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defaultThemeVersion="166925"/>
  <mc:AlternateContent xmlns:mc="http://schemas.openxmlformats.org/markup-compatibility/2006">
    <mc:Choice Requires="x15">
      <x15ac:absPath xmlns:x15ac="http://schemas.microsoft.com/office/spreadsheetml/2010/11/ac" url="C:\Users\HP\Desktop\DISTRITO-ALCALDIA CARTAGENA\LOCALES PLAZOLETA TELECOM\DOCUMENTOS MARYURIS- COVILSA SA\DOC SOPORTE ACTA PARCIAL #1\"/>
    </mc:Choice>
  </mc:AlternateContent>
  <xr:revisionPtr revIDLastSave="0" documentId="13_ncr:1_{3DDF8067-98F4-480A-87BD-BB402693B1ED}" xr6:coauthVersionLast="47" xr6:coauthVersionMax="47" xr10:uidLastSave="{00000000-0000-0000-0000-000000000000}"/>
  <bookViews>
    <workbookView xWindow="-120" yWindow="-120" windowWidth="20730" windowHeight="11040" firstSheet="5" activeTab="9" xr2:uid="{738588BC-0F03-40AF-A027-60B779B90EFF}"/>
  </bookViews>
  <sheets>
    <sheet name="MO" sheetId="3" state="hidden" r:id="rId1"/>
    <sheet name="PPTO POR OFICINA" sheetId="5" state="hidden" r:id="rId2"/>
    <sheet name="PRESUPUESTO" sheetId="1" state="hidden" r:id="rId3"/>
    <sheet name="MEMORIAS" sheetId="2" state="hidden" r:id="rId4"/>
    <sheet name="APUS" sheetId="4" state="hidden" r:id="rId5"/>
    <sheet name="BALANCE GENERAL" sheetId="7" r:id="rId6"/>
    <sheet name="Hoja1" sheetId="91" state="hidden" r:id="rId7"/>
    <sheet name="MEMORIAS ATP N° 1" sheetId="90" state="hidden" r:id="rId8"/>
    <sheet name="MEMORIAS ATP N° 2" sheetId="92" state="hidden" r:id="rId9"/>
    <sheet name="MEMORIAS ATP N° 1." sheetId="93" r:id="rId10"/>
    <sheet name="1,01" sheetId="11" state="hidden" r:id="rId11"/>
    <sheet name="1,02" sheetId="14" state="hidden" r:id="rId12"/>
    <sheet name="1,03" sheetId="16" state="hidden" r:id="rId13"/>
    <sheet name="1,04" sheetId="17" state="hidden" r:id="rId14"/>
    <sheet name="1,05" sheetId="18" state="hidden" r:id="rId15"/>
    <sheet name="1,06" sheetId="19" state="hidden" r:id="rId16"/>
    <sheet name="1,07" sheetId="20" state="hidden" r:id="rId17"/>
    <sheet name="1,08" sheetId="21" state="hidden" r:id="rId18"/>
  </sheets>
  <externalReferences>
    <externalReference r:id="rId19"/>
  </externalReferences>
  <definedNames>
    <definedName name="\0" localSheetId="0">#REF!</definedName>
    <definedName name="\0">#REF!</definedName>
    <definedName name="\00" localSheetId="0">#REF!</definedName>
    <definedName name="\00">#REF!</definedName>
    <definedName name="\1" localSheetId="0">#REF!</definedName>
    <definedName name="\1">#REF!</definedName>
    <definedName name="\a" localSheetId="0">#REF!</definedName>
    <definedName name="\a">#REF!</definedName>
    <definedName name="\AA" localSheetId="0">#REF!</definedName>
    <definedName name="\AA">#REF!</definedName>
    <definedName name="\b" localSheetId="0">#REF!</definedName>
    <definedName name="\b">#REF!</definedName>
    <definedName name="\bb" localSheetId="0">#REF!</definedName>
    <definedName name="\bb">#REF!</definedName>
    <definedName name="\c" localSheetId="0">#REF!</definedName>
    <definedName name="\c">#REF!</definedName>
    <definedName name="\d" localSheetId="0">#REF!</definedName>
    <definedName name="\d">#REF!</definedName>
    <definedName name="\E" localSheetId="0">#REF!</definedName>
    <definedName name="\E">#REF!</definedName>
    <definedName name="\EE" localSheetId="0">#REF!</definedName>
    <definedName name="\EE">#REF!</definedName>
    <definedName name="\f" localSheetId="0">#REF!</definedName>
    <definedName name="\f">#REF!</definedName>
    <definedName name="\G" localSheetId="0">#REF!</definedName>
    <definedName name="\G">#REF!</definedName>
    <definedName name="\h" localSheetId="0">#REF!</definedName>
    <definedName name="\h">#REF!</definedName>
    <definedName name="\i" localSheetId="0">#REF!</definedName>
    <definedName name="\i">#REF!</definedName>
    <definedName name="\k" localSheetId="0">#REF!</definedName>
    <definedName name="\k">#REF!</definedName>
    <definedName name="\l" localSheetId="0">#REF!</definedName>
    <definedName name="\l">#REF!</definedName>
    <definedName name="\LL" localSheetId="0">#REF!</definedName>
    <definedName name="\LL">#REF!</definedName>
    <definedName name="\M" localSheetId="0">#REF!</definedName>
    <definedName name="\M">#REF!</definedName>
    <definedName name="\n" localSheetId="0">#REF!</definedName>
    <definedName name="\n">#REF!</definedName>
    <definedName name="\ñ" localSheetId="0">#REF!</definedName>
    <definedName name="\ñ">#REF!</definedName>
    <definedName name="\O" localSheetId="0">#REF!</definedName>
    <definedName name="\O">#REF!</definedName>
    <definedName name="\P" localSheetId="0">#REF!</definedName>
    <definedName name="\P">#REF!</definedName>
    <definedName name="\PP">#N/A</definedName>
    <definedName name="\R" localSheetId="0">#REF!</definedName>
    <definedName name="\R">#REF!</definedName>
    <definedName name="\s" localSheetId="0">#REF!</definedName>
    <definedName name="\s">#REF!</definedName>
    <definedName name="\t" localSheetId="0">#REF!</definedName>
    <definedName name="\t">#REF!</definedName>
    <definedName name="\u" localSheetId="0">#REF!</definedName>
    <definedName name="\u">#REF!</definedName>
    <definedName name="\V" localSheetId="0">#REF!</definedName>
    <definedName name="\V">#REF!</definedName>
    <definedName name="\w">#N/A</definedName>
    <definedName name="\X" localSheetId="0">#REF!</definedName>
    <definedName name="\X">[0]!ERR</definedName>
    <definedName name="\y" localSheetId="0">#REF!</definedName>
    <definedName name="\y">#REF!</definedName>
    <definedName name="\Z" localSheetId="0">#REF!</definedName>
    <definedName name="\Z">[0]!ERR</definedName>
    <definedName name="_" localSheetId="0">#REF!</definedName>
    <definedName name="_">#REF!</definedName>
    <definedName name="_____________INF1" localSheetId="0">#REF!</definedName>
    <definedName name="_____________INF1">#REF!</definedName>
    <definedName name="____________INF1" localSheetId="0">#REF!</definedName>
    <definedName name="____________INF1">#REF!</definedName>
    <definedName name="___________INF1" localSheetId="0">#REF!</definedName>
    <definedName name="___________INF1">#REF!</definedName>
    <definedName name="__________AIU1" localSheetId="0">#REF!</definedName>
    <definedName name="__________AIU1">#REF!</definedName>
    <definedName name="__________AIU2" localSheetId="0">#REF!</definedName>
    <definedName name="__________AIU2">#REF!</definedName>
    <definedName name="__________Cod1" localSheetId="0">#REF!</definedName>
    <definedName name="__________Cod1">#REF!</definedName>
    <definedName name="__________INF1" localSheetId="0">#REF!</definedName>
    <definedName name="__________INF1">#REF!</definedName>
    <definedName name="__________Pa2" localSheetId="0">#REF!</definedName>
    <definedName name="__________Pa2">#REF!</definedName>
    <definedName name="__________Pa3" localSheetId="0">#REF!</definedName>
    <definedName name="__________Pa3">#REF!</definedName>
    <definedName name="__________Pa4" localSheetId="0">#REF!</definedName>
    <definedName name="__________Pa4">#REF!</definedName>
    <definedName name="__________Po2" localSheetId="0">#REF!</definedName>
    <definedName name="__________Po2">#REF!</definedName>
    <definedName name="__________ST166" localSheetId="0">#REF!</definedName>
    <definedName name="__________ST166">#REF!</definedName>
    <definedName name="__________TPE8016" localSheetId="0">#REF!</definedName>
    <definedName name="__________TPE8016">#REF!</definedName>
    <definedName name="__________TPE8020" localSheetId="0">#REF!</definedName>
    <definedName name="__________TPE8020">#REF!</definedName>
    <definedName name="__________TPE8025" localSheetId="0">#REF!</definedName>
    <definedName name="__________TPE8025">#REF!</definedName>
    <definedName name="__________TPN1002" localSheetId="0">#REF!</definedName>
    <definedName name="__________TPN1002">#REF!</definedName>
    <definedName name="__________TPN1003" localSheetId="0">#REF!</definedName>
    <definedName name="__________TPN1003">#REF!</definedName>
    <definedName name="__________TPN1004" localSheetId="0">#REF!</definedName>
    <definedName name="__________TPN1004">#REF!</definedName>
    <definedName name="__________TPN1006" localSheetId="0">#REF!</definedName>
    <definedName name="__________TPN1006">#REF!</definedName>
    <definedName name="__________TPN1008" localSheetId="0">#REF!</definedName>
    <definedName name="__________TPN1008">#REF!</definedName>
    <definedName name="__________TPN1202" localSheetId="0">#REF!</definedName>
    <definedName name="__________TPN1202">#REF!</definedName>
    <definedName name="__________TPN1203" localSheetId="0">#REF!</definedName>
    <definedName name="__________TPN1203">#REF!</definedName>
    <definedName name="__________TPN1204" localSheetId="0">#REF!</definedName>
    <definedName name="__________TPN1204">#REF!</definedName>
    <definedName name="__________TPN1206" localSheetId="0">#REF!</definedName>
    <definedName name="__________TPN1206">#REF!</definedName>
    <definedName name="__________TPN1208" localSheetId="0">#REF!</definedName>
    <definedName name="__________TPN1208">#REF!</definedName>
    <definedName name="__________TPN16012" localSheetId="0">#REF!</definedName>
    <definedName name="__________TPN16012">#REF!</definedName>
    <definedName name="__________TPN1602" localSheetId="0">#REF!</definedName>
    <definedName name="__________TPN1602">#REF!</definedName>
    <definedName name="__________TPN1603" localSheetId="0">#REF!</definedName>
    <definedName name="__________TPN1603">#REF!</definedName>
    <definedName name="__________TPN1604" localSheetId="0">#REF!</definedName>
    <definedName name="__________TPN1604">#REF!</definedName>
    <definedName name="__________TPN1606" localSheetId="0">#REF!</definedName>
    <definedName name="__________TPN1606">#REF!</definedName>
    <definedName name="__________TPN1608" localSheetId="0">#REF!</definedName>
    <definedName name="__________TPN1608">#REF!</definedName>
    <definedName name="__________TUZ22" localSheetId="0">#REF!</definedName>
    <definedName name="__________TUZ22">#REF!</definedName>
    <definedName name="__________TUZ36" localSheetId="0">#REF!</definedName>
    <definedName name="__________TUZ36">#REF!</definedName>
    <definedName name="__________TZ323" localSheetId="0">#REF!</definedName>
    <definedName name="__________TZ323">#REF!</definedName>
    <definedName name="__________TZ324" localSheetId="0">#REF!</definedName>
    <definedName name="__________TZ324">#REF!</definedName>
    <definedName name="_________AFC1" localSheetId="0">#REF!</definedName>
    <definedName name="_________AFC1">#REF!</definedName>
    <definedName name="_________AFC3" localSheetId="0">#REF!</definedName>
    <definedName name="_________AFC3">#REF!</definedName>
    <definedName name="_________AFC5" localSheetId="0">#REF!</definedName>
    <definedName name="_________AFC5">#REF!</definedName>
    <definedName name="_________AIU1" localSheetId="0">#REF!</definedName>
    <definedName name="_________AIU1">#REF!</definedName>
    <definedName name="_________AIU2" localSheetId="0">#REF!</definedName>
    <definedName name="_________AIU2">#REF!</definedName>
    <definedName name="_________BGC1" localSheetId="0">#REF!</definedName>
    <definedName name="_________BGC1">#REF!</definedName>
    <definedName name="_________BGC3" localSheetId="0">#REF!</definedName>
    <definedName name="_________BGC3">#REF!</definedName>
    <definedName name="_________BGC5" localSheetId="0">#REF!</definedName>
    <definedName name="_________BGC5">#REF!</definedName>
    <definedName name="_________CAC1" localSheetId="0">#REF!</definedName>
    <definedName name="_________CAC1">#REF!</definedName>
    <definedName name="_________CAC3" localSheetId="0">#REF!</definedName>
    <definedName name="_________CAC3">#REF!</definedName>
    <definedName name="_________CAC5" localSheetId="0">#REF!</definedName>
    <definedName name="_________CAC5">#REF!</definedName>
    <definedName name="_________Cod1" localSheetId="0">#REF!</definedName>
    <definedName name="_________Cod1">#REF!</definedName>
    <definedName name="_________INF1" localSheetId="0">#REF!</definedName>
    <definedName name="_________INF1">#REF!</definedName>
    <definedName name="_________key2" localSheetId="0">#REF!</definedName>
    <definedName name="_________key2">#REF!</definedName>
    <definedName name="_________Pa1" localSheetId="0">#REF!</definedName>
    <definedName name="_________Pa1">#REF!</definedName>
    <definedName name="_________Pa2" localSheetId="0">#REF!</definedName>
    <definedName name="_________Pa2">#REF!</definedName>
    <definedName name="_________Pa3" localSheetId="0">#REF!</definedName>
    <definedName name="_________Pa3">#REF!</definedName>
    <definedName name="_________Pa4" localSheetId="0">#REF!</definedName>
    <definedName name="_________Pa4">#REF!</definedName>
    <definedName name="_________PJ50" localSheetId="0">#REF!</definedName>
    <definedName name="_________PJ50">#REF!</definedName>
    <definedName name="_________Po2" localSheetId="0">#REF!</definedName>
    <definedName name="_________Po2">#REF!</definedName>
    <definedName name="_________r" localSheetId="0">#REF!</definedName>
    <definedName name="_________r">#REF!</definedName>
    <definedName name="_________SBC1" localSheetId="0">#REF!</definedName>
    <definedName name="_________SBC1">#REF!</definedName>
    <definedName name="_________SBC3" localSheetId="0">#REF!</definedName>
    <definedName name="_________SBC3">#REF!</definedName>
    <definedName name="_________SBC5" localSheetId="0">#REF!</definedName>
    <definedName name="_________SBC5">#REF!</definedName>
    <definedName name="_________ST166" localSheetId="0">#REF!</definedName>
    <definedName name="_________ST166">#REF!</definedName>
    <definedName name="_________TPE8016" localSheetId="0">#REF!</definedName>
    <definedName name="_________TPE8016">#REF!</definedName>
    <definedName name="_________TPE8020" localSheetId="0">#REF!</definedName>
    <definedName name="_________TPE8020">#REF!</definedName>
    <definedName name="_________TPE8025" localSheetId="0">#REF!</definedName>
    <definedName name="_________TPE8025">#REF!</definedName>
    <definedName name="_________TPN1002" localSheetId="0">#REF!</definedName>
    <definedName name="_________TPN1002">#REF!</definedName>
    <definedName name="_________TPN1003" localSheetId="0">#REF!</definedName>
    <definedName name="_________TPN1003">#REF!</definedName>
    <definedName name="_________TPN1004" localSheetId="0">#REF!</definedName>
    <definedName name="_________TPN1004">#REF!</definedName>
    <definedName name="_________TPN1006" localSheetId="0">#REF!</definedName>
    <definedName name="_________TPN1006">#REF!</definedName>
    <definedName name="_________TPN1008" localSheetId="0">#REF!</definedName>
    <definedName name="_________TPN1008">#REF!</definedName>
    <definedName name="_________TPN1202" localSheetId="0">#REF!</definedName>
    <definedName name="_________TPN1202">#REF!</definedName>
    <definedName name="_________TPN1203" localSheetId="0">#REF!</definedName>
    <definedName name="_________TPN1203">#REF!</definedName>
    <definedName name="_________TPN1204" localSheetId="0">#REF!</definedName>
    <definedName name="_________TPN1204">#REF!</definedName>
    <definedName name="_________TPN1206" localSheetId="0">#REF!</definedName>
    <definedName name="_________TPN1206">#REF!</definedName>
    <definedName name="_________TPN1208" localSheetId="0">#REF!</definedName>
    <definedName name="_________TPN1208">#REF!</definedName>
    <definedName name="_________TPN16012" localSheetId="0">#REF!</definedName>
    <definedName name="_________TPN16012">#REF!</definedName>
    <definedName name="_________TPN1602" localSheetId="0">#REF!</definedName>
    <definedName name="_________TPN1602">#REF!</definedName>
    <definedName name="_________TPN1603" localSheetId="0">#REF!</definedName>
    <definedName name="_________TPN1603">#REF!</definedName>
    <definedName name="_________TPN1604" localSheetId="0">#REF!</definedName>
    <definedName name="_________TPN1604">#REF!</definedName>
    <definedName name="_________TPN1606" localSheetId="0">#REF!</definedName>
    <definedName name="_________TPN1606">#REF!</definedName>
    <definedName name="_________TPN1608" localSheetId="0">#REF!</definedName>
    <definedName name="_________TPN1608">#REF!</definedName>
    <definedName name="_________TUZ22" localSheetId="0">#REF!</definedName>
    <definedName name="_________TUZ22">#REF!</definedName>
    <definedName name="_________TUZ36" localSheetId="0">#REF!</definedName>
    <definedName name="_________TUZ36">#REF!</definedName>
    <definedName name="_________TZ323" localSheetId="0">#REF!</definedName>
    <definedName name="_________TZ323">#REF!</definedName>
    <definedName name="_________TZ324" localSheetId="0">#REF!</definedName>
    <definedName name="_________TZ324">#REF!</definedName>
    <definedName name="________AFC1" localSheetId="0">#REF!</definedName>
    <definedName name="________AFC1">#REF!</definedName>
    <definedName name="________AFC3" localSheetId="0">#REF!</definedName>
    <definedName name="________AFC3">#REF!</definedName>
    <definedName name="________AFC5" localSheetId="0">#REF!</definedName>
    <definedName name="________AFC5">#REF!</definedName>
    <definedName name="________AIU1" localSheetId="0">#REF!</definedName>
    <definedName name="________AIU1">#REF!</definedName>
    <definedName name="________AIU2" localSheetId="0">#REF!</definedName>
    <definedName name="________AIU2">#REF!</definedName>
    <definedName name="________BGC1" localSheetId="0">#REF!</definedName>
    <definedName name="________BGC1">#REF!</definedName>
    <definedName name="________BGC3" localSheetId="0">#REF!</definedName>
    <definedName name="________BGC3">#REF!</definedName>
    <definedName name="________BGC5" localSheetId="0">#REF!</definedName>
    <definedName name="________BGC5">#REF!</definedName>
    <definedName name="________CAC1" localSheetId="0">#REF!</definedName>
    <definedName name="________CAC1">#REF!</definedName>
    <definedName name="________CAC3" localSheetId="0">#REF!</definedName>
    <definedName name="________CAC3">#REF!</definedName>
    <definedName name="________CAC5" localSheetId="0">#REF!</definedName>
    <definedName name="________CAC5">#REF!</definedName>
    <definedName name="________Cod1" localSheetId="0">#REF!</definedName>
    <definedName name="________Cod1">#REF!</definedName>
    <definedName name="________INF1" localSheetId="0">#REF!</definedName>
    <definedName name="________INF1">#REF!</definedName>
    <definedName name="________key2" localSheetId="0">#REF!</definedName>
    <definedName name="________key2">#REF!</definedName>
    <definedName name="________key3" localSheetId="0">#REF!</definedName>
    <definedName name="________key3">#REF!</definedName>
    <definedName name="________MA2" localSheetId="0">#REF!</definedName>
    <definedName name="________MA2">#REF!</definedName>
    <definedName name="________Pa1" localSheetId="0">#REF!</definedName>
    <definedName name="________Pa1">#REF!</definedName>
    <definedName name="________Pa2" localSheetId="0">#REF!</definedName>
    <definedName name="________Pa2">#REF!</definedName>
    <definedName name="________Pa3" localSheetId="0">#REF!</definedName>
    <definedName name="________Pa3">#REF!</definedName>
    <definedName name="________Pa4" localSheetId="0">#REF!</definedName>
    <definedName name="________Pa4">#REF!</definedName>
    <definedName name="________PJ50" localSheetId="0">#REF!</definedName>
    <definedName name="________PJ50">#REF!</definedName>
    <definedName name="________Po2" localSheetId="0">#REF!</definedName>
    <definedName name="________Po2">#REF!</definedName>
    <definedName name="________r" localSheetId="0">#REF!</definedName>
    <definedName name="________r">#REF!</definedName>
    <definedName name="________SBC1" localSheetId="0">#REF!</definedName>
    <definedName name="________SBC1">#REF!</definedName>
    <definedName name="________SBC3" localSheetId="0">#REF!</definedName>
    <definedName name="________SBC3">#REF!</definedName>
    <definedName name="________SBC5" localSheetId="0">#REF!</definedName>
    <definedName name="________SBC5">#REF!</definedName>
    <definedName name="________ST166" localSheetId="0">#REF!</definedName>
    <definedName name="________ST166">#REF!</definedName>
    <definedName name="________TPE8016" localSheetId="0">#REF!</definedName>
    <definedName name="________TPE8016">#REF!</definedName>
    <definedName name="________TPE8020" localSheetId="0">#REF!</definedName>
    <definedName name="________TPE8020">#REF!</definedName>
    <definedName name="________TPE8025" localSheetId="0">#REF!</definedName>
    <definedName name="________TPE8025">#REF!</definedName>
    <definedName name="________TPN1002" localSheetId="0">#REF!</definedName>
    <definedName name="________TPN1002">#REF!</definedName>
    <definedName name="________TPN1003" localSheetId="0">#REF!</definedName>
    <definedName name="________TPN1003">#REF!</definedName>
    <definedName name="________TPN1004" localSheetId="0">#REF!</definedName>
    <definedName name="________TPN1004">#REF!</definedName>
    <definedName name="________TPN1006" localSheetId="0">#REF!</definedName>
    <definedName name="________TPN1006">#REF!</definedName>
    <definedName name="________TPN1008" localSheetId="0">#REF!</definedName>
    <definedName name="________TPN1008">#REF!</definedName>
    <definedName name="________TPN1202" localSheetId="0">#REF!</definedName>
    <definedName name="________TPN1202">#REF!</definedName>
    <definedName name="________TPN1203" localSheetId="0">#REF!</definedName>
    <definedName name="________TPN1203">#REF!</definedName>
    <definedName name="________TPN1204" localSheetId="0">#REF!</definedName>
    <definedName name="________TPN1204">#REF!</definedName>
    <definedName name="________TPN1206" localSheetId="0">#REF!</definedName>
    <definedName name="________TPN1206">#REF!</definedName>
    <definedName name="________TPN1208" localSheetId="0">#REF!</definedName>
    <definedName name="________TPN1208">#REF!</definedName>
    <definedName name="________TPN16012" localSheetId="0">#REF!</definedName>
    <definedName name="________TPN16012">#REF!</definedName>
    <definedName name="________TPN1602" localSheetId="0">#REF!</definedName>
    <definedName name="________TPN1602">#REF!</definedName>
    <definedName name="________TPN1603" localSheetId="0">#REF!</definedName>
    <definedName name="________TPN1603">#REF!</definedName>
    <definedName name="________TPN1604" localSheetId="0">#REF!</definedName>
    <definedName name="________TPN1604">#REF!</definedName>
    <definedName name="________TPN1606" localSheetId="0">#REF!</definedName>
    <definedName name="________TPN1606">#REF!</definedName>
    <definedName name="________TPN1608" localSheetId="0">#REF!</definedName>
    <definedName name="________TPN1608">#REF!</definedName>
    <definedName name="________TUZ22" localSheetId="0">#REF!</definedName>
    <definedName name="________TUZ22">#REF!</definedName>
    <definedName name="________TUZ36" localSheetId="0">#REF!</definedName>
    <definedName name="________TUZ36">#REF!</definedName>
    <definedName name="________TZ323" localSheetId="0">#REF!</definedName>
    <definedName name="________TZ323">#REF!</definedName>
    <definedName name="________TZ324" localSheetId="0">#REF!</definedName>
    <definedName name="________TZ324">#REF!</definedName>
    <definedName name="_______a1" localSheetId="0">{"TAB1",#N/A,TRUE,"GENERAL";"TAB2",#N/A,TRUE,"GENERAL";"TAB3",#N/A,TRUE,"GENERAL";"TAB4",#N/A,TRUE,"GENERAL";"TAB5",#N/A,TRUE,"GENERAL"}</definedName>
    <definedName name="_______a1">{"TAB1",#N/A,TRUE,"GENERAL";"TAB2",#N/A,TRUE,"GENERAL";"TAB3",#N/A,TRUE,"GENERAL";"TAB4",#N/A,TRUE,"GENERAL";"TAB5",#N/A,TRUE,"GENERAL"}</definedName>
    <definedName name="_______a3" localSheetId="0">{"TAB1",#N/A,TRUE,"GENERAL";"TAB2",#N/A,TRUE,"GENERAL";"TAB3",#N/A,TRUE,"GENERAL";"TAB4",#N/A,TRUE,"GENERAL";"TAB5",#N/A,TRUE,"GENERAL"}</definedName>
    <definedName name="_______a3">{"TAB1",#N/A,TRUE,"GENERAL";"TAB2",#N/A,TRUE,"GENERAL";"TAB3",#N/A,TRUE,"GENERAL";"TAB4",#N/A,TRUE,"GENERAL";"TAB5",#N/A,TRUE,"GENERAL"}</definedName>
    <definedName name="_______a4" localSheetId="0">{"via1",#N/A,TRUE,"general";"via2",#N/A,TRUE,"general";"via3",#N/A,TRUE,"general"}</definedName>
    <definedName name="_______a4">{"via1",#N/A,TRUE,"general";"via2",#N/A,TRUE,"general";"via3",#N/A,TRUE,"general"}</definedName>
    <definedName name="_______a5" localSheetId="0">{"TAB1",#N/A,TRUE,"GENERAL";"TAB2",#N/A,TRUE,"GENERAL";"TAB3",#N/A,TRUE,"GENERAL";"TAB4",#N/A,TRUE,"GENERAL";"TAB5",#N/A,TRUE,"GENERAL"}</definedName>
    <definedName name="_______a5">{"TAB1",#N/A,TRUE,"GENERAL";"TAB2",#N/A,TRUE,"GENERAL";"TAB3",#N/A,TRUE,"GENERAL";"TAB4",#N/A,TRUE,"GENERAL";"TAB5",#N/A,TRUE,"GENERAL"}</definedName>
    <definedName name="_______a6" localSheetId="0">{"TAB1",#N/A,TRUE,"GENERAL";"TAB2",#N/A,TRUE,"GENERAL";"TAB3",#N/A,TRUE,"GENERAL";"TAB4",#N/A,TRUE,"GENERAL";"TAB5",#N/A,TRUE,"GENERAL"}</definedName>
    <definedName name="_______a6">{"TAB1",#N/A,TRUE,"GENERAL";"TAB2",#N/A,TRUE,"GENERAL";"TAB3",#N/A,TRUE,"GENERAL";"TAB4",#N/A,TRUE,"GENERAL";"TAB5",#N/A,TRUE,"GENERAL"}</definedName>
    <definedName name="_______AFC1" localSheetId="0">#REF!</definedName>
    <definedName name="_______AFC1">#REF!</definedName>
    <definedName name="_______AFC3" localSheetId="0">#REF!</definedName>
    <definedName name="_______AFC3">#REF!</definedName>
    <definedName name="_______AFC5" localSheetId="0">#REF!</definedName>
    <definedName name="_______AFC5">#REF!</definedName>
    <definedName name="_______AIU1" localSheetId="0">#REF!</definedName>
    <definedName name="_______AIU1">#REF!</definedName>
    <definedName name="_______AIU2" localSheetId="0">#REF!</definedName>
    <definedName name="_______AIU2">#REF!</definedName>
    <definedName name="_______b2" localSheetId="0">{"TAB1",#N/A,TRUE,"GENERAL";"TAB2",#N/A,TRUE,"GENERAL";"TAB3",#N/A,TRUE,"GENERAL";"TAB4",#N/A,TRUE,"GENERAL";"TAB5",#N/A,TRUE,"GENERAL"}</definedName>
    <definedName name="_______b2">{"TAB1",#N/A,TRUE,"GENERAL";"TAB2",#N/A,TRUE,"GENERAL";"TAB3",#N/A,TRUE,"GENERAL";"TAB4",#N/A,TRUE,"GENERAL";"TAB5",#N/A,TRUE,"GENERAL"}</definedName>
    <definedName name="_______b3" localSheetId="0">{"TAB1",#N/A,TRUE,"GENERAL";"TAB2",#N/A,TRUE,"GENERAL";"TAB3",#N/A,TRUE,"GENERAL";"TAB4",#N/A,TRUE,"GENERAL";"TAB5",#N/A,TRUE,"GENERAL"}</definedName>
    <definedName name="_______b3">{"TAB1",#N/A,TRUE,"GENERAL";"TAB2",#N/A,TRUE,"GENERAL";"TAB3",#N/A,TRUE,"GENERAL";"TAB4",#N/A,TRUE,"GENERAL";"TAB5",#N/A,TRUE,"GENERAL"}</definedName>
    <definedName name="_______b4" localSheetId="0">{"TAB1",#N/A,TRUE,"GENERAL";"TAB2",#N/A,TRUE,"GENERAL";"TAB3",#N/A,TRUE,"GENERAL";"TAB4",#N/A,TRUE,"GENERAL";"TAB5",#N/A,TRUE,"GENERAL"}</definedName>
    <definedName name="_______b4">{"TAB1",#N/A,TRUE,"GENERAL";"TAB2",#N/A,TRUE,"GENERAL";"TAB3",#N/A,TRUE,"GENERAL";"TAB4",#N/A,TRUE,"GENERAL";"TAB5",#N/A,TRUE,"GENERAL"}</definedName>
    <definedName name="_______b5" localSheetId="0">{"TAB1",#N/A,TRUE,"GENERAL";"TAB2",#N/A,TRUE,"GENERAL";"TAB3",#N/A,TRUE,"GENERAL";"TAB4",#N/A,TRUE,"GENERAL";"TAB5",#N/A,TRUE,"GENERAL"}</definedName>
    <definedName name="_______b5">{"TAB1",#N/A,TRUE,"GENERAL";"TAB2",#N/A,TRUE,"GENERAL";"TAB3",#N/A,TRUE,"GENERAL";"TAB4",#N/A,TRUE,"GENERAL";"TAB5",#N/A,TRUE,"GENERAL"}</definedName>
    <definedName name="_______b6" localSheetId="0">{"TAB1",#N/A,TRUE,"GENERAL";"TAB2",#N/A,TRUE,"GENERAL";"TAB3",#N/A,TRUE,"GENERAL";"TAB4",#N/A,TRUE,"GENERAL";"TAB5",#N/A,TRUE,"GENERAL"}</definedName>
    <definedName name="_______b6">{"TAB1",#N/A,TRUE,"GENERAL";"TAB2",#N/A,TRUE,"GENERAL";"TAB3",#N/A,TRUE,"GENERAL";"TAB4",#N/A,TRUE,"GENERAL";"TAB5",#N/A,TRUE,"GENERAL"}</definedName>
    <definedName name="_______b7" localSheetId="0">{"via1",#N/A,TRUE,"general";"via2",#N/A,TRUE,"general";"via3",#N/A,TRUE,"general"}</definedName>
    <definedName name="_______b7">{"via1",#N/A,TRUE,"general";"via2",#N/A,TRUE,"general";"via3",#N/A,TRUE,"general"}</definedName>
    <definedName name="_______b8" localSheetId="0">{"via1",#N/A,TRUE,"general";"via2",#N/A,TRUE,"general";"via3",#N/A,TRUE,"general"}</definedName>
    <definedName name="_______b8">{"via1",#N/A,TRUE,"general";"via2",#N/A,TRUE,"general";"via3",#N/A,TRUE,"general"}</definedName>
    <definedName name="_______bb9" localSheetId="0">{"TAB1",#N/A,TRUE,"GENERAL";"TAB2",#N/A,TRUE,"GENERAL";"TAB3",#N/A,TRUE,"GENERAL";"TAB4",#N/A,TRUE,"GENERAL";"TAB5",#N/A,TRUE,"GENERAL"}</definedName>
    <definedName name="_______bb9">{"TAB1",#N/A,TRUE,"GENERAL";"TAB2",#N/A,TRUE,"GENERAL";"TAB3",#N/A,TRUE,"GENERAL";"TAB4",#N/A,TRUE,"GENERAL";"TAB5",#N/A,TRUE,"GENERAL"}</definedName>
    <definedName name="_______bgb5" localSheetId="0">{"TAB1",#N/A,TRUE,"GENERAL";"TAB2",#N/A,TRUE,"GENERAL";"TAB3",#N/A,TRUE,"GENERAL";"TAB4",#N/A,TRUE,"GENERAL";"TAB5",#N/A,TRUE,"GENERAL"}</definedName>
    <definedName name="_______bgb5">{"TAB1",#N/A,TRUE,"GENERAL";"TAB2",#N/A,TRUE,"GENERAL";"TAB3",#N/A,TRUE,"GENERAL";"TAB4",#N/A,TRUE,"GENERAL";"TAB5",#N/A,TRUE,"GENERAL"}</definedName>
    <definedName name="_______BGC1" localSheetId="0">#REF!</definedName>
    <definedName name="_______BGC1">#REF!</definedName>
    <definedName name="_______BGC3" localSheetId="0">#REF!</definedName>
    <definedName name="_______BGC3">#REF!</definedName>
    <definedName name="_______BGC5" localSheetId="0">#REF!</definedName>
    <definedName name="_______BGC5">#REF!</definedName>
    <definedName name="_______CAC1" localSheetId="0">#REF!</definedName>
    <definedName name="_______CAC1">#REF!</definedName>
    <definedName name="_______CAC3" localSheetId="0">#REF!</definedName>
    <definedName name="_______CAC3">#REF!</definedName>
    <definedName name="_______CAC5" localSheetId="0">#REF!</definedName>
    <definedName name="_______CAC5">#REF!</definedName>
    <definedName name="_______Cod1" localSheetId="0">#REF!</definedName>
    <definedName name="_______Cod1">#REF!</definedName>
    <definedName name="_______g2" localSheetId="0">{"TAB1",#N/A,TRUE,"GENERAL";"TAB2",#N/A,TRUE,"GENERAL";"TAB3",#N/A,TRUE,"GENERAL";"TAB4",#N/A,TRUE,"GENERAL";"TAB5",#N/A,TRUE,"GENERAL"}</definedName>
    <definedName name="_______g2">{"TAB1",#N/A,TRUE,"GENERAL";"TAB2",#N/A,TRUE,"GENERAL";"TAB3",#N/A,TRUE,"GENERAL";"TAB4",#N/A,TRUE,"GENERAL";"TAB5",#N/A,TRUE,"GENERAL"}</definedName>
    <definedName name="_______g3" localSheetId="0">{"via1",#N/A,TRUE,"general";"via2",#N/A,TRUE,"general";"via3",#N/A,TRUE,"general"}</definedName>
    <definedName name="_______g3">{"via1",#N/A,TRUE,"general";"via2",#N/A,TRUE,"general";"via3",#N/A,TRUE,"general"}</definedName>
    <definedName name="_______g4" localSheetId="0">{"via1",#N/A,TRUE,"general";"via2",#N/A,TRUE,"general";"via3",#N/A,TRUE,"general"}</definedName>
    <definedName name="_______g4">{"via1",#N/A,TRUE,"general";"via2",#N/A,TRUE,"general";"via3",#N/A,TRUE,"general"}</definedName>
    <definedName name="_______g5" localSheetId="0">{"via1",#N/A,TRUE,"general";"via2",#N/A,TRUE,"general";"via3",#N/A,TRUE,"general"}</definedName>
    <definedName name="_______g5">{"via1",#N/A,TRUE,"general";"via2",#N/A,TRUE,"general";"via3",#N/A,TRUE,"general"}</definedName>
    <definedName name="_______g6" localSheetId="0">{"via1",#N/A,TRUE,"general";"via2",#N/A,TRUE,"general";"via3",#N/A,TRUE,"general"}</definedName>
    <definedName name="_______g6">{"via1",#N/A,TRUE,"general";"via2",#N/A,TRUE,"general";"via3",#N/A,TRUE,"general"}</definedName>
    <definedName name="_______g7" localSheetId="0">{"TAB1",#N/A,TRUE,"GENERAL";"TAB2",#N/A,TRUE,"GENERAL";"TAB3",#N/A,TRUE,"GENERAL";"TAB4",#N/A,TRUE,"GENERAL";"TAB5",#N/A,TRUE,"GENERAL"}</definedName>
    <definedName name="_______g7">{"TAB1",#N/A,TRUE,"GENERAL";"TAB2",#N/A,TRUE,"GENERAL";"TAB3",#N/A,TRUE,"GENERAL";"TAB4",#N/A,TRUE,"GENERAL";"TAB5",#N/A,TRUE,"GENERAL"}</definedName>
    <definedName name="_______GR1" localSheetId="0">{"TAB1",#N/A,TRUE,"GENERAL";"TAB2",#N/A,TRUE,"GENERAL";"TAB3",#N/A,TRUE,"GENERAL";"TAB4",#N/A,TRUE,"GENERAL";"TAB5",#N/A,TRUE,"GENERAL"}</definedName>
    <definedName name="_______GR1">{"TAB1",#N/A,TRUE,"GENERAL";"TAB2",#N/A,TRUE,"GENERAL";"TAB3",#N/A,TRUE,"GENERAL";"TAB4",#N/A,TRUE,"GENERAL";"TAB5",#N/A,TRUE,"GENERAL"}</definedName>
    <definedName name="_______gtr4" localSheetId="0">{"via1",#N/A,TRUE,"general";"via2",#N/A,TRUE,"general";"via3",#N/A,TRUE,"general"}</definedName>
    <definedName name="_______gtr4">{"via1",#N/A,TRUE,"general";"via2",#N/A,TRUE,"general";"via3",#N/A,TRUE,"general"}</definedName>
    <definedName name="_______h2" localSheetId="0">{"via1",#N/A,TRUE,"general";"via2",#N/A,TRUE,"general";"via3",#N/A,TRUE,"general"}</definedName>
    <definedName name="_______h2">{"via1",#N/A,TRUE,"general";"via2",#N/A,TRUE,"general";"via3",#N/A,TRUE,"general"}</definedName>
    <definedName name="_______h3" localSheetId="0">{"via1",#N/A,TRUE,"general";"via2",#N/A,TRUE,"general";"via3",#N/A,TRUE,"general"}</definedName>
    <definedName name="_______h3">{"via1",#N/A,TRUE,"general";"via2",#N/A,TRUE,"general";"via3",#N/A,TRUE,"general"}</definedName>
    <definedName name="_______h4" localSheetId="0">{"TAB1",#N/A,TRUE,"GENERAL";"TAB2",#N/A,TRUE,"GENERAL";"TAB3",#N/A,TRUE,"GENERAL";"TAB4",#N/A,TRUE,"GENERAL";"TAB5",#N/A,TRUE,"GENERAL"}</definedName>
    <definedName name="_______h4">{"TAB1",#N/A,TRUE,"GENERAL";"TAB2",#N/A,TRUE,"GENERAL";"TAB3",#N/A,TRUE,"GENERAL";"TAB4",#N/A,TRUE,"GENERAL";"TAB5",#N/A,TRUE,"GENERAL"}</definedName>
    <definedName name="_______h5" localSheetId="0">{"TAB1",#N/A,TRUE,"GENERAL";"TAB2",#N/A,TRUE,"GENERAL";"TAB3",#N/A,TRUE,"GENERAL";"TAB4",#N/A,TRUE,"GENERAL";"TAB5",#N/A,TRUE,"GENERAL"}</definedName>
    <definedName name="_______h5">{"TAB1",#N/A,TRUE,"GENERAL";"TAB2",#N/A,TRUE,"GENERAL";"TAB3",#N/A,TRUE,"GENERAL";"TAB4",#N/A,TRUE,"GENERAL";"TAB5",#N/A,TRUE,"GENERAL"}</definedName>
    <definedName name="_______h6" localSheetId="0">{"via1",#N/A,TRUE,"general";"via2",#N/A,TRUE,"general";"via3",#N/A,TRUE,"general"}</definedName>
    <definedName name="_______h6">{"via1",#N/A,TRUE,"general";"via2",#N/A,TRUE,"general";"via3",#N/A,TRUE,"general"}</definedName>
    <definedName name="_______h7" localSheetId="0">{"TAB1",#N/A,TRUE,"GENERAL";"TAB2",#N/A,TRUE,"GENERAL";"TAB3",#N/A,TRUE,"GENERAL";"TAB4",#N/A,TRUE,"GENERAL";"TAB5",#N/A,TRUE,"GENERAL"}</definedName>
    <definedName name="_______h7">{"TAB1",#N/A,TRUE,"GENERAL";"TAB2",#N/A,TRUE,"GENERAL";"TAB3",#N/A,TRUE,"GENERAL";"TAB4",#N/A,TRUE,"GENERAL";"TAB5",#N/A,TRUE,"GENERAL"}</definedName>
    <definedName name="_______h8" localSheetId="0">{"via1",#N/A,TRUE,"general";"via2",#N/A,TRUE,"general";"via3",#N/A,TRUE,"general"}</definedName>
    <definedName name="_______h8">{"via1",#N/A,TRUE,"general";"via2",#N/A,TRUE,"general";"via3",#N/A,TRUE,"general"}</definedName>
    <definedName name="_______hfh7" localSheetId="0">{"via1",#N/A,TRUE,"general";"via2",#N/A,TRUE,"general";"via3",#N/A,TRUE,"general"}</definedName>
    <definedName name="_______hfh7">{"via1",#N/A,TRUE,"general";"via2",#N/A,TRUE,"general";"via3",#N/A,TRUE,"general"}</definedName>
    <definedName name="_______i4" localSheetId="0">{"via1",#N/A,TRUE,"general";"via2",#N/A,TRUE,"general";"via3",#N/A,TRUE,"general"}</definedName>
    <definedName name="_______i4">{"via1",#N/A,TRUE,"general";"via2",#N/A,TRUE,"general";"via3",#N/A,TRUE,"general"}</definedName>
    <definedName name="_______i5" localSheetId="0">{"TAB1",#N/A,TRUE,"GENERAL";"TAB2",#N/A,TRUE,"GENERAL";"TAB3",#N/A,TRUE,"GENERAL";"TAB4",#N/A,TRUE,"GENERAL";"TAB5",#N/A,TRUE,"GENERAL"}</definedName>
    <definedName name="_______i5">{"TAB1",#N/A,TRUE,"GENERAL";"TAB2",#N/A,TRUE,"GENERAL";"TAB3",#N/A,TRUE,"GENERAL";"TAB4",#N/A,TRUE,"GENERAL";"TAB5",#N/A,TRUE,"GENERAL"}</definedName>
    <definedName name="_______i6" localSheetId="0">{"TAB1",#N/A,TRUE,"GENERAL";"TAB2",#N/A,TRUE,"GENERAL";"TAB3",#N/A,TRUE,"GENERAL";"TAB4",#N/A,TRUE,"GENERAL";"TAB5",#N/A,TRUE,"GENERAL"}</definedName>
    <definedName name="_______i6">{"TAB1",#N/A,TRUE,"GENERAL";"TAB2",#N/A,TRUE,"GENERAL";"TAB3",#N/A,TRUE,"GENERAL";"TAB4",#N/A,TRUE,"GENERAL";"TAB5",#N/A,TRUE,"GENERAL"}</definedName>
    <definedName name="_______i7" localSheetId="0">{"via1",#N/A,TRUE,"general";"via2",#N/A,TRUE,"general";"via3",#N/A,TRUE,"general"}</definedName>
    <definedName name="_______i7">{"via1",#N/A,TRUE,"general";"via2",#N/A,TRUE,"general";"via3",#N/A,TRUE,"general"}</definedName>
    <definedName name="_______i77" localSheetId="0">{"TAB1",#N/A,TRUE,"GENERAL";"TAB2",#N/A,TRUE,"GENERAL";"TAB3",#N/A,TRUE,"GENERAL";"TAB4",#N/A,TRUE,"GENERAL";"TAB5",#N/A,TRUE,"GENERAL"}</definedName>
    <definedName name="_______i77">{"TAB1",#N/A,TRUE,"GENERAL";"TAB2",#N/A,TRUE,"GENERAL";"TAB3",#N/A,TRUE,"GENERAL";"TAB4",#N/A,TRUE,"GENERAL";"TAB5",#N/A,TRUE,"GENERAL"}</definedName>
    <definedName name="_______i8" localSheetId="0">{"via1",#N/A,TRUE,"general";"via2",#N/A,TRUE,"general";"via3",#N/A,TRUE,"general"}</definedName>
    <definedName name="_______i8">{"via1",#N/A,TRUE,"general";"via2",#N/A,TRUE,"general";"via3",#N/A,TRUE,"general"}</definedName>
    <definedName name="_______i9" localSheetId="0">{"TAB1",#N/A,TRUE,"GENERAL";"TAB2",#N/A,TRUE,"GENERAL";"TAB3",#N/A,TRUE,"GENERAL";"TAB4",#N/A,TRUE,"GENERAL";"TAB5",#N/A,TRUE,"GENERAL"}</definedName>
    <definedName name="_______i9">{"TAB1",#N/A,TRUE,"GENERAL";"TAB2",#N/A,TRUE,"GENERAL";"TAB3",#N/A,TRUE,"GENERAL";"TAB4",#N/A,TRUE,"GENERAL";"TAB5",#N/A,TRUE,"GENERAL"}</definedName>
    <definedName name="_______INF1" localSheetId="0">#REF!</definedName>
    <definedName name="_______INF1">#REF!</definedName>
    <definedName name="_______k3" localSheetId="0">{"TAB1",#N/A,TRUE,"GENERAL";"TAB2",#N/A,TRUE,"GENERAL";"TAB3",#N/A,TRUE,"GENERAL";"TAB4",#N/A,TRUE,"GENERAL";"TAB5",#N/A,TRUE,"GENERAL"}</definedName>
    <definedName name="_______k3">{"TAB1",#N/A,TRUE,"GENERAL";"TAB2",#N/A,TRUE,"GENERAL";"TAB3",#N/A,TRUE,"GENERAL";"TAB4",#N/A,TRUE,"GENERAL";"TAB5",#N/A,TRUE,"GENERAL"}</definedName>
    <definedName name="_______k4" localSheetId="0">{"via1",#N/A,TRUE,"general";"via2",#N/A,TRUE,"general";"via3",#N/A,TRUE,"general"}</definedName>
    <definedName name="_______k4">{"via1",#N/A,TRUE,"general";"via2",#N/A,TRUE,"general";"via3",#N/A,TRUE,"general"}</definedName>
    <definedName name="_______k5" localSheetId="0">{"via1",#N/A,TRUE,"general";"via2",#N/A,TRUE,"general";"via3",#N/A,TRUE,"general"}</definedName>
    <definedName name="_______k5">{"via1",#N/A,TRUE,"general";"via2",#N/A,TRUE,"general";"via3",#N/A,TRUE,"general"}</definedName>
    <definedName name="_______k6" localSheetId="0">{"TAB1",#N/A,TRUE,"GENERAL";"TAB2",#N/A,TRUE,"GENERAL";"TAB3",#N/A,TRUE,"GENERAL";"TAB4",#N/A,TRUE,"GENERAL";"TAB5",#N/A,TRUE,"GENERAL"}</definedName>
    <definedName name="_______k6">{"TAB1",#N/A,TRUE,"GENERAL";"TAB2",#N/A,TRUE,"GENERAL";"TAB3",#N/A,TRUE,"GENERAL";"TAB4",#N/A,TRUE,"GENERAL";"TAB5",#N/A,TRUE,"GENERAL"}</definedName>
    <definedName name="_______k7" localSheetId="0">{"via1",#N/A,TRUE,"general";"via2",#N/A,TRUE,"general";"via3",#N/A,TRUE,"general"}</definedName>
    <definedName name="_______k7">{"via1",#N/A,TRUE,"general";"via2",#N/A,TRUE,"general";"via3",#N/A,TRUE,"general"}</definedName>
    <definedName name="_______k8" localSheetId="0">{"via1",#N/A,TRUE,"general";"via2",#N/A,TRUE,"general";"via3",#N/A,TRUE,"general"}</definedName>
    <definedName name="_______k8">{"via1",#N/A,TRUE,"general";"via2",#N/A,TRUE,"general";"via3",#N/A,TRUE,"general"}</definedName>
    <definedName name="_______k9" localSheetId="0">{"TAB1",#N/A,TRUE,"GENERAL";"TAB2",#N/A,TRUE,"GENERAL";"TAB3",#N/A,TRUE,"GENERAL";"TAB4",#N/A,TRUE,"GENERAL";"TAB5",#N/A,TRUE,"GENERAL"}</definedName>
    <definedName name="_______k9">{"TAB1",#N/A,TRUE,"GENERAL";"TAB2",#N/A,TRUE,"GENERAL";"TAB3",#N/A,TRUE,"GENERAL";"TAB4",#N/A,TRUE,"GENERAL";"TAB5",#N/A,TRUE,"GENERAL"}</definedName>
    <definedName name="_______kjk6" localSheetId="0">{"TAB1",#N/A,TRUE,"GENERAL";"TAB2",#N/A,TRUE,"GENERAL";"TAB3",#N/A,TRUE,"GENERAL";"TAB4",#N/A,TRUE,"GENERAL";"TAB5",#N/A,TRUE,"GENERAL"}</definedName>
    <definedName name="_______kjk6">{"TAB1",#N/A,TRUE,"GENERAL";"TAB2",#N/A,TRUE,"GENERAL";"TAB3",#N/A,TRUE,"GENERAL";"TAB4",#N/A,TRUE,"GENERAL";"TAB5",#N/A,TRUE,"GENERAL"}</definedName>
    <definedName name="_______m3" localSheetId="0">{"via1",#N/A,TRUE,"general";"via2",#N/A,TRUE,"general";"via3",#N/A,TRUE,"general"}</definedName>
    <definedName name="_______m3">{"via1",#N/A,TRUE,"general";"via2",#N/A,TRUE,"general";"via3",#N/A,TRUE,"general"}</definedName>
    <definedName name="_______m4" localSheetId="0">{"TAB1",#N/A,TRUE,"GENERAL";"TAB2",#N/A,TRUE,"GENERAL";"TAB3",#N/A,TRUE,"GENERAL";"TAB4",#N/A,TRUE,"GENERAL";"TAB5",#N/A,TRUE,"GENERAL"}</definedName>
    <definedName name="_______m4">{"TAB1",#N/A,TRUE,"GENERAL";"TAB2",#N/A,TRUE,"GENERAL";"TAB3",#N/A,TRUE,"GENERAL";"TAB4",#N/A,TRUE,"GENERAL";"TAB5",#N/A,TRUE,"GENERAL"}</definedName>
    <definedName name="_______m5" localSheetId="0">{"via1",#N/A,TRUE,"general";"via2",#N/A,TRUE,"general";"via3",#N/A,TRUE,"general"}</definedName>
    <definedName name="_______m5">{"via1",#N/A,TRUE,"general";"via2",#N/A,TRUE,"general";"via3",#N/A,TRUE,"general"}</definedName>
    <definedName name="_______m6" localSheetId="0">{"TAB1",#N/A,TRUE,"GENERAL";"TAB2",#N/A,TRUE,"GENERAL";"TAB3",#N/A,TRUE,"GENERAL";"TAB4",#N/A,TRUE,"GENERAL";"TAB5",#N/A,TRUE,"GENERAL"}</definedName>
    <definedName name="_______m6">{"TAB1",#N/A,TRUE,"GENERAL";"TAB2",#N/A,TRUE,"GENERAL";"TAB3",#N/A,TRUE,"GENERAL";"TAB4",#N/A,TRUE,"GENERAL";"TAB5",#N/A,TRUE,"GENERAL"}</definedName>
    <definedName name="_______m7" localSheetId="0">{"TAB1",#N/A,TRUE,"GENERAL";"TAB2",#N/A,TRUE,"GENERAL";"TAB3",#N/A,TRUE,"GENERAL";"TAB4",#N/A,TRUE,"GENERAL";"TAB5",#N/A,TRUE,"GENERAL"}</definedName>
    <definedName name="_______m7">{"TAB1",#N/A,TRUE,"GENERAL";"TAB2",#N/A,TRUE,"GENERAL";"TAB3",#N/A,TRUE,"GENERAL";"TAB4",#N/A,TRUE,"GENERAL";"TAB5",#N/A,TRUE,"GENERAL"}</definedName>
    <definedName name="_______m8" localSheetId="0">{"via1",#N/A,TRUE,"general";"via2",#N/A,TRUE,"general";"via3",#N/A,TRUE,"general"}</definedName>
    <definedName name="_______m8">{"via1",#N/A,TRUE,"general";"via2",#N/A,TRUE,"general";"via3",#N/A,TRUE,"general"}</definedName>
    <definedName name="_______m9" localSheetId="0">{"via1",#N/A,TRUE,"general";"via2",#N/A,TRUE,"general";"via3",#N/A,TRUE,"general"}</definedName>
    <definedName name="_______m9">{"via1",#N/A,TRUE,"general";"via2",#N/A,TRUE,"general";"via3",#N/A,TRUE,"general"}</definedName>
    <definedName name="_______MA2" localSheetId="0">#REF!</definedName>
    <definedName name="_______MA2">#REF!</definedName>
    <definedName name="_______n3" localSheetId="0">{"TAB1",#N/A,TRUE,"GENERAL";"TAB2",#N/A,TRUE,"GENERAL";"TAB3",#N/A,TRUE,"GENERAL";"TAB4",#N/A,TRUE,"GENERAL";"TAB5",#N/A,TRUE,"GENERAL"}</definedName>
    <definedName name="_______n3">{"TAB1",#N/A,TRUE,"GENERAL";"TAB2",#N/A,TRUE,"GENERAL";"TAB3",#N/A,TRUE,"GENERAL";"TAB4",#N/A,TRUE,"GENERAL";"TAB5",#N/A,TRUE,"GENERAL"}</definedName>
    <definedName name="_______n4" localSheetId="0">{"via1",#N/A,TRUE,"general";"via2",#N/A,TRUE,"general";"via3",#N/A,TRUE,"general"}</definedName>
    <definedName name="_______n4">{"via1",#N/A,TRUE,"general";"via2",#N/A,TRUE,"general";"via3",#N/A,TRUE,"general"}</definedName>
    <definedName name="_______n5" localSheetId="0">{"TAB1",#N/A,TRUE,"GENERAL";"TAB2",#N/A,TRUE,"GENERAL";"TAB3",#N/A,TRUE,"GENERAL";"TAB4",#N/A,TRUE,"GENERAL";"TAB5",#N/A,TRUE,"GENERAL"}</definedName>
    <definedName name="_______n5">{"TAB1",#N/A,TRUE,"GENERAL";"TAB2",#N/A,TRUE,"GENERAL";"TAB3",#N/A,TRUE,"GENERAL";"TAB4",#N/A,TRUE,"GENERAL";"TAB5",#N/A,TRUE,"GENERAL"}</definedName>
    <definedName name="_______nyn7" localSheetId="0">{"via1",#N/A,TRUE,"general";"via2",#N/A,TRUE,"general";"via3",#N/A,TRUE,"general"}</definedName>
    <definedName name="_______nyn7">{"via1",#N/A,TRUE,"general";"via2",#N/A,TRUE,"general";"via3",#N/A,TRUE,"general"}</definedName>
    <definedName name="_______o4" localSheetId="0">{"via1",#N/A,TRUE,"general";"via2",#N/A,TRUE,"general";"via3",#N/A,TRUE,"general"}</definedName>
    <definedName name="_______o4">{"via1",#N/A,TRUE,"general";"via2",#N/A,TRUE,"general";"via3",#N/A,TRUE,"general"}</definedName>
    <definedName name="_______o5" localSheetId="0">{"TAB1",#N/A,TRUE,"GENERAL";"TAB2",#N/A,TRUE,"GENERAL";"TAB3",#N/A,TRUE,"GENERAL";"TAB4",#N/A,TRUE,"GENERAL";"TAB5",#N/A,TRUE,"GENERAL"}</definedName>
    <definedName name="_______o5">{"TAB1",#N/A,TRUE,"GENERAL";"TAB2",#N/A,TRUE,"GENERAL";"TAB3",#N/A,TRUE,"GENERAL";"TAB4",#N/A,TRUE,"GENERAL";"TAB5",#N/A,TRUE,"GENERAL"}</definedName>
    <definedName name="_______o6" localSheetId="0">{"TAB1",#N/A,TRUE,"GENERAL";"TAB2",#N/A,TRUE,"GENERAL";"TAB3",#N/A,TRUE,"GENERAL";"TAB4",#N/A,TRUE,"GENERAL";"TAB5",#N/A,TRUE,"GENERAL"}</definedName>
    <definedName name="_______o6">{"TAB1",#N/A,TRUE,"GENERAL";"TAB2",#N/A,TRUE,"GENERAL";"TAB3",#N/A,TRUE,"GENERAL";"TAB4",#N/A,TRUE,"GENERAL";"TAB5",#N/A,TRUE,"GENERAL"}</definedName>
    <definedName name="_______o7" localSheetId="0">{"TAB1",#N/A,TRUE,"GENERAL";"TAB2",#N/A,TRUE,"GENERAL";"TAB3",#N/A,TRUE,"GENERAL";"TAB4",#N/A,TRUE,"GENERAL";"TAB5",#N/A,TRUE,"GENERAL"}</definedName>
    <definedName name="_______o7">{"TAB1",#N/A,TRUE,"GENERAL";"TAB2",#N/A,TRUE,"GENERAL";"TAB3",#N/A,TRUE,"GENERAL";"TAB4",#N/A,TRUE,"GENERAL";"TAB5",#N/A,TRUE,"GENERAL"}</definedName>
    <definedName name="_______o8" localSheetId="0">{"via1",#N/A,TRUE,"general";"via2",#N/A,TRUE,"general";"via3",#N/A,TRUE,"general"}</definedName>
    <definedName name="_______o8">{"via1",#N/A,TRUE,"general";"via2",#N/A,TRUE,"general";"via3",#N/A,TRUE,"general"}</definedName>
    <definedName name="_______o9" localSheetId="0">{"TAB1",#N/A,TRUE,"GENERAL";"TAB2",#N/A,TRUE,"GENERAL";"TAB3",#N/A,TRUE,"GENERAL";"TAB4",#N/A,TRUE,"GENERAL";"TAB5",#N/A,TRUE,"GENERAL"}</definedName>
    <definedName name="_______o9">{"TAB1",#N/A,TRUE,"GENERAL";"TAB2",#N/A,TRUE,"GENERAL";"TAB3",#N/A,TRUE,"GENERAL";"TAB4",#N/A,TRUE,"GENERAL";"TAB5",#N/A,TRUE,"GENERAL"}</definedName>
    <definedName name="_______p6" localSheetId="0">{"via1",#N/A,TRUE,"general";"via2",#N/A,TRUE,"general";"via3",#N/A,TRUE,"general"}</definedName>
    <definedName name="_______p6">{"via1",#N/A,TRUE,"general";"via2",#N/A,TRUE,"general";"via3",#N/A,TRUE,"general"}</definedName>
    <definedName name="_______p7" localSheetId="0">{"via1",#N/A,TRUE,"general";"via2",#N/A,TRUE,"general";"via3",#N/A,TRUE,"general"}</definedName>
    <definedName name="_______p7">{"via1",#N/A,TRUE,"general";"via2",#N/A,TRUE,"general";"via3",#N/A,TRUE,"general"}</definedName>
    <definedName name="_______p8" localSheetId="0">{"TAB1",#N/A,TRUE,"GENERAL";"TAB2",#N/A,TRUE,"GENERAL";"TAB3",#N/A,TRUE,"GENERAL";"TAB4",#N/A,TRUE,"GENERAL";"TAB5",#N/A,TRUE,"GENERAL"}</definedName>
    <definedName name="_______p8">{"TAB1",#N/A,TRUE,"GENERAL";"TAB2",#N/A,TRUE,"GENERAL";"TAB3",#N/A,TRUE,"GENERAL";"TAB4",#N/A,TRUE,"GENERAL";"TAB5",#N/A,TRUE,"GENERAL"}</definedName>
    <definedName name="_______Pa1" localSheetId="0">#REF!</definedName>
    <definedName name="_______Pa1">#REF!</definedName>
    <definedName name="_______Pa2" localSheetId="0">#REF!</definedName>
    <definedName name="_______Pa2">#REF!</definedName>
    <definedName name="_______Pa3" localSheetId="0">#REF!</definedName>
    <definedName name="_______Pa3">#REF!</definedName>
    <definedName name="_______Pa4" localSheetId="0">#REF!</definedName>
    <definedName name="_______Pa4">#REF!</definedName>
    <definedName name="_______PJ50" localSheetId="0">#REF!</definedName>
    <definedName name="_______PJ50">#REF!</definedName>
    <definedName name="_______pl1" localSheetId="0">#REF!</definedName>
    <definedName name="_______pl1">#REF!</definedName>
    <definedName name="_______pl2" localSheetId="0">#REF!</definedName>
    <definedName name="_______pl2">#REF!</definedName>
    <definedName name="_______Po2" localSheetId="0">#REF!</definedName>
    <definedName name="_______Po2">#REF!</definedName>
    <definedName name="_______r" localSheetId="0">{"TAB1",#N/A,TRUE,"GENERAL";"TAB2",#N/A,TRUE,"GENERAL";"TAB3",#N/A,TRUE,"GENERAL";"TAB4",#N/A,TRUE,"GENERAL";"TAB5",#N/A,TRUE,"GENERAL"}</definedName>
    <definedName name="_______r">{"TAB1",#N/A,TRUE,"GENERAL";"TAB2",#N/A,TRUE,"GENERAL";"TAB3",#N/A,TRUE,"GENERAL";"TAB4",#N/A,TRUE,"GENERAL";"TAB5",#N/A,TRUE,"GENERAL"}</definedName>
    <definedName name="_______r4r" localSheetId="0">{"via1",#N/A,TRUE,"general";"via2",#N/A,TRUE,"general";"via3",#N/A,TRUE,"general"}</definedName>
    <definedName name="_______r4r">{"via1",#N/A,TRUE,"general";"via2",#N/A,TRUE,"general";"via3",#N/A,TRUE,"general"}</definedName>
    <definedName name="_______rtu6" localSheetId="0">{"via1",#N/A,TRUE,"general";"via2",#N/A,TRUE,"general";"via3",#N/A,TRUE,"general"}</definedName>
    <definedName name="_______rtu6">{"via1",#N/A,TRUE,"general";"via2",#N/A,TRUE,"general";"via3",#N/A,TRUE,"general"}</definedName>
    <definedName name="_______s1" localSheetId="0">{"via1",#N/A,TRUE,"general";"via2",#N/A,TRUE,"general";"via3",#N/A,TRUE,"general"}</definedName>
    <definedName name="_______s1">{"via1",#N/A,TRUE,"general";"via2",#N/A,TRUE,"general";"via3",#N/A,TRUE,"general"}</definedName>
    <definedName name="_______s2" localSheetId="0">{"TAB1",#N/A,TRUE,"GENERAL";"TAB2",#N/A,TRUE,"GENERAL";"TAB3",#N/A,TRUE,"GENERAL";"TAB4",#N/A,TRUE,"GENERAL";"TAB5",#N/A,TRUE,"GENERAL"}</definedName>
    <definedName name="_______s2">{"TAB1",#N/A,TRUE,"GENERAL";"TAB2",#N/A,TRUE,"GENERAL";"TAB3",#N/A,TRUE,"GENERAL";"TAB4",#N/A,TRUE,"GENERAL";"TAB5",#N/A,TRUE,"GENERAL"}</definedName>
    <definedName name="_______s3" localSheetId="0">{"TAB1",#N/A,TRUE,"GENERAL";"TAB2",#N/A,TRUE,"GENERAL";"TAB3",#N/A,TRUE,"GENERAL";"TAB4",#N/A,TRUE,"GENERAL";"TAB5",#N/A,TRUE,"GENERAL"}</definedName>
    <definedName name="_______s3">{"TAB1",#N/A,TRUE,"GENERAL";"TAB2",#N/A,TRUE,"GENERAL";"TAB3",#N/A,TRUE,"GENERAL";"TAB4",#N/A,TRUE,"GENERAL";"TAB5",#N/A,TRUE,"GENERAL"}</definedName>
    <definedName name="_______s4" localSheetId="0">{"via1",#N/A,TRUE,"general";"via2",#N/A,TRUE,"general";"via3",#N/A,TRUE,"general"}</definedName>
    <definedName name="_______s4">{"via1",#N/A,TRUE,"general";"via2",#N/A,TRUE,"general";"via3",#N/A,TRUE,"general"}</definedName>
    <definedName name="_______s5" localSheetId="0">{"via1",#N/A,TRUE,"general";"via2",#N/A,TRUE,"general";"via3",#N/A,TRUE,"general"}</definedName>
    <definedName name="_______s5">{"via1",#N/A,TRUE,"general";"via2",#N/A,TRUE,"general";"via3",#N/A,TRUE,"general"}</definedName>
    <definedName name="_______s6" localSheetId="0">{"TAB1",#N/A,TRUE,"GENERAL";"TAB2",#N/A,TRUE,"GENERAL";"TAB3",#N/A,TRUE,"GENERAL";"TAB4",#N/A,TRUE,"GENERAL";"TAB5",#N/A,TRUE,"GENERAL"}</definedName>
    <definedName name="_______s6">{"TAB1",#N/A,TRUE,"GENERAL";"TAB2",#N/A,TRUE,"GENERAL";"TAB3",#N/A,TRUE,"GENERAL";"TAB4",#N/A,TRUE,"GENERAL";"TAB5",#N/A,TRUE,"GENERAL"}</definedName>
    <definedName name="_______s7" localSheetId="0">{"via1",#N/A,TRUE,"general";"via2",#N/A,TRUE,"general";"via3",#N/A,TRUE,"general"}</definedName>
    <definedName name="_______s7">{"via1",#N/A,TRUE,"general";"via2",#N/A,TRUE,"general";"via3",#N/A,TRUE,"general"}</definedName>
    <definedName name="_______SBC1" localSheetId="0">#REF!</definedName>
    <definedName name="_______SBC1">#REF!</definedName>
    <definedName name="_______SBC3" localSheetId="0">#REF!</definedName>
    <definedName name="_______SBC3">#REF!</definedName>
    <definedName name="_______SBC5" localSheetId="0">#REF!</definedName>
    <definedName name="_______SBC5">#REF!</definedName>
    <definedName name="_______ST166" localSheetId="0">#REF!</definedName>
    <definedName name="_______ST166">#REF!</definedName>
    <definedName name="_______t3" localSheetId="0">{"TAB1",#N/A,TRUE,"GENERAL";"TAB2",#N/A,TRUE,"GENERAL";"TAB3",#N/A,TRUE,"GENERAL";"TAB4",#N/A,TRUE,"GENERAL";"TAB5",#N/A,TRUE,"GENERAL"}</definedName>
    <definedName name="_______t3">{"TAB1",#N/A,TRUE,"GENERAL";"TAB2",#N/A,TRUE,"GENERAL";"TAB3",#N/A,TRUE,"GENERAL";"TAB4",#N/A,TRUE,"GENERAL";"TAB5",#N/A,TRUE,"GENERAL"}</definedName>
    <definedName name="_______t4" localSheetId="0">{"via1",#N/A,TRUE,"general";"via2",#N/A,TRUE,"general";"via3",#N/A,TRUE,"general"}</definedName>
    <definedName name="_______t4">{"via1",#N/A,TRUE,"general";"via2",#N/A,TRUE,"general";"via3",#N/A,TRUE,"general"}</definedName>
    <definedName name="_______t5" localSheetId="0">{"TAB1",#N/A,TRUE,"GENERAL";"TAB2",#N/A,TRUE,"GENERAL";"TAB3",#N/A,TRUE,"GENERAL";"TAB4",#N/A,TRUE,"GENERAL";"TAB5",#N/A,TRUE,"GENERAL"}</definedName>
    <definedName name="_______t5">{"TAB1",#N/A,TRUE,"GENERAL";"TAB2",#N/A,TRUE,"GENERAL";"TAB3",#N/A,TRUE,"GENERAL";"TAB4",#N/A,TRUE,"GENERAL";"TAB5",#N/A,TRUE,"GENERAL"}</definedName>
    <definedName name="_______t6" localSheetId="0">{"via1",#N/A,TRUE,"general";"via2",#N/A,TRUE,"general";"via3",#N/A,TRUE,"general"}</definedName>
    <definedName name="_______t6">{"via1",#N/A,TRUE,"general";"via2",#N/A,TRUE,"general";"via3",#N/A,TRUE,"general"}</definedName>
    <definedName name="_______t66" localSheetId="0">{"TAB1",#N/A,TRUE,"GENERAL";"TAB2",#N/A,TRUE,"GENERAL";"TAB3",#N/A,TRUE,"GENERAL";"TAB4",#N/A,TRUE,"GENERAL";"TAB5",#N/A,TRUE,"GENERAL"}</definedName>
    <definedName name="_______t66">{"TAB1",#N/A,TRUE,"GENERAL";"TAB2",#N/A,TRUE,"GENERAL";"TAB3",#N/A,TRUE,"GENERAL";"TAB4",#N/A,TRUE,"GENERAL";"TAB5",#N/A,TRUE,"GENERAL"}</definedName>
    <definedName name="_______t7" localSheetId="0">{"via1",#N/A,TRUE,"general";"via2",#N/A,TRUE,"general";"via3",#N/A,TRUE,"general"}</definedName>
    <definedName name="_______t7">{"via1",#N/A,TRUE,"general";"via2",#N/A,TRUE,"general";"via3",#N/A,TRUE,"general"}</definedName>
    <definedName name="_______t77" localSheetId="0">{"TAB1",#N/A,TRUE,"GENERAL";"TAB2",#N/A,TRUE,"GENERAL";"TAB3",#N/A,TRUE,"GENERAL";"TAB4",#N/A,TRUE,"GENERAL";"TAB5",#N/A,TRUE,"GENERAL"}</definedName>
    <definedName name="_______t77">{"TAB1",#N/A,TRUE,"GENERAL";"TAB2",#N/A,TRUE,"GENERAL";"TAB3",#N/A,TRUE,"GENERAL";"TAB4",#N/A,TRUE,"GENERAL";"TAB5",#N/A,TRUE,"GENERAL"}</definedName>
    <definedName name="_______t8" localSheetId="0">{"TAB1",#N/A,TRUE,"GENERAL";"TAB2",#N/A,TRUE,"GENERAL";"TAB3",#N/A,TRUE,"GENERAL";"TAB4",#N/A,TRUE,"GENERAL";"TAB5",#N/A,TRUE,"GENERAL"}</definedName>
    <definedName name="_______t8">{"TAB1",#N/A,TRUE,"GENERAL";"TAB2",#N/A,TRUE,"GENERAL";"TAB3",#N/A,TRUE,"GENERAL";"TAB4",#N/A,TRUE,"GENERAL";"TAB5",#N/A,TRUE,"GENERAL"}</definedName>
    <definedName name="_______t88" localSheetId="0">{"via1",#N/A,TRUE,"general";"via2",#N/A,TRUE,"general";"via3",#N/A,TRUE,"general"}</definedName>
    <definedName name="_______t88">{"via1",#N/A,TRUE,"general";"via2",#N/A,TRUE,"general";"via3",#N/A,TRUE,"general"}</definedName>
    <definedName name="_______t9" localSheetId="0">{"TAB1",#N/A,TRUE,"GENERAL";"TAB2",#N/A,TRUE,"GENERAL";"TAB3",#N/A,TRUE,"GENERAL";"TAB4",#N/A,TRUE,"GENERAL";"TAB5",#N/A,TRUE,"GENERAL"}</definedName>
    <definedName name="_______t9">{"TAB1",#N/A,TRUE,"GENERAL";"TAB2",#N/A,TRUE,"GENERAL";"TAB3",#N/A,TRUE,"GENERAL";"TAB4",#N/A,TRUE,"GENERAL";"TAB5",#N/A,TRUE,"GENERAL"}</definedName>
    <definedName name="_______t99" localSheetId="0">{"via1",#N/A,TRUE,"general";"via2",#N/A,TRUE,"general";"via3",#N/A,TRUE,"general"}</definedName>
    <definedName name="_______t99">{"via1",#N/A,TRUE,"general";"via2",#N/A,TRUE,"general";"via3",#N/A,TRUE,"general"}</definedName>
    <definedName name="_______TPE8016" localSheetId="0">#REF!</definedName>
    <definedName name="_______TPE8016">#REF!</definedName>
    <definedName name="_______TPE8020" localSheetId="0">#REF!</definedName>
    <definedName name="_______TPE8020">#REF!</definedName>
    <definedName name="_______TPE8025" localSheetId="0">#REF!</definedName>
    <definedName name="_______TPE8025">#REF!</definedName>
    <definedName name="_______TPN1002" localSheetId="0">#REF!</definedName>
    <definedName name="_______TPN1002">#REF!</definedName>
    <definedName name="_______TPN1003" localSheetId="0">#REF!</definedName>
    <definedName name="_______TPN1003">#REF!</definedName>
    <definedName name="_______TPN1004" localSheetId="0">#REF!</definedName>
    <definedName name="_______TPN1004">#REF!</definedName>
    <definedName name="_______TPN1006" localSheetId="0">#REF!</definedName>
    <definedName name="_______TPN1006">#REF!</definedName>
    <definedName name="_______TPN1008" localSheetId="0">#REF!</definedName>
    <definedName name="_______TPN1008">#REF!</definedName>
    <definedName name="_______TPN1202" localSheetId="0">#REF!</definedName>
    <definedName name="_______TPN1202">#REF!</definedName>
    <definedName name="_______TPN1203" localSheetId="0">#REF!</definedName>
    <definedName name="_______TPN1203">#REF!</definedName>
    <definedName name="_______TPN1204" localSheetId="0">#REF!</definedName>
    <definedName name="_______TPN1204">#REF!</definedName>
    <definedName name="_______TPN1206" localSheetId="0">#REF!</definedName>
    <definedName name="_______TPN1206">#REF!</definedName>
    <definedName name="_______TPN1208" localSheetId="0">#REF!</definedName>
    <definedName name="_______TPN1208">#REF!</definedName>
    <definedName name="_______TPN16012" localSheetId="0">#REF!</definedName>
    <definedName name="_______TPN16012">#REF!</definedName>
    <definedName name="_______TPN1602" localSheetId="0">#REF!</definedName>
    <definedName name="_______TPN1602">#REF!</definedName>
    <definedName name="_______TPN1603" localSheetId="0">#REF!</definedName>
    <definedName name="_______TPN1603">#REF!</definedName>
    <definedName name="_______TPN1604" localSheetId="0">#REF!</definedName>
    <definedName name="_______TPN1604">#REF!</definedName>
    <definedName name="_______TPN1606" localSheetId="0">#REF!</definedName>
    <definedName name="_______TPN1606">#REF!</definedName>
    <definedName name="_______TPN1608" localSheetId="0">#REF!</definedName>
    <definedName name="_______TPN1608">#REF!</definedName>
    <definedName name="_______TUZ22" localSheetId="0">#REF!</definedName>
    <definedName name="_______TUZ22">#REF!</definedName>
    <definedName name="_______TUZ36" localSheetId="0">#REF!</definedName>
    <definedName name="_______TUZ36">#REF!</definedName>
    <definedName name="_______TZ323" localSheetId="0">#REF!</definedName>
    <definedName name="_______TZ323">#REF!</definedName>
    <definedName name="_______TZ324" localSheetId="0">#REF!</definedName>
    <definedName name="_______TZ324">#REF!</definedName>
    <definedName name="_______u4" localSheetId="0">{"TAB1",#N/A,TRUE,"GENERAL";"TAB2",#N/A,TRUE,"GENERAL";"TAB3",#N/A,TRUE,"GENERAL";"TAB4",#N/A,TRUE,"GENERAL";"TAB5",#N/A,TRUE,"GENERAL"}</definedName>
    <definedName name="_______u4">{"TAB1",#N/A,TRUE,"GENERAL";"TAB2",#N/A,TRUE,"GENERAL";"TAB3",#N/A,TRUE,"GENERAL";"TAB4",#N/A,TRUE,"GENERAL";"TAB5",#N/A,TRUE,"GENERAL"}</definedName>
    <definedName name="_______u5" localSheetId="0">{"TAB1",#N/A,TRUE,"GENERAL";"TAB2",#N/A,TRUE,"GENERAL";"TAB3",#N/A,TRUE,"GENERAL";"TAB4",#N/A,TRUE,"GENERAL";"TAB5",#N/A,TRUE,"GENERAL"}</definedName>
    <definedName name="_______u5">{"TAB1",#N/A,TRUE,"GENERAL";"TAB2",#N/A,TRUE,"GENERAL";"TAB3",#N/A,TRUE,"GENERAL";"TAB4",#N/A,TRUE,"GENERAL";"TAB5",#N/A,TRUE,"GENERAL"}</definedName>
    <definedName name="_______u6" localSheetId="0">{"TAB1",#N/A,TRUE,"GENERAL";"TAB2",#N/A,TRUE,"GENERAL";"TAB3",#N/A,TRUE,"GENERAL";"TAB4",#N/A,TRUE,"GENERAL";"TAB5",#N/A,TRUE,"GENERAL"}</definedName>
    <definedName name="_______u6">{"TAB1",#N/A,TRUE,"GENERAL";"TAB2",#N/A,TRUE,"GENERAL";"TAB3",#N/A,TRUE,"GENERAL";"TAB4",#N/A,TRUE,"GENERAL";"TAB5",#N/A,TRUE,"GENERAL"}</definedName>
    <definedName name="_______u7" localSheetId="0">{"via1",#N/A,TRUE,"general";"via2",#N/A,TRUE,"general";"via3",#N/A,TRUE,"general"}</definedName>
    <definedName name="_______u7">{"via1",#N/A,TRUE,"general";"via2",#N/A,TRUE,"general";"via3",#N/A,TRUE,"general"}</definedName>
    <definedName name="_______u8" localSheetId="0">{"TAB1",#N/A,TRUE,"GENERAL";"TAB2",#N/A,TRUE,"GENERAL";"TAB3",#N/A,TRUE,"GENERAL";"TAB4",#N/A,TRUE,"GENERAL";"TAB5",#N/A,TRUE,"GENERAL"}</definedName>
    <definedName name="_______u8">{"TAB1",#N/A,TRUE,"GENERAL";"TAB2",#N/A,TRUE,"GENERAL";"TAB3",#N/A,TRUE,"GENERAL";"TAB4",#N/A,TRUE,"GENERAL";"TAB5",#N/A,TRUE,"GENERAL"}</definedName>
    <definedName name="_______u9" localSheetId="0">{"TAB1",#N/A,TRUE,"GENERAL";"TAB2",#N/A,TRUE,"GENERAL";"TAB3",#N/A,TRUE,"GENERAL";"TAB4",#N/A,TRUE,"GENERAL";"TAB5",#N/A,TRUE,"GENERAL"}</definedName>
    <definedName name="_______u9">{"TAB1",#N/A,TRUE,"GENERAL";"TAB2",#N/A,TRUE,"GENERAL";"TAB3",#N/A,TRUE,"GENERAL";"TAB4",#N/A,TRUE,"GENERAL";"TAB5",#N/A,TRUE,"GENERAL"}</definedName>
    <definedName name="_______ur7" localSheetId="0">{"TAB1",#N/A,TRUE,"GENERAL";"TAB2",#N/A,TRUE,"GENERAL";"TAB3",#N/A,TRUE,"GENERAL";"TAB4",#N/A,TRUE,"GENERAL";"TAB5",#N/A,TRUE,"GENERAL"}</definedName>
    <definedName name="_______ur7">{"TAB1",#N/A,TRUE,"GENERAL";"TAB2",#N/A,TRUE,"GENERAL";"TAB3",#N/A,TRUE,"GENERAL";"TAB4",#N/A,TRUE,"GENERAL";"TAB5",#N/A,TRUE,"GENERAL"}</definedName>
    <definedName name="_______v2" localSheetId="0">{"via1",#N/A,TRUE,"general";"via2",#N/A,TRUE,"general";"via3",#N/A,TRUE,"general"}</definedName>
    <definedName name="_______v2">{"via1",#N/A,TRUE,"general";"via2",#N/A,TRUE,"general";"via3",#N/A,TRUE,"general"}</definedName>
    <definedName name="_______v3" localSheetId="0">{"TAB1",#N/A,TRUE,"GENERAL";"TAB2",#N/A,TRUE,"GENERAL";"TAB3",#N/A,TRUE,"GENERAL";"TAB4",#N/A,TRUE,"GENERAL";"TAB5",#N/A,TRUE,"GENERAL"}</definedName>
    <definedName name="_______v3">{"TAB1",#N/A,TRUE,"GENERAL";"TAB2",#N/A,TRUE,"GENERAL";"TAB3",#N/A,TRUE,"GENERAL";"TAB4",#N/A,TRUE,"GENERAL";"TAB5",#N/A,TRUE,"GENERAL"}</definedName>
    <definedName name="_______v4" localSheetId="0">{"TAB1",#N/A,TRUE,"GENERAL";"TAB2",#N/A,TRUE,"GENERAL";"TAB3",#N/A,TRUE,"GENERAL";"TAB4",#N/A,TRUE,"GENERAL";"TAB5",#N/A,TRUE,"GENERAL"}</definedName>
    <definedName name="_______v4">{"TAB1",#N/A,TRUE,"GENERAL";"TAB2",#N/A,TRUE,"GENERAL";"TAB3",#N/A,TRUE,"GENERAL";"TAB4",#N/A,TRUE,"GENERAL";"TAB5",#N/A,TRUE,"GENERAL"}</definedName>
    <definedName name="_______v5" localSheetId="0">{"TAB1",#N/A,TRUE,"GENERAL";"TAB2",#N/A,TRUE,"GENERAL";"TAB3",#N/A,TRUE,"GENERAL";"TAB4",#N/A,TRUE,"GENERAL";"TAB5",#N/A,TRUE,"GENERAL"}</definedName>
    <definedName name="_______v5">{"TAB1",#N/A,TRUE,"GENERAL";"TAB2",#N/A,TRUE,"GENERAL";"TAB3",#N/A,TRUE,"GENERAL";"TAB4",#N/A,TRUE,"GENERAL";"TAB5",#N/A,TRUE,"GENERAL"}</definedName>
    <definedName name="_______v6" localSheetId="0">{"TAB1",#N/A,TRUE,"GENERAL";"TAB2",#N/A,TRUE,"GENERAL";"TAB3",#N/A,TRUE,"GENERAL";"TAB4",#N/A,TRUE,"GENERAL";"TAB5",#N/A,TRUE,"GENERAL"}</definedName>
    <definedName name="_______v6">{"TAB1",#N/A,TRUE,"GENERAL";"TAB2",#N/A,TRUE,"GENERAL";"TAB3",#N/A,TRUE,"GENERAL";"TAB4",#N/A,TRUE,"GENERAL";"TAB5",#N/A,TRUE,"GENERAL"}</definedName>
    <definedName name="_______v7" localSheetId="0">{"via1",#N/A,TRUE,"general";"via2",#N/A,TRUE,"general";"via3",#N/A,TRUE,"general"}</definedName>
    <definedName name="_______v7">{"via1",#N/A,TRUE,"general";"via2",#N/A,TRUE,"general";"via3",#N/A,TRUE,"general"}</definedName>
    <definedName name="_______v8" localSheetId="0">{"TAB1",#N/A,TRUE,"GENERAL";"TAB2",#N/A,TRUE,"GENERAL";"TAB3",#N/A,TRUE,"GENERAL";"TAB4",#N/A,TRUE,"GENERAL";"TAB5",#N/A,TRUE,"GENERAL"}</definedName>
    <definedName name="_______v8">{"TAB1",#N/A,TRUE,"GENERAL";"TAB2",#N/A,TRUE,"GENERAL";"TAB3",#N/A,TRUE,"GENERAL";"TAB4",#N/A,TRUE,"GENERAL";"TAB5",#N/A,TRUE,"GENERAL"}</definedName>
    <definedName name="_______v9" localSheetId="0">{"TAB1",#N/A,TRUE,"GENERAL";"TAB2",#N/A,TRUE,"GENERAL";"TAB3",#N/A,TRUE,"GENERAL";"TAB4",#N/A,TRUE,"GENERAL";"TAB5",#N/A,TRUE,"GENERAL"}</definedName>
    <definedName name="_______v9">{"TAB1",#N/A,TRUE,"GENERAL";"TAB2",#N/A,TRUE,"GENERAL";"TAB3",#N/A,TRUE,"GENERAL";"TAB4",#N/A,TRUE,"GENERAL";"TAB5",#N/A,TRUE,"GENERAL"}</definedName>
    <definedName name="_______vfv4" localSheetId="0">{"via1",#N/A,TRUE,"general";"via2",#N/A,TRUE,"general";"via3",#N/A,TRUE,"general"}</definedName>
    <definedName name="_______vfv4">{"via1",#N/A,TRUE,"general";"via2",#N/A,TRUE,"general";"via3",#N/A,TRUE,"general"}</definedName>
    <definedName name="_______x1" localSheetId="0">{"TAB1",#N/A,TRUE,"GENERAL";"TAB2",#N/A,TRUE,"GENERAL";"TAB3",#N/A,TRUE,"GENERAL";"TAB4",#N/A,TRUE,"GENERAL";"TAB5",#N/A,TRUE,"GENERAL"}</definedName>
    <definedName name="_______x1">{"TAB1",#N/A,TRUE,"GENERAL";"TAB2",#N/A,TRUE,"GENERAL";"TAB3",#N/A,TRUE,"GENERAL";"TAB4",#N/A,TRUE,"GENERAL";"TAB5",#N/A,TRUE,"GENERAL"}</definedName>
    <definedName name="_______x2" localSheetId="0">{"via1",#N/A,TRUE,"general";"via2",#N/A,TRUE,"general";"via3",#N/A,TRUE,"general"}</definedName>
    <definedName name="_______x2">{"via1",#N/A,TRUE,"general";"via2",#N/A,TRUE,"general";"via3",#N/A,TRUE,"general"}</definedName>
    <definedName name="_______x3" localSheetId="0">{"via1",#N/A,TRUE,"general";"via2",#N/A,TRUE,"general";"via3",#N/A,TRUE,"general"}</definedName>
    <definedName name="_______x3">{"via1",#N/A,TRUE,"general";"via2",#N/A,TRUE,"general";"via3",#N/A,TRUE,"general"}</definedName>
    <definedName name="_______x4" localSheetId="0">{"via1",#N/A,TRUE,"general";"via2",#N/A,TRUE,"general";"via3",#N/A,TRUE,"general"}</definedName>
    <definedName name="_______x4">{"via1",#N/A,TRUE,"general";"via2",#N/A,TRUE,"general";"via3",#N/A,TRUE,"general"}</definedName>
    <definedName name="_______x5" localSheetId="0">{"TAB1",#N/A,TRUE,"GENERAL";"TAB2",#N/A,TRUE,"GENERAL";"TAB3",#N/A,TRUE,"GENERAL";"TAB4",#N/A,TRUE,"GENERAL";"TAB5",#N/A,TRUE,"GENERAL"}</definedName>
    <definedName name="_______x5">{"TAB1",#N/A,TRUE,"GENERAL";"TAB2",#N/A,TRUE,"GENERAL";"TAB3",#N/A,TRUE,"GENERAL";"TAB4",#N/A,TRUE,"GENERAL";"TAB5",#N/A,TRUE,"GENERAL"}</definedName>
    <definedName name="_______x6" localSheetId="0">{"TAB1",#N/A,TRUE,"GENERAL";"TAB2",#N/A,TRUE,"GENERAL";"TAB3",#N/A,TRUE,"GENERAL";"TAB4",#N/A,TRUE,"GENERAL";"TAB5",#N/A,TRUE,"GENERAL"}</definedName>
    <definedName name="_______x6">{"TAB1",#N/A,TRUE,"GENERAL";"TAB2",#N/A,TRUE,"GENERAL";"TAB3",#N/A,TRUE,"GENERAL";"TAB4",#N/A,TRUE,"GENERAL";"TAB5",#N/A,TRUE,"GENERAL"}</definedName>
    <definedName name="_______x7" localSheetId="0">{"TAB1",#N/A,TRUE,"GENERAL";"TAB2",#N/A,TRUE,"GENERAL";"TAB3",#N/A,TRUE,"GENERAL";"TAB4",#N/A,TRUE,"GENERAL";"TAB5",#N/A,TRUE,"GENERAL"}</definedName>
    <definedName name="_______x7">{"TAB1",#N/A,TRUE,"GENERAL";"TAB2",#N/A,TRUE,"GENERAL";"TAB3",#N/A,TRUE,"GENERAL";"TAB4",#N/A,TRUE,"GENERAL";"TAB5",#N/A,TRUE,"GENERAL"}</definedName>
    <definedName name="_______x8" localSheetId="0">{"via1",#N/A,TRUE,"general";"via2",#N/A,TRUE,"general";"via3",#N/A,TRUE,"general"}</definedName>
    <definedName name="_______x8">{"via1",#N/A,TRUE,"general";"via2",#N/A,TRUE,"general";"via3",#N/A,TRUE,"general"}</definedName>
    <definedName name="_______x9" localSheetId="0">{"TAB1",#N/A,TRUE,"GENERAL";"TAB2",#N/A,TRUE,"GENERAL";"TAB3",#N/A,TRUE,"GENERAL";"TAB4",#N/A,TRUE,"GENERAL";"TAB5",#N/A,TRUE,"GENERAL"}</definedName>
    <definedName name="_______x9">{"TAB1",#N/A,TRUE,"GENERAL";"TAB2",#N/A,TRUE,"GENERAL";"TAB3",#N/A,TRUE,"GENERAL";"TAB4",#N/A,TRUE,"GENERAL";"TAB5",#N/A,TRUE,"GENERAL"}</definedName>
    <definedName name="_______y2" localSheetId="0">{"TAB1",#N/A,TRUE,"GENERAL";"TAB2",#N/A,TRUE,"GENERAL";"TAB3",#N/A,TRUE,"GENERAL";"TAB4",#N/A,TRUE,"GENERAL";"TAB5",#N/A,TRUE,"GENERAL"}</definedName>
    <definedName name="_______y2">{"TAB1",#N/A,TRUE,"GENERAL";"TAB2",#N/A,TRUE,"GENERAL";"TAB3",#N/A,TRUE,"GENERAL";"TAB4",#N/A,TRUE,"GENERAL";"TAB5",#N/A,TRUE,"GENERAL"}</definedName>
    <definedName name="_______y3" localSheetId="0">{"via1",#N/A,TRUE,"general";"via2",#N/A,TRUE,"general";"via3",#N/A,TRUE,"general"}</definedName>
    <definedName name="_______y3">{"via1",#N/A,TRUE,"general";"via2",#N/A,TRUE,"general";"via3",#N/A,TRUE,"general"}</definedName>
    <definedName name="_______y4" localSheetId="0">{"via1",#N/A,TRUE,"general";"via2",#N/A,TRUE,"general";"via3",#N/A,TRUE,"general"}</definedName>
    <definedName name="_______y4">{"via1",#N/A,TRUE,"general";"via2",#N/A,TRUE,"general";"via3",#N/A,TRUE,"general"}</definedName>
    <definedName name="_______y5" localSheetId="0">{"TAB1",#N/A,TRUE,"GENERAL";"TAB2",#N/A,TRUE,"GENERAL";"TAB3",#N/A,TRUE,"GENERAL";"TAB4",#N/A,TRUE,"GENERAL";"TAB5",#N/A,TRUE,"GENERAL"}</definedName>
    <definedName name="_______y5">{"TAB1",#N/A,TRUE,"GENERAL";"TAB2",#N/A,TRUE,"GENERAL";"TAB3",#N/A,TRUE,"GENERAL";"TAB4",#N/A,TRUE,"GENERAL";"TAB5",#N/A,TRUE,"GENERAL"}</definedName>
    <definedName name="_______y6" localSheetId="0">{"via1",#N/A,TRUE,"general";"via2",#N/A,TRUE,"general";"via3",#N/A,TRUE,"general"}</definedName>
    <definedName name="_______y6">{"via1",#N/A,TRUE,"general";"via2",#N/A,TRUE,"general";"via3",#N/A,TRUE,"general"}</definedName>
    <definedName name="_______y7" localSheetId="0">{"via1",#N/A,TRUE,"general";"via2",#N/A,TRUE,"general";"via3",#N/A,TRUE,"general"}</definedName>
    <definedName name="_______y7">{"via1",#N/A,TRUE,"general";"via2",#N/A,TRUE,"general";"via3",#N/A,TRUE,"general"}</definedName>
    <definedName name="_______y8" localSheetId="0">{"via1",#N/A,TRUE,"general";"via2",#N/A,TRUE,"general";"via3",#N/A,TRUE,"general"}</definedName>
    <definedName name="_______y8">{"via1",#N/A,TRUE,"general";"via2",#N/A,TRUE,"general";"via3",#N/A,TRUE,"general"}</definedName>
    <definedName name="_______y9" localSheetId="0">{"TAB1",#N/A,TRUE,"GENERAL";"TAB2",#N/A,TRUE,"GENERAL";"TAB3",#N/A,TRUE,"GENERAL";"TAB4",#N/A,TRUE,"GENERAL";"TAB5",#N/A,TRUE,"GENERAL"}</definedName>
    <definedName name="_______y9">{"TAB1",#N/A,TRUE,"GENERAL";"TAB2",#N/A,TRUE,"GENERAL";"TAB3",#N/A,TRUE,"GENERAL";"TAB4",#N/A,TRUE,"GENERAL";"TAB5",#N/A,TRUE,"GENERAL"}</definedName>
    <definedName name="_______z1" localSheetId="0">{"TAB1",#N/A,TRUE,"GENERAL";"TAB2",#N/A,TRUE,"GENERAL";"TAB3",#N/A,TRUE,"GENERAL";"TAB4",#N/A,TRUE,"GENERAL";"TAB5",#N/A,TRUE,"GENERAL"}</definedName>
    <definedName name="_______z1">{"TAB1",#N/A,TRUE,"GENERAL";"TAB2",#N/A,TRUE,"GENERAL";"TAB3",#N/A,TRUE,"GENERAL";"TAB4",#N/A,TRUE,"GENERAL";"TAB5",#N/A,TRUE,"GENERAL"}</definedName>
    <definedName name="_______z2" localSheetId="0">{"via1",#N/A,TRUE,"general";"via2",#N/A,TRUE,"general";"via3",#N/A,TRUE,"general"}</definedName>
    <definedName name="_______z2">{"via1",#N/A,TRUE,"general";"via2",#N/A,TRUE,"general";"via3",#N/A,TRUE,"general"}</definedName>
    <definedName name="_______z3" localSheetId="0">{"via1",#N/A,TRUE,"general";"via2",#N/A,TRUE,"general";"via3",#N/A,TRUE,"general"}</definedName>
    <definedName name="_______z3">{"via1",#N/A,TRUE,"general";"via2",#N/A,TRUE,"general";"via3",#N/A,TRUE,"general"}</definedName>
    <definedName name="_______z4" localSheetId="0">{"TAB1",#N/A,TRUE,"GENERAL";"TAB2",#N/A,TRUE,"GENERAL";"TAB3",#N/A,TRUE,"GENERAL";"TAB4",#N/A,TRUE,"GENERAL";"TAB5",#N/A,TRUE,"GENERAL"}</definedName>
    <definedName name="_______z4">{"TAB1",#N/A,TRUE,"GENERAL";"TAB2",#N/A,TRUE,"GENERAL";"TAB3",#N/A,TRUE,"GENERAL";"TAB4",#N/A,TRUE,"GENERAL";"TAB5",#N/A,TRUE,"GENERAL"}</definedName>
    <definedName name="_______z5" localSheetId="0">{"via1",#N/A,TRUE,"general";"via2",#N/A,TRUE,"general";"via3",#N/A,TRUE,"general"}</definedName>
    <definedName name="_______z5">{"via1",#N/A,TRUE,"general";"via2",#N/A,TRUE,"general";"via3",#N/A,TRUE,"general"}</definedName>
    <definedName name="_______z6" localSheetId="0">{"TAB1",#N/A,TRUE,"GENERAL";"TAB2",#N/A,TRUE,"GENERAL";"TAB3",#N/A,TRUE,"GENERAL";"TAB4",#N/A,TRUE,"GENERAL";"TAB5",#N/A,TRUE,"GENERAL"}</definedName>
    <definedName name="_______z6">{"TAB1",#N/A,TRUE,"GENERAL";"TAB2",#N/A,TRUE,"GENERAL";"TAB3",#N/A,TRUE,"GENERAL";"TAB4",#N/A,TRUE,"GENERAL";"TAB5",#N/A,TRUE,"GENERAL"}</definedName>
    <definedName name="______a1" localSheetId="0">{"TAB1",#N/A,TRUE,"GENERAL";"TAB2",#N/A,TRUE,"GENERAL";"TAB3",#N/A,TRUE,"GENERAL";"TAB4",#N/A,TRUE,"GENERAL";"TAB5",#N/A,TRUE,"GENERAL"}</definedName>
    <definedName name="______a1">{"TAB1",#N/A,TRUE,"GENERAL";"TAB2",#N/A,TRUE,"GENERAL";"TAB3",#N/A,TRUE,"GENERAL";"TAB4",#N/A,TRUE,"GENERAL";"TAB5",#N/A,TRUE,"GENERAL"}</definedName>
    <definedName name="______a3" localSheetId="0">{"TAB1",#N/A,TRUE,"GENERAL";"TAB2",#N/A,TRUE,"GENERAL";"TAB3",#N/A,TRUE,"GENERAL";"TAB4",#N/A,TRUE,"GENERAL";"TAB5",#N/A,TRUE,"GENERAL"}</definedName>
    <definedName name="______a3">{"TAB1",#N/A,TRUE,"GENERAL";"TAB2",#N/A,TRUE,"GENERAL";"TAB3",#N/A,TRUE,"GENERAL";"TAB4",#N/A,TRUE,"GENERAL";"TAB5",#N/A,TRUE,"GENERAL"}</definedName>
    <definedName name="______a4" localSheetId="0">{"via1",#N/A,TRUE,"general";"via2",#N/A,TRUE,"general";"via3",#N/A,TRUE,"general"}</definedName>
    <definedName name="______a4">{"via1",#N/A,TRUE,"general";"via2",#N/A,TRUE,"general";"via3",#N/A,TRUE,"general"}</definedName>
    <definedName name="______a5" localSheetId="0">{"TAB1",#N/A,TRUE,"GENERAL";"TAB2",#N/A,TRUE,"GENERAL";"TAB3",#N/A,TRUE,"GENERAL";"TAB4",#N/A,TRUE,"GENERAL";"TAB5",#N/A,TRUE,"GENERAL"}</definedName>
    <definedName name="______a5">{"TAB1",#N/A,TRUE,"GENERAL";"TAB2",#N/A,TRUE,"GENERAL";"TAB3",#N/A,TRUE,"GENERAL";"TAB4",#N/A,TRUE,"GENERAL";"TAB5",#N/A,TRUE,"GENERAL"}</definedName>
    <definedName name="______a6" localSheetId="0">{"TAB1",#N/A,TRUE,"GENERAL";"TAB2",#N/A,TRUE,"GENERAL";"TAB3",#N/A,TRUE,"GENERAL";"TAB4",#N/A,TRUE,"GENERAL";"TAB5",#N/A,TRUE,"GENERAL"}</definedName>
    <definedName name="______a6">{"TAB1",#N/A,TRUE,"GENERAL";"TAB2",#N/A,TRUE,"GENERAL";"TAB3",#N/A,TRUE,"GENERAL";"TAB4",#N/A,TRUE,"GENERAL";"TAB5",#N/A,TRUE,"GENERAL"}</definedName>
    <definedName name="______Abd2" localSheetId="0">#REF!</definedName>
    <definedName name="______Abd2">#REF!</definedName>
    <definedName name="______Abd4" localSheetId="0">#REF!</definedName>
    <definedName name="______Abd4">#REF!</definedName>
    <definedName name="______Abd6" localSheetId="0">#REF!</definedName>
    <definedName name="______Abd6">#REF!</definedName>
    <definedName name="______AcC1" localSheetId="0">#REF!</definedName>
    <definedName name="______AcC1">#REF!</definedName>
    <definedName name="______Act1" localSheetId="0">#REF!</definedName>
    <definedName name="______Act1">#REF!</definedName>
    <definedName name="______AFC1" localSheetId="0">#REF!</definedName>
    <definedName name="______AFC1">#REF!</definedName>
    <definedName name="______AFC3" localSheetId="0">#REF!</definedName>
    <definedName name="______AFC3">#REF!</definedName>
    <definedName name="______AFC5" localSheetId="0">#REF!</definedName>
    <definedName name="______AFC5">#REF!</definedName>
    <definedName name="______Afo1" localSheetId="0">#REF!</definedName>
    <definedName name="______Afo1">#REF!</definedName>
    <definedName name="______AIU1" localSheetId="0">#REF!</definedName>
    <definedName name="______AIU1">#REF!</definedName>
    <definedName name="______AIU2" localSheetId="0">#REF!</definedName>
    <definedName name="______AIU2">#REF!</definedName>
    <definedName name="______apb1" localSheetId="0">#REF!</definedName>
    <definedName name="______apb1">#REF!</definedName>
    <definedName name="______ApC1" localSheetId="0">#REF!</definedName>
    <definedName name="______ApC1">#REF!</definedName>
    <definedName name="______APR2" localSheetId="0">#REF!</definedName>
    <definedName name="______APR2">#REF!</definedName>
    <definedName name="______ATT2" localSheetId="0">#REF!</definedName>
    <definedName name="______ATT2">#REF!</definedName>
    <definedName name="______b2" localSheetId="0">{"TAB1",#N/A,TRUE,"GENERAL";"TAB2",#N/A,TRUE,"GENERAL";"TAB3",#N/A,TRUE,"GENERAL";"TAB4",#N/A,TRUE,"GENERAL";"TAB5",#N/A,TRUE,"GENERAL"}</definedName>
    <definedName name="______b2">{"TAB1",#N/A,TRUE,"GENERAL";"TAB2",#N/A,TRUE,"GENERAL";"TAB3",#N/A,TRUE,"GENERAL";"TAB4",#N/A,TRUE,"GENERAL";"TAB5",#N/A,TRUE,"GENERAL"}</definedName>
    <definedName name="______b3" localSheetId="0">{"TAB1",#N/A,TRUE,"GENERAL";"TAB2",#N/A,TRUE,"GENERAL";"TAB3",#N/A,TRUE,"GENERAL";"TAB4",#N/A,TRUE,"GENERAL";"TAB5",#N/A,TRUE,"GENERAL"}</definedName>
    <definedName name="______b3">{"TAB1",#N/A,TRUE,"GENERAL";"TAB2",#N/A,TRUE,"GENERAL";"TAB3",#N/A,TRUE,"GENERAL";"TAB4",#N/A,TRUE,"GENERAL";"TAB5",#N/A,TRUE,"GENERAL"}</definedName>
    <definedName name="______b4" localSheetId="0">{"TAB1",#N/A,TRUE,"GENERAL";"TAB2",#N/A,TRUE,"GENERAL";"TAB3",#N/A,TRUE,"GENERAL";"TAB4",#N/A,TRUE,"GENERAL";"TAB5",#N/A,TRUE,"GENERAL"}</definedName>
    <definedName name="______b4">{"TAB1",#N/A,TRUE,"GENERAL";"TAB2",#N/A,TRUE,"GENERAL";"TAB3",#N/A,TRUE,"GENERAL";"TAB4",#N/A,TRUE,"GENERAL";"TAB5",#N/A,TRUE,"GENERAL"}</definedName>
    <definedName name="______b5" localSheetId="0">{"TAB1",#N/A,TRUE,"GENERAL";"TAB2",#N/A,TRUE,"GENERAL";"TAB3",#N/A,TRUE,"GENERAL";"TAB4",#N/A,TRUE,"GENERAL";"TAB5",#N/A,TRUE,"GENERAL"}</definedName>
    <definedName name="______b5">{"TAB1",#N/A,TRUE,"GENERAL";"TAB2",#N/A,TRUE,"GENERAL";"TAB3",#N/A,TRUE,"GENERAL";"TAB4",#N/A,TRUE,"GENERAL";"TAB5",#N/A,TRUE,"GENERAL"}</definedName>
    <definedName name="______b6" localSheetId="0">{"TAB1",#N/A,TRUE,"GENERAL";"TAB2",#N/A,TRUE,"GENERAL";"TAB3",#N/A,TRUE,"GENERAL";"TAB4",#N/A,TRUE,"GENERAL";"TAB5",#N/A,TRUE,"GENERAL"}</definedName>
    <definedName name="______b6">{"TAB1",#N/A,TRUE,"GENERAL";"TAB2",#N/A,TRUE,"GENERAL";"TAB3",#N/A,TRUE,"GENERAL";"TAB4",#N/A,TRUE,"GENERAL";"TAB5",#N/A,TRUE,"GENERAL"}</definedName>
    <definedName name="______b7" localSheetId="0">{"via1",#N/A,TRUE,"general";"via2",#N/A,TRUE,"general";"via3",#N/A,TRUE,"general"}</definedName>
    <definedName name="______b7">{"via1",#N/A,TRUE,"general";"via2",#N/A,TRUE,"general";"via3",#N/A,TRUE,"general"}</definedName>
    <definedName name="______b8" localSheetId="0">{"via1",#N/A,TRUE,"general";"via2",#N/A,TRUE,"general";"via3",#N/A,TRUE,"general"}</definedName>
    <definedName name="______b8">{"via1",#N/A,TRUE,"general";"via2",#N/A,TRUE,"general";"via3",#N/A,TRUE,"general"}</definedName>
    <definedName name="______bb9" localSheetId="0">{"TAB1",#N/A,TRUE,"GENERAL";"TAB2",#N/A,TRUE,"GENERAL";"TAB3",#N/A,TRUE,"GENERAL";"TAB4",#N/A,TRUE,"GENERAL";"TAB5",#N/A,TRUE,"GENERAL"}</definedName>
    <definedName name="______bb9">{"TAB1",#N/A,TRUE,"GENERAL";"TAB2",#N/A,TRUE,"GENERAL";"TAB3",#N/A,TRUE,"GENERAL";"TAB4",#N/A,TRUE,"GENERAL";"TAB5",#N/A,TRUE,"GENERAL"}</definedName>
    <definedName name="______bgb5" localSheetId="0">{"TAB1",#N/A,TRUE,"GENERAL";"TAB2",#N/A,TRUE,"GENERAL";"TAB3",#N/A,TRUE,"GENERAL";"TAB4",#N/A,TRUE,"GENERAL";"TAB5",#N/A,TRUE,"GENERAL"}</definedName>
    <definedName name="______bgb5">{"TAB1",#N/A,TRUE,"GENERAL";"TAB2",#N/A,TRUE,"GENERAL";"TAB3",#N/A,TRUE,"GENERAL";"TAB4",#N/A,TRUE,"GENERAL";"TAB5",#N/A,TRUE,"GENERAL"}</definedName>
    <definedName name="______BGC1" localSheetId="0">#REF!</definedName>
    <definedName name="______BGC1">#REF!</definedName>
    <definedName name="______BGC3" localSheetId="0">#REF!</definedName>
    <definedName name="______BGC3">#REF!</definedName>
    <definedName name="______BGC5" localSheetId="0">#REF!</definedName>
    <definedName name="______BGC5">#REF!</definedName>
    <definedName name="______BPR2" localSheetId="0">#REF!</definedName>
    <definedName name="______BPR2">#REF!</definedName>
    <definedName name="______BTC60" localSheetId="0">#REF!</definedName>
    <definedName name="______BTC60">#REF!</definedName>
    <definedName name="______BTT2" localSheetId="0">#REF!</definedName>
    <definedName name="______BTT2">#REF!</definedName>
    <definedName name="______CAC1" localSheetId="0">#REF!</definedName>
    <definedName name="______CAC1">#REF!</definedName>
    <definedName name="______CAC3" localSheetId="0">#REF!</definedName>
    <definedName name="______CAC3">#REF!</definedName>
    <definedName name="______CAC5" localSheetId="0">#REF!</definedName>
    <definedName name="______CAC5">#REF!</definedName>
    <definedName name="______Cod1" localSheetId="0">#REF!</definedName>
    <definedName name="______Cod1">#REF!</definedName>
    <definedName name="______DPR2" localSheetId="0">#REF!</definedName>
    <definedName name="______DPR2">#REF!</definedName>
    <definedName name="______DTT2" localSheetId="0">#REF!</definedName>
    <definedName name="______DTT2">#REF!</definedName>
    <definedName name="______EPR2" localSheetId="0">#REF!</definedName>
    <definedName name="______EPR2">#REF!</definedName>
    <definedName name="______ETC60" localSheetId="0">#REF!</definedName>
    <definedName name="______ETC60">#REF!</definedName>
    <definedName name="______ETT2" localSheetId="0">#REF!</definedName>
    <definedName name="______ETT2">#REF!</definedName>
    <definedName name="______g2" localSheetId="0">{"TAB1",#N/A,TRUE,"GENERAL";"TAB2",#N/A,TRUE,"GENERAL";"TAB3",#N/A,TRUE,"GENERAL";"TAB4",#N/A,TRUE,"GENERAL";"TAB5",#N/A,TRUE,"GENERAL"}</definedName>
    <definedName name="______g2">{"TAB1",#N/A,TRUE,"GENERAL";"TAB2",#N/A,TRUE,"GENERAL";"TAB3",#N/A,TRUE,"GENERAL";"TAB4",#N/A,TRUE,"GENERAL";"TAB5",#N/A,TRUE,"GENERAL"}</definedName>
    <definedName name="______g3" localSheetId="0">{"via1",#N/A,TRUE,"general";"via2",#N/A,TRUE,"general";"via3",#N/A,TRUE,"general"}</definedName>
    <definedName name="______g3">{"via1",#N/A,TRUE,"general";"via2",#N/A,TRUE,"general";"via3",#N/A,TRUE,"general"}</definedName>
    <definedName name="______g4" localSheetId="0">{"via1",#N/A,TRUE,"general";"via2",#N/A,TRUE,"general";"via3",#N/A,TRUE,"general"}</definedName>
    <definedName name="______g4">{"via1",#N/A,TRUE,"general";"via2",#N/A,TRUE,"general";"via3",#N/A,TRUE,"general"}</definedName>
    <definedName name="______g5" localSheetId="0">{"via1",#N/A,TRUE,"general";"via2",#N/A,TRUE,"general";"via3",#N/A,TRUE,"general"}</definedName>
    <definedName name="______g5">{"via1",#N/A,TRUE,"general";"via2",#N/A,TRUE,"general";"via3",#N/A,TRUE,"general"}</definedName>
    <definedName name="______g6" localSheetId="0">{"via1",#N/A,TRUE,"general";"via2",#N/A,TRUE,"general";"via3",#N/A,TRUE,"general"}</definedName>
    <definedName name="______g6">{"via1",#N/A,TRUE,"general";"via2",#N/A,TRUE,"general";"via3",#N/A,TRUE,"general"}</definedName>
    <definedName name="______g7" localSheetId="0">{"TAB1",#N/A,TRUE,"GENERAL";"TAB2",#N/A,TRUE,"GENERAL";"TAB3",#N/A,TRUE,"GENERAL";"TAB4",#N/A,TRUE,"GENERAL";"TAB5",#N/A,TRUE,"GENERAL"}</definedName>
    <definedName name="______g7">{"TAB1",#N/A,TRUE,"GENERAL";"TAB2",#N/A,TRUE,"GENERAL";"TAB3",#N/A,TRUE,"GENERAL";"TAB4",#N/A,TRUE,"GENERAL";"TAB5",#N/A,TRUE,"GENERAL"}</definedName>
    <definedName name="______GR1" localSheetId="0">{"TAB1",#N/A,TRUE,"GENERAL";"TAB2",#N/A,TRUE,"GENERAL";"TAB3",#N/A,TRUE,"GENERAL";"TAB4",#N/A,TRUE,"GENERAL";"TAB5",#N/A,TRUE,"GENERAL"}</definedName>
    <definedName name="______GR1">{"TAB1",#N/A,TRUE,"GENERAL";"TAB2",#N/A,TRUE,"GENERAL";"TAB3",#N/A,TRUE,"GENERAL";"TAB4",#N/A,TRUE,"GENERAL";"TAB5",#N/A,TRUE,"GENERAL"}</definedName>
    <definedName name="______gtr4" localSheetId="0">{"via1",#N/A,TRUE,"general";"via2",#N/A,TRUE,"general";"via3",#N/A,TRUE,"general"}</definedName>
    <definedName name="______gtr4">{"via1",#N/A,TRUE,"general";"via2",#N/A,TRUE,"general";"via3",#N/A,TRUE,"general"}</definedName>
    <definedName name="______h2" localSheetId="0">{"via1",#N/A,TRUE,"general";"via2",#N/A,TRUE,"general";"via3",#N/A,TRUE,"general"}</definedName>
    <definedName name="______h2">{"via1",#N/A,TRUE,"general";"via2",#N/A,TRUE,"general";"via3",#N/A,TRUE,"general"}</definedName>
    <definedName name="______h3" localSheetId="0">{"via1",#N/A,TRUE,"general";"via2",#N/A,TRUE,"general";"via3",#N/A,TRUE,"general"}</definedName>
    <definedName name="______h3">{"via1",#N/A,TRUE,"general";"via2",#N/A,TRUE,"general";"via3",#N/A,TRUE,"general"}</definedName>
    <definedName name="______h4" localSheetId="0">{"TAB1",#N/A,TRUE,"GENERAL";"TAB2",#N/A,TRUE,"GENERAL";"TAB3",#N/A,TRUE,"GENERAL";"TAB4",#N/A,TRUE,"GENERAL";"TAB5",#N/A,TRUE,"GENERAL"}</definedName>
    <definedName name="______h4">{"TAB1",#N/A,TRUE,"GENERAL";"TAB2",#N/A,TRUE,"GENERAL";"TAB3",#N/A,TRUE,"GENERAL";"TAB4",#N/A,TRUE,"GENERAL";"TAB5",#N/A,TRUE,"GENERAL"}</definedName>
    <definedName name="______h5" localSheetId="0">{"TAB1",#N/A,TRUE,"GENERAL";"TAB2",#N/A,TRUE,"GENERAL";"TAB3",#N/A,TRUE,"GENERAL";"TAB4",#N/A,TRUE,"GENERAL";"TAB5",#N/A,TRUE,"GENERAL"}</definedName>
    <definedName name="______h5">{"TAB1",#N/A,TRUE,"GENERAL";"TAB2",#N/A,TRUE,"GENERAL";"TAB3",#N/A,TRUE,"GENERAL";"TAB4",#N/A,TRUE,"GENERAL";"TAB5",#N/A,TRUE,"GENERAL"}</definedName>
    <definedName name="______h6" localSheetId="0">{"via1",#N/A,TRUE,"general";"via2",#N/A,TRUE,"general";"via3",#N/A,TRUE,"general"}</definedName>
    <definedName name="______h6">{"via1",#N/A,TRUE,"general";"via2",#N/A,TRUE,"general";"via3",#N/A,TRUE,"general"}</definedName>
    <definedName name="______h7" localSheetId="0">{"TAB1",#N/A,TRUE,"GENERAL";"TAB2",#N/A,TRUE,"GENERAL";"TAB3",#N/A,TRUE,"GENERAL";"TAB4",#N/A,TRUE,"GENERAL";"TAB5",#N/A,TRUE,"GENERAL"}</definedName>
    <definedName name="______h7">{"TAB1",#N/A,TRUE,"GENERAL";"TAB2",#N/A,TRUE,"GENERAL";"TAB3",#N/A,TRUE,"GENERAL";"TAB4",#N/A,TRUE,"GENERAL";"TAB5",#N/A,TRUE,"GENERAL"}</definedName>
    <definedName name="______h8" localSheetId="0">{"via1",#N/A,TRUE,"general";"via2",#N/A,TRUE,"general";"via3",#N/A,TRUE,"general"}</definedName>
    <definedName name="______h8">{"via1",#N/A,TRUE,"general";"via2",#N/A,TRUE,"general";"via3",#N/A,TRUE,"general"}</definedName>
    <definedName name="______hfh7" localSheetId="0">{"via1",#N/A,TRUE,"general";"via2",#N/A,TRUE,"general";"via3",#N/A,TRUE,"general"}</definedName>
    <definedName name="______hfh7">{"via1",#N/A,TRUE,"general";"via2",#N/A,TRUE,"general";"via3",#N/A,TRUE,"general"}</definedName>
    <definedName name="______hpc6" localSheetId="0">#REF!</definedName>
    <definedName name="______hpc6">#REF!</definedName>
    <definedName name="______htC1" localSheetId="0">#REF!</definedName>
    <definedName name="______htC1">#REF!</definedName>
    <definedName name="______i4" localSheetId="0">{"via1",#N/A,TRUE,"general";"via2",#N/A,TRUE,"general";"via3",#N/A,TRUE,"general"}</definedName>
    <definedName name="______i4">{"via1",#N/A,TRUE,"general";"via2",#N/A,TRUE,"general";"via3",#N/A,TRUE,"general"}</definedName>
    <definedName name="______i5" localSheetId="0">{"TAB1",#N/A,TRUE,"GENERAL";"TAB2",#N/A,TRUE,"GENERAL";"TAB3",#N/A,TRUE,"GENERAL";"TAB4",#N/A,TRUE,"GENERAL";"TAB5",#N/A,TRUE,"GENERAL"}</definedName>
    <definedName name="______i5">{"TAB1",#N/A,TRUE,"GENERAL";"TAB2",#N/A,TRUE,"GENERAL";"TAB3",#N/A,TRUE,"GENERAL";"TAB4",#N/A,TRUE,"GENERAL";"TAB5",#N/A,TRUE,"GENERAL"}</definedName>
    <definedName name="______i6" localSheetId="0">{"TAB1",#N/A,TRUE,"GENERAL";"TAB2",#N/A,TRUE,"GENERAL";"TAB3",#N/A,TRUE,"GENERAL";"TAB4",#N/A,TRUE,"GENERAL";"TAB5",#N/A,TRUE,"GENERAL"}</definedName>
    <definedName name="______i6">{"TAB1",#N/A,TRUE,"GENERAL";"TAB2",#N/A,TRUE,"GENERAL";"TAB3",#N/A,TRUE,"GENERAL";"TAB4",#N/A,TRUE,"GENERAL";"TAB5",#N/A,TRUE,"GENERAL"}</definedName>
    <definedName name="______i7" localSheetId="0">{"via1",#N/A,TRUE,"general";"via2",#N/A,TRUE,"general";"via3",#N/A,TRUE,"general"}</definedName>
    <definedName name="______i7">{"via1",#N/A,TRUE,"general";"via2",#N/A,TRUE,"general";"via3",#N/A,TRUE,"general"}</definedName>
    <definedName name="______i77" localSheetId="0">{"TAB1",#N/A,TRUE,"GENERAL";"TAB2",#N/A,TRUE,"GENERAL";"TAB3",#N/A,TRUE,"GENERAL";"TAB4",#N/A,TRUE,"GENERAL";"TAB5",#N/A,TRUE,"GENERAL"}</definedName>
    <definedName name="______i77">{"TAB1",#N/A,TRUE,"GENERAL";"TAB2",#N/A,TRUE,"GENERAL";"TAB3",#N/A,TRUE,"GENERAL";"TAB4",#N/A,TRUE,"GENERAL";"TAB5",#N/A,TRUE,"GENERAL"}</definedName>
    <definedName name="______i8" localSheetId="0">{"via1",#N/A,TRUE,"general";"via2",#N/A,TRUE,"general";"via3",#N/A,TRUE,"general"}</definedName>
    <definedName name="______i8">{"via1",#N/A,TRUE,"general";"via2",#N/A,TRUE,"general";"via3",#N/A,TRUE,"general"}</definedName>
    <definedName name="______i9" localSheetId="0">{"TAB1",#N/A,TRUE,"GENERAL";"TAB2",#N/A,TRUE,"GENERAL";"TAB3",#N/A,TRUE,"GENERAL";"TAB4",#N/A,TRUE,"GENERAL";"TAB5",#N/A,TRUE,"GENERAL"}</definedName>
    <definedName name="______i9">{"TAB1",#N/A,TRUE,"GENERAL";"TAB2",#N/A,TRUE,"GENERAL";"TAB3",#N/A,TRUE,"GENERAL";"TAB4",#N/A,TRUE,"GENERAL";"TAB5",#N/A,TRUE,"GENERAL"}</definedName>
    <definedName name="______INF1" localSheetId="0">#REF!</definedName>
    <definedName name="______INF1">#REF!</definedName>
    <definedName name="______jdC1" localSheetId="0">#REF!</definedName>
    <definedName name="______jdC1">#REF!</definedName>
    <definedName name="______k3" localSheetId="0">{"TAB1",#N/A,TRUE,"GENERAL";"TAB2",#N/A,TRUE,"GENERAL";"TAB3",#N/A,TRUE,"GENERAL";"TAB4",#N/A,TRUE,"GENERAL";"TAB5",#N/A,TRUE,"GENERAL"}</definedName>
    <definedName name="______k3">{"TAB1",#N/A,TRUE,"GENERAL";"TAB2",#N/A,TRUE,"GENERAL";"TAB3",#N/A,TRUE,"GENERAL";"TAB4",#N/A,TRUE,"GENERAL";"TAB5",#N/A,TRUE,"GENERAL"}</definedName>
    <definedName name="______k4" localSheetId="0">{"via1",#N/A,TRUE,"general";"via2",#N/A,TRUE,"general";"via3",#N/A,TRUE,"general"}</definedName>
    <definedName name="______k4">{"via1",#N/A,TRUE,"general";"via2",#N/A,TRUE,"general";"via3",#N/A,TRUE,"general"}</definedName>
    <definedName name="______k5" localSheetId="0">{"via1",#N/A,TRUE,"general";"via2",#N/A,TRUE,"general";"via3",#N/A,TRUE,"general"}</definedName>
    <definedName name="______k5">{"via1",#N/A,TRUE,"general";"via2",#N/A,TRUE,"general";"via3",#N/A,TRUE,"general"}</definedName>
    <definedName name="______k6" localSheetId="0">{"TAB1",#N/A,TRUE,"GENERAL";"TAB2",#N/A,TRUE,"GENERAL";"TAB3",#N/A,TRUE,"GENERAL";"TAB4",#N/A,TRUE,"GENERAL";"TAB5",#N/A,TRUE,"GENERAL"}</definedName>
    <definedName name="______k6">{"TAB1",#N/A,TRUE,"GENERAL";"TAB2",#N/A,TRUE,"GENERAL";"TAB3",#N/A,TRUE,"GENERAL";"TAB4",#N/A,TRUE,"GENERAL";"TAB5",#N/A,TRUE,"GENERAL"}</definedName>
    <definedName name="______k7" localSheetId="0">{"via1",#N/A,TRUE,"general";"via2",#N/A,TRUE,"general";"via3",#N/A,TRUE,"general"}</definedName>
    <definedName name="______k7">{"via1",#N/A,TRUE,"general";"via2",#N/A,TRUE,"general";"via3",#N/A,TRUE,"general"}</definedName>
    <definedName name="______k8" localSheetId="0">{"via1",#N/A,TRUE,"general";"via2",#N/A,TRUE,"general";"via3",#N/A,TRUE,"general"}</definedName>
    <definedName name="______k8">{"via1",#N/A,TRUE,"general";"via2",#N/A,TRUE,"general";"via3",#N/A,TRUE,"general"}</definedName>
    <definedName name="______k9" localSheetId="0">{"TAB1",#N/A,TRUE,"GENERAL";"TAB2",#N/A,TRUE,"GENERAL";"TAB3",#N/A,TRUE,"GENERAL";"TAB4",#N/A,TRUE,"GENERAL";"TAB5",#N/A,TRUE,"GENERAL"}</definedName>
    <definedName name="______k9">{"TAB1",#N/A,TRUE,"GENERAL";"TAB2",#N/A,TRUE,"GENERAL";"TAB3",#N/A,TRUE,"GENERAL";"TAB4",#N/A,TRUE,"GENERAL";"TAB5",#N/A,TRUE,"GENERAL"}</definedName>
    <definedName name="______kjk6" localSheetId="0">{"TAB1",#N/A,TRUE,"GENERAL";"TAB2",#N/A,TRUE,"GENERAL";"TAB3",#N/A,TRUE,"GENERAL";"TAB4",#N/A,TRUE,"GENERAL";"TAB5",#N/A,TRUE,"GENERAL"}</definedName>
    <definedName name="______kjk6">{"TAB1",#N/A,TRUE,"GENERAL";"TAB2",#N/A,TRUE,"GENERAL";"TAB3",#N/A,TRUE,"GENERAL";"TAB4",#N/A,TRUE,"GENERAL";"TAB5",#N/A,TRUE,"GENERAL"}</definedName>
    <definedName name="______Lbd2" localSheetId="0">#REF!</definedName>
    <definedName name="______Lbd2">#REF!</definedName>
    <definedName name="______Lbd4" localSheetId="0">#REF!</definedName>
    <definedName name="______Lbd4">#REF!</definedName>
    <definedName name="______Lbd6" localSheetId="0">#REF!</definedName>
    <definedName name="______Lbd6">#REF!</definedName>
    <definedName name="______LcC1" localSheetId="0">#REF!</definedName>
    <definedName name="______LcC1">#REF!</definedName>
    <definedName name="______Lct1" localSheetId="0">#REF!</definedName>
    <definedName name="______Lct1">#REF!</definedName>
    <definedName name="______lfo1" localSheetId="0">#REF!</definedName>
    <definedName name="______lfo1">#REF!</definedName>
    <definedName name="______LPR2" localSheetId="0">#REF!</definedName>
    <definedName name="______LPR2">#REF!</definedName>
    <definedName name="______LTC60" localSheetId="0">#REF!</definedName>
    <definedName name="______LTC60">#REF!</definedName>
    <definedName name="______LTT2" localSheetId="0">#REF!</definedName>
    <definedName name="______LTT2">#REF!</definedName>
    <definedName name="______m3" localSheetId="0">{"via1",#N/A,TRUE,"general";"via2",#N/A,TRUE,"general";"via3",#N/A,TRUE,"general"}</definedName>
    <definedName name="______m3">{"via1",#N/A,TRUE,"general";"via2",#N/A,TRUE,"general";"via3",#N/A,TRUE,"general"}</definedName>
    <definedName name="______m4" localSheetId="0">{"TAB1",#N/A,TRUE,"GENERAL";"TAB2",#N/A,TRUE,"GENERAL";"TAB3",#N/A,TRUE,"GENERAL";"TAB4",#N/A,TRUE,"GENERAL";"TAB5",#N/A,TRUE,"GENERAL"}</definedName>
    <definedName name="______m4">{"TAB1",#N/A,TRUE,"GENERAL";"TAB2",#N/A,TRUE,"GENERAL";"TAB3",#N/A,TRUE,"GENERAL";"TAB4",#N/A,TRUE,"GENERAL";"TAB5",#N/A,TRUE,"GENERAL"}</definedName>
    <definedName name="______m5" localSheetId="0">{"via1",#N/A,TRUE,"general";"via2",#N/A,TRUE,"general";"via3",#N/A,TRUE,"general"}</definedName>
    <definedName name="______m5">{"via1",#N/A,TRUE,"general";"via2",#N/A,TRUE,"general";"via3",#N/A,TRUE,"general"}</definedName>
    <definedName name="______m6" localSheetId="0">{"TAB1",#N/A,TRUE,"GENERAL";"TAB2",#N/A,TRUE,"GENERAL";"TAB3",#N/A,TRUE,"GENERAL";"TAB4",#N/A,TRUE,"GENERAL";"TAB5",#N/A,TRUE,"GENERAL"}</definedName>
    <definedName name="______m6">{"TAB1",#N/A,TRUE,"GENERAL";"TAB2",#N/A,TRUE,"GENERAL";"TAB3",#N/A,TRUE,"GENERAL";"TAB4",#N/A,TRUE,"GENERAL";"TAB5",#N/A,TRUE,"GENERAL"}</definedName>
    <definedName name="______m7" localSheetId="0">{"TAB1",#N/A,TRUE,"GENERAL";"TAB2",#N/A,TRUE,"GENERAL";"TAB3",#N/A,TRUE,"GENERAL";"TAB4",#N/A,TRUE,"GENERAL";"TAB5",#N/A,TRUE,"GENERAL"}</definedName>
    <definedName name="______m7">{"TAB1",#N/A,TRUE,"GENERAL";"TAB2",#N/A,TRUE,"GENERAL";"TAB3",#N/A,TRUE,"GENERAL";"TAB4",#N/A,TRUE,"GENERAL";"TAB5",#N/A,TRUE,"GENERAL"}</definedName>
    <definedName name="______m8" localSheetId="0">{"via1",#N/A,TRUE,"general";"via2",#N/A,TRUE,"general";"via3",#N/A,TRUE,"general"}</definedName>
    <definedName name="______m8">{"via1",#N/A,TRUE,"general";"via2",#N/A,TRUE,"general";"via3",#N/A,TRUE,"general"}</definedName>
    <definedName name="______m9" localSheetId="0">{"via1",#N/A,TRUE,"general";"via2",#N/A,TRUE,"general";"via3",#N/A,TRUE,"general"}</definedName>
    <definedName name="______m9">{"via1",#N/A,TRUE,"general";"via2",#N/A,TRUE,"general";"via3",#N/A,TRUE,"general"}</definedName>
    <definedName name="______MA2" localSheetId="0">#REF!</definedName>
    <definedName name="______MA2">#REF!</definedName>
    <definedName name="______n3" localSheetId="0">{"TAB1",#N/A,TRUE,"GENERAL";"TAB2",#N/A,TRUE,"GENERAL";"TAB3",#N/A,TRUE,"GENERAL";"TAB4",#N/A,TRUE,"GENERAL";"TAB5",#N/A,TRUE,"GENERAL"}</definedName>
    <definedName name="______n3">{"TAB1",#N/A,TRUE,"GENERAL";"TAB2",#N/A,TRUE,"GENERAL";"TAB3",#N/A,TRUE,"GENERAL";"TAB4",#N/A,TRUE,"GENERAL";"TAB5",#N/A,TRUE,"GENERAL"}</definedName>
    <definedName name="______n4" localSheetId="0">{"via1",#N/A,TRUE,"general";"via2",#N/A,TRUE,"general";"via3",#N/A,TRUE,"general"}</definedName>
    <definedName name="______n4">{"via1",#N/A,TRUE,"general";"via2",#N/A,TRUE,"general";"via3",#N/A,TRUE,"general"}</definedName>
    <definedName name="______n5" localSheetId="0">{"TAB1",#N/A,TRUE,"GENERAL";"TAB2",#N/A,TRUE,"GENERAL";"TAB3",#N/A,TRUE,"GENERAL";"TAB4",#N/A,TRUE,"GENERAL";"TAB5",#N/A,TRUE,"GENERAL"}</definedName>
    <definedName name="______n5">{"TAB1",#N/A,TRUE,"GENERAL";"TAB2",#N/A,TRUE,"GENERAL";"TAB3",#N/A,TRUE,"GENERAL";"TAB4",#N/A,TRUE,"GENERAL";"TAB5",#N/A,TRUE,"GENERAL"}</definedName>
    <definedName name="______nyn7" localSheetId="0">{"via1",#N/A,TRUE,"general";"via2",#N/A,TRUE,"general";"via3",#N/A,TRUE,"general"}</definedName>
    <definedName name="______nyn7">{"via1",#N/A,TRUE,"general";"via2",#N/A,TRUE,"general";"via3",#N/A,TRUE,"general"}</definedName>
    <definedName name="______o4" localSheetId="0">{"via1",#N/A,TRUE,"general";"via2",#N/A,TRUE,"general";"via3",#N/A,TRUE,"general"}</definedName>
    <definedName name="______o4">{"via1",#N/A,TRUE,"general";"via2",#N/A,TRUE,"general";"via3",#N/A,TRUE,"general"}</definedName>
    <definedName name="______o5" localSheetId="0">{"TAB1",#N/A,TRUE,"GENERAL";"TAB2",#N/A,TRUE,"GENERAL";"TAB3",#N/A,TRUE,"GENERAL";"TAB4",#N/A,TRUE,"GENERAL";"TAB5",#N/A,TRUE,"GENERAL"}</definedName>
    <definedName name="______o5">{"TAB1",#N/A,TRUE,"GENERAL";"TAB2",#N/A,TRUE,"GENERAL";"TAB3",#N/A,TRUE,"GENERAL";"TAB4",#N/A,TRUE,"GENERAL";"TAB5",#N/A,TRUE,"GENERAL"}</definedName>
    <definedName name="______o6" localSheetId="0">{"TAB1",#N/A,TRUE,"GENERAL";"TAB2",#N/A,TRUE,"GENERAL";"TAB3",#N/A,TRUE,"GENERAL";"TAB4",#N/A,TRUE,"GENERAL";"TAB5",#N/A,TRUE,"GENERAL"}</definedName>
    <definedName name="______o6">{"TAB1",#N/A,TRUE,"GENERAL";"TAB2",#N/A,TRUE,"GENERAL";"TAB3",#N/A,TRUE,"GENERAL";"TAB4",#N/A,TRUE,"GENERAL";"TAB5",#N/A,TRUE,"GENERAL"}</definedName>
    <definedName name="______o7" localSheetId="0">{"TAB1",#N/A,TRUE,"GENERAL";"TAB2",#N/A,TRUE,"GENERAL";"TAB3",#N/A,TRUE,"GENERAL";"TAB4",#N/A,TRUE,"GENERAL";"TAB5",#N/A,TRUE,"GENERAL"}</definedName>
    <definedName name="______o7">{"TAB1",#N/A,TRUE,"GENERAL";"TAB2",#N/A,TRUE,"GENERAL";"TAB3",#N/A,TRUE,"GENERAL";"TAB4",#N/A,TRUE,"GENERAL";"TAB5",#N/A,TRUE,"GENERAL"}</definedName>
    <definedName name="______o8" localSheetId="0">{"via1",#N/A,TRUE,"general";"via2",#N/A,TRUE,"general";"via3",#N/A,TRUE,"general"}</definedName>
    <definedName name="______o8">{"via1",#N/A,TRUE,"general";"via2",#N/A,TRUE,"general";"via3",#N/A,TRUE,"general"}</definedName>
    <definedName name="______o9" localSheetId="0">{"TAB1",#N/A,TRUE,"GENERAL";"TAB2",#N/A,TRUE,"GENERAL";"TAB3",#N/A,TRUE,"GENERAL";"TAB4",#N/A,TRUE,"GENERAL";"TAB5",#N/A,TRUE,"GENERAL"}</definedName>
    <definedName name="______o9">{"TAB1",#N/A,TRUE,"GENERAL";"TAB2",#N/A,TRUE,"GENERAL";"TAB3",#N/A,TRUE,"GENERAL";"TAB4",#N/A,TRUE,"GENERAL";"TAB5",#N/A,TRUE,"GENERAL"}</definedName>
    <definedName name="______p6" localSheetId="0">{"via1",#N/A,TRUE,"general";"via2",#N/A,TRUE,"general";"via3",#N/A,TRUE,"general"}</definedName>
    <definedName name="______p6">{"via1",#N/A,TRUE,"general";"via2",#N/A,TRUE,"general";"via3",#N/A,TRUE,"general"}</definedName>
    <definedName name="______p7" localSheetId="0">{"via1",#N/A,TRUE,"general";"via2",#N/A,TRUE,"general";"via3",#N/A,TRUE,"general"}</definedName>
    <definedName name="______p7">{"via1",#N/A,TRUE,"general";"via2",#N/A,TRUE,"general";"via3",#N/A,TRUE,"general"}</definedName>
    <definedName name="______p8" localSheetId="0">{"TAB1",#N/A,TRUE,"GENERAL";"TAB2",#N/A,TRUE,"GENERAL";"TAB3",#N/A,TRUE,"GENERAL";"TAB4",#N/A,TRUE,"GENERAL";"TAB5",#N/A,TRUE,"GENERAL"}</definedName>
    <definedName name="______p8">{"TAB1",#N/A,TRUE,"GENERAL";"TAB2",#N/A,TRUE,"GENERAL";"TAB3",#N/A,TRUE,"GENERAL";"TAB4",#N/A,TRUE,"GENERAL";"TAB5",#N/A,TRUE,"GENERAL"}</definedName>
    <definedName name="______Pa1" localSheetId="0">#REF!</definedName>
    <definedName name="______Pa1">#REF!</definedName>
    <definedName name="______Pa2" localSheetId="0">#REF!</definedName>
    <definedName name="______Pa2">#REF!</definedName>
    <definedName name="______Pa3" localSheetId="0">#REF!</definedName>
    <definedName name="______Pa3">#REF!</definedName>
    <definedName name="______Pa4" localSheetId="0">#REF!</definedName>
    <definedName name="______Pa4">#REF!</definedName>
    <definedName name="______PJ50" localSheetId="0">#REF!</definedName>
    <definedName name="______PJ50">#REF!</definedName>
    <definedName name="______pl1" localSheetId="0">#REF!</definedName>
    <definedName name="______pl1">#REF!</definedName>
    <definedName name="______pl2" localSheetId="0">#REF!</definedName>
    <definedName name="______pl2">#REF!</definedName>
    <definedName name="______PLC1" localSheetId="0">#REF!</definedName>
    <definedName name="______PLC1">#REF!</definedName>
    <definedName name="______Po2" localSheetId="0">#REF!</definedName>
    <definedName name="______Po2">#REF!</definedName>
    <definedName name="______pr01" localSheetId="0">#REF!</definedName>
    <definedName name="______pr01">#REF!</definedName>
    <definedName name="______pr02" localSheetId="0">#REF!</definedName>
    <definedName name="______pr02">#REF!</definedName>
    <definedName name="______pr03" localSheetId="0">#REF!</definedName>
    <definedName name="______pr03">#REF!</definedName>
    <definedName name="______pr04" localSheetId="0">#REF!</definedName>
    <definedName name="______pr04">#REF!</definedName>
    <definedName name="______pr05" localSheetId="0">#REF!</definedName>
    <definedName name="______pr05">#REF!</definedName>
    <definedName name="______pr06" localSheetId="0">#REF!</definedName>
    <definedName name="______pr06">#REF!</definedName>
    <definedName name="______pr07" localSheetId="0">#REF!</definedName>
    <definedName name="______pr07">#REF!</definedName>
    <definedName name="______pr08" localSheetId="0">#REF!</definedName>
    <definedName name="______pr08">#REF!</definedName>
    <definedName name="______pr09" localSheetId="0">#REF!</definedName>
    <definedName name="______pr09">#REF!</definedName>
    <definedName name="______pr10" localSheetId="0">#REF!</definedName>
    <definedName name="______pr10">#REF!</definedName>
    <definedName name="______pr11" localSheetId="0">#REF!</definedName>
    <definedName name="______pr11">#REF!</definedName>
    <definedName name="______pr12" localSheetId="0">#REF!</definedName>
    <definedName name="______pr12">#REF!</definedName>
    <definedName name="______pr13" localSheetId="0">#REF!</definedName>
    <definedName name="______pr13">#REF!</definedName>
    <definedName name="______pr14" localSheetId="0">#REF!</definedName>
    <definedName name="______pr14">#REF!</definedName>
    <definedName name="______pr15" localSheetId="0">#REF!</definedName>
    <definedName name="______pr15">#REF!</definedName>
    <definedName name="______pr16" localSheetId="0">#REF!</definedName>
    <definedName name="______pr16">#REF!</definedName>
    <definedName name="______pr17" localSheetId="0">#REF!</definedName>
    <definedName name="______pr17">#REF!</definedName>
    <definedName name="______pr18" localSheetId="0">#REF!</definedName>
    <definedName name="______pr18">#REF!</definedName>
    <definedName name="______pr19" localSheetId="0">#REF!</definedName>
    <definedName name="______pr19">#REF!</definedName>
    <definedName name="______pr20" localSheetId="0">#REF!</definedName>
    <definedName name="______pr20">#REF!</definedName>
    <definedName name="______pr21" localSheetId="0">#REF!</definedName>
    <definedName name="______pr21">#REF!</definedName>
    <definedName name="______pr22" localSheetId="0">#REF!</definedName>
    <definedName name="______pr22">#REF!</definedName>
    <definedName name="______pr23" localSheetId="0">#REF!</definedName>
    <definedName name="______pr23">#REF!</definedName>
    <definedName name="______pr24" localSheetId="0">#REF!</definedName>
    <definedName name="______pr24">#REF!</definedName>
    <definedName name="______pr25" localSheetId="0">#REF!</definedName>
    <definedName name="______pr25">#REF!</definedName>
    <definedName name="______pr26" localSheetId="0">#REF!</definedName>
    <definedName name="______pr26">#REF!</definedName>
    <definedName name="______pr27" localSheetId="0">#REF!</definedName>
    <definedName name="______pr27">#REF!</definedName>
    <definedName name="______pr28" localSheetId="0">#REF!</definedName>
    <definedName name="______pr28">#REF!</definedName>
    <definedName name="______pr29" localSheetId="0">#REF!</definedName>
    <definedName name="______pr29">#REF!</definedName>
    <definedName name="______pr30" localSheetId="0">#REF!</definedName>
    <definedName name="______pr30">#REF!</definedName>
    <definedName name="______pr31" localSheetId="0">#REF!</definedName>
    <definedName name="______pr31">#REF!</definedName>
    <definedName name="______pr32" localSheetId="0">#REF!</definedName>
    <definedName name="______pr32">#REF!</definedName>
    <definedName name="______pr33" localSheetId="0">#REF!</definedName>
    <definedName name="______pr33">#REF!</definedName>
    <definedName name="______pr34" localSheetId="0">#REF!</definedName>
    <definedName name="______pr34">#REF!</definedName>
    <definedName name="______pr35" localSheetId="0">#REF!</definedName>
    <definedName name="______pr35">#REF!</definedName>
    <definedName name="______pr36" localSheetId="0">#REF!</definedName>
    <definedName name="______pr36">#REF!</definedName>
    <definedName name="______pr37" localSheetId="0">#REF!</definedName>
    <definedName name="______pr37">#REF!</definedName>
    <definedName name="______pr38" localSheetId="0">#REF!</definedName>
    <definedName name="______pr38">#REF!</definedName>
    <definedName name="______pr39" localSheetId="0">#REF!</definedName>
    <definedName name="______pr39">#REF!</definedName>
    <definedName name="______pr40" localSheetId="0">#REF!</definedName>
    <definedName name="______pr40">#REF!</definedName>
    <definedName name="______pr41" localSheetId="0">#REF!</definedName>
    <definedName name="______pr41">#REF!</definedName>
    <definedName name="______pr42" localSheetId="0">#REF!</definedName>
    <definedName name="______pr42">#REF!</definedName>
    <definedName name="______pr43" localSheetId="0">#REF!</definedName>
    <definedName name="______pr43">#REF!</definedName>
    <definedName name="______pr44" localSheetId="0">#REF!</definedName>
    <definedName name="______pr44">#REF!</definedName>
    <definedName name="______pr45" localSheetId="0">#REF!</definedName>
    <definedName name="______pr45">#REF!</definedName>
    <definedName name="______pr46" localSheetId="0">#REF!</definedName>
    <definedName name="______pr46">#REF!</definedName>
    <definedName name="______pr47" localSheetId="0">#REF!</definedName>
    <definedName name="______pr47">#REF!</definedName>
    <definedName name="______pr48" localSheetId="0">#REF!</definedName>
    <definedName name="______pr48">#REF!</definedName>
    <definedName name="______pr49" localSheetId="0">#REF!</definedName>
    <definedName name="______pr49">#REF!</definedName>
    <definedName name="______pr50" localSheetId="0">#REF!</definedName>
    <definedName name="______pr50">#REF!</definedName>
    <definedName name="______pr51" localSheetId="0">#REF!</definedName>
    <definedName name="______pr51">#REF!</definedName>
    <definedName name="______pr52" localSheetId="0">#REF!</definedName>
    <definedName name="______pr52">#REF!</definedName>
    <definedName name="______pr53" localSheetId="0">#REF!</definedName>
    <definedName name="______pr53">#REF!</definedName>
    <definedName name="______pr54" localSheetId="0">#REF!</definedName>
    <definedName name="______pr54">#REF!</definedName>
    <definedName name="______pr55" localSheetId="0">#REF!</definedName>
    <definedName name="______pr55">#REF!</definedName>
    <definedName name="______pr56" localSheetId="0">#REF!</definedName>
    <definedName name="______pr56">#REF!</definedName>
    <definedName name="______pr57" localSheetId="0">#REF!</definedName>
    <definedName name="______pr57">#REF!</definedName>
    <definedName name="______pr58" localSheetId="0">#REF!</definedName>
    <definedName name="______pr58">#REF!</definedName>
    <definedName name="______pr59" localSheetId="0">#REF!</definedName>
    <definedName name="______pr59">#REF!</definedName>
    <definedName name="______pr60" localSheetId="0">#REF!</definedName>
    <definedName name="______pr60">#REF!</definedName>
    <definedName name="______pr61" localSheetId="0">#REF!</definedName>
    <definedName name="______pr61">#REF!</definedName>
    <definedName name="______pr62" localSheetId="0">#REF!</definedName>
    <definedName name="______pr62">#REF!</definedName>
    <definedName name="______pr63" localSheetId="0">#REF!</definedName>
    <definedName name="______pr63">#REF!</definedName>
    <definedName name="______pr64" localSheetId="0">#REF!</definedName>
    <definedName name="______pr64">#REF!</definedName>
    <definedName name="______pr65" localSheetId="0">#REF!</definedName>
    <definedName name="______pr65">#REF!</definedName>
    <definedName name="______pr66" localSheetId="0">#REF!</definedName>
    <definedName name="______pr66">#REF!</definedName>
    <definedName name="______pr67" localSheetId="0">#REF!</definedName>
    <definedName name="______pr67">#REF!</definedName>
    <definedName name="______pr68" localSheetId="0">#REF!</definedName>
    <definedName name="______pr68">#REF!</definedName>
    <definedName name="______pr69" localSheetId="0">#REF!</definedName>
    <definedName name="______pr69">#REF!</definedName>
    <definedName name="______pr70" localSheetId="0">#REF!</definedName>
    <definedName name="______pr70">#REF!</definedName>
    <definedName name="______pr71" localSheetId="0">#REF!</definedName>
    <definedName name="______pr71">#REF!</definedName>
    <definedName name="______pr72" localSheetId="0">#REF!</definedName>
    <definedName name="______pr72">#REF!</definedName>
    <definedName name="______pvC1" localSheetId="0">#REF!</definedName>
    <definedName name="______pvC1">#REF!</definedName>
    <definedName name="______r" localSheetId="0">{"TAB1",#N/A,TRUE,"GENERAL";"TAB2",#N/A,TRUE,"GENERAL";"TAB3",#N/A,TRUE,"GENERAL";"TAB4",#N/A,TRUE,"GENERAL";"TAB5",#N/A,TRUE,"GENERAL"}</definedName>
    <definedName name="______r">{"TAB1",#N/A,TRUE,"GENERAL";"TAB2",#N/A,TRUE,"GENERAL";"TAB3",#N/A,TRUE,"GENERAL";"TAB4",#N/A,TRUE,"GENERAL";"TAB5",#N/A,TRUE,"GENERAL"}</definedName>
    <definedName name="______r4r" localSheetId="0">{"via1",#N/A,TRUE,"general";"via2",#N/A,TRUE,"general";"via3",#N/A,TRUE,"general"}</definedName>
    <definedName name="______r4r">{"via1",#N/A,TRUE,"general";"via2",#N/A,TRUE,"general";"via3",#N/A,TRUE,"general"}</definedName>
    <definedName name="______rtu6" localSheetId="0">{"via1",#N/A,TRUE,"general";"via2",#N/A,TRUE,"general";"via3",#N/A,TRUE,"general"}</definedName>
    <definedName name="______rtu6">{"via1",#N/A,TRUE,"general";"via2",#N/A,TRUE,"general";"via3",#N/A,TRUE,"general"}</definedName>
    <definedName name="______s1" localSheetId="0">{"via1",#N/A,TRUE,"general";"via2",#N/A,TRUE,"general";"via3",#N/A,TRUE,"general"}</definedName>
    <definedName name="______s1">{"via1",#N/A,TRUE,"general";"via2",#N/A,TRUE,"general";"via3",#N/A,TRUE,"general"}</definedName>
    <definedName name="______s2" localSheetId="0">{"TAB1",#N/A,TRUE,"GENERAL";"TAB2",#N/A,TRUE,"GENERAL";"TAB3",#N/A,TRUE,"GENERAL";"TAB4",#N/A,TRUE,"GENERAL";"TAB5",#N/A,TRUE,"GENERAL"}</definedName>
    <definedName name="______s2">{"TAB1",#N/A,TRUE,"GENERAL";"TAB2",#N/A,TRUE,"GENERAL";"TAB3",#N/A,TRUE,"GENERAL";"TAB4",#N/A,TRUE,"GENERAL";"TAB5",#N/A,TRUE,"GENERAL"}</definedName>
    <definedName name="______s3" localSheetId="0">{"TAB1",#N/A,TRUE,"GENERAL";"TAB2",#N/A,TRUE,"GENERAL";"TAB3",#N/A,TRUE,"GENERAL";"TAB4",#N/A,TRUE,"GENERAL";"TAB5",#N/A,TRUE,"GENERAL"}</definedName>
    <definedName name="______s3">{"TAB1",#N/A,TRUE,"GENERAL";"TAB2",#N/A,TRUE,"GENERAL";"TAB3",#N/A,TRUE,"GENERAL";"TAB4",#N/A,TRUE,"GENERAL";"TAB5",#N/A,TRUE,"GENERAL"}</definedName>
    <definedName name="______s4" localSheetId="0">{"via1",#N/A,TRUE,"general";"via2",#N/A,TRUE,"general";"via3",#N/A,TRUE,"general"}</definedName>
    <definedName name="______s4">{"via1",#N/A,TRUE,"general";"via2",#N/A,TRUE,"general";"via3",#N/A,TRUE,"general"}</definedName>
    <definedName name="______s5" localSheetId="0">{"via1",#N/A,TRUE,"general";"via2",#N/A,TRUE,"general";"via3",#N/A,TRUE,"general"}</definedName>
    <definedName name="______s5">{"via1",#N/A,TRUE,"general";"via2",#N/A,TRUE,"general";"via3",#N/A,TRUE,"general"}</definedName>
    <definedName name="______s6" localSheetId="0">{"TAB1",#N/A,TRUE,"GENERAL";"TAB2",#N/A,TRUE,"GENERAL";"TAB3",#N/A,TRUE,"GENERAL";"TAB4",#N/A,TRUE,"GENERAL";"TAB5",#N/A,TRUE,"GENERAL"}</definedName>
    <definedName name="______s6">{"TAB1",#N/A,TRUE,"GENERAL";"TAB2",#N/A,TRUE,"GENERAL";"TAB3",#N/A,TRUE,"GENERAL";"TAB4",#N/A,TRUE,"GENERAL";"TAB5",#N/A,TRUE,"GENERAL"}</definedName>
    <definedName name="______s7" localSheetId="0">{"via1",#N/A,TRUE,"general";"via2",#N/A,TRUE,"general";"via3",#N/A,TRUE,"general"}</definedName>
    <definedName name="______s7">{"via1",#N/A,TRUE,"general";"via2",#N/A,TRUE,"general";"via3",#N/A,TRUE,"general"}</definedName>
    <definedName name="______SBC1" localSheetId="0">#REF!</definedName>
    <definedName name="______SBC1">#REF!</definedName>
    <definedName name="______SBC3" localSheetId="0">#REF!</definedName>
    <definedName name="______SBC3">#REF!</definedName>
    <definedName name="______SBC5" localSheetId="0">#REF!</definedName>
    <definedName name="______SBC5">#REF!</definedName>
    <definedName name="______sPR2" localSheetId="0">#REF!</definedName>
    <definedName name="______sPR2">#REF!</definedName>
    <definedName name="______ST166" localSheetId="0">#REF!</definedName>
    <definedName name="______ST166">#REF!</definedName>
    <definedName name="______STC60" localSheetId="0">#REF!</definedName>
    <definedName name="______STC60">#REF!</definedName>
    <definedName name="______sTT2" localSheetId="0">#REF!</definedName>
    <definedName name="______sTT2">#REF!</definedName>
    <definedName name="______t3" localSheetId="0">{"TAB1",#N/A,TRUE,"GENERAL";"TAB2",#N/A,TRUE,"GENERAL";"TAB3",#N/A,TRUE,"GENERAL";"TAB4",#N/A,TRUE,"GENERAL";"TAB5",#N/A,TRUE,"GENERAL"}</definedName>
    <definedName name="______t3">{"TAB1",#N/A,TRUE,"GENERAL";"TAB2",#N/A,TRUE,"GENERAL";"TAB3",#N/A,TRUE,"GENERAL";"TAB4",#N/A,TRUE,"GENERAL";"TAB5",#N/A,TRUE,"GENERAL"}</definedName>
    <definedName name="______t4" localSheetId="0">{"via1",#N/A,TRUE,"general";"via2",#N/A,TRUE,"general";"via3",#N/A,TRUE,"general"}</definedName>
    <definedName name="______t4">{"via1",#N/A,TRUE,"general";"via2",#N/A,TRUE,"general";"via3",#N/A,TRUE,"general"}</definedName>
    <definedName name="______t5" localSheetId="0">{"TAB1",#N/A,TRUE,"GENERAL";"TAB2",#N/A,TRUE,"GENERAL";"TAB3",#N/A,TRUE,"GENERAL";"TAB4",#N/A,TRUE,"GENERAL";"TAB5",#N/A,TRUE,"GENERAL"}</definedName>
    <definedName name="______t5">{"TAB1",#N/A,TRUE,"GENERAL";"TAB2",#N/A,TRUE,"GENERAL";"TAB3",#N/A,TRUE,"GENERAL";"TAB4",#N/A,TRUE,"GENERAL";"TAB5",#N/A,TRUE,"GENERAL"}</definedName>
    <definedName name="______t6" localSheetId="0">{"via1",#N/A,TRUE,"general";"via2",#N/A,TRUE,"general";"via3",#N/A,TRUE,"general"}</definedName>
    <definedName name="______t6">{"via1",#N/A,TRUE,"general";"via2",#N/A,TRUE,"general";"via3",#N/A,TRUE,"general"}</definedName>
    <definedName name="______t66" localSheetId="0">{"TAB1",#N/A,TRUE,"GENERAL";"TAB2",#N/A,TRUE,"GENERAL";"TAB3",#N/A,TRUE,"GENERAL";"TAB4",#N/A,TRUE,"GENERAL";"TAB5",#N/A,TRUE,"GENERAL"}</definedName>
    <definedName name="______t66">{"TAB1",#N/A,TRUE,"GENERAL";"TAB2",#N/A,TRUE,"GENERAL";"TAB3",#N/A,TRUE,"GENERAL";"TAB4",#N/A,TRUE,"GENERAL";"TAB5",#N/A,TRUE,"GENERAL"}</definedName>
    <definedName name="______t7" localSheetId="0">{"via1",#N/A,TRUE,"general";"via2",#N/A,TRUE,"general";"via3",#N/A,TRUE,"general"}</definedName>
    <definedName name="______t7">{"via1",#N/A,TRUE,"general";"via2",#N/A,TRUE,"general";"via3",#N/A,TRUE,"general"}</definedName>
    <definedName name="______t77" localSheetId="0">{"TAB1",#N/A,TRUE,"GENERAL";"TAB2",#N/A,TRUE,"GENERAL";"TAB3",#N/A,TRUE,"GENERAL";"TAB4",#N/A,TRUE,"GENERAL";"TAB5",#N/A,TRUE,"GENERAL"}</definedName>
    <definedName name="______t77">{"TAB1",#N/A,TRUE,"GENERAL";"TAB2",#N/A,TRUE,"GENERAL";"TAB3",#N/A,TRUE,"GENERAL";"TAB4",#N/A,TRUE,"GENERAL";"TAB5",#N/A,TRUE,"GENERAL"}</definedName>
    <definedName name="______t8" localSheetId="0">{"TAB1",#N/A,TRUE,"GENERAL";"TAB2",#N/A,TRUE,"GENERAL";"TAB3",#N/A,TRUE,"GENERAL";"TAB4",#N/A,TRUE,"GENERAL";"TAB5",#N/A,TRUE,"GENERAL"}</definedName>
    <definedName name="______t8">{"TAB1",#N/A,TRUE,"GENERAL";"TAB2",#N/A,TRUE,"GENERAL";"TAB3",#N/A,TRUE,"GENERAL";"TAB4",#N/A,TRUE,"GENERAL";"TAB5",#N/A,TRUE,"GENERAL"}</definedName>
    <definedName name="______t88" localSheetId="0">{"via1",#N/A,TRUE,"general";"via2",#N/A,TRUE,"general";"via3",#N/A,TRUE,"general"}</definedName>
    <definedName name="______t88">{"via1",#N/A,TRUE,"general";"via2",#N/A,TRUE,"general";"via3",#N/A,TRUE,"general"}</definedName>
    <definedName name="______t9" localSheetId="0">{"TAB1",#N/A,TRUE,"GENERAL";"TAB2",#N/A,TRUE,"GENERAL";"TAB3",#N/A,TRUE,"GENERAL";"TAB4",#N/A,TRUE,"GENERAL";"TAB5",#N/A,TRUE,"GENERAL"}</definedName>
    <definedName name="______t9">{"TAB1",#N/A,TRUE,"GENERAL";"TAB2",#N/A,TRUE,"GENERAL";"TAB3",#N/A,TRUE,"GENERAL";"TAB4",#N/A,TRUE,"GENERAL";"TAB5",#N/A,TRUE,"GENERAL"}</definedName>
    <definedName name="______t99" localSheetId="0">{"via1",#N/A,TRUE,"general";"via2",#N/A,TRUE,"general";"via3",#N/A,TRUE,"general"}</definedName>
    <definedName name="______t99">{"via1",#N/A,TRUE,"general";"via2",#N/A,TRUE,"general";"via3",#N/A,TRUE,"general"}</definedName>
    <definedName name="______TPE8016" localSheetId="0">#REF!</definedName>
    <definedName name="______TPE8016">#REF!</definedName>
    <definedName name="______TPE8020" localSheetId="0">#REF!</definedName>
    <definedName name="______TPE8020">#REF!</definedName>
    <definedName name="______TPE8025" localSheetId="0">#REF!</definedName>
    <definedName name="______TPE8025">#REF!</definedName>
    <definedName name="______TPN1002" localSheetId="0">#REF!</definedName>
    <definedName name="______TPN1002">#REF!</definedName>
    <definedName name="______TPN1003" localSheetId="0">#REF!</definedName>
    <definedName name="______TPN1003">#REF!</definedName>
    <definedName name="______TPN1004" localSheetId="0">#REF!</definedName>
    <definedName name="______TPN1004">#REF!</definedName>
    <definedName name="______TPN1006" localSheetId="0">#REF!</definedName>
    <definedName name="______TPN1006">#REF!</definedName>
    <definedName name="______TPN1008" localSheetId="0">#REF!</definedName>
    <definedName name="______TPN1008">#REF!</definedName>
    <definedName name="______TPN1202" localSheetId="0">#REF!</definedName>
    <definedName name="______TPN1202">#REF!</definedName>
    <definedName name="______TPN1203" localSheetId="0">#REF!</definedName>
    <definedName name="______TPN1203">#REF!</definedName>
    <definedName name="______TPN1204" localSheetId="0">#REF!</definedName>
    <definedName name="______TPN1204">#REF!</definedName>
    <definedName name="______TPN1206" localSheetId="0">#REF!</definedName>
    <definedName name="______TPN1206">#REF!</definedName>
    <definedName name="______TPN1208" localSheetId="0">#REF!</definedName>
    <definedName name="______TPN1208">#REF!</definedName>
    <definedName name="______TPN16012" localSheetId="0">#REF!</definedName>
    <definedName name="______TPN16012">#REF!</definedName>
    <definedName name="______TPN1602" localSheetId="0">#REF!</definedName>
    <definedName name="______TPN1602">#REF!</definedName>
    <definedName name="______TPN1603" localSheetId="0">#REF!</definedName>
    <definedName name="______TPN1603">#REF!</definedName>
    <definedName name="______TPN1604" localSheetId="0">#REF!</definedName>
    <definedName name="______TPN1604">#REF!</definedName>
    <definedName name="______TPN1606" localSheetId="0">#REF!</definedName>
    <definedName name="______TPN1606">#REF!</definedName>
    <definedName name="______TPN1608" localSheetId="0">#REF!</definedName>
    <definedName name="______TPN1608">#REF!</definedName>
    <definedName name="______TPR2" localSheetId="0">#REF!</definedName>
    <definedName name="______TPR2">#REF!</definedName>
    <definedName name="______TTT2" localSheetId="0">#REF!</definedName>
    <definedName name="______TTT2">#REF!</definedName>
    <definedName name="______TUZ22" localSheetId="0">#REF!</definedName>
    <definedName name="______TUZ22">#REF!</definedName>
    <definedName name="______TUZ36" localSheetId="0">#REF!</definedName>
    <definedName name="______TUZ36">#REF!</definedName>
    <definedName name="______TZ323" localSheetId="0">#REF!</definedName>
    <definedName name="______TZ323">#REF!</definedName>
    <definedName name="______TZ324" localSheetId="0">#REF!</definedName>
    <definedName name="______TZ324">#REF!</definedName>
    <definedName name="______u4" localSheetId="0">{"TAB1",#N/A,TRUE,"GENERAL";"TAB2",#N/A,TRUE,"GENERAL";"TAB3",#N/A,TRUE,"GENERAL";"TAB4",#N/A,TRUE,"GENERAL";"TAB5",#N/A,TRUE,"GENERAL"}</definedName>
    <definedName name="______u4">{"TAB1",#N/A,TRUE,"GENERAL";"TAB2",#N/A,TRUE,"GENERAL";"TAB3",#N/A,TRUE,"GENERAL";"TAB4",#N/A,TRUE,"GENERAL";"TAB5",#N/A,TRUE,"GENERAL"}</definedName>
    <definedName name="______u5" localSheetId="0">{"TAB1",#N/A,TRUE,"GENERAL";"TAB2",#N/A,TRUE,"GENERAL";"TAB3",#N/A,TRUE,"GENERAL";"TAB4",#N/A,TRUE,"GENERAL";"TAB5",#N/A,TRUE,"GENERAL"}</definedName>
    <definedName name="______u5">{"TAB1",#N/A,TRUE,"GENERAL";"TAB2",#N/A,TRUE,"GENERAL";"TAB3",#N/A,TRUE,"GENERAL";"TAB4",#N/A,TRUE,"GENERAL";"TAB5",#N/A,TRUE,"GENERAL"}</definedName>
    <definedName name="______u6" localSheetId="0">{"TAB1",#N/A,TRUE,"GENERAL";"TAB2",#N/A,TRUE,"GENERAL";"TAB3",#N/A,TRUE,"GENERAL";"TAB4",#N/A,TRUE,"GENERAL";"TAB5",#N/A,TRUE,"GENERAL"}</definedName>
    <definedName name="______u6">{"TAB1",#N/A,TRUE,"GENERAL";"TAB2",#N/A,TRUE,"GENERAL";"TAB3",#N/A,TRUE,"GENERAL";"TAB4",#N/A,TRUE,"GENERAL";"TAB5",#N/A,TRUE,"GENERAL"}</definedName>
    <definedName name="______u7" localSheetId="0">{"via1",#N/A,TRUE,"general";"via2",#N/A,TRUE,"general";"via3",#N/A,TRUE,"general"}</definedName>
    <definedName name="______u7">{"via1",#N/A,TRUE,"general";"via2",#N/A,TRUE,"general";"via3",#N/A,TRUE,"general"}</definedName>
    <definedName name="______u8" localSheetId="0">{"TAB1",#N/A,TRUE,"GENERAL";"TAB2",#N/A,TRUE,"GENERAL";"TAB3",#N/A,TRUE,"GENERAL";"TAB4",#N/A,TRUE,"GENERAL";"TAB5",#N/A,TRUE,"GENERAL"}</definedName>
    <definedName name="______u8">{"TAB1",#N/A,TRUE,"GENERAL";"TAB2",#N/A,TRUE,"GENERAL";"TAB3",#N/A,TRUE,"GENERAL";"TAB4",#N/A,TRUE,"GENERAL";"TAB5",#N/A,TRUE,"GENERAL"}</definedName>
    <definedName name="______u9" localSheetId="0">{"TAB1",#N/A,TRUE,"GENERAL";"TAB2",#N/A,TRUE,"GENERAL";"TAB3",#N/A,TRUE,"GENERAL";"TAB4",#N/A,TRUE,"GENERAL";"TAB5",#N/A,TRUE,"GENERAL"}</definedName>
    <definedName name="______u9">{"TAB1",#N/A,TRUE,"GENERAL";"TAB2",#N/A,TRUE,"GENERAL";"TAB3",#N/A,TRUE,"GENERAL";"TAB4",#N/A,TRUE,"GENERAL";"TAB5",#N/A,TRUE,"GENERAL"}</definedName>
    <definedName name="______ur7" localSheetId="0">{"TAB1",#N/A,TRUE,"GENERAL";"TAB2",#N/A,TRUE,"GENERAL";"TAB3",#N/A,TRUE,"GENERAL";"TAB4",#N/A,TRUE,"GENERAL";"TAB5",#N/A,TRUE,"GENERAL"}</definedName>
    <definedName name="______ur7">{"TAB1",#N/A,TRUE,"GENERAL";"TAB2",#N/A,TRUE,"GENERAL";"TAB3",#N/A,TRUE,"GENERAL";"TAB4",#N/A,TRUE,"GENERAL";"TAB5",#N/A,TRUE,"GENERAL"}</definedName>
    <definedName name="______v2" localSheetId="0">{"via1",#N/A,TRUE,"general";"via2",#N/A,TRUE,"general";"via3",#N/A,TRUE,"general"}</definedName>
    <definedName name="______v2">{"via1",#N/A,TRUE,"general";"via2",#N/A,TRUE,"general";"via3",#N/A,TRUE,"general"}</definedName>
    <definedName name="______v3" localSheetId="0">{"TAB1",#N/A,TRUE,"GENERAL";"TAB2",#N/A,TRUE,"GENERAL";"TAB3",#N/A,TRUE,"GENERAL";"TAB4",#N/A,TRUE,"GENERAL";"TAB5",#N/A,TRUE,"GENERAL"}</definedName>
    <definedName name="______v3">{"TAB1",#N/A,TRUE,"GENERAL";"TAB2",#N/A,TRUE,"GENERAL";"TAB3",#N/A,TRUE,"GENERAL";"TAB4",#N/A,TRUE,"GENERAL";"TAB5",#N/A,TRUE,"GENERAL"}</definedName>
    <definedName name="______v4" localSheetId="0">{"TAB1",#N/A,TRUE,"GENERAL";"TAB2",#N/A,TRUE,"GENERAL";"TAB3",#N/A,TRUE,"GENERAL";"TAB4",#N/A,TRUE,"GENERAL";"TAB5",#N/A,TRUE,"GENERAL"}</definedName>
    <definedName name="______v4">{"TAB1",#N/A,TRUE,"GENERAL";"TAB2",#N/A,TRUE,"GENERAL";"TAB3",#N/A,TRUE,"GENERAL";"TAB4",#N/A,TRUE,"GENERAL";"TAB5",#N/A,TRUE,"GENERAL"}</definedName>
    <definedName name="______v5" localSheetId="0">{"TAB1",#N/A,TRUE,"GENERAL";"TAB2",#N/A,TRUE,"GENERAL";"TAB3",#N/A,TRUE,"GENERAL";"TAB4",#N/A,TRUE,"GENERAL";"TAB5",#N/A,TRUE,"GENERAL"}</definedName>
    <definedName name="______v5">{"TAB1",#N/A,TRUE,"GENERAL";"TAB2",#N/A,TRUE,"GENERAL";"TAB3",#N/A,TRUE,"GENERAL";"TAB4",#N/A,TRUE,"GENERAL";"TAB5",#N/A,TRUE,"GENERAL"}</definedName>
    <definedName name="______v6" localSheetId="0">{"TAB1",#N/A,TRUE,"GENERAL";"TAB2",#N/A,TRUE,"GENERAL";"TAB3",#N/A,TRUE,"GENERAL";"TAB4",#N/A,TRUE,"GENERAL";"TAB5",#N/A,TRUE,"GENERAL"}</definedName>
    <definedName name="______v6">{"TAB1",#N/A,TRUE,"GENERAL";"TAB2",#N/A,TRUE,"GENERAL";"TAB3",#N/A,TRUE,"GENERAL";"TAB4",#N/A,TRUE,"GENERAL";"TAB5",#N/A,TRUE,"GENERAL"}</definedName>
    <definedName name="______v7" localSheetId="0">{"via1",#N/A,TRUE,"general";"via2",#N/A,TRUE,"general";"via3",#N/A,TRUE,"general"}</definedName>
    <definedName name="______v7">{"via1",#N/A,TRUE,"general";"via2",#N/A,TRUE,"general";"via3",#N/A,TRUE,"general"}</definedName>
    <definedName name="______v8" localSheetId="0">{"TAB1",#N/A,TRUE,"GENERAL";"TAB2",#N/A,TRUE,"GENERAL";"TAB3",#N/A,TRUE,"GENERAL";"TAB4",#N/A,TRUE,"GENERAL";"TAB5",#N/A,TRUE,"GENERAL"}</definedName>
    <definedName name="______v8">{"TAB1",#N/A,TRUE,"GENERAL";"TAB2",#N/A,TRUE,"GENERAL";"TAB3",#N/A,TRUE,"GENERAL";"TAB4",#N/A,TRUE,"GENERAL";"TAB5",#N/A,TRUE,"GENERAL"}</definedName>
    <definedName name="______v9" localSheetId="0">{"TAB1",#N/A,TRUE,"GENERAL";"TAB2",#N/A,TRUE,"GENERAL";"TAB3",#N/A,TRUE,"GENERAL";"TAB4",#N/A,TRUE,"GENERAL";"TAB5",#N/A,TRUE,"GENERAL"}</definedName>
    <definedName name="______v9">{"TAB1",#N/A,TRUE,"GENERAL";"TAB2",#N/A,TRUE,"GENERAL";"TAB3",#N/A,TRUE,"GENERAL";"TAB4",#N/A,TRUE,"GENERAL";"TAB5",#N/A,TRUE,"GENERAL"}</definedName>
    <definedName name="______vfv4" localSheetId="0">{"via1",#N/A,TRUE,"general";"via2",#N/A,TRUE,"general";"via3",#N/A,TRUE,"general"}</definedName>
    <definedName name="______vfv4">{"via1",#N/A,TRUE,"general";"via2",#N/A,TRUE,"general";"via3",#N/A,TRUE,"general"}</definedName>
    <definedName name="______x1" localSheetId="0">{"TAB1",#N/A,TRUE,"GENERAL";"TAB2",#N/A,TRUE,"GENERAL";"TAB3",#N/A,TRUE,"GENERAL";"TAB4",#N/A,TRUE,"GENERAL";"TAB5",#N/A,TRUE,"GENERAL"}</definedName>
    <definedName name="______x1">{"TAB1",#N/A,TRUE,"GENERAL";"TAB2",#N/A,TRUE,"GENERAL";"TAB3",#N/A,TRUE,"GENERAL";"TAB4",#N/A,TRUE,"GENERAL";"TAB5",#N/A,TRUE,"GENERAL"}</definedName>
    <definedName name="______x2" localSheetId="0">{"via1",#N/A,TRUE,"general";"via2",#N/A,TRUE,"general";"via3",#N/A,TRUE,"general"}</definedName>
    <definedName name="______x2">{"via1",#N/A,TRUE,"general";"via2",#N/A,TRUE,"general";"via3",#N/A,TRUE,"general"}</definedName>
    <definedName name="______x3" localSheetId="0">{"via1",#N/A,TRUE,"general";"via2",#N/A,TRUE,"general";"via3",#N/A,TRUE,"general"}</definedName>
    <definedName name="______x3">{"via1",#N/A,TRUE,"general";"via2",#N/A,TRUE,"general";"via3",#N/A,TRUE,"general"}</definedName>
    <definedName name="______x4" localSheetId="0">{"via1",#N/A,TRUE,"general";"via2",#N/A,TRUE,"general";"via3",#N/A,TRUE,"general"}</definedName>
    <definedName name="______x4">{"via1",#N/A,TRUE,"general";"via2",#N/A,TRUE,"general";"via3",#N/A,TRUE,"general"}</definedName>
    <definedName name="______x5" localSheetId="0">{"TAB1",#N/A,TRUE,"GENERAL";"TAB2",#N/A,TRUE,"GENERAL";"TAB3",#N/A,TRUE,"GENERAL";"TAB4",#N/A,TRUE,"GENERAL";"TAB5",#N/A,TRUE,"GENERAL"}</definedName>
    <definedName name="______x5">{"TAB1",#N/A,TRUE,"GENERAL";"TAB2",#N/A,TRUE,"GENERAL";"TAB3",#N/A,TRUE,"GENERAL";"TAB4",#N/A,TRUE,"GENERAL";"TAB5",#N/A,TRUE,"GENERAL"}</definedName>
    <definedName name="______x6" localSheetId="0">{"TAB1",#N/A,TRUE,"GENERAL";"TAB2",#N/A,TRUE,"GENERAL";"TAB3",#N/A,TRUE,"GENERAL";"TAB4",#N/A,TRUE,"GENERAL";"TAB5",#N/A,TRUE,"GENERAL"}</definedName>
    <definedName name="______x6">{"TAB1",#N/A,TRUE,"GENERAL";"TAB2",#N/A,TRUE,"GENERAL";"TAB3",#N/A,TRUE,"GENERAL";"TAB4",#N/A,TRUE,"GENERAL";"TAB5",#N/A,TRUE,"GENERAL"}</definedName>
    <definedName name="______x7" localSheetId="0">{"TAB1",#N/A,TRUE,"GENERAL";"TAB2",#N/A,TRUE,"GENERAL";"TAB3",#N/A,TRUE,"GENERAL";"TAB4",#N/A,TRUE,"GENERAL";"TAB5",#N/A,TRUE,"GENERAL"}</definedName>
    <definedName name="______x7">{"TAB1",#N/A,TRUE,"GENERAL";"TAB2",#N/A,TRUE,"GENERAL";"TAB3",#N/A,TRUE,"GENERAL";"TAB4",#N/A,TRUE,"GENERAL";"TAB5",#N/A,TRUE,"GENERAL"}</definedName>
    <definedName name="______x8" localSheetId="0">{"via1",#N/A,TRUE,"general";"via2",#N/A,TRUE,"general";"via3",#N/A,TRUE,"general"}</definedName>
    <definedName name="______x8">{"via1",#N/A,TRUE,"general";"via2",#N/A,TRUE,"general";"via3",#N/A,TRUE,"general"}</definedName>
    <definedName name="______x9" localSheetId="0">{"TAB1",#N/A,TRUE,"GENERAL";"TAB2",#N/A,TRUE,"GENERAL";"TAB3",#N/A,TRUE,"GENERAL";"TAB4",#N/A,TRUE,"GENERAL";"TAB5",#N/A,TRUE,"GENERAL"}</definedName>
    <definedName name="______x9">{"TAB1",#N/A,TRUE,"GENERAL";"TAB2",#N/A,TRUE,"GENERAL";"TAB3",#N/A,TRUE,"GENERAL";"TAB4",#N/A,TRUE,"GENERAL";"TAB5",#N/A,TRUE,"GENERAL"}</definedName>
    <definedName name="______y2" localSheetId="0">{"TAB1",#N/A,TRUE,"GENERAL";"TAB2",#N/A,TRUE,"GENERAL";"TAB3",#N/A,TRUE,"GENERAL";"TAB4",#N/A,TRUE,"GENERAL";"TAB5",#N/A,TRUE,"GENERAL"}</definedName>
    <definedName name="______y2">{"TAB1",#N/A,TRUE,"GENERAL";"TAB2",#N/A,TRUE,"GENERAL";"TAB3",#N/A,TRUE,"GENERAL";"TAB4",#N/A,TRUE,"GENERAL";"TAB5",#N/A,TRUE,"GENERAL"}</definedName>
    <definedName name="______y3" localSheetId="0">{"via1",#N/A,TRUE,"general";"via2",#N/A,TRUE,"general";"via3",#N/A,TRUE,"general"}</definedName>
    <definedName name="______y3">{"via1",#N/A,TRUE,"general";"via2",#N/A,TRUE,"general";"via3",#N/A,TRUE,"general"}</definedName>
    <definedName name="______y4" localSheetId="0">{"via1",#N/A,TRUE,"general";"via2",#N/A,TRUE,"general";"via3",#N/A,TRUE,"general"}</definedName>
    <definedName name="______y4">{"via1",#N/A,TRUE,"general";"via2",#N/A,TRUE,"general";"via3",#N/A,TRUE,"general"}</definedName>
    <definedName name="______y5" localSheetId="0">{"TAB1",#N/A,TRUE,"GENERAL";"TAB2",#N/A,TRUE,"GENERAL";"TAB3",#N/A,TRUE,"GENERAL";"TAB4",#N/A,TRUE,"GENERAL";"TAB5",#N/A,TRUE,"GENERAL"}</definedName>
    <definedName name="______y5">{"TAB1",#N/A,TRUE,"GENERAL";"TAB2",#N/A,TRUE,"GENERAL";"TAB3",#N/A,TRUE,"GENERAL";"TAB4",#N/A,TRUE,"GENERAL";"TAB5",#N/A,TRUE,"GENERAL"}</definedName>
    <definedName name="______y6" localSheetId="0">{"via1",#N/A,TRUE,"general";"via2",#N/A,TRUE,"general";"via3",#N/A,TRUE,"general"}</definedName>
    <definedName name="______y6">{"via1",#N/A,TRUE,"general";"via2",#N/A,TRUE,"general";"via3",#N/A,TRUE,"general"}</definedName>
    <definedName name="______y7" localSheetId="0">{"via1",#N/A,TRUE,"general";"via2",#N/A,TRUE,"general";"via3",#N/A,TRUE,"general"}</definedName>
    <definedName name="______y7">{"via1",#N/A,TRUE,"general";"via2",#N/A,TRUE,"general";"via3",#N/A,TRUE,"general"}</definedName>
    <definedName name="______y8" localSheetId="0">{"via1",#N/A,TRUE,"general";"via2",#N/A,TRUE,"general";"via3",#N/A,TRUE,"general"}</definedName>
    <definedName name="______y8">{"via1",#N/A,TRUE,"general";"via2",#N/A,TRUE,"general";"via3",#N/A,TRUE,"general"}</definedName>
    <definedName name="______y9" localSheetId="0">{"TAB1",#N/A,TRUE,"GENERAL";"TAB2",#N/A,TRUE,"GENERAL";"TAB3",#N/A,TRUE,"GENERAL";"TAB4",#N/A,TRUE,"GENERAL";"TAB5",#N/A,TRUE,"GENERAL"}</definedName>
    <definedName name="______y9">{"TAB1",#N/A,TRUE,"GENERAL";"TAB2",#N/A,TRUE,"GENERAL";"TAB3",#N/A,TRUE,"GENERAL";"TAB4",#N/A,TRUE,"GENERAL";"TAB5",#N/A,TRUE,"GENERAL"}</definedName>
    <definedName name="______z1" localSheetId="0">{"TAB1",#N/A,TRUE,"GENERAL";"TAB2",#N/A,TRUE,"GENERAL";"TAB3",#N/A,TRUE,"GENERAL";"TAB4",#N/A,TRUE,"GENERAL";"TAB5",#N/A,TRUE,"GENERAL"}</definedName>
    <definedName name="______z1">{"TAB1",#N/A,TRUE,"GENERAL";"TAB2",#N/A,TRUE,"GENERAL";"TAB3",#N/A,TRUE,"GENERAL";"TAB4",#N/A,TRUE,"GENERAL";"TAB5",#N/A,TRUE,"GENERAL"}</definedName>
    <definedName name="______z2" localSheetId="0">{"via1",#N/A,TRUE,"general";"via2",#N/A,TRUE,"general";"via3",#N/A,TRUE,"general"}</definedName>
    <definedName name="______z2">{"via1",#N/A,TRUE,"general";"via2",#N/A,TRUE,"general";"via3",#N/A,TRUE,"general"}</definedName>
    <definedName name="______z3" localSheetId="0">{"via1",#N/A,TRUE,"general";"via2",#N/A,TRUE,"general";"via3",#N/A,TRUE,"general"}</definedName>
    <definedName name="______z3">{"via1",#N/A,TRUE,"general";"via2",#N/A,TRUE,"general";"via3",#N/A,TRUE,"general"}</definedName>
    <definedName name="______z4" localSheetId="0">{"TAB1",#N/A,TRUE,"GENERAL";"TAB2",#N/A,TRUE,"GENERAL";"TAB3",#N/A,TRUE,"GENERAL";"TAB4",#N/A,TRUE,"GENERAL";"TAB5",#N/A,TRUE,"GENERAL"}</definedName>
    <definedName name="______z4">{"TAB1",#N/A,TRUE,"GENERAL";"TAB2",#N/A,TRUE,"GENERAL";"TAB3",#N/A,TRUE,"GENERAL";"TAB4",#N/A,TRUE,"GENERAL";"TAB5",#N/A,TRUE,"GENERAL"}</definedName>
    <definedName name="______z5" localSheetId="0">{"via1",#N/A,TRUE,"general";"via2",#N/A,TRUE,"general";"via3",#N/A,TRUE,"general"}</definedName>
    <definedName name="______z5">{"via1",#N/A,TRUE,"general";"via2",#N/A,TRUE,"general";"via3",#N/A,TRUE,"general"}</definedName>
    <definedName name="______z6" localSheetId="0">{"TAB1",#N/A,TRUE,"GENERAL";"TAB2",#N/A,TRUE,"GENERAL";"TAB3",#N/A,TRUE,"GENERAL";"TAB4",#N/A,TRUE,"GENERAL";"TAB5",#N/A,TRUE,"GENERAL"}</definedName>
    <definedName name="______z6">{"TAB1",#N/A,TRUE,"GENERAL";"TAB2",#N/A,TRUE,"GENERAL";"TAB3",#N/A,TRUE,"GENERAL";"TAB4",#N/A,TRUE,"GENERAL";"TAB5",#N/A,TRUE,"GENERAL"}</definedName>
    <definedName name="_____a1" localSheetId="0">{"TAB1",#N/A,TRUE,"GENERAL";"TAB2",#N/A,TRUE,"GENERAL";"TAB3",#N/A,TRUE,"GENERAL";"TAB4",#N/A,TRUE,"GENERAL";"TAB5",#N/A,TRUE,"GENERAL"}</definedName>
    <definedName name="_____a1">{"TAB1",#N/A,TRUE,"GENERAL";"TAB2",#N/A,TRUE,"GENERAL";"TAB3",#N/A,TRUE,"GENERAL";"TAB4",#N/A,TRUE,"GENERAL";"TAB5",#N/A,TRUE,"GENERAL"}</definedName>
    <definedName name="_____a3" localSheetId="0">{"TAB1",#N/A,TRUE,"GENERAL";"TAB2",#N/A,TRUE,"GENERAL";"TAB3",#N/A,TRUE,"GENERAL";"TAB4",#N/A,TRUE,"GENERAL";"TAB5",#N/A,TRUE,"GENERAL"}</definedName>
    <definedName name="_____a3">{"TAB1",#N/A,TRUE,"GENERAL";"TAB2",#N/A,TRUE,"GENERAL";"TAB3",#N/A,TRUE,"GENERAL";"TAB4",#N/A,TRUE,"GENERAL";"TAB5",#N/A,TRUE,"GENERAL"}</definedName>
    <definedName name="_____a4" localSheetId="0">{"via1",#N/A,TRUE,"general";"via2",#N/A,TRUE,"general";"via3",#N/A,TRUE,"general"}</definedName>
    <definedName name="_____a4">{"via1",#N/A,TRUE,"general";"via2",#N/A,TRUE,"general";"via3",#N/A,TRUE,"general"}</definedName>
    <definedName name="_____a5" localSheetId="0">{"TAB1",#N/A,TRUE,"GENERAL";"TAB2",#N/A,TRUE,"GENERAL";"TAB3",#N/A,TRUE,"GENERAL";"TAB4",#N/A,TRUE,"GENERAL";"TAB5",#N/A,TRUE,"GENERAL"}</definedName>
    <definedName name="_____a5">{"TAB1",#N/A,TRUE,"GENERAL";"TAB2",#N/A,TRUE,"GENERAL";"TAB3",#N/A,TRUE,"GENERAL";"TAB4",#N/A,TRUE,"GENERAL";"TAB5",#N/A,TRUE,"GENERAL"}</definedName>
    <definedName name="_____a6" localSheetId="0">{"TAB1",#N/A,TRUE,"GENERAL";"TAB2",#N/A,TRUE,"GENERAL";"TAB3",#N/A,TRUE,"GENERAL";"TAB4",#N/A,TRUE,"GENERAL";"TAB5",#N/A,TRUE,"GENERAL"}</definedName>
    <definedName name="_____a6">{"TAB1",#N/A,TRUE,"GENERAL";"TAB2",#N/A,TRUE,"GENERAL";"TAB3",#N/A,TRUE,"GENERAL";"TAB4",#N/A,TRUE,"GENERAL";"TAB5",#N/A,TRUE,"GENERAL"}</definedName>
    <definedName name="_____Abd2" localSheetId="0">#REF!</definedName>
    <definedName name="_____Abd2">#REF!</definedName>
    <definedName name="_____Abd4" localSheetId="0">#REF!</definedName>
    <definedName name="_____Abd4">#REF!</definedName>
    <definedName name="_____Abd6" localSheetId="0">#REF!</definedName>
    <definedName name="_____Abd6">#REF!</definedName>
    <definedName name="_____AcC1" localSheetId="0">#REF!</definedName>
    <definedName name="_____AcC1">#REF!</definedName>
    <definedName name="_____Act1" localSheetId="0">#REF!</definedName>
    <definedName name="_____Act1">#REF!</definedName>
    <definedName name="_____ADM4" localSheetId="0">#REF!</definedName>
    <definedName name="_____ADM4">#REF!</definedName>
    <definedName name="_____ADP1" localSheetId="0">#REF!</definedName>
    <definedName name="_____ADP1">#REF!</definedName>
    <definedName name="_____AFC1" localSheetId="0">#REF!</definedName>
    <definedName name="_____AFC1">#REF!</definedName>
    <definedName name="_____AFC3" localSheetId="0">#REF!</definedName>
    <definedName name="_____AFC3">#REF!</definedName>
    <definedName name="_____AFC5" localSheetId="0">#REF!</definedName>
    <definedName name="_____AFC5">#REF!</definedName>
    <definedName name="_____Afo1" localSheetId="0">#REF!</definedName>
    <definedName name="_____Afo1">#REF!</definedName>
    <definedName name="_____AIU1" localSheetId="0">#REF!</definedName>
    <definedName name="_____AIU1">#REF!</definedName>
    <definedName name="_____AIU2" localSheetId="0">#REF!</definedName>
    <definedName name="_____AIU2">#REF!</definedName>
    <definedName name="_____ane7" localSheetId="0">#REF!</definedName>
    <definedName name="_____ane7">#REF!</definedName>
    <definedName name="_____ane8" localSheetId="0">#REF!</definedName>
    <definedName name="_____ane8">#REF!</definedName>
    <definedName name="_____apb1" localSheetId="0">#REF!</definedName>
    <definedName name="_____apb1">#REF!</definedName>
    <definedName name="_____ApC1" localSheetId="0">#REF!</definedName>
    <definedName name="_____ApC1">#REF!</definedName>
    <definedName name="_____APR2" localSheetId="0">#REF!</definedName>
    <definedName name="_____APR2">#REF!</definedName>
    <definedName name="_____Atp2" localSheetId="0">#REF!</definedName>
    <definedName name="_____Atp2">#REF!</definedName>
    <definedName name="_____ATT2" localSheetId="0">#REF!</definedName>
    <definedName name="_____ATT2">#REF!</definedName>
    <definedName name="_____b2" localSheetId="0">{"TAB1",#N/A,TRUE,"GENERAL";"TAB2",#N/A,TRUE,"GENERAL";"TAB3",#N/A,TRUE,"GENERAL";"TAB4",#N/A,TRUE,"GENERAL";"TAB5",#N/A,TRUE,"GENERAL"}</definedName>
    <definedName name="_____b2">{"TAB1",#N/A,TRUE,"GENERAL";"TAB2",#N/A,TRUE,"GENERAL";"TAB3",#N/A,TRUE,"GENERAL";"TAB4",#N/A,TRUE,"GENERAL";"TAB5",#N/A,TRUE,"GENERAL"}</definedName>
    <definedName name="_____b3" localSheetId="0">{"TAB1",#N/A,TRUE,"GENERAL";"TAB2",#N/A,TRUE,"GENERAL";"TAB3",#N/A,TRUE,"GENERAL";"TAB4",#N/A,TRUE,"GENERAL";"TAB5",#N/A,TRUE,"GENERAL"}</definedName>
    <definedName name="_____b3">{"TAB1",#N/A,TRUE,"GENERAL";"TAB2",#N/A,TRUE,"GENERAL";"TAB3",#N/A,TRUE,"GENERAL";"TAB4",#N/A,TRUE,"GENERAL";"TAB5",#N/A,TRUE,"GENERAL"}</definedName>
    <definedName name="_____b4" localSheetId="0">{"TAB1",#N/A,TRUE,"GENERAL";"TAB2",#N/A,TRUE,"GENERAL";"TAB3",#N/A,TRUE,"GENERAL";"TAB4",#N/A,TRUE,"GENERAL";"TAB5",#N/A,TRUE,"GENERAL"}</definedName>
    <definedName name="_____b4">{"TAB1",#N/A,TRUE,"GENERAL";"TAB2",#N/A,TRUE,"GENERAL";"TAB3",#N/A,TRUE,"GENERAL";"TAB4",#N/A,TRUE,"GENERAL";"TAB5",#N/A,TRUE,"GENERAL"}</definedName>
    <definedName name="_____b5" localSheetId="0">{"TAB1",#N/A,TRUE,"GENERAL";"TAB2",#N/A,TRUE,"GENERAL";"TAB3",#N/A,TRUE,"GENERAL";"TAB4",#N/A,TRUE,"GENERAL";"TAB5",#N/A,TRUE,"GENERAL"}</definedName>
    <definedName name="_____b5">{"TAB1",#N/A,TRUE,"GENERAL";"TAB2",#N/A,TRUE,"GENERAL";"TAB3",#N/A,TRUE,"GENERAL";"TAB4",#N/A,TRUE,"GENERAL";"TAB5",#N/A,TRUE,"GENERAL"}</definedName>
    <definedName name="_____b6" localSheetId="0">{"TAB1",#N/A,TRUE,"GENERAL";"TAB2",#N/A,TRUE,"GENERAL";"TAB3",#N/A,TRUE,"GENERAL";"TAB4",#N/A,TRUE,"GENERAL";"TAB5",#N/A,TRUE,"GENERAL"}</definedName>
    <definedName name="_____b6">{"TAB1",#N/A,TRUE,"GENERAL";"TAB2",#N/A,TRUE,"GENERAL";"TAB3",#N/A,TRUE,"GENERAL";"TAB4",#N/A,TRUE,"GENERAL";"TAB5",#N/A,TRUE,"GENERAL"}</definedName>
    <definedName name="_____b7" localSheetId="0">{"via1",#N/A,TRUE,"general";"via2",#N/A,TRUE,"general";"via3",#N/A,TRUE,"general"}</definedName>
    <definedName name="_____b7">{"via1",#N/A,TRUE,"general";"via2",#N/A,TRUE,"general";"via3",#N/A,TRUE,"general"}</definedName>
    <definedName name="_____b8" localSheetId="0">{"via1",#N/A,TRUE,"general";"via2",#N/A,TRUE,"general";"via3",#N/A,TRUE,"general"}</definedName>
    <definedName name="_____b8">{"via1",#N/A,TRUE,"general";"via2",#N/A,TRUE,"general";"via3",#N/A,TRUE,"general"}</definedName>
    <definedName name="_____BAZ10" localSheetId="0">#REF!</definedName>
    <definedName name="_____BAZ10">#REF!</definedName>
    <definedName name="_____bb9" localSheetId="0">{"TAB1",#N/A,TRUE,"GENERAL";"TAB2",#N/A,TRUE,"GENERAL";"TAB3",#N/A,TRUE,"GENERAL";"TAB4",#N/A,TRUE,"GENERAL";"TAB5",#N/A,TRUE,"GENERAL"}</definedName>
    <definedName name="_____bb9">{"TAB1",#N/A,TRUE,"GENERAL";"TAB2",#N/A,TRUE,"GENERAL";"TAB3",#N/A,TRUE,"GENERAL";"TAB4",#N/A,TRUE,"GENERAL";"TAB5",#N/A,TRUE,"GENERAL"}</definedName>
    <definedName name="_____bgb5" localSheetId="0">{"TAB1",#N/A,TRUE,"GENERAL";"TAB2",#N/A,TRUE,"GENERAL";"TAB3",#N/A,TRUE,"GENERAL";"TAB4",#N/A,TRUE,"GENERAL";"TAB5",#N/A,TRUE,"GENERAL"}</definedName>
    <definedName name="_____bgb5">{"TAB1",#N/A,TRUE,"GENERAL";"TAB2",#N/A,TRUE,"GENERAL";"TAB3",#N/A,TRUE,"GENERAL";"TAB4",#N/A,TRUE,"GENERAL";"TAB5",#N/A,TRUE,"GENERAL"}</definedName>
    <definedName name="_____BGC1" localSheetId="0">#REF!</definedName>
    <definedName name="_____BGC1">#REF!</definedName>
    <definedName name="_____BGC3" localSheetId="0">#REF!</definedName>
    <definedName name="_____BGC3">#REF!</definedName>
    <definedName name="_____BGC5" localSheetId="0">#REF!</definedName>
    <definedName name="_____BGC5">#REF!</definedName>
    <definedName name="_____BLO20" localSheetId="0">#REF!</definedName>
    <definedName name="_____BLO20">#REF!</definedName>
    <definedName name="_____BPR2" localSheetId="0">#REF!</definedName>
    <definedName name="_____BPR2">#REF!</definedName>
    <definedName name="_____BTC60" localSheetId="0">#REF!</definedName>
    <definedName name="_____BTC60">#REF!</definedName>
    <definedName name="_____BTT2" localSheetId="0">#REF!</definedName>
    <definedName name="_____BTT2">#REF!</definedName>
    <definedName name="_____C2254JH" localSheetId="0">#REF!</definedName>
    <definedName name="_____C2254JH">#REF!</definedName>
    <definedName name="_____C2256JH" localSheetId="0">#REF!</definedName>
    <definedName name="_____C2256JH">#REF!</definedName>
    <definedName name="_____C452JH" localSheetId="0">#REF!</definedName>
    <definedName name="_____C452JH">#REF!</definedName>
    <definedName name="_____C903L" localSheetId="0">#REF!</definedName>
    <definedName name="_____C903L">#REF!</definedName>
    <definedName name="_____CAC1" localSheetId="0">#REF!</definedName>
    <definedName name="_____CAC1">#REF!</definedName>
    <definedName name="_____CAC3" localSheetId="0">#REF!</definedName>
    <definedName name="_____CAC3">#REF!</definedName>
    <definedName name="_____CAC5" localSheetId="0">#REF!</definedName>
    <definedName name="_____CAC5">#REF!</definedName>
    <definedName name="_____CAN28" localSheetId="0">#REF!</definedName>
    <definedName name="_____CAN28">#REF!</definedName>
    <definedName name="_____Cod1" localSheetId="0">#REF!</definedName>
    <definedName name="_____Cod1">#REF!</definedName>
    <definedName name="_____CUA44" localSheetId="0">#REF!</definedName>
    <definedName name="_____CUA44">#REF!</definedName>
    <definedName name="_____DCI1" localSheetId="0">#REF!</definedName>
    <definedName name="_____DCI1">#REF!</definedName>
    <definedName name="_____DDS1" localSheetId="0">#REF!</definedName>
    <definedName name="_____DDS1">#REF!</definedName>
    <definedName name="_____DGO1" localSheetId="0">#REF!</definedName>
    <definedName name="_____DGO1">#REF!</definedName>
    <definedName name="_____DGP1" localSheetId="0">#REF!</definedName>
    <definedName name="_____DGP1">#REF!</definedName>
    <definedName name="_____DIJ1" localSheetId="0">#REF!</definedName>
    <definedName name="_____DIJ1">#REF!</definedName>
    <definedName name="_____DPI1" localSheetId="0">#REF!</definedName>
    <definedName name="_____DPI1">#REF!</definedName>
    <definedName name="_____DPR2" localSheetId="0">#REF!</definedName>
    <definedName name="_____DPR2">#REF!</definedName>
    <definedName name="_____DPY1" localSheetId="0">#REF!</definedName>
    <definedName name="_____DPY1">#REF!</definedName>
    <definedName name="_____DRI1" localSheetId="0">#REF!</definedName>
    <definedName name="_____DRI1">#REF!</definedName>
    <definedName name="_____DRL1" localSheetId="0">#REF!</definedName>
    <definedName name="_____DRL1">#REF!</definedName>
    <definedName name="_____DSP1" localSheetId="0">#REF!</definedName>
    <definedName name="_____DSP1">#REF!</definedName>
    <definedName name="_____DTT2" localSheetId="0">#REF!</definedName>
    <definedName name="_____DTT2">#REF!</definedName>
    <definedName name="_____ECP1" localSheetId="0">#REF!</definedName>
    <definedName name="_____ECP1">#REF!</definedName>
    <definedName name="_____EEF110" localSheetId="0">#REF!</definedName>
    <definedName name="_____EEF110">#REF!</definedName>
    <definedName name="_____EPR2" localSheetId="0">#REF!</definedName>
    <definedName name="_____EPR2">#REF!</definedName>
    <definedName name="_____ETC60" localSheetId="0">#REF!</definedName>
    <definedName name="_____ETC60">#REF!</definedName>
    <definedName name="_____ETF315" localSheetId="0">#REF!</definedName>
    <definedName name="_____ETF315">#REF!</definedName>
    <definedName name="_____ETT2" localSheetId="0">#REF!</definedName>
    <definedName name="_____ETT2">#REF!</definedName>
    <definedName name="_____FYB02" localSheetId="0">#REF!</definedName>
    <definedName name="_____FYB02">#REF!</definedName>
    <definedName name="_____FYB03" localSheetId="0">#REF!</definedName>
    <definedName name="_____FYB03">#REF!</definedName>
    <definedName name="_____FYB10" localSheetId="0">#REF!</definedName>
    <definedName name="_____FYB10">#REF!</definedName>
    <definedName name="_____g2" localSheetId="0">{"TAB1",#N/A,TRUE,"GENERAL";"TAB2",#N/A,TRUE,"GENERAL";"TAB3",#N/A,TRUE,"GENERAL";"TAB4",#N/A,TRUE,"GENERAL";"TAB5",#N/A,TRUE,"GENERAL"}</definedName>
    <definedName name="_____g2">{"TAB1",#N/A,TRUE,"GENERAL";"TAB2",#N/A,TRUE,"GENERAL";"TAB3",#N/A,TRUE,"GENERAL";"TAB4",#N/A,TRUE,"GENERAL";"TAB5",#N/A,TRUE,"GENERAL"}</definedName>
    <definedName name="_____g3" localSheetId="0">{"via1",#N/A,TRUE,"general";"via2",#N/A,TRUE,"general";"via3",#N/A,TRUE,"general"}</definedName>
    <definedName name="_____g3">{"via1",#N/A,TRUE,"general";"via2",#N/A,TRUE,"general";"via3",#N/A,TRUE,"general"}</definedName>
    <definedName name="_____g4" localSheetId="0">{"via1",#N/A,TRUE,"general";"via2",#N/A,TRUE,"general";"via3",#N/A,TRUE,"general"}</definedName>
    <definedName name="_____g4">{"via1",#N/A,TRUE,"general";"via2",#N/A,TRUE,"general";"via3",#N/A,TRUE,"general"}</definedName>
    <definedName name="_____g5" localSheetId="0">{"via1",#N/A,TRUE,"general";"via2",#N/A,TRUE,"general";"via3",#N/A,TRUE,"general"}</definedName>
    <definedName name="_____g5">{"via1",#N/A,TRUE,"general";"via2",#N/A,TRUE,"general";"via3",#N/A,TRUE,"general"}</definedName>
    <definedName name="_____g6" localSheetId="0">{"via1",#N/A,TRUE,"general";"via2",#N/A,TRUE,"general";"via3",#N/A,TRUE,"general"}</definedName>
    <definedName name="_____g6">{"via1",#N/A,TRUE,"general";"via2",#N/A,TRUE,"general";"via3",#N/A,TRUE,"general"}</definedName>
    <definedName name="_____g7" localSheetId="0">{"TAB1",#N/A,TRUE,"GENERAL";"TAB2",#N/A,TRUE,"GENERAL";"TAB3",#N/A,TRUE,"GENERAL";"TAB4",#N/A,TRUE,"GENERAL";"TAB5",#N/A,TRUE,"GENERAL"}</definedName>
    <definedName name="_____g7">{"TAB1",#N/A,TRUE,"GENERAL";"TAB2",#N/A,TRUE,"GENERAL";"TAB3",#N/A,TRUE,"GENERAL";"TAB4",#N/A,TRUE,"GENERAL";"TAB5",#N/A,TRUE,"GENERAL"}</definedName>
    <definedName name="_____GR1" localSheetId="0">{"TAB1",#N/A,TRUE,"GENERAL";"TAB2",#N/A,TRUE,"GENERAL";"TAB3",#N/A,TRUE,"GENERAL";"TAB4",#N/A,TRUE,"GENERAL";"TAB5",#N/A,TRUE,"GENERAL"}</definedName>
    <definedName name="_____GR1">{"TAB1",#N/A,TRUE,"GENERAL";"TAB2",#N/A,TRUE,"GENERAL";"TAB3",#N/A,TRUE,"GENERAL";"TAB4",#N/A,TRUE,"GENERAL";"TAB5",#N/A,TRUE,"GENERAL"}</definedName>
    <definedName name="_____gtr4" localSheetId="0">{"via1",#N/A,TRUE,"general";"via2",#N/A,TRUE,"general";"via3",#N/A,TRUE,"general"}</definedName>
    <definedName name="_____gtr4">{"via1",#N/A,TRUE,"general";"via2",#N/A,TRUE,"general";"via3",#N/A,TRUE,"general"}</definedName>
    <definedName name="_____h2" localSheetId="0">{"via1",#N/A,TRUE,"general";"via2",#N/A,TRUE,"general";"via3",#N/A,TRUE,"general"}</definedName>
    <definedName name="_____h2">{"via1",#N/A,TRUE,"general";"via2",#N/A,TRUE,"general";"via3",#N/A,TRUE,"general"}</definedName>
    <definedName name="_____h3" localSheetId="0">{"via1",#N/A,TRUE,"general";"via2",#N/A,TRUE,"general";"via3",#N/A,TRUE,"general"}</definedName>
    <definedName name="_____h3">{"via1",#N/A,TRUE,"general";"via2",#N/A,TRUE,"general";"via3",#N/A,TRUE,"general"}</definedName>
    <definedName name="_____h4" localSheetId="0">{"TAB1",#N/A,TRUE,"GENERAL";"TAB2",#N/A,TRUE,"GENERAL";"TAB3",#N/A,TRUE,"GENERAL";"TAB4",#N/A,TRUE,"GENERAL";"TAB5",#N/A,TRUE,"GENERAL"}</definedName>
    <definedName name="_____h4">{"TAB1",#N/A,TRUE,"GENERAL";"TAB2",#N/A,TRUE,"GENERAL";"TAB3",#N/A,TRUE,"GENERAL";"TAB4",#N/A,TRUE,"GENERAL";"TAB5",#N/A,TRUE,"GENERAL"}</definedName>
    <definedName name="_____h5" localSheetId="0">{"TAB1",#N/A,TRUE,"GENERAL";"TAB2",#N/A,TRUE,"GENERAL";"TAB3",#N/A,TRUE,"GENERAL";"TAB4",#N/A,TRUE,"GENERAL";"TAB5",#N/A,TRUE,"GENERAL"}</definedName>
    <definedName name="_____h5">{"TAB1",#N/A,TRUE,"GENERAL";"TAB2",#N/A,TRUE,"GENERAL";"TAB3",#N/A,TRUE,"GENERAL";"TAB4",#N/A,TRUE,"GENERAL";"TAB5",#N/A,TRUE,"GENERAL"}</definedName>
    <definedName name="_____h6" localSheetId="0">{"via1",#N/A,TRUE,"general";"via2",#N/A,TRUE,"general";"via3",#N/A,TRUE,"general"}</definedName>
    <definedName name="_____h6">{"via1",#N/A,TRUE,"general";"via2",#N/A,TRUE,"general";"via3",#N/A,TRUE,"general"}</definedName>
    <definedName name="_____h7" localSheetId="0">{"TAB1",#N/A,TRUE,"GENERAL";"TAB2",#N/A,TRUE,"GENERAL";"TAB3",#N/A,TRUE,"GENERAL";"TAB4",#N/A,TRUE,"GENERAL";"TAB5",#N/A,TRUE,"GENERAL"}</definedName>
    <definedName name="_____h7">{"TAB1",#N/A,TRUE,"GENERAL";"TAB2",#N/A,TRUE,"GENERAL";"TAB3",#N/A,TRUE,"GENERAL";"TAB4",#N/A,TRUE,"GENERAL";"TAB5",#N/A,TRUE,"GENERAL"}</definedName>
    <definedName name="_____h8" localSheetId="0">{"via1",#N/A,TRUE,"general";"via2",#N/A,TRUE,"general";"via3",#N/A,TRUE,"general"}</definedName>
    <definedName name="_____h8">{"via1",#N/A,TRUE,"general";"via2",#N/A,TRUE,"general";"via3",#N/A,TRUE,"general"}</definedName>
    <definedName name="_____hfh7" localSheetId="0">{"via1",#N/A,TRUE,"general";"via2",#N/A,TRUE,"general";"via3",#N/A,TRUE,"general"}</definedName>
    <definedName name="_____hfh7">{"via1",#N/A,TRUE,"general";"via2",#N/A,TRUE,"general";"via3",#N/A,TRUE,"general"}</definedName>
    <definedName name="_____hpc6" localSheetId="0">#REF!</definedName>
    <definedName name="_____hpc6">#REF!</definedName>
    <definedName name="_____htC1" localSheetId="0">#REF!</definedName>
    <definedName name="_____htC1">#REF!</definedName>
    <definedName name="_____i4" localSheetId="0">{"via1",#N/A,TRUE,"general";"via2",#N/A,TRUE,"general";"via3",#N/A,TRUE,"general"}</definedName>
    <definedName name="_____i4">{"via1",#N/A,TRUE,"general";"via2",#N/A,TRUE,"general";"via3",#N/A,TRUE,"general"}</definedName>
    <definedName name="_____i5" localSheetId="0">{"TAB1",#N/A,TRUE,"GENERAL";"TAB2",#N/A,TRUE,"GENERAL";"TAB3",#N/A,TRUE,"GENERAL";"TAB4",#N/A,TRUE,"GENERAL";"TAB5",#N/A,TRUE,"GENERAL"}</definedName>
    <definedName name="_____i5">{"TAB1",#N/A,TRUE,"GENERAL";"TAB2",#N/A,TRUE,"GENERAL";"TAB3",#N/A,TRUE,"GENERAL";"TAB4",#N/A,TRUE,"GENERAL";"TAB5",#N/A,TRUE,"GENERAL"}</definedName>
    <definedName name="_____i6" localSheetId="0">{"TAB1",#N/A,TRUE,"GENERAL";"TAB2",#N/A,TRUE,"GENERAL";"TAB3",#N/A,TRUE,"GENERAL";"TAB4",#N/A,TRUE,"GENERAL";"TAB5",#N/A,TRUE,"GENERAL"}</definedName>
    <definedName name="_____i6">{"TAB1",#N/A,TRUE,"GENERAL";"TAB2",#N/A,TRUE,"GENERAL";"TAB3",#N/A,TRUE,"GENERAL";"TAB4",#N/A,TRUE,"GENERAL";"TAB5",#N/A,TRUE,"GENERAL"}</definedName>
    <definedName name="_____i7" localSheetId="0">{"via1",#N/A,TRUE,"general";"via2",#N/A,TRUE,"general";"via3",#N/A,TRUE,"general"}</definedName>
    <definedName name="_____i7">{"via1",#N/A,TRUE,"general";"via2",#N/A,TRUE,"general";"via3",#N/A,TRUE,"general"}</definedName>
    <definedName name="_____i77" localSheetId="0">{"TAB1",#N/A,TRUE,"GENERAL";"TAB2",#N/A,TRUE,"GENERAL";"TAB3",#N/A,TRUE,"GENERAL";"TAB4",#N/A,TRUE,"GENERAL";"TAB5",#N/A,TRUE,"GENERAL"}</definedName>
    <definedName name="_____i77">{"TAB1",#N/A,TRUE,"GENERAL";"TAB2",#N/A,TRUE,"GENERAL";"TAB3",#N/A,TRUE,"GENERAL";"TAB4",#N/A,TRUE,"GENERAL";"TAB5",#N/A,TRUE,"GENERAL"}</definedName>
    <definedName name="_____i8" localSheetId="0">{"via1",#N/A,TRUE,"general";"via2",#N/A,TRUE,"general";"via3",#N/A,TRUE,"general"}</definedName>
    <definedName name="_____i8">{"via1",#N/A,TRUE,"general";"via2",#N/A,TRUE,"general";"via3",#N/A,TRUE,"general"}</definedName>
    <definedName name="_____i9" localSheetId="0">{"TAB1",#N/A,TRUE,"GENERAL";"TAB2",#N/A,TRUE,"GENERAL";"TAB3",#N/A,TRUE,"GENERAL";"TAB4",#N/A,TRUE,"GENERAL";"TAB5",#N/A,TRUE,"GENERAL"}</definedName>
    <definedName name="_____i9">{"TAB1",#N/A,TRUE,"GENERAL";"TAB2",#N/A,TRUE,"GENERAL";"TAB3",#N/A,TRUE,"GENERAL";"TAB4",#N/A,TRUE,"GENERAL";"TAB5",#N/A,TRUE,"GENERAL"}</definedName>
    <definedName name="_____ICP1" localSheetId="0">#REF!</definedName>
    <definedName name="_____ICP1">#REF!</definedName>
    <definedName name="_____INF1" localSheetId="0">#REF!</definedName>
    <definedName name="_____INF1">#REF!</definedName>
    <definedName name="_____jdC1" localSheetId="0">#REF!</definedName>
    <definedName name="_____jdC1">#REF!</definedName>
    <definedName name="_____k3" localSheetId="0">{"TAB1",#N/A,TRUE,"GENERAL";"TAB2",#N/A,TRUE,"GENERAL";"TAB3",#N/A,TRUE,"GENERAL";"TAB4",#N/A,TRUE,"GENERAL";"TAB5",#N/A,TRUE,"GENERAL"}</definedName>
    <definedName name="_____k3">{"TAB1",#N/A,TRUE,"GENERAL";"TAB2",#N/A,TRUE,"GENERAL";"TAB3",#N/A,TRUE,"GENERAL";"TAB4",#N/A,TRUE,"GENERAL";"TAB5",#N/A,TRUE,"GENERAL"}</definedName>
    <definedName name="_____k4" localSheetId="0">{"via1",#N/A,TRUE,"general";"via2",#N/A,TRUE,"general";"via3",#N/A,TRUE,"general"}</definedName>
    <definedName name="_____k4">{"via1",#N/A,TRUE,"general";"via2",#N/A,TRUE,"general";"via3",#N/A,TRUE,"general"}</definedName>
    <definedName name="_____k5" localSheetId="0">{"via1",#N/A,TRUE,"general";"via2",#N/A,TRUE,"general";"via3",#N/A,TRUE,"general"}</definedName>
    <definedName name="_____k5">{"via1",#N/A,TRUE,"general";"via2",#N/A,TRUE,"general";"via3",#N/A,TRUE,"general"}</definedName>
    <definedName name="_____k6" localSheetId="0">{"TAB1",#N/A,TRUE,"GENERAL";"TAB2",#N/A,TRUE,"GENERAL";"TAB3",#N/A,TRUE,"GENERAL";"TAB4",#N/A,TRUE,"GENERAL";"TAB5",#N/A,TRUE,"GENERAL"}</definedName>
    <definedName name="_____k6">{"TAB1",#N/A,TRUE,"GENERAL";"TAB2",#N/A,TRUE,"GENERAL";"TAB3",#N/A,TRUE,"GENERAL";"TAB4",#N/A,TRUE,"GENERAL";"TAB5",#N/A,TRUE,"GENERAL"}</definedName>
    <definedName name="_____k7" localSheetId="0">{"via1",#N/A,TRUE,"general";"via2",#N/A,TRUE,"general";"via3",#N/A,TRUE,"general"}</definedName>
    <definedName name="_____k7">{"via1",#N/A,TRUE,"general";"via2",#N/A,TRUE,"general";"via3",#N/A,TRUE,"general"}</definedName>
    <definedName name="_____k8" localSheetId="0">{"via1",#N/A,TRUE,"general";"via2",#N/A,TRUE,"general";"via3",#N/A,TRUE,"general"}</definedName>
    <definedName name="_____k8">{"via1",#N/A,TRUE,"general";"via2",#N/A,TRUE,"general";"via3",#N/A,TRUE,"general"}</definedName>
    <definedName name="_____k9" localSheetId="0">{"TAB1",#N/A,TRUE,"GENERAL";"TAB2",#N/A,TRUE,"GENERAL";"TAB3",#N/A,TRUE,"GENERAL";"TAB4",#N/A,TRUE,"GENERAL";"TAB5",#N/A,TRUE,"GENERAL"}</definedName>
    <definedName name="_____k9">{"TAB1",#N/A,TRUE,"GENERAL";"TAB2",#N/A,TRUE,"GENERAL";"TAB3",#N/A,TRUE,"GENERAL";"TAB4",#N/A,TRUE,"GENERAL";"TAB5",#N/A,TRUE,"GENERAL"}</definedName>
    <definedName name="_____kjk6" localSheetId="0">{"TAB1",#N/A,TRUE,"GENERAL";"TAB2",#N/A,TRUE,"GENERAL";"TAB3",#N/A,TRUE,"GENERAL";"TAB4",#N/A,TRUE,"GENERAL";"TAB5",#N/A,TRUE,"GENERAL"}</definedName>
    <definedName name="_____kjk6">{"TAB1",#N/A,TRUE,"GENERAL";"TAB2",#N/A,TRUE,"GENERAL";"TAB3",#N/A,TRUE,"GENERAL";"TAB4",#N/A,TRUE,"GENERAL";"TAB5",#N/A,TRUE,"GENERAL"}</definedName>
    <definedName name="_____LA124" localSheetId="0">#REF!</definedName>
    <definedName name="_____LA124">#REF!</definedName>
    <definedName name="_____LAC18" localSheetId="0">#REF!</definedName>
    <definedName name="_____LAC18">#REF!</definedName>
    <definedName name="_____Lbd2" localSheetId="0">#REF!</definedName>
    <definedName name="_____Lbd2">#REF!</definedName>
    <definedName name="_____Lbd4" localSheetId="0">#REF!</definedName>
    <definedName name="_____Lbd4">#REF!</definedName>
    <definedName name="_____Lbd6" localSheetId="0">#REF!</definedName>
    <definedName name="_____Lbd6">#REF!</definedName>
    <definedName name="_____LcC1" localSheetId="0">#REF!</definedName>
    <definedName name="_____LcC1">#REF!</definedName>
    <definedName name="_____Lct1" localSheetId="0">#REF!</definedName>
    <definedName name="_____Lct1">#REF!</definedName>
    <definedName name="_____lfo1" localSheetId="0">#REF!</definedName>
    <definedName name="_____lfo1">#REF!</definedName>
    <definedName name="_____LPR2" localSheetId="0">#REF!</definedName>
    <definedName name="_____LPR2">#REF!</definedName>
    <definedName name="_____LTC60" localSheetId="0">#REF!</definedName>
    <definedName name="_____LTC60">#REF!</definedName>
    <definedName name="_____LTT2" localSheetId="0">#REF!</definedName>
    <definedName name="_____LTT2">#REF!</definedName>
    <definedName name="_____m3" localSheetId="0">{"via1",#N/A,TRUE,"general";"via2",#N/A,TRUE,"general";"via3",#N/A,TRUE,"general"}</definedName>
    <definedName name="_____m3">{"via1",#N/A,TRUE,"general";"via2",#N/A,TRUE,"general";"via3",#N/A,TRUE,"general"}</definedName>
    <definedName name="_____m4" localSheetId="0">{"TAB1",#N/A,TRUE,"GENERAL";"TAB2",#N/A,TRUE,"GENERAL";"TAB3",#N/A,TRUE,"GENERAL";"TAB4",#N/A,TRUE,"GENERAL";"TAB5",#N/A,TRUE,"GENERAL"}</definedName>
    <definedName name="_____m4">{"TAB1",#N/A,TRUE,"GENERAL";"TAB2",#N/A,TRUE,"GENERAL";"TAB3",#N/A,TRUE,"GENERAL";"TAB4",#N/A,TRUE,"GENERAL";"TAB5",#N/A,TRUE,"GENERAL"}</definedName>
    <definedName name="_____m5" localSheetId="0">{"via1",#N/A,TRUE,"general";"via2",#N/A,TRUE,"general";"via3",#N/A,TRUE,"general"}</definedName>
    <definedName name="_____m5">{"via1",#N/A,TRUE,"general";"via2",#N/A,TRUE,"general";"via3",#N/A,TRUE,"general"}</definedName>
    <definedName name="_____m6" localSheetId="0">{"TAB1",#N/A,TRUE,"GENERAL";"TAB2",#N/A,TRUE,"GENERAL";"TAB3",#N/A,TRUE,"GENERAL";"TAB4",#N/A,TRUE,"GENERAL";"TAB5",#N/A,TRUE,"GENERAL"}</definedName>
    <definedName name="_____m6">{"TAB1",#N/A,TRUE,"GENERAL";"TAB2",#N/A,TRUE,"GENERAL";"TAB3",#N/A,TRUE,"GENERAL";"TAB4",#N/A,TRUE,"GENERAL";"TAB5",#N/A,TRUE,"GENERAL"}</definedName>
    <definedName name="_____m7" localSheetId="0">{"TAB1",#N/A,TRUE,"GENERAL";"TAB2",#N/A,TRUE,"GENERAL";"TAB3",#N/A,TRUE,"GENERAL";"TAB4",#N/A,TRUE,"GENERAL";"TAB5",#N/A,TRUE,"GENERAL"}</definedName>
    <definedName name="_____m7">{"TAB1",#N/A,TRUE,"GENERAL";"TAB2",#N/A,TRUE,"GENERAL";"TAB3",#N/A,TRUE,"GENERAL";"TAB4",#N/A,TRUE,"GENERAL";"TAB5",#N/A,TRUE,"GENERAL"}</definedName>
    <definedName name="_____m8" localSheetId="0">{"via1",#N/A,TRUE,"general";"via2",#N/A,TRUE,"general";"via3",#N/A,TRUE,"general"}</definedName>
    <definedName name="_____m8">{"via1",#N/A,TRUE,"general";"via2",#N/A,TRUE,"general";"via3",#N/A,TRUE,"general"}</definedName>
    <definedName name="_____m9" localSheetId="0">{"via1",#N/A,TRUE,"general";"via2",#N/A,TRUE,"general";"via3",#N/A,TRUE,"general"}</definedName>
    <definedName name="_____m9">{"via1",#N/A,TRUE,"general";"via2",#N/A,TRUE,"general";"via3",#N/A,TRUE,"general"}</definedName>
    <definedName name="_____MA2" localSheetId="0">#REF!</definedName>
    <definedName name="_____MA2">#REF!</definedName>
    <definedName name="_____n3" localSheetId="0">{"TAB1",#N/A,TRUE,"GENERAL";"TAB2",#N/A,TRUE,"GENERAL";"TAB3",#N/A,TRUE,"GENERAL";"TAB4",#N/A,TRUE,"GENERAL";"TAB5",#N/A,TRUE,"GENERAL"}</definedName>
    <definedName name="_____n3">{"TAB1",#N/A,TRUE,"GENERAL";"TAB2",#N/A,TRUE,"GENERAL";"TAB3",#N/A,TRUE,"GENERAL";"TAB4",#N/A,TRUE,"GENERAL";"TAB5",#N/A,TRUE,"GENERAL"}</definedName>
    <definedName name="_____n4" localSheetId="0">{"via1",#N/A,TRUE,"general";"via2",#N/A,TRUE,"general";"via3",#N/A,TRUE,"general"}</definedName>
    <definedName name="_____n4">{"via1",#N/A,TRUE,"general";"via2",#N/A,TRUE,"general";"via3",#N/A,TRUE,"general"}</definedName>
    <definedName name="_____n5" localSheetId="0">{"TAB1",#N/A,TRUE,"GENERAL";"TAB2",#N/A,TRUE,"GENERAL";"TAB3",#N/A,TRUE,"GENERAL";"TAB4",#N/A,TRUE,"GENERAL";"TAB5",#N/A,TRUE,"GENERAL"}</definedName>
    <definedName name="_____n5">{"TAB1",#N/A,TRUE,"GENERAL";"TAB2",#N/A,TRUE,"GENERAL";"TAB3",#N/A,TRUE,"GENERAL";"TAB4",#N/A,TRUE,"GENERAL";"TAB5",#N/A,TRUE,"GENERAL"}</definedName>
    <definedName name="_____nyn7" localSheetId="0">{"via1",#N/A,TRUE,"general";"via2",#N/A,TRUE,"general";"via3",#N/A,TRUE,"general"}</definedName>
    <definedName name="_____nyn7">{"via1",#N/A,TRUE,"general";"via2",#N/A,TRUE,"general";"via3",#N/A,TRUE,"general"}</definedName>
    <definedName name="_____o4" localSheetId="0">{"via1",#N/A,TRUE,"general";"via2",#N/A,TRUE,"general";"via3",#N/A,TRUE,"general"}</definedName>
    <definedName name="_____o4">{"via1",#N/A,TRUE,"general";"via2",#N/A,TRUE,"general";"via3",#N/A,TRUE,"general"}</definedName>
    <definedName name="_____o5" localSheetId="0">{"TAB1",#N/A,TRUE,"GENERAL";"TAB2",#N/A,TRUE,"GENERAL";"TAB3",#N/A,TRUE,"GENERAL";"TAB4",#N/A,TRUE,"GENERAL";"TAB5",#N/A,TRUE,"GENERAL"}</definedName>
    <definedName name="_____o5">{"TAB1",#N/A,TRUE,"GENERAL";"TAB2",#N/A,TRUE,"GENERAL";"TAB3",#N/A,TRUE,"GENERAL";"TAB4",#N/A,TRUE,"GENERAL";"TAB5",#N/A,TRUE,"GENERAL"}</definedName>
    <definedName name="_____o6" localSheetId="0">{"TAB1",#N/A,TRUE,"GENERAL";"TAB2",#N/A,TRUE,"GENERAL";"TAB3",#N/A,TRUE,"GENERAL";"TAB4",#N/A,TRUE,"GENERAL";"TAB5",#N/A,TRUE,"GENERAL"}</definedName>
    <definedName name="_____o6">{"TAB1",#N/A,TRUE,"GENERAL";"TAB2",#N/A,TRUE,"GENERAL";"TAB3",#N/A,TRUE,"GENERAL";"TAB4",#N/A,TRUE,"GENERAL";"TAB5",#N/A,TRUE,"GENERAL"}</definedName>
    <definedName name="_____o7" localSheetId="0">{"TAB1",#N/A,TRUE,"GENERAL";"TAB2",#N/A,TRUE,"GENERAL";"TAB3",#N/A,TRUE,"GENERAL";"TAB4",#N/A,TRUE,"GENERAL";"TAB5",#N/A,TRUE,"GENERAL"}</definedName>
    <definedName name="_____o7">{"TAB1",#N/A,TRUE,"GENERAL";"TAB2",#N/A,TRUE,"GENERAL";"TAB3",#N/A,TRUE,"GENERAL";"TAB4",#N/A,TRUE,"GENERAL";"TAB5",#N/A,TRUE,"GENERAL"}</definedName>
    <definedName name="_____o8" localSheetId="0">{"via1",#N/A,TRUE,"general";"via2",#N/A,TRUE,"general";"via3",#N/A,TRUE,"general"}</definedName>
    <definedName name="_____o8">{"via1",#N/A,TRUE,"general";"via2",#N/A,TRUE,"general";"via3",#N/A,TRUE,"general"}</definedName>
    <definedName name="_____o9" localSheetId="0">{"TAB1",#N/A,TRUE,"GENERAL";"TAB2",#N/A,TRUE,"GENERAL";"TAB3",#N/A,TRUE,"GENERAL";"TAB4",#N/A,TRUE,"GENERAL";"TAB5",#N/A,TRUE,"GENERAL"}</definedName>
    <definedName name="_____o9">{"TAB1",#N/A,TRUE,"GENERAL";"TAB2",#N/A,TRUE,"GENERAL";"TAB3",#N/A,TRUE,"GENERAL";"TAB4",#N/A,TRUE,"GENERAL";"TAB5",#N/A,TRUE,"GENERAL"}</definedName>
    <definedName name="_____OCD1" localSheetId="0">#REF!</definedName>
    <definedName name="_____OCD1">#REF!</definedName>
    <definedName name="_____OCI1" localSheetId="0">#REF!</definedName>
    <definedName name="_____OCI1">#REF!</definedName>
    <definedName name="_____p6" localSheetId="0">{"via1",#N/A,TRUE,"general";"via2",#N/A,TRUE,"general";"via3",#N/A,TRUE,"general"}</definedName>
    <definedName name="_____p6">{"via1",#N/A,TRUE,"general";"via2",#N/A,TRUE,"general";"via3",#N/A,TRUE,"general"}</definedName>
    <definedName name="_____p7" localSheetId="0">{"via1",#N/A,TRUE,"general";"via2",#N/A,TRUE,"general";"via3",#N/A,TRUE,"general"}</definedName>
    <definedName name="_____p7">{"via1",#N/A,TRUE,"general";"via2",#N/A,TRUE,"general";"via3",#N/A,TRUE,"general"}</definedName>
    <definedName name="_____p8" localSheetId="0">{"TAB1",#N/A,TRUE,"GENERAL";"TAB2",#N/A,TRUE,"GENERAL";"TAB3",#N/A,TRUE,"GENERAL";"TAB4",#N/A,TRUE,"GENERAL";"TAB5",#N/A,TRUE,"GENERAL"}</definedName>
    <definedName name="_____p8">{"TAB1",#N/A,TRUE,"GENERAL";"TAB2",#N/A,TRUE,"GENERAL";"TAB3",#N/A,TRUE,"GENERAL";"TAB4",#N/A,TRUE,"GENERAL";"TAB5",#N/A,TRUE,"GENERAL"}</definedName>
    <definedName name="_____Pa1" localSheetId="0">#REF!</definedName>
    <definedName name="_____Pa1">#REF!</definedName>
    <definedName name="_____Pa2" localSheetId="0">#REF!</definedName>
    <definedName name="_____Pa2">#REF!</definedName>
    <definedName name="_____Pa3" localSheetId="0">#REF!</definedName>
    <definedName name="_____Pa3">#REF!</definedName>
    <definedName name="_____Pa4" localSheetId="0">#REF!</definedName>
    <definedName name="_____Pa4">#REF!</definedName>
    <definedName name="_____PJ50" localSheetId="0">#REF!</definedName>
    <definedName name="_____PJ50">#REF!</definedName>
    <definedName name="_____pj51" localSheetId="0">#REF!</definedName>
    <definedName name="_____pj51">#REF!</definedName>
    <definedName name="_____pl1" localSheetId="0">#REF!</definedName>
    <definedName name="_____pl1">#REF!</definedName>
    <definedName name="_____pl2" localSheetId="0">#REF!</definedName>
    <definedName name="_____pl2">#REF!</definedName>
    <definedName name="_____PLC1" localSheetId="0">#REF!</definedName>
    <definedName name="_____PLC1">#REF!</definedName>
    <definedName name="_____Po2" localSheetId="0">#REF!</definedName>
    <definedName name="_____Po2">#REF!</definedName>
    <definedName name="_____pr01" localSheetId="0">#REF!</definedName>
    <definedName name="_____pr01">#REF!</definedName>
    <definedName name="_____pr02" localSheetId="0">#REF!</definedName>
    <definedName name="_____pr02">#REF!</definedName>
    <definedName name="_____pr03" localSheetId="0">#REF!</definedName>
    <definedName name="_____pr03">#REF!</definedName>
    <definedName name="_____pr04" localSheetId="0">#REF!</definedName>
    <definedName name="_____pr04">#REF!</definedName>
    <definedName name="_____pr05" localSheetId="0">#REF!</definedName>
    <definedName name="_____pr05">#REF!</definedName>
    <definedName name="_____pr06" localSheetId="0">#REF!</definedName>
    <definedName name="_____pr06">#REF!</definedName>
    <definedName name="_____pr07" localSheetId="0">#REF!</definedName>
    <definedName name="_____pr07">#REF!</definedName>
    <definedName name="_____pr08" localSheetId="0">#REF!</definedName>
    <definedName name="_____pr08">#REF!</definedName>
    <definedName name="_____pr09" localSheetId="0">#REF!</definedName>
    <definedName name="_____pr09">#REF!</definedName>
    <definedName name="_____pr10" localSheetId="0">#REF!</definedName>
    <definedName name="_____pr10">#REF!</definedName>
    <definedName name="_____pr11" localSheetId="0">#REF!</definedName>
    <definedName name="_____pr11">#REF!</definedName>
    <definedName name="_____pr12" localSheetId="0">#REF!</definedName>
    <definedName name="_____pr12">#REF!</definedName>
    <definedName name="_____pr13" localSheetId="0">#REF!</definedName>
    <definedName name="_____pr13">#REF!</definedName>
    <definedName name="_____pr14" localSheetId="0">#REF!</definedName>
    <definedName name="_____pr14">#REF!</definedName>
    <definedName name="_____pr15" localSheetId="0">#REF!</definedName>
    <definedName name="_____pr15">#REF!</definedName>
    <definedName name="_____pr16" localSheetId="0">#REF!</definedName>
    <definedName name="_____pr16">#REF!</definedName>
    <definedName name="_____pr17" localSheetId="0">#REF!</definedName>
    <definedName name="_____pr17">#REF!</definedName>
    <definedName name="_____pr18" localSheetId="0">#REF!</definedName>
    <definedName name="_____pr18">#REF!</definedName>
    <definedName name="_____pr19" localSheetId="0">#REF!</definedName>
    <definedName name="_____pr19">#REF!</definedName>
    <definedName name="_____pr20" localSheetId="0">#REF!</definedName>
    <definedName name="_____pr20">#REF!</definedName>
    <definedName name="_____pr21" localSheetId="0">#REF!</definedName>
    <definedName name="_____pr21">#REF!</definedName>
    <definedName name="_____pr22" localSheetId="0">#REF!</definedName>
    <definedName name="_____pr22">#REF!</definedName>
    <definedName name="_____pr23" localSheetId="0">#REF!</definedName>
    <definedName name="_____pr23">#REF!</definedName>
    <definedName name="_____pr24" localSheetId="0">#REF!</definedName>
    <definedName name="_____pr24">#REF!</definedName>
    <definedName name="_____pr25" localSheetId="0">#REF!</definedName>
    <definedName name="_____pr25">#REF!</definedName>
    <definedName name="_____pr26" localSheetId="0">#REF!</definedName>
    <definedName name="_____pr26">#REF!</definedName>
    <definedName name="_____pr27" localSheetId="0">#REF!</definedName>
    <definedName name="_____pr27">#REF!</definedName>
    <definedName name="_____pr28" localSheetId="0">#REF!</definedName>
    <definedName name="_____pr28">#REF!</definedName>
    <definedName name="_____pr29" localSheetId="0">#REF!</definedName>
    <definedName name="_____pr29">#REF!</definedName>
    <definedName name="_____pr30" localSheetId="0">#REF!</definedName>
    <definedName name="_____pr30">#REF!</definedName>
    <definedName name="_____pr31" localSheetId="0">#REF!</definedName>
    <definedName name="_____pr31">#REF!</definedName>
    <definedName name="_____pr32" localSheetId="0">#REF!</definedName>
    <definedName name="_____pr32">#REF!</definedName>
    <definedName name="_____pr33" localSheetId="0">#REF!</definedName>
    <definedName name="_____pr33">#REF!</definedName>
    <definedName name="_____pr34" localSheetId="0">#REF!</definedName>
    <definedName name="_____pr34">#REF!</definedName>
    <definedName name="_____pr35" localSheetId="0">#REF!</definedName>
    <definedName name="_____pr35">#REF!</definedName>
    <definedName name="_____pr36" localSheetId="0">#REF!</definedName>
    <definedName name="_____pr36">#REF!</definedName>
    <definedName name="_____pr37" localSheetId="0">#REF!</definedName>
    <definedName name="_____pr37">#REF!</definedName>
    <definedName name="_____pr38" localSheetId="0">#REF!</definedName>
    <definedName name="_____pr38">#REF!</definedName>
    <definedName name="_____pr39" localSheetId="0">#REF!</definedName>
    <definedName name="_____pr39">#REF!</definedName>
    <definedName name="_____pr40" localSheetId="0">#REF!</definedName>
    <definedName name="_____pr40">#REF!</definedName>
    <definedName name="_____pr41" localSheetId="0">#REF!</definedName>
    <definedName name="_____pr41">#REF!</definedName>
    <definedName name="_____pr42" localSheetId="0">#REF!</definedName>
    <definedName name="_____pr42">#REF!</definedName>
    <definedName name="_____pr43" localSheetId="0">#REF!</definedName>
    <definedName name="_____pr43">#REF!</definedName>
    <definedName name="_____pr44" localSheetId="0">#REF!</definedName>
    <definedName name="_____pr44">#REF!</definedName>
    <definedName name="_____pr45" localSheetId="0">#REF!</definedName>
    <definedName name="_____pr45">#REF!</definedName>
    <definedName name="_____pr46" localSheetId="0">#REF!</definedName>
    <definedName name="_____pr46">#REF!</definedName>
    <definedName name="_____pr47" localSheetId="0">#REF!</definedName>
    <definedName name="_____pr47">#REF!</definedName>
    <definedName name="_____pr48" localSheetId="0">#REF!</definedName>
    <definedName name="_____pr48">#REF!</definedName>
    <definedName name="_____pr49" localSheetId="0">#REF!</definedName>
    <definedName name="_____pr49">#REF!</definedName>
    <definedName name="_____pr50" localSheetId="0">#REF!</definedName>
    <definedName name="_____pr50">#REF!</definedName>
    <definedName name="_____pr51" localSheetId="0">#REF!</definedName>
    <definedName name="_____pr51">#REF!</definedName>
    <definedName name="_____pr52" localSheetId="0">#REF!</definedName>
    <definedName name="_____pr52">#REF!</definedName>
    <definedName name="_____pr53" localSheetId="0">#REF!</definedName>
    <definedName name="_____pr53">#REF!</definedName>
    <definedName name="_____pr54" localSheetId="0">#REF!</definedName>
    <definedName name="_____pr54">#REF!</definedName>
    <definedName name="_____pr55" localSheetId="0">#REF!</definedName>
    <definedName name="_____pr55">#REF!</definedName>
    <definedName name="_____pr56" localSheetId="0">#REF!</definedName>
    <definedName name="_____pr56">#REF!</definedName>
    <definedName name="_____pr57" localSheetId="0">#REF!</definedName>
    <definedName name="_____pr57">#REF!</definedName>
    <definedName name="_____pr58" localSheetId="0">#REF!</definedName>
    <definedName name="_____pr58">#REF!</definedName>
    <definedName name="_____pr59" localSheetId="0">#REF!</definedName>
    <definedName name="_____pr59">#REF!</definedName>
    <definedName name="_____pr60" localSheetId="0">#REF!</definedName>
    <definedName name="_____pr60">#REF!</definedName>
    <definedName name="_____pr61" localSheetId="0">#REF!</definedName>
    <definedName name="_____pr61">#REF!</definedName>
    <definedName name="_____pr62" localSheetId="0">#REF!</definedName>
    <definedName name="_____pr62">#REF!</definedName>
    <definedName name="_____pr63" localSheetId="0">#REF!</definedName>
    <definedName name="_____pr63">#REF!</definedName>
    <definedName name="_____pr64" localSheetId="0">#REF!</definedName>
    <definedName name="_____pr64">#REF!</definedName>
    <definedName name="_____pr65" localSheetId="0">#REF!</definedName>
    <definedName name="_____pr65">#REF!</definedName>
    <definedName name="_____pr66" localSheetId="0">#REF!</definedName>
    <definedName name="_____pr66">#REF!</definedName>
    <definedName name="_____pr67" localSheetId="0">#REF!</definedName>
    <definedName name="_____pr67">#REF!</definedName>
    <definedName name="_____pr68" localSheetId="0">#REF!</definedName>
    <definedName name="_____pr68">#REF!</definedName>
    <definedName name="_____pr69" localSheetId="0">#REF!</definedName>
    <definedName name="_____pr69">#REF!</definedName>
    <definedName name="_____pr70" localSheetId="0">#REF!</definedName>
    <definedName name="_____pr70">#REF!</definedName>
    <definedName name="_____pr71" localSheetId="0">#REF!</definedName>
    <definedName name="_____pr71">#REF!</definedName>
    <definedName name="_____pr72" localSheetId="0">#REF!</definedName>
    <definedName name="_____pr72">#REF!</definedName>
    <definedName name="_____pvC1" localSheetId="0">#REF!</definedName>
    <definedName name="_____pvC1">#REF!</definedName>
    <definedName name="_____r" localSheetId="0">#REF!</definedName>
    <definedName name="_____r">#REF!</definedName>
    <definedName name="_____R42JH" localSheetId="0">#REF!</definedName>
    <definedName name="_____R42JH">#REF!</definedName>
    <definedName name="_____R43JH" localSheetId="0">#REF!</definedName>
    <definedName name="_____R43JH">#REF!</definedName>
    <definedName name="_____r4r" localSheetId="0">{"via1",#N/A,TRUE,"general";"via2",#N/A,TRUE,"general";"via3",#N/A,TRUE,"general"}</definedName>
    <definedName name="_____r4r">{"via1",#N/A,TRUE,"general";"via2",#N/A,TRUE,"general";"via3",#N/A,TRUE,"general"}</definedName>
    <definedName name="_____R63BB" localSheetId="0">#REF!</definedName>
    <definedName name="_____R63BB">#REF!</definedName>
    <definedName name="_____R63JH" localSheetId="0">#REF!</definedName>
    <definedName name="_____R63JH">#REF!</definedName>
    <definedName name="_____rtu6" localSheetId="0">{"via1",#N/A,TRUE,"general";"via2",#N/A,TRUE,"general";"via3",#N/A,TRUE,"general"}</definedName>
    <definedName name="_____rtu6">{"via1",#N/A,TRUE,"general";"via2",#N/A,TRUE,"general";"via3",#N/A,TRUE,"general"}</definedName>
    <definedName name="_____s1" localSheetId="0">{"via1",#N/A,TRUE,"general";"via2",#N/A,TRUE,"general";"via3",#N/A,TRUE,"general"}</definedName>
    <definedName name="_____s1">{"via1",#N/A,TRUE,"general";"via2",#N/A,TRUE,"general";"via3",#N/A,TRUE,"general"}</definedName>
    <definedName name="_____s2" localSheetId="0">{"TAB1",#N/A,TRUE,"GENERAL";"TAB2",#N/A,TRUE,"GENERAL";"TAB3",#N/A,TRUE,"GENERAL";"TAB4",#N/A,TRUE,"GENERAL";"TAB5",#N/A,TRUE,"GENERAL"}</definedName>
    <definedName name="_____s2">{"TAB1",#N/A,TRUE,"GENERAL";"TAB2",#N/A,TRUE,"GENERAL";"TAB3",#N/A,TRUE,"GENERAL";"TAB4",#N/A,TRUE,"GENERAL";"TAB5",#N/A,TRUE,"GENERAL"}</definedName>
    <definedName name="_____s3" localSheetId="0">{"TAB1",#N/A,TRUE,"GENERAL";"TAB2",#N/A,TRUE,"GENERAL";"TAB3",#N/A,TRUE,"GENERAL";"TAB4",#N/A,TRUE,"GENERAL";"TAB5",#N/A,TRUE,"GENERAL"}</definedName>
    <definedName name="_____s3">{"TAB1",#N/A,TRUE,"GENERAL";"TAB2",#N/A,TRUE,"GENERAL";"TAB3",#N/A,TRUE,"GENERAL";"TAB4",#N/A,TRUE,"GENERAL";"TAB5",#N/A,TRUE,"GENERAL"}</definedName>
    <definedName name="_____s4" localSheetId="0">{"via1",#N/A,TRUE,"general";"via2",#N/A,TRUE,"general";"via3",#N/A,TRUE,"general"}</definedName>
    <definedName name="_____s4">{"via1",#N/A,TRUE,"general";"via2",#N/A,TRUE,"general";"via3",#N/A,TRUE,"general"}</definedName>
    <definedName name="_____s5" localSheetId="0">{"via1",#N/A,TRUE,"general";"via2",#N/A,TRUE,"general";"via3",#N/A,TRUE,"general"}</definedName>
    <definedName name="_____s5">{"via1",#N/A,TRUE,"general";"via2",#N/A,TRUE,"general";"via3",#N/A,TRUE,"general"}</definedName>
    <definedName name="_____s6" localSheetId="0">{"TAB1",#N/A,TRUE,"GENERAL";"TAB2",#N/A,TRUE,"GENERAL";"TAB3",#N/A,TRUE,"GENERAL";"TAB4",#N/A,TRUE,"GENERAL";"TAB5",#N/A,TRUE,"GENERAL"}</definedName>
    <definedName name="_____s6">{"TAB1",#N/A,TRUE,"GENERAL";"TAB2",#N/A,TRUE,"GENERAL";"TAB3",#N/A,TRUE,"GENERAL";"TAB4",#N/A,TRUE,"GENERAL";"TAB5",#N/A,TRUE,"GENERAL"}</definedName>
    <definedName name="_____s7" localSheetId="0">{"via1",#N/A,TRUE,"general";"via2",#N/A,TRUE,"general";"via3",#N/A,TRUE,"general"}</definedName>
    <definedName name="_____s7">{"via1",#N/A,TRUE,"general";"via2",#N/A,TRUE,"general";"via3",#N/A,TRUE,"general"}</definedName>
    <definedName name="_____SBC1" localSheetId="0">#REF!</definedName>
    <definedName name="_____SBC1">#REF!</definedName>
    <definedName name="_____SBC3" localSheetId="0">#REF!</definedName>
    <definedName name="_____SBC3">#REF!</definedName>
    <definedName name="_____SBC5" localSheetId="0">#REF!</definedName>
    <definedName name="_____SBC5">#REF!</definedName>
    <definedName name="_____sPR2" localSheetId="0">#REF!</definedName>
    <definedName name="_____sPR2">#REF!</definedName>
    <definedName name="_____ST166" localSheetId="0">#REF!</definedName>
    <definedName name="_____ST166">#REF!</definedName>
    <definedName name="_____ST186" localSheetId="0">#REF!</definedName>
    <definedName name="_____ST186">#REF!</definedName>
    <definedName name="_____ST206" localSheetId="0">#REF!</definedName>
    <definedName name="_____ST206">#REF!</definedName>
    <definedName name="_____ST86" localSheetId="0">#REF!</definedName>
    <definedName name="_____ST86">#REF!</definedName>
    <definedName name="_____STC60" localSheetId="0">#REF!</definedName>
    <definedName name="_____STC60">#REF!</definedName>
    <definedName name="_____sTT2" localSheetId="0">#REF!</definedName>
    <definedName name="_____sTT2">#REF!</definedName>
    <definedName name="_____t3" localSheetId="0">{"TAB1",#N/A,TRUE,"GENERAL";"TAB2",#N/A,TRUE,"GENERAL";"TAB3",#N/A,TRUE,"GENERAL";"TAB4",#N/A,TRUE,"GENERAL";"TAB5",#N/A,TRUE,"GENERAL"}</definedName>
    <definedName name="_____t3">{"TAB1",#N/A,TRUE,"GENERAL";"TAB2",#N/A,TRUE,"GENERAL";"TAB3",#N/A,TRUE,"GENERAL";"TAB4",#N/A,TRUE,"GENERAL";"TAB5",#N/A,TRUE,"GENERAL"}</definedName>
    <definedName name="_____t4" localSheetId="0">{"via1",#N/A,TRUE,"general";"via2",#N/A,TRUE,"general";"via3",#N/A,TRUE,"general"}</definedName>
    <definedName name="_____t4">{"via1",#N/A,TRUE,"general";"via2",#N/A,TRUE,"general";"via3",#N/A,TRUE,"general"}</definedName>
    <definedName name="_____t5" localSheetId="0">{"TAB1",#N/A,TRUE,"GENERAL";"TAB2",#N/A,TRUE,"GENERAL";"TAB3",#N/A,TRUE,"GENERAL";"TAB4",#N/A,TRUE,"GENERAL";"TAB5",#N/A,TRUE,"GENERAL"}</definedName>
    <definedName name="_____t5">{"TAB1",#N/A,TRUE,"GENERAL";"TAB2",#N/A,TRUE,"GENERAL";"TAB3",#N/A,TRUE,"GENERAL";"TAB4",#N/A,TRUE,"GENERAL";"TAB5",#N/A,TRUE,"GENERAL"}</definedName>
    <definedName name="_____t6" localSheetId="0">{"via1",#N/A,TRUE,"general";"via2",#N/A,TRUE,"general";"via3",#N/A,TRUE,"general"}</definedName>
    <definedName name="_____t6">{"via1",#N/A,TRUE,"general";"via2",#N/A,TRUE,"general";"via3",#N/A,TRUE,"general"}</definedName>
    <definedName name="_____t66" localSheetId="0">{"TAB1",#N/A,TRUE,"GENERAL";"TAB2",#N/A,TRUE,"GENERAL";"TAB3",#N/A,TRUE,"GENERAL";"TAB4",#N/A,TRUE,"GENERAL";"TAB5",#N/A,TRUE,"GENERAL"}</definedName>
    <definedName name="_____t66">{"TAB1",#N/A,TRUE,"GENERAL";"TAB2",#N/A,TRUE,"GENERAL";"TAB3",#N/A,TRUE,"GENERAL";"TAB4",#N/A,TRUE,"GENERAL";"TAB5",#N/A,TRUE,"GENERAL"}</definedName>
    <definedName name="_____t7" localSheetId="0">{"via1",#N/A,TRUE,"general";"via2",#N/A,TRUE,"general";"via3",#N/A,TRUE,"general"}</definedName>
    <definedName name="_____t7">{"via1",#N/A,TRUE,"general";"via2",#N/A,TRUE,"general";"via3",#N/A,TRUE,"general"}</definedName>
    <definedName name="_____t77" localSheetId="0">{"TAB1",#N/A,TRUE,"GENERAL";"TAB2",#N/A,TRUE,"GENERAL";"TAB3",#N/A,TRUE,"GENERAL";"TAB4",#N/A,TRUE,"GENERAL";"TAB5",#N/A,TRUE,"GENERAL"}</definedName>
    <definedName name="_____t77">{"TAB1",#N/A,TRUE,"GENERAL";"TAB2",#N/A,TRUE,"GENERAL";"TAB3",#N/A,TRUE,"GENERAL";"TAB4",#N/A,TRUE,"GENERAL";"TAB5",#N/A,TRUE,"GENERAL"}</definedName>
    <definedName name="_____t8" localSheetId="0">{"TAB1",#N/A,TRUE,"GENERAL";"TAB2",#N/A,TRUE,"GENERAL";"TAB3",#N/A,TRUE,"GENERAL";"TAB4",#N/A,TRUE,"GENERAL";"TAB5",#N/A,TRUE,"GENERAL"}</definedName>
    <definedName name="_____t8">{"TAB1",#N/A,TRUE,"GENERAL";"TAB2",#N/A,TRUE,"GENERAL";"TAB3",#N/A,TRUE,"GENERAL";"TAB4",#N/A,TRUE,"GENERAL";"TAB5",#N/A,TRUE,"GENERAL"}</definedName>
    <definedName name="_____t88" localSheetId="0">{"via1",#N/A,TRUE,"general";"via2",#N/A,TRUE,"general";"via3",#N/A,TRUE,"general"}</definedName>
    <definedName name="_____t88">{"via1",#N/A,TRUE,"general";"via2",#N/A,TRUE,"general";"via3",#N/A,TRUE,"general"}</definedName>
    <definedName name="_____t9" localSheetId="0">{"TAB1",#N/A,TRUE,"GENERAL";"TAB2",#N/A,TRUE,"GENERAL";"TAB3",#N/A,TRUE,"GENERAL";"TAB4",#N/A,TRUE,"GENERAL";"TAB5",#N/A,TRUE,"GENERAL"}</definedName>
    <definedName name="_____t9">{"TAB1",#N/A,TRUE,"GENERAL";"TAB2",#N/A,TRUE,"GENERAL";"TAB3",#N/A,TRUE,"GENERAL";"TAB4",#N/A,TRUE,"GENERAL";"TAB5",#N/A,TRUE,"GENERAL"}</definedName>
    <definedName name="_____t99" localSheetId="0">{"via1",#N/A,TRUE,"general";"via2",#N/A,TRUE,"general";"via3",#N/A,TRUE,"general"}</definedName>
    <definedName name="_____t99">{"via1",#N/A,TRUE,"general";"via2",#N/A,TRUE,"general";"via3",#N/A,TRUE,"general"}</definedName>
    <definedName name="_____TAP2" localSheetId="0">#REF!</definedName>
    <definedName name="_____TAP2">#REF!</definedName>
    <definedName name="_____TEE1" localSheetId="0">#REF!</definedName>
    <definedName name="_____TEE1">#REF!</definedName>
    <definedName name="_____TEE2" localSheetId="0">#REF!</definedName>
    <definedName name="_____TEE2">#REF!</definedName>
    <definedName name="_____TEE32" localSheetId="0">#REF!</definedName>
    <definedName name="_____TEE32">#REF!</definedName>
    <definedName name="_____TEE33" localSheetId="0">#REF!</definedName>
    <definedName name="_____TEE33">#REF!</definedName>
    <definedName name="_____TEP44" localSheetId="0">#REF!</definedName>
    <definedName name="_____TEP44">#REF!</definedName>
    <definedName name="_____TES44" localSheetId="0">#REF!</definedName>
    <definedName name="_____TES44">#REF!</definedName>
    <definedName name="_____TES64" localSheetId="0">#REF!</definedName>
    <definedName name="_____TES64">#REF!</definedName>
    <definedName name="_____TPE1132" localSheetId="0">#REF!</definedName>
    <definedName name="_____TPE1132">#REF!</definedName>
    <definedName name="_____TPE1331" localSheetId="0">#REF!</definedName>
    <definedName name="_____TPE1331">#REF!</definedName>
    <definedName name="_____TPE1702" localSheetId="0">#REF!</definedName>
    <definedName name="_____TPE1702">#REF!</definedName>
    <definedName name="_____TPE1703" localSheetId="0">#REF!</definedName>
    <definedName name="_____TPE1703">#REF!</definedName>
    <definedName name="_____TPE1704" localSheetId="0">#REF!</definedName>
    <definedName name="_____TPE1704">#REF!</definedName>
    <definedName name="_____TPE1706" localSheetId="0">#REF!</definedName>
    <definedName name="_____TPE1706">#REF!</definedName>
    <definedName name="_____TPE1708" localSheetId="0">#REF!</definedName>
    <definedName name="_____TPE1708">#REF!</definedName>
    <definedName name="_____TPE1710" localSheetId="0">#REF!</definedName>
    <definedName name="_____TPE1710">#REF!</definedName>
    <definedName name="_____TPE1735" localSheetId="0">#REF!</definedName>
    <definedName name="_____TPE1735">#REF!</definedName>
    <definedName name="_____TPE1763" localSheetId="0">#REF!</definedName>
    <definedName name="_____TPE1763">#REF!</definedName>
    <definedName name="_____TPE1790" localSheetId="0">#REF!</definedName>
    <definedName name="_____TPE1790">#REF!</definedName>
    <definedName name="_____TPE8016" localSheetId="0">#REF!</definedName>
    <definedName name="_____TPE8016">#REF!</definedName>
    <definedName name="_____TPE8020" localSheetId="0">#REF!</definedName>
    <definedName name="_____TPE8020">#REF!</definedName>
    <definedName name="_____TPE8025" localSheetId="0">#REF!</definedName>
    <definedName name="_____TPE8025">#REF!</definedName>
    <definedName name="_____TPN1002" localSheetId="0">#REF!</definedName>
    <definedName name="_____TPN1002">#REF!</definedName>
    <definedName name="_____TPN1003" localSheetId="0">#REF!</definedName>
    <definedName name="_____TPN1003">#REF!</definedName>
    <definedName name="_____TPN1004" localSheetId="0">#REF!</definedName>
    <definedName name="_____TPN1004">#REF!</definedName>
    <definedName name="_____TPN1006" localSheetId="0">#REF!</definedName>
    <definedName name="_____TPN1006">#REF!</definedName>
    <definedName name="_____TPN1008" localSheetId="0">#REF!</definedName>
    <definedName name="_____TPN1008">#REF!</definedName>
    <definedName name="_____TPN1202" localSheetId="0">#REF!</definedName>
    <definedName name="_____TPN1202">#REF!</definedName>
    <definedName name="_____TPN1203" localSheetId="0">#REF!</definedName>
    <definedName name="_____TPN1203">#REF!</definedName>
    <definedName name="_____TPN1204" localSheetId="0">#REF!</definedName>
    <definedName name="_____TPN1204">#REF!</definedName>
    <definedName name="_____TPN1206" localSheetId="0">#REF!</definedName>
    <definedName name="_____TPN1206">#REF!</definedName>
    <definedName name="_____TPN1208" localSheetId="0">#REF!</definedName>
    <definedName name="_____TPN1208">#REF!</definedName>
    <definedName name="_____TPN16012" localSheetId="0">#REF!</definedName>
    <definedName name="_____TPN16012">#REF!</definedName>
    <definedName name="_____TPN1602" localSheetId="0">#REF!</definedName>
    <definedName name="_____TPN1602">#REF!</definedName>
    <definedName name="_____TPN1603" localSheetId="0">#REF!</definedName>
    <definedName name="_____TPN1603">#REF!</definedName>
    <definedName name="_____TPN1604" localSheetId="0">#REF!</definedName>
    <definedName name="_____TPN1604">#REF!</definedName>
    <definedName name="_____TPN1606" localSheetId="0">#REF!</definedName>
    <definedName name="_____TPN1606">#REF!</definedName>
    <definedName name="_____TPN1608" localSheetId="0">#REF!</definedName>
    <definedName name="_____TPN1608">#REF!</definedName>
    <definedName name="_____TPR2" localSheetId="0">#REF!</definedName>
    <definedName name="_____TPR2">#REF!</definedName>
    <definedName name="_____TTT2" localSheetId="0">#REF!</definedName>
    <definedName name="_____TTT2">#REF!</definedName>
    <definedName name="_____TUZ22" localSheetId="0">#REF!</definedName>
    <definedName name="_____TUZ22">#REF!</definedName>
    <definedName name="_____TUZ36" localSheetId="0">#REF!</definedName>
    <definedName name="_____TUZ36">#REF!</definedName>
    <definedName name="_____TZ212" localSheetId="0">#REF!</definedName>
    <definedName name="_____TZ212">#REF!</definedName>
    <definedName name="_____TZ213" localSheetId="0">#REF!</definedName>
    <definedName name="_____TZ213">#REF!</definedName>
    <definedName name="_____TZ214" localSheetId="0">#REF!</definedName>
    <definedName name="_____TZ214">#REF!</definedName>
    <definedName name="_____TZ216" localSheetId="0">#REF!</definedName>
    <definedName name="_____TZ216">#REF!</definedName>
    <definedName name="_____TZ218" localSheetId="0">#REF!</definedName>
    <definedName name="_____TZ218">#REF!</definedName>
    <definedName name="_____TZ225" localSheetId="0">#REF!</definedName>
    <definedName name="_____TZ225">#REF!</definedName>
    <definedName name="_____TZ2610" localSheetId="0">#REF!</definedName>
    <definedName name="_____TZ2610">#REF!</definedName>
    <definedName name="_____TZ2612" localSheetId="0">#REF!</definedName>
    <definedName name="_____TZ2612">#REF!</definedName>
    <definedName name="_____TZ2616" localSheetId="0">#REF!</definedName>
    <definedName name="_____TZ2616">#REF!</definedName>
    <definedName name="_____TZ262" localSheetId="0">#REF!</definedName>
    <definedName name="_____TZ262">#REF!</definedName>
    <definedName name="_____TZ263" localSheetId="0">#REF!</definedName>
    <definedName name="_____TZ263">#REF!</definedName>
    <definedName name="_____TZ264" localSheetId="0">#REF!</definedName>
    <definedName name="_____TZ264">#REF!</definedName>
    <definedName name="_____TZ266" localSheetId="0">#REF!</definedName>
    <definedName name="_____TZ266">#REF!</definedName>
    <definedName name="_____TZ268" localSheetId="0">#REF!</definedName>
    <definedName name="_____TZ268">#REF!</definedName>
    <definedName name="_____TZ323" localSheetId="0">#REF!</definedName>
    <definedName name="_____TZ323">#REF!</definedName>
    <definedName name="_____TZ324" localSheetId="0">#REF!</definedName>
    <definedName name="_____TZ324">#REF!</definedName>
    <definedName name="_____TZ32510" localSheetId="0">#REF!</definedName>
    <definedName name="_____TZ32510">#REF!</definedName>
    <definedName name="_____TZ32512" localSheetId="0">#REF!</definedName>
    <definedName name="_____TZ32512">#REF!</definedName>
    <definedName name="_____TZ3253" localSheetId="0">#REF!</definedName>
    <definedName name="_____TZ3253">#REF!</definedName>
    <definedName name="_____TZ3254" localSheetId="0">#REF!</definedName>
    <definedName name="_____TZ3254">#REF!</definedName>
    <definedName name="_____TZ3256" localSheetId="0">#REF!</definedName>
    <definedName name="_____TZ3256">#REF!</definedName>
    <definedName name="_____TZ4110" localSheetId="0">#REF!</definedName>
    <definedName name="_____TZ4110">#REF!</definedName>
    <definedName name="_____TZ4112" localSheetId="0">#REF!</definedName>
    <definedName name="_____TZ4112">#REF!</definedName>
    <definedName name="_____TZ414" localSheetId="0">#REF!</definedName>
    <definedName name="_____TZ414">#REF!</definedName>
    <definedName name="_____TZ416" localSheetId="0">#REF!</definedName>
    <definedName name="_____TZ416">#REF!</definedName>
    <definedName name="_____TZ418" localSheetId="0">#REF!</definedName>
    <definedName name="_____TZ418">#REF!</definedName>
    <definedName name="_____u4" localSheetId="0">{"TAB1",#N/A,TRUE,"GENERAL";"TAB2",#N/A,TRUE,"GENERAL";"TAB3",#N/A,TRUE,"GENERAL";"TAB4",#N/A,TRUE,"GENERAL";"TAB5",#N/A,TRUE,"GENERAL"}</definedName>
    <definedName name="_____u4">{"TAB1",#N/A,TRUE,"GENERAL";"TAB2",#N/A,TRUE,"GENERAL";"TAB3",#N/A,TRUE,"GENERAL";"TAB4",#N/A,TRUE,"GENERAL";"TAB5",#N/A,TRUE,"GENERAL"}</definedName>
    <definedName name="_____u5" localSheetId="0">{"TAB1",#N/A,TRUE,"GENERAL";"TAB2",#N/A,TRUE,"GENERAL";"TAB3",#N/A,TRUE,"GENERAL";"TAB4",#N/A,TRUE,"GENERAL";"TAB5",#N/A,TRUE,"GENERAL"}</definedName>
    <definedName name="_____u5">{"TAB1",#N/A,TRUE,"GENERAL";"TAB2",#N/A,TRUE,"GENERAL";"TAB3",#N/A,TRUE,"GENERAL";"TAB4",#N/A,TRUE,"GENERAL";"TAB5",#N/A,TRUE,"GENERAL"}</definedName>
    <definedName name="_____u6" localSheetId="0">{"TAB1",#N/A,TRUE,"GENERAL";"TAB2",#N/A,TRUE,"GENERAL";"TAB3",#N/A,TRUE,"GENERAL";"TAB4",#N/A,TRUE,"GENERAL";"TAB5",#N/A,TRUE,"GENERAL"}</definedName>
    <definedName name="_____u6">{"TAB1",#N/A,TRUE,"GENERAL";"TAB2",#N/A,TRUE,"GENERAL";"TAB3",#N/A,TRUE,"GENERAL";"TAB4",#N/A,TRUE,"GENERAL";"TAB5",#N/A,TRUE,"GENERAL"}</definedName>
    <definedName name="_____u7" localSheetId="0">{"via1",#N/A,TRUE,"general";"via2",#N/A,TRUE,"general";"via3",#N/A,TRUE,"general"}</definedName>
    <definedName name="_____u7">{"via1",#N/A,TRUE,"general";"via2",#N/A,TRUE,"general";"via3",#N/A,TRUE,"general"}</definedName>
    <definedName name="_____u8" localSheetId="0">{"TAB1",#N/A,TRUE,"GENERAL";"TAB2",#N/A,TRUE,"GENERAL";"TAB3",#N/A,TRUE,"GENERAL";"TAB4",#N/A,TRUE,"GENERAL";"TAB5",#N/A,TRUE,"GENERAL"}</definedName>
    <definedName name="_____u8">{"TAB1",#N/A,TRUE,"GENERAL";"TAB2",#N/A,TRUE,"GENERAL";"TAB3",#N/A,TRUE,"GENERAL";"TAB4",#N/A,TRUE,"GENERAL";"TAB5",#N/A,TRUE,"GENERAL"}</definedName>
    <definedName name="_____u9" localSheetId="0">{"TAB1",#N/A,TRUE,"GENERAL";"TAB2",#N/A,TRUE,"GENERAL";"TAB3",#N/A,TRUE,"GENERAL";"TAB4",#N/A,TRUE,"GENERAL";"TAB5",#N/A,TRUE,"GENERAL"}</definedName>
    <definedName name="_____u9">{"TAB1",#N/A,TRUE,"GENERAL";"TAB2",#N/A,TRUE,"GENERAL";"TAB3",#N/A,TRUE,"GENERAL";"TAB4",#N/A,TRUE,"GENERAL";"TAB5",#N/A,TRUE,"GENERAL"}</definedName>
    <definedName name="_____UDD06" localSheetId="0">#REF!</definedName>
    <definedName name="_____UDD06">#REF!</definedName>
    <definedName name="_____UDD08" localSheetId="0">#REF!</definedName>
    <definedName name="_____UDD08">#REF!</definedName>
    <definedName name="_____UNI32" localSheetId="0">#REF!</definedName>
    <definedName name="_____UNI32">#REF!</definedName>
    <definedName name="_____ur7" localSheetId="0">{"TAB1",#N/A,TRUE,"GENERAL";"TAB2",#N/A,TRUE,"GENERAL";"TAB3",#N/A,TRUE,"GENERAL";"TAB4",#N/A,TRUE,"GENERAL";"TAB5",#N/A,TRUE,"GENERAL"}</definedName>
    <definedName name="_____ur7">{"TAB1",#N/A,TRUE,"GENERAL";"TAB2",#N/A,TRUE,"GENERAL";"TAB3",#N/A,TRUE,"GENERAL";"TAB4",#N/A,TRUE,"GENERAL";"TAB5",#N/A,TRUE,"GENERAL"}</definedName>
    <definedName name="_____v2" localSheetId="0">{"via1",#N/A,TRUE,"general";"via2",#N/A,TRUE,"general";"via3",#N/A,TRUE,"general"}</definedName>
    <definedName name="_____v2">{"via1",#N/A,TRUE,"general";"via2",#N/A,TRUE,"general";"via3",#N/A,TRUE,"general"}</definedName>
    <definedName name="_____v3" localSheetId="0">{"TAB1",#N/A,TRUE,"GENERAL";"TAB2",#N/A,TRUE,"GENERAL";"TAB3",#N/A,TRUE,"GENERAL";"TAB4",#N/A,TRUE,"GENERAL";"TAB5",#N/A,TRUE,"GENERAL"}</definedName>
    <definedName name="_____v3">{"TAB1",#N/A,TRUE,"GENERAL";"TAB2",#N/A,TRUE,"GENERAL";"TAB3",#N/A,TRUE,"GENERAL";"TAB4",#N/A,TRUE,"GENERAL";"TAB5",#N/A,TRUE,"GENERAL"}</definedName>
    <definedName name="_____v4" localSheetId="0">{"TAB1",#N/A,TRUE,"GENERAL";"TAB2",#N/A,TRUE,"GENERAL";"TAB3",#N/A,TRUE,"GENERAL";"TAB4",#N/A,TRUE,"GENERAL";"TAB5",#N/A,TRUE,"GENERAL"}</definedName>
    <definedName name="_____v4">{"TAB1",#N/A,TRUE,"GENERAL";"TAB2",#N/A,TRUE,"GENERAL";"TAB3",#N/A,TRUE,"GENERAL";"TAB4",#N/A,TRUE,"GENERAL";"TAB5",#N/A,TRUE,"GENERAL"}</definedName>
    <definedName name="_____v5" localSheetId="0">{"TAB1",#N/A,TRUE,"GENERAL";"TAB2",#N/A,TRUE,"GENERAL";"TAB3",#N/A,TRUE,"GENERAL";"TAB4",#N/A,TRUE,"GENERAL";"TAB5",#N/A,TRUE,"GENERAL"}</definedName>
    <definedName name="_____v5">{"TAB1",#N/A,TRUE,"GENERAL";"TAB2",#N/A,TRUE,"GENERAL";"TAB3",#N/A,TRUE,"GENERAL";"TAB4",#N/A,TRUE,"GENERAL";"TAB5",#N/A,TRUE,"GENERAL"}</definedName>
    <definedName name="_____v6" localSheetId="0">{"TAB1",#N/A,TRUE,"GENERAL";"TAB2",#N/A,TRUE,"GENERAL";"TAB3",#N/A,TRUE,"GENERAL";"TAB4",#N/A,TRUE,"GENERAL";"TAB5",#N/A,TRUE,"GENERAL"}</definedName>
    <definedName name="_____v6">{"TAB1",#N/A,TRUE,"GENERAL";"TAB2",#N/A,TRUE,"GENERAL";"TAB3",#N/A,TRUE,"GENERAL";"TAB4",#N/A,TRUE,"GENERAL";"TAB5",#N/A,TRUE,"GENERAL"}</definedName>
    <definedName name="_____v7" localSheetId="0">{"via1",#N/A,TRUE,"general";"via2",#N/A,TRUE,"general";"via3",#N/A,TRUE,"general"}</definedName>
    <definedName name="_____v7">{"via1",#N/A,TRUE,"general";"via2",#N/A,TRUE,"general";"via3",#N/A,TRUE,"general"}</definedName>
    <definedName name="_____v8" localSheetId="0">{"TAB1",#N/A,TRUE,"GENERAL";"TAB2",#N/A,TRUE,"GENERAL";"TAB3",#N/A,TRUE,"GENERAL";"TAB4",#N/A,TRUE,"GENERAL";"TAB5",#N/A,TRUE,"GENERAL"}</definedName>
    <definedName name="_____v8">{"TAB1",#N/A,TRUE,"GENERAL";"TAB2",#N/A,TRUE,"GENERAL";"TAB3",#N/A,TRUE,"GENERAL";"TAB4",#N/A,TRUE,"GENERAL";"TAB5",#N/A,TRUE,"GENERAL"}</definedName>
    <definedName name="_____v9" localSheetId="0">{"TAB1",#N/A,TRUE,"GENERAL";"TAB2",#N/A,TRUE,"GENERAL";"TAB3",#N/A,TRUE,"GENERAL";"TAB4",#N/A,TRUE,"GENERAL";"TAB5",#N/A,TRUE,"GENERAL"}</definedName>
    <definedName name="_____v9">{"TAB1",#N/A,TRUE,"GENERAL";"TAB2",#N/A,TRUE,"GENERAL";"TAB3",#N/A,TRUE,"GENERAL";"TAB4",#N/A,TRUE,"GENERAL";"TAB5",#N/A,TRUE,"GENERAL"}</definedName>
    <definedName name="_____VEX1" localSheetId="0">#REF!</definedName>
    <definedName name="_____VEX1">#REF!</definedName>
    <definedName name="_____VFA1" localSheetId="0">#REF!</definedName>
    <definedName name="_____VFA1">#REF!</definedName>
    <definedName name="_____vfv4" localSheetId="0">{"via1",#N/A,TRUE,"general";"via2",#N/A,TRUE,"general";"via3",#N/A,TRUE,"general"}</definedName>
    <definedName name="_____vfv4">{"via1",#N/A,TRUE,"general";"via2",#N/A,TRUE,"general";"via3",#N/A,TRUE,"general"}</definedName>
    <definedName name="_____VIT1" localSheetId="0">#REF!</definedName>
    <definedName name="_____VIT1">#REF!</definedName>
    <definedName name="_____VPR1" localSheetId="0">#REF!</definedName>
    <definedName name="_____VPR1">#REF!</definedName>
    <definedName name="_____VPR2" localSheetId="0">#REF!</definedName>
    <definedName name="_____VPR2">#REF!</definedName>
    <definedName name="_____VRP1" localSheetId="0">#REF!</definedName>
    <definedName name="_____VRP1">#REF!</definedName>
    <definedName name="_____VSM1" localSheetId="0">#REF!</definedName>
    <definedName name="_____VSM1">#REF!</definedName>
    <definedName name="_____x1" localSheetId="0">{"TAB1",#N/A,TRUE,"GENERAL";"TAB2",#N/A,TRUE,"GENERAL";"TAB3",#N/A,TRUE,"GENERAL";"TAB4",#N/A,TRUE,"GENERAL";"TAB5",#N/A,TRUE,"GENERAL"}</definedName>
    <definedName name="_____x1">{"TAB1",#N/A,TRUE,"GENERAL";"TAB2",#N/A,TRUE,"GENERAL";"TAB3",#N/A,TRUE,"GENERAL";"TAB4",#N/A,TRUE,"GENERAL";"TAB5",#N/A,TRUE,"GENERAL"}</definedName>
    <definedName name="_____x2" localSheetId="0">{"via1",#N/A,TRUE,"general";"via2",#N/A,TRUE,"general";"via3",#N/A,TRUE,"general"}</definedName>
    <definedName name="_____x2">{"via1",#N/A,TRUE,"general";"via2",#N/A,TRUE,"general";"via3",#N/A,TRUE,"general"}</definedName>
    <definedName name="_____x3" localSheetId="0">{"via1",#N/A,TRUE,"general";"via2",#N/A,TRUE,"general";"via3",#N/A,TRUE,"general"}</definedName>
    <definedName name="_____x3">{"via1",#N/A,TRUE,"general";"via2",#N/A,TRUE,"general";"via3",#N/A,TRUE,"general"}</definedName>
    <definedName name="_____x4" localSheetId="0">{"via1",#N/A,TRUE,"general";"via2",#N/A,TRUE,"general";"via3",#N/A,TRUE,"general"}</definedName>
    <definedName name="_____x4">{"via1",#N/A,TRUE,"general";"via2",#N/A,TRUE,"general";"via3",#N/A,TRUE,"general"}</definedName>
    <definedName name="_____x5" localSheetId="0">{"TAB1",#N/A,TRUE,"GENERAL";"TAB2",#N/A,TRUE,"GENERAL";"TAB3",#N/A,TRUE,"GENERAL";"TAB4",#N/A,TRUE,"GENERAL";"TAB5",#N/A,TRUE,"GENERAL"}</definedName>
    <definedName name="_____x5">{"TAB1",#N/A,TRUE,"GENERAL";"TAB2",#N/A,TRUE,"GENERAL";"TAB3",#N/A,TRUE,"GENERAL";"TAB4",#N/A,TRUE,"GENERAL";"TAB5",#N/A,TRUE,"GENERAL"}</definedName>
    <definedName name="_____x6" localSheetId="0">{"TAB1",#N/A,TRUE,"GENERAL";"TAB2",#N/A,TRUE,"GENERAL";"TAB3",#N/A,TRUE,"GENERAL";"TAB4",#N/A,TRUE,"GENERAL";"TAB5",#N/A,TRUE,"GENERAL"}</definedName>
    <definedName name="_____x6">{"TAB1",#N/A,TRUE,"GENERAL";"TAB2",#N/A,TRUE,"GENERAL";"TAB3",#N/A,TRUE,"GENERAL";"TAB4",#N/A,TRUE,"GENERAL";"TAB5",#N/A,TRUE,"GENERAL"}</definedName>
    <definedName name="_____x7" localSheetId="0">{"TAB1",#N/A,TRUE,"GENERAL";"TAB2",#N/A,TRUE,"GENERAL";"TAB3",#N/A,TRUE,"GENERAL";"TAB4",#N/A,TRUE,"GENERAL";"TAB5",#N/A,TRUE,"GENERAL"}</definedName>
    <definedName name="_____x7">{"TAB1",#N/A,TRUE,"GENERAL";"TAB2",#N/A,TRUE,"GENERAL";"TAB3",#N/A,TRUE,"GENERAL";"TAB4",#N/A,TRUE,"GENERAL";"TAB5",#N/A,TRUE,"GENERAL"}</definedName>
    <definedName name="_____x8" localSheetId="0">{"via1",#N/A,TRUE,"general";"via2",#N/A,TRUE,"general";"via3",#N/A,TRUE,"general"}</definedName>
    <definedName name="_____x8">{"via1",#N/A,TRUE,"general";"via2",#N/A,TRUE,"general";"via3",#N/A,TRUE,"general"}</definedName>
    <definedName name="_____x9" localSheetId="0">{"TAB1",#N/A,TRUE,"GENERAL";"TAB2",#N/A,TRUE,"GENERAL";"TAB3",#N/A,TRUE,"GENERAL";"TAB4",#N/A,TRUE,"GENERAL";"TAB5",#N/A,TRUE,"GENERAL"}</definedName>
    <definedName name="_____x9">{"TAB1",#N/A,TRUE,"GENERAL";"TAB2",#N/A,TRUE,"GENERAL";"TAB3",#N/A,TRUE,"GENERAL";"TAB4",#N/A,TRUE,"GENERAL";"TAB5",#N/A,TRUE,"GENERAL"}</definedName>
    <definedName name="_____y2" localSheetId="0">{"TAB1",#N/A,TRUE,"GENERAL";"TAB2",#N/A,TRUE,"GENERAL";"TAB3",#N/A,TRUE,"GENERAL";"TAB4",#N/A,TRUE,"GENERAL";"TAB5",#N/A,TRUE,"GENERAL"}</definedName>
    <definedName name="_____y2">{"TAB1",#N/A,TRUE,"GENERAL";"TAB2",#N/A,TRUE,"GENERAL";"TAB3",#N/A,TRUE,"GENERAL";"TAB4",#N/A,TRUE,"GENERAL";"TAB5",#N/A,TRUE,"GENERAL"}</definedName>
    <definedName name="_____y3" localSheetId="0">{"via1",#N/A,TRUE,"general";"via2",#N/A,TRUE,"general";"via3",#N/A,TRUE,"general"}</definedName>
    <definedName name="_____y3">{"via1",#N/A,TRUE,"general";"via2",#N/A,TRUE,"general";"via3",#N/A,TRUE,"general"}</definedName>
    <definedName name="_____y4" localSheetId="0">{"via1",#N/A,TRUE,"general";"via2",#N/A,TRUE,"general";"via3",#N/A,TRUE,"general"}</definedName>
    <definedName name="_____y4">{"via1",#N/A,TRUE,"general";"via2",#N/A,TRUE,"general";"via3",#N/A,TRUE,"general"}</definedName>
    <definedName name="_____y5" localSheetId="0">{"TAB1",#N/A,TRUE,"GENERAL";"TAB2",#N/A,TRUE,"GENERAL";"TAB3",#N/A,TRUE,"GENERAL";"TAB4",#N/A,TRUE,"GENERAL";"TAB5",#N/A,TRUE,"GENERAL"}</definedName>
    <definedName name="_____y5">{"TAB1",#N/A,TRUE,"GENERAL";"TAB2",#N/A,TRUE,"GENERAL";"TAB3",#N/A,TRUE,"GENERAL";"TAB4",#N/A,TRUE,"GENERAL";"TAB5",#N/A,TRUE,"GENERAL"}</definedName>
    <definedName name="_____y6" localSheetId="0">{"via1",#N/A,TRUE,"general";"via2",#N/A,TRUE,"general";"via3",#N/A,TRUE,"general"}</definedName>
    <definedName name="_____y6">{"via1",#N/A,TRUE,"general";"via2",#N/A,TRUE,"general";"via3",#N/A,TRUE,"general"}</definedName>
    <definedName name="_____y7" localSheetId="0">{"via1",#N/A,TRUE,"general";"via2",#N/A,TRUE,"general";"via3",#N/A,TRUE,"general"}</definedName>
    <definedName name="_____y7">{"via1",#N/A,TRUE,"general";"via2",#N/A,TRUE,"general";"via3",#N/A,TRUE,"general"}</definedName>
    <definedName name="_____y8" localSheetId="0">{"via1",#N/A,TRUE,"general";"via2",#N/A,TRUE,"general";"via3",#N/A,TRUE,"general"}</definedName>
    <definedName name="_____y8">{"via1",#N/A,TRUE,"general";"via2",#N/A,TRUE,"general";"via3",#N/A,TRUE,"general"}</definedName>
    <definedName name="_____y9" localSheetId="0">{"TAB1",#N/A,TRUE,"GENERAL";"TAB2",#N/A,TRUE,"GENERAL";"TAB3",#N/A,TRUE,"GENERAL";"TAB4",#N/A,TRUE,"GENERAL";"TAB5",#N/A,TRUE,"GENERAL"}</definedName>
    <definedName name="_____y9">{"TAB1",#N/A,TRUE,"GENERAL";"TAB2",#N/A,TRUE,"GENERAL";"TAB3",#N/A,TRUE,"GENERAL";"TAB4",#N/A,TRUE,"GENERAL";"TAB5",#N/A,TRUE,"GENERAL"}</definedName>
    <definedName name="_____z1" localSheetId="0">{"TAB1",#N/A,TRUE,"GENERAL";"TAB2",#N/A,TRUE,"GENERAL";"TAB3",#N/A,TRUE,"GENERAL";"TAB4",#N/A,TRUE,"GENERAL";"TAB5",#N/A,TRUE,"GENERAL"}</definedName>
    <definedName name="_____z1">{"TAB1",#N/A,TRUE,"GENERAL";"TAB2",#N/A,TRUE,"GENERAL";"TAB3",#N/A,TRUE,"GENERAL";"TAB4",#N/A,TRUE,"GENERAL";"TAB5",#N/A,TRUE,"GENERAL"}</definedName>
    <definedName name="_____z2" localSheetId="0">{"via1",#N/A,TRUE,"general";"via2",#N/A,TRUE,"general";"via3",#N/A,TRUE,"general"}</definedName>
    <definedName name="_____z2">{"via1",#N/A,TRUE,"general";"via2",#N/A,TRUE,"general";"via3",#N/A,TRUE,"general"}</definedName>
    <definedName name="_____z3" localSheetId="0">{"via1",#N/A,TRUE,"general";"via2",#N/A,TRUE,"general";"via3",#N/A,TRUE,"general"}</definedName>
    <definedName name="_____z3">{"via1",#N/A,TRUE,"general";"via2",#N/A,TRUE,"general";"via3",#N/A,TRUE,"general"}</definedName>
    <definedName name="_____z4" localSheetId="0">{"TAB1",#N/A,TRUE,"GENERAL";"TAB2",#N/A,TRUE,"GENERAL";"TAB3",#N/A,TRUE,"GENERAL";"TAB4",#N/A,TRUE,"GENERAL";"TAB5",#N/A,TRUE,"GENERAL"}</definedName>
    <definedName name="_____z4">{"TAB1",#N/A,TRUE,"GENERAL";"TAB2",#N/A,TRUE,"GENERAL";"TAB3",#N/A,TRUE,"GENERAL";"TAB4",#N/A,TRUE,"GENERAL";"TAB5",#N/A,TRUE,"GENERAL"}</definedName>
    <definedName name="_____z5" localSheetId="0">{"via1",#N/A,TRUE,"general";"via2",#N/A,TRUE,"general";"via3",#N/A,TRUE,"general"}</definedName>
    <definedName name="_____z5">{"via1",#N/A,TRUE,"general";"via2",#N/A,TRUE,"general";"via3",#N/A,TRUE,"general"}</definedName>
    <definedName name="_____z6" localSheetId="0">{"TAB1",#N/A,TRUE,"GENERAL";"TAB2",#N/A,TRUE,"GENERAL";"TAB3",#N/A,TRUE,"GENERAL";"TAB4",#N/A,TRUE,"GENERAL";"TAB5",#N/A,TRUE,"GENERAL"}</definedName>
    <definedName name="_____z6">{"TAB1",#N/A,TRUE,"GENERAL";"TAB2",#N/A,TRUE,"GENERAL";"TAB3",#N/A,TRUE,"GENERAL";"TAB4",#N/A,TRUE,"GENERAL";"TAB5",#N/A,TRUE,"GENERAL"}</definedName>
    <definedName name="____a1" localSheetId="0">{"TAB1",#N/A,TRUE,"GENERAL";"TAB2",#N/A,TRUE,"GENERAL";"TAB3",#N/A,TRUE,"GENERAL";"TAB4",#N/A,TRUE,"GENERAL";"TAB5",#N/A,TRUE,"GENERAL"}</definedName>
    <definedName name="____a1">{"TAB1",#N/A,TRUE,"GENERAL";"TAB2",#N/A,TRUE,"GENERAL";"TAB3",#N/A,TRUE,"GENERAL";"TAB4",#N/A,TRUE,"GENERAL";"TAB5",#N/A,TRUE,"GENERAL"}</definedName>
    <definedName name="____a3" localSheetId="0">{"TAB1",#N/A,TRUE,"GENERAL";"TAB2",#N/A,TRUE,"GENERAL";"TAB3",#N/A,TRUE,"GENERAL";"TAB4",#N/A,TRUE,"GENERAL";"TAB5",#N/A,TRUE,"GENERAL"}</definedName>
    <definedName name="____a3">{"TAB1",#N/A,TRUE,"GENERAL";"TAB2",#N/A,TRUE,"GENERAL";"TAB3",#N/A,TRUE,"GENERAL";"TAB4",#N/A,TRUE,"GENERAL";"TAB5",#N/A,TRUE,"GENERAL"}</definedName>
    <definedName name="____a4" localSheetId="0">{"via1",#N/A,TRUE,"general";"via2",#N/A,TRUE,"general";"via3",#N/A,TRUE,"general"}</definedName>
    <definedName name="____a4">{"via1",#N/A,TRUE,"general";"via2",#N/A,TRUE,"general";"via3",#N/A,TRUE,"general"}</definedName>
    <definedName name="____a5" localSheetId="0">{"TAB1",#N/A,TRUE,"GENERAL";"TAB2",#N/A,TRUE,"GENERAL";"TAB3",#N/A,TRUE,"GENERAL";"TAB4",#N/A,TRUE,"GENERAL";"TAB5",#N/A,TRUE,"GENERAL"}</definedName>
    <definedName name="____a5">{"TAB1",#N/A,TRUE,"GENERAL";"TAB2",#N/A,TRUE,"GENERAL";"TAB3",#N/A,TRUE,"GENERAL";"TAB4",#N/A,TRUE,"GENERAL";"TAB5",#N/A,TRUE,"GENERAL"}</definedName>
    <definedName name="____a6" localSheetId="0">{"TAB1",#N/A,TRUE,"GENERAL";"TAB2",#N/A,TRUE,"GENERAL";"TAB3",#N/A,TRUE,"GENERAL";"TAB4",#N/A,TRUE,"GENERAL";"TAB5",#N/A,TRUE,"GENERAL"}</definedName>
    <definedName name="____a6">{"TAB1",#N/A,TRUE,"GENERAL";"TAB2",#N/A,TRUE,"GENERAL";"TAB3",#N/A,TRUE,"GENERAL";"TAB4",#N/A,TRUE,"GENERAL";"TAB5",#N/A,TRUE,"GENERAL"}</definedName>
    <definedName name="____Abd2" localSheetId="0">#REF!</definedName>
    <definedName name="____Abd2">#REF!</definedName>
    <definedName name="____Abd4" localSheetId="0">#REF!</definedName>
    <definedName name="____Abd4">#REF!</definedName>
    <definedName name="____Abd6" localSheetId="0">#REF!</definedName>
    <definedName name="____Abd6">#REF!</definedName>
    <definedName name="____AcC1" localSheetId="0">#REF!</definedName>
    <definedName name="____AcC1">#REF!</definedName>
    <definedName name="____Act1" localSheetId="0">#REF!</definedName>
    <definedName name="____Act1">#REF!</definedName>
    <definedName name="____ADH12" localSheetId="0">#REF!</definedName>
    <definedName name="____ADH12">#REF!</definedName>
    <definedName name="____ADM12" localSheetId="0">#REF!</definedName>
    <definedName name="____ADM12">#REF!</definedName>
    <definedName name="____ADM2" localSheetId="0">#REF!</definedName>
    <definedName name="____ADM2">#REF!</definedName>
    <definedName name="____ADM3" localSheetId="0">#REF!</definedName>
    <definedName name="____ADM3">#REF!</definedName>
    <definedName name="____ADM4" localSheetId="0">#REF!</definedName>
    <definedName name="____ADM4">#REF!</definedName>
    <definedName name="____ADP1" localSheetId="0">#REF!</definedName>
    <definedName name="____ADP1">#REF!</definedName>
    <definedName name="____AFC1" localSheetId="0">#REF!</definedName>
    <definedName name="____AFC1">#REF!</definedName>
    <definedName name="____AFC3" localSheetId="0">#REF!</definedName>
    <definedName name="____AFC3">#REF!</definedName>
    <definedName name="____AFC5" localSheetId="0">#REF!</definedName>
    <definedName name="____AFC5">#REF!</definedName>
    <definedName name="____Afo1" localSheetId="0">#REF!</definedName>
    <definedName name="____Afo1">#REF!</definedName>
    <definedName name="____AIU1" localSheetId="0">#REF!</definedName>
    <definedName name="____AIU1">#REF!</definedName>
    <definedName name="____AIU2" localSheetId="0">#REF!</definedName>
    <definedName name="____AIU2">#REF!</definedName>
    <definedName name="____ane7" localSheetId="0">#REF!</definedName>
    <definedName name="____ane7">#REF!</definedName>
    <definedName name="____ane8" localSheetId="0">#REF!</definedName>
    <definedName name="____ane8">#REF!</definedName>
    <definedName name="____ApC1" localSheetId="0">#REF!</definedName>
    <definedName name="____ApC1">#REF!</definedName>
    <definedName name="____APR2" localSheetId="0">#REF!</definedName>
    <definedName name="____APR2">#REF!</definedName>
    <definedName name="____Atp2" localSheetId="0">#REF!</definedName>
    <definedName name="____Atp2">#REF!</definedName>
    <definedName name="____ATT2" localSheetId="0">#REF!</definedName>
    <definedName name="____ATT2">#REF!</definedName>
    <definedName name="____b2" localSheetId="0">{"TAB1",#N/A,TRUE,"GENERAL";"TAB2",#N/A,TRUE,"GENERAL";"TAB3",#N/A,TRUE,"GENERAL";"TAB4",#N/A,TRUE,"GENERAL";"TAB5",#N/A,TRUE,"GENERAL"}</definedName>
    <definedName name="____b2">{"TAB1",#N/A,TRUE,"GENERAL";"TAB2",#N/A,TRUE,"GENERAL";"TAB3",#N/A,TRUE,"GENERAL";"TAB4",#N/A,TRUE,"GENERAL";"TAB5",#N/A,TRUE,"GENERAL"}</definedName>
    <definedName name="____b3" localSheetId="0">{"TAB1",#N/A,TRUE,"GENERAL";"TAB2",#N/A,TRUE,"GENERAL";"TAB3",#N/A,TRUE,"GENERAL";"TAB4",#N/A,TRUE,"GENERAL";"TAB5",#N/A,TRUE,"GENERAL"}</definedName>
    <definedName name="____b3">{"TAB1",#N/A,TRUE,"GENERAL";"TAB2",#N/A,TRUE,"GENERAL";"TAB3",#N/A,TRUE,"GENERAL";"TAB4",#N/A,TRUE,"GENERAL";"TAB5",#N/A,TRUE,"GENERAL"}</definedName>
    <definedName name="____b4" localSheetId="0">{"TAB1",#N/A,TRUE,"GENERAL";"TAB2",#N/A,TRUE,"GENERAL";"TAB3",#N/A,TRUE,"GENERAL";"TAB4",#N/A,TRUE,"GENERAL";"TAB5",#N/A,TRUE,"GENERAL"}</definedName>
    <definedName name="____b4">{"TAB1",#N/A,TRUE,"GENERAL";"TAB2",#N/A,TRUE,"GENERAL";"TAB3",#N/A,TRUE,"GENERAL";"TAB4",#N/A,TRUE,"GENERAL";"TAB5",#N/A,TRUE,"GENERAL"}</definedName>
    <definedName name="____b5" localSheetId="0">{"TAB1",#N/A,TRUE,"GENERAL";"TAB2",#N/A,TRUE,"GENERAL";"TAB3",#N/A,TRUE,"GENERAL";"TAB4",#N/A,TRUE,"GENERAL";"TAB5",#N/A,TRUE,"GENERAL"}</definedName>
    <definedName name="____b5">{"TAB1",#N/A,TRUE,"GENERAL";"TAB2",#N/A,TRUE,"GENERAL";"TAB3",#N/A,TRUE,"GENERAL";"TAB4",#N/A,TRUE,"GENERAL";"TAB5",#N/A,TRUE,"GENERAL"}</definedName>
    <definedName name="____b6" localSheetId="0">{"TAB1",#N/A,TRUE,"GENERAL";"TAB2",#N/A,TRUE,"GENERAL";"TAB3",#N/A,TRUE,"GENERAL";"TAB4",#N/A,TRUE,"GENERAL";"TAB5",#N/A,TRUE,"GENERAL"}</definedName>
    <definedName name="____b6">{"TAB1",#N/A,TRUE,"GENERAL";"TAB2",#N/A,TRUE,"GENERAL";"TAB3",#N/A,TRUE,"GENERAL";"TAB4",#N/A,TRUE,"GENERAL";"TAB5",#N/A,TRUE,"GENERAL"}</definedName>
    <definedName name="____b7" localSheetId="0">{"via1",#N/A,TRUE,"general";"via2",#N/A,TRUE,"general";"via3",#N/A,TRUE,"general"}</definedName>
    <definedName name="____b7">{"via1",#N/A,TRUE,"general";"via2",#N/A,TRUE,"general";"via3",#N/A,TRUE,"general"}</definedName>
    <definedName name="____b8" localSheetId="0">{"via1",#N/A,TRUE,"general";"via2",#N/A,TRUE,"general";"via3",#N/A,TRUE,"general"}</definedName>
    <definedName name="____b8">{"via1",#N/A,TRUE,"general";"via2",#N/A,TRUE,"general";"via3",#N/A,TRUE,"general"}</definedName>
    <definedName name="____BAZ10" localSheetId="0">#REF!</definedName>
    <definedName name="____BAZ10">#REF!</definedName>
    <definedName name="____bb9" localSheetId="0">{"TAB1",#N/A,TRUE,"GENERAL";"TAB2",#N/A,TRUE,"GENERAL";"TAB3",#N/A,TRUE,"GENERAL";"TAB4",#N/A,TRUE,"GENERAL";"TAB5",#N/A,TRUE,"GENERAL"}</definedName>
    <definedName name="____bb9">{"TAB1",#N/A,TRUE,"GENERAL";"TAB2",#N/A,TRUE,"GENERAL";"TAB3",#N/A,TRUE,"GENERAL";"TAB4",#N/A,TRUE,"GENERAL";"TAB5",#N/A,TRUE,"GENERAL"}</definedName>
    <definedName name="____bgb5" localSheetId="0">{"TAB1",#N/A,TRUE,"GENERAL";"TAB2",#N/A,TRUE,"GENERAL";"TAB3",#N/A,TRUE,"GENERAL";"TAB4",#N/A,TRUE,"GENERAL";"TAB5",#N/A,TRUE,"GENERAL"}</definedName>
    <definedName name="____bgb5">{"TAB1",#N/A,TRUE,"GENERAL";"TAB2",#N/A,TRUE,"GENERAL";"TAB3",#N/A,TRUE,"GENERAL";"TAB4",#N/A,TRUE,"GENERAL";"TAB5",#N/A,TRUE,"GENERAL"}</definedName>
    <definedName name="____BGC1" localSheetId="0">#REF!</definedName>
    <definedName name="____BGC1">#REF!</definedName>
    <definedName name="____BGC3" localSheetId="0">#REF!</definedName>
    <definedName name="____BGC3">#REF!</definedName>
    <definedName name="____BGC5" localSheetId="0">#REF!</definedName>
    <definedName name="____BGC5">#REF!</definedName>
    <definedName name="____BLO20" localSheetId="0">#REF!</definedName>
    <definedName name="____BLO20">#REF!</definedName>
    <definedName name="____BPR2" localSheetId="0">#REF!</definedName>
    <definedName name="____BPR2">#REF!</definedName>
    <definedName name="____BTC60" localSheetId="0">#REF!</definedName>
    <definedName name="____BTC60">#REF!</definedName>
    <definedName name="____BTT2" localSheetId="0">#REF!</definedName>
    <definedName name="____BTT2">#REF!</definedName>
    <definedName name="____C2254JH" localSheetId="0">#REF!</definedName>
    <definedName name="____C2254JH">#REF!</definedName>
    <definedName name="____C2256JH" localSheetId="0">#REF!</definedName>
    <definedName name="____C2256JH">#REF!</definedName>
    <definedName name="____C452JH" localSheetId="0">#REF!</definedName>
    <definedName name="____C452JH">#REF!</definedName>
    <definedName name="____C903L" localSheetId="0">#REF!</definedName>
    <definedName name="____C903L">#REF!</definedName>
    <definedName name="____C908J" localSheetId="0">#REF!</definedName>
    <definedName name="____C908J">#REF!</definedName>
    <definedName name="____CAC1" localSheetId="0">#REF!</definedName>
    <definedName name="____CAC1">#REF!</definedName>
    <definedName name="____CAC3" localSheetId="0">#REF!</definedName>
    <definedName name="____CAC3">#REF!</definedName>
    <definedName name="____CAC5" localSheetId="0">#REF!</definedName>
    <definedName name="____CAC5">#REF!</definedName>
    <definedName name="____CAN28" localSheetId="0">#REF!</definedName>
    <definedName name="____CAN28">#REF!</definedName>
    <definedName name="____Cod1" localSheetId="0">#REF!</definedName>
    <definedName name="____Cod1">#REF!</definedName>
    <definedName name="____COM1" localSheetId="0">#REF!</definedName>
    <definedName name="____COM1">#REF!</definedName>
    <definedName name="____COM10" localSheetId="0">#REF!</definedName>
    <definedName name="____COM10">#REF!</definedName>
    <definedName name="____COM11" localSheetId="0">#REF!</definedName>
    <definedName name="____COM11">#REF!</definedName>
    <definedName name="____COM12" localSheetId="0">#REF!</definedName>
    <definedName name="____COM12">#REF!</definedName>
    <definedName name="____COM13" localSheetId="0">#REF!</definedName>
    <definedName name="____COM13">#REF!</definedName>
    <definedName name="____COM14" localSheetId="0">#REF!</definedName>
    <definedName name="____COM14">#REF!</definedName>
    <definedName name="____COM15" localSheetId="0">#REF!</definedName>
    <definedName name="____COM15">#REF!</definedName>
    <definedName name="____COM16" localSheetId="0">#REF!</definedName>
    <definedName name="____COM16">#REF!</definedName>
    <definedName name="____COM17" localSheetId="0">#REF!</definedName>
    <definedName name="____COM17">#REF!</definedName>
    <definedName name="____COM18" localSheetId="0">#REF!</definedName>
    <definedName name="____COM18">#REF!</definedName>
    <definedName name="____COM19" localSheetId="0">#REF!</definedName>
    <definedName name="____COM19">#REF!</definedName>
    <definedName name="____COM2" localSheetId="0">#REF!</definedName>
    <definedName name="____COM2">#REF!</definedName>
    <definedName name="____COM20" localSheetId="0">#REF!</definedName>
    <definedName name="____COM20">#REF!</definedName>
    <definedName name="____COM21" localSheetId="0">#REF!</definedName>
    <definedName name="____COM21">#REF!</definedName>
    <definedName name="____COM3" localSheetId="0">#REF!</definedName>
    <definedName name="____COM3">#REF!</definedName>
    <definedName name="____COM4" localSheetId="0">#REF!</definedName>
    <definedName name="____COM4">#REF!</definedName>
    <definedName name="____COM5" localSheetId="0">#REF!</definedName>
    <definedName name="____COM5">#REF!</definedName>
    <definedName name="____COM6" localSheetId="0">#REF!</definedName>
    <definedName name="____COM6">#REF!</definedName>
    <definedName name="____COM7" localSheetId="0">#REF!</definedName>
    <definedName name="____COM7">#REF!</definedName>
    <definedName name="____COM8" localSheetId="0">#REF!</definedName>
    <definedName name="____COM8">#REF!</definedName>
    <definedName name="____COM9" localSheetId="0">#REF!</definedName>
    <definedName name="____COM9">#REF!</definedName>
    <definedName name="____CUA44" localSheetId="0">#REF!</definedName>
    <definedName name="____CUA44">#REF!</definedName>
    <definedName name="____DCI1" localSheetId="0">#REF!</definedName>
    <definedName name="____DCI1">#REF!</definedName>
    <definedName name="____DDS1" localSheetId="0">#REF!</definedName>
    <definedName name="____DDS1">#REF!</definedName>
    <definedName name="____DEC1" localSheetId="0">#REF!</definedName>
    <definedName name="____DEC1">#REF!</definedName>
    <definedName name="____DEC12" localSheetId="0">#REF!</definedName>
    <definedName name="____DEC12">#REF!</definedName>
    <definedName name="____DGO1" localSheetId="0">#REF!</definedName>
    <definedName name="____DGO1">#REF!</definedName>
    <definedName name="____DGP1" localSheetId="0">#REF!</definedName>
    <definedName name="____DGP1">#REF!</definedName>
    <definedName name="____DIJ1" localSheetId="0">#REF!</definedName>
    <definedName name="____DIJ1">#REF!</definedName>
    <definedName name="____DPI1" localSheetId="0">#REF!</definedName>
    <definedName name="____DPI1">#REF!</definedName>
    <definedName name="____DPR2" localSheetId="0">#REF!</definedName>
    <definedName name="____DPR2">#REF!</definedName>
    <definedName name="____DPY1" localSheetId="0">#REF!</definedName>
    <definedName name="____DPY1">#REF!</definedName>
    <definedName name="____DRI1" localSheetId="0">#REF!</definedName>
    <definedName name="____DRI1">#REF!</definedName>
    <definedName name="____DRL1" localSheetId="0">#REF!</definedName>
    <definedName name="____DRL1">#REF!</definedName>
    <definedName name="____DSP1" localSheetId="0">#REF!</definedName>
    <definedName name="____DSP1">#REF!</definedName>
    <definedName name="____DTT2" localSheetId="0">#REF!</definedName>
    <definedName name="____DTT2">#REF!</definedName>
    <definedName name="____ECP1" localSheetId="0">#REF!</definedName>
    <definedName name="____ECP1">#REF!</definedName>
    <definedName name="____EEF110" localSheetId="0">#REF!</definedName>
    <definedName name="____EEF110">#REF!</definedName>
    <definedName name="____EPR2" localSheetId="0">#REF!</definedName>
    <definedName name="____EPR2">#REF!</definedName>
    <definedName name="____ETC60" localSheetId="0">#REF!</definedName>
    <definedName name="____ETC60">#REF!</definedName>
    <definedName name="____ETF315" localSheetId="0">#REF!</definedName>
    <definedName name="____ETF315">#REF!</definedName>
    <definedName name="____ETT2" localSheetId="0">#REF!</definedName>
    <definedName name="____ETT2">#REF!</definedName>
    <definedName name="____FYB02" localSheetId="0">#REF!</definedName>
    <definedName name="____FYB02">#REF!</definedName>
    <definedName name="____FYB03" localSheetId="0">#REF!</definedName>
    <definedName name="____FYB03">#REF!</definedName>
    <definedName name="____FYB04" localSheetId="0">#REF!</definedName>
    <definedName name="____FYB04">#REF!</definedName>
    <definedName name="____FYB08" localSheetId="0">#REF!</definedName>
    <definedName name="____FYB08">#REF!</definedName>
    <definedName name="____FYB10" localSheetId="0">#REF!</definedName>
    <definedName name="____FYB10">#REF!</definedName>
    <definedName name="____g2" localSheetId="0">{"TAB1",#N/A,TRUE,"GENERAL";"TAB2",#N/A,TRUE,"GENERAL";"TAB3",#N/A,TRUE,"GENERAL";"TAB4",#N/A,TRUE,"GENERAL";"TAB5",#N/A,TRUE,"GENERAL"}</definedName>
    <definedName name="____g2">{"TAB1",#N/A,TRUE,"GENERAL";"TAB2",#N/A,TRUE,"GENERAL";"TAB3",#N/A,TRUE,"GENERAL";"TAB4",#N/A,TRUE,"GENERAL";"TAB5",#N/A,TRUE,"GENERAL"}</definedName>
    <definedName name="____g3" localSheetId="0">{"via1",#N/A,TRUE,"general";"via2",#N/A,TRUE,"general";"via3",#N/A,TRUE,"general"}</definedName>
    <definedName name="____g3">{"via1",#N/A,TRUE,"general";"via2",#N/A,TRUE,"general";"via3",#N/A,TRUE,"general"}</definedName>
    <definedName name="____g4" localSheetId="0">{"via1",#N/A,TRUE,"general";"via2",#N/A,TRUE,"general";"via3",#N/A,TRUE,"general"}</definedName>
    <definedName name="____g4">{"via1",#N/A,TRUE,"general";"via2",#N/A,TRUE,"general";"via3",#N/A,TRUE,"general"}</definedName>
    <definedName name="____g5" localSheetId="0">{"via1",#N/A,TRUE,"general";"via2",#N/A,TRUE,"general";"via3",#N/A,TRUE,"general"}</definedName>
    <definedName name="____g5">{"via1",#N/A,TRUE,"general";"via2",#N/A,TRUE,"general";"via3",#N/A,TRUE,"general"}</definedName>
    <definedName name="____g6" localSheetId="0">{"via1",#N/A,TRUE,"general";"via2",#N/A,TRUE,"general";"via3",#N/A,TRUE,"general"}</definedName>
    <definedName name="____g6">{"via1",#N/A,TRUE,"general";"via2",#N/A,TRUE,"general";"via3",#N/A,TRUE,"general"}</definedName>
    <definedName name="____g7" localSheetId="0">{"TAB1",#N/A,TRUE,"GENERAL";"TAB2",#N/A,TRUE,"GENERAL";"TAB3",#N/A,TRUE,"GENERAL";"TAB4",#N/A,TRUE,"GENERAL";"TAB5",#N/A,TRUE,"GENERAL"}</definedName>
    <definedName name="____g7">{"TAB1",#N/A,TRUE,"GENERAL";"TAB2",#N/A,TRUE,"GENERAL";"TAB3",#N/A,TRUE,"GENERAL";"TAB4",#N/A,TRUE,"GENERAL";"TAB5",#N/A,TRUE,"GENERAL"}</definedName>
    <definedName name="____GR1" localSheetId="0">{"TAB1",#N/A,TRUE,"GENERAL";"TAB2",#N/A,TRUE,"GENERAL";"TAB3",#N/A,TRUE,"GENERAL";"TAB4",#N/A,TRUE,"GENERAL";"TAB5",#N/A,TRUE,"GENERAL"}</definedName>
    <definedName name="____GR1">{"TAB1",#N/A,TRUE,"GENERAL";"TAB2",#N/A,TRUE,"GENERAL";"TAB3",#N/A,TRUE,"GENERAL";"TAB4",#N/A,TRUE,"GENERAL";"TAB5",#N/A,TRUE,"GENERAL"}</definedName>
    <definedName name="____gtr4" localSheetId="0">{"via1",#N/A,TRUE,"general";"via2",#N/A,TRUE,"general";"via3",#N/A,TRUE,"general"}</definedName>
    <definedName name="____gtr4">{"via1",#N/A,TRUE,"general";"via2",#N/A,TRUE,"general";"via3",#N/A,TRUE,"general"}</definedName>
    <definedName name="____h2" localSheetId="0">{"via1",#N/A,TRUE,"general";"via2",#N/A,TRUE,"general";"via3",#N/A,TRUE,"general"}</definedName>
    <definedName name="____h2">{"via1",#N/A,TRUE,"general";"via2",#N/A,TRUE,"general";"via3",#N/A,TRUE,"general"}</definedName>
    <definedName name="____h3" localSheetId="0">{"via1",#N/A,TRUE,"general";"via2",#N/A,TRUE,"general";"via3",#N/A,TRUE,"general"}</definedName>
    <definedName name="____h3">{"via1",#N/A,TRUE,"general";"via2",#N/A,TRUE,"general";"via3",#N/A,TRUE,"general"}</definedName>
    <definedName name="____h4" localSheetId="0">{"TAB1",#N/A,TRUE,"GENERAL";"TAB2",#N/A,TRUE,"GENERAL";"TAB3",#N/A,TRUE,"GENERAL";"TAB4",#N/A,TRUE,"GENERAL";"TAB5",#N/A,TRUE,"GENERAL"}</definedName>
    <definedName name="____h4">{"TAB1",#N/A,TRUE,"GENERAL";"TAB2",#N/A,TRUE,"GENERAL";"TAB3",#N/A,TRUE,"GENERAL";"TAB4",#N/A,TRUE,"GENERAL";"TAB5",#N/A,TRUE,"GENERAL"}</definedName>
    <definedName name="____h5" localSheetId="0">{"TAB1",#N/A,TRUE,"GENERAL";"TAB2",#N/A,TRUE,"GENERAL";"TAB3",#N/A,TRUE,"GENERAL";"TAB4",#N/A,TRUE,"GENERAL";"TAB5",#N/A,TRUE,"GENERAL"}</definedName>
    <definedName name="____h5">{"TAB1",#N/A,TRUE,"GENERAL";"TAB2",#N/A,TRUE,"GENERAL";"TAB3",#N/A,TRUE,"GENERAL";"TAB4",#N/A,TRUE,"GENERAL";"TAB5",#N/A,TRUE,"GENERAL"}</definedName>
    <definedName name="____h6" localSheetId="0">{"via1",#N/A,TRUE,"general";"via2",#N/A,TRUE,"general";"via3",#N/A,TRUE,"general"}</definedName>
    <definedName name="____h6">{"via1",#N/A,TRUE,"general";"via2",#N/A,TRUE,"general";"via3",#N/A,TRUE,"general"}</definedName>
    <definedName name="____h7" localSheetId="0">{"TAB1",#N/A,TRUE,"GENERAL";"TAB2",#N/A,TRUE,"GENERAL";"TAB3",#N/A,TRUE,"GENERAL";"TAB4",#N/A,TRUE,"GENERAL";"TAB5",#N/A,TRUE,"GENERAL"}</definedName>
    <definedName name="____h7">{"TAB1",#N/A,TRUE,"GENERAL";"TAB2",#N/A,TRUE,"GENERAL";"TAB3",#N/A,TRUE,"GENERAL";"TAB4",#N/A,TRUE,"GENERAL";"TAB5",#N/A,TRUE,"GENERAL"}</definedName>
    <definedName name="____h8" localSheetId="0">{"via1",#N/A,TRUE,"general";"via2",#N/A,TRUE,"general";"via3",#N/A,TRUE,"general"}</definedName>
    <definedName name="____h8">{"via1",#N/A,TRUE,"general";"via2",#N/A,TRUE,"general";"via3",#N/A,TRUE,"general"}</definedName>
    <definedName name="____hfh7" localSheetId="0">{"via1",#N/A,TRUE,"general";"via2",#N/A,TRUE,"general";"via3",#N/A,TRUE,"general"}</definedName>
    <definedName name="____hfh7">{"via1",#N/A,TRUE,"general";"via2",#N/A,TRUE,"general";"via3",#N/A,TRUE,"general"}</definedName>
    <definedName name="____hpc6" localSheetId="0">#REF!</definedName>
    <definedName name="____hpc6">#REF!</definedName>
    <definedName name="____htC1" localSheetId="0">#REF!</definedName>
    <definedName name="____htC1">#REF!</definedName>
    <definedName name="____i4" localSheetId="0">{"via1",#N/A,TRUE,"general";"via2",#N/A,TRUE,"general";"via3",#N/A,TRUE,"general"}</definedName>
    <definedName name="____i4">{"via1",#N/A,TRUE,"general";"via2",#N/A,TRUE,"general";"via3",#N/A,TRUE,"general"}</definedName>
    <definedName name="____i5" localSheetId="0">{"TAB1",#N/A,TRUE,"GENERAL";"TAB2",#N/A,TRUE,"GENERAL";"TAB3",#N/A,TRUE,"GENERAL";"TAB4",#N/A,TRUE,"GENERAL";"TAB5",#N/A,TRUE,"GENERAL"}</definedName>
    <definedName name="____i5">{"TAB1",#N/A,TRUE,"GENERAL";"TAB2",#N/A,TRUE,"GENERAL";"TAB3",#N/A,TRUE,"GENERAL";"TAB4",#N/A,TRUE,"GENERAL";"TAB5",#N/A,TRUE,"GENERAL"}</definedName>
    <definedName name="____i6" localSheetId="0">{"TAB1",#N/A,TRUE,"GENERAL";"TAB2",#N/A,TRUE,"GENERAL";"TAB3",#N/A,TRUE,"GENERAL";"TAB4",#N/A,TRUE,"GENERAL";"TAB5",#N/A,TRUE,"GENERAL"}</definedName>
    <definedName name="____i6">{"TAB1",#N/A,TRUE,"GENERAL";"TAB2",#N/A,TRUE,"GENERAL";"TAB3",#N/A,TRUE,"GENERAL";"TAB4",#N/A,TRUE,"GENERAL";"TAB5",#N/A,TRUE,"GENERAL"}</definedName>
    <definedName name="____i7" localSheetId="0">{"via1",#N/A,TRUE,"general";"via2",#N/A,TRUE,"general";"via3",#N/A,TRUE,"general"}</definedName>
    <definedName name="____i7">{"via1",#N/A,TRUE,"general";"via2",#N/A,TRUE,"general";"via3",#N/A,TRUE,"general"}</definedName>
    <definedName name="____i77" localSheetId="0">{"TAB1",#N/A,TRUE,"GENERAL";"TAB2",#N/A,TRUE,"GENERAL";"TAB3",#N/A,TRUE,"GENERAL";"TAB4",#N/A,TRUE,"GENERAL";"TAB5",#N/A,TRUE,"GENERAL"}</definedName>
    <definedName name="____i77">{"TAB1",#N/A,TRUE,"GENERAL";"TAB2",#N/A,TRUE,"GENERAL";"TAB3",#N/A,TRUE,"GENERAL";"TAB4",#N/A,TRUE,"GENERAL";"TAB5",#N/A,TRUE,"GENERAL"}</definedName>
    <definedName name="____i8" localSheetId="0">{"via1",#N/A,TRUE,"general";"via2",#N/A,TRUE,"general";"via3",#N/A,TRUE,"general"}</definedName>
    <definedName name="____i8">{"via1",#N/A,TRUE,"general";"via2",#N/A,TRUE,"general";"via3",#N/A,TRUE,"general"}</definedName>
    <definedName name="____i9" localSheetId="0">{"TAB1",#N/A,TRUE,"GENERAL";"TAB2",#N/A,TRUE,"GENERAL";"TAB3",#N/A,TRUE,"GENERAL";"TAB4",#N/A,TRUE,"GENERAL";"TAB5",#N/A,TRUE,"GENERAL"}</definedName>
    <definedName name="____i9">{"TAB1",#N/A,TRUE,"GENERAL";"TAB2",#N/A,TRUE,"GENERAL";"TAB3",#N/A,TRUE,"GENERAL";"TAB4",#N/A,TRUE,"GENERAL";"TAB5",#N/A,TRUE,"GENERAL"}</definedName>
    <definedName name="____ICP1" localSheetId="0">#REF!</definedName>
    <definedName name="____ICP1">#REF!</definedName>
    <definedName name="____INF1" localSheetId="0">#REF!</definedName>
    <definedName name="____INF1">#REF!</definedName>
    <definedName name="____jdC1" localSheetId="0">#REF!</definedName>
    <definedName name="____jdC1">#REF!</definedName>
    <definedName name="____k3" localSheetId="0">{"TAB1",#N/A,TRUE,"GENERAL";"TAB2",#N/A,TRUE,"GENERAL";"TAB3",#N/A,TRUE,"GENERAL";"TAB4",#N/A,TRUE,"GENERAL";"TAB5",#N/A,TRUE,"GENERAL"}</definedName>
    <definedName name="____k3">{"TAB1",#N/A,TRUE,"GENERAL";"TAB2",#N/A,TRUE,"GENERAL";"TAB3",#N/A,TRUE,"GENERAL";"TAB4",#N/A,TRUE,"GENERAL";"TAB5",#N/A,TRUE,"GENERAL"}</definedName>
    <definedName name="____k4" localSheetId="0">{"via1",#N/A,TRUE,"general";"via2",#N/A,TRUE,"general";"via3",#N/A,TRUE,"general"}</definedName>
    <definedName name="____k4">{"via1",#N/A,TRUE,"general";"via2",#N/A,TRUE,"general";"via3",#N/A,TRUE,"general"}</definedName>
    <definedName name="____k5" localSheetId="0">{"via1",#N/A,TRUE,"general";"via2",#N/A,TRUE,"general";"via3",#N/A,TRUE,"general"}</definedName>
    <definedName name="____k5">{"via1",#N/A,TRUE,"general";"via2",#N/A,TRUE,"general";"via3",#N/A,TRUE,"general"}</definedName>
    <definedName name="____k6" localSheetId="0">{"TAB1",#N/A,TRUE,"GENERAL";"TAB2",#N/A,TRUE,"GENERAL";"TAB3",#N/A,TRUE,"GENERAL";"TAB4",#N/A,TRUE,"GENERAL";"TAB5",#N/A,TRUE,"GENERAL"}</definedName>
    <definedName name="____k6">{"TAB1",#N/A,TRUE,"GENERAL";"TAB2",#N/A,TRUE,"GENERAL";"TAB3",#N/A,TRUE,"GENERAL";"TAB4",#N/A,TRUE,"GENERAL";"TAB5",#N/A,TRUE,"GENERAL"}</definedName>
    <definedName name="____k7" localSheetId="0">{"via1",#N/A,TRUE,"general";"via2",#N/A,TRUE,"general";"via3",#N/A,TRUE,"general"}</definedName>
    <definedName name="____k7">{"via1",#N/A,TRUE,"general";"via2",#N/A,TRUE,"general";"via3",#N/A,TRUE,"general"}</definedName>
    <definedName name="____k8" localSheetId="0">{"via1",#N/A,TRUE,"general";"via2",#N/A,TRUE,"general";"via3",#N/A,TRUE,"general"}</definedName>
    <definedName name="____k8">{"via1",#N/A,TRUE,"general";"via2",#N/A,TRUE,"general";"via3",#N/A,TRUE,"general"}</definedName>
    <definedName name="____k9" localSheetId="0">{"TAB1",#N/A,TRUE,"GENERAL";"TAB2",#N/A,TRUE,"GENERAL";"TAB3",#N/A,TRUE,"GENERAL";"TAB4",#N/A,TRUE,"GENERAL";"TAB5",#N/A,TRUE,"GENERAL"}</definedName>
    <definedName name="____k9">{"TAB1",#N/A,TRUE,"GENERAL";"TAB2",#N/A,TRUE,"GENERAL";"TAB3",#N/A,TRUE,"GENERAL";"TAB4",#N/A,TRUE,"GENERAL";"TAB5",#N/A,TRUE,"GENERAL"}</definedName>
    <definedName name="____kjk6" localSheetId="0">{"TAB1",#N/A,TRUE,"GENERAL";"TAB2",#N/A,TRUE,"GENERAL";"TAB3",#N/A,TRUE,"GENERAL";"TAB4",#N/A,TRUE,"GENERAL";"TAB5",#N/A,TRUE,"GENERAL"}</definedName>
    <definedName name="____kjk6">{"TAB1",#N/A,TRUE,"GENERAL";"TAB2",#N/A,TRUE,"GENERAL";"TAB3",#N/A,TRUE,"GENERAL";"TAB4",#N/A,TRUE,"GENERAL";"TAB5",#N/A,TRUE,"GENERAL"}</definedName>
    <definedName name="____LA124" localSheetId="0">#REF!</definedName>
    <definedName name="____LA124">#REF!</definedName>
    <definedName name="____LAC18" localSheetId="0">#REF!</definedName>
    <definedName name="____LAC18">#REF!</definedName>
    <definedName name="____Lbd2" localSheetId="0">#REF!</definedName>
    <definedName name="____Lbd2">#REF!</definedName>
    <definedName name="____Lbd4" localSheetId="0">#REF!</definedName>
    <definedName name="____Lbd4">#REF!</definedName>
    <definedName name="____Lbd6" localSheetId="0">#REF!</definedName>
    <definedName name="____Lbd6">#REF!</definedName>
    <definedName name="____LcC1" localSheetId="0">#REF!</definedName>
    <definedName name="____LcC1">#REF!</definedName>
    <definedName name="____Lct1" localSheetId="0">#REF!</definedName>
    <definedName name="____Lct1">#REF!</definedName>
    <definedName name="____LEY80" localSheetId="0">#REF!</definedName>
    <definedName name="____LEY80">#REF!</definedName>
    <definedName name="____lfo1" localSheetId="0">#REF!</definedName>
    <definedName name="____lfo1">#REF!</definedName>
    <definedName name="____LPR2" localSheetId="0">#REF!</definedName>
    <definedName name="____LPR2">#REF!</definedName>
    <definedName name="____LTC60" localSheetId="0">#REF!</definedName>
    <definedName name="____LTC60">#REF!</definedName>
    <definedName name="____LTT2" localSheetId="0">#REF!</definedName>
    <definedName name="____LTT2">#REF!</definedName>
    <definedName name="____m3" localSheetId="0">{"via1",#N/A,TRUE,"general";"via2",#N/A,TRUE,"general";"via3",#N/A,TRUE,"general"}</definedName>
    <definedName name="____m3">{"via1",#N/A,TRUE,"general";"via2",#N/A,TRUE,"general";"via3",#N/A,TRUE,"general"}</definedName>
    <definedName name="____m4" localSheetId="0">{"TAB1",#N/A,TRUE,"GENERAL";"TAB2",#N/A,TRUE,"GENERAL";"TAB3",#N/A,TRUE,"GENERAL";"TAB4",#N/A,TRUE,"GENERAL";"TAB5",#N/A,TRUE,"GENERAL"}</definedName>
    <definedName name="____m4">{"TAB1",#N/A,TRUE,"GENERAL";"TAB2",#N/A,TRUE,"GENERAL";"TAB3",#N/A,TRUE,"GENERAL";"TAB4",#N/A,TRUE,"GENERAL";"TAB5",#N/A,TRUE,"GENERAL"}</definedName>
    <definedName name="____m5" localSheetId="0">{"via1",#N/A,TRUE,"general";"via2",#N/A,TRUE,"general";"via3",#N/A,TRUE,"general"}</definedName>
    <definedName name="____m5">{"via1",#N/A,TRUE,"general";"via2",#N/A,TRUE,"general";"via3",#N/A,TRUE,"general"}</definedName>
    <definedName name="____m6" localSheetId="0">{"TAB1",#N/A,TRUE,"GENERAL";"TAB2",#N/A,TRUE,"GENERAL";"TAB3",#N/A,TRUE,"GENERAL";"TAB4",#N/A,TRUE,"GENERAL";"TAB5",#N/A,TRUE,"GENERAL"}</definedName>
    <definedName name="____m6">{"TAB1",#N/A,TRUE,"GENERAL";"TAB2",#N/A,TRUE,"GENERAL";"TAB3",#N/A,TRUE,"GENERAL";"TAB4",#N/A,TRUE,"GENERAL";"TAB5",#N/A,TRUE,"GENERAL"}</definedName>
    <definedName name="____m7" localSheetId="0">{"TAB1",#N/A,TRUE,"GENERAL";"TAB2",#N/A,TRUE,"GENERAL";"TAB3",#N/A,TRUE,"GENERAL";"TAB4",#N/A,TRUE,"GENERAL";"TAB5",#N/A,TRUE,"GENERAL"}</definedName>
    <definedName name="____m7">{"TAB1",#N/A,TRUE,"GENERAL";"TAB2",#N/A,TRUE,"GENERAL";"TAB3",#N/A,TRUE,"GENERAL";"TAB4",#N/A,TRUE,"GENERAL";"TAB5",#N/A,TRUE,"GENERAL"}</definedName>
    <definedName name="____m8" localSheetId="0">{"via1",#N/A,TRUE,"general";"via2",#N/A,TRUE,"general";"via3",#N/A,TRUE,"general"}</definedName>
    <definedName name="____m8">{"via1",#N/A,TRUE,"general";"via2",#N/A,TRUE,"general";"via3",#N/A,TRUE,"general"}</definedName>
    <definedName name="____m9" localSheetId="0">{"via1",#N/A,TRUE,"general";"via2",#N/A,TRUE,"general";"via3",#N/A,TRUE,"general"}</definedName>
    <definedName name="____m9">{"via1",#N/A,TRUE,"general";"via2",#N/A,TRUE,"general";"via3",#N/A,TRUE,"general"}</definedName>
    <definedName name="____MA2" localSheetId="0">#REF!</definedName>
    <definedName name="____MA2">#REF!</definedName>
    <definedName name="____n3" localSheetId="0">{"TAB1",#N/A,TRUE,"GENERAL";"TAB2",#N/A,TRUE,"GENERAL";"TAB3",#N/A,TRUE,"GENERAL";"TAB4",#N/A,TRUE,"GENERAL";"TAB5",#N/A,TRUE,"GENERAL"}</definedName>
    <definedName name="____n3">{"TAB1",#N/A,TRUE,"GENERAL";"TAB2",#N/A,TRUE,"GENERAL";"TAB3",#N/A,TRUE,"GENERAL";"TAB4",#N/A,TRUE,"GENERAL";"TAB5",#N/A,TRUE,"GENERAL"}</definedName>
    <definedName name="____n4" localSheetId="0">{"via1",#N/A,TRUE,"general";"via2",#N/A,TRUE,"general";"via3",#N/A,TRUE,"general"}</definedName>
    <definedName name="____n4">{"via1",#N/A,TRUE,"general";"via2",#N/A,TRUE,"general";"via3",#N/A,TRUE,"general"}</definedName>
    <definedName name="____n5" localSheetId="0">{"TAB1",#N/A,TRUE,"GENERAL";"TAB2",#N/A,TRUE,"GENERAL";"TAB3",#N/A,TRUE,"GENERAL";"TAB4",#N/A,TRUE,"GENERAL";"TAB5",#N/A,TRUE,"GENERAL"}</definedName>
    <definedName name="____n5">{"TAB1",#N/A,TRUE,"GENERAL";"TAB2",#N/A,TRUE,"GENERAL";"TAB3",#N/A,TRUE,"GENERAL";"TAB4",#N/A,TRUE,"GENERAL";"TAB5",#N/A,TRUE,"GENERAL"}</definedName>
    <definedName name="____nyn7" localSheetId="0">{"via1",#N/A,TRUE,"general";"via2",#N/A,TRUE,"general";"via3",#N/A,TRUE,"general"}</definedName>
    <definedName name="____nyn7">{"via1",#N/A,TRUE,"general";"via2",#N/A,TRUE,"general";"via3",#N/A,TRUE,"general"}</definedName>
    <definedName name="____o4" localSheetId="0">{"via1",#N/A,TRUE,"general";"via2",#N/A,TRUE,"general";"via3",#N/A,TRUE,"general"}</definedName>
    <definedName name="____o4">{"via1",#N/A,TRUE,"general";"via2",#N/A,TRUE,"general";"via3",#N/A,TRUE,"general"}</definedName>
    <definedName name="____o5" localSheetId="0">{"TAB1",#N/A,TRUE,"GENERAL";"TAB2",#N/A,TRUE,"GENERAL";"TAB3",#N/A,TRUE,"GENERAL";"TAB4",#N/A,TRUE,"GENERAL";"TAB5",#N/A,TRUE,"GENERAL"}</definedName>
    <definedName name="____o5">{"TAB1",#N/A,TRUE,"GENERAL";"TAB2",#N/A,TRUE,"GENERAL";"TAB3",#N/A,TRUE,"GENERAL";"TAB4",#N/A,TRUE,"GENERAL";"TAB5",#N/A,TRUE,"GENERAL"}</definedName>
    <definedName name="____o6" localSheetId="0">{"TAB1",#N/A,TRUE,"GENERAL";"TAB2",#N/A,TRUE,"GENERAL";"TAB3",#N/A,TRUE,"GENERAL";"TAB4",#N/A,TRUE,"GENERAL";"TAB5",#N/A,TRUE,"GENERAL"}</definedName>
    <definedName name="____o6">{"TAB1",#N/A,TRUE,"GENERAL";"TAB2",#N/A,TRUE,"GENERAL";"TAB3",#N/A,TRUE,"GENERAL";"TAB4",#N/A,TRUE,"GENERAL";"TAB5",#N/A,TRUE,"GENERAL"}</definedName>
    <definedName name="____o7" localSheetId="0">{"TAB1",#N/A,TRUE,"GENERAL";"TAB2",#N/A,TRUE,"GENERAL";"TAB3",#N/A,TRUE,"GENERAL";"TAB4",#N/A,TRUE,"GENERAL";"TAB5",#N/A,TRUE,"GENERAL"}</definedName>
    <definedName name="____o7">{"TAB1",#N/A,TRUE,"GENERAL";"TAB2",#N/A,TRUE,"GENERAL";"TAB3",#N/A,TRUE,"GENERAL";"TAB4",#N/A,TRUE,"GENERAL";"TAB5",#N/A,TRUE,"GENERAL"}</definedName>
    <definedName name="____o8" localSheetId="0">{"via1",#N/A,TRUE,"general";"via2",#N/A,TRUE,"general";"via3",#N/A,TRUE,"general"}</definedName>
    <definedName name="____o8">{"via1",#N/A,TRUE,"general";"via2",#N/A,TRUE,"general";"via3",#N/A,TRUE,"general"}</definedName>
    <definedName name="____o9" localSheetId="0">{"TAB1",#N/A,TRUE,"GENERAL";"TAB2",#N/A,TRUE,"GENERAL";"TAB3",#N/A,TRUE,"GENERAL";"TAB4",#N/A,TRUE,"GENERAL";"TAB5",#N/A,TRUE,"GENERAL"}</definedName>
    <definedName name="____o9">{"TAB1",#N/A,TRUE,"GENERAL";"TAB2",#N/A,TRUE,"GENERAL";"TAB3",#N/A,TRUE,"GENERAL";"TAB4",#N/A,TRUE,"GENERAL";"TAB5",#N/A,TRUE,"GENERAL"}</definedName>
    <definedName name="____OCD1" localSheetId="0">#REF!</definedName>
    <definedName name="____OCD1">#REF!</definedName>
    <definedName name="____OCI1" localSheetId="0">#REF!</definedName>
    <definedName name="____OCI1">#REF!</definedName>
    <definedName name="____p6" localSheetId="0">{"via1",#N/A,TRUE,"general";"via2",#N/A,TRUE,"general";"via3",#N/A,TRUE,"general"}</definedName>
    <definedName name="____p6">{"via1",#N/A,TRUE,"general";"via2",#N/A,TRUE,"general";"via3",#N/A,TRUE,"general"}</definedName>
    <definedName name="____p7" localSheetId="0">{"via1",#N/A,TRUE,"general";"via2",#N/A,TRUE,"general";"via3",#N/A,TRUE,"general"}</definedName>
    <definedName name="____p7">{"via1",#N/A,TRUE,"general";"via2",#N/A,TRUE,"general";"via3",#N/A,TRUE,"general"}</definedName>
    <definedName name="____p8" localSheetId="0">{"TAB1",#N/A,TRUE,"GENERAL";"TAB2",#N/A,TRUE,"GENERAL";"TAB3",#N/A,TRUE,"GENERAL";"TAB4",#N/A,TRUE,"GENERAL";"TAB5",#N/A,TRUE,"GENERAL"}</definedName>
    <definedName name="____p8">{"TAB1",#N/A,TRUE,"GENERAL";"TAB2",#N/A,TRUE,"GENERAL";"TAB3",#N/A,TRUE,"GENERAL";"TAB4",#N/A,TRUE,"GENERAL";"TAB5",#N/A,TRUE,"GENERAL"}</definedName>
    <definedName name="____Pa1" localSheetId="0">#REF!</definedName>
    <definedName name="____Pa1">#REF!</definedName>
    <definedName name="____Pa2" localSheetId="0">#REF!</definedName>
    <definedName name="____Pa2">#REF!</definedName>
    <definedName name="____Pa3" localSheetId="0">#REF!</definedName>
    <definedName name="____Pa3">#REF!</definedName>
    <definedName name="____Pa4" localSheetId="0">#REF!</definedName>
    <definedName name="____Pa4">#REF!</definedName>
    <definedName name="____PJ50" localSheetId="0">#REF!</definedName>
    <definedName name="____PJ50">#REF!</definedName>
    <definedName name="____pj51" localSheetId="0">#REF!</definedName>
    <definedName name="____pj51">#REF!</definedName>
    <definedName name="____pl1" localSheetId="0">#REF!</definedName>
    <definedName name="____pl1">#REF!</definedName>
    <definedName name="____pl2" localSheetId="0">#REF!</definedName>
    <definedName name="____pl2">#REF!</definedName>
    <definedName name="____PLC1" localSheetId="0">#REF!</definedName>
    <definedName name="____PLC1">#REF!</definedName>
    <definedName name="____Po2" localSheetId="0">#REF!</definedName>
    <definedName name="____Po2">#REF!</definedName>
    <definedName name="____pr01" localSheetId="0">#REF!</definedName>
    <definedName name="____pr01">#REF!</definedName>
    <definedName name="____pr02" localSheetId="0">#REF!</definedName>
    <definedName name="____pr02">#REF!</definedName>
    <definedName name="____pr03" localSheetId="0">#REF!</definedName>
    <definedName name="____pr03">#REF!</definedName>
    <definedName name="____pr04" localSheetId="0">#REF!</definedName>
    <definedName name="____pr04">#REF!</definedName>
    <definedName name="____pr05" localSheetId="0">#REF!</definedName>
    <definedName name="____pr05">#REF!</definedName>
    <definedName name="____pr06" localSheetId="0">#REF!</definedName>
    <definedName name="____pr06">#REF!</definedName>
    <definedName name="____pr07" localSheetId="0">#REF!</definedName>
    <definedName name="____pr07">#REF!</definedName>
    <definedName name="____pr08" localSheetId="0">#REF!</definedName>
    <definedName name="____pr08">#REF!</definedName>
    <definedName name="____pr09" localSheetId="0">#REF!</definedName>
    <definedName name="____pr09">#REF!</definedName>
    <definedName name="____pr10" localSheetId="0">#REF!</definedName>
    <definedName name="____pr10">#REF!</definedName>
    <definedName name="____pr11" localSheetId="0">#REF!</definedName>
    <definedName name="____pr11">#REF!</definedName>
    <definedName name="____pr12" localSheetId="0">#REF!</definedName>
    <definedName name="____pr12">#REF!</definedName>
    <definedName name="____pr13" localSheetId="0">#REF!</definedName>
    <definedName name="____pr13">#REF!</definedName>
    <definedName name="____pr14" localSheetId="0">#REF!</definedName>
    <definedName name="____pr14">#REF!</definedName>
    <definedName name="____pr15" localSheetId="0">#REF!</definedName>
    <definedName name="____pr15">#REF!</definedName>
    <definedName name="____pr16" localSheetId="0">#REF!</definedName>
    <definedName name="____pr16">#REF!</definedName>
    <definedName name="____pr17" localSheetId="0">#REF!</definedName>
    <definedName name="____pr17">#REF!</definedName>
    <definedName name="____pr18" localSheetId="0">#REF!</definedName>
    <definedName name="____pr18">#REF!</definedName>
    <definedName name="____pr19" localSheetId="0">#REF!</definedName>
    <definedName name="____pr19">#REF!</definedName>
    <definedName name="____pr20" localSheetId="0">#REF!</definedName>
    <definedName name="____pr20">#REF!</definedName>
    <definedName name="____pr21" localSheetId="0">#REF!</definedName>
    <definedName name="____pr21">#REF!</definedName>
    <definedName name="____pr22" localSheetId="0">#REF!</definedName>
    <definedName name="____pr22">#REF!</definedName>
    <definedName name="____pr23" localSheetId="0">#REF!</definedName>
    <definedName name="____pr23">#REF!</definedName>
    <definedName name="____pr24" localSheetId="0">#REF!</definedName>
    <definedName name="____pr24">#REF!</definedName>
    <definedName name="____pr25" localSheetId="0">#REF!</definedName>
    <definedName name="____pr25">#REF!</definedName>
    <definedName name="____pr26" localSheetId="0">#REF!</definedName>
    <definedName name="____pr26">#REF!</definedName>
    <definedName name="____pr27" localSheetId="0">#REF!</definedName>
    <definedName name="____pr27">#REF!</definedName>
    <definedName name="____pr28" localSheetId="0">#REF!</definedName>
    <definedName name="____pr28">#REF!</definedName>
    <definedName name="____pr29" localSheetId="0">#REF!</definedName>
    <definedName name="____pr29">#REF!</definedName>
    <definedName name="____pr30" localSheetId="0">#REF!</definedName>
    <definedName name="____pr30">#REF!</definedName>
    <definedName name="____pr31" localSheetId="0">#REF!</definedName>
    <definedName name="____pr31">#REF!</definedName>
    <definedName name="____pr32" localSheetId="0">#REF!</definedName>
    <definedName name="____pr32">#REF!</definedName>
    <definedName name="____pr33" localSheetId="0">#REF!</definedName>
    <definedName name="____pr33">#REF!</definedName>
    <definedName name="____pr34" localSheetId="0">#REF!</definedName>
    <definedName name="____pr34">#REF!</definedName>
    <definedName name="____pr35" localSheetId="0">#REF!</definedName>
    <definedName name="____pr35">#REF!</definedName>
    <definedName name="____pr36" localSheetId="0">#REF!</definedName>
    <definedName name="____pr36">#REF!</definedName>
    <definedName name="____pr37" localSheetId="0">#REF!</definedName>
    <definedName name="____pr37">#REF!</definedName>
    <definedName name="____pr38" localSheetId="0">#REF!</definedName>
    <definedName name="____pr38">#REF!</definedName>
    <definedName name="____pr39" localSheetId="0">#REF!</definedName>
    <definedName name="____pr39">#REF!</definedName>
    <definedName name="____pr40" localSheetId="0">#REF!</definedName>
    <definedName name="____pr40">#REF!</definedName>
    <definedName name="____pr41" localSheetId="0">#REF!</definedName>
    <definedName name="____pr41">#REF!</definedName>
    <definedName name="____pr42" localSheetId="0">#REF!</definedName>
    <definedName name="____pr42">#REF!</definedName>
    <definedName name="____pr43" localSheetId="0">#REF!</definedName>
    <definedName name="____pr43">#REF!</definedName>
    <definedName name="____pr44" localSheetId="0">#REF!</definedName>
    <definedName name="____pr44">#REF!</definedName>
    <definedName name="____pr45" localSheetId="0">#REF!</definedName>
    <definedName name="____pr45">#REF!</definedName>
    <definedName name="____pr46" localSheetId="0">#REF!</definedName>
    <definedName name="____pr46">#REF!</definedName>
    <definedName name="____pr47" localSheetId="0">#REF!</definedName>
    <definedName name="____pr47">#REF!</definedName>
    <definedName name="____pr48" localSheetId="0">#REF!</definedName>
    <definedName name="____pr48">#REF!</definedName>
    <definedName name="____pr49" localSheetId="0">#REF!</definedName>
    <definedName name="____pr49">#REF!</definedName>
    <definedName name="____pr50" localSheetId="0">#REF!</definedName>
    <definedName name="____pr50">#REF!</definedName>
    <definedName name="____pr51" localSheetId="0">#REF!</definedName>
    <definedName name="____pr51">#REF!</definedName>
    <definedName name="____pr52" localSheetId="0">#REF!</definedName>
    <definedName name="____pr52">#REF!</definedName>
    <definedName name="____pr53" localSheetId="0">#REF!</definedName>
    <definedName name="____pr53">#REF!</definedName>
    <definedName name="____pr54" localSheetId="0">#REF!</definedName>
    <definedName name="____pr54">#REF!</definedName>
    <definedName name="____pr55" localSheetId="0">#REF!</definedName>
    <definedName name="____pr55">#REF!</definedName>
    <definedName name="____pr56" localSheetId="0">#REF!</definedName>
    <definedName name="____pr56">#REF!</definedName>
    <definedName name="____pr57" localSheetId="0">#REF!</definedName>
    <definedName name="____pr57">#REF!</definedName>
    <definedName name="____pr58" localSheetId="0">#REF!</definedName>
    <definedName name="____pr58">#REF!</definedName>
    <definedName name="____pr59" localSheetId="0">#REF!</definedName>
    <definedName name="____pr59">#REF!</definedName>
    <definedName name="____pr60" localSheetId="0">#REF!</definedName>
    <definedName name="____pr60">#REF!</definedName>
    <definedName name="____pr61" localSheetId="0">#REF!</definedName>
    <definedName name="____pr61">#REF!</definedName>
    <definedName name="____pr62" localSheetId="0">#REF!</definedName>
    <definedName name="____pr62">#REF!</definedName>
    <definedName name="____pr63" localSheetId="0">#REF!</definedName>
    <definedName name="____pr63">#REF!</definedName>
    <definedName name="____pr64" localSheetId="0">#REF!</definedName>
    <definedName name="____pr64">#REF!</definedName>
    <definedName name="____pr65" localSheetId="0">#REF!</definedName>
    <definedName name="____pr65">#REF!</definedName>
    <definedName name="____pr66" localSheetId="0">#REF!</definedName>
    <definedName name="____pr66">#REF!</definedName>
    <definedName name="____pr67" localSheetId="0">#REF!</definedName>
    <definedName name="____pr67">#REF!</definedName>
    <definedName name="____pr68" localSheetId="0">#REF!</definedName>
    <definedName name="____pr68">#REF!</definedName>
    <definedName name="____pr69" localSheetId="0">#REF!</definedName>
    <definedName name="____pr69">#REF!</definedName>
    <definedName name="____pr70" localSheetId="0">#REF!</definedName>
    <definedName name="____pr70">#REF!</definedName>
    <definedName name="____pr71" localSheetId="0">#REF!</definedName>
    <definedName name="____pr71">#REF!</definedName>
    <definedName name="____pr72" localSheetId="0">#REF!</definedName>
    <definedName name="____pr72">#REF!</definedName>
    <definedName name="____pvC1" localSheetId="0">#REF!</definedName>
    <definedName name="____pvC1">#REF!</definedName>
    <definedName name="____R" localSheetId="0">#REF!</definedName>
    <definedName name="____R">#REF!</definedName>
    <definedName name="____R1210JH" localSheetId="0">#REF!</definedName>
    <definedName name="____R1210JH">#REF!</definedName>
    <definedName name="____R32EL" localSheetId="0">#REF!</definedName>
    <definedName name="____R32EL">#REF!</definedName>
    <definedName name="____R32JH" localSheetId="0">#REF!</definedName>
    <definedName name="____R32JH">#REF!</definedName>
    <definedName name="____R42JH" localSheetId="0">#REF!</definedName>
    <definedName name="____R42JH">#REF!</definedName>
    <definedName name="____R43JH" localSheetId="0">#REF!</definedName>
    <definedName name="____R43JH">#REF!</definedName>
    <definedName name="____r4r" localSheetId="0">{"via1",#N/A,TRUE,"general";"via2",#N/A,TRUE,"general";"via3",#N/A,TRUE,"general"}</definedName>
    <definedName name="____r4r">{"via1",#N/A,TRUE,"general";"via2",#N/A,TRUE,"general";"via3",#N/A,TRUE,"general"}</definedName>
    <definedName name="____R63BB" localSheetId="0">#REF!</definedName>
    <definedName name="____R63BB">#REF!</definedName>
    <definedName name="____R63JH" localSheetId="0">#REF!</definedName>
    <definedName name="____R63JH">#REF!</definedName>
    <definedName name="____R64BB" localSheetId="0">#REF!</definedName>
    <definedName name="____R64BB">#REF!</definedName>
    <definedName name="____R64JH" localSheetId="0">#REF!</definedName>
    <definedName name="____R64JH">#REF!</definedName>
    <definedName name="____R83JH" localSheetId="0">#REF!</definedName>
    <definedName name="____R83JH">#REF!</definedName>
    <definedName name="____R84JH" localSheetId="0">#REF!</definedName>
    <definedName name="____R84JH">#REF!</definedName>
    <definedName name="____R86JH" localSheetId="0">#REF!</definedName>
    <definedName name="____R86JH">#REF!</definedName>
    <definedName name="____RED32" localSheetId="0">#REF!</definedName>
    <definedName name="____RED32">#REF!</definedName>
    <definedName name="____REP21" localSheetId="0">#REF!</definedName>
    <definedName name="____REP21">#REF!</definedName>
    <definedName name="____REP42" localSheetId="0">#REF!</definedName>
    <definedName name="____REP42">#REF!</definedName>
    <definedName name="____REP43" localSheetId="0">#REF!</definedName>
    <definedName name="____REP43">#REF!</definedName>
    <definedName name="____RES64" localSheetId="0">#REF!</definedName>
    <definedName name="____RES64">#REF!</definedName>
    <definedName name="____rtu6" localSheetId="0">{"via1",#N/A,TRUE,"general";"via2",#N/A,TRUE,"general";"via3",#N/A,TRUE,"general"}</definedName>
    <definedName name="____rtu6">{"via1",#N/A,TRUE,"general";"via2",#N/A,TRUE,"general";"via3",#N/A,TRUE,"general"}</definedName>
    <definedName name="____s1" localSheetId="0">{"via1",#N/A,TRUE,"general";"via2",#N/A,TRUE,"general";"via3",#N/A,TRUE,"general"}</definedName>
    <definedName name="____s1">{"via1",#N/A,TRUE,"general";"via2",#N/A,TRUE,"general";"via3",#N/A,TRUE,"general"}</definedName>
    <definedName name="____s2" localSheetId="0">{"TAB1",#N/A,TRUE,"GENERAL";"TAB2",#N/A,TRUE,"GENERAL";"TAB3",#N/A,TRUE,"GENERAL";"TAB4",#N/A,TRUE,"GENERAL";"TAB5",#N/A,TRUE,"GENERAL"}</definedName>
    <definedName name="____s2">{"TAB1",#N/A,TRUE,"GENERAL";"TAB2",#N/A,TRUE,"GENERAL";"TAB3",#N/A,TRUE,"GENERAL";"TAB4",#N/A,TRUE,"GENERAL";"TAB5",#N/A,TRUE,"GENERAL"}</definedName>
    <definedName name="____s3" localSheetId="0">{"TAB1",#N/A,TRUE,"GENERAL";"TAB2",#N/A,TRUE,"GENERAL";"TAB3",#N/A,TRUE,"GENERAL";"TAB4",#N/A,TRUE,"GENERAL";"TAB5",#N/A,TRUE,"GENERAL"}</definedName>
    <definedName name="____s3">{"TAB1",#N/A,TRUE,"GENERAL";"TAB2",#N/A,TRUE,"GENERAL";"TAB3",#N/A,TRUE,"GENERAL";"TAB4",#N/A,TRUE,"GENERAL";"TAB5",#N/A,TRUE,"GENERAL"}</definedName>
    <definedName name="____s4" localSheetId="0">{"via1",#N/A,TRUE,"general";"via2",#N/A,TRUE,"general";"via3",#N/A,TRUE,"general"}</definedName>
    <definedName name="____s4">{"via1",#N/A,TRUE,"general";"via2",#N/A,TRUE,"general";"via3",#N/A,TRUE,"general"}</definedName>
    <definedName name="____s5" localSheetId="0">{"via1",#N/A,TRUE,"general";"via2",#N/A,TRUE,"general";"via3",#N/A,TRUE,"general"}</definedName>
    <definedName name="____s5">{"via1",#N/A,TRUE,"general";"via2",#N/A,TRUE,"general";"via3",#N/A,TRUE,"general"}</definedName>
    <definedName name="____s6" localSheetId="0">{"TAB1",#N/A,TRUE,"GENERAL";"TAB2",#N/A,TRUE,"GENERAL";"TAB3",#N/A,TRUE,"GENERAL";"TAB4",#N/A,TRUE,"GENERAL";"TAB5",#N/A,TRUE,"GENERAL"}</definedName>
    <definedName name="____s6">{"TAB1",#N/A,TRUE,"GENERAL";"TAB2",#N/A,TRUE,"GENERAL";"TAB3",#N/A,TRUE,"GENERAL";"TAB4",#N/A,TRUE,"GENERAL";"TAB5",#N/A,TRUE,"GENERAL"}</definedName>
    <definedName name="____s7" localSheetId="0">{"via1",#N/A,TRUE,"general";"via2",#N/A,TRUE,"general";"via3",#N/A,TRUE,"general"}</definedName>
    <definedName name="____s7">{"via1",#N/A,TRUE,"general";"via2",#N/A,TRUE,"general";"via3",#N/A,TRUE,"general"}</definedName>
    <definedName name="____SBC1" localSheetId="0">#REF!</definedName>
    <definedName name="____SBC1">#REF!</definedName>
    <definedName name="____SBC3" localSheetId="0">#REF!</definedName>
    <definedName name="____SBC3">#REF!</definedName>
    <definedName name="____SBC5" localSheetId="0">#REF!</definedName>
    <definedName name="____SBC5">#REF!</definedName>
    <definedName name="____sPR2" localSheetId="0">#REF!</definedName>
    <definedName name="____sPR2">#REF!</definedName>
    <definedName name="____ST106" localSheetId="0">#REF!</definedName>
    <definedName name="____ST106">#REF!</definedName>
    <definedName name="____ST126" localSheetId="0">#REF!</definedName>
    <definedName name="____ST126">#REF!</definedName>
    <definedName name="____ST146" localSheetId="0">#REF!</definedName>
    <definedName name="____ST146">#REF!</definedName>
    <definedName name="____ST166" localSheetId="0">#REF!</definedName>
    <definedName name="____ST166">#REF!</definedName>
    <definedName name="____ST186" localSheetId="0">#REF!</definedName>
    <definedName name="____ST186">#REF!</definedName>
    <definedName name="____ST206" localSheetId="0">#REF!</definedName>
    <definedName name="____ST206">#REF!</definedName>
    <definedName name="____ST86" localSheetId="0">#REF!</definedName>
    <definedName name="____ST86">#REF!</definedName>
    <definedName name="____STC60" localSheetId="0">#REF!</definedName>
    <definedName name="____STC60">#REF!</definedName>
    <definedName name="____sTT2" localSheetId="0">#REF!</definedName>
    <definedName name="____sTT2">#REF!</definedName>
    <definedName name="____t3" localSheetId="0">{"TAB1",#N/A,TRUE,"GENERAL";"TAB2",#N/A,TRUE,"GENERAL";"TAB3",#N/A,TRUE,"GENERAL";"TAB4",#N/A,TRUE,"GENERAL";"TAB5",#N/A,TRUE,"GENERAL"}</definedName>
    <definedName name="____t3">{"TAB1",#N/A,TRUE,"GENERAL";"TAB2",#N/A,TRUE,"GENERAL";"TAB3",#N/A,TRUE,"GENERAL";"TAB4",#N/A,TRUE,"GENERAL";"TAB5",#N/A,TRUE,"GENERAL"}</definedName>
    <definedName name="____t4" localSheetId="0">{"via1",#N/A,TRUE,"general";"via2",#N/A,TRUE,"general";"via3",#N/A,TRUE,"general"}</definedName>
    <definedName name="____t4">{"via1",#N/A,TRUE,"general";"via2",#N/A,TRUE,"general";"via3",#N/A,TRUE,"general"}</definedName>
    <definedName name="____t5" localSheetId="0">{"TAB1",#N/A,TRUE,"GENERAL";"TAB2",#N/A,TRUE,"GENERAL";"TAB3",#N/A,TRUE,"GENERAL";"TAB4",#N/A,TRUE,"GENERAL";"TAB5",#N/A,TRUE,"GENERAL"}</definedName>
    <definedName name="____t5">{"TAB1",#N/A,TRUE,"GENERAL";"TAB2",#N/A,TRUE,"GENERAL";"TAB3",#N/A,TRUE,"GENERAL";"TAB4",#N/A,TRUE,"GENERAL";"TAB5",#N/A,TRUE,"GENERAL"}</definedName>
    <definedName name="____t6" localSheetId="0">{"via1",#N/A,TRUE,"general";"via2",#N/A,TRUE,"general";"via3",#N/A,TRUE,"general"}</definedName>
    <definedName name="____t6">{"via1",#N/A,TRUE,"general";"via2",#N/A,TRUE,"general";"via3",#N/A,TRUE,"general"}</definedName>
    <definedName name="____t66" localSheetId="0">{"TAB1",#N/A,TRUE,"GENERAL";"TAB2",#N/A,TRUE,"GENERAL";"TAB3",#N/A,TRUE,"GENERAL";"TAB4",#N/A,TRUE,"GENERAL";"TAB5",#N/A,TRUE,"GENERAL"}</definedName>
    <definedName name="____t66">{"TAB1",#N/A,TRUE,"GENERAL";"TAB2",#N/A,TRUE,"GENERAL";"TAB3",#N/A,TRUE,"GENERAL";"TAB4",#N/A,TRUE,"GENERAL";"TAB5",#N/A,TRUE,"GENERAL"}</definedName>
    <definedName name="____t7" localSheetId="0">{"via1",#N/A,TRUE,"general";"via2",#N/A,TRUE,"general";"via3",#N/A,TRUE,"general"}</definedName>
    <definedName name="____t7">{"via1",#N/A,TRUE,"general";"via2",#N/A,TRUE,"general";"via3",#N/A,TRUE,"general"}</definedName>
    <definedName name="____t77" localSheetId="0">{"TAB1",#N/A,TRUE,"GENERAL";"TAB2",#N/A,TRUE,"GENERAL";"TAB3",#N/A,TRUE,"GENERAL";"TAB4",#N/A,TRUE,"GENERAL";"TAB5",#N/A,TRUE,"GENERAL"}</definedName>
    <definedName name="____t77">{"TAB1",#N/A,TRUE,"GENERAL";"TAB2",#N/A,TRUE,"GENERAL";"TAB3",#N/A,TRUE,"GENERAL";"TAB4",#N/A,TRUE,"GENERAL";"TAB5",#N/A,TRUE,"GENERAL"}</definedName>
    <definedName name="____t8" localSheetId="0">{"TAB1",#N/A,TRUE,"GENERAL";"TAB2",#N/A,TRUE,"GENERAL";"TAB3",#N/A,TRUE,"GENERAL";"TAB4",#N/A,TRUE,"GENERAL";"TAB5",#N/A,TRUE,"GENERAL"}</definedName>
    <definedName name="____t8">{"TAB1",#N/A,TRUE,"GENERAL";"TAB2",#N/A,TRUE,"GENERAL";"TAB3",#N/A,TRUE,"GENERAL";"TAB4",#N/A,TRUE,"GENERAL";"TAB5",#N/A,TRUE,"GENERAL"}</definedName>
    <definedName name="____t88" localSheetId="0">{"via1",#N/A,TRUE,"general";"via2",#N/A,TRUE,"general";"via3",#N/A,TRUE,"general"}</definedName>
    <definedName name="____t88">{"via1",#N/A,TRUE,"general";"via2",#N/A,TRUE,"general";"via3",#N/A,TRUE,"general"}</definedName>
    <definedName name="____t9" localSheetId="0">{"TAB1",#N/A,TRUE,"GENERAL";"TAB2",#N/A,TRUE,"GENERAL";"TAB3",#N/A,TRUE,"GENERAL";"TAB4",#N/A,TRUE,"GENERAL";"TAB5",#N/A,TRUE,"GENERAL"}</definedName>
    <definedName name="____t9">{"TAB1",#N/A,TRUE,"GENERAL";"TAB2",#N/A,TRUE,"GENERAL";"TAB3",#N/A,TRUE,"GENERAL";"TAB4",#N/A,TRUE,"GENERAL";"TAB5",#N/A,TRUE,"GENERAL"}</definedName>
    <definedName name="____t99" localSheetId="0">{"via1",#N/A,TRUE,"general";"via2",#N/A,TRUE,"general";"via3",#N/A,TRUE,"general"}</definedName>
    <definedName name="____t99">{"via1",#N/A,TRUE,"general";"via2",#N/A,TRUE,"general";"via3",#N/A,TRUE,"general"}</definedName>
    <definedName name="____TAP2" localSheetId="0">#REF!</definedName>
    <definedName name="____TAP2">#REF!</definedName>
    <definedName name="____TEE1" localSheetId="0">#REF!</definedName>
    <definedName name="____TEE1">#REF!</definedName>
    <definedName name="____TEE2" localSheetId="0">#REF!</definedName>
    <definedName name="____TEE2">#REF!</definedName>
    <definedName name="____TEE32" localSheetId="0">#REF!</definedName>
    <definedName name="____TEE32">#REF!</definedName>
    <definedName name="____TEE33" localSheetId="0">#REF!</definedName>
    <definedName name="____TEE33">#REF!</definedName>
    <definedName name="____TEP44" localSheetId="0">#REF!</definedName>
    <definedName name="____TEP44">#REF!</definedName>
    <definedName name="____TES44" localSheetId="0">#REF!</definedName>
    <definedName name="____TES44">#REF!</definedName>
    <definedName name="____TES64" localSheetId="0">#REF!</definedName>
    <definedName name="____TES64">#REF!</definedName>
    <definedName name="____TES66" localSheetId="0">#REF!</definedName>
    <definedName name="____TES66">#REF!</definedName>
    <definedName name="____THF12" localSheetId="0">#REF!</definedName>
    <definedName name="____THF12">#REF!</definedName>
    <definedName name="____TOP1" localSheetId="0">#REF!</definedName>
    <definedName name="____TOP1">#REF!</definedName>
    <definedName name="____TOP10" localSheetId="0">#REF!</definedName>
    <definedName name="____TOP10">#REF!</definedName>
    <definedName name="____TOP2" localSheetId="0">#REF!</definedName>
    <definedName name="____TOP2">#REF!</definedName>
    <definedName name="____TOP3" localSheetId="0">#REF!</definedName>
    <definedName name="____TOP3">#REF!</definedName>
    <definedName name="____TOP4" localSheetId="0">#REF!</definedName>
    <definedName name="____TOP4">#REF!</definedName>
    <definedName name="____TOP5" localSheetId="0">#REF!</definedName>
    <definedName name="____TOP5">#REF!</definedName>
    <definedName name="____TOP6" localSheetId="0">#REF!</definedName>
    <definedName name="____TOP6">#REF!</definedName>
    <definedName name="____TOP7" localSheetId="0">#REF!</definedName>
    <definedName name="____TOP7">#REF!</definedName>
    <definedName name="____TOP8" localSheetId="0">#REF!</definedName>
    <definedName name="____TOP8">#REF!</definedName>
    <definedName name="____TOP9" localSheetId="0">#REF!</definedName>
    <definedName name="____TOP9">#REF!</definedName>
    <definedName name="____TOT1" localSheetId="0">#REF!</definedName>
    <definedName name="____TOT1">#REF!</definedName>
    <definedName name="____TOT10" localSheetId="0">#REF!</definedName>
    <definedName name="____TOT10">#REF!</definedName>
    <definedName name="____TOT11" localSheetId="0">#REF!</definedName>
    <definedName name="____TOT11">#REF!</definedName>
    <definedName name="____TOT7" localSheetId="0">#REF!</definedName>
    <definedName name="____TOT7">#REF!</definedName>
    <definedName name="____TOT8">#N/A</definedName>
    <definedName name="____TPE1132" localSheetId="0">#REF!</definedName>
    <definedName name="____TPE1132">#REF!</definedName>
    <definedName name="____TPE12" localSheetId="0">#REF!</definedName>
    <definedName name="____TPE12">#REF!</definedName>
    <definedName name="____TPE1331" localSheetId="0">#REF!</definedName>
    <definedName name="____TPE1331">#REF!</definedName>
    <definedName name="____TPE1701" localSheetId="0">#REF!</definedName>
    <definedName name="____TPE1701">#REF!</definedName>
    <definedName name="____TPE1702" localSheetId="0">#REF!</definedName>
    <definedName name="____TPE1702">#REF!</definedName>
    <definedName name="____TPE1703" localSheetId="0">#REF!</definedName>
    <definedName name="____TPE1703">#REF!</definedName>
    <definedName name="____TPE1704" localSheetId="0">#REF!</definedName>
    <definedName name="____TPE1704">#REF!</definedName>
    <definedName name="____TPE1706" localSheetId="0">#REF!</definedName>
    <definedName name="____TPE1706">#REF!</definedName>
    <definedName name="____TPE1708" localSheetId="0">#REF!</definedName>
    <definedName name="____TPE1708">#REF!</definedName>
    <definedName name="____TPE1710" localSheetId="0">#REF!</definedName>
    <definedName name="____TPE1710">#REF!</definedName>
    <definedName name="____TPE1735" localSheetId="0">#REF!</definedName>
    <definedName name="____TPE1735">#REF!</definedName>
    <definedName name="____TPE1763" localSheetId="0">#REF!</definedName>
    <definedName name="____TPE1763">#REF!</definedName>
    <definedName name="____TPE1790" localSheetId="0">#REF!</definedName>
    <definedName name="____TPE1790">#REF!</definedName>
    <definedName name="____TPE8016" localSheetId="0">#REF!</definedName>
    <definedName name="____TPE8016">#REF!</definedName>
    <definedName name="____TPE8020" localSheetId="0">#REF!</definedName>
    <definedName name="____TPE8020">#REF!</definedName>
    <definedName name="____TPE8025" localSheetId="0">#REF!</definedName>
    <definedName name="____TPE8025">#REF!</definedName>
    <definedName name="____TPF12" localSheetId="0">#REF!</definedName>
    <definedName name="____TPF12">#REF!</definedName>
    <definedName name="____TPN1002" localSheetId="0">#REF!</definedName>
    <definedName name="____TPN1002">#REF!</definedName>
    <definedName name="____TPN1003" localSheetId="0">#REF!</definedName>
    <definedName name="____TPN1003">#REF!</definedName>
    <definedName name="____TPN1004" localSheetId="0">#REF!</definedName>
    <definedName name="____TPN1004">#REF!</definedName>
    <definedName name="____TPN1006" localSheetId="0">#REF!</definedName>
    <definedName name="____TPN1006">#REF!</definedName>
    <definedName name="____TPN1008" localSheetId="0">#REF!</definedName>
    <definedName name="____TPN1008">#REF!</definedName>
    <definedName name="____TPN1202" localSheetId="0">#REF!</definedName>
    <definedName name="____TPN1202">#REF!</definedName>
    <definedName name="____TPN1203" localSheetId="0">#REF!</definedName>
    <definedName name="____TPN1203">#REF!</definedName>
    <definedName name="____TPN1204" localSheetId="0">#REF!</definedName>
    <definedName name="____TPN1204">#REF!</definedName>
    <definedName name="____TPN1206" localSheetId="0">#REF!</definedName>
    <definedName name="____TPN1206">#REF!</definedName>
    <definedName name="____TPN1208" localSheetId="0">#REF!</definedName>
    <definedName name="____TPN1208">#REF!</definedName>
    <definedName name="____TPN16012" localSheetId="0">#REF!</definedName>
    <definedName name="____TPN16012">#REF!</definedName>
    <definedName name="____TPN1602" localSheetId="0">#REF!</definedName>
    <definedName name="____TPN1602">#REF!</definedName>
    <definedName name="____TPN1603" localSheetId="0">#REF!</definedName>
    <definedName name="____TPN1603">#REF!</definedName>
    <definedName name="____TPN1604" localSheetId="0">#REF!</definedName>
    <definedName name="____TPN1604">#REF!</definedName>
    <definedName name="____TPN1606" localSheetId="0">#REF!</definedName>
    <definedName name="____TPN1606">#REF!</definedName>
    <definedName name="____TPN1608" localSheetId="0">#REF!</definedName>
    <definedName name="____TPN1608">#REF!</definedName>
    <definedName name="____TPR2" localSheetId="0">#REF!</definedName>
    <definedName name="____TPR2">#REF!</definedName>
    <definedName name="____TR114" localSheetId="0">#REF!</definedName>
    <definedName name="____TR114">#REF!</definedName>
    <definedName name="____TTT2" localSheetId="0">#REF!</definedName>
    <definedName name="____TTT2">#REF!</definedName>
    <definedName name="____TUZ22" localSheetId="0">#REF!</definedName>
    <definedName name="____TUZ22">#REF!</definedName>
    <definedName name="____TUZ36" localSheetId="0">#REF!</definedName>
    <definedName name="____TUZ36">#REF!</definedName>
    <definedName name="____TZ2110" localSheetId="0">#REF!</definedName>
    <definedName name="____TZ2110">#REF!</definedName>
    <definedName name="____TZ2112" localSheetId="0">#REF!</definedName>
    <definedName name="____TZ2112">#REF!</definedName>
    <definedName name="____TZ2114" localSheetId="0">#REF!</definedName>
    <definedName name="____TZ2114">#REF!</definedName>
    <definedName name="____TZ2116" localSheetId="0">#REF!</definedName>
    <definedName name="____TZ2116">#REF!</definedName>
    <definedName name="____TZ212" localSheetId="0">#REF!</definedName>
    <definedName name="____TZ212">#REF!</definedName>
    <definedName name="____TZ213" localSheetId="0">#REF!</definedName>
    <definedName name="____TZ213">#REF!</definedName>
    <definedName name="____TZ214" localSheetId="0">#REF!</definedName>
    <definedName name="____TZ214">#REF!</definedName>
    <definedName name="____TZ216" localSheetId="0">#REF!</definedName>
    <definedName name="____TZ216">#REF!</definedName>
    <definedName name="____TZ218" localSheetId="0">#REF!</definedName>
    <definedName name="____TZ218">#REF!</definedName>
    <definedName name="____TZ225" localSheetId="0">#REF!</definedName>
    <definedName name="____TZ225">#REF!</definedName>
    <definedName name="____TZ2610" localSheetId="0">#REF!</definedName>
    <definedName name="____TZ2610">#REF!</definedName>
    <definedName name="____TZ2612" localSheetId="0">#REF!</definedName>
    <definedName name="____TZ2612">#REF!</definedName>
    <definedName name="____TZ2616" localSheetId="0">#REF!</definedName>
    <definedName name="____TZ2616">#REF!</definedName>
    <definedName name="____TZ262" localSheetId="0">#REF!</definedName>
    <definedName name="____TZ262">#REF!</definedName>
    <definedName name="____TZ263" localSheetId="0">#REF!</definedName>
    <definedName name="____TZ263">#REF!</definedName>
    <definedName name="____TZ264" localSheetId="0">#REF!</definedName>
    <definedName name="____TZ264">#REF!</definedName>
    <definedName name="____TZ266" localSheetId="0">#REF!</definedName>
    <definedName name="____TZ266">#REF!</definedName>
    <definedName name="____TZ268" localSheetId="0">#REF!</definedName>
    <definedName name="____TZ268">#REF!</definedName>
    <definedName name="____TZ323" localSheetId="0">#REF!</definedName>
    <definedName name="____TZ323">#REF!</definedName>
    <definedName name="____TZ324" localSheetId="0">#REF!</definedName>
    <definedName name="____TZ324">#REF!</definedName>
    <definedName name="____TZ32510" localSheetId="0">#REF!</definedName>
    <definedName name="____TZ32510">#REF!</definedName>
    <definedName name="____TZ32512" localSheetId="0">#REF!</definedName>
    <definedName name="____TZ32512">#REF!</definedName>
    <definedName name="____TZ3253" localSheetId="0">#REF!</definedName>
    <definedName name="____TZ3253">#REF!</definedName>
    <definedName name="____TZ3254" localSheetId="0">#REF!</definedName>
    <definedName name="____TZ3254">#REF!</definedName>
    <definedName name="____TZ3256" localSheetId="0">#REF!</definedName>
    <definedName name="____TZ3256">#REF!</definedName>
    <definedName name="____TZ3258" localSheetId="0">#REF!</definedName>
    <definedName name="____TZ3258">#REF!</definedName>
    <definedName name="____TZ4110" localSheetId="0">#REF!</definedName>
    <definedName name="____TZ4110">#REF!</definedName>
    <definedName name="____TZ4112" localSheetId="0">#REF!</definedName>
    <definedName name="____TZ4112">#REF!</definedName>
    <definedName name="____TZ414" localSheetId="0">#REF!</definedName>
    <definedName name="____TZ414">#REF!</definedName>
    <definedName name="____TZ416" localSheetId="0">#REF!</definedName>
    <definedName name="____TZ416">#REF!</definedName>
    <definedName name="____TZ418" localSheetId="0">#REF!</definedName>
    <definedName name="____TZ418">#REF!</definedName>
    <definedName name="____u4" localSheetId="0">{"TAB1",#N/A,TRUE,"GENERAL";"TAB2",#N/A,TRUE,"GENERAL";"TAB3",#N/A,TRUE,"GENERAL";"TAB4",#N/A,TRUE,"GENERAL";"TAB5",#N/A,TRUE,"GENERAL"}</definedName>
    <definedName name="____u4">{"TAB1",#N/A,TRUE,"GENERAL";"TAB2",#N/A,TRUE,"GENERAL";"TAB3",#N/A,TRUE,"GENERAL";"TAB4",#N/A,TRUE,"GENERAL";"TAB5",#N/A,TRUE,"GENERAL"}</definedName>
    <definedName name="____u5" localSheetId="0">{"TAB1",#N/A,TRUE,"GENERAL";"TAB2",#N/A,TRUE,"GENERAL";"TAB3",#N/A,TRUE,"GENERAL";"TAB4",#N/A,TRUE,"GENERAL";"TAB5",#N/A,TRUE,"GENERAL"}</definedName>
    <definedName name="____u5">{"TAB1",#N/A,TRUE,"GENERAL";"TAB2",#N/A,TRUE,"GENERAL";"TAB3",#N/A,TRUE,"GENERAL";"TAB4",#N/A,TRUE,"GENERAL";"TAB5",#N/A,TRUE,"GENERAL"}</definedName>
    <definedName name="____u6" localSheetId="0">{"TAB1",#N/A,TRUE,"GENERAL";"TAB2",#N/A,TRUE,"GENERAL";"TAB3",#N/A,TRUE,"GENERAL";"TAB4",#N/A,TRUE,"GENERAL";"TAB5",#N/A,TRUE,"GENERAL"}</definedName>
    <definedName name="____u6">{"TAB1",#N/A,TRUE,"GENERAL";"TAB2",#N/A,TRUE,"GENERAL";"TAB3",#N/A,TRUE,"GENERAL";"TAB4",#N/A,TRUE,"GENERAL";"TAB5",#N/A,TRUE,"GENERAL"}</definedName>
    <definedName name="____u7" localSheetId="0">{"via1",#N/A,TRUE,"general";"via2",#N/A,TRUE,"general";"via3",#N/A,TRUE,"general"}</definedName>
    <definedName name="____u7">{"via1",#N/A,TRUE,"general";"via2",#N/A,TRUE,"general";"via3",#N/A,TRUE,"general"}</definedName>
    <definedName name="____u8" localSheetId="0">{"TAB1",#N/A,TRUE,"GENERAL";"TAB2",#N/A,TRUE,"GENERAL";"TAB3",#N/A,TRUE,"GENERAL";"TAB4",#N/A,TRUE,"GENERAL";"TAB5",#N/A,TRUE,"GENERAL"}</definedName>
    <definedName name="____u8">{"TAB1",#N/A,TRUE,"GENERAL";"TAB2",#N/A,TRUE,"GENERAL";"TAB3",#N/A,TRUE,"GENERAL";"TAB4",#N/A,TRUE,"GENERAL";"TAB5",#N/A,TRUE,"GENERAL"}</definedName>
    <definedName name="____u9" localSheetId="0">{"TAB1",#N/A,TRUE,"GENERAL";"TAB2",#N/A,TRUE,"GENERAL";"TAB3",#N/A,TRUE,"GENERAL";"TAB4",#N/A,TRUE,"GENERAL";"TAB5",#N/A,TRUE,"GENERAL"}</definedName>
    <definedName name="____u9">{"TAB1",#N/A,TRUE,"GENERAL";"TAB2",#N/A,TRUE,"GENERAL";"TAB3",#N/A,TRUE,"GENERAL";"TAB4",#N/A,TRUE,"GENERAL";"TAB5",#N/A,TRUE,"GENERAL"}</definedName>
    <definedName name="____UDD06" localSheetId="0">#REF!</definedName>
    <definedName name="____UDD06">#REF!</definedName>
    <definedName name="____UDD08" localSheetId="0">#REF!</definedName>
    <definedName name="____UDD08">#REF!</definedName>
    <definedName name="____UNI32" localSheetId="0">#REF!</definedName>
    <definedName name="____UNI32">#REF!</definedName>
    <definedName name="____ur7" localSheetId="0">{"TAB1",#N/A,TRUE,"GENERAL";"TAB2",#N/A,TRUE,"GENERAL";"TAB3",#N/A,TRUE,"GENERAL";"TAB4",#N/A,TRUE,"GENERAL";"TAB5",#N/A,TRUE,"GENERAL"}</definedName>
    <definedName name="____ur7">{"TAB1",#N/A,TRUE,"GENERAL";"TAB2",#N/A,TRUE,"GENERAL";"TAB3",#N/A,TRUE,"GENERAL";"TAB4",#N/A,TRUE,"GENERAL";"TAB5",#N/A,TRUE,"GENERAL"}</definedName>
    <definedName name="____v2" localSheetId="0">{"via1",#N/A,TRUE,"general";"via2",#N/A,TRUE,"general";"via3",#N/A,TRUE,"general"}</definedName>
    <definedName name="____v2">{"via1",#N/A,TRUE,"general";"via2",#N/A,TRUE,"general";"via3",#N/A,TRUE,"general"}</definedName>
    <definedName name="____v3" localSheetId="0">{"TAB1",#N/A,TRUE,"GENERAL";"TAB2",#N/A,TRUE,"GENERAL";"TAB3",#N/A,TRUE,"GENERAL";"TAB4",#N/A,TRUE,"GENERAL";"TAB5",#N/A,TRUE,"GENERAL"}</definedName>
    <definedName name="____v3">{"TAB1",#N/A,TRUE,"GENERAL";"TAB2",#N/A,TRUE,"GENERAL";"TAB3",#N/A,TRUE,"GENERAL";"TAB4",#N/A,TRUE,"GENERAL";"TAB5",#N/A,TRUE,"GENERAL"}</definedName>
    <definedName name="____v4" localSheetId="0">{"TAB1",#N/A,TRUE,"GENERAL";"TAB2",#N/A,TRUE,"GENERAL";"TAB3",#N/A,TRUE,"GENERAL";"TAB4",#N/A,TRUE,"GENERAL";"TAB5",#N/A,TRUE,"GENERAL"}</definedName>
    <definedName name="____v4">{"TAB1",#N/A,TRUE,"GENERAL";"TAB2",#N/A,TRUE,"GENERAL";"TAB3",#N/A,TRUE,"GENERAL";"TAB4",#N/A,TRUE,"GENERAL";"TAB5",#N/A,TRUE,"GENERAL"}</definedName>
    <definedName name="____v5" localSheetId="0">{"TAB1",#N/A,TRUE,"GENERAL";"TAB2",#N/A,TRUE,"GENERAL";"TAB3",#N/A,TRUE,"GENERAL";"TAB4",#N/A,TRUE,"GENERAL";"TAB5",#N/A,TRUE,"GENERAL"}</definedName>
    <definedName name="____v5">{"TAB1",#N/A,TRUE,"GENERAL";"TAB2",#N/A,TRUE,"GENERAL";"TAB3",#N/A,TRUE,"GENERAL";"TAB4",#N/A,TRUE,"GENERAL";"TAB5",#N/A,TRUE,"GENERAL"}</definedName>
    <definedName name="____v6" localSheetId="0">{"TAB1",#N/A,TRUE,"GENERAL";"TAB2",#N/A,TRUE,"GENERAL";"TAB3",#N/A,TRUE,"GENERAL";"TAB4",#N/A,TRUE,"GENERAL";"TAB5",#N/A,TRUE,"GENERAL"}</definedName>
    <definedName name="____v6">{"TAB1",#N/A,TRUE,"GENERAL";"TAB2",#N/A,TRUE,"GENERAL";"TAB3",#N/A,TRUE,"GENERAL";"TAB4",#N/A,TRUE,"GENERAL";"TAB5",#N/A,TRUE,"GENERAL"}</definedName>
    <definedName name="____v7" localSheetId="0">{"via1",#N/A,TRUE,"general";"via2",#N/A,TRUE,"general";"via3",#N/A,TRUE,"general"}</definedName>
    <definedName name="____v7">{"via1",#N/A,TRUE,"general";"via2",#N/A,TRUE,"general";"via3",#N/A,TRUE,"general"}</definedName>
    <definedName name="____v8" localSheetId="0">{"TAB1",#N/A,TRUE,"GENERAL";"TAB2",#N/A,TRUE,"GENERAL";"TAB3",#N/A,TRUE,"GENERAL";"TAB4",#N/A,TRUE,"GENERAL";"TAB5",#N/A,TRUE,"GENERAL"}</definedName>
    <definedName name="____v8">{"TAB1",#N/A,TRUE,"GENERAL";"TAB2",#N/A,TRUE,"GENERAL";"TAB3",#N/A,TRUE,"GENERAL";"TAB4",#N/A,TRUE,"GENERAL";"TAB5",#N/A,TRUE,"GENERAL"}</definedName>
    <definedName name="____v9" localSheetId="0">{"TAB1",#N/A,TRUE,"GENERAL";"TAB2",#N/A,TRUE,"GENERAL";"TAB3",#N/A,TRUE,"GENERAL";"TAB4",#N/A,TRUE,"GENERAL";"TAB5",#N/A,TRUE,"GENERAL"}</definedName>
    <definedName name="____v9">{"TAB1",#N/A,TRUE,"GENERAL";"TAB2",#N/A,TRUE,"GENERAL";"TAB3",#N/A,TRUE,"GENERAL";"TAB4",#N/A,TRUE,"GENERAL";"TAB5",#N/A,TRUE,"GENERAL"}</definedName>
    <definedName name="____VEX1" localSheetId="0">#REF!</definedName>
    <definedName name="____VEX1">#REF!</definedName>
    <definedName name="____VFA1" localSheetId="0">#REF!</definedName>
    <definedName name="____VFA1">#REF!</definedName>
    <definedName name="____vfv4" localSheetId="0">{"via1",#N/A,TRUE,"general";"via2",#N/A,TRUE,"general";"via3",#N/A,TRUE,"general"}</definedName>
    <definedName name="____vfv4">{"via1",#N/A,TRUE,"general";"via2",#N/A,TRUE,"general";"via3",#N/A,TRUE,"general"}</definedName>
    <definedName name="____VIT1" localSheetId="0">#REF!</definedName>
    <definedName name="____VIT1">#REF!</definedName>
    <definedName name="____VPR1" localSheetId="0">#REF!</definedName>
    <definedName name="____VPR1">#REF!</definedName>
    <definedName name="____VPR2" localSheetId="0">#REF!</definedName>
    <definedName name="____VPR2">#REF!</definedName>
    <definedName name="____VRP1" localSheetId="0">#REF!</definedName>
    <definedName name="____VRP1">#REF!</definedName>
    <definedName name="____VSM1" localSheetId="0">#REF!</definedName>
    <definedName name="____VSM1">#REF!</definedName>
    <definedName name="____x1" localSheetId="0">{"TAB1",#N/A,TRUE,"GENERAL";"TAB2",#N/A,TRUE,"GENERAL";"TAB3",#N/A,TRUE,"GENERAL";"TAB4",#N/A,TRUE,"GENERAL";"TAB5",#N/A,TRUE,"GENERAL"}</definedName>
    <definedName name="____x1">{"TAB1",#N/A,TRUE,"GENERAL";"TAB2",#N/A,TRUE,"GENERAL";"TAB3",#N/A,TRUE,"GENERAL";"TAB4",#N/A,TRUE,"GENERAL";"TAB5",#N/A,TRUE,"GENERAL"}</definedName>
    <definedName name="____x2" localSheetId="0">{"via1",#N/A,TRUE,"general";"via2",#N/A,TRUE,"general";"via3",#N/A,TRUE,"general"}</definedName>
    <definedName name="____x2">{"via1",#N/A,TRUE,"general";"via2",#N/A,TRUE,"general";"via3",#N/A,TRUE,"general"}</definedName>
    <definedName name="____x3" localSheetId="0">{"via1",#N/A,TRUE,"general";"via2",#N/A,TRUE,"general";"via3",#N/A,TRUE,"general"}</definedName>
    <definedName name="____x3">{"via1",#N/A,TRUE,"general";"via2",#N/A,TRUE,"general";"via3",#N/A,TRUE,"general"}</definedName>
    <definedName name="____x4" localSheetId="0">{"via1",#N/A,TRUE,"general";"via2",#N/A,TRUE,"general";"via3",#N/A,TRUE,"general"}</definedName>
    <definedName name="____x4">{"via1",#N/A,TRUE,"general";"via2",#N/A,TRUE,"general";"via3",#N/A,TRUE,"general"}</definedName>
    <definedName name="____x5" localSheetId="0">{"TAB1",#N/A,TRUE,"GENERAL";"TAB2",#N/A,TRUE,"GENERAL";"TAB3",#N/A,TRUE,"GENERAL";"TAB4",#N/A,TRUE,"GENERAL";"TAB5",#N/A,TRUE,"GENERAL"}</definedName>
    <definedName name="____x5">{"TAB1",#N/A,TRUE,"GENERAL";"TAB2",#N/A,TRUE,"GENERAL";"TAB3",#N/A,TRUE,"GENERAL";"TAB4",#N/A,TRUE,"GENERAL";"TAB5",#N/A,TRUE,"GENERAL"}</definedName>
    <definedName name="____x6" localSheetId="0">{"TAB1",#N/A,TRUE,"GENERAL";"TAB2",#N/A,TRUE,"GENERAL";"TAB3",#N/A,TRUE,"GENERAL";"TAB4",#N/A,TRUE,"GENERAL";"TAB5",#N/A,TRUE,"GENERAL"}</definedName>
    <definedName name="____x6">{"TAB1",#N/A,TRUE,"GENERAL";"TAB2",#N/A,TRUE,"GENERAL";"TAB3",#N/A,TRUE,"GENERAL";"TAB4",#N/A,TRUE,"GENERAL";"TAB5",#N/A,TRUE,"GENERAL"}</definedName>
    <definedName name="____x7" localSheetId="0">{"TAB1",#N/A,TRUE,"GENERAL";"TAB2",#N/A,TRUE,"GENERAL";"TAB3",#N/A,TRUE,"GENERAL";"TAB4",#N/A,TRUE,"GENERAL";"TAB5",#N/A,TRUE,"GENERAL"}</definedName>
    <definedName name="____x7">{"TAB1",#N/A,TRUE,"GENERAL";"TAB2",#N/A,TRUE,"GENERAL";"TAB3",#N/A,TRUE,"GENERAL";"TAB4",#N/A,TRUE,"GENERAL";"TAB5",#N/A,TRUE,"GENERAL"}</definedName>
    <definedName name="____x8" localSheetId="0">{"via1",#N/A,TRUE,"general";"via2",#N/A,TRUE,"general";"via3",#N/A,TRUE,"general"}</definedName>
    <definedName name="____x8">{"via1",#N/A,TRUE,"general";"via2",#N/A,TRUE,"general";"via3",#N/A,TRUE,"general"}</definedName>
    <definedName name="____x9" localSheetId="0">{"TAB1",#N/A,TRUE,"GENERAL";"TAB2",#N/A,TRUE,"GENERAL";"TAB3",#N/A,TRUE,"GENERAL";"TAB4",#N/A,TRUE,"GENERAL";"TAB5",#N/A,TRUE,"GENERAL"}</definedName>
    <definedName name="____x9">{"TAB1",#N/A,TRUE,"GENERAL";"TAB2",#N/A,TRUE,"GENERAL";"TAB3",#N/A,TRUE,"GENERAL";"TAB4",#N/A,TRUE,"GENERAL";"TAB5",#N/A,TRUE,"GENERAL"}</definedName>
    <definedName name="____y2" localSheetId="0">{"TAB1",#N/A,TRUE,"GENERAL";"TAB2",#N/A,TRUE,"GENERAL";"TAB3",#N/A,TRUE,"GENERAL";"TAB4",#N/A,TRUE,"GENERAL";"TAB5",#N/A,TRUE,"GENERAL"}</definedName>
    <definedName name="____y2">{"TAB1",#N/A,TRUE,"GENERAL";"TAB2",#N/A,TRUE,"GENERAL";"TAB3",#N/A,TRUE,"GENERAL";"TAB4",#N/A,TRUE,"GENERAL";"TAB5",#N/A,TRUE,"GENERAL"}</definedName>
    <definedName name="____y3" localSheetId="0">{"via1",#N/A,TRUE,"general";"via2",#N/A,TRUE,"general";"via3",#N/A,TRUE,"general"}</definedName>
    <definedName name="____y3">{"via1",#N/A,TRUE,"general";"via2",#N/A,TRUE,"general";"via3",#N/A,TRUE,"general"}</definedName>
    <definedName name="____y4" localSheetId="0">{"via1",#N/A,TRUE,"general";"via2",#N/A,TRUE,"general";"via3",#N/A,TRUE,"general"}</definedName>
    <definedName name="____y4">{"via1",#N/A,TRUE,"general";"via2",#N/A,TRUE,"general";"via3",#N/A,TRUE,"general"}</definedName>
    <definedName name="____y5" localSheetId="0">{"TAB1",#N/A,TRUE,"GENERAL";"TAB2",#N/A,TRUE,"GENERAL";"TAB3",#N/A,TRUE,"GENERAL";"TAB4",#N/A,TRUE,"GENERAL";"TAB5",#N/A,TRUE,"GENERAL"}</definedName>
    <definedName name="____y5">{"TAB1",#N/A,TRUE,"GENERAL";"TAB2",#N/A,TRUE,"GENERAL";"TAB3",#N/A,TRUE,"GENERAL";"TAB4",#N/A,TRUE,"GENERAL";"TAB5",#N/A,TRUE,"GENERAL"}</definedName>
    <definedName name="____y6" localSheetId="0">{"via1",#N/A,TRUE,"general";"via2",#N/A,TRUE,"general";"via3",#N/A,TRUE,"general"}</definedName>
    <definedName name="____y6">{"via1",#N/A,TRUE,"general";"via2",#N/A,TRUE,"general";"via3",#N/A,TRUE,"general"}</definedName>
    <definedName name="____y7" localSheetId="0">{"via1",#N/A,TRUE,"general";"via2",#N/A,TRUE,"general";"via3",#N/A,TRUE,"general"}</definedName>
    <definedName name="____y7">{"via1",#N/A,TRUE,"general";"via2",#N/A,TRUE,"general";"via3",#N/A,TRUE,"general"}</definedName>
    <definedName name="____y8" localSheetId="0">{"via1",#N/A,TRUE,"general";"via2",#N/A,TRUE,"general";"via3",#N/A,TRUE,"general"}</definedName>
    <definedName name="____y8">{"via1",#N/A,TRUE,"general";"via2",#N/A,TRUE,"general";"via3",#N/A,TRUE,"general"}</definedName>
    <definedName name="____y9" localSheetId="0">{"TAB1",#N/A,TRUE,"GENERAL";"TAB2",#N/A,TRUE,"GENERAL";"TAB3",#N/A,TRUE,"GENERAL";"TAB4",#N/A,TRUE,"GENERAL";"TAB5",#N/A,TRUE,"GENERAL"}</definedName>
    <definedName name="____y9">{"TAB1",#N/A,TRUE,"GENERAL";"TAB2",#N/A,TRUE,"GENERAL";"TAB3",#N/A,TRUE,"GENERAL";"TAB4",#N/A,TRUE,"GENERAL";"TAB5",#N/A,TRUE,"GENERAL"}</definedName>
    <definedName name="____z1" localSheetId="0">{"TAB1",#N/A,TRUE,"GENERAL";"TAB2",#N/A,TRUE,"GENERAL";"TAB3",#N/A,TRUE,"GENERAL";"TAB4",#N/A,TRUE,"GENERAL";"TAB5",#N/A,TRUE,"GENERAL"}</definedName>
    <definedName name="____z1">{"TAB1",#N/A,TRUE,"GENERAL";"TAB2",#N/A,TRUE,"GENERAL";"TAB3",#N/A,TRUE,"GENERAL";"TAB4",#N/A,TRUE,"GENERAL";"TAB5",#N/A,TRUE,"GENERAL"}</definedName>
    <definedName name="____z2" localSheetId="0">{"via1",#N/A,TRUE,"general";"via2",#N/A,TRUE,"general";"via3",#N/A,TRUE,"general"}</definedName>
    <definedName name="____z2">{"via1",#N/A,TRUE,"general";"via2",#N/A,TRUE,"general";"via3",#N/A,TRUE,"general"}</definedName>
    <definedName name="____z3" localSheetId="0">{"via1",#N/A,TRUE,"general";"via2",#N/A,TRUE,"general";"via3",#N/A,TRUE,"general"}</definedName>
    <definedName name="____z3">{"via1",#N/A,TRUE,"general";"via2",#N/A,TRUE,"general";"via3",#N/A,TRUE,"general"}</definedName>
    <definedName name="____z4" localSheetId="0">{"TAB1",#N/A,TRUE,"GENERAL";"TAB2",#N/A,TRUE,"GENERAL";"TAB3",#N/A,TRUE,"GENERAL";"TAB4",#N/A,TRUE,"GENERAL";"TAB5",#N/A,TRUE,"GENERAL"}</definedName>
    <definedName name="____z4">{"TAB1",#N/A,TRUE,"GENERAL";"TAB2",#N/A,TRUE,"GENERAL";"TAB3",#N/A,TRUE,"GENERAL";"TAB4",#N/A,TRUE,"GENERAL";"TAB5",#N/A,TRUE,"GENERAL"}</definedName>
    <definedName name="____z5" localSheetId="0">{"via1",#N/A,TRUE,"general";"via2",#N/A,TRUE,"general";"via3",#N/A,TRUE,"general"}</definedName>
    <definedName name="____z5">{"via1",#N/A,TRUE,"general";"via2",#N/A,TRUE,"general";"via3",#N/A,TRUE,"general"}</definedName>
    <definedName name="____z6" localSheetId="0">{"TAB1",#N/A,TRUE,"GENERAL";"TAB2",#N/A,TRUE,"GENERAL";"TAB3",#N/A,TRUE,"GENERAL";"TAB4",#N/A,TRUE,"GENERAL";"TAB5",#N/A,TRUE,"GENERAL"}</definedName>
    <definedName name="____z6">{"TAB1",#N/A,TRUE,"GENERAL";"TAB2",#N/A,TRUE,"GENERAL";"TAB3",#N/A,TRUE,"GENERAL";"TAB4",#N/A,TRUE,"GENERAL";"TAB5",#N/A,TRUE,"GENERAL"}</definedName>
    <definedName name="___a1" localSheetId="0">{"TAB1",#N/A,TRUE,"GENERAL";"TAB2",#N/A,TRUE,"GENERAL";"TAB3",#N/A,TRUE,"GENERAL";"TAB4",#N/A,TRUE,"GENERAL";"TAB5",#N/A,TRUE,"GENERAL"}</definedName>
    <definedName name="___a1">{"TAB1",#N/A,TRUE,"GENERAL";"TAB2",#N/A,TRUE,"GENERAL";"TAB3",#N/A,TRUE,"GENERAL";"TAB4",#N/A,TRUE,"GENERAL";"TAB5",#N/A,TRUE,"GENERAL"}</definedName>
    <definedName name="___a3" localSheetId="0">{"TAB1",#N/A,TRUE,"GENERAL";"TAB2",#N/A,TRUE,"GENERAL";"TAB3",#N/A,TRUE,"GENERAL";"TAB4",#N/A,TRUE,"GENERAL";"TAB5",#N/A,TRUE,"GENERAL"}</definedName>
    <definedName name="___a3">{"TAB1",#N/A,TRUE,"GENERAL";"TAB2",#N/A,TRUE,"GENERAL";"TAB3",#N/A,TRUE,"GENERAL";"TAB4",#N/A,TRUE,"GENERAL";"TAB5",#N/A,TRUE,"GENERAL"}</definedName>
    <definedName name="___a4" localSheetId="0">{"via1",#N/A,TRUE,"general";"via2",#N/A,TRUE,"general";"via3",#N/A,TRUE,"general"}</definedName>
    <definedName name="___a4">{"via1",#N/A,TRUE,"general";"via2",#N/A,TRUE,"general";"via3",#N/A,TRUE,"general"}</definedName>
    <definedName name="___a5" localSheetId="0">{"TAB1",#N/A,TRUE,"GENERAL";"TAB2",#N/A,TRUE,"GENERAL";"TAB3",#N/A,TRUE,"GENERAL";"TAB4",#N/A,TRUE,"GENERAL";"TAB5",#N/A,TRUE,"GENERAL"}</definedName>
    <definedName name="___a5">{"TAB1",#N/A,TRUE,"GENERAL";"TAB2",#N/A,TRUE,"GENERAL";"TAB3",#N/A,TRUE,"GENERAL";"TAB4",#N/A,TRUE,"GENERAL";"TAB5",#N/A,TRUE,"GENERAL"}</definedName>
    <definedName name="___a6" localSheetId="0">{"TAB1",#N/A,TRUE,"GENERAL";"TAB2",#N/A,TRUE,"GENERAL";"TAB3",#N/A,TRUE,"GENERAL";"TAB4",#N/A,TRUE,"GENERAL";"TAB5",#N/A,TRUE,"GENERAL"}</definedName>
    <definedName name="___a6">{"TAB1",#N/A,TRUE,"GENERAL";"TAB2",#N/A,TRUE,"GENERAL";"TAB3",#N/A,TRUE,"GENERAL";"TAB4",#N/A,TRUE,"GENERAL";"TAB5",#N/A,TRUE,"GENERAL"}</definedName>
    <definedName name="___Abd2" localSheetId="0">#REF!</definedName>
    <definedName name="___Abd2">#REF!</definedName>
    <definedName name="___Abd4" localSheetId="0">#REF!</definedName>
    <definedName name="___Abd4">#REF!</definedName>
    <definedName name="___Abd6" localSheetId="0">#REF!</definedName>
    <definedName name="___Abd6">#REF!</definedName>
    <definedName name="___AcC1" localSheetId="0">#REF!</definedName>
    <definedName name="___AcC1">#REF!</definedName>
    <definedName name="___Act1" localSheetId="0">#REF!</definedName>
    <definedName name="___Act1">#REF!</definedName>
    <definedName name="___ADH12" localSheetId="0">#REF!</definedName>
    <definedName name="___ADH12">#REF!</definedName>
    <definedName name="___ADM12" localSheetId="0">#REF!</definedName>
    <definedName name="___ADM12">#REF!</definedName>
    <definedName name="___ADM2" localSheetId="0">#REF!</definedName>
    <definedName name="___ADM2">#REF!</definedName>
    <definedName name="___ADM3" localSheetId="0">#REF!</definedName>
    <definedName name="___ADM3">#REF!</definedName>
    <definedName name="___ADM4" localSheetId="0">#REF!</definedName>
    <definedName name="___ADM4">#REF!</definedName>
    <definedName name="___ADP1" localSheetId="0">#REF!</definedName>
    <definedName name="___ADP1">#REF!</definedName>
    <definedName name="___AFC1" localSheetId="0">#REF!</definedName>
    <definedName name="___AFC1">#REF!</definedName>
    <definedName name="___AFC3" localSheetId="0">#REF!</definedName>
    <definedName name="___AFC3">#REF!</definedName>
    <definedName name="___AFC5" localSheetId="0">#REF!</definedName>
    <definedName name="___AFC5">#REF!</definedName>
    <definedName name="___Afo1" localSheetId="0">#REF!</definedName>
    <definedName name="___Afo1">#REF!</definedName>
    <definedName name="___AIU1" localSheetId="0">#REF!</definedName>
    <definedName name="___AIU1">#REF!</definedName>
    <definedName name="___AIU2" localSheetId="0">#REF!</definedName>
    <definedName name="___AIU2">#REF!</definedName>
    <definedName name="___ane7" localSheetId="0">#REF!</definedName>
    <definedName name="___ane7">#REF!</definedName>
    <definedName name="___ane8" localSheetId="0">#REF!</definedName>
    <definedName name="___ane8">#REF!</definedName>
    <definedName name="___apb1" localSheetId="0">#REF!</definedName>
    <definedName name="___apb1">#REF!</definedName>
    <definedName name="___ApC1" localSheetId="0">#REF!</definedName>
    <definedName name="___ApC1">#REF!</definedName>
    <definedName name="___APR2" localSheetId="0">#REF!</definedName>
    <definedName name="___APR2">#REF!</definedName>
    <definedName name="___Atp2" localSheetId="0">#REF!</definedName>
    <definedName name="___Atp2">#REF!</definedName>
    <definedName name="___ATT2" localSheetId="0">#REF!</definedName>
    <definedName name="___ATT2">#REF!</definedName>
    <definedName name="___b2" localSheetId="0">{"TAB1",#N/A,TRUE,"GENERAL";"TAB2",#N/A,TRUE,"GENERAL";"TAB3",#N/A,TRUE,"GENERAL";"TAB4",#N/A,TRUE,"GENERAL";"TAB5",#N/A,TRUE,"GENERAL"}</definedName>
    <definedName name="___b2">{"TAB1",#N/A,TRUE,"GENERAL";"TAB2",#N/A,TRUE,"GENERAL";"TAB3",#N/A,TRUE,"GENERAL";"TAB4",#N/A,TRUE,"GENERAL";"TAB5",#N/A,TRUE,"GENERAL"}</definedName>
    <definedName name="___b3" localSheetId="0">{"TAB1",#N/A,TRUE,"GENERAL";"TAB2",#N/A,TRUE,"GENERAL";"TAB3",#N/A,TRUE,"GENERAL";"TAB4",#N/A,TRUE,"GENERAL";"TAB5",#N/A,TRUE,"GENERAL"}</definedName>
    <definedName name="___b3">{"TAB1",#N/A,TRUE,"GENERAL";"TAB2",#N/A,TRUE,"GENERAL";"TAB3",#N/A,TRUE,"GENERAL";"TAB4",#N/A,TRUE,"GENERAL";"TAB5",#N/A,TRUE,"GENERAL"}</definedName>
    <definedName name="___b4" localSheetId="0">{"TAB1",#N/A,TRUE,"GENERAL";"TAB2",#N/A,TRUE,"GENERAL";"TAB3",#N/A,TRUE,"GENERAL";"TAB4",#N/A,TRUE,"GENERAL";"TAB5",#N/A,TRUE,"GENERAL"}</definedName>
    <definedName name="___b4">{"TAB1",#N/A,TRUE,"GENERAL";"TAB2",#N/A,TRUE,"GENERAL";"TAB3",#N/A,TRUE,"GENERAL";"TAB4",#N/A,TRUE,"GENERAL";"TAB5",#N/A,TRUE,"GENERAL"}</definedName>
    <definedName name="___b5" localSheetId="0">{"TAB1",#N/A,TRUE,"GENERAL";"TAB2",#N/A,TRUE,"GENERAL";"TAB3",#N/A,TRUE,"GENERAL";"TAB4",#N/A,TRUE,"GENERAL";"TAB5",#N/A,TRUE,"GENERAL"}</definedName>
    <definedName name="___b5">{"TAB1",#N/A,TRUE,"GENERAL";"TAB2",#N/A,TRUE,"GENERAL";"TAB3",#N/A,TRUE,"GENERAL";"TAB4",#N/A,TRUE,"GENERAL";"TAB5",#N/A,TRUE,"GENERAL"}</definedName>
    <definedName name="___b6" localSheetId="0">{"TAB1",#N/A,TRUE,"GENERAL";"TAB2",#N/A,TRUE,"GENERAL";"TAB3",#N/A,TRUE,"GENERAL";"TAB4",#N/A,TRUE,"GENERAL";"TAB5",#N/A,TRUE,"GENERAL"}</definedName>
    <definedName name="___b6">{"TAB1",#N/A,TRUE,"GENERAL";"TAB2",#N/A,TRUE,"GENERAL";"TAB3",#N/A,TRUE,"GENERAL";"TAB4",#N/A,TRUE,"GENERAL";"TAB5",#N/A,TRUE,"GENERAL"}</definedName>
    <definedName name="___b7" localSheetId="0">{"via1",#N/A,TRUE,"general";"via2",#N/A,TRUE,"general";"via3",#N/A,TRUE,"general"}</definedName>
    <definedName name="___b7">{"via1",#N/A,TRUE,"general";"via2",#N/A,TRUE,"general";"via3",#N/A,TRUE,"general"}</definedName>
    <definedName name="___b8" localSheetId="0">{"via1",#N/A,TRUE,"general";"via2",#N/A,TRUE,"general";"via3",#N/A,TRUE,"general"}</definedName>
    <definedName name="___b8">{"via1",#N/A,TRUE,"general";"via2",#N/A,TRUE,"general";"via3",#N/A,TRUE,"general"}</definedName>
    <definedName name="___BAZ10" localSheetId="0">#REF!</definedName>
    <definedName name="___BAZ10">#REF!</definedName>
    <definedName name="___bb9" localSheetId="0">{"TAB1",#N/A,TRUE,"GENERAL";"TAB2",#N/A,TRUE,"GENERAL";"TAB3",#N/A,TRUE,"GENERAL";"TAB4",#N/A,TRUE,"GENERAL";"TAB5",#N/A,TRUE,"GENERAL"}</definedName>
    <definedName name="___bb9">{"TAB1",#N/A,TRUE,"GENERAL";"TAB2",#N/A,TRUE,"GENERAL";"TAB3",#N/A,TRUE,"GENERAL";"TAB4",#N/A,TRUE,"GENERAL";"TAB5",#N/A,TRUE,"GENERAL"}</definedName>
    <definedName name="___bgb5" localSheetId="0">{"TAB1",#N/A,TRUE,"GENERAL";"TAB2",#N/A,TRUE,"GENERAL";"TAB3",#N/A,TRUE,"GENERAL";"TAB4",#N/A,TRUE,"GENERAL";"TAB5",#N/A,TRUE,"GENERAL"}</definedName>
    <definedName name="___bgb5">{"TAB1",#N/A,TRUE,"GENERAL";"TAB2",#N/A,TRUE,"GENERAL";"TAB3",#N/A,TRUE,"GENERAL";"TAB4",#N/A,TRUE,"GENERAL";"TAB5",#N/A,TRUE,"GENERAL"}</definedName>
    <definedName name="___BGC1" localSheetId="0">#REF!</definedName>
    <definedName name="___BGC1">#REF!</definedName>
    <definedName name="___BGC3" localSheetId="0">#REF!</definedName>
    <definedName name="___BGC3">#REF!</definedName>
    <definedName name="___BGC5" localSheetId="0">#REF!</definedName>
    <definedName name="___BGC5">#REF!</definedName>
    <definedName name="___BLO20" localSheetId="0">#REF!</definedName>
    <definedName name="___BLO20">#REF!</definedName>
    <definedName name="___BPR2" localSheetId="0">#REF!</definedName>
    <definedName name="___BPR2">#REF!</definedName>
    <definedName name="___BTC60" localSheetId="0">#REF!</definedName>
    <definedName name="___BTC60">#REF!</definedName>
    <definedName name="___BTT2" localSheetId="0">#REF!</definedName>
    <definedName name="___BTT2">#REF!</definedName>
    <definedName name="___C2254JH" localSheetId="0">#REF!</definedName>
    <definedName name="___C2254JH">#REF!</definedName>
    <definedName name="___C2256JH" localSheetId="0">#REF!</definedName>
    <definedName name="___C2256JH">#REF!</definedName>
    <definedName name="___C452JH" localSheetId="0">#REF!</definedName>
    <definedName name="___C452JH">#REF!</definedName>
    <definedName name="___C903L" localSheetId="0">#REF!</definedName>
    <definedName name="___C903L">#REF!</definedName>
    <definedName name="___C908J" localSheetId="0">#REF!</definedName>
    <definedName name="___C908J">#REF!</definedName>
    <definedName name="___CAC1" localSheetId="0">#REF!</definedName>
    <definedName name="___CAC1">#REF!</definedName>
    <definedName name="___CAC3" localSheetId="0">#REF!</definedName>
    <definedName name="___CAC3">#REF!</definedName>
    <definedName name="___CAC5" localSheetId="0">#REF!</definedName>
    <definedName name="___CAC5">#REF!</definedName>
    <definedName name="___CAN28" localSheetId="0">#REF!</definedName>
    <definedName name="___CAN28">#REF!</definedName>
    <definedName name="___Cod1" localSheetId="0">#REF!</definedName>
    <definedName name="___Cod1">#REF!</definedName>
    <definedName name="___COM1" localSheetId="0">#REF!</definedName>
    <definedName name="___COM1">#REF!</definedName>
    <definedName name="___COM10" localSheetId="0">#REF!</definedName>
    <definedName name="___COM10">#REF!</definedName>
    <definedName name="___COM11" localSheetId="0">#REF!</definedName>
    <definedName name="___COM11">#REF!</definedName>
    <definedName name="___COM12" localSheetId="0">#REF!</definedName>
    <definedName name="___COM12">#REF!</definedName>
    <definedName name="___COM13" localSheetId="0">#REF!</definedName>
    <definedName name="___COM13">#REF!</definedName>
    <definedName name="___COM14" localSheetId="0">#REF!</definedName>
    <definedName name="___COM14">#REF!</definedName>
    <definedName name="___COM15" localSheetId="0">#REF!</definedName>
    <definedName name="___COM15">#REF!</definedName>
    <definedName name="___COM16" localSheetId="0">#REF!</definedName>
    <definedName name="___COM16">#REF!</definedName>
    <definedName name="___COM17" localSheetId="0">#REF!</definedName>
    <definedName name="___COM17">#REF!</definedName>
    <definedName name="___COM18" localSheetId="0">#REF!</definedName>
    <definedName name="___COM18">#REF!</definedName>
    <definedName name="___COM19" localSheetId="0">#REF!</definedName>
    <definedName name="___COM19">#REF!</definedName>
    <definedName name="___COM2" localSheetId="0">#REF!</definedName>
    <definedName name="___COM2">#REF!</definedName>
    <definedName name="___COM20" localSheetId="0">#REF!</definedName>
    <definedName name="___COM20">#REF!</definedName>
    <definedName name="___COM21" localSheetId="0">#REF!</definedName>
    <definedName name="___COM21">#REF!</definedName>
    <definedName name="___COM3" localSheetId="0">#REF!</definedName>
    <definedName name="___COM3">#REF!</definedName>
    <definedName name="___COM4" localSheetId="0">#REF!</definedName>
    <definedName name="___COM4">#REF!</definedName>
    <definedName name="___COM5" localSheetId="0">#REF!</definedName>
    <definedName name="___COM5">#REF!</definedName>
    <definedName name="___COM6" localSheetId="0">#REF!</definedName>
    <definedName name="___COM6">#REF!</definedName>
    <definedName name="___COM7" localSheetId="0">#REF!</definedName>
    <definedName name="___COM7">#REF!</definedName>
    <definedName name="___COM8" localSheetId="0">#REF!</definedName>
    <definedName name="___COM8">#REF!</definedName>
    <definedName name="___COM9" localSheetId="0">#REF!</definedName>
    <definedName name="___COM9">#REF!</definedName>
    <definedName name="___CUA44" localSheetId="0">#REF!</definedName>
    <definedName name="___CUA44">#REF!</definedName>
    <definedName name="___DAT1" localSheetId="0">#REF!</definedName>
    <definedName name="___DAT1">#REF!</definedName>
    <definedName name="___DAT2" localSheetId="0">#REF!</definedName>
    <definedName name="___DAT2">#REF!</definedName>
    <definedName name="___DAT3" localSheetId="0">#REF!</definedName>
    <definedName name="___DAT3">#REF!</definedName>
    <definedName name="___DAT4" localSheetId="0">#REF!</definedName>
    <definedName name="___DAT4">#REF!</definedName>
    <definedName name="___DCI1" localSheetId="0">#REF!</definedName>
    <definedName name="___DCI1">#REF!</definedName>
    <definedName name="___DDS1" localSheetId="0">#REF!</definedName>
    <definedName name="___DDS1">#REF!</definedName>
    <definedName name="___DEC1" localSheetId="0">#REF!</definedName>
    <definedName name="___DEC1">#REF!</definedName>
    <definedName name="___DEC12" localSheetId="0">#REF!</definedName>
    <definedName name="___DEC12">#REF!</definedName>
    <definedName name="___DGO1" localSheetId="0">#REF!</definedName>
    <definedName name="___DGO1">#REF!</definedName>
    <definedName name="___DGP1" localSheetId="0">#REF!</definedName>
    <definedName name="___DGP1">#REF!</definedName>
    <definedName name="___DIJ1" localSheetId="0">#REF!</definedName>
    <definedName name="___DIJ1">#REF!</definedName>
    <definedName name="___DPI1" localSheetId="0">#REF!</definedName>
    <definedName name="___DPI1">#REF!</definedName>
    <definedName name="___DPR2" localSheetId="0">#REF!</definedName>
    <definedName name="___DPR2">#REF!</definedName>
    <definedName name="___DPY1" localSheetId="0">#REF!</definedName>
    <definedName name="___DPY1">#REF!</definedName>
    <definedName name="___DRI1" localSheetId="0">#REF!</definedName>
    <definedName name="___DRI1">#REF!</definedName>
    <definedName name="___DRL1" localSheetId="0">#REF!</definedName>
    <definedName name="___DRL1">#REF!</definedName>
    <definedName name="___DSP1" localSheetId="0">#REF!</definedName>
    <definedName name="___DSP1">#REF!</definedName>
    <definedName name="___DTT2" localSheetId="0">#REF!</definedName>
    <definedName name="___DTT2">#REF!</definedName>
    <definedName name="___ECP1" localSheetId="0">#REF!</definedName>
    <definedName name="___ECP1">#REF!</definedName>
    <definedName name="___EEF110" localSheetId="0">#REF!</definedName>
    <definedName name="___EEF110">#REF!</definedName>
    <definedName name="___EPR2" localSheetId="0">#REF!</definedName>
    <definedName name="___EPR2">#REF!</definedName>
    <definedName name="___EST12" localSheetId="0">#REF!</definedName>
    <definedName name="___EST12">#REF!</definedName>
    <definedName name="___ETC60" localSheetId="0">#REF!</definedName>
    <definedName name="___ETC60">#REF!</definedName>
    <definedName name="___ETF315" localSheetId="0">#REF!</definedName>
    <definedName name="___ETF315">#REF!</definedName>
    <definedName name="___ETT2" localSheetId="0">#REF!</definedName>
    <definedName name="___ETT2">#REF!</definedName>
    <definedName name="___FYB02" localSheetId="0">#REF!</definedName>
    <definedName name="___FYB02">#REF!</definedName>
    <definedName name="___FYB03" localSheetId="0">#REF!</definedName>
    <definedName name="___FYB03">#REF!</definedName>
    <definedName name="___FYB04" localSheetId="0">#REF!</definedName>
    <definedName name="___FYB04">#REF!</definedName>
    <definedName name="___FYB08" localSheetId="0">#REF!</definedName>
    <definedName name="___FYB08">#REF!</definedName>
    <definedName name="___FYB10" localSheetId="0">#REF!</definedName>
    <definedName name="___FYB10">#REF!</definedName>
    <definedName name="___g2" localSheetId="0">{"TAB1",#N/A,TRUE,"GENERAL";"TAB2",#N/A,TRUE,"GENERAL";"TAB3",#N/A,TRUE,"GENERAL";"TAB4",#N/A,TRUE,"GENERAL";"TAB5",#N/A,TRUE,"GENERAL"}</definedName>
    <definedName name="___g2">{"TAB1",#N/A,TRUE,"GENERAL";"TAB2",#N/A,TRUE,"GENERAL";"TAB3",#N/A,TRUE,"GENERAL";"TAB4",#N/A,TRUE,"GENERAL";"TAB5",#N/A,TRUE,"GENERAL"}</definedName>
    <definedName name="___g3" localSheetId="0">{"via1",#N/A,TRUE,"general";"via2",#N/A,TRUE,"general";"via3",#N/A,TRUE,"general"}</definedName>
    <definedName name="___g3">{"via1",#N/A,TRUE,"general";"via2",#N/A,TRUE,"general";"via3",#N/A,TRUE,"general"}</definedName>
    <definedName name="___g4" localSheetId="0">{"via1",#N/A,TRUE,"general";"via2",#N/A,TRUE,"general";"via3",#N/A,TRUE,"general"}</definedName>
    <definedName name="___g4">{"via1",#N/A,TRUE,"general";"via2",#N/A,TRUE,"general";"via3",#N/A,TRUE,"general"}</definedName>
    <definedName name="___g5" localSheetId="0">{"via1",#N/A,TRUE,"general";"via2",#N/A,TRUE,"general";"via3",#N/A,TRUE,"general"}</definedName>
    <definedName name="___g5">{"via1",#N/A,TRUE,"general";"via2",#N/A,TRUE,"general";"via3",#N/A,TRUE,"general"}</definedName>
    <definedName name="___g6" localSheetId="0">{"via1",#N/A,TRUE,"general";"via2",#N/A,TRUE,"general";"via3",#N/A,TRUE,"general"}</definedName>
    <definedName name="___g6">{"via1",#N/A,TRUE,"general";"via2",#N/A,TRUE,"general";"via3",#N/A,TRUE,"general"}</definedName>
    <definedName name="___g7" localSheetId="0">{"TAB1",#N/A,TRUE,"GENERAL";"TAB2",#N/A,TRUE,"GENERAL";"TAB3",#N/A,TRUE,"GENERAL";"TAB4",#N/A,TRUE,"GENERAL";"TAB5",#N/A,TRUE,"GENERAL"}</definedName>
    <definedName name="___g7">{"TAB1",#N/A,TRUE,"GENERAL";"TAB2",#N/A,TRUE,"GENERAL";"TAB3",#N/A,TRUE,"GENERAL";"TAB4",#N/A,TRUE,"GENERAL";"TAB5",#N/A,TRUE,"GENERAL"}</definedName>
    <definedName name="___GR1" localSheetId="0">{"TAB1",#N/A,TRUE,"GENERAL";"TAB2",#N/A,TRUE,"GENERAL";"TAB3",#N/A,TRUE,"GENERAL";"TAB4",#N/A,TRUE,"GENERAL";"TAB5",#N/A,TRUE,"GENERAL"}</definedName>
    <definedName name="___GR1">{"TAB1",#N/A,TRUE,"GENERAL";"TAB2",#N/A,TRUE,"GENERAL";"TAB3",#N/A,TRUE,"GENERAL";"TAB4",#N/A,TRUE,"GENERAL";"TAB5",#N/A,TRUE,"GENERAL"}</definedName>
    <definedName name="___gtr4" localSheetId="0">{"via1",#N/A,TRUE,"general";"via2",#N/A,TRUE,"general";"via3",#N/A,TRUE,"general"}</definedName>
    <definedName name="___gtr4">{"via1",#N/A,TRUE,"general";"via2",#N/A,TRUE,"general";"via3",#N/A,TRUE,"general"}</definedName>
    <definedName name="___h2" localSheetId="0">{"via1",#N/A,TRUE,"general";"via2",#N/A,TRUE,"general";"via3",#N/A,TRUE,"general"}</definedName>
    <definedName name="___h2">{"via1",#N/A,TRUE,"general";"via2",#N/A,TRUE,"general";"via3",#N/A,TRUE,"general"}</definedName>
    <definedName name="___h3" localSheetId="0">{"via1",#N/A,TRUE,"general";"via2",#N/A,TRUE,"general";"via3",#N/A,TRUE,"general"}</definedName>
    <definedName name="___h3">{"via1",#N/A,TRUE,"general";"via2",#N/A,TRUE,"general";"via3",#N/A,TRUE,"general"}</definedName>
    <definedName name="___h4" localSheetId="0">{"TAB1",#N/A,TRUE,"GENERAL";"TAB2",#N/A,TRUE,"GENERAL";"TAB3",#N/A,TRUE,"GENERAL";"TAB4",#N/A,TRUE,"GENERAL";"TAB5",#N/A,TRUE,"GENERAL"}</definedName>
    <definedName name="___h4">{"TAB1",#N/A,TRUE,"GENERAL";"TAB2",#N/A,TRUE,"GENERAL";"TAB3",#N/A,TRUE,"GENERAL";"TAB4",#N/A,TRUE,"GENERAL";"TAB5",#N/A,TRUE,"GENERAL"}</definedName>
    <definedName name="___h5" localSheetId="0">{"TAB1",#N/A,TRUE,"GENERAL";"TAB2",#N/A,TRUE,"GENERAL";"TAB3",#N/A,TRUE,"GENERAL";"TAB4",#N/A,TRUE,"GENERAL";"TAB5",#N/A,TRUE,"GENERAL"}</definedName>
    <definedName name="___h5">{"TAB1",#N/A,TRUE,"GENERAL";"TAB2",#N/A,TRUE,"GENERAL";"TAB3",#N/A,TRUE,"GENERAL";"TAB4",#N/A,TRUE,"GENERAL";"TAB5",#N/A,TRUE,"GENERAL"}</definedName>
    <definedName name="___h6" localSheetId="0">{"via1",#N/A,TRUE,"general";"via2",#N/A,TRUE,"general";"via3",#N/A,TRUE,"general"}</definedName>
    <definedName name="___h6">{"via1",#N/A,TRUE,"general";"via2",#N/A,TRUE,"general";"via3",#N/A,TRUE,"general"}</definedName>
    <definedName name="___h7" localSheetId="0">{"TAB1",#N/A,TRUE,"GENERAL";"TAB2",#N/A,TRUE,"GENERAL";"TAB3",#N/A,TRUE,"GENERAL";"TAB4",#N/A,TRUE,"GENERAL";"TAB5",#N/A,TRUE,"GENERAL"}</definedName>
    <definedName name="___h7">{"TAB1",#N/A,TRUE,"GENERAL";"TAB2",#N/A,TRUE,"GENERAL";"TAB3",#N/A,TRUE,"GENERAL";"TAB4",#N/A,TRUE,"GENERAL";"TAB5",#N/A,TRUE,"GENERAL"}</definedName>
    <definedName name="___h8" localSheetId="0">{"via1",#N/A,TRUE,"general";"via2",#N/A,TRUE,"general";"via3",#N/A,TRUE,"general"}</definedName>
    <definedName name="___h8">{"via1",#N/A,TRUE,"general";"via2",#N/A,TRUE,"general";"via3",#N/A,TRUE,"general"}</definedName>
    <definedName name="___hfh7" localSheetId="0">{"via1",#N/A,TRUE,"general";"via2",#N/A,TRUE,"general";"via3",#N/A,TRUE,"general"}</definedName>
    <definedName name="___hfh7">{"via1",#N/A,TRUE,"general";"via2",#N/A,TRUE,"general";"via3",#N/A,TRUE,"general"}</definedName>
    <definedName name="___HOJ66" localSheetId="0">#REF!</definedName>
    <definedName name="___HOJ66">#REF!</definedName>
    <definedName name="___HOJ88" localSheetId="0">#REF!</definedName>
    <definedName name="___HOJ88">#REF!</definedName>
    <definedName name="___hpc6" localSheetId="0">#REF!</definedName>
    <definedName name="___hpc6">#REF!</definedName>
    <definedName name="___htC1" localSheetId="0">#REF!</definedName>
    <definedName name="___htC1">#REF!</definedName>
    <definedName name="___i4" localSheetId="0">{"via1",#N/A,TRUE,"general";"via2",#N/A,TRUE,"general";"via3",#N/A,TRUE,"general"}</definedName>
    <definedName name="___i4">{"via1",#N/A,TRUE,"general";"via2",#N/A,TRUE,"general";"via3",#N/A,TRUE,"general"}</definedName>
    <definedName name="___i5" localSheetId="0">{"TAB1",#N/A,TRUE,"GENERAL";"TAB2",#N/A,TRUE,"GENERAL";"TAB3",#N/A,TRUE,"GENERAL";"TAB4",#N/A,TRUE,"GENERAL";"TAB5",#N/A,TRUE,"GENERAL"}</definedName>
    <definedName name="___i5">{"TAB1",#N/A,TRUE,"GENERAL";"TAB2",#N/A,TRUE,"GENERAL";"TAB3",#N/A,TRUE,"GENERAL";"TAB4",#N/A,TRUE,"GENERAL";"TAB5",#N/A,TRUE,"GENERAL"}</definedName>
    <definedName name="___i6" localSheetId="0">{"TAB1",#N/A,TRUE,"GENERAL";"TAB2",#N/A,TRUE,"GENERAL";"TAB3",#N/A,TRUE,"GENERAL";"TAB4",#N/A,TRUE,"GENERAL";"TAB5",#N/A,TRUE,"GENERAL"}</definedName>
    <definedName name="___i6">{"TAB1",#N/A,TRUE,"GENERAL";"TAB2",#N/A,TRUE,"GENERAL";"TAB3",#N/A,TRUE,"GENERAL";"TAB4",#N/A,TRUE,"GENERAL";"TAB5",#N/A,TRUE,"GENERAL"}</definedName>
    <definedName name="___i7" localSheetId="0">{"via1",#N/A,TRUE,"general";"via2",#N/A,TRUE,"general";"via3",#N/A,TRUE,"general"}</definedName>
    <definedName name="___i7">{"via1",#N/A,TRUE,"general";"via2",#N/A,TRUE,"general";"via3",#N/A,TRUE,"general"}</definedName>
    <definedName name="___i77" localSheetId="0">{"TAB1",#N/A,TRUE,"GENERAL";"TAB2",#N/A,TRUE,"GENERAL";"TAB3",#N/A,TRUE,"GENERAL";"TAB4",#N/A,TRUE,"GENERAL";"TAB5",#N/A,TRUE,"GENERAL"}</definedName>
    <definedName name="___i77">{"TAB1",#N/A,TRUE,"GENERAL";"TAB2",#N/A,TRUE,"GENERAL";"TAB3",#N/A,TRUE,"GENERAL";"TAB4",#N/A,TRUE,"GENERAL";"TAB5",#N/A,TRUE,"GENERAL"}</definedName>
    <definedName name="___i8" localSheetId="0">{"via1",#N/A,TRUE,"general";"via2",#N/A,TRUE,"general";"via3",#N/A,TRUE,"general"}</definedName>
    <definedName name="___i8">{"via1",#N/A,TRUE,"general";"via2",#N/A,TRUE,"general";"via3",#N/A,TRUE,"general"}</definedName>
    <definedName name="___i9" localSheetId="0">{"TAB1",#N/A,TRUE,"GENERAL";"TAB2",#N/A,TRUE,"GENERAL";"TAB3",#N/A,TRUE,"GENERAL";"TAB4",#N/A,TRUE,"GENERAL";"TAB5",#N/A,TRUE,"GENERAL"}</definedName>
    <definedName name="___i9">{"TAB1",#N/A,TRUE,"GENERAL";"TAB2",#N/A,TRUE,"GENERAL";"TAB3",#N/A,TRUE,"GENERAL";"TAB4",#N/A,TRUE,"GENERAL";"TAB5",#N/A,TRUE,"GENERAL"}</definedName>
    <definedName name="___ICP1" localSheetId="0">#REF!</definedName>
    <definedName name="___ICP1">#REF!</definedName>
    <definedName name="___INF1" localSheetId="0">#REF!</definedName>
    <definedName name="___INF1">#REF!</definedName>
    <definedName name="___jdC1" localSheetId="0">#REF!</definedName>
    <definedName name="___jdC1">#REF!</definedName>
    <definedName name="___k3" localSheetId="0">{"TAB1",#N/A,TRUE,"GENERAL";"TAB2",#N/A,TRUE,"GENERAL";"TAB3",#N/A,TRUE,"GENERAL";"TAB4",#N/A,TRUE,"GENERAL";"TAB5",#N/A,TRUE,"GENERAL"}</definedName>
    <definedName name="___k3">{"TAB1",#N/A,TRUE,"GENERAL";"TAB2",#N/A,TRUE,"GENERAL";"TAB3",#N/A,TRUE,"GENERAL";"TAB4",#N/A,TRUE,"GENERAL";"TAB5",#N/A,TRUE,"GENERAL"}</definedName>
    <definedName name="___k4" localSheetId="0">{"via1",#N/A,TRUE,"general";"via2",#N/A,TRUE,"general";"via3",#N/A,TRUE,"general"}</definedName>
    <definedName name="___k4">{"via1",#N/A,TRUE,"general";"via2",#N/A,TRUE,"general";"via3",#N/A,TRUE,"general"}</definedName>
    <definedName name="___k5" localSheetId="0">{"via1",#N/A,TRUE,"general";"via2",#N/A,TRUE,"general";"via3",#N/A,TRUE,"general"}</definedName>
    <definedName name="___k5">{"via1",#N/A,TRUE,"general";"via2",#N/A,TRUE,"general";"via3",#N/A,TRUE,"general"}</definedName>
    <definedName name="___k6" localSheetId="0">{"TAB1",#N/A,TRUE,"GENERAL";"TAB2",#N/A,TRUE,"GENERAL";"TAB3",#N/A,TRUE,"GENERAL";"TAB4",#N/A,TRUE,"GENERAL";"TAB5",#N/A,TRUE,"GENERAL"}</definedName>
    <definedName name="___k6">{"TAB1",#N/A,TRUE,"GENERAL";"TAB2",#N/A,TRUE,"GENERAL";"TAB3",#N/A,TRUE,"GENERAL";"TAB4",#N/A,TRUE,"GENERAL";"TAB5",#N/A,TRUE,"GENERAL"}</definedName>
    <definedName name="___k7" localSheetId="0">{"via1",#N/A,TRUE,"general";"via2",#N/A,TRUE,"general";"via3",#N/A,TRUE,"general"}</definedName>
    <definedName name="___k7">{"via1",#N/A,TRUE,"general";"via2",#N/A,TRUE,"general";"via3",#N/A,TRUE,"general"}</definedName>
    <definedName name="___k8" localSheetId="0">{"via1",#N/A,TRUE,"general";"via2",#N/A,TRUE,"general";"via3",#N/A,TRUE,"general"}</definedName>
    <definedName name="___k8">{"via1",#N/A,TRUE,"general";"via2",#N/A,TRUE,"general";"via3",#N/A,TRUE,"general"}</definedName>
    <definedName name="___k9" localSheetId="0">{"TAB1",#N/A,TRUE,"GENERAL";"TAB2",#N/A,TRUE,"GENERAL";"TAB3",#N/A,TRUE,"GENERAL";"TAB4",#N/A,TRUE,"GENERAL";"TAB5",#N/A,TRUE,"GENERAL"}</definedName>
    <definedName name="___k9">{"TAB1",#N/A,TRUE,"GENERAL";"TAB2",#N/A,TRUE,"GENERAL";"TAB3",#N/A,TRUE,"GENERAL";"TAB4",#N/A,TRUE,"GENERAL";"TAB5",#N/A,TRUE,"GENERAL"}</definedName>
    <definedName name="___key2" localSheetId="0">#REF!</definedName>
    <definedName name="___key2">#REF!</definedName>
    <definedName name="___key3" localSheetId="0">#REF!</definedName>
    <definedName name="___key3">#REF!</definedName>
    <definedName name="___key31" localSheetId="0">#REF!</definedName>
    <definedName name="___key31">#REF!</definedName>
    <definedName name="___kjk6" localSheetId="0">{"TAB1",#N/A,TRUE,"GENERAL";"TAB2",#N/A,TRUE,"GENERAL";"TAB3",#N/A,TRUE,"GENERAL";"TAB4",#N/A,TRUE,"GENERAL";"TAB5",#N/A,TRUE,"GENERAL"}</definedName>
    <definedName name="___kjk6">{"TAB1",#N/A,TRUE,"GENERAL";"TAB2",#N/A,TRUE,"GENERAL";"TAB3",#N/A,TRUE,"GENERAL";"TAB4",#N/A,TRUE,"GENERAL";"TAB5",#N/A,TRUE,"GENERAL"}</definedName>
    <definedName name="___LA124" localSheetId="0">#REF!</definedName>
    <definedName name="___LA124">#REF!</definedName>
    <definedName name="___LAC18" localSheetId="0">#REF!</definedName>
    <definedName name="___LAC18">#REF!</definedName>
    <definedName name="___Lbd2" localSheetId="0">#REF!</definedName>
    <definedName name="___Lbd2">#REF!</definedName>
    <definedName name="___Lbd4" localSheetId="0">#REF!</definedName>
    <definedName name="___Lbd4">#REF!</definedName>
    <definedName name="___Lbd6" localSheetId="0">#REF!</definedName>
    <definedName name="___Lbd6">#REF!</definedName>
    <definedName name="___LcC1" localSheetId="0">#REF!</definedName>
    <definedName name="___LcC1">#REF!</definedName>
    <definedName name="___Lct1" localSheetId="0">#REF!</definedName>
    <definedName name="___Lct1">#REF!</definedName>
    <definedName name="___LEY80" localSheetId="0">#REF!</definedName>
    <definedName name="___LEY80">#REF!</definedName>
    <definedName name="___lfo1" localSheetId="0">#REF!</definedName>
    <definedName name="___lfo1">#REF!</definedName>
    <definedName name="___LPR2" localSheetId="0">#REF!</definedName>
    <definedName name="___LPR2">#REF!</definedName>
    <definedName name="___LTC60" localSheetId="0">#REF!</definedName>
    <definedName name="___LTC60">#REF!</definedName>
    <definedName name="___LTT2" localSheetId="0">#REF!</definedName>
    <definedName name="___LTT2">#REF!</definedName>
    <definedName name="___m3" localSheetId="0">{"via1",#N/A,TRUE,"general";"via2",#N/A,TRUE,"general";"via3",#N/A,TRUE,"general"}</definedName>
    <definedName name="___m3">{"via1",#N/A,TRUE,"general";"via2",#N/A,TRUE,"general";"via3",#N/A,TRUE,"general"}</definedName>
    <definedName name="___m4" localSheetId="0">{"TAB1",#N/A,TRUE,"GENERAL";"TAB2",#N/A,TRUE,"GENERAL";"TAB3",#N/A,TRUE,"GENERAL";"TAB4",#N/A,TRUE,"GENERAL";"TAB5",#N/A,TRUE,"GENERAL"}</definedName>
    <definedName name="___m4">{"TAB1",#N/A,TRUE,"GENERAL";"TAB2",#N/A,TRUE,"GENERAL";"TAB3",#N/A,TRUE,"GENERAL";"TAB4",#N/A,TRUE,"GENERAL";"TAB5",#N/A,TRUE,"GENERAL"}</definedName>
    <definedName name="___m5" localSheetId="0">{"via1",#N/A,TRUE,"general";"via2",#N/A,TRUE,"general";"via3",#N/A,TRUE,"general"}</definedName>
    <definedName name="___m5">{"via1",#N/A,TRUE,"general";"via2",#N/A,TRUE,"general";"via3",#N/A,TRUE,"general"}</definedName>
    <definedName name="___m6" localSheetId="0">{"TAB1",#N/A,TRUE,"GENERAL";"TAB2",#N/A,TRUE,"GENERAL";"TAB3",#N/A,TRUE,"GENERAL";"TAB4",#N/A,TRUE,"GENERAL";"TAB5",#N/A,TRUE,"GENERAL"}</definedName>
    <definedName name="___m6">{"TAB1",#N/A,TRUE,"GENERAL";"TAB2",#N/A,TRUE,"GENERAL";"TAB3",#N/A,TRUE,"GENERAL";"TAB4",#N/A,TRUE,"GENERAL";"TAB5",#N/A,TRUE,"GENERAL"}</definedName>
    <definedName name="___m7" localSheetId="0">{"TAB1",#N/A,TRUE,"GENERAL";"TAB2",#N/A,TRUE,"GENERAL";"TAB3",#N/A,TRUE,"GENERAL";"TAB4",#N/A,TRUE,"GENERAL";"TAB5",#N/A,TRUE,"GENERAL"}</definedName>
    <definedName name="___m7">{"TAB1",#N/A,TRUE,"GENERAL";"TAB2",#N/A,TRUE,"GENERAL";"TAB3",#N/A,TRUE,"GENERAL";"TAB4",#N/A,TRUE,"GENERAL";"TAB5",#N/A,TRUE,"GENERAL"}</definedName>
    <definedName name="___m8" localSheetId="0">{"via1",#N/A,TRUE,"general";"via2",#N/A,TRUE,"general";"via3",#N/A,TRUE,"general"}</definedName>
    <definedName name="___m8">{"via1",#N/A,TRUE,"general";"via2",#N/A,TRUE,"general";"via3",#N/A,TRUE,"general"}</definedName>
    <definedName name="___m9" localSheetId="0">{"via1",#N/A,TRUE,"general";"via2",#N/A,TRUE,"general";"via3",#N/A,TRUE,"general"}</definedName>
    <definedName name="___m9">{"via1",#N/A,TRUE,"general";"via2",#N/A,TRUE,"general";"via3",#N/A,TRUE,"general"}</definedName>
    <definedName name="___MA2" localSheetId="0">#REF!</definedName>
    <definedName name="___MA2">#REF!</definedName>
    <definedName name="___n3" localSheetId="0">{"TAB1",#N/A,TRUE,"GENERAL";"TAB2",#N/A,TRUE,"GENERAL";"TAB3",#N/A,TRUE,"GENERAL";"TAB4",#N/A,TRUE,"GENERAL";"TAB5",#N/A,TRUE,"GENERAL"}</definedName>
    <definedName name="___n3">{"TAB1",#N/A,TRUE,"GENERAL";"TAB2",#N/A,TRUE,"GENERAL";"TAB3",#N/A,TRUE,"GENERAL";"TAB4",#N/A,TRUE,"GENERAL";"TAB5",#N/A,TRUE,"GENERAL"}</definedName>
    <definedName name="___n4" localSheetId="0">{"via1",#N/A,TRUE,"general";"via2",#N/A,TRUE,"general";"via3",#N/A,TRUE,"general"}</definedName>
    <definedName name="___n4">{"via1",#N/A,TRUE,"general";"via2",#N/A,TRUE,"general";"via3",#N/A,TRUE,"general"}</definedName>
    <definedName name="___n5" localSheetId="0">{"TAB1",#N/A,TRUE,"GENERAL";"TAB2",#N/A,TRUE,"GENERAL";"TAB3",#N/A,TRUE,"GENERAL";"TAB4",#N/A,TRUE,"GENERAL";"TAB5",#N/A,TRUE,"GENERAL"}</definedName>
    <definedName name="___n5">{"TAB1",#N/A,TRUE,"GENERAL";"TAB2",#N/A,TRUE,"GENERAL";"TAB3",#N/A,TRUE,"GENERAL";"TAB4",#N/A,TRUE,"GENERAL";"TAB5",#N/A,TRUE,"GENERAL"}</definedName>
    <definedName name="___nyn7" localSheetId="0">{"via1",#N/A,TRUE,"general";"via2",#N/A,TRUE,"general";"via3",#N/A,TRUE,"general"}</definedName>
    <definedName name="___nyn7">{"via1",#N/A,TRUE,"general";"via2",#N/A,TRUE,"general";"via3",#N/A,TRUE,"general"}</definedName>
    <definedName name="___o4" localSheetId="0">{"via1",#N/A,TRUE,"general";"via2",#N/A,TRUE,"general";"via3",#N/A,TRUE,"general"}</definedName>
    <definedName name="___o4">{"via1",#N/A,TRUE,"general";"via2",#N/A,TRUE,"general";"via3",#N/A,TRUE,"general"}</definedName>
    <definedName name="___o5" localSheetId="0">{"TAB1",#N/A,TRUE,"GENERAL";"TAB2",#N/A,TRUE,"GENERAL";"TAB3",#N/A,TRUE,"GENERAL";"TAB4",#N/A,TRUE,"GENERAL";"TAB5",#N/A,TRUE,"GENERAL"}</definedName>
    <definedName name="___o5">{"TAB1",#N/A,TRUE,"GENERAL";"TAB2",#N/A,TRUE,"GENERAL";"TAB3",#N/A,TRUE,"GENERAL";"TAB4",#N/A,TRUE,"GENERAL";"TAB5",#N/A,TRUE,"GENERAL"}</definedName>
    <definedName name="___o6" localSheetId="0">{"TAB1",#N/A,TRUE,"GENERAL";"TAB2",#N/A,TRUE,"GENERAL";"TAB3",#N/A,TRUE,"GENERAL";"TAB4",#N/A,TRUE,"GENERAL";"TAB5",#N/A,TRUE,"GENERAL"}</definedName>
    <definedName name="___o6">{"TAB1",#N/A,TRUE,"GENERAL";"TAB2",#N/A,TRUE,"GENERAL";"TAB3",#N/A,TRUE,"GENERAL";"TAB4",#N/A,TRUE,"GENERAL";"TAB5",#N/A,TRUE,"GENERAL"}</definedName>
    <definedName name="___o7" localSheetId="0">{"TAB1",#N/A,TRUE,"GENERAL";"TAB2",#N/A,TRUE,"GENERAL";"TAB3",#N/A,TRUE,"GENERAL";"TAB4",#N/A,TRUE,"GENERAL";"TAB5",#N/A,TRUE,"GENERAL"}</definedName>
    <definedName name="___o7">{"TAB1",#N/A,TRUE,"GENERAL";"TAB2",#N/A,TRUE,"GENERAL";"TAB3",#N/A,TRUE,"GENERAL";"TAB4",#N/A,TRUE,"GENERAL";"TAB5",#N/A,TRUE,"GENERAL"}</definedName>
    <definedName name="___o8" localSheetId="0">{"via1",#N/A,TRUE,"general";"via2",#N/A,TRUE,"general";"via3",#N/A,TRUE,"general"}</definedName>
    <definedName name="___o8">{"via1",#N/A,TRUE,"general";"via2",#N/A,TRUE,"general";"via3",#N/A,TRUE,"general"}</definedName>
    <definedName name="___o9" localSheetId="0">{"TAB1",#N/A,TRUE,"GENERAL";"TAB2",#N/A,TRUE,"GENERAL";"TAB3",#N/A,TRUE,"GENERAL";"TAB4",#N/A,TRUE,"GENERAL";"TAB5",#N/A,TRUE,"GENERAL"}</definedName>
    <definedName name="___o9">{"TAB1",#N/A,TRUE,"GENERAL";"TAB2",#N/A,TRUE,"GENERAL";"TAB3",#N/A,TRUE,"GENERAL";"TAB4",#N/A,TRUE,"GENERAL";"TAB5",#N/A,TRUE,"GENERAL"}</definedName>
    <definedName name="___OCD1" localSheetId="0">#REF!</definedName>
    <definedName name="___OCD1">#REF!</definedName>
    <definedName name="___OCI1" localSheetId="0">#REF!</definedName>
    <definedName name="___OCI1">#REF!</definedName>
    <definedName name="___OPC1" localSheetId="0">#REF!</definedName>
    <definedName name="___OPC1">#REF!</definedName>
    <definedName name="___p6" localSheetId="0">{"via1",#N/A,TRUE,"general";"via2",#N/A,TRUE,"general";"via3",#N/A,TRUE,"general"}</definedName>
    <definedName name="___p6">{"via1",#N/A,TRUE,"general";"via2",#N/A,TRUE,"general";"via3",#N/A,TRUE,"general"}</definedName>
    <definedName name="___p7" localSheetId="0">{"via1",#N/A,TRUE,"general";"via2",#N/A,TRUE,"general";"via3",#N/A,TRUE,"general"}</definedName>
    <definedName name="___p7">{"via1",#N/A,TRUE,"general";"via2",#N/A,TRUE,"general";"via3",#N/A,TRUE,"general"}</definedName>
    <definedName name="___p8" localSheetId="0">{"TAB1",#N/A,TRUE,"GENERAL";"TAB2",#N/A,TRUE,"GENERAL";"TAB3",#N/A,TRUE,"GENERAL";"TAB4",#N/A,TRUE,"GENERAL";"TAB5",#N/A,TRUE,"GENERAL"}</definedName>
    <definedName name="___p8">{"TAB1",#N/A,TRUE,"GENERAL";"TAB2",#N/A,TRUE,"GENERAL";"TAB3",#N/A,TRUE,"GENERAL";"TAB4",#N/A,TRUE,"GENERAL";"TAB5",#N/A,TRUE,"GENERAL"}</definedName>
    <definedName name="___Pa1" localSheetId="0">#REF!</definedName>
    <definedName name="___Pa1">#REF!</definedName>
    <definedName name="___Pa2" localSheetId="0">#REF!</definedName>
    <definedName name="___Pa2">#REF!</definedName>
    <definedName name="___Pa3" localSheetId="0">#REF!</definedName>
    <definedName name="___Pa3">#REF!</definedName>
    <definedName name="___Pa4" localSheetId="0">#REF!</definedName>
    <definedName name="___Pa4">#REF!</definedName>
    <definedName name="___par1" localSheetId="0">#REF!</definedName>
    <definedName name="___par1">#REF!</definedName>
    <definedName name="___par2" localSheetId="0">#REF!</definedName>
    <definedName name="___par2">#REF!</definedName>
    <definedName name="___par3" localSheetId="0">#REF!</definedName>
    <definedName name="___par3">#REF!</definedName>
    <definedName name="___PJ50" localSheetId="0">#REF!</definedName>
    <definedName name="___PJ50">#REF!</definedName>
    <definedName name="___pj51" localSheetId="0">#REF!</definedName>
    <definedName name="___pj51">#REF!</definedName>
    <definedName name="___pl1" localSheetId="0">#REF!</definedName>
    <definedName name="___pl1">#REF!</definedName>
    <definedName name="___pl2" localSheetId="0">#REF!</definedName>
    <definedName name="___pl2">#REF!</definedName>
    <definedName name="___PLC1" localSheetId="0">#REF!</definedName>
    <definedName name="___PLC1">#REF!</definedName>
    <definedName name="___Po2" localSheetId="0">#REF!</definedName>
    <definedName name="___Po2">#REF!</definedName>
    <definedName name="___pr01" localSheetId="0">#REF!</definedName>
    <definedName name="___pr01">#REF!</definedName>
    <definedName name="___pr02" localSheetId="0">#REF!</definedName>
    <definedName name="___pr02">#REF!</definedName>
    <definedName name="___pr03" localSheetId="0">#REF!</definedName>
    <definedName name="___pr03">#REF!</definedName>
    <definedName name="___pr04" localSheetId="0">#REF!</definedName>
    <definedName name="___pr04">#REF!</definedName>
    <definedName name="___pr05" localSheetId="0">#REF!</definedName>
    <definedName name="___pr05">#REF!</definedName>
    <definedName name="___pr06" localSheetId="0">#REF!</definedName>
    <definedName name="___pr06">#REF!</definedName>
    <definedName name="___pr07" localSheetId="0">#REF!</definedName>
    <definedName name="___pr07">#REF!</definedName>
    <definedName name="___pr08" localSheetId="0">#REF!</definedName>
    <definedName name="___pr08">#REF!</definedName>
    <definedName name="___pr09" localSheetId="0">#REF!</definedName>
    <definedName name="___pr09">#REF!</definedName>
    <definedName name="___pr10" localSheetId="0">#REF!</definedName>
    <definedName name="___pr10">#REF!</definedName>
    <definedName name="___pr11" localSheetId="0">#REF!</definedName>
    <definedName name="___pr11">#REF!</definedName>
    <definedName name="___pr12" localSheetId="0">#REF!</definedName>
    <definedName name="___pr12">#REF!</definedName>
    <definedName name="___pr13" localSheetId="0">#REF!</definedName>
    <definedName name="___pr13">#REF!</definedName>
    <definedName name="___pr14" localSheetId="0">#REF!</definedName>
    <definedName name="___pr14">#REF!</definedName>
    <definedName name="___pr15" localSheetId="0">#REF!</definedName>
    <definedName name="___pr15">#REF!</definedName>
    <definedName name="___pr16" localSheetId="0">#REF!</definedName>
    <definedName name="___pr16">#REF!</definedName>
    <definedName name="___pr17" localSheetId="0">#REF!</definedName>
    <definedName name="___pr17">#REF!</definedName>
    <definedName name="___pr18" localSheetId="0">#REF!</definedName>
    <definedName name="___pr18">#REF!</definedName>
    <definedName name="___pr19" localSheetId="0">#REF!</definedName>
    <definedName name="___pr19">#REF!</definedName>
    <definedName name="___pr20" localSheetId="0">#REF!</definedName>
    <definedName name="___pr20">#REF!</definedName>
    <definedName name="___pr21" localSheetId="0">#REF!</definedName>
    <definedName name="___pr21">#REF!</definedName>
    <definedName name="___pr22" localSheetId="0">#REF!</definedName>
    <definedName name="___pr22">#REF!</definedName>
    <definedName name="___pr23" localSheetId="0">#REF!</definedName>
    <definedName name="___pr23">#REF!</definedName>
    <definedName name="___pr24" localSheetId="0">#REF!</definedName>
    <definedName name="___pr24">#REF!</definedName>
    <definedName name="___pr25" localSheetId="0">#REF!</definedName>
    <definedName name="___pr25">#REF!</definedName>
    <definedName name="___pr26" localSheetId="0">#REF!</definedName>
    <definedName name="___pr26">#REF!</definedName>
    <definedName name="___pr27" localSheetId="0">#REF!</definedName>
    <definedName name="___pr27">#REF!</definedName>
    <definedName name="___pr28" localSheetId="0">#REF!</definedName>
    <definedName name="___pr28">#REF!</definedName>
    <definedName name="___pr29" localSheetId="0">#REF!</definedName>
    <definedName name="___pr29">#REF!</definedName>
    <definedName name="___pr30" localSheetId="0">#REF!</definedName>
    <definedName name="___pr30">#REF!</definedName>
    <definedName name="___pr31" localSheetId="0">#REF!</definedName>
    <definedName name="___pr31">#REF!</definedName>
    <definedName name="___pr32" localSheetId="0">#REF!</definedName>
    <definedName name="___pr32">#REF!</definedName>
    <definedName name="___pr33" localSheetId="0">#REF!</definedName>
    <definedName name="___pr33">#REF!</definedName>
    <definedName name="___pr34" localSheetId="0">#REF!</definedName>
    <definedName name="___pr34">#REF!</definedName>
    <definedName name="___pr35" localSheetId="0">#REF!</definedName>
    <definedName name="___pr35">#REF!</definedName>
    <definedName name="___pr36" localSheetId="0">#REF!</definedName>
    <definedName name="___pr36">#REF!</definedName>
    <definedName name="___pr37" localSheetId="0">#REF!</definedName>
    <definedName name="___pr37">#REF!</definedName>
    <definedName name="___pr38" localSheetId="0">#REF!</definedName>
    <definedName name="___pr38">#REF!</definedName>
    <definedName name="___pr39" localSheetId="0">#REF!</definedName>
    <definedName name="___pr39">#REF!</definedName>
    <definedName name="___pr40" localSheetId="0">#REF!</definedName>
    <definedName name="___pr40">#REF!</definedName>
    <definedName name="___pr41" localSheetId="0">#REF!</definedName>
    <definedName name="___pr41">#REF!</definedName>
    <definedName name="___pr42" localSheetId="0">#REF!</definedName>
    <definedName name="___pr42">#REF!</definedName>
    <definedName name="___pr43" localSheetId="0">#REF!</definedName>
    <definedName name="___pr43">#REF!</definedName>
    <definedName name="___pr44" localSheetId="0">#REF!</definedName>
    <definedName name="___pr44">#REF!</definedName>
    <definedName name="___pr45" localSheetId="0">#REF!</definedName>
    <definedName name="___pr45">#REF!</definedName>
    <definedName name="___pr46" localSheetId="0">#REF!</definedName>
    <definedName name="___pr46">#REF!</definedName>
    <definedName name="___pr47" localSheetId="0">#REF!</definedName>
    <definedName name="___pr47">#REF!</definedName>
    <definedName name="___pr48" localSheetId="0">#REF!</definedName>
    <definedName name="___pr48">#REF!</definedName>
    <definedName name="___pr49" localSheetId="0">#REF!</definedName>
    <definedName name="___pr49">#REF!</definedName>
    <definedName name="___pr50" localSheetId="0">#REF!</definedName>
    <definedName name="___pr50">#REF!</definedName>
    <definedName name="___pr51" localSheetId="0">#REF!</definedName>
    <definedName name="___pr51">#REF!</definedName>
    <definedName name="___pr52" localSheetId="0">#REF!</definedName>
    <definedName name="___pr52">#REF!</definedName>
    <definedName name="___pr53" localSheetId="0">#REF!</definedName>
    <definedName name="___pr53">#REF!</definedName>
    <definedName name="___pr54" localSheetId="0">#REF!</definedName>
    <definedName name="___pr54">#REF!</definedName>
    <definedName name="___pr55" localSheetId="0">#REF!</definedName>
    <definedName name="___pr55">#REF!</definedName>
    <definedName name="___pr56" localSheetId="0">#REF!</definedName>
    <definedName name="___pr56">#REF!</definedName>
    <definedName name="___pr57" localSheetId="0">#REF!</definedName>
    <definedName name="___pr57">#REF!</definedName>
    <definedName name="___pr58" localSheetId="0">#REF!</definedName>
    <definedName name="___pr58">#REF!</definedName>
    <definedName name="___pr59" localSheetId="0">#REF!</definedName>
    <definedName name="___pr59">#REF!</definedName>
    <definedName name="___pr60" localSheetId="0">#REF!</definedName>
    <definedName name="___pr60">#REF!</definedName>
    <definedName name="___pr61" localSheetId="0">#REF!</definedName>
    <definedName name="___pr61">#REF!</definedName>
    <definedName name="___pr62" localSheetId="0">#REF!</definedName>
    <definedName name="___pr62">#REF!</definedName>
    <definedName name="___pr63" localSheetId="0">#REF!</definedName>
    <definedName name="___pr63">#REF!</definedName>
    <definedName name="___pr64" localSheetId="0">#REF!</definedName>
    <definedName name="___pr64">#REF!</definedName>
    <definedName name="___pr65" localSheetId="0">#REF!</definedName>
    <definedName name="___pr65">#REF!</definedName>
    <definedName name="___pr66" localSheetId="0">#REF!</definedName>
    <definedName name="___pr66">#REF!</definedName>
    <definedName name="___pr67" localSheetId="0">#REF!</definedName>
    <definedName name="___pr67">#REF!</definedName>
    <definedName name="___pr68" localSheetId="0">#REF!</definedName>
    <definedName name="___pr68">#REF!</definedName>
    <definedName name="___pr69" localSheetId="0">#REF!</definedName>
    <definedName name="___pr69">#REF!</definedName>
    <definedName name="___pr70" localSheetId="0">#REF!</definedName>
    <definedName name="___pr70">#REF!</definedName>
    <definedName name="___pr71" localSheetId="0">#REF!</definedName>
    <definedName name="___pr71">#REF!</definedName>
    <definedName name="___pr72" localSheetId="0">#REF!</definedName>
    <definedName name="___pr72">#REF!</definedName>
    <definedName name="___pvC1" localSheetId="0">#REF!</definedName>
    <definedName name="___pvC1">#REF!</definedName>
    <definedName name="___R" localSheetId="0">#REF!</definedName>
    <definedName name="___R">#REF!</definedName>
    <definedName name="___R1210JH" localSheetId="0">#REF!</definedName>
    <definedName name="___R1210JH">#REF!</definedName>
    <definedName name="___R32EL" localSheetId="0">#REF!</definedName>
    <definedName name="___R32EL">#REF!</definedName>
    <definedName name="___R32JH" localSheetId="0">#REF!</definedName>
    <definedName name="___R32JH">#REF!</definedName>
    <definedName name="___R42JH" localSheetId="0">#REF!</definedName>
    <definedName name="___R42JH">#REF!</definedName>
    <definedName name="___R43JH" localSheetId="0">#REF!</definedName>
    <definedName name="___R43JH">#REF!</definedName>
    <definedName name="___r4r" localSheetId="0">{"via1",#N/A,TRUE,"general";"via2",#N/A,TRUE,"general";"via3",#N/A,TRUE,"general"}</definedName>
    <definedName name="___r4r">{"via1",#N/A,TRUE,"general";"via2",#N/A,TRUE,"general";"via3",#N/A,TRUE,"general"}</definedName>
    <definedName name="___R63BB" localSheetId="0">#REF!</definedName>
    <definedName name="___R63BB">#REF!</definedName>
    <definedName name="___R63JH" localSheetId="0">#REF!</definedName>
    <definedName name="___R63JH">#REF!</definedName>
    <definedName name="___R64BB" localSheetId="0">#REF!</definedName>
    <definedName name="___R64BB">#REF!</definedName>
    <definedName name="___R64JH" localSheetId="0">#REF!</definedName>
    <definedName name="___R64JH">#REF!</definedName>
    <definedName name="___R83JH" localSheetId="0">#REF!</definedName>
    <definedName name="___R83JH">#REF!</definedName>
    <definedName name="___R84JH" localSheetId="0">#REF!</definedName>
    <definedName name="___R84JH">#REF!</definedName>
    <definedName name="___R86JH" localSheetId="0">#REF!</definedName>
    <definedName name="___R86JH">#REF!</definedName>
    <definedName name="___RED32" localSheetId="0">#REF!</definedName>
    <definedName name="___RED32">#REF!</definedName>
    <definedName name="___REP21" localSheetId="0">#REF!</definedName>
    <definedName name="___REP21">#REF!</definedName>
    <definedName name="___REP42" localSheetId="0">#REF!</definedName>
    <definedName name="___REP42">#REF!</definedName>
    <definedName name="___REP43" localSheetId="0">#REF!</definedName>
    <definedName name="___REP43">#REF!</definedName>
    <definedName name="___RES64" localSheetId="0">#REF!</definedName>
    <definedName name="___RES64">#REF!</definedName>
    <definedName name="___rtu6" localSheetId="0">{"via1",#N/A,TRUE,"general";"via2",#N/A,TRUE,"general";"via3",#N/A,TRUE,"general"}</definedName>
    <definedName name="___rtu6">{"via1",#N/A,TRUE,"general";"via2",#N/A,TRUE,"general";"via3",#N/A,TRUE,"general"}</definedName>
    <definedName name="___s1" localSheetId="0">{"via1",#N/A,TRUE,"general";"via2",#N/A,TRUE,"general";"via3",#N/A,TRUE,"general"}</definedName>
    <definedName name="___s1">{"via1",#N/A,TRUE,"general";"via2",#N/A,TRUE,"general";"via3",#N/A,TRUE,"general"}</definedName>
    <definedName name="___s2" localSheetId="0">{"TAB1",#N/A,TRUE,"GENERAL";"TAB2",#N/A,TRUE,"GENERAL";"TAB3",#N/A,TRUE,"GENERAL";"TAB4",#N/A,TRUE,"GENERAL";"TAB5",#N/A,TRUE,"GENERAL"}</definedName>
    <definedName name="___s2">{"TAB1",#N/A,TRUE,"GENERAL";"TAB2",#N/A,TRUE,"GENERAL";"TAB3",#N/A,TRUE,"GENERAL";"TAB4",#N/A,TRUE,"GENERAL";"TAB5",#N/A,TRUE,"GENERAL"}</definedName>
    <definedName name="___s3" localSheetId="0">{"TAB1",#N/A,TRUE,"GENERAL";"TAB2",#N/A,TRUE,"GENERAL";"TAB3",#N/A,TRUE,"GENERAL";"TAB4",#N/A,TRUE,"GENERAL";"TAB5",#N/A,TRUE,"GENERAL"}</definedName>
    <definedName name="___s3">{"TAB1",#N/A,TRUE,"GENERAL";"TAB2",#N/A,TRUE,"GENERAL";"TAB3",#N/A,TRUE,"GENERAL";"TAB4",#N/A,TRUE,"GENERAL";"TAB5",#N/A,TRUE,"GENERAL"}</definedName>
    <definedName name="___s4" localSheetId="0">{"via1",#N/A,TRUE,"general";"via2",#N/A,TRUE,"general";"via3",#N/A,TRUE,"general"}</definedName>
    <definedName name="___s4">{"via1",#N/A,TRUE,"general";"via2",#N/A,TRUE,"general";"via3",#N/A,TRUE,"general"}</definedName>
    <definedName name="___s5" localSheetId="0">{"via1",#N/A,TRUE,"general";"via2",#N/A,TRUE,"general";"via3",#N/A,TRUE,"general"}</definedName>
    <definedName name="___s5">{"via1",#N/A,TRUE,"general";"via2",#N/A,TRUE,"general";"via3",#N/A,TRUE,"general"}</definedName>
    <definedName name="___s6" localSheetId="0">{"TAB1",#N/A,TRUE,"GENERAL";"TAB2",#N/A,TRUE,"GENERAL";"TAB3",#N/A,TRUE,"GENERAL";"TAB4",#N/A,TRUE,"GENERAL";"TAB5",#N/A,TRUE,"GENERAL"}</definedName>
    <definedName name="___s6">{"TAB1",#N/A,TRUE,"GENERAL";"TAB2",#N/A,TRUE,"GENERAL";"TAB3",#N/A,TRUE,"GENERAL";"TAB4",#N/A,TRUE,"GENERAL";"TAB5",#N/A,TRUE,"GENERAL"}</definedName>
    <definedName name="___s7" localSheetId="0">{"via1",#N/A,TRUE,"general";"via2",#N/A,TRUE,"general";"via3",#N/A,TRUE,"general"}</definedName>
    <definedName name="___s7">{"via1",#N/A,TRUE,"general";"via2",#N/A,TRUE,"general";"via3",#N/A,TRUE,"general"}</definedName>
    <definedName name="___SBC1" localSheetId="0">#REF!</definedName>
    <definedName name="___SBC1">#REF!</definedName>
    <definedName name="___SBC3" localSheetId="0">#REF!</definedName>
    <definedName name="___SBC3">#REF!</definedName>
    <definedName name="___SBC5" localSheetId="0">#REF!</definedName>
    <definedName name="___SBC5">#REF!</definedName>
    <definedName name="___sPR2" localSheetId="0">#REF!</definedName>
    <definedName name="___sPR2">#REF!</definedName>
    <definedName name="___ST106" localSheetId="0">#REF!</definedName>
    <definedName name="___ST106">#REF!</definedName>
    <definedName name="___ST126" localSheetId="0">#REF!</definedName>
    <definedName name="___ST126">#REF!</definedName>
    <definedName name="___ST146" localSheetId="0">#REF!</definedName>
    <definedName name="___ST146">#REF!</definedName>
    <definedName name="___ST166" localSheetId="0">#REF!</definedName>
    <definedName name="___ST166">#REF!</definedName>
    <definedName name="___ST186" localSheetId="0">#REF!</definedName>
    <definedName name="___ST186">#REF!</definedName>
    <definedName name="___ST206" localSheetId="0">#REF!</definedName>
    <definedName name="___ST206">#REF!</definedName>
    <definedName name="___ST86" localSheetId="0">#REF!</definedName>
    <definedName name="___ST86">#REF!</definedName>
    <definedName name="___STC60" localSheetId="0">#REF!</definedName>
    <definedName name="___STC60">#REF!</definedName>
    <definedName name="___sTT2" localSheetId="0">#REF!</definedName>
    <definedName name="___sTT2">#REF!</definedName>
    <definedName name="___t3" localSheetId="0">{"TAB1",#N/A,TRUE,"GENERAL";"TAB2",#N/A,TRUE,"GENERAL";"TAB3",#N/A,TRUE,"GENERAL";"TAB4",#N/A,TRUE,"GENERAL";"TAB5",#N/A,TRUE,"GENERAL"}</definedName>
    <definedName name="___t3">{"TAB1",#N/A,TRUE,"GENERAL";"TAB2",#N/A,TRUE,"GENERAL";"TAB3",#N/A,TRUE,"GENERAL";"TAB4",#N/A,TRUE,"GENERAL";"TAB5",#N/A,TRUE,"GENERAL"}</definedName>
    <definedName name="___t4" localSheetId="0">{"via1",#N/A,TRUE,"general";"via2",#N/A,TRUE,"general";"via3",#N/A,TRUE,"general"}</definedName>
    <definedName name="___t4">{"via1",#N/A,TRUE,"general";"via2",#N/A,TRUE,"general";"via3",#N/A,TRUE,"general"}</definedName>
    <definedName name="___t5" localSheetId="0">{"TAB1",#N/A,TRUE,"GENERAL";"TAB2",#N/A,TRUE,"GENERAL";"TAB3",#N/A,TRUE,"GENERAL";"TAB4",#N/A,TRUE,"GENERAL";"TAB5",#N/A,TRUE,"GENERAL"}</definedName>
    <definedName name="___t5">{"TAB1",#N/A,TRUE,"GENERAL";"TAB2",#N/A,TRUE,"GENERAL";"TAB3",#N/A,TRUE,"GENERAL";"TAB4",#N/A,TRUE,"GENERAL";"TAB5",#N/A,TRUE,"GENERAL"}</definedName>
    <definedName name="___t6" localSheetId="0">{"via1",#N/A,TRUE,"general";"via2",#N/A,TRUE,"general";"via3",#N/A,TRUE,"general"}</definedName>
    <definedName name="___t6">{"via1",#N/A,TRUE,"general";"via2",#N/A,TRUE,"general";"via3",#N/A,TRUE,"general"}</definedName>
    <definedName name="___t66" localSheetId="0">{"TAB1",#N/A,TRUE,"GENERAL";"TAB2",#N/A,TRUE,"GENERAL";"TAB3",#N/A,TRUE,"GENERAL";"TAB4",#N/A,TRUE,"GENERAL";"TAB5",#N/A,TRUE,"GENERAL"}</definedName>
    <definedName name="___t66">{"TAB1",#N/A,TRUE,"GENERAL";"TAB2",#N/A,TRUE,"GENERAL";"TAB3",#N/A,TRUE,"GENERAL";"TAB4",#N/A,TRUE,"GENERAL";"TAB5",#N/A,TRUE,"GENERAL"}</definedName>
    <definedName name="___t7" localSheetId="0">{"via1",#N/A,TRUE,"general";"via2",#N/A,TRUE,"general";"via3",#N/A,TRUE,"general"}</definedName>
    <definedName name="___t7">{"via1",#N/A,TRUE,"general";"via2",#N/A,TRUE,"general";"via3",#N/A,TRUE,"general"}</definedName>
    <definedName name="___t77" localSheetId="0">{"TAB1",#N/A,TRUE,"GENERAL";"TAB2",#N/A,TRUE,"GENERAL";"TAB3",#N/A,TRUE,"GENERAL";"TAB4",#N/A,TRUE,"GENERAL";"TAB5",#N/A,TRUE,"GENERAL"}</definedName>
    <definedName name="___t77">{"TAB1",#N/A,TRUE,"GENERAL";"TAB2",#N/A,TRUE,"GENERAL";"TAB3",#N/A,TRUE,"GENERAL";"TAB4",#N/A,TRUE,"GENERAL";"TAB5",#N/A,TRUE,"GENERAL"}</definedName>
    <definedName name="___t8" localSheetId="0">{"TAB1",#N/A,TRUE,"GENERAL";"TAB2",#N/A,TRUE,"GENERAL";"TAB3",#N/A,TRUE,"GENERAL";"TAB4",#N/A,TRUE,"GENERAL";"TAB5",#N/A,TRUE,"GENERAL"}</definedName>
    <definedName name="___t8">{"TAB1",#N/A,TRUE,"GENERAL";"TAB2",#N/A,TRUE,"GENERAL";"TAB3",#N/A,TRUE,"GENERAL";"TAB4",#N/A,TRUE,"GENERAL";"TAB5",#N/A,TRUE,"GENERAL"}</definedName>
    <definedName name="___t88" localSheetId="0">{"via1",#N/A,TRUE,"general";"via2",#N/A,TRUE,"general";"via3",#N/A,TRUE,"general"}</definedName>
    <definedName name="___t88">{"via1",#N/A,TRUE,"general";"via2",#N/A,TRUE,"general";"via3",#N/A,TRUE,"general"}</definedName>
    <definedName name="___t9" localSheetId="0">{"TAB1",#N/A,TRUE,"GENERAL";"TAB2",#N/A,TRUE,"GENERAL";"TAB3",#N/A,TRUE,"GENERAL";"TAB4",#N/A,TRUE,"GENERAL";"TAB5",#N/A,TRUE,"GENERAL"}</definedName>
    <definedName name="___t9">{"TAB1",#N/A,TRUE,"GENERAL";"TAB2",#N/A,TRUE,"GENERAL";"TAB3",#N/A,TRUE,"GENERAL";"TAB4",#N/A,TRUE,"GENERAL";"TAB5",#N/A,TRUE,"GENERAL"}</definedName>
    <definedName name="___t99" localSheetId="0">{"via1",#N/A,TRUE,"general";"via2",#N/A,TRUE,"general";"via3",#N/A,TRUE,"general"}</definedName>
    <definedName name="___t99">{"via1",#N/A,TRUE,"general";"via2",#N/A,TRUE,"general";"via3",#N/A,TRUE,"general"}</definedName>
    <definedName name="___TAP2" localSheetId="0">#REF!</definedName>
    <definedName name="___TAP2">#REF!</definedName>
    <definedName name="___TEE1" localSheetId="0">#REF!</definedName>
    <definedName name="___TEE1">#REF!</definedName>
    <definedName name="___TEE2" localSheetId="0">#REF!</definedName>
    <definedName name="___TEE2">#REF!</definedName>
    <definedName name="___TEE32" localSheetId="0">#REF!</definedName>
    <definedName name="___TEE32">#REF!</definedName>
    <definedName name="___TEE33" localSheetId="0">#REF!</definedName>
    <definedName name="___TEE33">#REF!</definedName>
    <definedName name="___TEP44" localSheetId="0">#REF!</definedName>
    <definedName name="___TEP44">#REF!</definedName>
    <definedName name="___TES44" localSheetId="0">#REF!</definedName>
    <definedName name="___TES44">#REF!</definedName>
    <definedName name="___TES64" localSheetId="0">#REF!</definedName>
    <definedName name="___TES64">#REF!</definedName>
    <definedName name="___TES66" localSheetId="0">#REF!</definedName>
    <definedName name="___TES66">#REF!</definedName>
    <definedName name="___THF12" localSheetId="0">#REF!</definedName>
    <definedName name="___THF12">#REF!</definedName>
    <definedName name="___TOP1" localSheetId="0">#REF!</definedName>
    <definedName name="___TOP1">#REF!</definedName>
    <definedName name="___TOP10" localSheetId="0">#REF!</definedName>
    <definedName name="___TOP10">#REF!</definedName>
    <definedName name="___TOP2" localSheetId="0">#REF!</definedName>
    <definedName name="___TOP2">#REF!</definedName>
    <definedName name="___TOP3" localSheetId="0">#REF!</definedName>
    <definedName name="___TOP3">#REF!</definedName>
    <definedName name="___TOP4" localSheetId="0">#REF!</definedName>
    <definedName name="___TOP4">#REF!</definedName>
    <definedName name="___TOP5" localSheetId="0">#REF!</definedName>
    <definedName name="___TOP5">#REF!</definedName>
    <definedName name="___TOP6" localSheetId="0">#REF!</definedName>
    <definedName name="___TOP6">#REF!</definedName>
    <definedName name="___TOP7" localSheetId="0">#REF!</definedName>
    <definedName name="___TOP7">#REF!</definedName>
    <definedName name="___TOP8" localSheetId="0">#REF!</definedName>
    <definedName name="___TOP8">#REF!</definedName>
    <definedName name="___TOP9" localSheetId="0">#REF!</definedName>
    <definedName name="___TOP9">#REF!</definedName>
    <definedName name="___TOT1" localSheetId="0">#REF!</definedName>
    <definedName name="___TOT1">#REF!</definedName>
    <definedName name="___TOT10" localSheetId="0">#REF!</definedName>
    <definedName name="___TOT10">#REF!</definedName>
    <definedName name="___TOT11" localSheetId="0">#REF!</definedName>
    <definedName name="___TOT11">#REF!</definedName>
    <definedName name="___TOT7" localSheetId="0">#REF!</definedName>
    <definedName name="___TOT7">#REF!</definedName>
    <definedName name="___TOT8">#N/A</definedName>
    <definedName name="___TPE1132" localSheetId="0">#REF!</definedName>
    <definedName name="___TPE1132">#REF!</definedName>
    <definedName name="___TPE12" localSheetId="0">#REF!</definedName>
    <definedName name="___TPE12">#REF!</definedName>
    <definedName name="___TPE1331" localSheetId="0">#REF!</definedName>
    <definedName name="___TPE1331">#REF!</definedName>
    <definedName name="___TPE1701" localSheetId="0">#REF!</definedName>
    <definedName name="___TPE1701">#REF!</definedName>
    <definedName name="___TPE1702" localSheetId="0">#REF!</definedName>
    <definedName name="___TPE1702">#REF!</definedName>
    <definedName name="___TPE1703" localSheetId="0">#REF!</definedName>
    <definedName name="___TPE1703">#REF!</definedName>
    <definedName name="___TPE1704" localSheetId="0">#REF!</definedName>
    <definedName name="___TPE1704">#REF!</definedName>
    <definedName name="___TPE1706" localSheetId="0">#REF!</definedName>
    <definedName name="___TPE1706">#REF!</definedName>
    <definedName name="___TPE1708" localSheetId="0">#REF!</definedName>
    <definedName name="___TPE1708">#REF!</definedName>
    <definedName name="___TPE1710" localSheetId="0">#REF!</definedName>
    <definedName name="___TPE1710">#REF!</definedName>
    <definedName name="___TPE1735" localSheetId="0">#REF!</definedName>
    <definedName name="___TPE1735">#REF!</definedName>
    <definedName name="___TPE1763" localSheetId="0">#REF!</definedName>
    <definedName name="___TPE1763">#REF!</definedName>
    <definedName name="___TPE1790" localSheetId="0">#REF!</definedName>
    <definedName name="___TPE1790">#REF!</definedName>
    <definedName name="___TPE8016" localSheetId="0">#REF!</definedName>
    <definedName name="___TPE8016">#REF!</definedName>
    <definedName name="___TPE8020" localSheetId="0">#REF!</definedName>
    <definedName name="___TPE8020">#REF!</definedName>
    <definedName name="___TPE8025" localSheetId="0">#REF!</definedName>
    <definedName name="___TPE8025">#REF!</definedName>
    <definedName name="___TPF12" localSheetId="0">#REF!</definedName>
    <definedName name="___TPF12">#REF!</definedName>
    <definedName name="___TPN1002" localSheetId="0">#REF!</definedName>
    <definedName name="___TPN1002">#REF!</definedName>
    <definedName name="___TPN1003" localSheetId="0">#REF!</definedName>
    <definedName name="___TPN1003">#REF!</definedName>
    <definedName name="___TPN1004" localSheetId="0">#REF!</definedName>
    <definedName name="___TPN1004">#REF!</definedName>
    <definedName name="___TPN1006" localSheetId="0">#REF!</definedName>
    <definedName name="___TPN1006">#REF!</definedName>
    <definedName name="___TPN1008" localSheetId="0">#REF!</definedName>
    <definedName name="___TPN1008">#REF!</definedName>
    <definedName name="___TPN1202" localSheetId="0">#REF!</definedName>
    <definedName name="___TPN1202">#REF!</definedName>
    <definedName name="___TPN1203" localSheetId="0">#REF!</definedName>
    <definedName name="___TPN1203">#REF!</definedName>
    <definedName name="___TPN1204" localSheetId="0">#REF!</definedName>
    <definedName name="___TPN1204">#REF!</definedName>
    <definedName name="___TPN1206" localSheetId="0">#REF!</definedName>
    <definedName name="___TPN1206">#REF!</definedName>
    <definedName name="___TPN1208" localSheetId="0">#REF!</definedName>
    <definedName name="___TPN1208">#REF!</definedName>
    <definedName name="___TPN16012" localSheetId="0">#REF!</definedName>
    <definedName name="___TPN16012">#REF!</definedName>
    <definedName name="___TPN1602" localSheetId="0">#REF!</definedName>
    <definedName name="___TPN1602">#REF!</definedName>
    <definedName name="___TPN1603" localSheetId="0">#REF!</definedName>
    <definedName name="___TPN1603">#REF!</definedName>
    <definedName name="___TPN1604" localSheetId="0">#REF!</definedName>
    <definedName name="___TPN1604">#REF!</definedName>
    <definedName name="___TPN1606" localSheetId="0">#REF!</definedName>
    <definedName name="___TPN1606">#REF!</definedName>
    <definedName name="___TPN1608" localSheetId="0">#REF!</definedName>
    <definedName name="___TPN1608">#REF!</definedName>
    <definedName name="___TPR2" localSheetId="0">#REF!</definedName>
    <definedName name="___TPR2">#REF!</definedName>
    <definedName name="___TR114" localSheetId="0">#REF!</definedName>
    <definedName name="___TR114">#REF!</definedName>
    <definedName name="___TST3" localSheetId="0">#REF!</definedName>
    <definedName name="___TST3">#REF!</definedName>
    <definedName name="___TTT2" localSheetId="0">#REF!</definedName>
    <definedName name="___TTT2">#REF!</definedName>
    <definedName name="___TUZ22" localSheetId="0">#REF!</definedName>
    <definedName name="___TUZ22">#REF!</definedName>
    <definedName name="___TUZ36" localSheetId="0">#REF!</definedName>
    <definedName name="___TUZ36">#REF!</definedName>
    <definedName name="___TZ2110" localSheetId="0">#REF!</definedName>
    <definedName name="___TZ2110">#REF!</definedName>
    <definedName name="___TZ2112" localSheetId="0">#REF!</definedName>
    <definedName name="___TZ2112">#REF!</definedName>
    <definedName name="___TZ2114" localSheetId="0">#REF!</definedName>
    <definedName name="___TZ2114">#REF!</definedName>
    <definedName name="___TZ2116" localSheetId="0">#REF!</definedName>
    <definedName name="___TZ2116">#REF!</definedName>
    <definedName name="___TZ212" localSheetId="0">#REF!</definedName>
    <definedName name="___TZ212">#REF!</definedName>
    <definedName name="___TZ213" localSheetId="0">#REF!</definedName>
    <definedName name="___TZ213">#REF!</definedName>
    <definedName name="___TZ214" localSheetId="0">#REF!</definedName>
    <definedName name="___TZ214">#REF!</definedName>
    <definedName name="___TZ216" localSheetId="0">#REF!</definedName>
    <definedName name="___TZ216">#REF!</definedName>
    <definedName name="___TZ218" localSheetId="0">#REF!</definedName>
    <definedName name="___TZ218">#REF!</definedName>
    <definedName name="___TZ225" localSheetId="0">#REF!</definedName>
    <definedName name="___TZ225">#REF!</definedName>
    <definedName name="___TZ2610" localSheetId="0">#REF!</definedName>
    <definedName name="___TZ2610">#REF!</definedName>
    <definedName name="___TZ2612" localSheetId="0">#REF!</definedName>
    <definedName name="___TZ2612">#REF!</definedName>
    <definedName name="___TZ2616" localSheetId="0">#REF!</definedName>
    <definedName name="___TZ2616">#REF!</definedName>
    <definedName name="___TZ262" localSheetId="0">#REF!</definedName>
    <definedName name="___TZ262">#REF!</definedName>
    <definedName name="___TZ263" localSheetId="0">#REF!</definedName>
    <definedName name="___TZ263">#REF!</definedName>
    <definedName name="___TZ264" localSheetId="0">#REF!</definedName>
    <definedName name="___TZ264">#REF!</definedName>
    <definedName name="___TZ266" localSheetId="0">#REF!</definedName>
    <definedName name="___TZ266">#REF!</definedName>
    <definedName name="___TZ268" localSheetId="0">#REF!</definedName>
    <definedName name="___TZ268">#REF!</definedName>
    <definedName name="___TZ323" localSheetId="0">#REF!</definedName>
    <definedName name="___TZ323">#REF!</definedName>
    <definedName name="___TZ324" localSheetId="0">#REF!</definedName>
    <definedName name="___TZ324">#REF!</definedName>
    <definedName name="___TZ32510" localSheetId="0">#REF!</definedName>
    <definedName name="___TZ32510">#REF!</definedName>
    <definedName name="___TZ32512" localSheetId="0">#REF!</definedName>
    <definedName name="___TZ32512">#REF!</definedName>
    <definedName name="___TZ3253" localSheetId="0">#REF!</definedName>
    <definedName name="___TZ3253">#REF!</definedName>
    <definedName name="___TZ3254" localSheetId="0">#REF!</definedName>
    <definedName name="___TZ3254">#REF!</definedName>
    <definedName name="___TZ3256" localSheetId="0">#REF!</definedName>
    <definedName name="___TZ3256">#REF!</definedName>
    <definedName name="___TZ3258" localSheetId="0">#REF!</definedName>
    <definedName name="___TZ3258">#REF!</definedName>
    <definedName name="___TZ4110" localSheetId="0">#REF!</definedName>
    <definedName name="___TZ4110">#REF!</definedName>
    <definedName name="___TZ4112" localSheetId="0">#REF!</definedName>
    <definedName name="___TZ4112">#REF!</definedName>
    <definedName name="___TZ414" localSheetId="0">#REF!</definedName>
    <definedName name="___TZ414">#REF!</definedName>
    <definedName name="___TZ416" localSheetId="0">#REF!</definedName>
    <definedName name="___TZ416">#REF!</definedName>
    <definedName name="___TZ418" localSheetId="0">#REF!</definedName>
    <definedName name="___TZ418">#REF!</definedName>
    <definedName name="___u4" localSheetId="0">{"TAB1",#N/A,TRUE,"GENERAL";"TAB2",#N/A,TRUE,"GENERAL";"TAB3",#N/A,TRUE,"GENERAL";"TAB4",#N/A,TRUE,"GENERAL";"TAB5",#N/A,TRUE,"GENERAL"}</definedName>
    <definedName name="___u4">{"TAB1",#N/A,TRUE,"GENERAL";"TAB2",#N/A,TRUE,"GENERAL";"TAB3",#N/A,TRUE,"GENERAL";"TAB4",#N/A,TRUE,"GENERAL";"TAB5",#N/A,TRUE,"GENERAL"}</definedName>
    <definedName name="___u5" localSheetId="0">{"TAB1",#N/A,TRUE,"GENERAL";"TAB2",#N/A,TRUE,"GENERAL";"TAB3",#N/A,TRUE,"GENERAL";"TAB4",#N/A,TRUE,"GENERAL";"TAB5",#N/A,TRUE,"GENERAL"}</definedName>
    <definedName name="___u5">{"TAB1",#N/A,TRUE,"GENERAL";"TAB2",#N/A,TRUE,"GENERAL";"TAB3",#N/A,TRUE,"GENERAL";"TAB4",#N/A,TRUE,"GENERAL";"TAB5",#N/A,TRUE,"GENERAL"}</definedName>
    <definedName name="___u6" localSheetId="0">{"TAB1",#N/A,TRUE,"GENERAL";"TAB2",#N/A,TRUE,"GENERAL";"TAB3",#N/A,TRUE,"GENERAL";"TAB4",#N/A,TRUE,"GENERAL";"TAB5",#N/A,TRUE,"GENERAL"}</definedName>
    <definedName name="___u6">{"TAB1",#N/A,TRUE,"GENERAL";"TAB2",#N/A,TRUE,"GENERAL";"TAB3",#N/A,TRUE,"GENERAL";"TAB4",#N/A,TRUE,"GENERAL";"TAB5",#N/A,TRUE,"GENERAL"}</definedName>
    <definedName name="___u7" localSheetId="0">{"via1",#N/A,TRUE,"general";"via2",#N/A,TRUE,"general";"via3",#N/A,TRUE,"general"}</definedName>
    <definedName name="___u7">{"via1",#N/A,TRUE,"general";"via2",#N/A,TRUE,"general";"via3",#N/A,TRUE,"general"}</definedName>
    <definedName name="___u8" localSheetId="0">{"TAB1",#N/A,TRUE,"GENERAL";"TAB2",#N/A,TRUE,"GENERAL";"TAB3",#N/A,TRUE,"GENERAL";"TAB4",#N/A,TRUE,"GENERAL";"TAB5",#N/A,TRUE,"GENERAL"}</definedName>
    <definedName name="___u8">{"TAB1",#N/A,TRUE,"GENERAL";"TAB2",#N/A,TRUE,"GENERAL";"TAB3",#N/A,TRUE,"GENERAL";"TAB4",#N/A,TRUE,"GENERAL";"TAB5",#N/A,TRUE,"GENERAL"}</definedName>
    <definedName name="___u9" localSheetId="0">{"TAB1",#N/A,TRUE,"GENERAL";"TAB2",#N/A,TRUE,"GENERAL";"TAB3",#N/A,TRUE,"GENERAL";"TAB4",#N/A,TRUE,"GENERAL";"TAB5",#N/A,TRUE,"GENERAL"}</definedName>
    <definedName name="___u9">{"TAB1",#N/A,TRUE,"GENERAL";"TAB2",#N/A,TRUE,"GENERAL";"TAB3",#N/A,TRUE,"GENERAL";"TAB4",#N/A,TRUE,"GENERAL";"TAB5",#N/A,TRUE,"GENERAL"}</definedName>
    <definedName name="___UDD06" localSheetId="0">#REF!</definedName>
    <definedName name="___UDD06">#REF!</definedName>
    <definedName name="___UDD08" localSheetId="0">#REF!</definedName>
    <definedName name="___UDD08">#REF!</definedName>
    <definedName name="___UNI32" localSheetId="0">#REF!</definedName>
    <definedName name="___UNI32">#REF!</definedName>
    <definedName name="___ur7" localSheetId="0">{"TAB1",#N/A,TRUE,"GENERAL";"TAB2",#N/A,TRUE,"GENERAL";"TAB3",#N/A,TRUE,"GENERAL";"TAB4",#N/A,TRUE,"GENERAL";"TAB5",#N/A,TRUE,"GENERAL"}</definedName>
    <definedName name="___ur7">{"TAB1",#N/A,TRUE,"GENERAL";"TAB2",#N/A,TRUE,"GENERAL";"TAB3",#N/A,TRUE,"GENERAL";"TAB4",#N/A,TRUE,"GENERAL";"TAB5",#N/A,TRUE,"GENERAL"}</definedName>
    <definedName name="___v2" localSheetId="0">{"via1",#N/A,TRUE,"general";"via2",#N/A,TRUE,"general";"via3",#N/A,TRUE,"general"}</definedName>
    <definedName name="___v2">{"via1",#N/A,TRUE,"general";"via2",#N/A,TRUE,"general";"via3",#N/A,TRUE,"general"}</definedName>
    <definedName name="___v3" localSheetId="0">{"TAB1",#N/A,TRUE,"GENERAL";"TAB2",#N/A,TRUE,"GENERAL";"TAB3",#N/A,TRUE,"GENERAL";"TAB4",#N/A,TRUE,"GENERAL";"TAB5",#N/A,TRUE,"GENERAL"}</definedName>
    <definedName name="___v3">{"TAB1",#N/A,TRUE,"GENERAL";"TAB2",#N/A,TRUE,"GENERAL";"TAB3",#N/A,TRUE,"GENERAL";"TAB4",#N/A,TRUE,"GENERAL";"TAB5",#N/A,TRUE,"GENERAL"}</definedName>
    <definedName name="___v4" localSheetId="0">{"TAB1",#N/A,TRUE,"GENERAL";"TAB2",#N/A,TRUE,"GENERAL";"TAB3",#N/A,TRUE,"GENERAL";"TAB4",#N/A,TRUE,"GENERAL";"TAB5",#N/A,TRUE,"GENERAL"}</definedName>
    <definedName name="___v4">{"TAB1",#N/A,TRUE,"GENERAL";"TAB2",#N/A,TRUE,"GENERAL";"TAB3",#N/A,TRUE,"GENERAL";"TAB4",#N/A,TRUE,"GENERAL";"TAB5",#N/A,TRUE,"GENERAL"}</definedName>
    <definedName name="___v5" localSheetId="0">{"TAB1",#N/A,TRUE,"GENERAL";"TAB2",#N/A,TRUE,"GENERAL";"TAB3",#N/A,TRUE,"GENERAL";"TAB4",#N/A,TRUE,"GENERAL";"TAB5",#N/A,TRUE,"GENERAL"}</definedName>
    <definedName name="___v5">{"TAB1",#N/A,TRUE,"GENERAL";"TAB2",#N/A,TRUE,"GENERAL";"TAB3",#N/A,TRUE,"GENERAL";"TAB4",#N/A,TRUE,"GENERAL";"TAB5",#N/A,TRUE,"GENERAL"}</definedName>
    <definedName name="___v6" localSheetId="0">{"TAB1",#N/A,TRUE,"GENERAL";"TAB2",#N/A,TRUE,"GENERAL";"TAB3",#N/A,TRUE,"GENERAL";"TAB4",#N/A,TRUE,"GENERAL";"TAB5",#N/A,TRUE,"GENERAL"}</definedName>
    <definedName name="___v6">{"TAB1",#N/A,TRUE,"GENERAL";"TAB2",#N/A,TRUE,"GENERAL";"TAB3",#N/A,TRUE,"GENERAL";"TAB4",#N/A,TRUE,"GENERAL";"TAB5",#N/A,TRUE,"GENERAL"}</definedName>
    <definedName name="___v7" localSheetId="0">{"via1",#N/A,TRUE,"general";"via2",#N/A,TRUE,"general";"via3",#N/A,TRUE,"general"}</definedName>
    <definedName name="___v7">{"via1",#N/A,TRUE,"general";"via2",#N/A,TRUE,"general";"via3",#N/A,TRUE,"general"}</definedName>
    <definedName name="___v8" localSheetId="0">{"TAB1",#N/A,TRUE,"GENERAL";"TAB2",#N/A,TRUE,"GENERAL";"TAB3",#N/A,TRUE,"GENERAL";"TAB4",#N/A,TRUE,"GENERAL";"TAB5",#N/A,TRUE,"GENERAL"}</definedName>
    <definedName name="___v8">{"TAB1",#N/A,TRUE,"GENERAL";"TAB2",#N/A,TRUE,"GENERAL";"TAB3",#N/A,TRUE,"GENERAL";"TAB4",#N/A,TRUE,"GENERAL";"TAB5",#N/A,TRUE,"GENERAL"}</definedName>
    <definedName name="___v9" localSheetId="0">{"TAB1",#N/A,TRUE,"GENERAL";"TAB2",#N/A,TRUE,"GENERAL";"TAB3",#N/A,TRUE,"GENERAL";"TAB4",#N/A,TRUE,"GENERAL";"TAB5",#N/A,TRUE,"GENERAL"}</definedName>
    <definedName name="___v9">{"TAB1",#N/A,TRUE,"GENERAL";"TAB2",#N/A,TRUE,"GENERAL";"TAB3",#N/A,TRUE,"GENERAL";"TAB4",#N/A,TRUE,"GENERAL";"TAB5",#N/A,TRUE,"GENERAL"}</definedName>
    <definedName name="___VEX1" localSheetId="0">#REF!</definedName>
    <definedName name="___VEX1">#REF!</definedName>
    <definedName name="___VFA1" localSheetId="0">#REF!</definedName>
    <definedName name="___VFA1">#REF!</definedName>
    <definedName name="___vfv4" localSheetId="0">{"via1",#N/A,TRUE,"general";"via2",#N/A,TRUE,"general";"via3",#N/A,TRUE,"general"}</definedName>
    <definedName name="___vfv4">{"via1",#N/A,TRUE,"general";"via2",#N/A,TRUE,"general";"via3",#N/A,TRUE,"general"}</definedName>
    <definedName name="___VIT1" localSheetId="0">#REF!</definedName>
    <definedName name="___VIT1">#REF!</definedName>
    <definedName name="___VPR1" localSheetId="0">#REF!</definedName>
    <definedName name="___VPR1">#REF!</definedName>
    <definedName name="___VPR2" localSheetId="0">#REF!</definedName>
    <definedName name="___VPR2">#REF!</definedName>
    <definedName name="___VRP1" localSheetId="0">#REF!</definedName>
    <definedName name="___VRP1">#REF!</definedName>
    <definedName name="___VSM1" localSheetId="0">#REF!</definedName>
    <definedName name="___VSM1">#REF!</definedName>
    <definedName name="___x1" localSheetId="0">{"TAB1",#N/A,TRUE,"GENERAL";"TAB2",#N/A,TRUE,"GENERAL";"TAB3",#N/A,TRUE,"GENERAL";"TAB4",#N/A,TRUE,"GENERAL";"TAB5",#N/A,TRUE,"GENERAL"}</definedName>
    <definedName name="___x1">{"TAB1",#N/A,TRUE,"GENERAL";"TAB2",#N/A,TRUE,"GENERAL";"TAB3",#N/A,TRUE,"GENERAL";"TAB4",#N/A,TRUE,"GENERAL";"TAB5",#N/A,TRUE,"GENERAL"}</definedName>
    <definedName name="___x2" localSheetId="0">{"via1",#N/A,TRUE,"general";"via2",#N/A,TRUE,"general";"via3",#N/A,TRUE,"general"}</definedName>
    <definedName name="___x2">{"via1",#N/A,TRUE,"general";"via2",#N/A,TRUE,"general";"via3",#N/A,TRUE,"general"}</definedName>
    <definedName name="___x3" localSheetId="0">{"via1",#N/A,TRUE,"general";"via2",#N/A,TRUE,"general";"via3",#N/A,TRUE,"general"}</definedName>
    <definedName name="___x3">{"via1",#N/A,TRUE,"general";"via2",#N/A,TRUE,"general";"via3",#N/A,TRUE,"general"}</definedName>
    <definedName name="___x4" localSheetId="0">{"via1",#N/A,TRUE,"general";"via2",#N/A,TRUE,"general";"via3",#N/A,TRUE,"general"}</definedName>
    <definedName name="___x4">{"via1",#N/A,TRUE,"general";"via2",#N/A,TRUE,"general";"via3",#N/A,TRUE,"general"}</definedName>
    <definedName name="___x5" localSheetId="0">{"TAB1",#N/A,TRUE,"GENERAL";"TAB2",#N/A,TRUE,"GENERAL";"TAB3",#N/A,TRUE,"GENERAL";"TAB4",#N/A,TRUE,"GENERAL";"TAB5",#N/A,TRUE,"GENERAL"}</definedName>
    <definedName name="___x5">{"TAB1",#N/A,TRUE,"GENERAL";"TAB2",#N/A,TRUE,"GENERAL";"TAB3",#N/A,TRUE,"GENERAL";"TAB4",#N/A,TRUE,"GENERAL";"TAB5",#N/A,TRUE,"GENERAL"}</definedName>
    <definedName name="___x6" localSheetId="0">{"TAB1",#N/A,TRUE,"GENERAL";"TAB2",#N/A,TRUE,"GENERAL";"TAB3",#N/A,TRUE,"GENERAL";"TAB4",#N/A,TRUE,"GENERAL";"TAB5",#N/A,TRUE,"GENERAL"}</definedName>
    <definedName name="___x6">{"TAB1",#N/A,TRUE,"GENERAL";"TAB2",#N/A,TRUE,"GENERAL";"TAB3",#N/A,TRUE,"GENERAL";"TAB4",#N/A,TRUE,"GENERAL";"TAB5",#N/A,TRUE,"GENERAL"}</definedName>
    <definedName name="___x7" localSheetId="0">{"TAB1",#N/A,TRUE,"GENERAL";"TAB2",#N/A,TRUE,"GENERAL";"TAB3",#N/A,TRUE,"GENERAL";"TAB4",#N/A,TRUE,"GENERAL";"TAB5",#N/A,TRUE,"GENERAL"}</definedName>
    <definedName name="___x7">{"TAB1",#N/A,TRUE,"GENERAL";"TAB2",#N/A,TRUE,"GENERAL";"TAB3",#N/A,TRUE,"GENERAL";"TAB4",#N/A,TRUE,"GENERAL";"TAB5",#N/A,TRUE,"GENERAL"}</definedName>
    <definedName name="___x8" localSheetId="0">{"via1",#N/A,TRUE,"general";"via2",#N/A,TRUE,"general";"via3",#N/A,TRUE,"general"}</definedName>
    <definedName name="___x8">{"via1",#N/A,TRUE,"general";"via2",#N/A,TRUE,"general";"via3",#N/A,TRUE,"general"}</definedName>
    <definedName name="___x9" localSheetId="0">{"TAB1",#N/A,TRUE,"GENERAL";"TAB2",#N/A,TRUE,"GENERAL";"TAB3",#N/A,TRUE,"GENERAL";"TAB4",#N/A,TRUE,"GENERAL";"TAB5",#N/A,TRUE,"GENERAL"}</definedName>
    <definedName name="___x9">{"TAB1",#N/A,TRUE,"GENERAL";"TAB2",#N/A,TRUE,"GENERAL";"TAB3",#N/A,TRUE,"GENERAL";"TAB4",#N/A,TRUE,"GENERAL";"TAB5",#N/A,TRUE,"GENERAL"}</definedName>
    <definedName name="___xlnm.Print_Area">"#N/A"</definedName>
    <definedName name="___y2" localSheetId="0">{"TAB1",#N/A,TRUE,"GENERAL";"TAB2",#N/A,TRUE,"GENERAL";"TAB3",#N/A,TRUE,"GENERAL";"TAB4",#N/A,TRUE,"GENERAL";"TAB5",#N/A,TRUE,"GENERAL"}</definedName>
    <definedName name="___y2">{"TAB1",#N/A,TRUE,"GENERAL";"TAB2",#N/A,TRUE,"GENERAL";"TAB3",#N/A,TRUE,"GENERAL";"TAB4",#N/A,TRUE,"GENERAL";"TAB5",#N/A,TRUE,"GENERAL"}</definedName>
    <definedName name="___y3" localSheetId="0">{"via1",#N/A,TRUE,"general";"via2",#N/A,TRUE,"general";"via3",#N/A,TRUE,"general"}</definedName>
    <definedName name="___y3">{"via1",#N/A,TRUE,"general";"via2",#N/A,TRUE,"general";"via3",#N/A,TRUE,"general"}</definedName>
    <definedName name="___y4" localSheetId="0">{"via1",#N/A,TRUE,"general";"via2",#N/A,TRUE,"general";"via3",#N/A,TRUE,"general"}</definedName>
    <definedName name="___y4">{"via1",#N/A,TRUE,"general";"via2",#N/A,TRUE,"general";"via3",#N/A,TRUE,"general"}</definedName>
    <definedName name="___y5" localSheetId="0">{"TAB1",#N/A,TRUE,"GENERAL";"TAB2",#N/A,TRUE,"GENERAL";"TAB3",#N/A,TRUE,"GENERAL";"TAB4",#N/A,TRUE,"GENERAL";"TAB5",#N/A,TRUE,"GENERAL"}</definedName>
    <definedName name="___y5">{"TAB1",#N/A,TRUE,"GENERAL";"TAB2",#N/A,TRUE,"GENERAL";"TAB3",#N/A,TRUE,"GENERAL";"TAB4",#N/A,TRUE,"GENERAL";"TAB5",#N/A,TRUE,"GENERAL"}</definedName>
    <definedName name="___y6" localSheetId="0">{"via1",#N/A,TRUE,"general";"via2",#N/A,TRUE,"general";"via3",#N/A,TRUE,"general"}</definedName>
    <definedName name="___y6">{"via1",#N/A,TRUE,"general";"via2",#N/A,TRUE,"general";"via3",#N/A,TRUE,"general"}</definedName>
    <definedName name="___y7" localSheetId="0">{"via1",#N/A,TRUE,"general";"via2",#N/A,TRUE,"general";"via3",#N/A,TRUE,"general"}</definedName>
    <definedName name="___y7">{"via1",#N/A,TRUE,"general";"via2",#N/A,TRUE,"general";"via3",#N/A,TRUE,"general"}</definedName>
    <definedName name="___y8" localSheetId="0">{"via1",#N/A,TRUE,"general";"via2",#N/A,TRUE,"general";"via3",#N/A,TRUE,"general"}</definedName>
    <definedName name="___y8">{"via1",#N/A,TRUE,"general";"via2",#N/A,TRUE,"general";"via3",#N/A,TRUE,"general"}</definedName>
    <definedName name="___y9" localSheetId="0">{"TAB1",#N/A,TRUE,"GENERAL";"TAB2",#N/A,TRUE,"GENERAL";"TAB3",#N/A,TRUE,"GENERAL";"TAB4",#N/A,TRUE,"GENERAL";"TAB5",#N/A,TRUE,"GENERAL"}</definedName>
    <definedName name="___y9">{"TAB1",#N/A,TRUE,"GENERAL";"TAB2",#N/A,TRUE,"GENERAL";"TAB3",#N/A,TRUE,"GENERAL";"TAB4",#N/A,TRUE,"GENERAL";"TAB5",#N/A,TRUE,"GENERAL"}</definedName>
    <definedName name="___z1" localSheetId="0">{"TAB1",#N/A,TRUE,"GENERAL";"TAB2",#N/A,TRUE,"GENERAL";"TAB3",#N/A,TRUE,"GENERAL";"TAB4",#N/A,TRUE,"GENERAL";"TAB5",#N/A,TRUE,"GENERAL"}</definedName>
    <definedName name="___z1">{"TAB1",#N/A,TRUE,"GENERAL";"TAB2",#N/A,TRUE,"GENERAL";"TAB3",#N/A,TRUE,"GENERAL";"TAB4",#N/A,TRUE,"GENERAL";"TAB5",#N/A,TRUE,"GENERAL"}</definedName>
    <definedName name="___z2" localSheetId="0">{"via1",#N/A,TRUE,"general";"via2",#N/A,TRUE,"general";"via3",#N/A,TRUE,"general"}</definedName>
    <definedName name="___z2">{"via1",#N/A,TRUE,"general";"via2",#N/A,TRUE,"general";"via3",#N/A,TRUE,"general"}</definedName>
    <definedName name="___z3" localSheetId="0">{"via1",#N/A,TRUE,"general";"via2",#N/A,TRUE,"general";"via3",#N/A,TRUE,"general"}</definedName>
    <definedName name="___z3">{"via1",#N/A,TRUE,"general";"via2",#N/A,TRUE,"general";"via3",#N/A,TRUE,"general"}</definedName>
    <definedName name="___z4" localSheetId="0">{"TAB1",#N/A,TRUE,"GENERAL";"TAB2",#N/A,TRUE,"GENERAL";"TAB3",#N/A,TRUE,"GENERAL";"TAB4",#N/A,TRUE,"GENERAL";"TAB5",#N/A,TRUE,"GENERAL"}</definedName>
    <definedName name="___z4">{"TAB1",#N/A,TRUE,"GENERAL";"TAB2",#N/A,TRUE,"GENERAL";"TAB3",#N/A,TRUE,"GENERAL";"TAB4",#N/A,TRUE,"GENERAL";"TAB5",#N/A,TRUE,"GENERAL"}</definedName>
    <definedName name="___z5" localSheetId="0">{"via1",#N/A,TRUE,"general";"via2",#N/A,TRUE,"general";"via3",#N/A,TRUE,"general"}</definedName>
    <definedName name="___z5">{"via1",#N/A,TRUE,"general";"via2",#N/A,TRUE,"general";"via3",#N/A,TRUE,"general"}</definedName>
    <definedName name="___z6" localSheetId="0">{"TAB1",#N/A,TRUE,"GENERAL";"TAB2",#N/A,TRUE,"GENERAL";"TAB3",#N/A,TRUE,"GENERAL";"TAB4",#N/A,TRUE,"GENERAL";"TAB5",#N/A,TRUE,"GENERAL"}</definedName>
    <definedName name="___z6">{"TAB1",#N/A,TRUE,"GENERAL";"TAB2",#N/A,TRUE,"GENERAL";"TAB3",#N/A,TRUE,"GENERAL";"TAB4",#N/A,TRUE,"GENERAL";"TAB5",#N/A,TRUE,"GENERAL"}</definedName>
    <definedName name="__1_?쾴?" localSheetId="0">#REF!</definedName>
    <definedName name="__1_?쾴?">#REF!</definedName>
    <definedName name="__123Graph_A" localSheetId="0">#REF!</definedName>
    <definedName name="__123Graph_A">#REF!</definedName>
    <definedName name="__123Graph_AMAIN" localSheetId="0">#REF!</definedName>
    <definedName name="__123Graph_AMAIN">#REF!</definedName>
    <definedName name="__123Graph_B" localSheetId="0">#REF!</definedName>
    <definedName name="__123Graph_B">#REF!</definedName>
    <definedName name="__123Graph_BMAIN" localSheetId="0">#REF!</definedName>
    <definedName name="__123Graph_BMAIN">#REF!</definedName>
    <definedName name="__123Graph_C" localSheetId="0" hidden="1">#REF!</definedName>
    <definedName name="__123Graph_C" hidden="1">#REF!</definedName>
    <definedName name="__123Graph_D" localSheetId="0" hidden="1">#REF!</definedName>
    <definedName name="__123Graph_D" hidden="1">#REF!</definedName>
    <definedName name="__123Graph_X" localSheetId="0" hidden="1">#REF!</definedName>
    <definedName name="__123Graph_X" hidden="1">#REF!</definedName>
    <definedName name="__123Graph_XMAIN" localSheetId="0">#REF!</definedName>
    <definedName name="__123Graph_XMAIN">#REF!</definedName>
    <definedName name="__2_?쾴?_?" localSheetId="0">#REF!</definedName>
    <definedName name="__2_?쾴?_?">#REF!</definedName>
    <definedName name="__3_?쾴?___P" localSheetId="0">#REF!</definedName>
    <definedName name="__3_?쾴?___P">#REF!</definedName>
    <definedName name="__4_?쾴?_T" localSheetId="0">#REF!</definedName>
    <definedName name="__4_?쾴?_T">#REF!</definedName>
    <definedName name="__a1" localSheetId="0">{"TAB1",#N/A,TRUE,"GENERAL";"TAB2",#N/A,TRUE,"GENERAL";"TAB3",#N/A,TRUE,"GENERAL";"TAB4",#N/A,TRUE,"GENERAL";"TAB5",#N/A,TRUE,"GENERAL"}</definedName>
    <definedName name="__a1">{"TAB1",#N/A,TRUE,"GENERAL";"TAB2",#N/A,TRUE,"GENERAL";"TAB3",#N/A,TRUE,"GENERAL";"TAB4",#N/A,TRUE,"GENERAL";"TAB5",#N/A,TRUE,"GENERAL"}</definedName>
    <definedName name="__a3" localSheetId="0">{"TAB1",#N/A,TRUE,"GENERAL";"TAB2",#N/A,TRUE,"GENERAL";"TAB3",#N/A,TRUE,"GENERAL";"TAB4",#N/A,TRUE,"GENERAL";"TAB5",#N/A,TRUE,"GENERAL"}</definedName>
    <definedName name="__a3">{"TAB1",#N/A,TRUE,"GENERAL";"TAB2",#N/A,TRUE,"GENERAL";"TAB3",#N/A,TRUE,"GENERAL";"TAB4",#N/A,TRUE,"GENERAL";"TAB5",#N/A,TRUE,"GENERAL"}</definedName>
    <definedName name="__a4" localSheetId="0">{"via1",#N/A,TRUE,"general";"via2",#N/A,TRUE,"general";"via3",#N/A,TRUE,"general"}</definedName>
    <definedName name="__a4">{"via1",#N/A,TRUE,"general";"via2",#N/A,TRUE,"general";"via3",#N/A,TRUE,"general"}</definedName>
    <definedName name="__a5" localSheetId="0">{"TAB1",#N/A,TRUE,"GENERAL";"TAB2",#N/A,TRUE,"GENERAL";"TAB3",#N/A,TRUE,"GENERAL";"TAB4",#N/A,TRUE,"GENERAL";"TAB5",#N/A,TRUE,"GENERAL"}</definedName>
    <definedName name="__a5">{"TAB1",#N/A,TRUE,"GENERAL";"TAB2",#N/A,TRUE,"GENERAL";"TAB3",#N/A,TRUE,"GENERAL";"TAB4",#N/A,TRUE,"GENERAL";"TAB5",#N/A,TRUE,"GENERAL"}</definedName>
    <definedName name="__a6" localSheetId="0">{"TAB1",#N/A,TRUE,"GENERAL";"TAB2",#N/A,TRUE,"GENERAL";"TAB3",#N/A,TRUE,"GENERAL";"TAB4",#N/A,TRUE,"GENERAL";"TAB5",#N/A,TRUE,"GENERAL"}</definedName>
    <definedName name="__a6">{"TAB1",#N/A,TRUE,"GENERAL";"TAB2",#N/A,TRUE,"GENERAL";"TAB3",#N/A,TRUE,"GENERAL";"TAB4",#N/A,TRUE,"GENERAL";"TAB5",#N/A,TRUE,"GENERAL"}</definedName>
    <definedName name="__A99500" localSheetId="0">#REF!</definedName>
    <definedName name="__A99500">#REF!</definedName>
    <definedName name="__Abd2">#N/A</definedName>
    <definedName name="__Abd4">#N/A</definedName>
    <definedName name="__Abd6">#N/A</definedName>
    <definedName name="__AcC1">#N/A</definedName>
    <definedName name="__Act1">#N/A</definedName>
    <definedName name="__ADH12" localSheetId="0">#REF!</definedName>
    <definedName name="__ADH12">#REF!</definedName>
    <definedName name="__ADM12" localSheetId="0">#REF!</definedName>
    <definedName name="__ADM12">#REF!</definedName>
    <definedName name="__ADM2" localSheetId="0">#REF!</definedName>
    <definedName name="__ADM2">#REF!</definedName>
    <definedName name="__ADM3" localSheetId="0">#REF!</definedName>
    <definedName name="__ADM3">#REF!</definedName>
    <definedName name="__ADM4" localSheetId="0">#REF!</definedName>
    <definedName name="__ADM4">#REF!</definedName>
    <definedName name="__ADP1" localSheetId="0">#REF!</definedName>
    <definedName name="__ADP1">#REF!</definedName>
    <definedName name="__AFC1" localSheetId="0">#REF!</definedName>
    <definedName name="__AFC1">#REF!</definedName>
    <definedName name="__AFC3" localSheetId="0">#REF!</definedName>
    <definedName name="__AFC3">#REF!</definedName>
    <definedName name="__AFC5" localSheetId="0">#REF!</definedName>
    <definedName name="__AFC5">#REF!</definedName>
    <definedName name="__Afo1">#N/A</definedName>
    <definedName name="__AIU1" localSheetId="0">#REF!</definedName>
    <definedName name="__AIU1">#REF!</definedName>
    <definedName name="__aiu2" localSheetId="0">#REF!</definedName>
    <definedName name="__aiu2">#REF!</definedName>
    <definedName name="__ANA1" localSheetId="0">#REF!</definedName>
    <definedName name="__ANA1">#REF!</definedName>
    <definedName name="__ane7" localSheetId="0">#REF!</definedName>
    <definedName name="__ane7">#REF!</definedName>
    <definedName name="__ane8" localSheetId="0">#REF!</definedName>
    <definedName name="__ane8">#REF!</definedName>
    <definedName name="__ApC1">#N/A</definedName>
    <definedName name="__APR2">#N/A</definedName>
    <definedName name="__Atp2" localSheetId="0">#REF!</definedName>
    <definedName name="__Atp2">#REF!</definedName>
    <definedName name="__ATT2">#N/A</definedName>
    <definedName name="__b2" localSheetId="0">{"TAB1",#N/A,TRUE,"GENERAL";"TAB2",#N/A,TRUE,"GENERAL";"TAB3",#N/A,TRUE,"GENERAL";"TAB4",#N/A,TRUE,"GENERAL";"TAB5",#N/A,TRUE,"GENERAL"}</definedName>
    <definedName name="__b2">{"TAB1",#N/A,TRUE,"GENERAL";"TAB2",#N/A,TRUE,"GENERAL";"TAB3",#N/A,TRUE,"GENERAL";"TAB4",#N/A,TRUE,"GENERAL";"TAB5",#N/A,TRUE,"GENERAL"}</definedName>
    <definedName name="__b3" localSheetId="0">{"TAB1",#N/A,TRUE,"GENERAL";"TAB2",#N/A,TRUE,"GENERAL";"TAB3",#N/A,TRUE,"GENERAL";"TAB4",#N/A,TRUE,"GENERAL";"TAB5",#N/A,TRUE,"GENERAL"}</definedName>
    <definedName name="__b3">{"TAB1",#N/A,TRUE,"GENERAL";"TAB2",#N/A,TRUE,"GENERAL";"TAB3",#N/A,TRUE,"GENERAL";"TAB4",#N/A,TRUE,"GENERAL";"TAB5",#N/A,TRUE,"GENERAL"}</definedName>
    <definedName name="__b4" localSheetId="0">{"TAB1",#N/A,TRUE,"GENERAL";"TAB2",#N/A,TRUE,"GENERAL";"TAB3",#N/A,TRUE,"GENERAL";"TAB4",#N/A,TRUE,"GENERAL";"TAB5",#N/A,TRUE,"GENERAL"}</definedName>
    <definedName name="__b4">{"TAB1",#N/A,TRUE,"GENERAL";"TAB2",#N/A,TRUE,"GENERAL";"TAB3",#N/A,TRUE,"GENERAL";"TAB4",#N/A,TRUE,"GENERAL";"TAB5",#N/A,TRUE,"GENERAL"}</definedName>
    <definedName name="__b5" localSheetId="0">{"TAB1",#N/A,TRUE,"GENERAL";"TAB2",#N/A,TRUE,"GENERAL";"TAB3",#N/A,TRUE,"GENERAL";"TAB4",#N/A,TRUE,"GENERAL";"TAB5",#N/A,TRUE,"GENERAL"}</definedName>
    <definedName name="__b5">{"TAB1",#N/A,TRUE,"GENERAL";"TAB2",#N/A,TRUE,"GENERAL";"TAB3",#N/A,TRUE,"GENERAL";"TAB4",#N/A,TRUE,"GENERAL";"TAB5",#N/A,TRUE,"GENERAL"}</definedName>
    <definedName name="__b6" localSheetId="0">{"TAB1",#N/A,TRUE,"GENERAL";"TAB2",#N/A,TRUE,"GENERAL";"TAB3",#N/A,TRUE,"GENERAL";"TAB4",#N/A,TRUE,"GENERAL";"TAB5",#N/A,TRUE,"GENERAL"}</definedName>
    <definedName name="__b6">{"TAB1",#N/A,TRUE,"GENERAL";"TAB2",#N/A,TRUE,"GENERAL";"TAB3",#N/A,TRUE,"GENERAL";"TAB4",#N/A,TRUE,"GENERAL";"TAB5",#N/A,TRUE,"GENERAL"}</definedName>
    <definedName name="__b7" localSheetId="0">{"via1",#N/A,TRUE,"general";"via2",#N/A,TRUE,"general";"via3",#N/A,TRUE,"general"}</definedName>
    <definedName name="__b7">{"via1",#N/A,TRUE,"general";"via2",#N/A,TRUE,"general";"via3",#N/A,TRUE,"general"}</definedName>
    <definedName name="__b8" localSheetId="0">{"via1",#N/A,TRUE,"general";"via2",#N/A,TRUE,"general";"via3",#N/A,TRUE,"general"}</definedName>
    <definedName name="__b8">{"via1",#N/A,TRUE,"general";"via2",#N/A,TRUE,"general";"via3",#N/A,TRUE,"general"}</definedName>
    <definedName name="__BAZ10" localSheetId="0">#REF!</definedName>
    <definedName name="__BAZ10">#REF!</definedName>
    <definedName name="__bb9" localSheetId="0">{"TAB1",#N/A,TRUE,"GENERAL";"TAB2",#N/A,TRUE,"GENERAL";"TAB3",#N/A,TRUE,"GENERAL";"TAB4",#N/A,TRUE,"GENERAL";"TAB5",#N/A,TRUE,"GENERAL"}</definedName>
    <definedName name="__bb9">{"TAB1",#N/A,TRUE,"GENERAL";"TAB2",#N/A,TRUE,"GENERAL";"TAB3",#N/A,TRUE,"GENERAL";"TAB4",#N/A,TRUE,"GENERAL";"TAB5",#N/A,TRUE,"GENERAL"}</definedName>
    <definedName name="__bgb5" localSheetId="0">{"TAB1",#N/A,TRUE,"GENERAL";"TAB2",#N/A,TRUE,"GENERAL";"TAB3",#N/A,TRUE,"GENERAL";"TAB4",#N/A,TRUE,"GENERAL";"TAB5",#N/A,TRUE,"GENERAL"}</definedName>
    <definedName name="__bgb5">{"TAB1",#N/A,TRUE,"GENERAL";"TAB2",#N/A,TRUE,"GENERAL";"TAB3",#N/A,TRUE,"GENERAL";"TAB4",#N/A,TRUE,"GENERAL";"TAB5",#N/A,TRUE,"GENERAL"}</definedName>
    <definedName name="__BGC1" localSheetId="0">#REF!</definedName>
    <definedName name="__BGC1">#REF!</definedName>
    <definedName name="__BGC3" localSheetId="0">#REF!</definedName>
    <definedName name="__BGC3">#REF!</definedName>
    <definedName name="__BGC5" localSheetId="0">#REF!</definedName>
    <definedName name="__BGC5">#REF!</definedName>
    <definedName name="__BLO20" localSheetId="0">#REF!</definedName>
    <definedName name="__BLO20">#REF!</definedName>
    <definedName name="__BPR2">#N/A</definedName>
    <definedName name="__BTC60" localSheetId="0">#REF!</definedName>
    <definedName name="__BTC60">#REF!</definedName>
    <definedName name="__BTT2">#N/A</definedName>
    <definedName name="__C2254JH" localSheetId="0">#REF!</definedName>
    <definedName name="__C2254JH">#REF!</definedName>
    <definedName name="__C2256JH" localSheetId="0">#REF!</definedName>
    <definedName name="__C2256JH">#REF!</definedName>
    <definedName name="__C452JH" localSheetId="0">#REF!</definedName>
    <definedName name="__C452JH">#REF!</definedName>
    <definedName name="__C903L" localSheetId="0">#REF!</definedName>
    <definedName name="__C903L">#REF!</definedName>
    <definedName name="__C908J" localSheetId="0">#REF!</definedName>
    <definedName name="__C908J">#REF!</definedName>
    <definedName name="__CAC1" localSheetId="0">#REF!</definedName>
    <definedName name="__CAC1">#REF!</definedName>
    <definedName name="__CAC3" localSheetId="0">#REF!</definedName>
    <definedName name="__CAC3">#REF!</definedName>
    <definedName name="__CAC5" localSheetId="0">#REF!</definedName>
    <definedName name="__CAC5">#REF!</definedName>
    <definedName name="__cal16" localSheetId="0">#REF!</definedName>
    <definedName name="__cal16">#REF!</definedName>
    <definedName name="__cal18" localSheetId="0">#REF!</definedName>
    <definedName name="__cal18">#REF!</definedName>
    <definedName name="__Cal20" localSheetId="0">#REF!</definedName>
    <definedName name="__Cal20">#REF!</definedName>
    <definedName name="__cal22" localSheetId="0">#REF!</definedName>
    <definedName name="__cal22">#REF!</definedName>
    <definedName name="__cal24" localSheetId="0">#REF!</definedName>
    <definedName name="__cal24">#REF!</definedName>
    <definedName name="__CAN28" localSheetId="0">#REF!</definedName>
    <definedName name="__CAN28">#REF!</definedName>
    <definedName name="__Cod1" localSheetId="0">#REF!</definedName>
    <definedName name="__Cod1">#REF!</definedName>
    <definedName name="__COD906" localSheetId="0">#REF!</definedName>
    <definedName name="__COD906">#REF!</definedName>
    <definedName name="__COM1" localSheetId="0">#REF!</definedName>
    <definedName name="__COM1">#REF!</definedName>
    <definedName name="__COM10" localSheetId="0">#REF!</definedName>
    <definedName name="__COM10">#REF!</definedName>
    <definedName name="__COM11" localSheetId="0">#REF!</definedName>
    <definedName name="__COM11">#REF!</definedName>
    <definedName name="__COM12" localSheetId="0">#REF!</definedName>
    <definedName name="__COM12">#REF!</definedName>
    <definedName name="__COM13" localSheetId="0">#REF!</definedName>
    <definedName name="__COM13">#REF!</definedName>
    <definedName name="__COM14" localSheetId="0">#REF!</definedName>
    <definedName name="__COM14">#REF!</definedName>
    <definedName name="__COM15" localSheetId="0">#REF!</definedName>
    <definedName name="__COM15">#REF!</definedName>
    <definedName name="__COM16" localSheetId="0">#REF!</definedName>
    <definedName name="__COM16">#REF!</definedName>
    <definedName name="__COM17" localSheetId="0">#REF!</definedName>
    <definedName name="__COM17">#REF!</definedName>
    <definedName name="__COM18" localSheetId="0">#REF!</definedName>
    <definedName name="__COM18">#REF!</definedName>
    <definedName name="__COM19" localSheetId="0">#REF!</definedName>
    <definedName name="__COM19">#REF!</definedName>
    <definedName name="__COM2" localSheetId="0">#REF!</definedName>
    <definedName name="__COM2">#REF!</definedName>
    <definedName name="__COM20" localSheetId="0">#REF!</definedName>
    <definedName name="__COM20">#REF!</definedName>
    <definedName name="__COM21" localSheetId="0">#REF!</definedName>
    <definedName name="__COM21">#REF!</definedName>
    <definedName name="__COM3" localSheetId="0">#REF!</definedName>
    <definedName name="__COM3">#REF!</definedName>
    <definedName name="__COM4" localSheetId="0">#REF!</definedName>
    <definedName name="__COM4">#REF!</definedName>
    <definedName name="__COM5" localSheetId="0">#REF!</definedName>
    <definedName name="__COM5">#REF!</definedName>
    <definedName name="__COM6" localSheetId="0">#REF!</definedName>
    <definedName name="__COM6">#REF!</definedName>
    <definedName name="__COM7" localSheetId="0">#REF!</definedName>
    <definedName name="__COM7">#REF!</definedName>
    <definedName name="__COM8" localSheetId="0">#REF!</definedName>
    <definedName name="__COM8">#REF!</definedName>
    <definedName name="__COM9" localSheetId="0">#REF!</definedName>
    <definedName name="__COM9">#REF!</definedName>
    <definedName name="__CON221" localSheetId="0">#REF!</definedName>
    <definedName name="__CON221">#REF!</definedName>
    <definedName name="__CUA44" localSheetId="0">#REF!</definedName>
    <definedName name="__CUA44">#REF!</definedName>
    <definedName name="__DAT1" localSheetId="0">#REF!</definedName>
    <definedName name="__DAT1">#REF!</definedName>
    <definedName name="__DAT2" localSheetId="0">#REF!</definedName>
    <definedName name="__DAT2">#REF!</definedName>
    <definedName name="__DAT3" localSheetId="0">#REF!</definedName>
    <definedName name="__DAT3">#REF!</definedName>
    <definedName name="__DAT4" localSheetId="0">#REF!</definedName>
    <definedName name="__DAT4">#REF!</definedName>
    <definedName name="__DCI1" localSheetId="0">#REF!</definedName>
    <definedName name="__DCI1">#REF!</definedName>
    <definedName name="__DDS1" localSheetId="0">#REF!</definedName>
    <definedName name="__DDS1">#REF!</definedName>
    <definedName name="__DEC1" localSheetId="0">#REF!</definedName>
    <definedName name="__DEC1">#REF!</definedName>
    <definedName name="__DEC12" localSheetId="0">#REF!</definedName>
    <definedName name="__DEC12">#REF!</definedName>
    <definedName name="__DGO1" localSheetId="0">#REF!</definedName>
    <definedName name="__DGO1">#REF!</definedName>
    <definedName name="__DGP1" localSheetId="0">#REF!</definedName>
    <definedName name="__DGP1">#REF!</definedName>
    <definedName name="__DIJ1" localSheetId="0">#REF!</definedName>
    <definedName name="__DIJ1">#REF!</definedName>
    <definedName name="__DPI1" localSheetId="0">#REF!</definedName>
    <definedName name="__DPI1">#REF!</definedName>
    <definedName name="__DPR2">#N/A</definedName>
    <definedName name="__DPY1" localSheetId="0">#REF!</definedName>
    <definedName name="__DPY1">#REF!</definedName>
    <definedName name="__DRI1" localSheetId="0">#REF!</definedName>
    <definedName name="__DRI1">#REF!</definedName>
    <definedName name="__DRL1" localSheetId="0">#REF!</definedName>
    <definedName name="__DRL1">#REF!</definedName>
    <definedName name="__DSP1" localSheetId="0">#REF!</definedName>
    <definedName name="__DSP1">#REF!</definedName>
    <definedName name="__DTT2">#N/A</definedName>
    <definedName name="__ECP1" localSheetId="0">#REF!</definedName>
    <definedName name="__ECP1">#REF!</definedName>
    <definedName name="__EEF110" localSheetId="0">#REF!</definedName>
    <definedName name="__EEF110">#REF!</definedName>
    <definedName name="__EPR2">#N/A</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23" localSheetId="0">#REF!</definedName>
    <definedName name="__EST23">#REF!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TC60" localSheetId="0">#REF!</definedName>
    <definedName name="__ETC60">#REF!</definedName>
    <definedName name="__ETF315" localSheetId="0">#REF!</definedName>
    <definedName name="__ETF315">#REF!</definedName>
    <definedName name="__ETT2">#N/A</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F" localSheetId="0">#REF!</definedName>
    <definedName name="__F">[0]!ERR</definedName>
    <definedName name="__F10" localSheetId="0">#REF!</definedName>
    <definedName name="__F10">#REF!</definedName>
    <definedName name="__FC" localSheetId="0">#REF!</definedName>
    <definedName name="__FC">#REF!</definedName>
    <definedName name="__FS01" localSheetId="0">#REF!</definedName>
    <definedName name="__FS01">[0]!ERR</definedName>
    <definedName name="__FYB02" localSheetId="0">#REF!</definedName>
    <definedName name="__FYB02">#REF!</definedName>
    <definedName name="__FYB03" localSheetId="0">#REF!</definedName>
    <definedName name="__FYB03">#REF!</definedName>
    <definedName name="__FYB04" localSheetId="0">#REF!</definedName>
    <definedName name="__FYB04">#REF!</definedName>
    <definedName name="__FYB08" localSheetId="0">#REF!</definedName>
    <definedName name="__FYB08">#REF!</definedName>
    <definedName name="__FYB10" localSheetId="0">#REF!</definedName>
    <definedName name="__FYB10">#REF!</definedName>
    <definedName name="__g2" localSheetId="0">{"TAB1",#N/A,TRUE,"GENERAL";"TAB2",#N/A,TRUE,"GENERAL";"TAB3",#N/A,TRUE,"GENERAL";"TAB4",#N/A,TRUE,"GENERAL";"TAB5",#N/A,TRUE,"GENERAL"}</definedName>
    <definedName name="__g2">{"TAB1",#N/A,TRUE,"GENERAL";"TAB2",#N/A,TRUE,"GENERAL";"TAB3",#N/A,TRUE,"GENERAL";"TAB4",#N/A,TRUE,"GENERAL";"TAB5",#N/A,TRUE,"GENERAL"}</definedName>
    <definedName name="__g3" localSheetId="0">{"via1",#N/A,TRUE,"general";"via2",#N/A,TRUE,"general";"via3",#N/A,TRUE,"general"}</definedName>
    <definedName name="__g3">{"via1",#N/A,TRUE,"general";"via2",#N/A,TRUE,"general";"via3",#N/A,TRUE,"general"}</definedName>
    <definedName name="__g4" localSheetId="0">{"via1",#N/A,TRUE,"general";"via2",#N/A,TRUE,"general";"via3",#N/A,TRUE,"general"}</definedName>
    <definedName name="__g4">{"via1",#N/A,TRUE,"general";"via2",#N/A,TRUE,"general";"via3",#N/A,TRUE,"general"}</definedName>
    <definedName name="__g5" localSheetId="0">{"via1",#N/A,TRUE,"general";"via2",#N/A,TRUE,"general";"via3",#N/A,TRUE,"general"}</definedName>
    <definedName name="__g5">{"via1",#N/A,TRUE,"general";"via2",#N/A,TRUE,"general";"via3",#N/A,TRUE,"general"}</definedName>
    <definedName name="__g6" localSheetId="0">{"via1",#N/A,TRUE,"general";"via2",#N/A,TRUE,"general";"via3",#N/A,TRUE,"general"}</definedName>
    <definedName name="__g6">{"via1",#N/A,TRUE,"general";"via2",#N/A,TRUE,"general";"via3",#N/A,TRUE,"general"}</definedName>
    <definedName name="__g7" localSheetId="0">{"TAB1",#N/A,TRUE,"GENERAL";"TAB2",#N/A,TRUE,"GENERAL";"TAB3",#N/A,TRUE,"GENERAL";"TAB4",#N/A,TRUE,"GENERAL";"TAB5",#N/A,TRUE,"GENERAL"}</definedName>
    <definedName name="__g7">{"TAB1",#N/A,TRUE,"GENERAL";"TAB2",#N/A,TRUE,"GENERAL";"TAB3",#N/A,TRUE,"GENERAL";"TAB4",#N/A,TRUE,"GENERAL";"TAB5",#N/A,TRUE,"GENERAL"}</definedName>
    <definedName name="__GR1" localSheetId="0">{"TAB1",#N/A,TRUE,"GENERAL";"TAB2",#N/A,TRUE,"GENERAL";"TAB3",#N/A,TRUE,"GENERAL";"TAB4",#N/A,TRUE,"GENERAL";"TAB5",#N/A,TRUE,"GENERAL"}</definedName>
    <definedName name="__GR1">{"TAB1",#N/A,TRUE,"GENERAL";"TAB2",#N/A,TRUE,"GENERAL";"TAB3",#N/A,TRUE,"GENERAL";"TAB4",#N/A,TRUE,"GENERAL";"TAB5",#N/A,TRUE,"GENERAL"}</definedName>
    <definedName name="__gtr4" localSheetId="0">{"via1",#N/A,TRUE,"general";"via2",#N/A,TRUE,"general";"via3",#N/A,TRUE,"general"}</definedName>
    <definedName name="__gtr4">{"via1",#N/A,TRUE,"general";"via2",#N/A,TRUE,"general";"via3",#N/A,TRUE,"general"}</definedName>
    <definedName name="__h2" localSheetId="0">{"via1",#N/A,TRUE,"general";"via2",#N/A,TRUE,"general";"via3",#N/A,TRUE,"general"}</definedName>
    <definedName name="__h2">{"via1",#N/A,TRUE,"general";"via2",#N/A,TRUE,"general";"via3",#N/A,TRUE,"general"}</definedName>
    <definedName name="__h3" localSheetId="0">{"via1",#N/A,TRUE,"general";"via2",#N/A,TRUE,"general";"via3",#N/A,TRUE,"general"}</definedName>
    <definedName name="__h3">{"via1",#N/A,TRUE,"general";"via2",#N/A,TRUE,"general";"via3",#N/A,TRUE,"general"}</definedName>
    <definedName name="__h4" localSheetId="0">{"TAB1",#N/A,TRUE,"GENERAL";"TAB2",#N/A,TRUE,"GENERAL";"TAB3",#N/A,TRUE,"GENERAL";"TAB4",#N/A,TRUE,"GENERAL";"TAB5",#N/A,TRUE,"GENERAL"}</definedName>
    <definedName name="__h4">{"TAB1",#N/A,TRUE,"GENERAL";"TAB2",#N/A,TRUE,"GENERAL";"TAB3",#N/A,TRUE,"GENERAL";"TAB4",#N/A,TRUE,"GENERAL";"TAB5",#N/A,TRUE,"GENERAL"}</definedName>
    <definedName name="__h5" localSheetId="0">{"TAB1",#N/A,TRUE,"GENERAL";"TAB2",#N/A,TRUE,"GENERAL";"TAB3",#N/A,TRUE,"GENERAL";"TAB4",#N/A,TRUE,"GENERAL";"TAB5",#N/A,TRUE,"GENERAL"}</definedName>
    <definedName name="__h5">{"TAB1",#N/A,TRUE,"GENERAL";"TAB2",#N/A,TRUE,"GENERAL";"TAB3",#N/A,TRUE,"GENERAL";"TAB4",#N/A,TRUE,"GENERAL";"TAB5",#N/A,TRUE,"GENERAL"}</definedName>
    <definedName name="__h6" localSheetId="0">{"via1",#N/A,TRUE,"general";"via2",#N/A,TRUE,"general";"via3",#N/A,TRUE,"general"}</definedName>
    <definedName name="__h6">{"via1",#N/A,TRUE,"general";"via2",#N/A,TRUE,"general";"via3",#N/A,TRUE,"general"}</definedName>
    <definedName name="__h7" localSheetId="0">{"TAB1",#N/A,TRUE,"GENERAL";"TAB2",#N/A,TRUE,"GENERAL";"TAB3",#N/A,TRUE,"GENERAL";"TAB4",#N/A,TRUE,"GENERAL";"TAB5",#N/A,TRUE,"GENERAL"}</definedName>
    <definedName name="__h7">{"TAB1",#N/A,TRUE,"GENERAL";"TAB2",#N/A,TRUE,"GENERAL";"TAB3",#N/A,TRUE,"GENERAL";"TAB4",#N/A,TRUE,"GENERAL";"TAB5",#N/A,TRUE,"GENERAL"}</definedName>
    <definedName name="__h8" localSheetId="0">{"via1",#N/A,TRUE,"general";"via2",#N/A,TRUE,"general";"via3",#N/A,TRUE,"general"}</definedName>
    <definedName name="__h8">{"via1",#N/A,TRUE,"general";"via2",#N/A,TRUE,"general";"via3",#N/A,TRUE,"general"}</definedName>
    <definedName name="__hfh7" localSheetId="0">{"via1",#N/A,TRUE,"general";"via2",#N/A,TRUE,"general";"via3",#N/A,TRUE,"general"}</definedName>
    <definedName name="__hfh7">{"via1",#N/A,TRUE,"general";"via2",#N/A,TRUE,"general";"via3",#N/A,TRUE,"general"}</definedName>
    <definedName name="__HOJ66" localSheetId="0">#REF!</definedName>
    <definedName name="__HOJ66">#REF!</definedName>
    <definedName name="__HOJ88" localSheetId="0">#REF!</definedName>
    <definedName name="__HOJ88">#REF!</definedName>
    <definedName name="__hpc6">#N/A</definedName>
    <definedName name="__htC1">#N/A</definedName>
    <definedName name="__i4" localSheetId="0">{"via1",#N/A,TRUE,"general";"via2",#N/A,TRUE,"general";"via3",#N/A,TRUE,"general"}</definedName>
    <definedName name="__i4">{"via1",#N/A,TRUE,"general";"via2",#N/A,TRUE,"general";"via3",#N/A,TRUE,"general"}</definedName>
    <definedName name="__i5" localSheetId="0">{"TAB1",#N/A,TRUE,"GENERAL";"TAB2",#N/A,TRUE,"GENERAL";"TAB3",#N/A,TRUE,"GENERAL";"TAB4",#N/A,TRUE,"GENERAL";"TAB5",#N/A,TRUE,"GENERAL"}</definedName>
    <definedName name="__i5">{"TAB1",#N/A,TRUE,"GENERAL";"TAB2",#N/A,TRUE,"GENERAL";"TAB3",#N/A,TRUE,"GENERAL";"TAB4",#N/A,TRUE,"GENERAL";"TAB5",#N/A,TRUE,"GENERAL"}</definedName>
    <definedName name="__i6" localSheetId="0">{"TAB1",#N/A,TRUE,"GENERAL";"TAB2",#N/A,TRUE,"GENERAL";"TAB3",#N/A,TRUE,"GENERAL";"TAB4",#N/A,TRUE,"GENERAL";"TAB5",#N/A,TRUE,"GENERAL"}</definedName>
    <definedName name="__i6">{"TAB1",#N/A,TRUE,"GENERAL";"TAB2",#N/A,TRUE,"GENERAL";"TAB3",#N/A,TRUE,"GENERAL";"TAB4",#N/A,TRUE,"GENERAL";"TAB5",#N/A,TRUE,"GENERAL"}</definedName>
    <definedName name="__i7" localSheetId="0">{"via1",#N/A,TRUE,"general";"via2",#N/A,TRUE,"general";"via3",#N/A,TRUE,"general"}</definedName>
    <definedName name="__i7">{"via1",#N/A,TRUE,"general";"via2",#N/A,TRUE,"general";"via3",#N/A,TRUE,"general"}</definedName>
    <definedName name="__i77" localSheetId="0">{"TAB1",#N/A,TRUE,"GENERAL";"TAB2",#N/A,TRUE,"GENERAL";"TAB3",#N/A,TRUE,"GENERAL";"TAB4",#N/A,TRUE,"GENERAL";"TAB5",#N/A,TRUE,"GENERAL"}</definedName>
    <definedName name="__i77">{"TAB1",#N/A,TRUE,"GENERAL";"TAB2",#N/A,TRUE,"GENERAL";"TAB3",#N/A,TRUE,"GENERAL";"TAB4",#N/A,TRUE,"GENERAL";"TAB5",#N/A,TRUE,"GENERAL"}</definedName>
    <definedName name="__i8" localSheetId="0">{"via1",#N/A,TRUE,"general";"via2",#N/A,TRUE,"general";"via3",#N/A,TRUE,"general"}</definedName>
    <definedName name="__i8">{"via1",#N/A,TRUE,"general";"via2",#N/A,TRUE,"general";"via3",#N/A,TRUE,"general"}</definedName>
    <definedName name="__i9" localSheetId="0">{"TAB1",#N/A,TRUE,"GENERAL";"TAB2",#N/A,TRUE,"GENERAL";"TAB3",#N/A,TRUE,"GENERAL";"TAB4",#N/A,TRUE,"GENERAL";"TAB5",#N/A,TRUE,"GENERAL"}</definedName>
    <definedName name="__i9">{"TAB1",#N/A,TRUE,"GENERAL";"TAB2",#N/A,TRUE,"GENERAL";"TAB3",#N/A,TRUE,"GENERAL";"TAB4",#N/A,TRUE,"GENERAL";"TAB5",#N/A,TRUE,"GENERAL"}</definedName>
    <definedName name="__ICP1" localSheetId="0">#REF!</definedName>
    <definedName name="__ICP1">#REF!</definedName>
    <definedName name="__INF1" localSheetId="0">#REF!</definedName>
    <definedName name="__INF1">#REF!</definedName>
    <definedName name="__jdC1">#N/A</definedName>
    <definedName name="__k3" localSheetId="0">{"TAB1",#N/A,TRUE,"GENERAL";"TAB2",#N/A,TRUE,"GENERAL";"TAB3",#N/A,TRUE,"GENERAL";"TAB4",#N/A,TRUE,"GENERAL";"TAB5",#N/A,TRUE,"GENERAL"}</definedName>
    <definedName name="__k3">{"TAB1",#N/A,TRUE,"GENERAL";"TAB2",#N/A,TRUE,"GENERAL";"TAB3",#N/A,TRUE,"GENERAL";"TAB4",#N/A,TRUE,"GENERAL";"TAB5",#N/A,TRUE,"GENERAL"}</definedName>
    <definedName name="__k4" localSheetId="0">{"via1",#N/A,TRUE,"general";"via2",#N/A,TRUE,"general";"via3",#N/A,TRUE,"general"}</definedName>
    <definedName name="__k4">{"via1",#N/A,TRUE,"general";"via2",#N/A,TRUE,"general";"via3",#N/A,TRUE,"general"}</definedName>
    <definedName name="__k5" localSheetId="0">{"via1",#N/A,TRUE,"general";"via2",#N/A,TRUE,"general";"via3",#N/A,TRUE,"general"}</definedName>
    <definedName name="__k5">{"via1",#N/A,TRUE,"general";"via2",#N/A,TRUE,"general";"via3",#N/A,TRUE,"general"}</definedName>
    <definedName name="__k6" localSheetId="0">{"TAB1",#N/A,TRUE,"GENERAL";"TAB2",#N/A,TRUE,"GENERAL";"TAB3",#N/A,TRUE,"GENERAL";"TAB4",#N/A,TRUE,"GENERAL";"TAB5",#N/A,TRUE,"GENERAL"}</definedName>
    <definedName name="__k6">{"TAB1",#N/A,TRUE,"GENERAL";"TAB2",#N/A,TRUE,"GENERAL";"TAB3",#N/A,TRUE,"GENERAL";"TAB4",#N/A,TRUE,"GENERAL";"TAB5",#N/A,TRUE,"GENERAL"}</definedName>
    <definedName name="__k7" localSheetId="0">{"via1",#N/A,TRUE,"general";"via2",#N/A,TRUE,"general";"via3",#N/A,TRUE,"general"}</definedName>
    <definedName name="__k7">{"via1",#N/A,TRUE,"general";"via2",#N/A,TRUE,"general";"via3",#N/A,TRUE,"general"}</definedName>
    <definedName name="__k8" localSheetId="0">{"via1",#N/A,TRUE,"general";"via2",#N/A,TRUE,"general";"via3",#N/A,TRUE,"general"}</definedName>
    <definedName name="__k8">{"via1",#N/A,TRUE,"general";"via2",#N/A,TRUE,"general";"via3",#N/A,TRUE,"general"}</definedName>
    <definedName name="__k9" localSheetId="0">{"TAB1",#N/A,TRUE,"GENERAL";"TAB2",#N/A,TRUE,"GENERAL";"TAB3",#N/A,TRUE,"GENERAL";"TAB4",#N/A,TRUE,"GENERAL";"TAB5",#N/A,TRUE,"GENERAL"}</definedName>
    <definedName name="__k9">{"TAB1",#N/A,TRUE,"GENERAL";"TAB2",#N/A,TRUE,"GENERAL";"TAB3",#N/A,TRUE,"GENERAL";"TAB4",#N/A,TRUE,"GENERAL";"TAB5",#N/A,TRUE,"GENERAL"}</definedName>
    <definedName name="__key2" localSheetId="0">#REF!</definedName>
    <definedName name="__key2">#REF!</definedName>
    <definedName name="__key21" localSheetId="0">#REF!</definedName>
    <definedName name="__key21">#REF!</definedName>
    <definedName name="__key3" localSheetId="0">#REF!</definedName>
    <definedName name="__key3">#REF!</definedName>
    <definedName name="__key31" localSheetId="0">#REF!</definedName>
    <definedName name="__key31">#REF!</definedName>
    <definedName name="__kjk6" localSheetId="0">{"TAB1",#N/A,TRUE,"GENERAL";"TAB2",#N/A,TRUE,"GENERAL";"TAB3",#N/A,TRUE,"GENERAL";"TAB4",#N/A,TRUE,"GENERAL";"TAB5",#N/A,TRUE,"GENERAL"}</definedName>
    <definedName name="__kjk6">{"TAB1",#N/A,TRUE,"GENERAL";"TAB2",#N/A,TRUE,"GENERAL";"TAB3",#N/A,TRUE,"GENERAL";"TAB4",#N/A,TRUE,"GENERAL";"TAB5",#N/A,TRUE,"GENERAL"}</definedName>
    <definedName name="__LA124" localSheetId="0">#REF!</definedName>
    <definedName name="__LA124">#REF!</definedName>
    <definedName name="__LAC18" localSheetId="0">#REF!</definedName>
    <definedName name="__LAC18">#REF!</definedName>
    <definedName name="__LAI25" localSheetId="0">#REF!</definedName>
    <definedName name="__LAI25">#REF!</definedName>
    <definedName name="__Lbd2">#N/A</definedName>
    <definedName name="__Lbd4">#N/A</definedName>
    <definedName name="__Lbd6">#N/A</definedName>
    <definedName name="__LcC1">#N/A</definedName>
    <definedName name="__Lct1">#N/A</definedName>
    <definedName name="__LEY80" localSheetId="0">#REF!</definedName>
    <definedName name="__LEY80">#REF!</definedName>
    <definedName name="__lfo1">#N/A</definedName>
    <definedName name="__LPR2">#N/A</definedName>
    <definedName name="__LTC60" localSheetId="0">#REF!</definedName>
    <definedName name="__LTC60">#REF!</definedName>
    <definedName name="__LTT2">#N/A</definedName>
    <definedName name="__m3" localSheetId="0">{"via1",#N/A,TRUE,"general";"via2",#N/A,TRUE,"general";"via3",#N/A,TRUE,"general"}</definedName>
    <definedName name="__m3">{"via1",#N/A,TRUE,"general";"via2",#N/A,TRUE,"general";"via3",#N/A,TRUE,"general"}</definedName>
    <definedName name="__m4" localSheetId="0">{"TAB1",#N/A,TRUE,"GENERAL";"TAB2",#N/A,TRUE,"GENERAL";"TAB3",#N/A,TRUE,"GENERAL";"TAB4",#N/A,TRUE,"GENERAL";"TAB5",#N/A,TRUE,"GENERAL"}</definedName>
    <definedName name="__m4">{"TAB1",#N/A,TRUE,"GENERAL";"TAB2",#N/A,TRUE,"GENERAL";"TAB3",#N/A,TRUE,"GENERAL";"TAB4",#N/A,TRUE,"GENERAL";"TAB5",#N/A,TRUE,"GENERAL"}</definedName>
    <definedName name="__m5" localSheetId="0">{"via1",#N/A,TRUE,"general";"via2",#N/A,TRUE,"general";"via3",#N/A,TRUE,"general"}</definedName>
    <definedName name="__m5">{"via1",#N/A,TRUE,"general";"via2",#N/A,TRUE,"general";"via3",#N/A,TRUE,"general"}</definedName>
    <definedName name="__m6" localSheetId="0">{"TAB1",#N/A,TRUE,"GENERAL";"TAB2",#N/A,TRUE,"GENERAL";"TAB3",#N/A,TRUE,"GENERAL";"TAB4",#N/A,TRUE,"GENERAL";"TAB5",#N/A,TRUE,"GENERAL"}</definedName>
    <definedName name="__m6">{"TAB1",#N/A,TRUE,"GENERAL";"TAB2",#N/A,TRUE,"GENERAL";"TAB3",#N/A,TRUE,"GENERAL";"TAB4",#N/A,TRUE,"GENERAL";"TAB5",#N/A,TRUE,"GENERAL"}</definedName>
    <definedName name="__m7" localSheetId="0">{"TAB1",#N/A,TRUE,"GENERAL";"TAB2",#N/A,TRUE,"GENERAL";"TAB3",#N/A,TRUE,"GENERAL";"TAB4",#N/A,TRUE,"GENERAL";"TAB5",#N/A,TRUE,"GENERAL"}</definedName>
    <definedName name="__m7">{"TAB1",#N/A,TRUE,"GENERAL";"TAB2",#N/A,TRUE,"GENERAL";"TAB3",#N/A,TRUE,"GENERAL";"TAB4",#N/A,TRUE,"GENERAL";"TAB5",#N/A,TRUE,"GENERAL"}</definedName>
    <definedName name="__m8" localSheetId="0">{"via1",#N/A,TRUE,"general";"via2",#N/A,TRUE,"general";"via3",#N/A,TRUE,"general"}</definedName>
    <definedName name="__m8">{"via1",#N/A,TRUE,"general";"via2",#N/A,TRUE,"general";"via3",#N/A,TRUE,"general"}</definedName>
    <definedName name="__m9" localSheetId="0">{"via1",#N/A,TRUE,"general";"via2",#N/A,TRUE,"general";"via3",#N/A,TRUE,"general"}</definedName>
    <definedName name="__m9">{"via1",#N/A,TRUE,"general";"via2",#N/A,TRUE,"general";"via3",#N/A,TRUE,"general"}</definedName>
    <definedName name="__MA2" localSheetId="0">#REF!</definedName>
    <definedName name="__MA2">#REF!</definedName>
    <definedName name="__MOR15" localSheetId="0">#REF!</definedName>
    <definedName name="__MOR15">#REF!</definedName>
    <definedName name="__mun2" localSheetId="0">#REF!</definedName>
    <definedName name="__mun2">#REF!</definedName>
    <definedName name="__n3" localSheetId="0">{"TAB1",#N/A,TRUE,"GENERAL";"TAB2",#N/A,TRUE,"GENERAL";"TAB3",#N/A,TRUE,"GENERAL";"TAB4",#N/A,TRUE,"GENERAL";"TAB5",#N/A,TRUE,"GENERAL"}</definedName>
    <definedName name="__n3">{"TAB1",#N/A,TRUE,"GENERAL";"TAB2",#N/A,TRUE,"GENERAL";"TAB3",#N/A,TRUE,"GENERAL";"TAB4",#N/A,TRUE,"GENERAL";"TAB5",#N/A,TRUE,"GENERAL"}</definedName>
    <definedName name="__n4" localSheetId="0">{"via1",#N/A,TRUE,"general";"via2",#N/A,TRUE,"general";"via3",#N/A,TRUE,"general"}</definedName>
    <definedName name="__n4">{"via1",#N/A,TRUE,"general";"via2",#N/A,TRUE,"general";"via3",#N/A,TRUE,"general"}</definedName>
    <definedName name="__n5" localSheetId="0">{"TAB1",#N/A,TRUE,"GENERAL";"TAB2",#N/A,TRUE,"GENERAL";"TAB3",#N/A,TRUE,"GENERAL";"TAB4",#N/A,TRUE,"GENERAL";"TAB5",#N/A,TRUE,"GENERAL"}</definedName>
    <definedName name="__n5">{"TAB1",#N/A,TRUE,"GENERAL";"TAB2",#N/A,TRUE,"GENERAL";"TAB3",#N/A,TRUE,"GENERAL";"TAB4",#N/A,TRUE,"GENERAL";"TAB5",#N/A,TRUE,"GENERAL"}</definedName>
    <definedName name="__nrf10" localSheetId="0">#REF!</definedName>
    <definedName name="__nrf10">#REF!</definedName>
    <definedName name="__num10" localSheetId="0">#REF!</definedName>
    <definedName name="__num10">#REF!</definedName>
    <definedName name="__num2" localSheetId="0">#REF!</definedName>
    <definedName name="__num2">#REF!</definedName>
    <definedName name="__num3" localSheetId="0">#REF!</definedName>
    <definedName name="__num3">#REF!</definedName>
    <definedName name="__num4" localSheetId="0">#REF!</definedName>
    <definedName name="__num4">#REF!</definedName>
    <definedName name="__num5" localSheetId="0">#REF!</definedName>
    <definedName name="__num5">#REF!</definedName>
    <definedName name="__num6" localSheetId="0">#REF!</definedName>
    <definedName name="__num6">#REF!</definedName>
    <definedName name="__num7" localSheetId="0">#REF!</definedName>
    <definedName name="__num7">#REF!</definedName>
    <definedName name="__num8" localSheetId="0">#REF!</definedName>
    <definedName name="__num8">#REF!</definedName>
    <definedName name="__num9" localSheetId="0">#REF!</definedName>
    <definedName name="__num9">#REF!</definedName>
    <definedName name="__nyn7" localSheetId="0">{"via1",#N/A,TRUE,"general";"via2",#N/A,TRUE,"general";"via3",#N/A,TRUE,"general"}</definedName>
    <definedName name="__nyn7">{"via1",#N/A,TRUE,"general";"via2",#N/A,TRUE,"general";"via3",#N/A,TRUE,"general"}</definedName>
    <definedName name="__o4" localSheetId="0">{"via1",#N/A,TRUE,"general";"via2",#N/A,TRUE,"general";"via3",#N/A,TRUE,"general"}</definedName>
    <definedName name="__o4">{"via1",#N/A,TRUE,"general";"via2",#N/A,TRUE,"general";"via3",#N/A,TRUE,"general"}</definedName>
    <definedName name="__o5" localSheetId="0">{"TAB1",#N/A,TRUE,"GENERAL";"TAB2",#N/A,TRUE,"GENERAL";"TAB3",#N/A,TRUE,"GENERAL";"TAB4",#N/A,TRUE,"GENERAL";"TAB5",#N/A,TRUE,"GENERAL"}</definedName>
    <definedName name="__o5">{"TAB1",#N/A,TRUE,"GENERAL";"TAB2",#N/A,TRUE,"GENERAL";"TAB3",#N/A,TRUE,"GENERAL";"TAB4",#N/A,TRUE,"GENERAL";"TAB5",#N/A,TRUE,"GENERAL"}</definedName>
    <definedName name="__o6" localSheetId="0">{"TAB1",#N/A,TRUE,"GENERAL";"TAB2",#N/A,TRUE,"GENERAL";"TAB3",#N/A,TRUE,"GENERAL";"TAB4",#N/A,TRUE,"GENERAL";"TAB5",#N/A,TRUE,"GENERAL"}</definedName>
    <definedName name="__o6">{"TAB1",#N/A,TRUE,"GENERAL";"TAB2",#N/A,TRUE,"GENERAL";"TAB3",#N/A,TRUE,"GENERAL";"TAB4",#N/A,TRUE,"GENERAL";"TAB5",#N/A,TRUE,"GENERAL"}</definedName>
    <definedName name="__o7" localSheetId="0">{"TAB1",#N/A,TRUE,"GENERAL";"TAB2",#N/A,TRUE,"GENERAL";"TAB3",#N/A,TRUE,"GENERAL";"TAB4",#N/A,TRUE,"GENERAL";"TAB5",#N/A,TRUE,"GENERAL"}</definedName>
    <definedName name="__o7">{"TAB1",#N/A,TRUE,"GENERAL";"TAB2",#N/A,TRUE,"GENERAL";"TAB3",#N/A,TRUE,"GENERAL";"TAB4",#N/A,TRUE,"GENERAL";"TAB5",#N/A,TRUE,"GENERAL"}</definedName>
    <definedName name="__o8" localSheetId="0">{"via1",#N/A,TRUE,"general";"via2",#N/A,TRUE,"general";"via3",#N/A,TRUE,"general"}</definedName>
    <definedName name="__o8">{"via1",#N/A,TRUE,"general";"via2",#N/A,TRUE,"general";"via3",#N/A,TRUE,"general"}</definedName>
    <definedName name="__o9" localSheetId="0">{"TAB1",#N/A,TRUE,"GENERAL";"TAB2",#N/A,TRUE,"GENERAL";"TAB3",#N/A,TRUE,"GENERAL";"TAB4",#N/A,TRUE,"GENERAL";"TAB5",#N/A,TRUE,"GENERAL"}</definedName>
    <definedName name="__o9">{"TAB1",#N/A,TRUE,"GENERAL";"TAB2",#N/A,TRUE,"GENERAL";"TAB3",#N/A,TRUE,"GENERAL";"TAB4",#N/A,TRUE,"GENERAL";"TAB5",#N/A,TRUE,"GENERAL"}</definedName>
    <definedName name="__OCD1" localSheetId="0">#REF!</definedName>
    <definedName name="__OCD1">#REF!</definedName>
    <definedName name="__OCI1" localSheetId="0">#REF!</definedName>
    <definedName name="__OCI1">#REF!</definedName>
    <definedName name="__OPC1" localSheetId="0">#REF!</definedName>
    <definedName name="__OPC1">#REF!</definedName>
    <definedName name="__p6" localSheetId="0">{"via1",#N/A,TRUE,"general";"via2",#N/A,TRUE,"general";"via3",#N/A,TRUE,"general"}</definedName>
    <definedName name="__p6">{"via1",#N/A,TRUE,"general";"via2",#N/A,TRUE,"general";"via3",#N/A,TRUE,"general"}</definedName>
    <definedName name="__p7" localSheetId="0">{"via1",#N/A,TRUE,"general";"via2",#N/A,TRUE,"general";"via3",#N/A,TRUE,"general"}</definedName>
    <definedName name="__p7">{"via1",#N/A,TRUE,"general";"via2",#N/A,TRUE,"general";"via3",#N/A,TRUE,"general"}</definedName>
    <definedName name="__p8" localSheetId="0">{"TAB1",#N/A,TRUE,"GENERAL";"TAB2",#N/A,TRUE,"GENERAL";"TAB3",#N/A,TRUE,"GENERAL";"TAB4",#N/A,TRUE,"GENERAL";"TAB5",#N/A,TRUE,"GENERAL"}</definedName>
    <definedName name="__p8">{"TAB1",#N/A,TRUE,"GENERAL";"TAB2",#N/A,TRUE,"GENERAL";"TAB3",#N/A,TRUE,"GENERAL";"TAB4",#N/A,TRUE,"GENERAL";"TAB5",#N/A,TRUE,"GENERAL"}</definedName>
    <definedName name="__Pa1" localSheetId="0">#REF!</definedName>
    <definedName name="__Pa1">#REF!</definedName>
    <definedName name="__Pa2" localSheetId="0">#REF!</definedName>
    <definedName name="__Pa2">#REF!</definedName>
    <definedName name="__Pa3" localSheetId="0">#REF!</definedName>
    <definedName name="__Pa3">#REF!</definedName>
    <definedName name="__Pa4" localSheetId="0">#REF!</definedName>
    <definedName name="__Pa4">#REF!</definedName>
    <definedName name="__par1" localSheetId="0">#REF!</definedName>
    <definedName name="__par1">#REF!</definedName>
    <definedName name="__par2" localSheetId="0">#REF!</definedName>
    <definedName name="__par2">#REF!</definedName>
    <definedName name="__par3" localSheetId="0">#REF!</definedName>
    <definedName name="__par3">#REF!</definedName>
    <definedName name="__PJ50" localSheetId="0">#REF!</definedName>
    <definedName name="__PJ50">#REF!</definedName>
    <definedName name="__pj51" localSheetId="0">#REF!</definedName>
    <definedName name="__pj51">#REF!</definedName>
    <definedName name="__pl1" localSheetId="0">#REF!</definedName>
    <definedName name="__pl1">#REF!</definedName>
    <definedName name="__pl2" localSheetId="0">#REF!</definedName>
    <definedName name="__pl2">#REF!</definedName>
    <definedName name="__PLC1">#N/A</definedName>
    <definedName name="__Po2" localSheetId="0">#REF!</definedName>
    <definedName name="__Po2">#REF!</definedName>
    <definedName name="__pr01" localSheetId="0">#REF!</definedName>
    <definedName name="__pr01">#REF!</definedName>
    <definedName name="__pr02" localSheetId="0">#REF!</definedName>
    <definedName name="__pr02">#REF!</definedName>
    <definedName name="__pr03" localSheetId="0">#REF!</definedName>
    <definedName name="__pr03">#REF!</definedName>
    <definedName name="__pr04" localSheetId="0">#REF!</definedName>
    <definedName name="__pr04">#REF!</definedName>
    <definedName name="__pr05" localSheetId="0">#REF!</definedName>
    <definedName name="__pr05">#REF!</definedName>
    <definedName name="__pr06" localSheetId="0">#REF!</definedName>
    <definedName name="__pr06">#REF!</definedName>
    <definedName name="__pr07" localSheetId="0">#REF!</definedName>
    <definedName name="__pr07">#REF!</definedName>
    <definedName name="__pr08" localSheetId="0">#REF!</definedName>
    <definedName name="__pr08">#REF!</definedName>
    <definedName name="__pr09" localSheetId="0">#REF!</definedName>
    <definedName name="__pr09">#REF!</definedName>
    <definedName name="__pr10" localSheetId="0">#REF!</definedName>
    <definedName name="__pr10">#REF!</definedName>
    <definedName name="__pr11" localSheetId="0">#REF!</definedName>
    <definedName name="__pr11">#REF!</definedName>
    <definedName name="__pr12" localSheetId="0">#REF!</definedName>
    <definedName name="__pr12">#REF!</definedName>
    <definedName name="__pr13" localSheetId="0">#REF!</definedName>
    <definedName name="__pr13">#REF!</definedName>
    <definedName name="__pr14" localSheetId="0">#REF!</definedName>
    <definedName name="__pr14">#REF!</definedName>
    <definedName name="__pr15" localSheetId="0">#REF!</definedName>
    <definedName name="__pr15">#REF!</definedName>
    <definedName name="__pr16" localSheetId="0">#REF!</definedName>
    <definedName name="__pr16">#REF!</definedName>
    <definedName name="__pr17" localSheetId="0">#REF!</definedName>
    <definedName name="__pr17">#REF!</definedName>
    <definedName name="__pr18" localSheetId="0">#REF!</definedName>
    <definedName name="__pr18">#REF!</definedName>
    <definedName name="__pr19" localSheetId="0">#REF!</definedName>
    <definedName name="__pr19">#REF!</definedName>
    <definedName name="__pr20" localSheetId="0">#REF!</definedName>
    <definedName name="__pr20">#REF!</definedName>
    <definedName name="__pr21" localSheetId="0">#REF!</definedName>
    <definedName name="__pr21">#REF!</definedName>
    <definedName name="__pr22" localSheetId="0">#REF!</definedName>
    <definedName name="__pr22">#REF!</definedName>
    <definedName name="__pr23" localSheetId="0">#REF!</definedName>
    <definedName name="__pr23">#REF!</definedName>
    <definedName name="__pr24" localSheetId="0">#REF!</definedName>
    <definedName name="__pr24">#REF!</definedName>
    <definedName name="__pr25" localSheetId="0">#REF!</definedName>
    <definedName name="__pr25">#REF!</definedName>
    <definedName name="__pr26" localSheetId="0">#REF!</definedName>
    <definedName name="__pr26">#REF!</definedName>
    <definedName name="__pr27" localSheetId="0">#REF!</definedName>
    <definedName name="__pr27">#REF!</definedName>
    <definedName name="__pr28" localSheetId="0">#REF!</definedName>
    <definedName name="__pr28">#REF!</definedName>
    <definedName name="__pr29" localSheetId="0">#REF!</definedName>
    <definedName name="__pr29">#REF!</definedName>
    <definedName name="__pr30" localSheetId="0">#REF!</definedName>
    <definedName name="__pr30">#REF!</definedName>
    <definedName name="__pr31" localSheetId="0">#REF!</definedName>
    <definedName name="__pr31">#REF!</definedName>
    <definedName name="__pr32" localSheetId="0">#REF!</definedName>
    <definedName name="__pr32">#REF!</definedName>
    <definedName name="__pr33" localSheetId="0">#REF!</definedName>
    <definedName name="__pr33">#REF!</definedName>
    <definedName name="__pr34" localSheetId="0">#REF!</definedName>
    <definedName name="__pr34">#REF!</definedName>
    <definedName name="__pr35" localSheetId="0">#REF!</definedName>
    <definedName name="__pr35">#REF!</definedName>
    <definedName name="__pr36" localSheetId="0">#REF!</definedName>
    <definedName name="__pr36">#REF!</definedName>
    <definedName name="__pr37" localSheetId="0">#REF!</definedName>
    <definedName name="__pr37">#REF!</definedName>
    <definedName name="__pr38" localSheetId="0">#REF!</definedName>
    <definedName name="__pr38">#REF!</definedName>
    <definedName name="__pr39" localSheetId="0">#REF!</definedName>
    <definedName name="__pr39">#REF!</definedName>
    <definedName name="__pr40" localSheetId="0">#REF!</definedName>
    <definedName name="__pr40">#REF!</definedName>
    <definedName name="__pr41" localSheetId="0">#REF!</definedName>
    <definedName name="__pr41">#REF!</definedName>
    <definedName name="__pr42" localSheetId="0">#REF!</definedName>
    <definedName name="__pr42">#REF!</definedName>
    <definedName name="__pr43" localSheetId="0">#REF!</definedName>
    <definedName name="__pr43">#REF!</definedName>
    <definedName name="__pr44" localSheetId="0">#REF!</definedName>
    <definedName name="__pr44">#REF!</definedName>
    <definedName name="__pr45" localSheetId="0">#REF!</definedName>
    <definedName name="__pr45">#REF!</definedName>
    <definedName name="__pr46" localSheetId="0">#REF!</definedName>
    <definedName name="__pr46">#REF!</definedName>
    <definedName name="__pr47" localSheetId="0">#REF!</definedName>
    <definedName name="__pr47">#REF!</definedName>
    <definedName name="__pr48" localSheetId="0">#REF!</definedName>
    <definedName name="__pr48">#REF!</definedName>
    <definedName name="__pr49" localSheetId="0">#REF!</definedName>
    <definedName name="__pr49">#REF!</definedName>
    <definedName name="__pr50" localSheetId="0">#REF!</definedName>
    <definedName name="__pr50">#REF!</definedName>
    <definedName name="__pr51" localSheetId="0">#REF!</definedName>
    <definedName name="__pr51">#REF!</definedName>
    <definedName name="__pr52" localSheetId="0">#REF!</definedName>
    <definedName name="__pr52">#REF!</definedName>
    <definedName name="__pr53" localSheetId="0">#REF!</definedName>
    <definedName name="__pr53">#REF!</definedName>
    <definedName name="__pr54" localSheetId="0">#REF!</definedName>
    <definedName name="__pr54">#REF!</definedName>
    <definedName name="__pr55" localSheetId="0">#REF!</definedName>
    <definedName name="__pr55">#REF!</definedName>
    <definedName name="__pr56" localSheetId="0">#REF!</definedName>
    <definedName name="__pr56">#REF!</definedName>
    <definedName name="__pr57" localSheetId="0">#REF!</definedName>
    <definedName name="__pr57">#REF!</definedName>
    <definedName name="__pr58" localSheetId="0">#REF!</definedName>
    <definedName name="__pr58">#REF!</definedName>
    <definedName name="__pr59" localSheetId="0">#REF!</definedName>
    <definedName name="__pr59">#REF!</definedName>
    <definedName name="__pr60" localSheetId="0">#REF!</definedName>
    <definedName name="__pr60">#REF!</definedName>
    <definedName name="__pr61" localSheetId="0">#REF!</definedName>
    <definedName name="__pr61">#REF!</definedName>
    <definedName name="__pr62" localSheetId="0">#REF!</definedName>
    <definedName name="__pr62">#REF!</definedName>
    <definedName name="__pr63" localSheetId="0">#REF!</definedName>
    <definedName name="__pr63">#REF!</definedName>
    <definedName name="__pr64" localSheetId="0">#REF!</definedName>
    <definedName name="__pr64">#REF!</definedName>
    <definedName name="__pr65" localSheetId="0">#REF!</definedName>
    <definedName name="__pr65">#REF!</definedName>
    <definedName name="__pr66" localSheetId="0">#REF!</definedName>
    <definedName name="__pr66">#REF!</definedName>
    <definedName name="__pr67" localSheetId="0">#REF!</definedName>
    <definedName name="__pr67">#REF!</definedName>
    <definedName name="__pr68" localSheetId="0">#REF!</definedName>
    <definedName name="__pr68">#REF!</definedName>
    <definedName name="__pr69" localSheetId="0">#REF!</definedName>
    <definedName name="__pr69">#REF!</definedName>
    <definedName name="__pr70" localSheetId="0">#REF!</definedName>
    <definedName name="__pr70">#REF!</definedName>
    <definedName name="__pr71" localSheetId="0">#REF!</definedName>
    <definedName name="__pr71">#REF!</definedName>
    <definedName name="__pr72" localSheetId="0">#REF!</definedName>
    <definedName name="__pr72">#REF!</definedName>
    <definedName name="__pvC1">#N/A</definedName>
    <definedName name="__R" localSheetId="0">#REF!</definedName>
    <definedName name="__R">#REF!</definedName>
    <definedName name="__R1210JH" localSheetId="0">#REF!</definedName>
    <definedName name="__R1210JH">#REF!</definedName>
    <definedName name="__R32EL" localSheetId="0">#REF!</definedName>
    <definedName name="__R32EL">#REF!</definedName>
    <definedName name="__R32JH" localSheetId="0">#REF!</definedName>
    <definedName name="__R32JH">#REF!</definedName>
    <definedName name="__R42JH" localSheetId="0">#REF!</definedName>
    <definedName name="__R42JH">#REF!</definedName>
    <definedName name="__R43JH" localSheetId="0">#REF!</definedName>
    <definedName name="__R43JH">#REF!</definedName>
    <definedName name="__r4r" localSheetId="0">{"via1",#N/A,TRUE,"general";"via2",#N/A,TRUE,"general";"via3",#N/A,TRUE,"general"}</definedName>
    <definedName name="__r4r">{"via1",#N/A,TRUE,"general";"via2",#N/A,TRUE,"general";"via3",#N/A,TRUE,"general"}</definedName>
    <definedName name="__R63BB" localSheetId="0">#REF!</definedName>
    <definedName name="__R63BB">#REF!</definedName>
    <definedName name="__R63JH" localSheetId="0">#REF!</definedName>
    <definedName name="__R63JH">#REF!</definedName>
    <definedName name="__R64BB" localSheetId="0">#REF!</definedName>
    <definedName name="__R64BB">#REF!</definedName>
    <definedName name="__R64JH" localSheetId="0">#REF!</definedName>
    <definedName name="__R64JH">#REF!</definedName>
    <definedName name="__R83JH" localSheetId="0">#REF!</definedName>
    <definedName name="__R83JH">#REF!</definedName>
    <definedName name="__R84JH" localSheetId="0">#REF!</definedName>
    <definedName name="__R84JH">#REF!</definedName>
    <definedName name="__R86JH" localSheetId="0">#REF!</definedName>
    <definedName name="__R86JH">#REF!</definedName>
    <definedName name="__RED32" localSheetId="0">#REF!</definedName>
    <definedName name="__RED32">#REF!</definedName>
    <definedName name="__ref4" localSheetId="0">#REF!</definedName>
    <definedName name="__ref4">#REF!</definedName>
    <definedName name="__REP21" localSheetId="0">#REF!</definedName>
    <definedName name="__REP21">#REF!</definedName>
    <definedName name="__REP42" localSheetId="0">#REF!</definedName>
    <definedName name="__REP42">#REF!</definedName>
    <definedName name="__REP43" localSheetId="0">#REF!</definedName>
    <definedName name="__REP43">#REF!</definedName>
    <definedName name="__RES64" localSheetId="0">#REF!</definedName>
    <definedName name="__RES64">#REF!</definedName>
    <definedName name="__rtu6" localSheetId="0">{"via1",#N/A,TRUE,"general";"via2",#N/A,TRUE,"general";"via3",#N/A,TRUE,"general"}</definedName>
    <definedName name="__rtu6">{"via1",#N/A,TRUE,"general";"via2",#N/A,TRUE,"general";"via3",#N/A,TRUE,"general"}</definedName>
    <definedName name="__s1" localSheetId="0">{"via1",#N/A,TRUE,"general";"via2",#N/A,TRUE,"general";"via3",#N/A,TRUE,"general"}</definedName>
    <definedName name="__s1">{"via1",#N/A,TRUE,"general";"via2",#N/A,TRUE,"general";"via3",#N/A,TRUE,"general"}</definedName>
    <definedName name="__s2" localSheetId="0">{"TAB1",#N/A,TRUE,"GENERAL";"TAB2",#N/A,TRUE,"GENERAL";"TAB3",#N/A,TRUE,"GENERAL";"TAB4",#N/A,TRUE,"GENERAL";"TAB5",#N/A,TRUE,"GENERAL"}</definedName>
    <definedName name="__s2">{"TAB1",#N/A,TRUE,"GENERAL";"TAB2",#N/A,TRUE,"GENERAL";"TAB3",#N/A,TRUE,"GENERAL";"TAB4",#N/A,TRUE,"GENERAL";"TAB5",#N/A,TRUE,"GENERAL"}</definedName>
    <definedName name="__s3" localSheetId="0">{"TAB1",#N/A,TRUE,"GENERAL";"TAB2",#N/A,TRUE,"GENERAL";"TAB3",#N/A,TRUE,"GENERAL";"TAB4",#N/A,TRUE,"GENERAL";"TAB5",#N/A,TRUE,"GENERAL"}</definedName>
    <definedName name="__s3">{"TAB1",#N/A,TRUE,"GENERAL";"TAB2",#N/A,TRUE,"GENERAL";"TAB3",#N/A,TRUE,"GENERAL";"TAB4",#N/A,TRUE,"GENERAL";"TAB5",#N/A,TRUE,"GENERAL"}</definedName>
    <definedName name="__s4" localSheetId="0">{"via1",#N/A,TRUE,"general";"via2",#N/A,TRUE,"general";"via3",#N/A,TRUE,"general"}</definedName>
    <definedName name="__s4">{"via1",#N/A,TRUE,"general";"via2",#N/A,TRUE,"general";"via3",#N/A,TRUE,"general"}</definedName>
    <definedName name="__s5" localSheetId="0">{"via1",#N/A,TRUE,"general";"via2",#N/A,TRUE,"general";"via3",#N/A,TRUE,"general"}</definedName>
    <definedName name="__s5">{"via1",#N/A,TRUE,"general";"via2",#N/A,TRUE,"general";"via3",#N/A,TRUE,"general"}</definedName>
    <definedName name="__s6" localSheetId="0">{"TAB1",#N/A,TRUE,"GENERAL";"TAB2",#N/A,TRUE,"GENERAL";"TAB3",#N/A,TRUE,"GENERAL";"TAB4",#N/A,TRUE,"GENERAL";"TAB5",#N/A,TRUE,"GENERAL"}</definedName>
    <definedName name="__s6">{"TAB1",#N/A,TRUE,"GENERAL";"TAB2",#N/A,TRUE,"GENERAL";"TAB3",#N/A,TRUE,"GENERAL";"TAB4",#N/A,TRUE,"GENERAL";"TAB5",#N/A,TRUE,"GENERAL"}</definedName>
    <definedName name="__s7" localSheetId="0">{"via1",#N/A,TRUE,"general";"via2",#N/A,TRUE,"general";"via3",#N/A,TRUE,"general"}</definedName>
    <definedName name="__s7">{"via1",#N/A,TRUE,"general";"via2",#N/A,TRUE,"general";"via3",#N/A,TRUE,"general"}</definedName>
    <definedName name="__SBC1" localSheetId="0">#REF!</definedName>
    <definedName name="__SBC1">#REF!</definedName>
    <definedName name="__SBC3" localSheetId="0">#REF!</definedName>
    <definedName name="__SBC3">#REF!</definedName>
    <definedName name="__SBC5" localSheetId="0">#REF!</definedName>
    <definedName name="__SBC5">#REF!</definedName>
    <definedName name="__shared_1_0_0" localSheetId="0">#REF!*#REF!</definedName>
    <definedName name="__shared_1_0_0">#REF!*#REF!</definedName>
    <definedName name="__shared_1_0_1" localSheetId="0">#REF!*#REF!</definedName>
    <definedName name="__shared_1_0_1">#REF!*#REF!</definedName>
    <definedName name="__shared_1_0_2" localSheetId="0">#REF!*#REF!</definedName>
    <definedName name="__shared_1_0_2">#REF!*#REF!</definedName>
    <definedName name="__shared_1_0_3" localSheetId="0">#REF!*#REF!</definedName>
    <definedName name="__shared_1_0_3">#REF!*#REF!</definedName>
    <definedName name="__sPR2">#N/A</definedName>
    <definedName name="__ST106" localSheetId="0">#REF!</definedName>
    <definedName name="__ST106">#REF!</definedName>
    <definedName name="__ST126" localSheetId="0">#REF!</definedName>
    <definedName name="__ST126">#REF!</definedName>
    <definedName name="__ST146" localSheetId="0">#REF!</definedName>
    <definedName name="__ST146">#REF!</definedName>
    <definedName name="__ST166" localSheetId="0">#REF!</definedName>
    <definedName name="__ST166">#REF!</definedName>
    <definedName name="__ST186" localSheetId="0">#REF!</definedName>
    <definedName name="__ST186">#REF!</definedName>
    <definedName name="__ST206" localSheetId="0">#REF!</definedName>
    <definedName name="__ST206">#REF!</definedName>
    <definedName name="__ST311" localSheetId="0">#REF!</definedName>
    <definedName name="__ST311">#REF!</definedName>
    <definedName name="__ST312" localSheetId="0">#REF!</definedName>
    <definedName name="__ST312">#REF!</definedName>
    <definedName name="__ST32" localSheetId="0">#REF!</definedName>
    <definedName name="__ST32">#REF!</definedName>
    <definedName name="__ST86" localSheetId="0">#REF!</definedName>
    <definedName name="__ST86">#REF!</definedName>
    <definedName name="__STC60" localSheetId="0">#REF!</definedName>
    <definedName name="__STC60">#REF!</definedName>
    <definedName name="__sTT2">#N/A</definedName>
    <definedName name="__t3" localSheetId="0">{"TAB1",#N/A,TRUE,"GENERAL";"TAB2",#N/A,TRUE,"GENERAL";"TAB3",#N/A,TRUE,"GENERAL";"TAB4",#N/A,TRUE,"GENERAL";"TAB5",#N/A,TRUE,"GENERAL"}</definedName>
    <definedName name="__t3">{"TAB1",#N/A,TRUE,"GENERAL";"TAB2",#N/A,TRUE,"GENERAL";"TAB3",#N/A,TRUE,"GENERAL";"TAB4",#N/A,TRUE,"GENERAL";"TAB5",#N/A,TRUE,"GENERAL"}</definedName>
    <definedName name="__t4" localSheetId="0">{"via1",#N/A,TRUE,"general";"via2",#N/A,TRUE,"general";"via3",#N/A,TRUE,"general"}</definedName>
    <definedName name="__t4">{"via1",#N/A,TRUE,"general";"via2",#N/A,TRUE,"general";"via3",#N/A,TRUE,"general"}</definedName>
    <definedName name="__t5" localSheetId="0">{"TAB1",#N/A,TRUE,"GENERAL";"TAB2",#N/A,TRUE,"GENERAL";"TAB3",#N/A,TRUE,"GENERAL";"TAB4",#N/A,TRUE,"GENERAL";"TAB5",#N/A,TRUE,"GENERAL"}</definedName>
    <definedName name="__t5">{"TAB1",#N/A,TRUE,"GENERAL";"TAB2",#N/A,TRUE,"GENERAL";"TAB3",#N/A,TRUE,"GENERAL";"TAB4",#N/A,TRUE,"GENERAL";"TAB5",#N/A,TRUE,"GENERAL"}</definedName>
    <definedName name="__t6" localSheetId="0">{"via1",#N/A,TRUE,"general";"via2",#N/A,TRUE,"general";"via3",#N/A,TRUE,"general"}</definedName>
    <definedName name="__t6">{"via1",#N/A,TRUE,"general";"via2",#N/A,TRUE,"general";"via3",#N/A,TRUE,"general"}</definedName>
    <definedName name="__t66" localSheetId="0">{"TAB1",#N/A,TRUE,"GENERAL";"TAB2",#N/A,TRUE,"GENERAL";"TAB3",#N/A,TRUE,"GENERAL";"TAB4",#N/A,TRUE,"GENERAL";"TAB5",#N/A,TRUE,"GENERAL"}</definedName>
    <definedName name="__t66">{"TAB1",#N/A,TRUE,"GENERAL";"TAB2",#N/A,TRUE,"GENERAL";"TAB3",#N/A,TRUE,"GENERAL";"TAB4",#N/A,TRUE,"GENERAL";"TAB5",#N/A,TRUE,"GENERAL"}</definedName>
    <definedName name="__t7" localSheetId="0">{"via1",#N/A,TRUE,"general";"via2",#N/A,TRUE,"general";"via3",#N/A,TRUE,"general"}</definedName>
    <definedName name="__t7">{"via1",#N/A,TRUE,"general";"via2",#N/A,TRUE,"general";"via3",#N/A,TRUE,"general"}</definedName>
    <definedName name="__t77" localSheetId="0">{"TAB1",#N/A,TRUE,"GENERAL";"TAB2",#N/A,TRUE,"GENERAL";"TAB3",#N/A,TRUE,"GENERAL";"TAB4",#N/A,TRUE,"GENERAL";"TAB5",#N/A,TRUE,"GENERAL"}</definedName>
    <definedName name="__t77">{"TAB1",#N/A,TRUE,"GENERAL";"TAB2",#N/A,TRUE,"GENERAL";"TAB3",#N/A,TRUE,"GENERAL";"TAB4",#N/A,TRUE,"GENERAL";"TAB5",#N/A,TRUE,"GENERAL"}</definedName>
    <definedName name="__t8" localSheetId="0">{"TAB1",#N/A,TRUE,"GENERAL";"TAB2",#N/A,TRUE,"GENERAL";"TAB3",#N/A,TRUE,"GENERAL";"TAB4",#N/A,TRUE,"GENERAL";"TAB5",#N/A,TRUE,"GENERAL"}</definedName>
    <definedName name="__t8">{"TAB1",#N/A,TRUE,"GENERAL";"TAB2",#N/A,TRUE,"GENERAL";"TAB3",#N/A,TRUE,"GENERAL";"TAB4",#N/A,TRUE,"GENERAL";"TAB5",#N/A,TRUE,"GENERAL"}</definedName>
    <definedName name="__t88" localSheetId="0">{"via1",#N/A,TRUE,"general";"via2",#N/A,TRUE,"general";"via3",#N/A,TRUE,"general"}</definedName>
    <definedName name="__t88">{"via1",#N/A,TRUE,"general";"via2",#N/A,TRUE,"general";"via3",#N/A,TRUE,"general"}</definedName>
    <definedName name="__t9" localSheetId="0">{"TAB1",#N/A,TRUE,"GENERAL";"TAB2",#N/A,TRUE,"GENERAL";"TAB3",#N/A,TRUE,"GENERAL";"TAB4",#N/A,TRUE,"GENERAL";"TAB5",#N/A,TRUE,"GENERAL"}</definedName>
    <definedName name="__t9">{"TAB1",#N/A,TRUE,"GENERAL";"TAB2",#N/A,TRUE,"GENERAL";"TAB3",#N/A,TRUE,"GENERAL";"TAB4",#N/A,TRUE,"GENERAL";"TAB5",#N/A,TRUE,"GENERAL"}</definedName>
    <definedName name="__t99" localSheetId="0">{"via1",#N/A,TRUE,"general";"via2",#N/A,TRUE,"general";"via3",#N/A,TRUE,"general"}</definedName>
    <definedName name="__t99">{"via1",#N/A,TRUE,"general";"via2",#N/A,TRUE,"general";"via3",#N/A,TRUE,"general"}</definedName>
    <definedName name="__TAP2" localSheetId="0">#REF!</definedName>
    <definedName name="__TAP2">#REF!</definedName>
    <definedName name="__TEE1" localSheetId="0">#REF!</definedName>
    <definedName name="__TEE1">#REF!</definedName>
    <definedName name="__TEE2" localSheetId="0">#REF!</definedName>
    <definedName name="__TEE2">#REF!</definedName>
    <definedName name="__TEE32" localSheetId="0">#REF!</definedName>
    <definedName name="__TEE32">#REF!</definedName>
    <definedName name="__TEE33" localSheetId="0">#REF!</definedName>
    <definedName name="__TEE33">#REF!</definedName>
    <definedName name="__TEE6" localSheetId="0">#REF!</definedName>
    <definedName name="__TEE6">#REF!</definedName>
    <definedName name="__TEP44" localSheetId="0">#REF!</definedName>
    <definedName name="__TEP44">#REF!</definedName>
    <definedName name="__TES44" localSheetId="0">#REF!</definedName>
    <definedName name="__TES44">#REF!</definedName>
    <definedName name="__TES64" localSheetId="0">#REF!</definedName>
    <definedName name="__TES64">#REF!</definedName>
    <definedName name="__TES66" localSheetId="0">#REF!</definedName>
    <definedName name="__TES66">#REF!</definedName>
    <definedName name="__THF12" localSheetId="0">#REF!</definedName>
    <definedName name="__THF12">#REF!</definedName>
    <definedName name="__THF128" localSheetId="0">#REF!</definedName>
    <definedName name="__THF128">#REF!</definedName>
    <definedName name="__TOP1" localSheetId="0">#REF!</definedName>
    <definedName name="__TOP1">#REF!</definedName>
    <definedName name="__TOP10" localSheetId="0">#REF!</definedName>
    <definedName name="__TOP10">#REF!</definedName>
    <definedName name="__TOP2" localSheetId="0">#REF!</definedName>
    <definedName name="__TOP2">#REF!</definedName>
    <definedName name="__TOP3" localSheetId="0">#REF!</definedName>
    <definedName name="__TOP3">#REF!</definedName>
    <definedName name="__TOP4" localSheetId="0">#REF!</definedName>
    <definedName name="__TOP4">#REF!</definedName>
    <definedName name="__TOP5" localSheetId="0">#REF!</definedName>
    <definedName name="__TOP5">#REF!</definedName>
    <definedName name="__TOP6" localSheetId="0">#REF!</definedName>
    <definedName name="__TOP6">#REF!</definedName>
    <definedName name="__TOP7" localSheetId="0">#REF!</definedName>
    <definedName name="__TOP7">#REF!</definedName>
    <definedName name="__TOP8" localSheetId="0">#REF!</definedName>
    <definedName name="__TOP8">#REF!</definedName>
    <definedName name="__TOP9" localSheetId="0">#REF!</definedName>
    <definedName name="__TOP9">#REF!</definedName>
    <definedName name="__TOT1" localSheetId="0">#REF!</definedName>
    <definedName name="__TOT1">#REF!</definedName>
    <definedName name="__TOT10" localSheetId="0">#REF!</definedName>
    <definedName name="__TOT10">#REF!</definedName>
    <definedName name="__TOT11" localSheetId="0">#REF!</definedName>
    <definedName name="__TOT11">#REF!</definedName>
    <definedName name="__TOT7" localSheetId="0">#REF!</definedName>
    <definedName name="__TOT7">#REF!</definedName>
    <definedName name="__TOT8">#N/A</definedName>
    <definedName name="__TPE1132" localSheetId="0">#REF!</definedName>
    <definedName name="__TPE1132">#REF!</definedName>
    <definedName name="__TPE12" localSheetId="0">#REF!</definedName>
    <definedName name="__TPE12">#REF!</definedName>
    <definedName name="__TPE1331" localSheetId="0">#REF!</definedName>
    <definedName name="__TPE1331">#REF!</definedName>
    <definedName name="__TPE1701" localSheetId="0">#REF!</definedName>
    <definedName name="__TPE1701">#REF!</definedName>
    <definedName name="__TPE1702" localSheetId="0">#REF!</definedName>
    <definedName name="__TPE1702">#REF!</definedName>
    <definedName name="__TPE1703" localSheetId="0">#REF!</definedName>
    <definedName name="__TPE1703">#REF!</definedName>
    <definedName name="__TPE1704" localSheetId="0">#REF!</definedName>
    <definedName name="__TPE1704">#REF!</definedName>
    <definedName name="__TPE1706" localSheetId="0">#REF!</definedName>
    <definedName name="__TPE1706">#REF!</definedName>
    <definedName name="__TPE1708" localSheetId="0">#REF!</definedName>
    <definedName name="__TPE1708">#REF!</definedName>
    <definedName name="__TPE1710" localSheetId="0">#REF!</definedName>
    <definedName name="__TPE1710">#REF!</definedName>
    <definedName name="__TPE1735" localSheetId="0">#REF!</definedName>
    <definedName name="__TPE1735">#REF!</definedName>
    <definedName name="__TPE1763" localSheetId="0">#REF!</definedName>
    <definedName name="__TPE1763">#REF!</definedName>
    <definedName name="__TPE1790" localSheetId="0">#REF!</definedName>
    <definedName name="__TPE1790">#REF!</definedName>
    <definedName name="__TPE8016" localSheetId="0">#REF!</definedName>
    <definedName name="__TPE8016">#REF!</definedName>
    <definedName name="__TPE8020" localSheetId="0">#REF!</definedName>
    <definedName name="__TPE8020">#REF!</definedName>
    <definedName name="__TPE8025" localSheetId="0">#REF!</definedName>
    <definedName name="__TPE8025">#REF!</definedName>
    <definedName name="__TPF12" localSheetId="0">#REF!</definedName>
    <definedName name="__TPF12">#REF!</definedName>
    <definedName name="__TPN1002" localSheetId="0">#REF!</definedName>
    <definedName name="__TPN1002">#REF!</definedName>
    <definedName name="__TPN1003" localSheetId="0">#REF!</definedName>
    <definedName name="__TPN1003">#REF!</definedName>
    <definedName name="__TPN1004" localSheetId="0">#REF!</definedName>
    <definedName name="__TPN1004">#REF!</definedName>
    <definedName name="__TPN1006" localSheetId="0">#REF!</definedName>
    <definedName name="__TPN1006">#REF!</definedName>
    <definedName name="__TPN1008" localSheetId="0">#REF!</definedName>
    <definedName name="__TPN1008">#REF!</definedName>
    <definedName name="__TPN1202" localSheetId="0">#REF!</definedName>
    <definedName name="__TPN1202">#REF!</definedName>
    <definedName name="__TPN1203" localSheetId="0">#REF!</definedName>
    <definedName name="__TPN1203">#REF!</definedName>
    <definedName name="__TPN1204" localSheetId="0">#REF!</definedName>
    <definedName name="__TPN1204">#REF!</definedName>
    <definedName name="__TPN1206" localSheetId="0">#REF!</definedName>
    <definedName name="__TPN1206">#REF!</definedName>
    <definedName name="__TPN1208" localSheetId="0">#REF!</definedName>
    <definedName name="__TPN1208">#REF!</definedName>
    <definedName name="__TPN16012" localSheetId="0">#REF!</definedName>
    <definedName name="__TPN16012">#REF!</definedName>
    <definedName name="__TPN1602" localSheetId="0">#REF!</definedName>
    <definedName name="__TPN1602">#REF!</definedName>
    <definedName name="__TPN1603" localSheetId="0">#REF!</definedName>
    <definedName name="__TPN1603">#REF!</definedName>
    <definedName name="__TPN1604" localSheetId="0">#REF!</definedName>
    <definedName name="__TPN1604">#REF!</definedName>
    <definedName name="__TPN1606" localSheetId="0">#REF!</definedName>
    <definedName name="__TPN1606">#REF!</definedName>
    <definedName name="__TPN1608" localSheetId="0">#REF!</definedName>
    <definedName name="__TPN1608">#REF!</definedName>
    <definedName name="__TPR2">#N/A</definedName>
    <definedName name="__TR114" localSheetId="0">#REF!</definedName>
    <definedName name="__TR114">#REF!</definedName>
    <definedName name="__TST3" localSheetId="0">#REF!</definedName>
    <definedName name="__TST3">#REF!</definedName>
    <definedName name="__TTT2">#N/A</definedName>
    <definedName name="__TUZ22" localSheetId="0">#REF!</definedName>
    <definedName name="__TUZ22">#REF!</definedName>
    <definedName name="__TUZ36" localSheetId="0">#REF!</definedName>
    <definedName name="__TUZ36">#REF!</definedName>
    <definedName name="__TZ2110" localSheetId="0">#REF!</definedName>
    <definedName name="__TZ2110">#REF!</definedName>
    <definedName name="__TZ2112" localSheetId="0">#REF!</definedName>
    <definedName name="__TZ2112">#REF!</definedName>
    <definedName name="__TZ2114" localSheetId="0">#REF!</definedName>
    <definedName name="__TZ2114">#REF!</definedName>
    <definedName name="__TZ2116" localSheetId="0">#REF!</definedName>
    <definedName name="__TZ2116">#REF!</definedName>
    <definedName name="__TZ212" localSheetId="0">#REF!</definedName>
    <definedName name="__TZ212">#REF!</definedName>
    <definedName name="__TZ213" localSheetId="0">#REF!</definedName>
    <definedName name="__TZ213">#REF!</definedName>
    <definedName name="__TZ214" localSheetId="0">#REF!</definedName>
    <definedName name="__TZ214">#REF!</definedName>
    <definedName name="__TZ216" localSheetId="0">#REF!</definedName>
    <definedName name="__TZ216">#REF!</definedName>
    <definedName name="__TZ218" localSheetId="0">#REF!</definedName>
    <definedName name="__TZ218">#REF!</definedName>
    <definedName name="__TZ225" localSheetId="0">#REF!</definedName>
    <definedName name="__TZ225">#REF!</definedName>
    <definedName name="__TZ2610" localSheetId="0">#REF!</definedName>
    <definedName name="__TZ2610">#REF!</definedName>
    <definedName name="__TZ2612" localSheetId="0">#REF!</definedName>
    <definedName name="__TZ2612">#REF!</definedName>
    <definedName name="__TZ2616" localSheetId="0">#REF!</definedName>
    <definedName name="__TZ2616">#REF!</definedName>
    <definedName name="__TZ262" localSheetId="0">#REF!</definedName>
    <definedName name="__TZ262">#REF!</definedName>
    <definedName name="__TZ263" localSheetId="0">#REF!</definedName>
    <definedName name="__TZ263">#REF!</definedName>
    <definedName name="__TZ264" localSheetId="0">#REF!</definedName>
    <definedName name="__TZ264">#REF!</definedName>
    <definedName name="__TZ266" localSheetId="0">#REF!</definedName>
    <definedName name="__TZ266">#REF!</definedName>
    <definedName name="__TZ268" localSheetId="0">#REF!</definedName>
    <definedName name="__TZ268">#REF!</definedName>
    <definedName name="__TZ323" localSheetId="0">#REF!</definedName>
    <definedName name="__TZ323">#REF!</definedName>
    <definedName name="__TZ324" localSheetId="0">#REF!</definedName>
    <definedName name="__TZ324">#REF!</definedName>
    <definedName name="__TZ32510" localSheetId="0">#REF!</definedName>
    <definedName name="__TZ32510">#REF!</definedName>
    <definedName name="__TZ32512" localSheetId="0">#REF!</definedName>
    <definedName name="__TZ32512">#REF!</definedName>
    <definedName name="__TZ3253" localSheetId="0">#REF!</definedName>
    <definedName name="__TZ3253">#REF!</definedName>
    <definedName name="__TZ3254" localSheetId="0">#REF!</definedName>
    <definedName name="__TZ3254">#REF!</definedName>
    <definedName name="__TZ3256" localSheetId="0">#REF!</definedName>
    <definedName name="__TZ3256">#REF!</definedName>
    <definedName name="__TZ3258" localSheetId="0">#REF!</definedName>
    <definedName name="__TZ3258">#REF!</definedName>
    <definedName name="__TZ4110" localSheetId="0">#REF!</definedName>
    <definedName name="__TZ4110">#REF!</definedName>
    <definedName name="__TZ4112" localSheetId="0">#REF!</definedName>
    <definedName name="__TZ4112">#REF!</definedName>
    <definedName name="__TZ414" localSheetId="0">#REF!</definedName>
    <definedName name="__TZ414">#REF!</definedName>
    <definedName name="__TZ416" localSheetId="0">#REF!</definedName>
    <definedName name="__TZ416">#REF!</definedName>
    <definedName name="__TZ418" localSheetId="0">#REF!</definedName>
    <definedName name="__TZ418">#REF!</definedName>
    <definedName name="__u4" localSheetId="0">{"TAB1",#N/A,TRUE,"GENERAL";"TAB2",#N/A,TRUE,"GENERAL";"TAB3",#N/A,TRUE,"GENERAL";"TAB4",#N/A,TRUE,"GENERAL";"TAB5",#N/A,TRUE,"GENERAL"}</definedName>
    <definedName name="__u4">{"TAB1",#N/A,TRUE,"GENERAL";"TAB2",#N/A,TRUE,"GENERAL";"TAB3",#N/A,TRUE,"GENERAL";"TAB4",#N/A,TRUE,"GENERAL";"TAB5",#N/A,TRUE,"GENERAL"}</definedName>
    <definedName name="__u5" localSheetId="0">{"TAB1",#N/A,TRUE,"GENERAL";"TAB2",#N/A,TRUE,"GENERAL";"TAB3",#N/A,TRUE,"GENERAL";"TAB4",#N/A,TRUE,"GENERAL";"TAB5",#N/A,TRUE,"GENERAL"}</definedName>
    <definedName name="__u5">{"TAB1",#N/A,TRUE,"GENERAL";"TAB2",#N/A,TRUE,"GENERAL";"TAB3",#N/A,TRUE,"GENERAL";"TAB4",#N/A,TRUE,"GENERAL";"TAB5",#N/A,TRUE,"GENERAL"}</definedName>
    <definedName name="__u6" localSheetId="0">{"TAB1",#N/A,TRUE,"GENERAL";"TAB2",#N/A,TRUE,"GENERAL";"TAB3",#N/A,TRUE,"GENERAL";"TAB4",#N/A,TRUE,"GENERAL";"TAB5",#N/A,TRUE,"GENERAL"}</definedName>
    <definedName name="__u6">{"TAB1",#N/A,TRUE,"GENERAL";"TAB2",#N/A,TRUE,"GENERAL";"TAB3",#N/A,TRUE,"GENERAL";"TAB4",#N/A,TRUE,"GENERAL";"TAB5",#N/A,TRUE,"GENERAL"}</definedName>
    <definedName name="__u7" localSheetId="0">{"via1",#N/A,TRUE,"general";"via2",#N/A,TRUE,"general";"via3",#N/A,TRUE,"general"}</definedName>
    <definedName name="__u7">{"via1",#N/A,TRUE,"general";"via2",#N/A,TRUE,"general";"via3",#N/A,TRUE,"general"}</definedName>
    <definedName name="__u8" localSheetId="0">{"TAB1",#N/A,TRUE,"GENERAL";"TAB2",#N/A,TRUE,"GENERAL";"TAB3",#N/A,TRUE,"GENERAL";"TAB4",#N/A,TRUE,"GENERAL";"TAB5",#N/A,TRUE,"GENERAL"}</definedName>
    <definedName name="__u8">{"TAB1",#N/A,TRUE,"GENERAL";"TAB2",#N/A,TRUE,"GENERAL";"TAB3",#N/A,TRUE,"GENERAL";"TAB4",#N/A,TRUE,"GENERAL";"TAB5",#N/A,TRUE,"GENERAL"}</definedName>
    <definedName name="__u9" localSheetId="0">{"TAB1",#N/A,TRUE,"GENERAL";"TAB2",#N/A,TRUE,"GENERAL";"TAB3",#N/A,TRUE,"GENERAL";"TAB4",#N/A,TRUE,"GENERAL";"TAB5",#N/A,TRUE,"GENERAL"}</definedName>
    <definedName name="__u9">{"TAB1",#N/A,TRUE,"GENERAL";"TAB2",#N/A,TRUE,"GENERAL";"TAB3",#N/A,TRUE,"GENERAL";"TAB4",#N/A,TRUE,"GENERAL";"TAB5",#N/A,TRUE,"GENERAL"}</definedName>
    <definedName name="__UDD06" localSheetId="0">#REF!</definedName>
    <definedName name="__UDD06">#REF!</definedName>
    <definedName name="__UDD08" localSheetId="0">#REF!</definedName>
    <definedName name="__UDD08">#REF!</definedName>
    <definedName name="__UNI32" localSheetId="0">#REF!</definedName>
    <definedName name="__UNI32">#REF!</definedName>
    <definedName name="__ur7" localSheetId="0">{"TAB1",#N/A,TRUE,"GENERAL";"TAB2",#N/A,TRUE,"GENERAL";"TAB3",#N/A,TRUE,"GENERAL";"TAB4",#N/A,TRUE,"GENERAL";"TAB5",#N/A,TRUE,"GENERAL"}</definedName>
    <definedName name="__ur7">{"TAB1",#N/A,TRUE,"GENERAL";"TAB2",#N/A,TRUE,"GENERAL";"TAB3",#N/A,TRUE,"GENERAL";"TAB4",#N/A,TRUE,"GENERAL";"TAB5",#N/A,TRUE,"GENERAL"}</definedName>
    <definedName name="__v2" localSheetId="0">{"via1",#N/A,TRUE,"general";"via2",#N/A,TRUE,"general";"via3",#N/A,TRUE,"general"}</definedName>
    <definedName name="__v2">{"via1",#N/A,TRUE,"general";"via2",#N/A,TRUE,"general";"via3",#N/A,TRUE,"general"}</definedName>
    <definedName name="__v3" localSheetId="0">{"TAB1",#N/A,TRUE,"GENERAL";"TAB2",#N/A,TRUE,"GENERAL";"TAB3",#N/A,TRUE,"GENERAL";"TAB4",#N/A,TRUE,"GENERAL";"TAB5",#N/A,TRUE,"GENERAL"}</definedName>
    <definedName name="__v3">{"TAB1",#N/A,TRUE,"GENERAL";"TAB2",#N/A,TRUE,"GENERAL";"TAB3",#N/A,TRUE,"GENERAL";"TAB4",#N/A,TRUE,"GENERAL";"TAB5",#N/A,TRUE,"GENERAL"}</definedName>
    <definedName name="__v4" localSheetId="0">{"TAB1",#N/A,TRUE,"GENERAL";"TAB2",#N/A,TRUE,"GENERAL";"TAB3",#N/A,TRUE,"GENERAL";"TAB4",#N/A,TRUE,"GENERAL";"TAB5",#N/A,TRUE,"GENERAL"}</definedName>
    <definedName name="__v4">{"TAB1",#N/A,TRUE,"GENERAL";"TAB2",#N/A,TRUE,"GENERAL";"TAB3",#N/A,TRUE,"GENERAL";"TAB4",#N/A,TRUE,"GENERAL";"TAB5",#N/A,TRUE,"GENERAL"}</definedName>
    <definedName name="__v5" localSheetId="0">{"TAB1",#N/A,TRUE,"GENERAL";"TAB2",#N/A,TRUE,"GENERAL";"TAB3",#N/A,TRUE,"GENERAL";"TAB4",#N/A,TRUE,"GENERAL";"TAB5",#N/A,TRUE,"GENERAL"}</definedName>
    <definedName name="__v5">{"TAB1",#N/A,TRUE,"GENERAL";"TAB2",#N/A,TRUE,"GENERAL";"TAB3",#N/A,TRUE,"GENERAL";"TAB4",#N/A,TRUE,"GENERAL";"TAB5",#N/A,TRUE,"GENERAL"}</definedName>
    <definedName name="__v6" localSheetId="0">{"TAB1",#N/A,TRUE,"GENERAL";"TAB2",#N/A,TRUE,"GENERAL";"TAB3",#N/A,TRUE,"GENERAL";"TAB4",#N/A,TRUE,"GENERAL";"TAB5",#N/A,TRUE,"GENERAL"}</definedName>
    <definedName name="__v6">{"TAB1",#N/A,TRUE,"GENERAL";"TAB2",#N/A,TRUE,"GENERAL";"TAB3",#N/A,TRUE,"GENERAL";"TAB4",#N/A,TRUE,"GENERAL";"TAB5",#N/A,TRUE,"GENERAL"}</definedName>
    <definedName name="__v7" localSheetId="0">{"via1",#N/A,TRUE,"general";"via2",#N/A,TRUE,"general";"via3",#N/A,TRUE,"general"}</definedName>
    <definedName name="__v7">{"via1",#N/A,TRUE,"general";"via2",#N/A,TRUE,"general";"via3",#N/A,TRUE,"general"}</definedName>
    <definedName name="__v8" localSheetId="0">{"TAB1",#N/A,TRUE,"GENERAL";"TAB2",#N/A,TRUE,"GENERAL";"TAB3",#N/A,TRUE,"GENERAL";"TAB4",#N/A,TRUE,"GENERAL";"TAB5",#N/A,TRUE,"GENERAL"}</definedName>
    <definedName name="__v8">{"TAB1",#N/A,TRUE,"GENERAL";"TAB2",#N/A,TRUE,"GENERAL";"TAB3",#N/A,TRUE,"GENERAL";"TAB4",#N/A,TRUE,"GENERAL";"TAB5",#N/A,TRUE,"GENERAL"}</definedName>
    <definedName name="__v9" localSheetId="0">{"TAB1",#N/A,TRUE,"GENERAL";"TAB2",#N/A,TRUE,"GENERAL";"TAB3",#N/A,TRUE,"GENERAL";"TAB4",#N/A,TRUE,"GENERAL";"TAB5",#N/A,TRUE,"GENERAL"}</definedName>
    <definedName name="__v9">{"TAB1",#N/A,TRUE,"GENERAL";"TAB2",#N/A,TRUE,"GENERAL";"TAB3",#N/A,TRUE,"GENERAL";"TAB4",#N/A,TRUE,"GENERAL";"TAB5",#N/A,TRUE,"GENERAL"}</definedName>
    <definedName name="__VEX1" localSheetId="0">#REF!</definedName>
    <definedName name="__VEX1">#REF!</definedName>
    <definedName name="__VFA1" localSheetId="0">#REF!</definedName>
    <definedName name="__VFA1">#REF!</definedName>
    <definedName name="__vfv4" localSheetId="0">{"via1",#N/A,TRUE,"general";"via2",#N/A,TRUE,"general";"via3",#N/A,TRUE,"general"}</definedName>
    <definedName name="__vfv4">{"via1",#N/A,TRUE,"general";"via2",#N/A,TRUE,"general";"via3",#N/A,TRUE,"general"}</definedName>
    <definedName name="__VIT1" localSheetId="0">#REF!</definedName>
    <definedName name="__VIT1">#REF!</definedName>
    <definedName name="__VPR1" localSheetId="0">#REF!</definedName>
    <definedName name="__VPR1">#REF!</definedName>
    <definedName name="__VPR2" localSheetId="0">#REF!</definedName>
    <definedName name="__VPR2">#REF!</definedName>
    <definedName name="__VRP1" localSheetId="0">#REF!</definedName>
    <definedName name="__VRP1">#REF!</definedName>
    <definedName name="__VSM1" localSheetId="0">#REF!</definedName>
    <definedName name="__VSM1">#REF!</definedName>
    <definedName name="__x1" localSheetId="0">{"TAB1",#N/A,TRUE,"GENERAL";"TAB2",#N/A,TRUE,"GENERAL";"TAB3",#N/A,TRUE,"GENERAL";"TAB4",#N/A,TRUE,"GENERAL";"TAB5",#N/A,TRUE,"GENERAL"}</definedName>
    <definedName name="__x1">{"TAB1",#N/A,TRUE,"GENERAL";"TAB2",#N/A,TRUE,"GENERAL";"TAB3",#N/A,TRUE,"GENERAL";"TAB4",#N/A,TRUE,"GENERAL";"TAB5",#N/A,TRUE,"GENERAL"}</definedName>
    <definedName name="__x2" localSheetId="0">{"via1",#N/A,TRUE,"general";"via2",#N/A,TRUE,"general";"via3",#N/A,TRUE,"general"}</definedName>
    <definedName name="__x2">{"via1",#N/A,TRUE,"general";"via2",#N/A,TRUE,"general";"via3",#N/A,TRUE,"general"}</definedName>
    <definedName name="__x3" localSheetId="0">{"via1",#N/A,TRUE,"general";"via2",#N/A,TRUE,"general";"via3",#N/A,TRUE,"general"}</definedName>
    <definedName name="__x3">{"via1",#N/A,TRUE,"general";"via2",#N/A,TRUE,"general";"via3",#N/A,TRUE,"general"}</definedName>
    <definedName name="__x4" localSheetId="0">{"via1",#N/A,TRUE,"general";"via2",#N/A,TRUE,"general";"via3",#N/A,TRUE,"general"}</definedName>
    <definedName name="__x4">{"via1",#N/A,TRUE,"general";"via2",#N/A,TRUE,"general";"via3",#N/A,TRUE,"general"}</definedName>
    <definedName name="__x5" localSheetId="0">{"TAB1",#N/A,TRUE,"GENERAL";"TAB2",#N/A,TRUE,"GENERAL";"TAB3",#N/A,TRUE,"GENERAL";"TAB4",#N/A,TRUE,"GENERAL";"TAB5",#N/A,TRUE,"GENERAL"}</definedName>
    <definedName name="__x5">{"TAB1",#N/A,TRUE,"GENERAL";"TAB2",#N/A,TRUE,"GENERAL";"TAB3",#N/A,TRUE,"GENERAL";"TAB4",#N/A,TRUE,"GENERAL";"TAB5",#N/A,TRUE,"GENERAL"}</definedName>
    <definedName name="__x6" localSheetId="0">{"TAB1",#N/A,TRUE,"GENERAL";"TAB2",#N/A,TRUE,"GENERAL";"TAB3",#N/A,TRUE,"GENERAL";"TAB4",#N/A,TRUE,"GENERAL";"TAB5",#N/A,TRUE,"GENERAL"}</definedName>
    <definedName name="__x6">{"TAB1",#N/A,TRUE,"GENERAL";"TAB2",#N/A,TRUE,"GENERAL";"TAB3",#N/A,TRUE,"GENERAL";"TAB4",#N/A,TRUE,"GENERAL";"TAB5",#N/A,TRUE,"GENERAL"}</definedName>
    <definedName name="__x7" localSheetId="0">{"TAB1",#N/A,TRUE,"GENERAL";"TAB2",#N/A,TRUE,"GENERAL";"TAB3",#N/A,TRUE,"GENERAL";"TAB4",#N/A,TRUE,"GENERAL";"TAB5",#N/A,TRUE,"GENERAL"}</definedName>
    <definedName name="__x7">{"TAB1",#N/A,TRUE,"GENERAL";"TAB2",#N/A,TRUE,"GENERAL";"TAB3",#N/A,TRUE,"GENERAL";"TAB4",#N/A,TRUE,"GENERAL";"TAB5",#N/A,TRUE,"GENERAL"}</definedName>
    <definedName name="__x8" localSheetId="0">{"via1",#N/A,TRUE,"general";"via2",#N/A,TRUE,"general";"via3",#N/A,TRUE,"general"}</definedName>
    <definedName name="__x8">{"via1",#N/A,TRUE,"general";"via2",#N/A,TRUE,"general";"via3",#N/A,TRUE,"general"}</definedName>
    <definedName name="__x9" localSheetId="0">{"TAB1",#N/A,TRUE,"GENERAL";"TAB2",#N/A,TRUE,"GENERAL";"TAB3",#N/A,TRUE,"GENERAL";"TAB4",#N/A,TRUE,"GENERAL";"TAB5",#N/A,TRUE,"GENERAL"}</definedName>
    <definedName name="__x9">{"TAB1",#N/A,TRUE,"GENERAL";"TAB2",#N/A,TRUE,"GENERAL";"TAB3",#N/A,TRUE,"GENERAL";"TAB4",#N/A,TRUE,"GENERAL";"TAB5",#N/A,TRUE,"GENERAL"}</definedName>
    <definedName name="__xlnm._FilterDatabase" localSheetId="0">#REF!</definedName>
    <definedName name="__xlnm._FilterDatabase">#REF!</definedName>
    <definedName name="__xlnm.Print_Area">"#N/A"</definedName>
    <definedName name="__y2" localSheetId="0">{"TAB1",#N/A,TRUE,"GENERAL";"TAB2",#N/A,TRUE,"GENERAL";"TAB3",#N/A,TRUE,"GENERAL";"TAB4",#N/A,TRUE,"GENERAL";"TAB5",#N/A,TRUE,"GENERAL"}</definedName>
    <definedName name="__y2">{"TAB1",#N/A,TRUE,"GENERAL";"TAB2",#N/A,TRUE,"GENERAL";"TAB3",#N/A,TRUE,"GENERAL";"TAB4",#N/A,TRUE,"GENERAL";"TAB5",#N/A,TRUE,"GENERAL"}</definedName>
    <definedName name="__y3" localSheetId="0">{"via1",#N/A,TRUE,"general";"via2",#N/A,TRUE,"general";"via3",#N/A,TRUE,"general"}</definedName>
    <definedName name="__y3">{"via1",#N/A,TRUE,"general";"via2",#N/A,TRUE,"general";"via3",#N/A,TRUE,"general"}</definedName>
    <definedName name="__y4" localSheetId="0">{"via1",#N/A,TRUE,"general";"via2",#N/A,TRUE,"general";"via3",#N/A,TRUE,"general"}</definedName>
    <definedName name="__y4">{"via1",#N/A,TRUE,"general";"via2",#N/A,TRUE,"general";"via3",#N/A,TRUE,"general"}</definedName>
    <definedName name="__y5" localSheetId="0">{"TAB1",#N/A,TRUE,"GENERAL";"TAB2",#N/A,TRUE,"GENERAL";"TAB3",#N/A,TRUE,"GENERAL";"TAB4",#N/A,TRUE,"GENERAL";"TAB5",#N/A,TRUE,"GENERAL"}</definedName>
    <definedName name="__y5">{"TAB1",#N/A,TRUE,"GENERAL";"TAB2",#N/A,TRUE,"GENERAL";"TAB3",#N/A,TRUE,"GENERAL";"TAB4",#N/A,TRUE,"GENERAL";"TAB5",#N/A,TRUE,"GENERAL"}</definedName>
    <definedName name="__y6" localSheetId="0">{"via1",#N/A,TRUE,"general";"via2",#N/A,TRUE,"general";"via3",#N/A,TRUE,"general"}</definedName>
    <definedName name="__y6">{"via1",#N/A,TRUE,"general";"via2",#N/A,TRUE,"general";"via3",#N/A,TRUE,"general"}</definedName>
    <definedName name="__y7" localSheetId="0">{"via1",#N/A,TRUE,"general";"via2",#N/A,TRUE,"general";"via3",#N/A,TRUE,"general"}</definedName>
    <definedName name="__y7">{"via1",#N/A,TRUE,"general";"via2",#N/A,TRUE,"general";"via3",#N/A,TRUE,"general"}</definedName>
    <definedName name="__y8" localSheetId="0">{"via1",#N/A,TRUE,"general";"via2",#N/A,TRUE,"general";"via3",#N/A,TRUE,"general"}</definedName>
    <definedName name="__y8">{"via1",#N/A,TRUE,"general";"via2",#N/A,TRUE,"general";"via3",#N/A,TRUE,"general"}</definedName>
    <definedName name="__y9" localSheetId="0">{"TAB1",#N/A,TRUE,"GENERAL";"TAB2",#N/A,TRUE,"GENERAL";"TAB3",#N/A,TRUE,"GENERAL";"TAB4",#N/A,TRUE,"GENERAL";"TAB5",#N/A,TRUE,"GENERAL"}</definedName>
    <definedName name="__y9">{"TAB1",#N/A,TRUE,"GENERAL";"TAB2",#N/A,TRUE,"GENERAL";"TAB3",#N/A,TRUE,"GENERAL";"TAB4",#N/A,TRUE,"GENERAL";"TAB5",#N/A,TRUE,"GENERAL"}</definedName>
    <definedName name="__z1" localSheetId="0">{"TAB1",#N/A,TRUE,"GENERAL";"TAB2",#N/A,TRUE,"GENERAL";"TAB3",#N/A,TRUE,"GENERAL";"TAB4",#N/A,TRUE,"GENERAL";"TAB5",#N/A,TRUE,"GENERAL"}</definedName>
    <definedName name="__z1">{"TAB1",#N/A,TRUE,"GENERAL";"TAB2",#N/A,TRUE,"GENERAL";"TAB3",#N/A,TRUE,"GENERAL";"TAB4",#N/A,TRUE,"GENERAL";"TAB5",#N/A,TRUE,"GENERAL"}</definedName>
    <definedName name="__z2" localSheetId="0">{"via1",#N/A,TRUE,"general";"via2",#N/A,TRUE,"general";"via3",#N/A,TRUE,"general"}</definedName>
    <definedName name="__z2">{"via1",#N/A,TRUE,"general";"via2",#N/A,TRUE,"general";"via3",#N/A,TRUE,"general"}</definedName>
    <definedName name="__z3" localSheetId="0">{"via1",#N/A,TRUE,"general";"via2",#N/A,TRUE,"general";"via3",#N/A,TRUE,"general"}</definedName>
    <definedName name="__z3">{"via1",#N/A,TRUE,"general";"via2",#N/A,TRUE,"general";"via3",#N/A,TRUE,"general"}</definedName>
    <definedName name="__z4" localSheetId="0">{"TAB1",#N/A,TRUE,"GENERAL";"TAB2",#N/A,TRUE,"GENERAL";"TAB3",#N/A,TRUE,"GENERAL";"TAB4",#N/A,TRUE,"GENERAL";"TAB5",#N/A,TRUE,"GENERAL"}</definedName>
    <definedName name="__z4">{"TAB1",#N/A,TRUE,"GENERAL";"TAB2",#N/A,TRUE,"GENERAL";"TAB3",#N/A,TRUE,"GENERAL";"TAB4",#N/A,TRUE,"GENERAL";"TAB5",#N/A,TRUE,"GENERAL"}</definedName>
    <definedName name="__z5" localSheetId="0">{"via1",#N/A,TRUE,"general";"via2",#N/A,TRUE,"general";"via3",#N/A,TRUE,"general"}</definedName>
    <definedName name="__z5">{"via1",#N/A,TRUE,"general";"via2",#N/A,TRUE,"general";"via3",#N/A,TRUE,"general"}</definedName>
    <definedName name="__z6" localSheetId="0">{"TAB1",#N/A,TRUE,"GENERAL";"TAB2",#N/A,TRUE,"GENERAL";"TAB3",#N/A,TRUE,"GENERAL";"TAB4",#N/A,TRUE,"GENERAL";"TAB5",#N/A,TRUE,"GENERAL"}</definedName>
    <definedName name="__z6">{"TAB1",#N/A,TRUE,"GENERAL";"TAB2",#N/A,TRUE,"GENERAL";"TAB3",#N/A,TRUE,"GENERAL";"TAB4",#N/A,TRUE,"GENERAL";"TAB5",#N/A,TRUE,"GENERAL"}</definedName>
    <definedName name="_1" localSheetId="0">#REF!</definedName>
    <definedName name="_1">#REF!</definedName>
    <definedName name="_1_?쾴?" localSheetId="0">#REF!</definedName>
    <definedName name="_1_?쾴?">#REF!</definedName>
    <definedName name="_1_25" localSheetId="0">#REF!</definedName>
    <definedName name="_1_25">#REF!</definedName>
    <definedName name="_10_3_0Criteria" localSheetId="0">#REF!</definedName>
    <definedName name="_10_3_0Criteria">#REF!</definedName>
    <definedName name="_1000A01">#N/A</definedName>
    <definedName name="_11">#N/A</definedName>
    <definedName name="_116B" localSheetId="0">#REF!</definedName>
    <definedName name="_116B">#REF!</definedName>
    <definedName name="_117A" localSheetId="0">#REF!</definedName>
    <definedName name="_117A">#REF!</definedName>
    <definedName name="_117B" localSheetId="0">#REF!</definedName>
    <definedName name="_117B">#REF!</definedName>
    <definedName name="_11Å__·¹_ÀÓ">#N/A</definedName>
    <definedName name="_120A" localSheetId="0">#REF!</definedName>
    <definedName name="_120A">#REF!</definedName>
    <definedName name="_120B" localSheetId="0">#REF!</definedName>
    <definedName name="_120B">#REF!</definedName>
    <definedName name="_121A" localSheetId="0">#REF!</definedName>
    <definedName name="_121A">#REF!</definedName>
    <definedName name="_121B" localSheetId="0">#REF!</definedName>
    <definedName name="_121B">#REF!</definedName>
    <definedName name="_122A" localSheetId="0">#REF!</definedName>
    <definedName name="_122A">#REF!</definedName>
    <definedName name="_122B" localSheetId="0">#REF!</definedName>
    <definedName name="_122B">#REF!</definedName>
    <definedName name="_123A" localSheetId="0">#REF!</definedName>
    <definedName name="_123A">#REF!</definedName>
    <definedName name="_123B" localSheetId="0">#REF!</definedName>
    <definedName name="_123B">#REF!</definedName>
    <definedName name="_124A" localSheetId="0">#REF!</definedName>
    <definedName name="_124A">#REF!</definedName>
    <definedName name="_124B" localSheetId="0">#REF!</definedName>
    <definedName name="_124B">#REF!</definedName>
    <definedName name="_125A" localSheetId="0">#REF!</definedName>
    <definedName name="_125A">#REF!</definedName>
    <definedName name="_125B" localSheetId="0">#REF!</definedName>
    <definedName name="_125B">#REF!</definedName>
    <definedName name="_126A" localSheetId="0">#REF!</definedName>
    <definedName name="_126A">#REF!</definedName>
    <definedName name="_126B" localSheetId="0">#REF!</definedName>
    <definedName name="_126B">#REF!</definedName>
    <definedName name="_12ãæÐ_ÍïÞÀ_Íª">#N/A</definedName>
    <definedName name="_130A" localSheetId="0">#REF!</definedName>
    <definedName name="_130A">#REF!</definedName>
    <definedName name="_130B" localSheetId="0">#REF!</definedName>
    <definedName name="_130B">#REF!</definedName>
    <definedName name="_131A" localSheetId="0">#REF!</definedName>
    <definedName name="_131A">#REF!</definedName>
    <definedName name="_131B" localSheetId="0">#REF!</definedName>
    <definedName name="_131B">#REF!</definedName>
    <definedName name="_132A" localSheetId="0">#REF!</definedName>
    <definedName name="_132A">#REF!</definedName>
    <definedName name="_132B" localSheetId="0">#REF!</definedName>
    <definedName name="_132B">#REF!</definedName>
    <definedName name="_133A" localSheetId="0">#REF!</definedName>
    <definedName name="_133A">#REF!</definedName>
    <definedName name="_133B" localSheetId="0">#REF!</definedName>
    <definedName name="_133B">#REF!</definedName>
    <definedName name="_134A" localSheetId="0">#REF!</definedName>
    <definedName name="_134A">#REF!</definedName>
    <definedName name="_134B" localSheetId="0">#REF!</definedName>
    <definedName name="_134B">#REF!</definedName>
    <definedName name="_13G_0Extr" localSheetId="0">#REF!</definedName>
    <definedName name="_13G_0Extr">#REF!</definedName>
    <definedName name="_14G_0Extr" localSheetId="0">#REF!</definedName>
    <definedName name="_14G_0Extr">#REF!</definedName>
    <definedName name="_150A" localSheetId="0">#REF!</definedName>
    <definedName name="_150A">#REF!</definedName>
    <definedName name="_150B" localSheetId="0">#REF!</definedName>
    <definedName name="_150B">#REF!</definedName>
    <definedName name="_151A" localSheetId="0">#REF!</definedName>
    <definedName name="_151A">#REF!</definedName>
    <definedName name="_151B" localSheetId="0">#REF!</definedName>
    <definedName name="_151B">#REF!</definedName>
    <definedName name="_152A" localSheetId="0">#REF!</definedName>
    <definedName name="_152A">#REF!</definedName>
    <definedName name="_152B" localSheetId="0">#REF!</definedName>
    <definedName name="_152B">#REF!</definedName>
    <definedName name="_153A" localSheetId="0">#REF!</definedName>
    <definedName name="_153A">#REF!</definedName>
    <definedName name="_153B" localSheetId="0">#REF!</definedName>
    <definedName name="_153B">#REF!</definedName>
    <definedName name="_154A" localSheetId="0">#REF!</definedName>
    <definedName name="_154A">#REF!</definedName>
    <definedName name="_154B" localSheetId="0">#REF!</definedName>
    <definedName name="_154B">#REF!</definedName>
    <definedName name="_15G_0Extract" localSheetId="0">#REF!</definedName>
    <definedName name="_15G_0Extract">#REF!</definedName>
    <definedName name="_160A" localSheetId="0">#REF!</definedName>
    <definedName name="_160A">#REF!</definedName>
    <definedName name="_160B" localSheetId="0">#REF!</definedName>
    <definedName name="_160B">#REF!</definedName>
    <definedName name="_161A" localSheetId="0">#REF!</definedName>
    <definedName name="_161A">#REF!</definedName>
    <definedName name="_161B" localSheetId="0">#REF!</definedName>
    <definedName name="_161B">#REF!</definedName>
    <definedName name="_162A" localSheetId="0">#REF!</definedName>
    <definedName name="_162A">#REF!</definedName>
    <definedName name="_162B" localSheetId="0">#REF!</definedName>
    <definedName name="_162B">#REF!</definedName>
    <definedName name="_163A" localSheetId="0">#REF!</definedName>
    <definedName name="_163A">#REF!</definedName>
    <definedName name="_163B" localSheetId="0">#REF!</definedName>
    <definedName name="_163B">#REF!</definedName>
    <definedName name="_164A" localSheetId="0">#REF!</definedName>
    <definedName name="_164A">#REF!</definedName>
    <definedName name="_164B" localSheetId="0">#REF!</definedName>
    <definedName name="_164B">#REF!</definedName>
    <definedName name="_165A" localSheetId="0">#REF!</definedName>
    <definedName name="_165A">#REF!</definedName>
    <definedName name="_165B" localSheetId="0">#REF!</definedName>
    <definedName name="_165B">#REF!</definedName>
    <definedName name="_166A" localSheetId="0">#REF!</definedName>
    <definedName name="_166A">#REF!</definedName>
    <definedName name="_166B" localSheetId="0">#REF!</definedName>
    <definedName name="_166B">#REF!</definedName>
    <definedName name="_167A" localSheetId="0">#REF!</definedName>
    <definedName name="_167A">#REF!</definedName>
    <definedName name="_167B" localSheetId="0">#REF!</definedName>
    <definedName name="_167B">#REF!</definedName>
    <definedName name="_16G_0Extract" localSheetId="0">#REF!</definedName>
    <definedName name="_16G_0Extract">#REF!</definedName>
    <definedName name="_170A" localSheetId="0">#REF!</definedName>
    <definedName name="_170A">#REF!</definedName>
    <definedName name="_170B" localSheetId="0">#REF!</definedName>
    <definedName name="_170B">#REF!</definedName>
    <definedName name="_171A" localSheetId="0">#REF!</definedName>
    <definedName name="_171A">#REF!</definedName>
    <definedName name="_171B" localSheetId="0">#REF!</definedName>
    <definedName name="_171B">#REF!</definedName>
    <definedName name="_172A" localSheetId="0">#REF!</definedName>
    <definedName name="_172A">#REF!</definedName>
    <definedName name="_172B" localSheetId="0">#REF!</definedName>
    <definedName name="_172B">#REF!</definedName>
    <definedName name="_173A" localSheetId="0">#REF!</definedName>
    <definedName name="_173A">#REF!</definedName>
    <definedName name="_173B" localSheetId="0">#REF!</definedName>
    <definedName name="_173B">#REF!</definedName>
    <definedName name="_174A" localSheetId="0">#REF!</definedName>
    <definedName name="_174A">#REF!</definedName>
    <definedName name="_174B" localSheetId="0">#REF!</definedName>
    <definedName name="_174B">#REF!</definedName>
    <definedName name="_175A" localSheetId="0">#REF!</definedName>
    <definedName name="_175A">#REF!</definedName>
    <definedName name="_175B" localSheetId="0">#REF!</definedName>
    <definedName name="_175B">#REF!</definedName>
    <definedName name="_17GO1_" localSheetId="0">#REF!</definedName>
    <definedName name="_17GO1_">#REF!</definedName>
    <definedName name="_18_Dic" localSheetId="0">#REF!</definedName>
    <definedName name="_18_Dic">#REF!</definedName>
    <definedName name="_180A" localSheetId="0">#REF!</definedName>
    <definedName name="_180A">#REF!</definedName>
    <definedName name="_180B" localSheetId="0">#REF!</definedName>
    <definedName name="_180B">#REF!</definedName>
    <definedName name="_181A" localSheetId="0">#REF!</definedName>
    <definedName name="_181A">#REF!</definedName>
    <definedName name="_181B" localSheetId="0">#REF!</definedName>
    <definedName name="_181B">#REF!</definedName>
    <definedName name="_182A" localSheetId="0">#REF!</definedName>
    <definedName name="_182A">#REF!</definedName>
    <definedName name="_182B" localSheetId="0">#REF!</definedName>
    <definedName name="_182B">#REF!</definedName>
    <definedName name="_183A" localSheetId="0">#REF!</definedName>
    <definedName name="_183A">#REF!</definedName>
    <definedName name="_183B" localSheetId="0">#REF!</definedName>
    <definedName name="_183B">#REF!</definedName>
    <definedName name="_184A" localSheetId="0">#REF!</definedName>
    <definedName name="_184A">#REF!</definedName>
    <definedName name="_184B" localSheetId="0">#REF!</definedName>
    <definedName name="_184B">#REF!</definedName>
    <definedName name="_185A" localSheetId="0">#REF!</definedName>
    <definedName name="_185A">#REF!</definedName>
    <definedName name="_185B" localSheetId="0">#REF!</definedName>
    <definedName name="_185B">#REF!</definedName>
    <definedName name="_18GO2_" localSheetId="0">#REF!</definedName>
    <definedName name="_18GO2_">#REF!</definedName>
    <definedName name="_190A" localSheetId="0">#REF!</definedName>
    <definedName name="_190A">#REF!</definedName>
    <definedName name="_190B" localSheetId="0">#REF!</definedName>
    <definedName name="_190B">#REF!</definedName>
    <definedName name="_191A" localSheetId="0">#REF!</definedName>
    <definedName name="_191A">#REF!</definedName>
    <definedName name="_191B" localSheetId="0">#REF!</definedName>
    <definedName name="_191B">#REF!</definedName>
    <definedName name="_192A" localSheetId="0">#REF!</definedName>
    <definedName name="_192A">#REF!</definedName>
    <definedName name="_192B" localSheetId="0">#REF!</definedName>
    <definedName name="_192B">#REF!</definedName>
    <definedName name="_193A" localSheetId="0">#REF!</definedName>
    <definedName name="_193A">#REF!</definedName>
    <definedName name="_193B" localSheetId="0">#REF!</definedName>
    <definedName name="_193B">#REF!</definedName>
    <definedName name="_194A" localSheetId="0">#REF!</definedName>
    <definedName name="_194A">#REF!</definedName>
    <definedName name="_194B" localSheetId="0">#REF!</definedName>
    <definedName name="_194B">#REF!</definedName>
    <definedName name="_195A" localSheetId="0">#REF!</definedName>
    <definedName name="_195A">#REF!</definedName>
    <definedName name="_195B" localSheetId="0">#REF!</definedName>
    <definedName name="_195B">#REF!</definedName>
    <definedName name="_196A" localSheetId="0">#REF!</definedName>
    <definedName name="_196A">#REF!</definedName>
    <definedName name="_196B" localSheetId="0">#REF!</definedName>
    <definedName name="_196B">#REF!</definedName>
    <definedName name="_197A" localSheetId="0">#REF!</definedName>
    <definedName name="_197A">#REF!</definedName>
    <definedName name="_197B" localSheetId="0">#REF!</definedName>
    <definedName name="_197B">#REF!</definedName>
    <definedName name="_19go3_" localSheetId="0">#REF!</definedName>
    <definedName name="_19go3_">#REF!</definedName>
    <definedName name="_1ane_o10" localSheetId="0">#REF!</definedName>
    <definedName name="_1ane_o10">#REF!</definedName>
    <definedName name="_1Sin_nombre" localSheetId="0">#REF!</definedName>
    <definedName name="_1Sin_nombre">#REF!</definedName>
    <definedName name="_2" localSheetId="0">#REF!</definedName>
    <definedName name="_2">#REF!</definedName>
    <definedName name="_2_?쾴?_?" localSheetId="0">#REF!</definedName>
    <definedName name="_2_?쾴?_?">#REF!</definedName>
    <definedName name="_2_5__TOTAL_DE_MATERIALES_A_EXPORTAR" localSheetId="0">#REF!</definedName>
    <definedName name="_2_5__TOTAL_DE_MATERIALES_A_EXPORTAR">#REF!</definedName>
    <definedName name="_200A" localSheetId="0">#REF!</definedName>
    <definedName name="_200A">#REF!</definedName>
    <definedName name="_200B" localSheetId="0">#REF!</definedName>
    <definedName name="_200B">#REF!</definedName>
    <definedName name="_201A" localSheetId="0">#REF!</definedName>
    <definedName name="_201A">#REF!</definedName>
    <definedName name="_201B" localSheetId="0">#REF!</definedName>
    <definedName name="_201B">#REF!</definedName>
    <definedName name="_202A" localSheetId="0">#REF!</definedName>
    <definedName name="_202A">#REF!</definedName>
    <definedName name="_202B" localSheetId="0">#REF!</definedName>
    <definedName name="_202B">#REF!</definedName>
    <definedName name="_203A" localSheetId="0">#REF!</definedName>
    <definedName name="_203A">#REF!</definedName>
    <definedName name="_203B" localSheetId="0">#REF!</definedName>
    <definedName name="_203B">#REF!</definedName>
    <definedName name="_204A" localSheetId="0">#REF!</definedName>
    <definedName name="_204A">#REF!</definedName>
    <definedName name="_204B" localSheetId="0">#REF!</definedName>
    <definedName name="_204B">#REF!</definedName>
    <definedName name="_205A" localSheetId="0">#REF!</definedName>
    <definedName name="_205A">#REF!</definedName>
    <definedName name="_205B" localSheetId="0">#REF!</definedName>
    <definedName name="_205B">#REF!</definedName>
    <definedName name="_210A" localSheetId="0">#REF!</definedName>
    <definedName name="_210A">#REF!</definedName>
    <definedName name="_210B" localSheetId="0">#REF!</definedName>
    <definedName name="_210B">#REF!</definedName>
    <definedName name="_211A" localSheetId="0">#REF!</definedName>
    <definedName name="_211A">#REF!</definedName>
    <definedName name="_211B" localSheetId="0">#REF!</definedName>
    <definedName name="_211B">#REF!</definedName>
    <definedName name="_212A" localSheetId="0">#REF!</definedName>
    <definedName name="_212A">#REF!</definedName>
    <definedName name="_212B" localSheetId="0">#REF!</definedName>
    <definedName name="_212B">#REF!</definedName>
    <definedName name="_213A" localSheetId="0">#REF!</definedName>
    <definedName name="_213A">#REF!</definedName>
    <definedName name="_213B" localSheetId="0">#REF!</definedName>
    <definedName name="_213B">#REF!</definedName>
    <definedName name="_214A" localSheetId="0">#REF!</definedName>
    <definedName name="_214A">#REF!</definedName>
    <definedName name="_214B" localSheetId="0">#REF!</definedName>
    <definedName name="_214B">#REF!</definedName>
    <definedName name="_215A" localSheetId="0">#REF!</definedName>
    <definedName name="_215A">#REF!</definedName>
    <definedName name="_215B" localSheetId="0">#REF!</definedName>
    <definedName name="_215B">#REF!</definedName>
    <definedName name="_216A" localSheetId="0">#REF!</definedName>
    <definedName name="_216A">#REF!</definedName>
    <definedName name="_216B" localSheetId="0">#REF!</definedName>
    <definedName name="_216B">#REF!</definedName>
    <definedName name="_217A" localSheetId="0">#REF!</definedName>
    <definedName name="_217A">#REF!</definedName>
    <definedName name="_217B" localSheetId="0">#REF!</definedName>
    <definedName name="_217B">#REF!</definedName>
    <definedName name="_21P1_" localSheetId="0">#REF!</definedName>
    <definedName name="_21P1_">#REF!</definedName>
    <definedName name="_22">#N/A</definedName>
    <definedName name="_220A" localSheetId="0">#REF!</definedName>
    <definedName name="_220A">#REF!</definedName>
    <definedName name="_220B" localSheetId="0">#REF!</definedName>
    <definedName name="_220B">#REF!</definedName>
    <definedName name="_221A" localSheetId="0">#REF!</definedName>
    <definedName name="_221A">#REF!</definedName>
    <definedName name="_221B" localSheetId="0">#REF!</definedName>
    <definedName name="_221B">#REF!</definedName>
    <definedName name="_222A" localSheetId="0">#REF!</definedName>
    <definedName name="_222A">#REF!</definedName>
    <definedName name="_222B" localSheetId="0">#REF!</definedName>
    <definedName name="_222B">#REF!</definedName>
    <definedName name="_223A" localSheetId="0">#REF!</definedName>
    <definedName name="_223A">#REF!</definedName>
    <definedName name="_223B" localSheetId="0">#REF!</definedName>
    <definedName name="_223B">#REF!</definedName>
    <definedName name="_224A" localSheetId="0">#REF!</definedName>
    <definedName name="_224A">#REF!</definedName>
    <definedName name="_224B" localSheetId="0">#REF!</definedName>
    <definedName name="_224B">#REF!</definedName>
    <definedName name="_23P10_" localSheetId="0">#REF!</definedName>
    <definedName name="_23P10_">#REF!</definedName>
    <definedName name="_240A" localSheetId="0">#REF!</definedName>
    <definedName name="_240A">#REF!</definedName>
    <definedName name="_240B" localSheetId="0">#REF!</definedName>
    <definedName name="_240B">#REF!</definedName>
    <definedName name="_241A" localSheetId="0">#REF!</definedName>
    <definedName name="_241A">#REF!</definedName>
    <definedName name="_241B" localSheetId="0">#REF!</definedName>
    <definedName name="_241B">#REF!</definedName>
    <definedName name="_242A" localSheetId="0">#REF!</definedName>
    <definedName name="_242A">#REF!</definedName>
    <definedName name="_242B" localSheetId="0">#REF!</definedName>
    <definedName name="_242B">#REF!</definedName>
    <definedName name="_243A" localSheetId="0">#REF!</definedName>
    <definedName name="_243A">#REF!</definedName>
    <definedName name="_243B" localSheetId="0">#REF!</definedName>
    <definedName name="_243B">#REF!</definedName>
    <definedName name="_244A" localSheetId="0">#REF!</definedName>
    <definedName name="_244A">#REF!</definedName>
    <definedName name="_244B" localSheetId="0">#REF!</definedName>
    <definedName name="_244B">#REF!</definedName>
    <definedName name="_250A" localSheetId="0">#REF!</definedName>
    <definedName name="_250A">#REF!</definedName>
    <definedName name="_250B" localSheetId="0">#REF!</definedName>
    <definedName name="_250B">#REF!</definedName>
    <definedName name="_251A" localSheetId="0">#REF!</definedName>
    <definedName name="_251A">#REF!</definedName>
    <definedName name="_251B" localSheetId="0">#REF!</definedName>
    <definedName name="_251B">#REF!</definedName>
    <definedName name="_252A" localSheetId="0">#REF!</definedName>
    <definedName name="_252A">#REF!</definedName>
    <definedName name="_252B" localSheetId="0">#REF!</definedName>
    <definedName name="_252B">#REF!</definedName>
    <definedName name="_253A" localSheetId="0">#REF!</definedName>
    <definedName name="_253A">#REF!</definedName>
    <definedName name="_253B" localSheetId="0">#REF!</definedName>
    <definedName name="_253B">#REF!</definedName>
    <definedName name="_254A" localSheetId="0">#REF!</definedName>
    <definedName name="_254A">#REF!</definedName>
    <definedName name="_254B" localSheetId="0">#REF!</definedName>
    <definedName name="_254B">#REF!</definedName>
    <definedName name="_255A" localSheetId="0">#REF!</definedName>
    <definedName name="_255A">#REF!</definedName>
    <definedName name="_255B" localSheetId="0">#REF!</definedName>
    <definedName name="_255B">#REF!</definedName>
    <definedName name="_25P11_" localSheetId="0">#REF!</definedName>
    <definedName name="_25P11_">#REF!</definedName>
    <definedName name="_260A" localSheetId="0">#REF!</definedName>
    <definedName name="_260A">#REF!</definedName>
    <definedName name="_260B" localSheetId="0">#REF!</definedName>
    <definedName name="_260B">#REF!</definedName>
    <definedName name="_261A" localSheetId="0">#REF!</definedName>
    <definedName name="_261A">#REF!</definedName>
    <definedName name="_261B" localSheetId="0">#REF!</definedName>
    <definedName name="_261B">#REF!</definedName>
    <definedName name="_262A" localSheetId="0">#REF!</definedName>
    <definedName name="_262A">#REF!</definedName>
    <definedName name="_262B" localSheetId="0">#REF!</definedName>
    <definedName name="_262B">#REF!</definedName>
    <definedName name="_263A" localSheetId="0">#REF!</definedName>
    <definedName name="_263A">#REF!</definedName>
    <definedName name="_263B" localSheetId="0">#REF!</definedName>
    <definedName name="_263B">#REF!</definedName>
    <definedName name="_264A" localSheetId="0">#REF!</definedName>
    <definedName name="_264A">#REF!</definedName>
    <definedName name="_264B" localSheetId="0">#REF!</definedName>
    <definedName name="_264B">#REF!</definedName>
    <definedName name="_265A" localSheetId="0">#REF!</definedName>
    <definedName name="_265A">#REF!</definedName>
    <definedName name="_265B" localSheetId="0">#REF!</definedName>
    <definedName name="_265B">#REF!</definedName>
    <definedName name="_266A" localSheetId="0">#REF!</definedName>
    <definedName name="_266A">#REF!</definedName>
    <definedName name="_266B" localSheetId="0">#REF!</definedName>
    <definedName name="_266B">#REF!</definedName>
    <definedName name="_270A" localSheetId="0">#REF!</definedName>
    <definedName name="_270A">#REF!</definedName>
    <definedName name="_270B" localSheetId="0">#REF!</definedName>
    <definedName name="_270B">#REF!</definedName>
    <definedName name="_271A" localSheetId="0">#REF!</definedName>
    <definedName name="_271A">#REF!</definedName>
    <definedName name="_271B" localSheetId="0">#REF!</definedName>
    <definedName name="_271B">#REF!</definedName>
    <definedName name="_272A" localSheetId="0">#REF!</definedName>
    <definedName name="_272A">#REF!</definedName>
    <definedName name="_272B" localSheetId="0">#REF!</definedName>
    <definedName name="_272B">#REF!</definedName>
    <definedName name="_273A" localSheetId="0">#REF!</definedName>
    <definedName name="_273A">#REF!</definedName>
    <definedName name="_273B" localSheetId="0">#REF!</definedName>
    <definedName name="_273B">#REF!</definedName>
    <definedName name="_274A" localSheetId="0">#REF!</definedName>
    <definedName name="_274A">#REF!</definedName>
    <definedName name="_274B" localSheetId="0">#REF!</definedName>
    <definedName name="_274B">#REF!</definedName>
    <definedName name="_275A" localSheetId="0">#REF!</definedName>
    <definedName name="_275A">#REF!</definedName>
    <definedName name="_275B" localSheetId="0">#REF!</definedName>
    <definedName name="_275B">#REF!</definedName>
    <definedName name="_27P12_" localSheetId="0">#REF!</definedName>
    <definedName name="_27P12_">#REF!</definedName>
    <definedName name="_280A" localSheetId="0">#REF!</definedName>
    <definedName name="_280A">#REF!</definedName>
    <definedName name="_280B" localSheetId="0">#REF!</definedName>
    <definedName name="_280B">#REF!</definedName>
    <definedName name="_281A" localSheetId="0">#REF!</definedName>
    <definedName name="_281A">#REF!</definedName>
    <definedName name="_281B" localSheetId="0">#REF!</definedName>
    <definedName name="_281B">#REF!</definedName>
    <definedName name="_282A" localSheetId="0">#REF!</definedName>
    <definedName name="_282A">#REF!</definedName>
    <definedName name="_282B" localSheetId="0">#REF!</definedName>
    <definedName name="_282B">#REF!</definedName>
    <definedName name="_283A" localSheetId="0">#REF!</definedName>
    <definedName name="_283A">#REF!</definedName>
    <definedName name="_283B" localSheetId="0">#REF!</definedName>
    <definedName name="_283B">#REF!</definedName>
    <definedName name="_284A" localSheetId="0">#REF!</definedName>
    <definedName name="_284A">#REF!</definedName>
    <definedName name="_284B" localSheetId="0">#REF!</definedName>
    <definedName name="_284B">#REF!</definedName>
    <definedName name="_285A" localSheetId="0">#REF!</definedName>
    <definedName name="_285A">#REF!</definedName>
    <definedName name="_285B" localSheetId="0">#REF!</definedName>
    <definedName name="_285B">#REF!</definedName>
    <definedName name="_290A" localSheetId="0">#REF!</definedName>
    <definedName name="_290A">#REF!</definedName>
    <definedName name="_290B" localSheetId="0">#REF!</definedName>
    <definedName name="_290B">#REF!</definedName>
    <definedName name="_291A" localSheetId="0">#REF!</definedName>
    <definedName name="_291A">#REF!</definedName>
    <definedName name="_291B" localSheetId="0">#REF!</definedName>
    <definedName name="_291B">#REF!</definedName>
    <definedName name="_292A" localSheetId="0">#REF!</definedName>
    <definedName name="_292A">#REF!</definedName>
    <definedName name="_292B" localSheetId="0">#REF!</definedName>
    <definedName name="_292B">#REF!</definedName>
    <definedName name="_293A" localSheetId="0">#REF!</definedName>
    <definedName name="_293A">#REF!</definedName>
    <definedName name="_293B" localSheetId="0">#REF!</definedName>
    <definedName name="_293B">#REF!</definedName>
    <definedName name="_29P13_" localSheetId="0">#REF!</definedName>
    <definedName name="_29P13_">#REF!</definedName>
    <definedName name="_2VIG_V5">#N/A</definedName>
    <definedName name="_3_?쾴?___P" localSheetId="0">#REF!</definedName>
    <definedName name="_3_?쾴?___P">#REF!</definedName>
    <definedName name="_31P14_" localSheetId="0">#REF!</definedName>
    <definedName name="_31P14_">#REF!</definedName>
    <definedName name="_33P15_" localSheetId="0">#REF!</definedName>
    <definedName name="_33P15_">#REF!</definedName>
    <definedName name="_35P16_" localSheetId="0">#REF!</definedName>
    <definedName name="_35P16_">#REF!</definedName>
    <definedName name="_37P17_" localSheetId="0">#REF!</definedName>
    <definedName name="_37P17_">#REF!</definedName>
    <definedName name="_39P2_" localSheetId="0">#REF!</definedName>
    <definedName name="_39P2_">#REF!</definedName>
    <definedName name="_3ane_o10" localSheetId="0">#REF!</definedName>
    <definedName name="_3ane_o10">#REF!</definedName>
    <definedName name="_4_?쾴?_T" localSheetId="0">#REF!</definedName>
    <definedName name="_4_?쾴?_T">#REF!</definedName>
    <definedName name="_41P3_" localSheetId="0">#REF!</definedName>
    <definedName name="_41P3_">#REF!</definedName>
    <definedName name="_4201A" localSheetId="0">#REF!</definedName>
    <definedName name="_4201A">#REF!</definedName>
    <definedName name="_4201B" localSheetId="0">#REF!</definedName>
    <definedName name="_4201B">#REF!</definedName>
    <definedName name="_4202A" localSheetId="0">#REF!</definedName>
    <definedName name="_4202A">#REF!</definedName>
    <definedName name="_4202B" localSheetId="0">#REF!</definedName>
    <definedName name="_4202B">#REF!</definedName>
    <definedName name="_4203A" localSheetId="0">#REF!</definedName>
    <definedName name="_4203A">#REF!</definedName>
    <definedName name="_4203B" localSheetId="0">#REF!</definedName>
    <definedName name="_4203B">#REF!</definedName>
    <definedName name="_4204A" localSheetId="0">#REF!</definedName>
    <definedName name="_4204A">#REF!</definedName>
    <definedName name="_4204B" localSheetId="0">#REF!</definedName>
    <definedName name="_4204B">#REF!</definedName>
    <definedName name="_4206A" localSheetId="0">#REF!</definedName>
    <definedName name="_4206A">#REF!</definedName>
    <definedName name="_4206B" localSheetId="0">#REF!</definedName>
    <definedName name="_4206B">#REF!</definedName>
    <definedName name="_4207A" localSheetId="0">#REF!</definedName>
    <definedName name="_4207A">#REF!</definedName>
    <definedName name="_4207B" localSheetId="0">#REF!</definedName>
    <definedName name="_4207B">#REF!</definedName>
    <definedName name="_4208A" localSheetId="0">#REF!</definedName>
    <definedName name="_4208A">#REF!</definedName>
    <definedName name="_4208B" localSheetId="0">#REF!</definedName>
    <definedName name="_4208B">#REF!</definedName>
    <definedName name="_4209A" localSheetId="0">#REF!</definedName>
    <definedName name="_4209A">#REF!</definedName>
    <definedName name="_4209B" localSheetId="0">#REF!</definedName>
    <definedName name="_4209B">#REF!</definedName>
    <definedName name="_4210A" localSheetId="0">#REF!</definedName>
    <definedName name="_4210A">#REF!</definedName>
    <definedName name="_4210B" localSheetId="0">#REF!</definedName>
    <definedName name="_4210B">#REF!</definedName>
    <definedName name="_4211A" localSheetId="0">#REF!</definedName>
    <definedName name="_4211A">#REF!</definedName>
    <definedName name="_4211B" localSheetId="0">#REF!</definedName>
    <definedName name="_4211B">#REF!</definedName>
    <definedName name="_4212A" localSheetId="0">#REF!</definedName>
    <definedName name="_4212A">#REF!</definedName>
    <definedName name="_4212B" localSheetId="0">#REF!</definedName>
    <definedName name="_4212B">#REF!</definedName>
    <definedName name="_4221A" localSheetId="0">#REF!</definedName>
    <definedName name="_4221A">#REF!</definedName>
    <definedName name="_4221B" localSheetId="0">#REF!</definedName>
    <definedName name="_4221B">#REF!</definedName>
    <definedName name="_4222A" localSheetId="0">#REF!</definedName>
    <definedName name="_4222A">#REF!</definedName>
    <definedName name="_4222B" localSheetId="0">#REF!</definedName>
    <definedName name="_4222B">#REF!</definedName>
    <definedName name="_4231A" localSheetId="0">#REF!</definedName>
    <definedName name="_4231A">#REF!</definedName>
    <definedName name="_4231B" localSheetId="0">#REF!</definedName>
    <definedName name="_4231B">#REF!</definedName>
    <definedName name="_4232A" localSheetId="0">#REF!</definedName>
    <definedName name="_4232A">#REF!</definedName>
    <definedName name="_4232B" localSheetId="0">#REF!</definedName>
    <definedName name="_4232B">#REF!</definedName>
    <definedName name="_4234A" localSheetId="0">#REF!</definedName>
    <definedName name="_4234A">#REF!</definedName>
    <definedName name="_4234B" localSheetId="0">#REF!</definedName>
    <definedName name="_4234B">#REF!</definedName>
    <definedName name="_4235A" localSheetId="0">#REF!</definedName>
    <definedName name="_4235A">#REF!</definedName>
    <definedName name="_4235B" localSheetId="0">#REF!</definedName>
    <definedName name="_4235B">#REF!</definedName>
    <definedName name="_4236A" localSheetId="0">#REF!</definedName>
    <definedName name="_4236A">#REF!</definedName>
    <definedName name="_4236B" localSheetId="0">#REF!</definedName>
    <definedName name="_4236B">#REF!</definedName>
    <definedName name="_4240A" localSheetId="0">#REF!</definedName>
    <definedName name="_4240A">#REF!</definedName>
    <definedName name="_4240B" localSheetId="0">#REF!</definedName>
    <definedName name="_4240B">#REF!</definedName>
    <definedName name="_4243A" localSheetId="0">#REF!</definedName>
    <definedName name="_4243A">#REF!</definedName>
    <definedName name="_4245A" localSheetId="0">#REF!</definedName>
    <definedName name="_4245A">#REF!</definedName>
    <definedName name="_4245B" localSheetId="0">#REF!</definedName>
    <definedName name="_4245B">#REF!</definedName>
    <definedName name="_4246A" localSheetId="0">#REF!</definedName>
    <definedName name="_4246A">#REF!</definedName>
    <definedName name="_4246B" localSheetId="0">#REF!</definedName>
    <definedName name="_4246B">#REF!</definedName>
    <definedName name="_4251A" localSheetId="0">#REF!</definedName>
    <definedName name="_4251A">#REF!</definedName>
    <definedName name="_4251B" localSheetId="0">#REF!</definedName>
    <definedName name="_4251B">#REF!</definedName>
    <definedName name="_4251C" localSheetId="0">#REF!</definedName>
    <definedName name="_4251C">#REF!</definedName>
    <definedName name="_4252A" localSheetId="0">#REF!</definedName>
    <definedName name="_4252A">#REF!</definedName>
    <definedName name="_4252B" localSheetId="0">#REF!</definedName>
    <definedName name="_4252B">#REF!</definedName>
    <definedName name="_4255A" localSheetId="0">#REF!</definedName>
    <definedName name="_4255A">#REF!</definedName>
    <definedName name="_4255B" localSheetId="0">#REF!</definedName>
    <definedName name="_4255B">#REF!</definedName>
    <definedName name="_4257A" localSheetId="0">#REF!</definedName>
    <definedName name="_4257A">#REF!</definedName>
    <definedName name="_4257B" localSheetId="0">#REF!</definedName>
    <definedName name="_4257B">#REF!</definedName>
    <definedName name="_4262A" localSheetId="0">#REF!</definedName>
    <definedName name="_4262A">#REF!</definedName>
    <definedName name="_4262B" localSheetId="0">#REF!</definedName>
    <definedName name="_4262B">#REF!</definedName>
    <definedName name="_4265A" localSheetId="0">#REF!</definedName>
    <definedName name="_4265A">#REF!</definedName>
    <definedName name="_4265B" localSheetId="0">#REF!</definedName>
    <definedName name="_4265B">#REF!</definedName>
    <definedName name="_4270A" localSheetId="0">#REF!</definedName>
    <definedName name="_4270A">#REF!</definedName>
    <definedName name="_4270B" localSheetId="0">#REF!</definedName>
    <definedName name="_4270B">#REF!</definedName>
    <definedName name="_4283A" localSheetId="0">#REF!</definedName>
    <definedName name="_4283A">#REF!</definedName>
    <definedName name="_4283B" localSheetId="0">#REF!</definedName>
    <definedName name="_4283B">#REF!</definedName>
    <definedName name="_4290A" localSheetId="0">#REF!</definedName>
    <definedName name="_4290A">#REF!</definedName>
    <definedName name="_4290B" localSheetId="0">#REF!</definedName>
    <definedName name="_4290B">#REF!</definedName>
    <definedName name="_4294A" localSheetId="0">#REF!</definedName>
    <definedName name="_4294A">#REF!</definedName>
    <definedName name="_4294B" localSheetId="0">#REF!</definedName>
    <definedName name="_4294B">#REF!</definedName>
    <definedName name="_4298A" localSheetId="0">#REF!</definedName>
    <definedName name="_4298A">#REF!</definedName>
    <definedName name="_4298B" localSheetId="0">#REF!</definedName>
    <definedName name="_4298B">#REF!</definedName>
    <definedName name="_43P4_" localSheetId="0">#REF!</definedName>
    <definedName name="_43P4_">#REF!</definedName>
    <definedName name="_４４__分_期" localSheetId="0">#REF!</definedName>
    <definedName name="_４４__分_期">#REF!</definedName>
    <definedName name="_45P5_" localSheetId="0">#REF!</definedName>
    <definedName name="_45P5_">#REF!</definedName>
    <definedName name="_47P6_" localSheetId="0">#REF!</definedName>
    <definedName name="_47P6_">#REF!</definedName>
    <definedName name="_49P7_" localSheetId="0">#REF!</definedName>
    <definedName name="_49P7_">#REF!</definedName>
    <definedName name="_51P8_" localSheetId="0">#REF!</definedName>
    <definedName name="_51P8_">#REF!</definedName>
    <definedName name="_53P9_" localSheetId="0">#REF!</definedName>
    <definedName name="_53P9_">#REF!</definedName>
    <definedName name="_5Å__·¹_ÀÓ">#N/A</definedName>
    <definedName name="_5VIG_V5" localSheetId="0">#REF!</definedName>
    <definedName name="_5VIG_V5">#REF!</definedName>
    <definedName name="_6ãæÐ_ÍïÞÀ_Íª">#N/A</definedName>
    <definedName name="_7_3_0Crite" localSheetId="0">#REF!</definedName>
    <definedName name="_7_3_0Crite">#REF!</definedName>
    <definedName name="_7GO1_" localSheetId="0">#REF!</definedName>
    <definedName name="_7GO1_">#REF!</definedName>
    <definedName name="_8_3_0Crite" localSheetId="0">#REF!</definedName>
    <definedName name="_8_3_0Crite">#REF!</definedName>
    <definedName name="_8GO2_" localSheetId="0">#REF!</definedName>
    <definedName name="_8GO2_">#REF!</definedName>
    <definedName name="_9_3_0Criteria" localSheetId="0">#REF!</definedName>
    <definedName name="_9_3_0Criteria">#REF!</definedName>
    <definedName name="_911A" localSheetId="0">#REF!</definedName>
    <definedName name="_911A">#REF!</definedName>
    <definedName name="_912A" localSheetId="0">#REF!</definedName>
    <definedName name="_912A">#REF!</definedName>
    <definedName name="_921A" localSheetId="0">#REF!</definedName>
    <definedName name="_921A">#REF!</definedName>
    <definedName name="_922A" localSheetId="0">#REF!</definedName>
    <definedName name="_922A">#REF!</definedName>
    <definedName name="_9go3_" localSheetId="0">#REF!</definedName>
    <definedName name="_9go3_">#REF!</definedName>
    <definedName name="_a1" localSheetId="0">#REF!</definedName>
    <definedName name="_a1">#REF!</definedName>
    <definedName name="_A1." localSheetId="0">#REF!</definedName>
    <definedName name="_A1.">#REF!</definedName>
    <definedName name="_A2" localSheetId="0" hidden="1">{#N/A,#N/A,FALSE,"Costos Productos 6A";#N/A,#N/A,FALSE,"Costo Unitario Total H-94-12"}</definedName>
    <definedName name="_A2" hidden="1">{#N/A,#N/A,FALSE,"Costos Productos 6A";#N/A,#N/A,FALSE,"Costo Unitario Total H-94-12"}</definedName>
    <definedName name="_a3" localSheetId="0">#REF!</definedName>
    <definedName name="_a3">#REF!</definedName>
    <definedName name="_a4" localSheetId="0">#REF!</definedName>
    <definedName name="_a4">#REF!</definedName>
    <definedName name="_a5" localSheetId="0">#REF!</definedName>
    <definedName name="_a5">#REF!</definedName>
    <definedName name="_a6" localSheetId="0">#REF!</definedName>
    <definedName name="_a6">#REF!</definedName>
    <definedName name="_A99500" localSheetId="0">#REF!</definedName>
    <definedName name="_A99500">#REF!</definedName>
    <definedName name="_AAS1" localSheetId="0">#REF!</definedName>
    <definedName name="_AAS1">#REF!</definedName>
    <definedName name="_ABC1" localSheetId="0">#REF!</definedName>
    <definedName name="_ABC1">#REF!</definedName>
    <definedName name="_abc2" localSheetId="0">#REF!</definedName>
    <definedName name="_abc2">#REF!</definedName>
    <definedName name="_Abd2" localSheetId="0">#REF!</definedName>
    <definedName name="_Abd2">#REF!</definedName>
    <definedName name="_Abd4" localSheetId="0">#REF!</definedName>
    <definedName name="_Abd4">#REF!</definedName>
    <definedName name="_Abd6" localSheetId="0">#REF!</definedName>
    <definedName name="_Abd6">#REF!</definedName>
    <definedName name="_AcC1" localSheetId="0">#REF!</definedName>
    <definedName name="_AcC1">#REF!</definedName>
    <definedName name="_AcC2" localSheetId="0">#REF!</definedName>
    <definedName name="_AcC2">#REF!</definedName>
    <definedName name="_Act1" localSheetId="0">#REF!</definedName>
    <definedName name="_Act1">#REF!</definedName>
    <definedName name="_Act2" localSheetId="0">#REF!</definedName>
    <definedName name="_Act2">#REF!</definedName>
    <definedName name="_ADH12" localSheetId="0">#REF!</definedName>
    <definedName name="_ADH12">#REF!</definedName>
    <definedName name="_ADM12" localSheetId="0">#REF!</definedName>
    <definedName name="_ADM12">#REF!</definedName>
    <definedName name="_ADM2" localSheetId="0">#REF!</definedName>
    <definedName name="_ADM2">#REF!</definedName>
    <definedName name="_ADM3" localSheetId="0">#REF!</definedName>
    <definedName name="_ADM3">#REF!</definedName>
    <definedName name="_ADM4" localSheetId="0">#REF!</definedName>
    <definedName name="_ADM4">#REF!</definedName>
    <definedName name="_ADN3" localSheetId="0">#REF!</definedName>
    <definedName name="_ADN3">#REF!</definedName>
    <definedName name="_ADP1" localSheetId="0">#REF!</definedName>
    <definedName name="_ADP1">#REF!</definedName>
    <definedName name="_AFC1" localSheetId="0">#REF!</definedName>
    <definedName name="_AFC1">#REF!</definedName>
    <definedName name="_AFC3" localSheetId="0">#REF!</definedName>
    <definedName name="_AFC3">#REF!</definedName>
    <definedName name="_AFC5" localSheetId="0">#REF!</definedName>
    <definedName name="_AFC5">#REF!</definedName>
    <definedName name="_Afo1" localSheetId="0">#REF!</definedName>
    <definedName name="_Afo1">#REF!</definedName>
    <definedName name="_AIU1" localSheetId="0">#REF!</definedName>
    <definedName name="_AIU1">#REF!</definedName>
    <definedName name="_AIU2" localSheetId="0">#REF!</definedName>
    <definedName name="_AIU2">#REF!</definedName>
    <definedName name="_ALM1" localSheetId="0">#REF!</definedName>
    <definedName name="_ALM1">#REF!</definedName>
    <definedName name="_ANA1" localSheetId="0">#REF!</definedName>
    <definedName name="_ANA1">#REF!</definedName>
    <definedName name="_AND1" localSheetId="0">#REF!</definedName>
    <definedName name="_AND1">#REF!</definedName>
    <definedName name="_ane7" localSheetId="0">#REF!</definedName>
    <definedName name="_ane7">#REF!</definedName>
    <definedName name="_ane8" localSheetId="0">#REF!</definedName>
    <definedName name="_ane8">#REF!</definedName>
    <definedName name="_apb1" localSheetId="0">#REF!</definedName>
    <definedName name="_apb1">#REF!</definedName>
    <definedName name="_ApC1" localSheetId="0">#REF!</definedName>
    <definedName name="_ApC1">#REF!</definedName>
    <definedName name="_ApC2" localSheetId="0">#REF!</definedName>
    <definedName name="_ApC2">#REF!</definedName>
    <definedName name="_APR2" localSheetId="0">#REF!</definedName>
    <definedName name="_APR2">#REF!</definedName>
    <definedName name="_APU221" localSheetId="0">#REF!</definedName>
    <definedName name="_APU221">#REF!</definedName>
    <definedName name="_APU465" localSheetId="0">#REF!</definedName>
    <definedName name="_APU465">#REF!</definedName>
    <definedName name="_Atp2" localSheetId="0">#REF!</definedName>
    <definedName name="_Atp2">#REF!</definedName>
    <definedName name="_ATT2" localSheetId="0">#REF!</definedName>
    <definedName name="_ATT2">#REF!</definedName>
    <definedName name="_B136044" localSheetId="0">#REF!</definedName>
    <definedName name="_B136044">#REF!</definedName>
    <definedName name="_B150019" localSheetId="0">#REF!</definedName>
    <definedName name="_B150019">#REF!</definedName>
    <definedName name="_B195381" localSheetId="0">#REF!</definedName>
    <definedName name="_B195381">#REF!</definedName>
    <definedName name="_b2" localSheetId="0">#REF!</definedName>
    <definedName name="_b2">#REF!</definedName>
    <definedName name="_b3" localSheetId="0">#REF!</definedName>
    <definedName name="_b3">#REF!</definedName>
    <definedName name="_b4" localSheetId="0">#REF!</definedName>
    <definedName name="_b4">#REF!</definedName>
    <definedName name="_b5" localSheetId="0">#REF!</definedName>
    <definedName name="_b5">#REF!</definedName>
    <definedName name="_b6" localSheetId="0">#REF!</definedName>
    <definedName name="_b6">#REF!</definedName>
    <definedName name="_b7" localSheetId="0">#REF!</definedName>
    <definedName name="_b7">#REF!</definedName>
    <definedName name="_b8" localSheetId="0">#REF!</definedName>
    <definedName name="_b8">#REF!</definedName>
    <definedName name="_BAZ10" localSheetId="0">#REF!</definedName>
    <definedName name="_BAZ10">#REF!</definedName>
    <definedName name="_bb9" localSheetId="0">#REF!</definedName>
    <definedName name="_bb9">#REF!</definedName>
    <definedName name="_bgb5" localSheetId="0">#REF!</definedName>
    <definedName name="_bgb5">#REF!</definedName>
    <definedName name="_BGC1" localSheetId="0">#REF!</definedName>
    <definedName name="_BGC1">#REF!</definedName>
    <definedName name="_BGC3" localSheetId="0">#REF!</definedName>
    <definedName name="_BGC3">#REF!</definedName>
    <definedName name="_BGC5" localSheetId="0">#REF!</definedName>
    <definedName name="_BGC5">#REF!</definedName>
    <definedName name="_BLO20" localSheetId="0">#REF!</definedName>
    <definedName name="_BLO20">#REF!</definedName>
    <definedName name="_BPR2" localSheetId="0">#REF!</definedName>
    <definedName name="_BPR2">#REF!</definedName>
    <definedName name="_BTC60" localSheetId="0">#REF!</definedName>
    <definedName name="_BTC60">#REF!</definedName>
    <definedName name="_BTT2" localSheetId="0">#REF!</definedName>
    <definedName name="_BTT2">#REF!</definedName>
    <definedName name="_C2254JH" localSheetId="0">#REF!</definedName>
    <definedName name="_C2254JH">#REF!</definedName>
    <definedName name="_C2256JH" localSheetId="0">#REF!</definedName>
    <definedName name="_C2256JH">#REF!</definedName>
    <definedName name="_C452JH" localSheetId="0">#REF!</definedName>
    <definedName name="_C452JH">#REF!</definedName>
    <definedName name="_C903L" localSheetId="0">#REF!</definedName>
    <definedName name="_C903L">#REF!</definedName>
    <definedName name="_C908J" localSheetId="0">#REF!</definedName>
    <definedName name="_C908J">#REF!</definedName>
    <definedName name="_CAC1" localSheetId="0">#REF!</definedName>
    <definedName name="_CAC1">#REF!</definedName>
    <definedName name="_CAC3" localSheetId="0">#REF!</definedName>
    <definedName name="_CAC3">#REF!</definedName>
    <definedName name="_CAC5" localSheetId="0">#REF!</definedName>
    <definedName name="_CAC5">#REF!</definedName>
    <definedName name="_cal16" localSheetId="0">#REF!</definedName>
    <definedName name="_cal16">#REF!</definedName>
    <definedName name="_cal18" localSheetId="0">#REF!</definedName>
    <definedName name="_cal18">#REF!</definedName>
    <definedName name="_CAL2" localSheetId="0">#REF!</definedName>
    <definedName name="_CAL2">#REF!</definedName>
    <definedName name="_Cal20" localSheetId="0">#REF!</definedName>
    <definedName name="_Cal20">#REF!</definedName>
    <definedName name="_cal22" localSheetId="0">#REF!</definedName>
    <definedName name="_cal22">#REF!</definedName>
    <definedName name="_cal24" localSheetId="0">#REF!</definedName>
    <definedName name="_cal24">#REF!</definedName>
    <definedName name="_CAN28" localSheetId="0">#REF!</definedName>
    <definedName name="_CAN28">#REF!</definedName>
    <definedName name="_CAP1" localSheetId="0">#REF!</definedName>
    <definedName name="_CAP1">#REF!</definedName>
    <definedName name="_CAP10" localSheetId="0">#REF!</definedName>
    <definedName name="_CAP10">#REF!</definedName>
    <definedName name="_CAP11" localSheetId="0">#REF!</definedName>
    <definedName name="_CAP11">#REF!</definedName>
    <definedName name="_CAP12" localSheetId="0">#REF!</definedName>
    <definedName name="_CAP12">#REF!</definedName>
    <definedName name="_CAP13" localSheetId="0">#REF!</definedName>
    <definedName name="_CAP13">#REF!</definedName>
    <definedName name="_CAP2" localSheetId="0">#REF!</definedName>
    <definedName name="_CAP2">#REF!</definedName>
    <definedName name="_CAP3" localSheetId="0">#REF!</definedName>
    <definedName name="_CAP3">#REF!</definedName>
    <definedName name="_CAP30" localSheetId="0">#REF!</definedName>
    <definedName name="_CAP30">#REF!</definedName>
    <definedName name="_CAP4" localSheetId="0">#REF!</definedName>
    <definedName name="_CAP4">#REF!</definedName>
    <definedName name="_CAP5" localSheetId="0">#REF!</definedName>
    <definedName name="_CAP5">#REF!</definedName>
    <definedName name="_CAP6" localSheetId="0">#REF!</definedName>
    <definedName name="_CAP6">#REF!</definedName>
    <definedName name="_CAP7" localSheetId="0">#REF!</definedName>
    <definedName name="_CAP7">#REF!</definedName>
    <definedName name="_CAP8" localSheetId="0">#REF!</definedName>
    <definedName name="_CAP8">#REF!</definedName>
    <definedName name="_CAP9" localSheetId="0">#REF!</definedName>
    <definedName name="_CAP9">#REF!</definedName>
    <definedName name="_Cod1" localSheetId="0">#REF!</definedName>
    <definedName name="_Cod1">#REF!</definedName>
    <definedName name="_COD906" localSheetId="0">#REF!</definedName>
    <definedName name="_COD906">#REF!</definedName>
    <definedName name="_COM1" localSheetId="0">#REF!</definedName>
    <definedName name="_COM1">#REF!</definedName>
    <definedName name="_COM10" localSheetId="0">#REF!</definedName>
    <definedName name="_COM10">#REF!</definedName>
    <definedName name="_COM11" localSheetId="0">#REF!</definedName>
    <definedName name="_COM11">#REF!</definedName>
    <definedName name="_COM12" localSheetId="0">#REF!</definedName>
    <definedName name="_COM12">#REF!</definedName>
    <definedName name="_COM13" localSheetId="0">#REF!</definedName>
    <definedName name="_COM13">#REF!</definedName>
    <definedName name="_COM14" localSheetId="0">#REF!</definedName>
    <definedName name="_COM14">#REF!</definedName>
    <definedName name="_COM15" localSheetId="0">#REF!</definedName>
    <definedName name="_COM15">#REF!</definedName>
    <definedName name="_COM16" localSheetId="0">#REF!</definedName>
    <definedName name="_COM16">#REF!</definedName>
    <definedName name="_COM17" localSheetId="0">#REF!</definedName>
    <definedName name="_COM17">#REF!</definedName>
    <definedName name="_COM18" localSheetId="0">#REF!</definedName>
    <definedName name="_COM18">#REF!</definedName>
    <definedName name="_COM19" localSheetId="0">#REF!</definedName>
    <definedName name="_COM19">#REF!</definedName>
    <definedName name="_COM2" localSheetId="0">#REF!</definedName>
    <definedName name="_COM2">#REF!</definedName>
    <definedName name="_COM20" localSheetId="0">#REF!</definedName>
    <definedName name="_COM20">#REF!</definedName>
    <definedName name="_COM21" localSheetId="0">#REF!</definedName>
    <definedName name="_COM21">#REF!</definedName>
    <definedName name="_COM3" localSheetId="0">#REF!</definedName>
    <definedName name="_COM3">#REF!</definedName>
    <definedName name="_COM4" localSheetId="0">#REF!</definedName>
    <definedName name="_COM4">#REF!</definedName>
    <definedName name="_COM5" localSheetId="0">#REF!</definedName>
    <definedName name="_COM5">#REF!</definedName>
    <definedName name="_COM6" localSheetId="0">#REF!</definedName>
    <definedName name="_COM6">#REF!</definedName>
    <definedName name="_COM7" localSheetId="0">#REF!</definedName>
    <definedName name="_COM7">#REF!</definedName>
    <definedName name="_COM8" localSheetId="0">#REF!</definedName>
    <definedName name="_COM8">#REF!</definedName>
    <definedName name="_COM9" localSheetId="0">#REF!</definedName>
    <definedName name="_COM9">#REF!</definedName>
    <definedName name="_CON221" localSheetId="0">#REF!</definedName>
    <definedName name="_CON221">#REF!</definedName>
    <definedName name="_CUA44" localSheetId="0">#REF!</definedName>
    <definedName name="_CUA44">#REF!</definedName>
    <definedName name="_D119353" localSheetId="0">#REF!</definedName>
    <definedName name="_D119353">#REF!</definedName>
    <definedName name="_D151661" localSheetId="0">#REF!</definedName>
    <definedName name="_D151661">#REF!</definedName>
    <definedName name="_DAT1" localSheetId="0">#REF!</definedName>
    <definedName name="_DAT1">#REF!</definedName>
    <definedName name="_DAT2" localSheetId="0">#REF!</definedName>
    <definedName name="_DAT2">#REF!</definedName>
    <definedName name="_DAT3" localSheetId="0">#REF!</definedName>
    <definedName name="_DAT3">#REF!</definedName>
    <definedName name="_DAT4" localSheetId="0">#REF!</definedName>
    <definedName name="_DAT4">#REF!</definedName>
    <definedName name="_DCI1" localSheetId="0">#REF!</definedName>
    <definedName name="_DCI1">#REF!</definedName>
    <definedName name="_DDS1" localSheetId="0">#REF!</definedName>
    <definedName name="_DDS1">#REF!</definedName>
    <definedName name="_DEC1" localSheetId="0">#REF!</definedName>
    <definedName name="_DEC1">#REF!</definedName>
    <definedName name="_DEC12" localSheetId="0">#REF!</definedName>
    <definedName name="_DEC12">#REF!</definedName>
    <definedName name="_DGO1" localSheetId="0">#REF!</definedName>
    <definedName name="_DGO1">#REF!</definedName>
    <definedName name="_DGP1" localSheetId="0">#REF!</definedName>
    <definedName name="_DGP1">#REF!</definedName>
    <definedName name="_DIJ1" localSheetId="0">#REF!</definedName>
    <definedName name="_DIJ1">#REF!</definedName>
    <definedName name="_Dist_Bin" hidden="1">#N/A</definedName>
    <definedName name="_DPI1" localSheetId="0">#REF!</definedName>
    <definedName name="_DPI1">#REF!</definedName>
    <definedName name="_DPR2" localSheetId="0">#REF!</definedName>
    <definedName name="_DPR2">#REF!</definedName>
    <definedName name="_DPY1" localSheetId="0">#REF!</definedName>
    <definedName name="_DPY1">#REF!</definedName>
    <definedName name="_DRI1" localSheetId="0">#REF!</definedName>
    <definedName name="_DRI1">#REF!</definedName>
    <definedName name="_DRL1" localSheetId="0">#REF!</definedName>
    <definedName name="_DRL1">#REF!</definedName>
    <definedName name="_DSP1" localSheetId="0">#REF!</definedName>
    <definedName name="_DSP1">#REF!</definedName>
    <definedName name="_DTT2" localSheetId="0">#REF!</definedName>
    <definedName name="_DTT2">#REF!</definedName>
    <definedName name="_ECP1" localSheetId="0">#REF!</definedName>
    <definedName name="_ECP1">#REF!</definedName>
    <definedName name="_EEF110" localSheetId="0">#REF!</definedName>
    <definedName name="_EEF110">#REF!</definedName>
    <definedName name="_ELL45" localSheetId="0">#REF!</definedName>
    <definedName name="_ELL45">#REF!</definedName>
    <definedName name="_ELL90" localSheetId="0">#REF!</definedName>
    <definedName name="_ELL90">#REF!</definedName>
    <definedName name="_EPR2" localSheetId="0">#REF!</definedName>
    <definedName name="_EPR2">#REF!</definedName>
    <definedName name="_EQM47" localSheetId="0">#REF!</definedName>
    <definedName name="_EQM47">#REF!</definedName>
    <definedName name="_EQP1" localSheetId="0">#REF!</definedName>
    <definedName name="_EQP1">#REF!</definedName>
    <definedName name="_EQP1_1">"#REF!"</definedName>
    <definedName name="_EQP10" localSheetId="0">#REF!</definedName>
    <definedName name="_EQP10">#REF!</definedName>
    <definedName name="_EQP10_1">"#REF!"</definedName>
    <definedName name="_EQP11" localSheetId="0">#REF!</definedName>
    <definedName name="_EQP11">#REF!</definedName>
    <definedName name="_EQP11_1">"#REF!"</definedName>
    <definedName name="_EQP12" localSheetId="0">#REF!</definedName>
    <definedName name="_EQP12">#REF!</definedName>
    <definedName name="_EQP12_1">"#REF!"</definedName>
    <definedName name="_EQP13" localSheetId="0">#REF!</definedName>
    <definedName name="_EQP13">#REF!</definedName>
    <definedName name="_EQP13_1">"#REF!"</definedName>
    <definedName name="_EQP14" localSheetId="0">#REF!</definedName>
    <definedName name="_EQP14">#REF!</definedName>
    <definedName name="_EQP14_1">"#REF!"</definedName>
    <definedName name="_EQP15" localSheetId="0">#REF!</definedName>
    <definedName name="_EQP15">#REF!</definedName>
    <definedName name="_EQP15_1">"#REF!"</definedName>
    <definedName name="_EQP16" localSheetId="0">#REF!</definedName>
    <definedName name="_EQP16">#REF!</definedName>
    <definedName name="_EQP16_1">"#REF!"</definedName>
    <definedName name="_EQP17" localSheetId="0">#REF!</definedName>
    <definedName name="_EQP17">#REF!</definedName>
    <definedName name="_EQP17_1">"#REF!"</definedName>
    <definedName name="_EQP18" localSheetId="0">#REF!</definedName>
    <definedName name="_EQP18">#REF!</definedName>
    <definedName name="_EQP18_1">"#REF!"</definedName>
    <definedName name="_EQP19" localSheetId="0">#REF!</definedName>
    <definedName name="_EQP19">#REF!</definedName>
    <definedName name="_EQP19_1">"#REF!"</definedName>
    <definedName name="_EQP2" localSheetId="0">#REF!</definedName>
    <definedName name="_EQP2">#REF!</definedName>
    <definedName name="_EQP2_1">"#REF!"</definedName>
    <definedName name="_EQP20" localSheetId="0">#REF!</definedName>
    <definedName name="_EQP20">#REF!</definedName>
    <definedName name="_EQP20_1">"#REF!"</definedName>
    <definedName name="_EQP3" localSheetId="0">#REF!</definedName>
    <definedName name="_EQP3">#REF!</definedName>
    <definedName name="_EQP3_1">"#REF!"</definedName>
    <definedName name="_EQP4" localSheetId="0">#REF!</definedName>
    <definedName name="_EQP4">#REF!</definedName>
    <definedName name="_EQP4_1">"#REF!"</definedName>
    <definedName name="_EQP5" localSheetId="0">#REF!</definedName>
    <definedName name="_EQP5">#REF!</definedName>
    <definedName name="_EQP5_1">"#REF!"</definedName>
    <definedName name="_EQP6" localSheetId="0">#REF!</definedName>
    <definedName name="_EQP6">#REF!</definedName>
    <definedName name="_EQP6_1">"#REF!"</definedName>
    <definedName name="_EQP7" localSheetId="0">#REF!</definedName>
    <definedName name="_EQP7">#REF!</definedName>
    <definedName name="_EQP7_1">"#REF!"</definedName>
    <definedName name="_EQP8" localSheetId="0">#REF!</definedName>
    <definedName name="_EQP8">#REF!</definedName>
    <definedName name="_EQP8_1">"#REF!"</definedName>
    <definedName name="_EQP9" localSheetId="0">#REF!</definedName>
    <definedName name="_EQP9">#REF!</definedName>
    <definedName name="_EQP9_1">"#REF!"</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23" localSheetId="0">#REF!</definedName>
    <definedName name="_EST23">#REF!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TC60" localSheetId="0">#REF!</definedName>
    <definedName name="_ETC60">#REF!</definedName>
    <definedName name="_ETF315" localSheetId="0">#REF!</definedName>
    <definedName name="_ETF315">#REF!</definedName>
    <definedName name="_ETT2" localSheetId="0">#REF!</definedName>
    <definedName name="_ETT2">#REF!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 localSheetId="0">#REF!</definedName>
    <definedName name="_F">[0]!ERR</definedName>
    <definedName name="_F10" localSheetId="0">#REF!</definedName>
    <definedName name="_F10">#REF!</definedName>
    <definedName name="_F206218" localSheetId="0">#REF!</definedName>
    <definedName name="_F206218">#REF!</definedName>
    <definedName name="_f211166" localSheetId="0">#REF!</definedName>
    <definedName name="_f211166">#REF!</definedName>
    <definedName name="_FC" localSheetId="0">#REF!</definedName>
    <definedName name="_FC">#REF!</definedName>
    <definedName name="_Fill" localSheetId="0">#REF!</definedName>
    <definedName name="_Fill">#REF!</definedName>
    <definedName name="_Fill_1">"#REF!"</definedName>
    <definedName name="_fILL12" localSheetId="0" hidden="1">#REF!</definedName>
    <definedName name="_fILL12" hidden="1">#REF!</definedName>
    <definedName name="_xlnm._FilterDatabase" localSheetId="5" hidden="1">'BALANCE GENERAL'!$B$1:$W$124</definedName>
    <definedName name="_xlnm._FilterDatabase" localSheetId="0" hidden="1">#REF!</definedName>
    <definedName name="_xlnm._FilterDatabase" hidden="1">#REF!</definedName>
    <definedName name="_FS01" localSheetId="0">#REF!</definedName>
    <definedName name="_FS01">[0]!ERR</definedName>
    <definedName name="_FYB02" localSheetId="0">#REF!</definedName>
    <definedName name="_FYB02">#REF!</definedName>
    <definedName name="_FYB03" localSheetId="0">#REF!</definedName>
    <definedName name="_FYB03">#REF!</definedName>
    <definedName name="_FYB04" localSheetId="0">#REF!</definedName>
    <definedName name="_FYB04">#REF!</definedName>
    <definedName name="_FYB08" localSheetId="0">#REF!</definedName>
    <definedName name="_FYB08">#REF!</definedName>
    <definedName name="_FYB10" localSheetId="0">#REF!</definedName>
    <definedName name="_FYB10">#REF!</definedName>
    <definedName name="_g2" localSheetId="0">#REF!</definedName>
    <definedName name="_g2">#REF!</definedName>
    <definedName name="_g3" localSheetId="0">#REF!</definedName>
    <definedName name="_g3">#REF!</definedName>
    <definedName name="_g4" localSheetId="0">#REF!</definedName>
    <definedName name="_g4">#REF!</definedName>
    <definedName name="_g5" localSheetId="0">#REF!</definedName>
    <definedName name="_g5">#REF!</definedName>
    <definedName name="_g6" localSheetId="0">#REF!</definedName>
    <definedName name="_g6">#REF!</definedName>
    <definedName name="_g7" localSheetId="0">#REF!</definedName>
    <definedName name="_g7">#REF!</definedName>
    <definedName name="_GEO1600" localSheetId="0">#REF!</definedName>
    <definedName name="_GEO1600">#REF!</definedName>
    <definedName name="_geo4000" localSheetId="0">#REF!</definedName>
    <definedName name="_geo4000">#REF!</definedName>
    <definedName name="_GoBack" localSheetId="0">#REF!</definedName>
    <definedName name="_GoBack">#REF!</definedName>
    <definedName name="_GR1" localSheetId="0">#REF!</definedName>
    <definedName name="_GR1">#REF!</definedName>
    <definedName name="_gtr4" localSheetId="0">#REF!</definedName>
    <definedName name="_gtr4">#REF!</definedName>
    <definedName name="_h2" localSheetId="0">#REF!</definedName>
    <definedName name="_h2">#REF!</definedName>
    <definedName name="_h3" localSheetId="0">#REF!</definedName>
    <definedName name="_h3">#REF!</definedName>
    <definedName name="_h4" localSheetId="0">#REF!</definedName>
    <definedName name="_h4">#REF!</definedName>
    <definedName name="_h5" localSheetId="0">#REF!</definedName>
    <definedName name="_h5">#REF!</definedName>
    <definedName name="_h6" localSheetId="0">#REF!</definedName>
    <definedName name="_h6">#REF!</definedName>
    <definedName name="_h7" localSheetId="0">#REF!</definedName>
    <definedName name="_h7">#REF!</definedName>
    <definedName name="_h8" localSheetId="0">#REF!</definedName>
    <definedName name="_h8">#REF!</definedName>
    <definedName name="_HED2" localSheetId="0">#REF!</definedName>
    <definedName name="_HED2">#REF!</definedName>
    <definedName name="_hfh7" localSheetId="0">#REF!</definedName>
    <definedName name="_hfh7">#REF!</definedName>
    <definedName name="_hhg1" localSheetId="0">#REF!</definedName>
    <definedName name="_hhg1">#REF!</definedName>
    <definedName name="_HOJ66" localSheetId="0">#REF!</definedName>
    <definedName name="_HOJ66">#REF!</definedName>
    <definedName name="_HOJ88" localSheetId="0">#REF!</definedName>
    <definedName name="_HOJ88">#REF!</definedName>
    <definedName name="_hpc6" localSheetId="0">#REF!</definedName>
    <definedName name="_hpc6">#REF!</definedName>
    <definedName name="_htC1" localSheetId="0">#REF!</definedName>
    <definedName name="_htC1">#REF!</definedName>
    <definedName name="_htC2" localSheetId="0">#REF!</definedName>
    <definedName name="_htC2">#REF!</definedName>
    <definedName name="_i4" localSheetId="0">#REF!</definedName>
    <definedName name="_i4">#REF!</definedName>
    <definedName name="_i5" localSheetId="0">#REF!</definedName>
    <definedName name="_i5">#REF!</definedName>
    <definedName name="_i6" localSheetId="0">#REF!</definedName>
    <definedName name="_i6">#REF!</definedName>
    <definedName name="_i7" localSheetId="0">#REF!</definedName>
    <definedName name="_i7">#REF!</definedName>
    <definedName name="_i77" localSheetId="0">#REF!</definedName>
    <definedName name="_i77">#REF!</definedName>
    <definedName name="_i8" localSheetId="0">#REF!</definedName>
    <definedName name="_i8">#REF!</definedName>
    <definedName name="_i9" localSheetId="0">#REF!</definedName>
    <definedName name="_i9">#REF!</definedName>
    <definedName name="_ICP1" localSheetId="0">#REF!</definedName>
    <definedName name="_ICP1">#REF!</definedName>
    <definedName name="_IMP1" localSheetId="0">#REF!</definedName>
    <definedName name="_IMP1">#REF!</definedName>
    <definedName name="_INF1" localSheetId="0">#REF!</definedName>
    <definedName name="_INF1">#REF!</definedName>
    <definedName name="_IPC2002" localSheetId="0">#REF!</definedName>
    <definedName name="_IPC2002">#REF!</definedName>
    <definedName name="_IVA1" localSheetId="0">#REF!</definedName>
    <definedName name="_IVA1">#REF!</definedName>
    <definedName name="_jdC1" localSheetId="0">#REF!</definedName>
    <definedName name="_jdC1">#REF!</definedName>
    <definedName name="_jdC2" localSheetId="0">#REF!</definedName>
    <definedName name="_jdC2">#REF!</definedName>
    <definedName name="_JGA1" localSheetId="0">#REF!</definedName>
    <definedName name="_JGA1">#REF!</definedName>
    <definedName name="_JGA2" localSheetId="0">#REF!</definedName>
    <definedName name="_JGA2">#REF!</definedName>
    <definedName name="_JGA3" localSheetId="0">#REF!</definedName>
    <definedName name="_JGA3">#REF!</definedName>
    <definedName name="_JGA4" localSheetId="0">#REF!</definedName>
    <definedName name="_JGA4">#REF!</definedName>
    <definedName name="_k3" localSheetId="0">#REF!</definedName>
    <definedName name="_k3">#REF!</definedName>
    <definedName name="_k4" localSheetId="0">#REF!</definedName>
    <definedName name="_k4">#REF!</definedName>
    <definedName name="_k5" localSheetId="0">#REF!</definedName>
    <definedName name="_k5">#REF!</definedName>
    <definedName name="_k6" localSheetId="0">#REF!</definedName>
    <definedName name="_k6">#REF!</definedName>
    <definedName name="_k7" localSheetId="0">#REF!</definedName>
    <definedName name="_k7">#REF!</definedName>
    <definedName name="_k8" localSheetId="0">#REF!</definedName>
    <definedName name="_k8">#REF!</definedName>
    <definedName name="_k9" localSheetId="0">#REF!</definedName>
    <definedName name="_k9">#REF!</definedName>
    <definedName name="_Key1" localSheetId="0">#REF!</definedName>
    <definedName name="_Key1">#REF!</definedName>
    <definedName name="_Key11" localSheetId="0">#REF!</definedName>
    <definedName name="_Key11">#REF!</definedName>
    <definedName name="_Key2" localSheetId="0">#REF!</definedName>
    <definedName name="_Key2">#REF!</definedName>
    <definedName name="_Key21" localSheetId="0">#REF!</definedName>
    <definedName name="_Key21">#REF!</definedName>
    <definedName name="_key3" localSheetId="0">#REF!</definedName>
    <definedName name="_key3">#REF!</definedName>
    <definedName name="_key31" localSheetId="0">#REF!</definedName>
    <definedName name="_key31">#REF!</definedName>
    <definedName name="_kjk6" localSheetId="0">#REF!</definedName>
    <definedName name="_kjk6">#REF!</definedName>
    <definedName name="_LA124" localSheetId="0">#REF!</definedName>
    <definedName name="_LA124">#REF!</definedName>
    <definedName name="_LA1524" localSheetId="0">#REF!</definedName>
    <definedName name="_LA1524">#REF!</definedName>
    <definedName name="_LAC18" localSheetId="0">#REF!</definedName>
    <definedName name="_LAC18">#REF!</definedName>
    <definedName name="_lar03" localSheetId="0">#REF!</definedName>
    <definedName name="_lar03">#REF!</definedName>
    <definedName name="_Lbd2" localSheetId="0">#REF!</definedName>
    <definedName name="_Lbd2">#REF!</definedName>
    <definedName name="_Lbd4" localSheetId="0">#REF!</definedName>
    <definedName name="_Lbd4">#REF!</definedName>
    <definedName name="_Lbd6" localSheetId="0">#REF!</definedName>
    <definedName name="_Lbd6">#REF!</definedName>
    <definedName name="_LcC1" localSheetId="0">#REF!</definedName>
    <definedName name="_LcC1">#REF!</definedName>
    <definedName name="_LcC2" localSheetId="0">#REF!</definedName>
    <definedName name="_LcC2">#REF!</definedName>
    <definedName name="_Lct1" localSheetId="0">#REF!</definedName>
    <definedName name="_Lct1">#REF!</definedName>
    <definedName name="_Lct2" localSheetId="0">#REF!</definedName>
    <definedName name="_Lct2">#REF!</definedName>
    <definedName name="_LEY80" localSheetId="0">#REF!</definedName>
    <definedName name="_LEY80">#REF!</definedName>
    <definedName name="_lfo1" localSheetId="0">#REF!</definedName>
    <definedName name="_lfo1">#REF!</definedName>
    <definedName name="_LPR2" localSheetId="0">#REF!</definedName>
    <definedName name="_LPR2">#REF!</definedName>
    <definedName name="_LTC60" localSheetId="0">#REF!</definedName>
    <definedName name="_LTC60">#REF!</definedName>
    <definedName name="_LTT2" localSheetId="0">#REF!</definedName>
    <definedName name="_LTT2">#REF!</definedName>
    <definedName name="_m3" localSheetId="0">#REF!</definedName>
    <definedName name="_m3">#REF!</definedName>
    <definedName name="_m4" localSheetId="0">#REF!</definedName>
    <definedName name="_m4">#REF!</definedName>
    <definedName name="_m5" localSheetId="0">#REF!</definedName>
    <definedName name="_m5">#REF!</definedName>
    <definedName name="_m6" localSheetId="0">#REF!</definedName>
    <definedName name="_m6">#REF!</definedName>
    <definedName name="_m7" localSheetId="0">#REF!</definedName>
    <definedName name="_m7">#REF!</definedName>
    <definedName name="_m8" localSheetId="0">#REF!</definedName>
    <definedName name="_m8">#REF!</definedName>
    <definedName name="_m9" localSheetId="0">#REF!</definedName>
    <definedName name="_m9">#REF!</definedName>
    <definedName name="_MA2" localSheetId="0">#REF!</definedName>
    <definedName name="_MA2">#REF!</definedName>
    <definedName name="_MAT1" localSheetId="0">#REF!</definedName>
    <definedName name="_MAT1">#REF!</definedName>
    <definedName name="_MAT1_1">"#REF!"</definedName>
    <definedName name="_MAT10" localSheetId="0">#REF!</definedName>
    <definedName name="_MAT10">#REF!</definedName>
    <definedName name="_MAT10_1">"#REF!"</definedName>
    <definedName name="_MAT11" localSheetId="0">#REF!</definedName>
    <definedName name="_MAT11">#REF!</definedName>
    <definedName name="_MAT11_1">"#REF!"</definedName>
    <definedName name="_MAT12" localSheetId="0">#REF!</definedName>
    <definedName name="_MAT12">#REF!</definedName>
    <definedName name="_MAT12_1">"#REF!"</definedName>
    <definedName name="_MAT13" localSheetId="0">#REF!</definedName>
    <definedName name="_MAT13">#REF!</definedName>
    <definedName name="_MAT13_1">"#REF!"</definedName>
    <definedName name="_MAT14" localSheetId="0">#REF!</definedName>
    <definedName name="_MAT14">#REF!</definedName>
    <definedName name="_MAT14_1">"#REF!"</definedName>
    <definedName name="_MAT15" localSheetId="0">#REF!</definedName>
    <definedName name="_MAT15">#REF!</definedName>
    <definedName name="_MAT15_1">"#REF!"</definedName>
    <definedName name="_MAT16" localSheetId="0">#REF!</definedName>
    <definedName name="_MAT16">#REF!</definedName>
    <definedName name="_MAT16_1">"#REF!"</definedName>
    <definedName name="_MAT17" localSheetId="0">#REF!</definedName>
    <definedName name="_MAT17">#REF!</definedName>
    <definedName name="_MAT17_1">"#REF!"</definedName>
    <definedName name="_MAT18" localSheetId="0">#REF!</definedName>
    <definedName name="_MAT18">#REF!</definedName>
    <definedName name="_MAT18_1">"#REF!"</definedName>
    <definedName name="_MAT19" localSheetId="0">#REF!</definedName>
    <definedName name="_MAT19">#REF!</definedName>
    <definedName name="_MAT19_1">"#REF!"</definedName>
    <definedName name="_MAT2" localSheetId="0">#REF!</definedName>
    <definedName name="_MAT2">#REF!</definedName>
    <definedName name="_MAT2_1">"#REF!"</definedName>
    <definedName name="_MAT20" localSheetId="0">#REF!</definedName>
    <definedName name="_MAT20">#REF!</definedName>
    <definedName name="_MAT20_1">"#REF!"</definedName>
    <definedName name="_MAT21" localSheetId="0">#REF!</definedName>
    <definedName name="_MAT21">#REF!</definedName>
    <definedName name="_MAT21_1">"#REF!"</definedName>
    <definedName name="_MAT22" localSheetId="0">#REF!</definedName>
    <definedName name="_MAT22">#REF!</definedName>
    <definedName name="_MAT22_1">"#REF!"</definedName>
    <definedName name="_MAT23" localSheetId="0">#REF!</definedName>
    <definedName name="_MAT23">#REF!</definedName>
    <definedName name="_MAT23_1">"#REF!"</definedName>
    <definedName name="_MAT24" localSheetId="0">#REF!</definedName>
    <definedName name="_MAT24">#REF!</definedName>
    <definedName name="_MAT24_1">"#REF!"</definedName>
    <definedName name="_MAT25" localSheetId="0">#REF!</definedName>
    <definedName name="_MAT25">#REF!</definedName>
    <definedName name="_MAT25_1">"#REF!"</definedName>
    <definedName name="_MAT26" localSheetId="0">#REF!</definedName>
    <definedName name="_MAT26">#REF!</definedName>
    <definedName name="_MAT26_1">"#REF!"</definedName>
    <definedName name="_MAT27" localSheetId="0">#REF!</definedName>
    <definedName name="_MAT27">#REF!</definedName>
    <definedName name="_MAT27_1">"#REF!"</definedName>
    <definedName name="_MAT28" localSheetId="0">#REF!</definedName>
    <definedName name="_MAT28">#REF!</definedName>
    <definedName name="_MAT28_1">"#REF!"</definedName>
    <definedName name="_MAT29" localSheetId="0">#REF!</definedName>
    <definedName name="_MAT29">#REF!</definedName>
    <definedName name="_MAT29_1">"#REF!"</definedName>
    <definedName name="_MAT3" localSheetId="0">#REF!</definedName>
    <definedName name="_MAT3">#REF!</definedName>
    <definedName name="_MAT3_1">"#REF!"</definedName>
    <definedName name="_MAT30" localSheetId="0">#REF!</definedName>
    <definedName name="_MAT30">#REF!</definedName>
    <definedName name="_MAT30_1">"#REF!"</definedName>
    <definedName name="_MAT31" localSheetId="0">#REF!</definedName>
    <definedName name="_MAT31">#REF!</definedName>
    <definedName name="_MAT31_1">"#REF!"</definedName>
    <definedName name="_MAT32" localSheetId="0">#REF!</definedName>
    <definedName name="_MAT32">#REF!</definedName>
    <definedName name="_MAT32_1">"#REF!"</definedName>
    <definedName name="_MAT33" localSheetId="0">#REF!</definedName>
    <definedName name="_MAT33">#REF!</definedName>
    <definedName name="_MAT33_1">"#REF!"</definedName>
    <definedName name="_MAT34" localSheetId="0">#REF!</definedName>
    <definedName name="_MAT34">#REF!</definedName>
    <definedName name="_MAT34_1">"#REF!"</definedName>
    <definedName name="_MAT35" localSheetId="0">#REF!</definedName>
    <definedName name="_MAT35">#REF!</definedName>
    <definedName name="_MAT35_1">"#REF!"</definedName>
    <definedName name="_MAT36" localSheetId="0">#REF!</definedName>
    <definedName name="_MAT36">#REF!</definedName>
    <definedName name="_MAT36_1">"#REF!"</definedName>
    <definedName name="_MAT37" localSheetId="0">#REF!</definedName>
    <definedName name="_MAT37">#REF!</definedName>
    <definedName name="_MAT37_1">"#REF!"</definedName>
    <definedName name="_MAT38" localSheetId="0">#REF!</definedName>
    <definedName name="_MAT38">#REF!</definedName>
    <definedName name="_MAT38_1">"#REF!"</definedName>
    <definedName name="_MAT39" localSheetId="0">#REF!</definedName>
    <definedName name="_MAT39">#REF!</definedName>
    <definedName name="_MAT39_1">"#REF!"</definedName>
    <definedName name="_MAT4" localSheetId="0">#REF!</definedName>
    <definedName name="_MAT4">#REF!</definedName>
    <definedName name="_MAT4_1">"#REF!"</definedName>
    <definedName name="_MAT40" localSheetId="0">#REF!</definedName>
    <definedName name="_MAT40">#REF!</definedName>
    <definedName name="_MAT40_1">"#REF!"</definedName>
    <definedName name="_MAT5" localSheetId="0">#REF!</definedName>
    <definedName name="_MAT5">#REF!</definedName>
    <definedName name="_MAT5_1">"#REF!"</definedName>
    <definedName name="_MAT6" localSheetId="0">#REF!</definedName>
    <definedName name="_MAT6">#REF!</definedName>
    <definedName name="_MAT6_1">"#REF!"</definedName>
    <definedName name="_MAT7" localSheetId="0">#REF!</definedName>
    <definedName name="_MAT7">#REF!</definedName>
    <definedName name="_MAT7_1">"#REF!"</definedName>
    <definedName name="_MAT8" localSheetId="0">#REF!</definedName>
    <definedName name="_MAT8">#REF!</definedName>
    <definedName name="_MAT8_1">"#REF!"</definedName>
    <definedName name="_MAT9" localSheetId="0">#REF!</definedName>
    <definedName name="_MAT9">#REF!</definedName>
    <definedName name="_MAT9_1">"#REF!"</definedName>
    <definedName name="_mdc1" localSheetId="0">#REF!</definedName>
    <definedName name="_mdc1">#REF!</definedName>
    <definedName name="_mdc2" localSheetId="0">#REF!</definedName>
    <definedName name="_mdc2">#REF!</definedName>
    <definedName name="_MF1" localSheetId="0">#REF!</definedName>
    <definedName name="_MF1">#REF!</definedName>
    <definedName name="_MF13" localSheetId="0">#REF!</definedName>
    <definedName name="_MF13">#REF!</definedName>
    <definedName name="_MO1" localSheetId="0">#REF!</definedName>
    <definedName name="_MO1">#REF!</definedName>
    <definedName name="_MO1_1">"#REF!"</definedName>
    <definedName name="_MO10" localSheetId="0">#REF!</definedName>
    <definedName name="_MO10">#REF!</definedName>
    <definedName name="_MO10_1">"#REF!"</definedName>
    <definedName name="_MO11" localSheetId="0">#REF!</definedName>
    <definedName name="_MO11">#REF!</definedName>
    <definedName name="_MO2" localSheetId="0">#REF!</definedName>
    <definedName name="_MO2">#REF!</definedName>
    <definedName name="_MO2_1">"#REF!"</definedName>
    <definedName name="_MO3" localSheetId="0">#REF!</definedName>
    <definedName name="_MO3">#REF!</definedName>
    <definedName name="_MO3_1">"#REF!"</definedName>
    <definedName name="_MO4" localSheetId="0">#REF!</definedName>
    <definedName name="_MO4">#REF!</definedName>
    <definedName name="_MO4_1">"#REF!"</definedName>
    <definedName name="_MO5" localSheetId="0">#REF!</definedName>
    <definedName name="_MO5">#REF!</definedName>
    <definedName name="_MO5_1">"#REF!"</definedName>
    <definedName name="_MO6" localSheetId="0">#REF!</definedName>
    <definedName name="_MO6">#REF!</definedName>
    <definedName name="_MO6_1">"#REF!"</definedName>
    <definedName name="_MO7" localSheetId="0">#REF!</definedName>
    <definedName name="_MO7">#REF!</definedName>
    <definedName name="_MO7_1">"#REF!"</definedName>
    <definedName name="_MO8" localSheetId="0">#REF!</definedName>
    <definedName name="_MO8">#REF!</definedName>
    <definedName name="_MO8_1">"#REF!"</definedName>
    <definedName name="_MO9" localSheetId="0">#REF!</definedName>
    <definedName name="_MO9">#REF!</definedName>
    <definedName name="_MO9_1">"#REF!"</definedName>
    <definedName name="_MOD1" localSheetId="0">#REF!</definedName>
    <definedName name="_MOD1">#REF!</definedName>
    <definedName name="_MOR15" localSheetId="0">#REF!</definedName>
    <definedName name="_MOR15">#REF!</definedName>
    <definedName name="_mun2" localSheetId="0">#REF!</definedName>
    <definedName name="_mun2">#REF!</definedName>
    <definedName name="_MV1" localSheetId="0">#REF!</definedName>
    <definedName name="_MV1">#REF!</definedName>
    <definedName name="_MV1_1">"#REF!"</definedName>
    <definedName name="_MV10" localSheetId="0">#REF!</definedName>
    <definedName name="_MV10">#REF!</definedName>
    <definedName name="_MV10_1">"#REF!"</definedName>
    <definedName name="_MV11" localSheetId="0">#REF!</definedName>
    <definedName name="_MV11">#REF!</definedName>
    <definedName name="_MV11_1">"#REF!"</definedName>
    <definedName name="_MV12" localSheetId="0">#REF!</definedName>
    <definedName name="_MV12">#REF!</definedName>
    <definedName name="_MV12_1">"#REF!"</definedName>
    <definedName name="_MV13" localSheetId="0">#REF!</definedName>
    <definedName name="_MV13">#REF!</definedName>
    <definedName name="_MV13_1">"#REF!"</definedName>
    <definedName name="_MV14" localSheetId="0">#REF!</definedName>
    <definedName name="_MV14">#REF!</definedName>
    <definedName name="_MV14_1">"#REF!"</definedName>
    <definedName name="_MV15" localSheetId="0">#REF!</definedName>
    <definedName name="_MV15">#REF!</definedName>
    <definedName name="_MV15_1">"#REF!"</definedName>
    <definedName name="_MV16" localSheetId="0">#REF!</definedName>
    <definedName name="_MV16">#REF!</definedName>
    <definedName name="_MV16_1">"#REF!"</definedName>
    <definedName name="_MV17" localSheetId="0">#REF!</definedName>
    <definedName name="_MV17">#REF!</definedName>
    <definedName name="_MV17_1">"#REF!"</definedName>
    <definedName name="_MV18" localSheetId="0">#REF!</definedName>
    <definedName name="_MV18">#REF!</definedName>
    <definedName name="_MV18_1">"#REF!"</definedName>
    <definedName name="_MV19" localSheetId="0">#REF!</definedName>
    <definedName name="_MV19">#REF!</definedName>
    <definedName name="_MV19_1">"#REF!"</definedName>
    <definedName name="_MV2" localSheetId="0">#REF!</definedName>
    <definedName name="_MV2">#REF!</definedName>
    <definedName name="_MV2_1">"#REF!"</definedName>
    <definedName name="_MV20" localSheetId="0">#REF!</definedName>
    <definedName name="_MV20">#REF!</definedName>
    <definedName name="_MV20_1">"#REF!"</definedName>
    <definedName name="_MV3" localSheetId="0">#REF!</definedName>
    <definedName name="_MV3">#REF!</definedName>
    <definedName name="_MV3_1">"#REF!"</definedName>
    <definedName name="_MV4" localSheetId="0">#REF!</definedName>
    <definedName name="_MV4">#REF!</definedName>
    <definedName name="_MV4_1">"#REF!"</definedName>
    <definedName name="_MV5" localSheetId="0">#REF!</definedName>
    <definedName name="_MV5">#REF!</definedName>
    <definedName name="_MV5_1">"#REF!"</definedName>
    <definedName name="_MV6" localSheetId="0">#REF!</definedName>
    <definedName name="_MV6">#REF!</definedName>
    <definedName name="_MV6_1">"#REF!"</definedName>
    <definedName name="_MV7" localSheetId="0">#REF!</definedName>
    <definedName name="_MV7">#REF!</definedName>
    <definedName name="_MV7_1">"#REF!"</definedName>
    <definedName name="_MV8" localSheetId="0">#REF!</definedName>
    <definedName name="_MV8">#REF!</definedName>
    <definedName name="_MV8_1">"#REF!"</definedName>
    <definedName name="_MV9" localSheetId="0">#REF!</definedName>
    <definedName name="_MV9">#REF!</definedName>
    <definedName name="_MV9_1">"#REF!"</definedName>
    <definedName name="_n3" localSheetId="0">#REF!</definedName>
    <definedName name="_n3">#REF!</definedName>
    <definedName name="_n4" localSheetId="0">#REF!</definedName>
    <definedName name="_n4">#REF!</definedName>
    <definedName name="_n5" localSheetId="0">#REF!</definedName>
    <definedName name="_n5">#REF!</definedName>
    <definedName name="_nrf10" localSheetId="0">#REF!</definedName>
    <definedName name="_nrf10">#REF!</definedName>
    <definedName name="_num10" localSheetId="0">#REF!</definedName>
    <definedName name="_num10">#REF!</definedName>
    <definedName name="_num2" localSheetId="0">#REF!</definedName>
    <definedName name="_num2">#REF!</definedName>
    <definedName name="_num3" localSheetId="0">#REF!</definedName>
    <definedName name="_num3">#REF!</definedName>
    <definedName name="_num4" localSheetId="0">#REF!</definedName>
    <definedName name="_num4">#REF!</definedName>
    <definedName name="_num5" localSheetId="0">#REF!</definedName>
    <definedName name="_num5">#REF!</definedName>
    <definedName name="_num6" localSheetId="0">#REF!</definedName>
    <definedName name="_num6">#REF!</definedName>
    <definedName name="_num7" localSheetId="0">#REF!</definedName>
    <definedName name="_num7">#REF!</definedName>
    <definedName name="_num8" localSheetId="0">#REF!</definedName>
    <definedName name="_num8">#REF!</definedName>
    <definedName name="_num9" localSheetId="0">#REF!</definedName>
    <definedName name="_num9">#REF!</definedName>
    <definedName name="_nyn7" localSheetId="0">#REF!</definedName>
    <definedName name="_nyn7">#REF!</definedName>
    <definedName name="_o4" localSheetId="0">#REF!</definedName>
    <definedName name="_o4">#REF!</definedName>
    <definedName name="_o5" localSheetId="0">#REF!</definedName>
    <definedName name="_o5">#REF!</definedName>
    <definedName name="_o6" localSheetId="0">#REF!</definedName>
    <definedName name="_o6">#REF!</definedName>
    <definedName name="_o7" localSheetId="0">#REF!</definedName>
    <definedName name="_o7">#REF!</definedName>
    <definedName name="_o8" localSheetId="0">#REF!</definedName>
    <definedName name="_o8">#REF!</definedName>
    <definedName name="_o9" localSheetId="0">#REF!</definedName>
    <definedName name="_o9">#REF!</definedName>
    <definedName name="_OCD1" localSheetId="0">#REF!</definedName>
    <definedName name="_OCD1">#REF!</definedName>
    <definedName name="_OCI1" localSheetId="0">#REF!</definedName>
    <definedName name="_OCI1">#REF!</definedName>
    <definedName name="_OPC1" localSheetId="0">#REF!</definedName>
    <definedName name="_OPC1">#REF!</definedName>
    <definedName name="_Order1" hidden="1">0</definedName>
    <definedName name="_Order2" hidden="1">0</definedName>
    <definedName name="_p6" localSheetId="0">#REF!</definedName>
    <definedName name="_p6">#REF!</definedName>
    <definedName name="_p7" localSheetId="0">#REF!</definedName>
    <definedName name="_p7">#REF!</definedName>
    <definedName name="_p8" localSheetId="0">#REF!</definedName>
    <definedName name="_p8">#REF!</definedName>
    <definedName name="_Pa1" localSheetId="0">#REF!</definedName>
    <definedName name="_Pa1">#REF!</definedName>
    <definedName name="_Pa2" localSheetId="0">#REF!</definedName>
    <definedName name="_Pa2">#REF!</definedName>
    <definedName name="_Pa3" localSheetId="0">#REF!</definedName>
    <definedName name="_Pa3">#REF!</definedName>
    <definedName name="_Pa4" localSheetId="0">#REF!</definedName>
    <definedName name="_Pa4">#REF!</definedName>
    <definedName name="_par1" localSheetId="0">#REF!</definedName>
    <definedName name="_par1">#REF!</definedName>
    <definedName name="_par2" localSheetId="0">#REF!</definedName>
    <definedName name="_par2">#REF!</definedName>
    <definedName name="_par3" localSheetId="0">#REF!</definedName>
    <definedName name="_par3">#REF!</definedName>
    <definedName name="_Parse_Out" localSheetId="0">#REF!</definedName>
    <definedName name="_Parse_Out">#REF!</definedName>
    <definedName name="_PH1" localSheetId="0">#REF!</definedName>
    <definedName name="_PH1">#REF!</definedName>
    <definedName name="_PJ50" localSheetId="0">#REF!</definedName>
    <definedName name="_PJ50">#REF!</definedName>
    <definedName name="_pj51" localSheetId="0">#REF!</definedName>
    <definedName name="_pj51">#REF!</definedName>
    <definedName name="_pl1" localSheetId="0">#REF!</definedName>
    <definedName name="_pl1">#REF!</definedName>
    <definedName name="_pl2" localSheetId="0">#REF!</definedName>
    <definedName name="_pl2">#REF!</definedName>
    <definedName name="_PLC1" localSheetId="0">#REF!</definedName>
    <definedName name="_PLC1">#REF!</definedName>
    <definedName name="_PLC2" localSheetId="0">#REF!</definedName>
    <definedName name="_PLC2">#REF!</definedName>
    <definedName name="_Po2" localSheetId="0">#REF!</definedName>
    <definedName name="_Po2">#REF!</definedName>
    <definedName name="_POR1" localSheetId="0">#REF!</definedName>
    <definedName name="_POR1">#REF!</definedName>
    <definedName name="_POR1_1">"#REF!"</definedName>
    <definedName name="_POR2" localSheetId="0">#REF!</definedName>
    <definedName name="_POR2">#REF!</definedName>
    <definedName name="_POR2_1">"#REF!"</definedName>
    <definedName name="_POR3" localSheetId="0">#REF!</definedName>
    <definedName name="_POR3">#REF!</definedName>
    <definedName name="_POR3_1">"#REF!"</definedName>
    <definedName name="_POR4" localSheetId="0">#REF!</definedName>
    <definedName name="_POR4">#REF!</definedName>
    <definedName name="_POR4_1">"#REF!"</definedName>
    <definedName name="_POR5" localSheetId="0">#REF!</definedName>
    <definedName name="_POR5">#REF!</definedName>
    <definedName name="_POR5_1">"#REF!"</definedName>
    <definedName name="_pr01" localSheetId="0">#REF!</definedName>
    <definedName name="_pr01">#REF!</definedName>
    <definedName name="_pr02" localSheetId="0">#REF!</definedName>
    <definedName name="_pr02">#REF!</definedName>
    <definedName name="_pr03" localSheetId="0">#REF!</definedName>
    <definedName name="_pr03">#REF!</definedName>
    <definedName name="_pr04" localSheetId="0">#REF!</definedName>
    <definedName name="_pr04">#REF!</definedName>
    <definedName name="_pr05" localSheetId="0">#REF!</definedName>
    <definedName name="_pr05">#REF!</definedName>
    <definedName name="_pr06" localSheetId="0">#REF!</definedName>
    <definedName name="_pr06">#REF!</definedName>
    <definedName name="_pr07" localSheetId="0">#REF!</definedName>
    <definedName name="_pr07">#REF!</definedName>
    <definedName name="_pr08" localSheetId="0">#REF!</definedName>
    <definedName name="_pr08">#REF!</definedName>
    <definedName name="_pr09" localSheetId="0">#REF!</definedName>
    <definedName name="_pr09">#REF!</definedName>
    <definedName name="_pr10" localSheetId="0">#REF!</definedName>
    <definedName name="_pr10">#REF!</definedName>
    <definedName name="_pr11" localSheetId="0">#REF!</definedName>
    <definedName name="_pr11">#REF!</definedName>
    <definedName name="_pr12" localSheetId="0">#REF!</definedName>
    <definedName name="_pr12">#REF!</definedName>
    <definedName name="_pr13" localSheetId="0">#REF!</definedName>
    <definedName name="_pr13">#REF!</definedName>
    <definedName name="_pr14" localSheetId="0">#REF!</definedName>
    <definedName name="_pr14">#REF!</definedName>
    <definedName name="_pr15" localSheetId="0">#REF!</definedName>
    <definedName name="_pr15">#REF!</definedName>
    <definedName name="_pr16" localSheetId="0">#REF!</definedName>
    <definedName name="_pr16">#REF!</definedName>
    <definedName name="_pr17" localSheetId="0">#REF!</definedName>
    <definedName name="_pr17">#REF!</definedName>
    <definedName name="_pr18" localSheetId="0">#REF!</definedName>
    <definedName name="_pr18">#REF!</definedName>
    <definedName name="_pr19" localSheetId="0">#REF!</definedName>
    <definedName name="_pr19">#REF!</definedName>
    <definedName name="_pr20" localSheetId="0">#REF!</definedName>
    <definedName name="_pr20">#REF!</definedName>
    <definedName name="_pr21" localSheetId="0">#REF!</definedName>
    <definedName name="_pr21">#REF!</definedName>
    <definedName name="_pr22" localSheetId="0">#REF!</definedName>
    <definedName name="_pr22">#REF!</definedName>
    <definedName name="_pr23" localSheetId="0">#REF!</definedName>
    <definedName name="_pr23">#REF!</definedName>
    <definedName name="_pr24" localSheetId="0">#REF!</definedName>
    <definedName name="_pr24">#REF!</definedName>
    <definedName name="_pr25" localSheetId="0">#REF!</definedName>
    <definedName name="_pr25">#REF!</definedName>
    <definedName name="_pr26" localSheetId="0">#REF!</definedName>
    <definedName name="_pr26">#REF!</definedName>
    <definedName name="_pr27" localSheetId="0">#REF!</definedName>
    <definedName name="_pr27">#REF!</definedName>
    <definedName name="_pr28" localSheetId="0">#REF!</definedName>
    <definedName name="_pr28">#REF!</definedName>
    <definedName name="_pr29" localSheetId="0">#REF!</definedName>
    <definedName name="_pr29">#REF!</definedName>
    <definedName name="_pr30" localSheetId="0">#REF!</definedName>
    <definedName name="_pr30">#REF!</definedName>
    <definedName name="_pr31" localSheetId="0">#REF!</definedName>
    <definedName name="_pr31">#REF!</definedName>
    <definedName name="_pr32" localSheetId="0">#REF!</definedName>
    <definedName name="_pr32">#REF!</definedName>
    <definedName name="_pr33" localSheetId="0">#REF!</definedName>
    <definedName name="_pr33">#REF!</definedName>
    <definedName name="_pr34" localSheetId="0">#REF!</definedName>
    <definedName name="_pr34">#REF!</definedName>
    <definedName name="_pr35" localSheetId="0">#REF!</definedName>
    <definedName name="_pr35">#REF!</definedName>
    <definedName name="_pr36" localSheetId="0">#REF!</definedName>
    <definedName name="_pr36">#REF!</definedName>
    <definedName name="_pr37" localSheetId="0">#REF!</definedName>
    <definedName name="_pr37">#REF!</definedName>
    <definedName name="_pr38" localSheetId="0">#REF!</definedName>
    <definedName name="_pr38">#REF!</definedName>
    <definedName name="_pr39" localSheetId="0">#REF!</definedName>
    <definedName name="_pr39">#REF!</definedName>
    <definedName name="_pr40" localSheetId="0">#REF!</definedName>
    <definedName name="_pr40">#REF!</definedName>
    <definedName name="_pr41" localSheetId="0">#REF!</definedName>
    <definedName name="_pr41">#REF!</definedName>
    <definedName name="_pr42" localSheetId="0">#REF!</definedName>
    <definedName name="_pr42">#REF!</definedName>
    <definedName name="_pr43" localSheetId="0">#REF!</definedName>
    <definedName name="_pr43">#REF!</definedName>
    <definedName name="_pr44" localSheetId="0">#REF!</definedName>
    <definedName name="_pr44">#REF!</definedName>
    <definedName name="_pr45" localSheetId="0">#REF!</definedName>
    <definedName name="_pr45">#REF!</definedName>
    <definedName name="_pr46" localSheetId="0">#REF!</definedName>
    <definedName name="_pr46">#REF!</definedName>
    <definedName name="_pr47" localSheetId="0">#REF!</definedName>
    <definedName name="_pr47">#REF!</definedName>
    <definedName name="_pr48" localSheetId="0">#REF!</definedName>
    <definedName name="_pr48">#REF!</definedName>
    <definedName name="_pr49" localSheetId="0">#REF!</definedName>
    <definedName name="_pr49">#REF!</definedName>
    <definedName name="_pr50" localSheetId="0">#REF!</definedName>
    <definedName name="_pr50">#REF!</definedName>
    <definedName name="_pr51" localSheetId="0">#REF!</definedName>
    <definedName name="_pr51">#REF!</definedName>
    <definedName name="_pr52" localSheetId="0">#REF!</definedName>
    <definedName name="_pr52">#REF!</definedName>
    <definedName name="_pr53" localSheetId="0">#REF!</definedName>
    <definedName name="_pr53">#REF!</definedName>
    <definedName name="_pr54" localSheetId="0">#REF!</definedName>
    <definedName name="_pr54">#REF!</definedName>
    <definedName name="_pr55" localSheetId="0">#REF!</definedName>
    <definedName name="_pr55">#REF!</definedName>
    <definedName name="_pr56" localSheetId="0">#REF!</definedName>
    <definedName name="_pr56">#REF!</definedName>
    <definedName name="_pr57" localSheetId="0">#REF!</definedName>
    <definedName name="_pr57">#REF!</definedName>
    <definedName name="_pr58" localSheetId="0">#REF!</definedName>
    <definedName name="_pr58">#REF!</definedName>
    <definedName name="_pr59" localSheetId="0">#REF!</definedName>
    <definedName name="_pr59">#REF!</definedName>
    <definedName name="_pr60" localSheetId="0">#REF!</definedName>
    <definedName name="_pr60">#REF!</definedName>
    <definedName name="_pr61" localSheetId="0">#REF!</definedName>
    <definedName name="_pr61">#REF!</definedName>
    <definedName name="_pr62" localSheetId="0">#REF!</definedName>
    <definedName name="_pr62">#REF!</definedName>
    <definedName name="_pr63" localSheetId="0">#REF!</definedName>
    <definedName name="_pr63">#REF!</definedName>
    <definedName name="_pr64" localSheetId="0">#REF!</definedName>
    <definedName name="_pr64">#REF!</definedName>
    <definedName name="_pr65" localSheetId="0">#REF!</definedName>
    <definedName name="_pr65">#REF!</definedName>
    <definedName name="_pr66" localSheetId="0">#REF!</definedName>
    <definedName name="_pr66">#REF!</definedName>
    <definedName name="_pr67" localSheetId="0">#REF!</definedName>
    <definedName name="_pr67">#REF!</definedName>
    <definedName name="_pr68" localSheetId="0">#REF!</definedName>
    <definedName name="_pr68">#REF!</definedName>
    <definedName name="_pr69" localSheetId="0">#REF!</definedName>
    <definedName name="_pr69">#REF!</definedName>
    <definedName name="_pr70" localSheetId="0">#REF!</definedName>
    <definedName name="_pr70">#REF!</definedName>
    <definedName name="_pr71" localSheetId="0">#REF!</definedName>
    <definedName name="_pr71">#REF!</definedName>
    <definedName name="_pr72" localSheetId="0">#REF!</definedName>
    <definedName name="_pr72">#REF!</definedName>
    <definedName name="_PRE1" localSheetId="0">#REF!</definedName>
    <definedName name="_PRE1">#REF!</definedName>
    <definedName name="_PRESTACIONES" localSheetId="0">#REF!</definedName>
    <definedName name="_PRESTACIONES">#REF!</definedName>
    <definedName name="_PTO97" localSheetId="0">#REF!</definedName>
    <definedName name="_PTO97">#REF!</definedName>
    <definedName name="_pvC1" localSheetId="0">#REF!</definedName>
    <definedName name="_pvC1">#REF!</definedName>
    <definedName name="_pvC2" localSheetId="0">#REF!</definedName>
    <definedName name="_pvC2">#REF!</definedName>
    <definedName name="_PW2" localSheetId="0">#REF!</definedName>
    <definedName name="_PW2">#REF!</definedName>
    <definedName name="_QTY1" localSheetId="0">#REF!</definedName>
    <definedName name="_QTY1">#REF!</definedName>
    <definedName name="_r" localSheetId="0">#REF!</definedName>
    <definedName name="_r">#REF!</definedName>
    <definedName name="_R1_" localSheetId="0">#REF!</definedName>
    <definedName name="_R1_">#REF!</definedName>
    <definedName name="_R1210JH" localSheetId="0">#REF!</definedName>
    <definedName name="_R1210JH">#REF!</definedName>
    <definedName name="_R32EL" localSheetId="0">#REF!</definedName>
    <definedName name="_R32EL">#REF!</definedName>
    <definedName name="_R32JH" localSheetId="0">#REF!</definedName>
    <definedName name="_R32JH">#REF!</definedName>
    <definedName name="_R42JH" localSheetId="0">#REF!</definedName>
    <definedName name="_R42JH">#REF!</definedName>
    <definedName name="_R43JH" localSheetId="0">#REF!</definedName>
    <definedName name="_R43JH">#REF!</definedName>
    <definedName name="_r4r" localSheetId="0">#REF!</definedName>
    <definedName name="_r4r">#REF!</definedName>
    <definedName name="_R63BB" localSheetId="0">#REF!</definedName>
    <definedName name="_R63BB">#REF!</definedName>
    <definedName name="_R63JH" localSheetId="0">#REF!</definedName>
    <definedName name="_R63JH">#REF!</definedName>
    <definedName name="_R64BB" localSheetId="0">#REF!</definedName>
    <definedName name="_R64BB">#REF!</definedName>
    <definedName name="_R64JH" localSheetId="0">#REF!</definedName>
    <definedName name="_R64JH">#REF!</definedName>
    <definedName name="_R83JH" localSheetId="0">#REF!</definedName>
    <definedName name="_R83JH">#REF!</definedName>
    <definedName name="_R84JH" localSheetId="0">#REF!</definedName>
    <definedName name="_R84JH">#REF!</definedName>
    <definedName name="_R86JH" localSheetId="0">#REF!</definedName>
    <definedName name="_R86JH">#REF!</definedName>
    <definedName name="_RE100" localSheetId="0">#REF!</definedName>
    <definedName name="_RE100">#REF!</definedName>
    <definedName name="_RE104" localSheetId="0">#REF!</definedName>
    <definedName name="_RE104">#REF!</definedName>
    <definedName name="_RE112" localSheetId="0">#REF!</definedName>
    <definedName name="_RE112">#REF!</definedName>
    <definedName name="_RE26" localSheetId="0">#REF!</definedName>
    <definedName name="_RE26">#REF!</definedName>
    <definedName name="_RE28" localSheetId="0">#REF!</definedName>
    <definedName name="_RE28">#REF!</definedName>
    <definedName name="_RE30" localSheetId="0">#REF!</definedName>
    <definedName name="_RE30">#REF!</definedName>
    <definedName name="_RE32" localSheetId="0">#REF!</definedName>
    <definedName name="_RE32">#REF!</definedName>
    <definedName name="_RE34" localSheetId="0">#REF!</definedName>
    <definedName name="_RE34">#REF!</definedName>
    <definedName name="_RE36" localSheetId="0">#REF!</definedName>
    <definedName name="_RE36">#REF!</definedName>
    <definedName name="_RE38" localSheetId="0">#REF!</definedName>
    <definedName name="_RE38">#REF!</definedName>
    <definedName name="_RE40" localSheetId="0">#REF!</definedName>
    <definedName name="_RE40">#REF!</definedName>
    <definedName name="_RE42" localSheetId="0">#REF!</definedName>
    <definedName name="_RE42">#REF!</definedName>
    <definedName name="_RE44" localSheetId="0">#REF!</definedName>
    <definedName name="_RE44">#REF!</definedName>
    <definedName name="_RE48" localSheetId="0">#REF!</definedName>
    <definedName name="_RE48">#REF!</definedName>
    <definedName name="_RE52" localSheetId="0">#REF!</definedName>
    <definedName name="_RE52">#REF!</definedName>
    <definedName name="_RE56" localSheetId="0">#REF!</definedName>
    <definedName name="_RE56">#REF!</definedName>
    <definedName name="_RE60" localSheetId="0">#REF!</definedName>
    <definedName name="_RE60">#REF!</definedName>
    <definedName name="_RE64" localSheetId="0">#REF!</definedName>
    <definedName name="_RE64">#REF!</definedName>
    <definedName name="_RE68" localSheetId="0">#REF!</definedName>
    <definedName name="_RE68">#REF!</definedName>
    <definedName name="_RE72" localSheetId="0">#REF!</definedName>
    <definedName name="_RE72">#REF!</definedName>
    <definedName name="_RE76" localSheetId="0">#REF!</definedName>
    <definedName name="_RE76">#REF!</definedName>
    <definedName name="_RE80" localSheetId="0">#REF!</definedName>
    <definedName name="_RE80">#REF!</definedName>
    <definedName name="_RE88" localSheetId="0">#REF!</definedName>
    <definedName name="_RE88">#REF!</definedName>
    <definedName name="_RE92" localSheetId="0">#REF!</definedName>
    <definedName name="_RE92">#REF!</definedName>
    <definedName name="_RE96" localSheetId="0">#REF!</definedName>
    <definedName name="_RE96">#REF!</definedName>
    <definedName name="_REC1">"Rectángulo 31"</definedName>
    <definedName name="_RED32" localSheetId="0">#REF!</definedName>
    <definedName name="_RED32">#REF!</definedName>
    <definedName name="_REF37" localSheetId="0">#REF!</definedName>
    <definedName name="_REF37">#REF!</definedName>
    <definedName name="_ref4" localSheetId="0">#REF!</definedName>
    <definedName name="_ref4">#REF!</definedName>
    <definedName name="_REF60" localSheetId="0">#REF!</definedName>
    <definedName name="_REF60">#REF!</definedName>
    <definedName name="_Regression_Int" hidden="1">1</definedName>
    <definedName name="_Regression_Out" localSheetId="0">#REF!</definedName>
    <definedName name="_Regression_Out">#REF!</definedName>
    <definedName name="_Regression_X" localSheetId="0">#REF!</definedName>
    <definedName name="_Regression_X">#REF!</definedName>
    <definedName name="_Regression_Y" localSheetId="0">#REF!</definedName>
    <definedName name="_Regression_Y">#REF!</definedName>
    <definedName name="_REP21" localSheetId="0">#REF!</definedName>
    <definedName name="_REP21">#REF!</definedName>
    <definedName name="_REP42" localSheetId="0">#REF!</definedName>
    <definedName name="_REP42">#REF!</definedName>
    <definedName name="_REP43" localSheetId="0">#REF!</definedName>
    <definedName name="_REP43">#REF!</definedName>
    <definedName name="_RES64" localSheetId="0">#REF!</definedName>
    <definedName name="_RES64">#REF!</definedName>
    <definedName name="_RET1" localSheetId="0">#REF!</definedName>
    <definedName name="_RET1">#REF!</definedName>
    <definedName name="_RET2" localSheetId="0">#REF!</definedName>
    <definedName name="_RET2">#REF!</definedName>
    <definedName name="_RET3" localSheetId="0">#REF!</definedName>
    <definedName name="_RET3">#REF!</definedName>
    <definedName name="_RET4" localSheetId="0">#REF!</definedName>
    <definedName name="_RET4">#REF!</definedName>
    <definedName name="_RET5" localSheetId="0">#REF!</definedName>
    <definedName name="_RET5">#REF!</definedName>
    <definedName name="_RET6" localSheetId="0">#REF!</definedName>
    <definedName name="_RET6">#REF!</definedName>
    <definedName name="_rev1" localSheetId="0">#REF!</definedName>
    <definedName name="_rev1">#REF!</definedName>
    <definedName name="_rev3" localSheetId="0">#REF!</definedName>
    <definedName name="_rev3">#REF!</definedName>
    <definedName name="_rev4" localSheetId="0">#REF!</definedName>
    <definedName name="_rev4">#REF!</definedName>
    <definedName name="_rev5" localSheetId="0">#REF!</definedName>
    <definedName name="_rev5">#REF!</definedName>
    <definedName name="_rev6" localSheetId="0">#REF!</definedName>
    <definedName name="_rev6">#REF!</definedName>
    <definedName name="_rtu6" localSheetId="0">#REF!</definedName>
    <definedName name="_rtu6">#REF!</definedName>
    <definedName name="_s1" localSheetId="0">#REF!</definedName>
    <definedName name="_s1">#REF!</definedName>
    <definedName name="_s2" localSheetId="0">#REF!</definedName>
    <definedName name="_s2">#REF!</definedName>
    <definedName name="_s3" localSheetId="0">#REF!</definedName>
    <definedName name="_s3">#REF!</definedName>
    <definedName name="_s4" localSheetId="0">#REF!</definedName>
    <definedName name="_s4">#REF!</definedName>
    <definedName name="_s5" localSheetId="0">#REF!</definedName>
    <definedName name="_s5">#REF!</definedName>
    <definedName name="_s6" localSheetId="0">#REF!</definedName>
    <definedName name="_s6">#REF!</definedName>
    <definedName name="_s7" localSheetId="0">#REF!</definedName>
    <definedName name="_s7">#REF!</definedName>
    <definedName name="_SBC1" localSheetId="0">#REF!</definedName>
    <definedName name="_SBC1">#REF!</definedName>
    <definedName name="_SBC3" localSheetId="0">#REF!</definedName>
    <definedName name="_SBC3">#REF!</definedName>
    <definedName name="_SBC5" localSheetId="0">#REF!</definedName>
    <definedName name="_SBC5">#REF!</definedName>
    <definedName name="_Sort" localSheetId="0">#REF!</definedName>
    <definedName name="_Sort">#REF!</definedName>
    <definedName name="_sPR2" localSheetId="0">#REF!</definedName>
    <definedName name="_sPR2">#REF!</definedName>
    <definedName name="_srn001" localSheetId="0">#REF!</definedName>
    <definedName name="_srn001">#REF!</definedName>
    <definedName name="_ST106" localSheetId="0">#REF!</definedName>
    <definedName name="_ST106">#REF!</definedName>
    <definedName name="_ST1226" localSheetId="0">#REF!</definedName>
    <definedName name="_ST1226">#REF!</definedName>
    <definedName name="_ST126" localSheetId="0">#REF!</definedName>
    <definedName name="_ST126">#REF!</definedName>
    <definedName name="_ST146" localSheetId="0">#REF!</definedName>
    <definedName name="_ST146">#REF!</definedName>
    <definedName name="_ST166" localSheetId="0">#REF!</definedName>
    <definedName name="_ST166">#REF!</definedName>
    <definedName name="_ST186" localSheetId="0">#REF!</definedName>
    <definedName name="_ST186">#REF!</definedName>
    <definedName name="_ST206" localSheetId="0">#REF!</definedName>
    <definedName name="_ST206">#REF!</definedName>
    <definedName name="_ST311" localSheetId="0">#REF!</definedName>
    <definedName name="_ST311">#REF!</definedName>
    <definedName name="_ST312" localSheetId="0">#REF!</definedName>
    <definedName name="_ST312">#REF!</definedName>
    <definedName name="_ST32" localSheetId="0">#REF!</definedName>
    <definedName name="_ST32">#REF!</definedName>
    <definedName name="_ST86" localSheetId="0">#REF!</definedName>
    <definedName name="_ST86">#REF!</definedName>
    <definedName name="_STC60" localSheetId="0">#REF!</definedName>
    <definedName name="_STC60">#REF!</definedName>
    <definedName name="_sTT2" localSheetId="0">#REF!</definedName>
    <definedName name="_sTT2">#REF!</definedName>
    <definedName name="_SUM1" localSheetId="0">#REF!</definedName>
    <definedName name="_SUM1">#REF!</definedName>
    <definedName name="_SUM2" localSheetId="0">#REF!</definedName>
    <definedName name="_SUM2">#REF!</definedName>
    <definedName name="_SY104" localSheetId="0">#REF!</definedName>
    <definedName name="_SY104">#REF!</definedName>
    <definedName name="_SY106" localSheetId="0">#REF!</definedName>
    <definedName name="_SY106">#REF!</definedName>
    <definedName name="_SY124" localSheetId="0">#REF!</definedName>
    <definedName name="_SY124">#REF!</definedName>
    <definedName name="_SY126" localSheetId="0">#REF!</definedName>
    <definedName name="_SY126">#REF!</definedName>
    <definedName name="_SY164" localSheetId="0">#REF!</definedName>
    <definedName name="_SY164">#REF!</definedName>
    <definedName name="_SY166" localSheetId="0">#REF!</definedName>
    <definedName name="_SY166">#REF!</definedName>
    <definedName name="_SY186" localSheetId="0">#REF!</definedName>
    <definedName name="_SY186">#REF!</definedName>
    <definedName name="_SY206" localSheetId="0">#REF!</definedName>
    <definedName name="_SY206">#REF!</definedName>
    <definedName name="_SY64" localSheetId="0">#REF!</definedName>
    <definedName name="_SY64">#REF!</definedName>
    <definedName name="_SY84" localSheetId="0">#REF!</definedName>
    <definedName name="_SY84">#REF!</definedName>
    <definedName name="_SY86" localSheetId="0">#REF!</definedName>
    <definedName name="_SY86">#REF!</definedName>
    <definedName name="_t3" localSheetId="0">#REF!</definedName>
    <definedName name="_t3">#REF!</definedName>
    <definedName name="_t4" localSheetId="0">#REF!</definedName>
    <definedName name="_t4">#REF!</definedName>
    <definedName name="_t5" localSheetId="0">#REF!</definedName>
    <definedName name="_t5">#REF!</definedName>
    <definedName name="_t6" localSheetId="0">#REF!</definedName>
    <definedName name="_t6">#REF!</definedName>
    <definedName name="_t66" localSheetId="0">#REF!</definedName>
    <definedName name="_t66">#REF!</definedName>
    <definedName name="_t7" localSheetId="0">#REF!</definedName>
    <definedName name="_t7">#REF!</definedName>
    <definedName name="_t77" localSheetId="0">#REF!</definedName>
    <definedName name="_t77">#REF!</definedName>
    <definedName name="_t8" localSheetId="0">#REF!</definedName>
    <definedName name="_t8">#REF!</definedName>
    <definedName name="_t88" localSheetId="0">#REF!</definedName>
    <definedName name="_t88">#REF!</definedName>
    <definedName name="_t9" localSheetId="0">#REF!</definedName>
    <definedName name="_t9">#REF!</definedName>
    <definedName name="_t99" localSheetId="0">#REF!</definedName>
    <definedName name="_t99">#REF!</definedName>
    <definedName name="_Table1_In1" localSheetId="0" hidden="1">#REF!</definedName>
    <definedName name="_Table1_In1" hidden="1">#REF!</definedName>
    <definedName name="_Table1_Out" localSheetId="0" hidden="1">#REF!</definedName>
    <definedName name="_Table1_Out" hidden="1">#REF!</definedName>
    <definedName name="_TAP2" localSheetId="0">#REF!</definedName>
    <definedName name="_TAP2">#REF!</definedName>
    <definedName name="_tax1" localSheetId="0">#REF!</definedName>
    <definedName name="_tax1">#REF!</definedName>
    <definedName name="_tax2" localSheetId="0">#REF!</definedName>
    <definedName name="_tax2">#REF!</definedName>
    <definedName name="_tax3" localSheetId="0">#REF!</definedName>
    <definedName name="_tax3">#REF!</definedName>
    <definedName name="_tax4" localSheetId="0">#REF!</definedName>
    <definedName name="_tax4">#REF!</definedName>
    <definedName name="_tb3" localSheetId="0">#REF!</definedName>
    <definedName name="_tb3">#REF!</definedName>
    <definedName name="_tc1" localSheetId="0">#REF!</definedName>
    <definedName name="_tc1">#REF!</definedName>
    <definedName name="_tc2" localSheetId="0">#REF!</definedName>
    <definedName name="_tc2">#REF!</definedName>
    <definedName name="_tc3" localSheetId="0">#REF!</definedName>
    <definedName name="_tc3">#REF!</definedName>
    <definedName name="_TEE1" localSheetId="0">#REF!</definedName>
    <definedName name="_TEE1">#REF!</definedName>
    <definedName name="_TEE2" localSheetId="0">#REF!</definedName>
    <definedName name="_TEE2">#REF!</definedName>
    <definedName name="_TEE3" localSheetId="0">#REF!</definedName>
    <definedName name="_TEE3">#REF!</definedName>
    <definedName name="_TEE3_1">"#REF!"</definedName>
    <definedName name="_TEE32" localSheetId="0">#REF!</definedName>
    <definedName name="_TEE32">#REF!</definedName>
    <definedName name="_TEE33" localSheetId="0">#REF!</definedName>
    <definedName name="_TEE33">#REF!</definedName>
    <definedName name="_TEE4" localSheetId="0">#REF!</definedName>
    <definedName name="_TEE4">#REF!</definedName>
    <definedName name="_TEE4_1">"#REF!"</definedName>
    <definedName name="_TEE6" localSheetId="0">#REF!</definedName>
    <definedName name="_TEE6">#REF!</definedName>
    <definedName name="_TEE6_1">"#REF!"</definedName>
    <definedName name="_TEP22" localSheetId="0">#REF!</definedName>
    <definedName name="_TEP22">#REF!</definedName>
    <definedName name="_TEP44" localSheetId="0">#REF!</definedName>
    <definedName name="_TEP44">#REF!</definedName>
    <definedName name="_TES44" localSheetId="0">#REF!</definedName>
    <definedName name="_TES44">#REF!</definedName>
    <definedName name="_TES64" localSheetId="0">#REF!</definedName>
    <definedName name="_TES64">#REF!</definedName>
    <definedName name="_TES66" localSheetId="0">#REF!</definedName>
    <definedName name="_TES66">#REF!</definedName>
    <definedName name="_tgt25" localSheetId="0">#REF!</definedName>
    <definedName name="_tgt25">#REF!</definedName>
    <definedName name="_THF12" localSheetId="0">#REF!</definedName>
    <definedName name="_THF12">#REF!</definedName>
    <definedName name="_THF128" localSheetId="0">#REF!</definedName>
    <definedName name="_THF128">#REF!</definedName>
    <definedName name="_TNL24" localSheetId="0">#REF!</definedName>
    <definedName name="_TNL24">#REF!</definedName>
    <definedName name="_TNL27" localSheetId="0">#REF!</definedName>
    <definedName name="_TNL27">#REF!</definedName>
    <definedName name="_TNL30" localSheetId="0">#REF!</definedName>
    <definedName name="_TNL30">#REF!</definedName>
    <definedName name="_TNL33" localSheetId="0">#REF!</definedName>
    <definedName name="_TNL33">#REF!</definedName>
    <definedName name="_TNL36" localSheetId="0">#REF!</definedName>
    <definedName name="_TNL36">#REF!</definedName>
    <definedName name="_TNL39" localSheetId="0">#REF!</definedName>
    <definedName name="_TNL39">#REF!</definedName>
    <definedName name="_TNL42" localSheetId="0">#REF!</definedName>
    <definedName name="_TNL42">#REF!</definedName>
    <definedName name="_TNL45" localSheetId="0">#REF!</definedName>
    <definedName name="_TNL45">#REF!</definedName>
    <definedName name="_TNL48" localSheetId="0">#REF!</definedName>
    <definedName name="_TNL48">#REF!</definedName>
    <definedName name="_TNL51" localSheetId="0">#REF!</definedName>
    <definedName name="_TNL51">#REF!</definedName>
    <definedName name="_TNL54" localSheetId="0">#REF!</definedName>
    <definedName name="_TNL54">#REF!</definedName>
    <definedName name="_TNL60" localSheetId="0">#REF!</definedName>
    <definedName name="_TNL60">#REF!</definedName>
    <definedName name="_TOP1" localSheetId="0">#REF!</definedName>
    <definedName name="_TOP1">#REF!</definedName>
    <definedName name="_TOP10" localSheetId="0">#REF!</definedName>
    <definedName name="_TOP10">#REF!</definedName>
    <definedName name="_TOP2" localSheetId="0">#REF!</definedName>
    <definedName name="_TOP2">#REF!</definedName>
    <definedName name="_TOP3" localSheetId="0">#REF!</definedName>
    <definedName name="_TOP3">#REF!</definedName>
    <definedName name="_TOP4" localSheetId="0">#REF!</definedName>
    <definedName name="_TOP4">#REF!</definedName>
    <definedName name="_TOP5" localSheetId="0">#REF!</definedName>
    <definedName name="_TOP5">#REF!</definedName>
    <definedName name="_TOP6" localSheetId="0">#REF!</definedName>
    <definedName name="_TOP6">#REF!</definedName>
    <definedName name="_TOP7" localSheetId="0">#REF!</definedName>
    <definedName name="_TOP7">#REF!</definedName>
    <definedName name="_TOP8" localSheetId="0">#REF!</definedName>
    <definedName name="_TOP8">#REF!</definedName>
    <definedName name="_TOP9" localSheetId="0">#REF!</definedName>
    <definedName name="_TOP9">#REF!</definedName>
    <definedName name="_TOT1" localSheetId="0">#REF!</definedName>
    <definedName name="_TOT1">#REF!</definedName>
    <definedName name="_TOT10" localSheetId="0">#REF!</definedName>
    <definedName name="_TOT10">#REF!</definedName>
    <definedName name="_TOT11" localSheetId="0">#REF!</definedName>
    <definedName name="_TOT11">#REF!</definedName>
    <definedName name="_TOT7" localSheetId="0">#REF!</definedName>
    <definedName name="_TOT7">#REF!</definedName>
    <definedName name="_TOT8">#N/A</definedName>
    <definedName name="_TPE1132" localSheetId="0">#REF!</definedName>
    <definedName name="_TPE1132">#REF!</definedName>
    <definedName name="_TPE12" localSheetId="0">#REF!</definedName>
    <definedName name="_TPE12">#REF!</definedName>
    <definedName name="_TPE1331" localSheetId="0">#REF!</definedName>
    <definedName name="_TPE1331">#REF!</definedName>
    <definedName name="_TPE1701" localSheetId="0">#REF!</definedName>
    <definedName name="_TPE1701">#REF!</definedName>
    <definedName name="_TPE1702" localSheetId="0">#REF!</definedName>
    <definedName name="_TPE1702">#REF!</definedName>
    <definedName name="_TPE1703" localSheetId="0">#REF!</definedName>
    <definedName name="_TPE1703">#REF!</definedName>
    <definedName name="_TPE1704" localSheetId="0">#REF!</definedName>
    <definedName name="_TPE1704">#REF!</definedName>
    <definedName name="_TPE1706" localSheetId="0">#REF!</definedName>
    <definedName name="_TPE1706">#REF!</definedName>
    <definedName name="_TPE1708" localSheetId="0">#REF!</definedName>
    <definedName name="_TPE1708">#REF!</definedName>
    <definedName name="_TPE1710" localSheetId="0">#REF!</definedName>
    <definedName name="_TPE1710">#REF!</definedName>
    <definedName name="_TPE1735" localSheetId="0">#REF!</definedName>
    <definedName name="_TPE1735">#REF!</definedName>
    <definedName name="_TPE1763" localSheetId="0">#REF!</definedName>
    <definedName name="_TPE1763">#REF!</definedName>
    <definedName name="_TPE1790" localSheetId="0">#REF!</definedName>
    <definedName name="_TPE1790">#REF!</definedName>
    <definedName name="_TPE8016" localSheetId="0">#REF!</definedName>
    <definedName name="_TPE8016">#REF!</definedName>
    <definedName name="_TPE8020" localSheetId="0">#REF!</definedName>
    <definedName name="_TPE8020">#REF!</definedName>
    <definedName name="_TPE8025" localSheetId="0">#REF!</definedName>
    <definedName name="_TPE8025">#REF!</definedName>
    <definedName name="_TPF12" localSheetId="0">#REF!</definedName>
    <definedName name="_TPF12">#REF!</definedName>
    <definedName name="_TPN1002" localSheetId="0">#REF!</definedName>
    <definedName name="_TPN1002">#REF!</definedName>
    <definedName name="_TPN1003" localSheetId="0">#REF!</definedName>
    <definedName name="_TPN1003">#REF!</definedName>
    <definedName name="_TPN1004" localSheetId="0">#REF!</definedName>
    <definedName name="_TPN1004">#REF!</definedName>
    <definedName name="_TPN1006" localSheetId="0">#REF!</definedName>
    <definedName name="_TPN1006">#REF!</definedName>
    <definedName name="_TPN1008" localSheetId="0">#REF!</definedName>
    <definedName name="_TPN1008">#REF!</definedName>
    <definedName name="_TPN1010" localSheetId="0">#REF!</definedName>
    <definedName name="_TPN1010">#REF!</definedName>
    <definedName name="_TPN1202" localSheetId="0">#REF!</definedName>
    <definedName name="_TPN1202">#REF!</definedName>
    <definedName name="_TPN1203" localSheetId="0">#REF!</definedName>
    <definedName name="_TPN1203">#REF!</definedName>
    <definedName name="_TPN1204" localSheetId="0">#REF!</definedName>
    <definedName name="_TPN1204">#REF!</definedName>
    <definedName name="_TPN1206" localSheetId="0">#REF!</definedName>
    <definedName name="_TPN1206">#REF!</definedName>
    <definedName name="_TPN1208" localSheetId="0">#REF!</definedName>
    <definedName name="_TPN1208">#REF!</definedName>
    <definedName name="_TPN1210" localSheetId="0">#REF!</definedName>
    <definedName name="_TPN1210">#REF!</definedName>
    <definedName name="_TPN1225" localSheetId="0">#REF!</definedName>
    <definedName name="_TPN1225">#REF!</definedName>
    <definedName name="_TPN1232" localSheetId="0">#REF!</definedName>
    <definedName name="_TPN1232">#REF!</definedName>
    <definedName name="_TPN16012" localSheetId="0">#REF!</definedName>
    <definedName name="_TPN16012">#REF!</definedName>
    <definedName name="_TPN1602" localSheetId="0">#REF!</definedName>
    <definedName name="_TPN1602">#REF!</definedName>
    <definedName name="_TPN1603" localSheetId="0">#REF!</definedName>
    <definedName name="_TPN1603">#REF!</definedName>
    <definedName name="_TPN1604" localSheetId="0">#REF!</definedName>
    <definedName name="_TPN1604">#REF!</definedName>
    <definedName name="_TPN1606" localSheetId="0">#REF!</definedName>
    <definedName name="_TPN1606">#REF!</definedName>
    <definedName name="_TPN1608" localSheetId="0">#REF!</definedName>
    <definedName name="_TPN1608">#REF!</definedName>
    <definedName name="_TPN1610" localSheetId="0">#REF!</definedName>
    <definedName name="_TPN1610">#REF!</definedName>
    <definedName name="_TPR2" localSheetId="0">#REF!</definedName>
    <definedName name="_TPR2">#REF!</definedName>
    <definedName name="_TR114" localSheetId="0">#REF!</definedName>
    <definedName name="_TR114">#REF!</definedName>
    <definedName name="_TRI15" localSheetId="0">#REF!</definedName>
    <definedName name="_TRI15">#REF!</definedName>
    <definedName name="_TRI16" localSheetId="0">#REF!</definedName>
    <definedName name="_TRI16">#REF!</definedName>
    <definedName name="_TRI17" localSheetId="0">#REF!</definedName>
    <definedName name="_TRI17">#REF!</definedName>
    <definedName name="_TRI18" localSheetId="0">#REF!</definedName>
    <definedName name="_TRI18">#REF!</definedName>
    <definedName name="_TRI19" localSheetId="0">#REF!</definedName>
    <definedName name="_TRI19">#REF!</definedName>
    <definedName name="_TRI20" localSheetId="0">#REF!</definedName>
    <definedName name="_TRI20">#REF!</definedName>
    <definedName name="_TRI21" localSheetId="0">#REF!</definedName>
    <definedName name="_TRI21">#REF!</definedName>
    <definedName name="_TRI22" localSheetId="0">#REF!</definedName>
    <definedName name="_TRI22">#REF!</definedName>
    <definedName name="_TRI23" localSheetId="0">#REF!</definedName>
    <definedName name="_TRI23">#REF!</definedName>
    <definedName name="_TRI25" localSheetId="0">#REF!</definedName>
    <definedName name="_TRI25">#REF!</definedName>
    <definedName name="_TRI26" localSheetId="0">#REF!</definedName>
    <definedName name="_TRI26">#REF!</definedName>
    <definedName name="_TRI27" localSheetId="0">#REF!</definedName>
    <definedName name="_TRI27">#REF!</definedName>
    <definedName name="_TRI28" localSheetId="0">#REF!</definedName>
    <definedName name="_TRI28">#REF!</definedName>
    <definedName name="_TRI29" localSheetId="0">#REF!</definedName>
    <definedName name="_TRI29">#REF!</definedName>
    <definedName name="_TRI30" localSheetId="0">#REF!</definedName>
    <definedName name="_TRI30">#REF!</definedName>
    <definedName name="_TRI31" localSheetId="0">#REF!</definedName>
    <definedName name="_TRI31">#REF!</definedName>
    <definedName name="_TRI32" localSheetId="0">#REF!</definedName>
    <definedName name="_TRI32">#REF!</definedName>
    <definedName name="_TRI33" localSheetId="0">#REF!</definedName>
    <definedName name="_TRI33">#REF!</definedName>
    <definedName name="_TRI47" localSheetId="0">#REF!</definedName>
    <definedName name="_TRI47">#REF!</definedName>
    <definedName name="_TST3" localSheetId="0">#REF!</definedName>
    <definedName name="_TST3">#REF!</definedName>
    <definedName name="_TTT2" localSheetId="0">#REF!</definedName>
    <definedName name="_TTT2">#REF!</definedName>
    <definedName name="_TUB3" localSheetId="0">#REF!</definedName>
    <definedName name="_TUB3">#REF!</definedName>
    <definedName name="_tub91" localSheetId="0">#REF!</definedName>
    <definedName name="_tub91">#REF!</definedName>
    <definedName name="_TUZ22" localSheetId="0">#REF!</definedName>
    <definedName name="_TUZ22">#REF!</definedName>
    <definedName name="_TUZ36" localSheetId="0">#REF!</definedName>
    <definedName name="_TUZ36">#REF!</definedName>
    <definedName name="_TZ2110" localSheetId="0">#REF!</definedName>
    <definedName name="_TZ2110">#REF!</definedName>
    <definedName name="_TZ2112" localSheetId="0">#REF!</definedName>
    <definedName name="_TZ2112">#REF!</definedName>
    <definedName name="_TZ2114" localSheetId="0">#REF!</definedName>
    <definedName name="_TZ2114">#REF!</definedName>
    <definedName name="_TZ2116" localSheetId="0">#REF!</definedName>
    <definedName name="_TZ2116">#REF!</definedName>
    <definedName name="_TZ212" localSheetId="0">#REF!</definedName>
    <definedName name="_TZ212">#REF!</definedName>
    <definedName name="_TZ213" localSheetId="0">#REF!</definedName>
    <definedName name="_TZ213">#REF!</definedName>
    <definedName name="_TZ214" localSheetId="0">#REF!</definedName>
    <definedName name="_TZ214">#REF!</definedName>
    <definedName name="_TZ216" localSheetId="0">#REF!</definedName>
    <definedName name="_TZ216">#REF!</definedName>
    <definedName name="_TZ218" localSheetId="0">#REF!</definedName>
    <definedName name="_TZ218">#REF!</definedName>
    <definedName name="_TZ225" localSheetId="0">#REF!</definedName>
    <definedName name="_TZ225">#REF!</definedName>
    <definedName name="_TZ2610" localSheetId="0">#REF!</definedName>
    <definedName name="_TZ2610">#REF!</definedName>
    <definedName name="_TZ2612" localSheetId="0">#REF!</definedName>
    <definedName name="_TZ2612">#REF!</definedName>
    <definedName name="_TZ2616" localSheetId="0">#REF!</definedName>
    <definedName name="_TZ2616">#REF!</definedName>
    <definedName name="_TZ262" localSheetId="0">#REF!</definedName>
    <definedName name="_TZ262">#REF!</definedName>
    <definedName name="_TZ263" localSheetId="0">#REF!</definedName>
    <definedName name="_TZ263">#REF!</definedName>
    <definedName name="_TZ264" localSheetId="0">#REF!</definedName>
    <definedName name="_TZ264">#REF!</definedName>
    <definedName name="_TZ266" localSheetId="0">#REF!</definedName>
    <definedName name="_TZ266">#REF!</definedName>
    <definedName name="_TZ268" localSheetId="0">#REF!</definedName>
    <definedName name="_TZ268">#REF!</definedName>
    <definedName name="_TZ323" localSheetId="0">#REF!</definedName>
    <definedName name="_TZ323">#REF!</definedName>
    <definedName name="_TZ324" localSheetId="0">#REF!</definedName>
    <definedName name="_TZ324">#REF!</definedName>
    <definedName name="_TZ32510" localSheetId="0">#REF!</definedName>
    <definedName name="_TZ32510">#REF!</definedName>
    <definedName name="_TZ32512" localSheetId="0">#REF!</definedName>
    <definedName name="_TZ32512">#REF!</definedName>
    <definedName name="_TZ3253" localSheetId="0">#REF!</definedName>
    <definedName name="_TZ3253">#REF!</definedName>
    <definedName name="_TZ3254" localSheetId="0">#REF!</definedName>
    <definedName name="_TZ3254">#REF!</definedName>
    <definedName name="_TZ3256" localSheetId="0">#REF!</definedName>
    <definedName name="_TZ3256">#REF!</definedName>
    <definedName name="_TZ3258" localSheetId="0">#REF!</definedName>
    <definedName name="_TZ3258">#REF!</definedName>
    <definedName name="_TZ4110" localSheetId="0">#REF!</definedName>
    <definedName name="_TZ4110">#REF!</definedName>
    <definedName name="_TZ4112" localSheetId="0">#REF!</definedName>
    <definedName name="_TZ4112">#REF!</definedName>
    <definedName name="_TZ414" localSheetId="0">#REF!</definedName>
    <definedName name="_TZ414">#REF!</definedName>
    <definedName name="_TZ416" localSheetId="0">#REF!</definedName>
    <definedName name="_TZ416">#REF!</definedName>
    <definedName name="_TZ418" localSheetId="0">#REF!</definedName>
    <definedName name="_TZ418">#REF!</definedName>
    <definedName name="_u4" localSheetId="0">#REF!</definedName>
    <definedName name="_u4">#REF!</definedName>
    <definedName name="_u5" localSheetId="0">#REF!</definedName>
    <definedName name="_u5">#REF!</definedName>
    <definedName name="_u6" localSheetId="0">#REF!</definedName>
    <definedName name="_u6">#REF!</definedName>
    <definedName name="_u7" localSheetId="0">#REF!</definedName>
    <definedName name="_u7">#REF!</definedName>
    <definedName name="_u8" localSheetId="0">#REF!</definedName>
    <definedName name="_u8">#REF!</definedName>
    <definedName name="_u9" localSheetId="0">#REF!</definedName>
    <definedName name="_u9">#REF!</definedName>
    <definedName name="_UDD06" localSheetId="0">#REF!</definedName>
    <definedName name="_UDD06">#REF!</definedName>
    <definedName name="_UDD08" localSheetId="0">#REF!</definedName>
    <definedName name="_UDD08">#REF!</definedName>
    <definedName name="_UG3" localSheetId="0">#REF!</definedName>
    <definedName name="_UG3">#REF!</definedName>
    <definedName name="_UG3_1">"#REF!"</definedName>
    <definedName name="_UG4" localSheetId="0">#REF!</definedName>
    <definedName name="_UG4">#REF!</definedName>
    <definedName name="_UG4_1">"#REF!"</definedName>
    <definedName name="_UG6" localSheetId="0">#REF!</definedName>
    <definedName name="_UG6">#REF!</definedName>
    <definedName name="_UG6_1">"#REF!"</definedName>
    <definedName name="_UG8" localSheetId="0">#REF!</definedName>
    <definedName name="_UG8">#REF!</definedName>
    <definedName name="_UG8_1">"#REF!"</definedName>
    <definedName name="_UNI32" localSheetId="0">#REF!</definedName>
    <definedName name="_UNI32">#REF!</definedName>
    <definedName name="_unj1" localSheetId="0">#REF!</definedName>
    <definedName name="_unj1">#REF!</definedName>
    <definedName name="_UNL24" localSheetId="0">#REF!</definedName>
    <definedName name="_UNL24">#REF!</definedName>
    <definedName name="_UNL27" localSheetId="0">#REF!</definedName>
    <definedName name="_UNL27">#REF!</definedName>
    <definedName name="_UNL30" localSheetId="0">#REF!</definedName>
    <definedName name="_UNL30">#REF!</definedName>
    <definedName name="_UNL33" localSheetId="0">#REF!</definedName>
    <definedName name="_UNL33">#REF!</definedName>
    <definedName name="_UNL36" localSheetId="0">#REF!</definedName>
    <definedName name="_UNL36">#REF!</definedName>
    <definedName name="_UNL39" localSheetId="0">#REF!</definedName>
    <definedName name="_UNL39">#REF!</definedName>
    <definedName name="_UNL42" localSheetId="0">#REF!</definedName>
    <definedName name="_UNL42">#REF!</definedName>
    <definedName name="_UNL45" localSheetId="0">#REF!</definedName>
    <definedName name="_UNL45">#REF!</definedName>
    <definedName name="_UNL48" localSheetId="0">#REF!</definedName>
    <definedName name="_UNL48">#REF!</definedName>
    <definedName name="_UNL51" localSheetId="0">#REF!</definedName>
    <definedName name="_UNL51">#REF!</definedName>
    <definedName name="_UNL54" localSheetId="0">#REF!</definedName>
    <definedName name="_UNL54">#REF!</definedName>
    <definedName name="_UNL60" localSheetId="0">#REF!</definedName>
    <definedName name="_UNL60">#REF!</definedName>
    <definedName name="_ur7" localSheetId="0">#REF!</definedName>
    <definedName name="_ur7">#REF!</definedName>
    <definedName name="_v2" localSheetId="0">#REF!</definedName>
    <definedName name="_v2">#REF!</definedName>
    <definedName name="_v3" localSheetId="0">#REF!</definedName>
    <definedName name="_v3">#REF!</definedName>
    <definedName name="_v4" localSheetId="0">#REF!</definedName>
    <definedName name="_v4">#REF!</definedName>
    <definedName name="_v5" localSheetId="0">#REF!</definedName>
    <definedName name="_v5">#REF!</definedName>
    <definedName name="_v6" localSheetId="0">#REF!</definedName>
    <definedName name="_v6">#REF!</definedName>
    <definedName name="_v7" localSheetId="0">#REF!</definedName>
    <definedName name="_v7">#REF!</definedName>
    <definedName name="_v8" localSheetId="0">#REF!</definedName>
    <definedName name="_v8">#REF!</definedName>
    <definedName name="_v9" localSheetId="0">#REF!</definedName>
    <definedName name="_v9">#REF!</definedName>
    <definedName name="_VA1" localSheetId="0">#REF!</definedName>
    <definedName name="_VA1">#REF!</definedName>
    <definedName name="_VA2" localSheetId="0">#REF!</definedName>
    <definedName name="_VA2">#REF!</definedName>
    <definedName name="_VA21" localSheetId="0">#REF!</definedName>
    <definedName name="_VA21">#REF!</definedName>
    <definedName name="_VAL3" localSheetId="0">#REF!</definedName>
    <definedName name="_VAL3">#REF!</definedName>
    <definedName name="_VEX1" localSheetId="0">#REF!</definedName>
    <definedName name="_VEX1">#REF!</definedName>
    <definedName name="_VFA1" localSheetId="0">#REF!</definedName>
    <definedName name="_VFA1">#REF!</definedName>
    <definedName name="_vfv4" localSheetId="0">#REF!</definedName>
    <definedName name="_vfv4">#REF!</definedName>
    <definedName name="_VIT1" localSheetId="0">#REF!</definedName>
    <definedName name="_VIT1">#REF!</definedName>
    <definedName name="_VPR1" localSheetId="0">#REF!</definedName>
    <definedName name="_VPR1">#REF!</definedName>
    <definedName name="_VPR2" localSheetId="0">#REF!</definedName>
    <definedName name="_VPR2">#REF!</definedName>
    <definedName name="_VRP1" localSheetId="0">#REF!</definedName>
    <definedName name="_VRP1">#REF!</definedName>
    <definedName name="_VSM1" localSheetId="0">#REF!</definedName>
    <definedName name="_VSM1">#REF!</definedName>
    <definedName name="_x1" localSheetId="0">#REF!</definedName>
    <definedName name="_x1">#REF!</definedName>
    <definedName name="_x2" localSheetId="0">#REF!</definedName>
    <definedName name="_x2">#REF!</definedName>
    <definedName name="_x3" localSheetId="0">#REF!</definedName>
    <definedName name="_x3">#REF!</definedName>
    <definedName name="_x4" localSheetId="0">#REF!</definedName>
    <definedName name="_x4">#REF!</definedName>
    <definedName name="_x5" localSheetId="0">#REF!</definedName>
    <definedName name="_x5">#REF!</definedName>
    <definedName name="_x6" localSheetId="0">#REF!</definedName>
    <definedName name="_x6">#REF!</definedName>
    <definedName name="_x7" localSheetId="0">#REF!</definedName>
    <definedName name="_x7">#REF!</definedName>
    <definedName name="_x8" localSheetId="0">#REF!</definedName>
    <definedName name="_x8">#REF!</definedName>
    <definedName name="_x9" localSheetId="0">#REF!</definedName>
    <definedName name="_x9">#REF!</definedName>
    <definedName name="_Y110705" localSheetId="0">#REF!</definedName>
    <definedName name="_Y110705">#REF!</definedName>
    <definedName name="_y2" localSheetId="0">#REF!</definedName>
    <definedName name="_y2">#REF!</definedName>
    <definedName name="_y3" localSheetId="0">#REF!</definedName>
    <definedName name="_y3">#REF!</definedName>
    <definedName name="_y4" localSheetId="0">#REF!</definedName>
    <definedName name="_y4">#REF!</definedName>
    <definedName name="_y5" localSheetId="0">#REF!</definedName>
    <definedName name="_y5">#REF!</definedName>
    <definedName name="_y6" localSheetId="0">#REF!</definedName>
    <definedName name="_y6">#REF!</definedName>
    <definedName name="_y7" localSheetId="0">#REF!</definedName>
    <definedName name="_y7">#REF!</definedName>
    <definedName name="_y8" localSheetId="0">#REF!</definedName>
    <definedName name="_y8">#REF!</definedName>
    <definedName name="_y9" localSheetId="0">#REF!</definedName>
    <definedName name="_y9">#REF!</definedName>
    <definedName name="_YA1" localSheetId="0">#REF!</definedName>
    <definedName name="_YA1">#REF!</definedName>
    <definedName name="_z1" localSheetId="0">#REF!</definedName>
    <definedName name="_z1">#REF!</definedName>
    <definedName name="_z2" localSheetId="0">#REF!</definedName>
    <definedName name="_z2">#REF!</definedName>
    <definedName name="_z3" localSheetId="0">#REF!</definedName>
    <definedName name="_z3">#REF!</definedName>
    <definedName name="_z4" localSheetId="0">#REF!</definedName>
    <definedName name="_z4">#REF!</definedName>
    <definedName name="_z5" localSheetId="0">#REF!</definedName>
    <definedName name="_z5">#REF!</definedName>
    <definedName name="_z6" localSheetId="0">#REF!</definedName>
    <definedName name="_z6">#REF!</definedName>
    <definedName name="¡ÆC">#N/A</definedName>
    <definedName name="´cAE°eE¹" localSheetId="0" hidden="1">#REF!</definedName>
    <definedName name="´cAE°eE¹" hidden="1">#REF!</definedName>
    <definedName name="¿uº°¿μ¾÷" localSheetId="0">#REF!</definedName>
    <definedName name="¿uº°¿μ¾÷">#REF!</definedName>
    <definedName name="￠?u¨￢¡Æ￠?￥i¨u¡A" localSheetId="0">#REF!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localSheetId="0" hidden="1">#REF!</definedName>
    <definedName name="￠￥cAE¡ÆeEⓒo" hidden="1">#REF!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#N/A</definedName>
    <definedName name="¤A¤A¤C¶o¤A¤¤¿A¶o¤A¤±¤¤¿A¶o³N¿A¶÷¤¤¾o¤¤¤·¤·¤¤¤±¤±¤¤¤·¤·¤¤¤¤¤·¤±">#N/A</definedName>
    <definedName name="¤C¤C¤C¤C">#N/A</definedName>
    <definedName name="¤ⓒ¤ⓒ¤ⓒ¤ⓒ¤°¤¾">#N/A</definedName>
    <definedName name="¤Ð¤I¤Ð¤I¤I¤I">#N/A</definedName>
    <definedName name="¤E¤A¤A¤A">#N/A</definedName>
    <definedName name="¤I¤I¤I">#N/A</definedName>
    <definedName name="°C">#N/A</definedName>
    <definedName name="°Ç">#N/A</definedName>
    <definedName name="¼o¼o½CAu7¿u">#N/A</definedName>
    <definedName name="¼ö¼ö½ÇÀû7¿ù">#N/A</definedName>
    <definedName name="a" localSheetId="0">#REF!</definedName>
    <definedName name="a">#REF!</definedName>
    <definedName name="A_1" localSheetId="0">#REF!</definedName>
    <definedName name="A_1">#REF!</definedName>
    <definedName name="A_impresión_IM" localSheetId="0">#REF!</definedName>
    <definedName name="A_impresión_IM">#REF!</definedName>
    <definedName name="A_IMPRESIÓN_IM_1">"#REF!"</definedName>
    <definedName name="A¡þ_¡¤ⓒo_AO">#N/A</definedName>
    <definedName name="A￢_·¹_AO">#N/A</definedName>
    <definedName name="A0" localSheetId="0">#REF!</definedName>
    <definedName name="A0">#REF!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10.01">APUS!$B$3286</definedName>
    <definedName name="A10.02">APUS!$B$3353</definedName>
    <definedName name="A10.03">APUS!$B$3420</definedName>
    <definedName name="A11.01">APUS!$B$3487</definedName>
    <definedName name="A12.01">APUS!$B$3554</definedName>
    <definedName name="A12.02">APUS!$B$3621</definedName>
    <definedName name="A12.03">APUS!$B$3688</definedName>
    <definedName name="A12.04">APUS!$B$3755</definedName>
    <definedName name="A12.05">APUS!$B$3822</definedName>
    <definedName name="A12.06">APUS!$B$3889</definedName>
    <definedName name="A12.08">APUS!$B$3956</definedName>
    <definedName name="A12.09">APUS!$B$4023</definedName>
    <definedName name="A12.10">APUS!$B$4090</definedName>
    <definedName name="A14.01.1">APUS!$B$4157</definedName>
    <definedName name="A14.01.2">APUS!$B$4224</definedName>
    <definedName name="A14.01.3">APUS!$B$4291</definedName>
    <definedName name="a14.02.1">APUS!$B$4358</definedName>
    <definedName name="a14.02.2">APUS!$B$4425</definedName>
    <definedName name="a14.02.3">APUS!$B$4492</definedName>
    <definedName name="a14.03.1">APUS!$B$4559</definedName>
    <definedName name="a14.03.2">APUS!#REF!</definedName>
    <definedName name="A18A200" localSheetId="0">#REF!</definedName>
    <definedName name="A18A200">#REF!</definedName>
    <definedName name="A2.01">APUS!$B$540</definedName>
    <definedName name="A2.02">APUS!$B$607</definedName>
    <definedName name="A2.03">APUS!$B$674</definedName>
    <definedName name="A2.04">APUS!$B$741</definedName>
    <definedName name="A2.05">APUS!$B$808</definedName>
    <definedName name="A2.06">APUS!$B$875</definedName>
    <definedName name="A2.07">APUS!$B$942</definedName>
    <definedName name="A2.08">APUS!$B$1009</definedName>
    <definedName name="A2.09">APUS!$B$1076</definedName>
    <definedName name="A2_" localSheetId="0">#REF!</definedName>
    <definedName name="A2_">#REF!</definedName>
    <definedName name="A220TT" localSheetId="0">#REF!</definedName>
    <definedName name="A220TT">#REF!</definedName>
    <definedName name="a2a" localSheetId="0">#REF!</definedName>
    <definedName name="a2a">#REF!</definedName>
    <definedName name="A3.01">APUS!$B$1143</definedName>
    <definedName name="A3.02">APUS!$B$1210</definedName>
    <definedName name="A3.03">APUS!$B$1210</definedName>
    <definedName name="A4.01">APUS!$B$1277</definedName>
    <definedName name="A4.02">APUS!$B$1344</definedName>
    <definedName name="A4.03">APUS!$B$1411</definedName>
    <definedName name="A4.04">APUS!$B$1478</definedName>
    <definedName name="A4.05">APUS!$B$1544</definedName>
    <definedName name="A4.06">APUS!$B$1611</definedName>
    <definedName name="A4.07">APUS!$B$1678</definedName>
    <definedName name="A4.08">APUS!$B$1745</definedName>
    <definedName name="A40FI" localSheetId="0">#REF!</definedName>
    <definedName name="A40FI">#REF!</definedName>
    <definedName name="A40LI" localSheetId="0">#REF!</definedName>
    <definedName name="A40LI">#REF!</definedName>
    <definedName name="A5.01">APUS!$B$1812</definedName>
    <definedName name="A5.02">APUS!$B$1879</definedName>
    <definedName name="A5.03">APUS!$B$1946</definedName>
    <definedName name="A6.01">APUS!$B$2013</definedName>
    <definedName name="A6.02">APUS!$B$2080</definedName>
    <definedName name="A6.03">APUS!$B$2147</definedName>
    <definedName name="A6.04">APUS!$B$2214</definedName>
    <definedName name="A6.05">APUS!$B$2281</definedName>
    <definedName name="A6.06">APUS!$B$2348</definedName>
    <definedName name="A6.07">APUS!$B$2415</definedName>
    <definedName name="A60FI" localSheetId="0">#REF!</definedName>
    <definedName name="A60FI">#REF!</definedName>
    <definedName name="A60FI1" localSheetId="0">#REF!</definedName>
    <definedName name="A60FI1">#REF!</definedName>
    <definedName name="A60PR" localSheetId="0">#REF!</definedName>
    <definedName name="A60PR">#REF!</definedName>
    <definedName name="A60TT" localSheetId="0">#REF!</definedName>
    <definedName name="A60TT">#REF!</definedName>
    <definedName name="a6d" localSheetId="0"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7.01">APUS!$B$2482</definedName>
    <definedName name="A7.02">APUS!$B$2549</definedName>
    <definedName name="A7.03">APUS!$B$2616</definedName>
    <definedName name="A7.04">APUS!$B$2683</definedName>
    <definedName name="A8.01">APUS!$B$2750</definedName>
    <definedName name="A8.02">APUS!$B$2817</definedName>
    <definedName name="A8.03">APUS!$B$2884</definedName>
    <definedName name="A8.04">APUS!$B$2951</definedName>
    <definedName name="A9.01">APUS!$B$3018</definedName>
    <definedName name="A9.02">APUS!$B$3085</definedName>
    <definedName name="A9.03">APUS!$B$3152</definedName>
    <definedName name="A9.04">APUS!$B$3219</definedName>
    <definedName name="AA" localSheetId="0">#REF!</definedName>
    <definedName name="AA">#REF!</definedName>
    <definedName name="Åä">#N/A</definedName>
    <definedName name="AAA" localSheetId="0">#REF!</definedName>
    <definedName name="AAA">#REF!</definedName>
    <definedName name="aaaa" localSheetId="0">{"Book1","my ddc.xls"}</definedName>
    <definedName name="aaaa">{"Book1","my ddc.xls"}</definedName>
    <definedName name="aaaaaa" localSheetId="0">#REF!</definedName>
    <definedName name="aaaaaa">#REF!</definedName>
    <definedName name="aaaaaaa" localSheetId="0" hidden="1">{#N/A,#N/A,FALSE,"type1";#N/A,#N/A,FALSE,"지지력";#N/A,#N/A,FALSE,"PILE계산";#N/A,#N/A,FALSE,"PILE ";#N/A,#N/A,FALSE,"철근량";#N/A,#N/A,FALSE,"균열검토";#N/A,#N/A,FALSE,"날개벽";#N/A,#N/A,FALSE,"주철근조립도";#N/A,#N/A,FALSE,"교좌"}</definedName>
    <definedName name="aaaaaaa" hidden="1">{#N/A,#N/A,FALSE,"type1";#N/A,#N/A,FALSE,"지지력";#N/A,#N/A,FALSE,"PILE계산";#N/A,#N/A,FALSE,"PILE ";#N/A,#N/A,FALSE,"철근량";#N/A,#N/A,FALSE,"균열검토";#N/A,#N/A,FALSE,"날개벽";#N/A,#N/A,FALSE,"주철근조립도";#N/A,#N/A,FALSE,"교좌"}</definedName>
    <definedName name="aaaaas" localSheetId="0">#REF!</definedName>
    <definedName name="aaaaas">#REF!</definedName>
    <definedName name="AAC" localSheetId="0">#REF!</definedName>
    <definedName name="AAC">#REF!</definedName>
    <definedName name="AAD" localSheetId="0">#REF!</definedName>
    <definedName name="AAD">#REF!</definedName>
    <definedName name="aæÐRIiÞA_Iª">#N/A</definedName>
    <definedName name="AAG" localSheetId="0">#REF!</definedName>
    <definedName name="AAG">#REF!</definedName>
    <definedName name="AAG_DT" localSheetId="0">#REF!</definedName>
    <definedName name="AAG_DT">#REF!</definedName>
    <definedName name="AAG_INI" localSheetId="0">#REF!</definedName>
    <definedName name="AAG_INI">#REF!</definedName>
    <definedName name="AAG_Q" localSheetId="0">#REF!</definedName>
    <definedName name="AAG_Q">#REF!</definedName>
    <definedName name="AAL" localSheetId="0">#REF!</definedName>
    <definedName name="AAL">#REF!</definedName>
    <definedName name="aas" localSheetId="0">#REF!</definedName>
    <definedName name="aas">#REF!</definedName>
    <definedName name="AB" localSheetId="0">#REF!</definedName>
    <definedName name="AB">#REF!</definedName>
    <definedName name="aba_1" localSheetId="0">#REF!</definedName>
    <definedName name="aba_1">#REF!</definedName>
    <definedName name="aba_2" localSheetId="0">#REF!</definedName>
    <definedName name="aba_2">#REF!</definedName>
    <definedName name="abc" localSheetId="0">#REF!</definedName>
    <definedName name="abc">#REF!</definedName>
    <definedName name="ABCD" localSheetId="0">#REF!</definedName>
    <definedName name="ABCD">#REF!</definedName>
    <definedName name="ABCDE" localSheetId="0">#REF!</definedName>
    <definedName name="ABCDE">#REF!</definedName>
    <definedName name="ABG" localSheetId="0">#REF!</definedName>
    <definedName name="ABG">#REF!</definedName>
    <definedName name="absc">#N/A</definedName>
    <definedName name="absc1" localSheetId="0">#REF!</definedName>
    <definedName name="absc1">#REF!</definedName>
    <definedName name="AbT" localSheetId="0">#REF!</definedName>
    <definedName name="AbT">#REF!</definedName>
    <definedName name="Abtd2" localSheetId="0">#REF!</definedName>
    <definedName name="Abtd2">#REF!</definedName>
    <definedName name="Abtd4" localSheetId="0">#REF!</definedName>
    <definedName name="Abtd4">#REF!</definedName>
    <definedName name="Abtd6" localSheetId="0">#REF!</definedName>
    <definedName name="Abtd6">#REF!</definedName>
    <definedName name="ac" localSheetId="0">#REF!</definedName>
    <definedName name="ac">#REF!</definedName>
    <definedName name="aⓒ¡¨￠RIi¨­A_I¨￡">#N/A</definedName>
    <definedName name="ACABADOS_EQUIPAMIENTO" localSheetId="0">#REF!</definedName>
    <definedName name="ACABADOS_EQUIPAMIENTO">#REF!</definedName>
    <definedName name="ACARREO" localSheetId="0">#REF!</definedName>
    <definedName name="ACARREO">#REF!</definedName>
    <definedName name="ACASA" localSheetId="0">#REF!</definedName>
    <definedName name="ACASA">#REF!</definedName>
    <definedName name="AcC" localSheetId="0">#REF!</definedName>
    <definedName name="AcC">#REF!</definedName>
    <definedName name="ACCESANDWPOL2">"['file:///D:/Users/Marcia/Documents/ALCALDIA/ejemplos%20apus/COTIZACION%20PROVEEDORES%20APUS%20SENA%202020.xlsx'#$MATERIALES.$O$163]"</definedName>
    <definedName name="ACCESFIJAC">"['file:///D:/Users/Marcia/Documents/ALCALDIA/ejemplos%20apus/COTIZACION%20PROVEEDORES%20APUS%20SENA%202020.xlsx'#$MATERIALES.$O$42]"</definedName>
    <definedName name="ACCESFIJACINOX">"['file:///D:/Users/Marcia/Documents/ALCALDIA/ejemplos%20apus/COTIZACION%20PROVEEDORES%20APUS%20SENA%202020.xlsx'#$MATERIALES.$O$135]"</definedName>
    <definedName name="AccesNvoAbs" localSheetId="0" hidden="1">#REF!</definedName>
    <definedName name="AccesNvoAbs" hidden="1">#REF!</definedName>
    <definedName name="AccessButton">"INSUMOS"</definedName>
    <definedName name="AccessDatabase" hidden="1">"A:\SAIN.mdb"</definedName>
    <definedName name="ACCESYFIJDIV">"['file:///D:/Users/Marcia/Documents/ALCALDIA/ejemplos%20apus/COTIZACION%20PROVEEDORES%20APUS%20SENA%202020.xlsx'#$MATERIALES.$O$133]"</definedName>
    <definedName name="ACE" localSheetId="0">#REF!</definedName>
    <definedName name="ACE">#REF!</definedName>
    <definedName name="acero" localSheetId="0">#REF!</definedName>
    <definedName name="acero">#REF!</definedName>
    <definedName name="acero_1">"#REF!"</definedName>
    <definedName name="ACERO_BARRAS_PLATINAS_ANGULOS" localSheetId="0">#REF!</definedName>
    <definedName name="ACERO_BARRAS_PLATINAS_ANGULOS">#REF!</definedName>
    <definedName name="Acero3oct" localSheetId="0">#REF!</definedName>
    <definedName name="Acero3oct">#REF!</definedName>
    <definedName name="ACERO60000PSI">"['file:///D:/Users/Marcia/Documents/ALCALDIA/ejemplos%20apus/COTIZACION%20PROVEEDORES%20APUS%20SENA%202020.xlsx'#$MATERIALES.$O$20]"</definedName>
    <definedName name="ACEROA36">"['file:///D:/Users/Marcia/Documents/ALCALDIA/ejemplos%20apus/COTIZACION%20PROVEEDORES%20APUS%20SENA%202020.xlsx'#$MATERIALES.$O$25]"</definedName>
    <definedName name="AceroMedia" localSheetId="0">#REF!</definedName>
    <definedName name="AceroMedia">#REF!</definedName>
    <definedName name="AceroUnCuarto" localSheetId="0">#REF!</definedName>
    <definedName name="AceroUnCuarto">#REF!</definedName>
    <definedName name="ACOLC" localSheetId="0">#REF!</definedName>
    <definedName name="ACOLC">#REF!</definedName>
    <definedName name="ACOM" localSheetId="0">#REF!</definedName>
    <definedName name="ACOM">#REF!</definedName>
    <definedName name="ACOMETIDA3" localSheetId="0">#REF!</definedName>
    <definedName name="ACOMETIDA3">#REF!</definedName>
    <definedName name="ACOMETIDA3_1">"#REF!"</definedName>
    <definedName name="ACOMETIDA4" localSheetId="0">#REF!</definedName>
    <definedName name="ACOMETIDA4">#REF!</definedName>
    <definedName name="ACOMETIDA4_1">"#REF!"</definedName>
    <definedName name="ACOND" localSheetId="0">#REF!</definedName>
    <definedName name="ACOND">#REF!</definedName>
    <definedName name="acpm">5000</definedName>
    <definedName name="ACT" localSheetId="0">#REF!</definedName>
    <definedName name="ACT">#REF!</definedName>
    <definedName name="ACT_COMP" localSheetId="0">#REF!</definedName>
    <definedName name="ACT_COMP">#REF!</definedName>
    <definedName name="ACT_COMP2" localSheetId="0">#REF!</definedName>
    <definedName name="ACT_COMP2">#REF!</definedName>
    <definedName name="ACT_CONT" localSheetId="0">#REF!</definedName>
    <definedName name="ACT_CONT">#REF!</definedName>
    <definedName name="ACT_CONT2" localSheetId="0">#REF!</definedName>
    <definedName name="ACT_CONT2">#REF!</definedName>
    <definedName name="ACTA" localSheetId="0">#REF!</definedName>
    <definedName name="ACTA">#REF!</definedName>
    <definedName name="Acta1" localSheetId="0">#REF!</definedName>
    <definedName name="Acta1">#REF!</definedName>
    <definedName name="AcTc" localSheetId="0">#REF!</definedName>
    <definedName name="AcTc">#REF!</definedName>
    <definedName name="Actividades" localSheetId="0">#REF!</definedName>
    <definedName name="Actividades">#REF!</definedName>
    <definedName name="AcTP" localSheetId="0">#REF!</definedName>
    <definedName name="AcTP">#REF!</definedName>
    <definedName name="ACTV" localSheetId="0">#REF!</definedName>
    <definedName name="ACTV">#REF!</definedName>
    <definedName name="AcTZ" localSheetId="0">#REF!</definedName>
    <definedName name="AcTZ">#REF!</definedName>
    <definedName name="acueducto" localSheetId="0">#REF!</definedName>
    <definedName name="acueducto">#REF!</definedName>
    <definedName name="acumulado" localSheetId="0">#REF!,#REF!,#REF!,#REF!</definedName>
    <definedName name="acumulado">#REF!,#REF!,#REF!,#REF!</definedName>
    <definedName name="ACwvu.TAB1." localSheetId="0" hidden="1">#REF!</definedName>
    <definedName name="ACwvu.TAB1." hidden="1">#REF!</definedName>
    <definedName name="ACwvu.TAB10." localSheetId="0" hidden="1">#REF!</definedName>
    <definedName name="ACwvu.TAB10." hidden="1">#REF!</definedName>
    <definedName name="ACwvu.TAB2." localSheetId="0" hidden="1">#REF!</definedName>
    <definedName name="ACwvu.TAB2." hidden="1">#REF!</definedName>
    <definedName name="ACwvu.TAB3." localSheetId="0" hidden="1">#REF!</definedName>
    <definedName name="ACwvu.TAB3." hidden="1">#REF!</definedName>
    <definedName name="ACwvu.TAB4." localSheetId="0" hidden="1">#REF!</definedName>
    <definedName name="ACwvu.TAB4." hidden="1">#REF!</definedName>
    <definedName name="ACwvu.TAB5." localSheetId="0" hidden="1">#REF!</definedName>
    <definedName name="ACwvu.TAB5." hidden="1">#REF!</definedName>
    <definedName name="ad" localSheetId="0">#REF!</definedName>
    <definedName name="ad">#REF!</definedName>
    <definedName name="ADAPT">"['file:///D:/Users/Marcia/Documents/ALCALDIA/ejemplos%20apus/COTIZACION%20PROVEEDORES%20APUS%20SENA%202020.xlsx'#$MATERIALES.$O$55]"</definedName>
    <definedName name="Adaptador" localSheetId="0">#REF!</definedName>
    <definedName name="Adaptador">#REF!</definedName>
    <definedName name="ADAPTMACHO">"['file:///D:/Users/Marcia/Documents/ALCALDIA/ejemplos%20apus/COTIZACION%20PROVEEDORES%20APUS%20SENA%202020.xlsx'#$MATERIALES.$O$60]"</definedName>
    <definedName name="adasd" localSheetId="0">#REF!</definedName>
    <definedName name="adasd">#REF!</definedName>
    <definedName name="AdditionalConstruction" localSheetId="0">#REF!</definedName>
    <definedName name="AdditionalConstruction">#REF!</definedName>
    <definedName name="ADFGSDB" localSheetId="0">#REF!</definedName>
    <definedName name="ADFGSDB">#REF!</definedName>
    <definedName name="ADITIVOS_CEMENTO_CONCRETO_Y_MORTERO" localSheetId="0">#REF!</definedName>
    <definedName name="ADITIVOS_CEMENTO_CONCRETO_Y_MORTERO">#REF!</definedName>
    <definedName name="Adm" localSheetId="0">#REF!</definedName>
    <definedName name="Adm">#REF!</definedName>
    <definedName name="ADMGP" localSheetId="0">#REF!</definedName>
    <definedName name="ADMGP">#REF!</definedName>
    <definedName name="ADMINISTRACION" localSheetId="0">#REF!</definedName>
    <definedName name="ADMINISTRACION">#REF!</definedName>
    <definedName name="administrador" localSheetId="0">#REF!</definedName>
    <definedName name="administrador">#REF!</definedName>
    <definedName name="ADMM" localSheetId="0">#REF!</definedName>
    <definedName name="ADMM">#REF!</definedName>
    <definedName name="ADMON" localSheetId="0">#REF!</definedName>
    <definedName name="ADMON">#REF!</definedName>
    <definedName name="ADMON1" localSheetId="0">#REF!</definedName>
    <definedName name="ADMON1">#REF!</definedName>
    <definedName name="adoc1" localSheetId="0">#REF!</definedName>
    <definedName name="adoc1">#REF!</definedName>
    <definedName name="ADOC125" localSheetId="0">#REF!</definedName>
    <definedName name="ADOC125">#REF!</definedName>
    <definedName name="adoq" localSheetId="0">#REF!</definedName>
    <definedName name="adoq">#REF!</definedName>
    <definedName name="ADOQUIN_CANT" localSheetId="0">#REF!</definedName>
    <definedName name="ADOQUIN_CANT">#REF!</definedName>
    <definedName name="ADSAD" localSheetId="0">#REF!</definedName>
    <definedName name="ADSAD">#REF!</definedName>
    <definedName name="Advance" localSheetId="0">#REF!</definedName>
    <definedName name="Advance">#REF!</definedName>
    <definedName name="AE" localSheetId="0">{#N/A,#N/A,TRUE,"INGENIERIA";#N/A,#N/A,TRUE,"COMPRAS";#N/A,#N/A,TRUE,"DIRECCION";#N/A,#N/A,TRUE,"RESUMEN"}</definedName>
    <definedName name="AE">{#N/A,#N/A,TRUE,"INGENIERIA";#N/A,#N/A,TRUE,"COMPRAS";#N/A,#N/A,TRUE,"DIRECCION";#N/A,#N/A,TRUE,"RESUMEN"}</definedName>
    <definedName name="aefa" localSheetId="0">#REF!</definedName>
    <definedName name="aefa">#REF!</definedName>
    <definedName name="AF" localSheetId="0">{#N/A,#N/A,TRUE,"INGENIERIA";#N/A,#N/A,TRUE,"COMPRAS";#N/A,#N/A,TRUE,"DIRECCION";#N/A,#N/A,TRUE,"RESUMEN"}</definedName>
    <definedName name="AF">{#N/A,#N/A,TRUE,"INGENIERIA";#N/A,#N/A,TRUE,"COMPRAS";#N/A,#N/A,TRUE,"DIRECCION";#N/A,#N/A,TRUE,"RESUMEN"}</definedName>
    <definedName name="afdasgh" localSheetId="0" hidden="1">{#N/A,#N/A,FALSE,"CCTV"}</definedName>
    <definedName name="afdasgh" hidden="1">{#N/A,#N/A,FALSE,"CCTV"}</definedName>
    <definedName name="afdsfdg" localSheetId="0" hidden="1">{#N/A,#N/A,FALSE,"CCTV"}</definedName>
    <definedName name="afdsfdg" hidden="1">{#N/A,#N/A,FALSE,"CCTV"}</definedName>
    <definedName name="afdsw" localSheetId="0">#REF!</definedName>
    <definedName name="afdsw">#REF!</definedName>
    <definedName name="afffgff" localSheetId="0" hidden="1">{#N/A,#N/A,FALSE,"CCTV"}</definedName>
    <definedName name="afffgff" hidden="1">{#N/A,#N/A,FALSE,"CCTV"}</definedName>
    <definedName name="AFIRMACIO_NEGACION" localSheetId="0">#REF!</definedName>
    <definedName name="AFIRMACIO_NEGACION">#REF!</definedName>
    <definedName name="Afranio" localSheetId="0">#REF!</definedName>
    <definedName name="Afranio">#REF!</definedName>
    <definedName name="afwe" localSheetId="0">#REF!</definedName>
    <definedName name="afwe">#REF!</definedName>
    <definedName name="AG" localSheetId="0">{#N/A,#N/A,FALSE,"Formato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0">#REF!</definedName>
    <definedName name="agdsgg">#REF!</definedName>
    <definedName name="agdump" localSheetId="0">#REF!</definedName>
    <definedName name="agdump">#REF!</definedName>
    <definedName name="agedump" localSheetId="0">#REF!</definedName>
    <definedName name="agedump">#REF!</definedName>
    <definedName name="agencydump" localSheetId="0">#REF!</definedName>
    <definedName name="agencydump">#REF!</definedName>
    <definedName name="AGENCYLY" localSheetId="0">#REF!</definedName>
    <definedName name="AGENCYLY">#REF!</definedName>
    <definedName name="AGENCYPLAN" localSheetId="0">#REF!</definedName>
    <definedName name="AGENCYPLAN">#REF!</definedName>
    <definedName name="agp" localSheetId="0">#REF!</definedName>
    <definedName name="agp">#REF!</definedName>
    <definedName name="AGREGADOS_PETREOS" localSheetId="0">#REF!</definedName>
    <definedName name="AGREGADOS_PETREOS">#REF!</definedName>
    <definedName name="AGRICOLA" localSheetId="0">#REF!</definedName>
    <definedName name="AGRICOLA">#REF!</definedName>
    <definedName name="AGUA" localSheetId="0">#REF!</definedName>
    <definedName name="AGUA">"['file:///D:/Users/Marcia/Documents/ALCALDIA/ejemplos%20apus/COTIZACION%20PROVEEDORES%20APUS%20SENA%202020.xlsx'#$MATERIALES.$O$126]"</definedName>
    <definedName name="AH" localSheetId="0">{#N/A,#N/A,TRUE,"INGENIERIA";#N/A,#N/A,TRUE,"COMPRAS";#N/A,#N/A,TRUE,"DIRECCION";#N/A,#N/A,TRUE,"RESUMEN"}</definedName>
    <definedName name="AH">{#N/A,#N/A,TRUE,"INGENIERIA";#N/A,#N/A,TRUE,"COMPRAS";#N/A,#N/A,TRUE,"DIRECCION";#N/A,#N/A,TRUE,"RESUMEN"}</definedName>
    <definedName name="AHI" localSheetId="0">#REF!</definedName>
    <definedName name="AHI">#REF!</definedName>
    <definedName name="AI" localSheetId="0">#REF!</definedName>
    <definedName name="AI">#REF!</definedName>
    <definedName name="AI60kv" localSheetId="0">#REF!</definedName>
    <definedName name="AI60kv">#REF!</definedName>
    <definedName name="aida" localSheetId="0">#REF!</definedName>
    <definedName name="aida">#REF!</definedName>
    <definedName name="aida1" localSheetId="0">#REF!</definedName>
    <definedName name="aida1">#REF!</definedName>
    <definedName name="AIN" localSheetId="0">#REF!</definedName>
    <definedName name="AIN">#REF!</definedName>
    <definedName name="air_trap" localSheetId="0">#REF!</definedName>
    <definedName name="air_trap">#REF!</definedName>
    <definedName name="AIU" localSheetId="0">#REF!</definedName>
    <definedName name="AIU">#REF!</definedName>
    <definedName name="AIU_" localSheetId="0">#REF!</definedName>
    <definedName name="AIU_">#REF!</definedName>
    <definedName name="AIU_01" localSheetId="0">#REF!</definedName>
    <definedName name="AIU_01">#REF!</definedName>
    <definedName name="AIU_1" localSheetId="0">#REF!</definedName>
    <definedName name="AIU_1">#REF!</definedName>
    <definedName name="AIU_2" localSheetId="0">#REF!</definedName>
    <definedName name="AIU_2">#REF!</definedName>
    <definedName name="AIUA" localSheetId="0">#REF!</definedName>
    <definedName name="AIUA">#REF!</definedName>
    <definedName name="aiun" localSheetId="0">#REF!</definedName>
    <definedName name="aiun">#REF!</definedName>
    <definedName name="AIUR" localSheetId="0">#REF!</definedName>
    <definedName name="AIUR">#REF!</definedName>
    <definedName name="Ajizal" localSheetId="0">#REF!</definedName>
    <definedName name="Ajizal">#REF!</definedName>
    <definedName name="AjustDelAIU" localSheetId="0">#REF!</definedName>
    <definedName name="AjustDelAIU">#REF!</definedName>
    <definedName name="AJUSTE" localSheetId="0">#REF!</definedName>
    <definedName name="AJUSTE">#REF!</definedName>
    <definedName name="Ajusteinf" localSheetId="0" hidden="1">{#N/A,#N/A,FALSE,"Costos Productos 6A";#N/A,#N/A,FALSE,"Costo Unitario Total H-94-12"}</definedName>
    <definedName name="Ajusteinf" hidden="1">{#N/A,#N/A,FALSE,"Costos Productos 6A";#N/A,#N/A,FALSE,"Costo Unitario Total H-94-12"}</definedName>
    <definedName name="AJUSTPTO" localSheetId="0" hidden="1">{#N/A,#N/A,FALSE,"Costos Productos 6A";#N/A,#N/A,FALSE,"Costo Unitario Total H-94-12"}</definedName>
    <definedName name="AJUSTPTO" hidden="1">{#N/A,#N/A,FALSE,"Costos Productos 6A";#N/A,#N/A,FALSE,"Costo Unitario Total H-94-12"}</definedName>
    <definedName name="alam" localSheetId="0">#REF!</definedName>
    <definedName name="alam">#REF!</definedName>
    <definedName name="ALAMB" localSheetId="0">#REF!</definedName>
    <definedName name="ALAMB">#REF!</definedName>
    <definedName name="ALAMB.N18">"['file:///D:/Users/Marcia/Documents/ALCALDIA/ejemplos%20apus/COTIZACION%20PROVEEDORES%20APUS%20SENA%202020.xlsx'#$MATERIALES.$O$21]"</definedName>
    <definedName name="ALAMBCOBR">"['file:///D:/Users/Marcia/Documents/ALCALDIA/ejemplos%20apus/COTIZACION%20PROVEEDORES%20APUS%20SENA%202020.xlsx'#$MATERIALES.$O$34]"</definedName>
    <definedName name="alambre" localSheetId="0">#REF!</definedName>
    <definedName name="alambre">#REF!</definedName>
    <definedName name="AlambreNo.12" localSheetId="0">#REF!</definedName>
    <definedName name="AlambreNo.12">#REF!</definedName>
    <definedName name="ALANR" localSheetId="0">#REF!</definedName>
    <definedName name="ALANR">#REF!</definedName>
    <definedName name="alc" localSheetId="0">#REF!</definedName>
    <definedName name="alc">#REF!</definedName>
    <definedName name="AlcanceProyecto" localSheetId="0">#REF!</definedName>
    <definedName name="AlcanceProyecto">#REF!</definedName>
    <definedName name="alcantarillado" localSheetId="0">#REF!</definedName>
    <definedName name="alcantarillado">#REF!</definedName>
    <definedName name="alcVE" localSheetId="0">#REF!</definedName>
    <definedName name="alcVE">#REF!</definedName>
    <definedName name="AlcVN" localSheetId="0">#REF!</definedName>
    <definedName name="AlcVN">#REF!</definedName>
    <definedName name="ale" localSheetId="0">#REF!</definedName>
    <definedName name="ale">#REF!</definedName>
    <definedName name="ALFA" localSheetId="0">#REF!</definedName>
    <definedName name="ALFA">#REF!</definedName>
    <definedName name="ALFAJ" localSheetId="0">#REF!</definedName>
    <definedName name="ALFAJ">#REF!</definedName>
    <definedName name="ALIV487" localSheetId="0">#REF!</definedName>
    <definedName name="ALIV487">#REF!</definedName>
    <definedName name="All_Item" localSheetId="0">#REF!</definedName>
    <definedName name="All_Item">#REF!</definedName>
    <definedName name="ALM" localSheetId="0">#REF!</definedName>
    <definedName name="ALM">#REF!</definedName>
    <definedName name="Almacenista" localSheetId="0">#REF!</definedName>
    <definedName name="Almacenista">#REF!</definedName>
    <definedName name="ALPIN">#N/A</definedName>
    <definedName name="ALPJYOU">#N/A</definedName>
    <definedName name="ALPTOI">#N/A</definedName>
    <definedName name="ALPUA" localSheetId="0">#REF!</definedName>
    <definedName name="ALPUA">#REF!</definedName>
    <definedName name="ALTO" localSheetId="0">#REF!</definedName>
    <definedName name="ALTO">#REF!</definedName>
    <definedName name="altof" localSheetId="0">#REF!</definedName>
    <definedName name="altof">#REF!</definedName>
    <definedName name="altofo1" localSheetId="0">#REF!</definedName>
    <definedName name="altofo1">#REF!</definedName>
    <definedName name="altofo2" localSheetId="0">#REF!</definedName>
    <definedName name="altofo2">#REF!</definedName>
    <definedName name="AMO" localSheetId="0">#REF!</definedName>
    <definedName name="AMO">#REF!</definedName>
    <definedName name="Amount" localSheetId="0">#REF!</definedName>
    <definedName name="Amount">#REF!</definedName>
    <definedName name="ANA" localSheetId="0">#REF!</definedName>
    <definedName name="ANA">#REF!</definedName>
    <definedName name="ANALI" localSheetId="0">#REF!</definedName>
    <definedName name="ANALI">#REF!</definedName>
    <definedName name="ANALISIS" localSheetId="0">#REF!</definedName>
    <definedName name="ANALISIS">#REF!</definedName>
    <definedName name="ANCLAJE" localSheetId="0">#REF!</definedName>
    <definedName name="ANCLAJE">#REF!</definedName>
    <definedName name="ANCOLC" localSheetId="0">#REF!</definedName>
    <definedName name="ANCOLC">#REF!</definedName>
    <definedName name="AND" localSheetId="0">#REF!</definedName>
    <definedName name="AND">#REF!</definedName>
    <definedName name="ANDAM" localSheetId="0">#REF!</definedName>
    <definedName name="ANDAM">#REF!</definedName>
    <definedName name="ANDAMIO">"['file:///D:/Users/Marcia/Documents/ALCALDIA/ejemplos%20apus/COTIZACION%20PROVEEDORES%20APUS%20SENA%202020.xlsx'#$EQUIPOS.$L$9]"</definedName>
    <definedName name="ANDEN" localSheetId="0">#REF!</definedName>
    <definedName name="ANDEN">#REF!</definedName>
    <definedName name="ANDENES" localSheetId="0">#REF!</definedName>
    <definedName name="ANDENES">#REF!</definedName>
    <definedName name="ANDENES_1">"#REF!"</definedName>
    <definedName name="ANE" localSheetId="0">#REF!</definedName>
    <definedName name="ANE">#REF!</definedName>
    <definedName name="anex7" localSheetId="0">#REF!</definedName>
    <definedName name="anex7">#REF!</definedName>
    <definedName name="anex8" localSheetId="0">#REF!</definedName>
    <definedName name="anex8">#REF!</definedName>
    <definedName name="ANEXO_4" localSheetId="0">#REF!</definedName>
    <definedName name="ANEXO_4">#REF!</definedName>
    <definedName name="anexo1" localSheetId="0">#REF!</definedName>
    <definedName name="anexo1">#REF!</definedName>
    <definedName name="anexo10" localSheetId="0">#REF!</definedName>
    <definedName name="anexo10">#REF!</definedName>
    <definedName name="anexo11" localSheetId="0">#REF!</definedName>
    <definedName name="anexo11">#REF!</definedName>
    <definedName name="anexo12" localSheetId="0">#REF!</definedName>
    <definedName name="anexo12">#REF!</definedName>
    <definedName name="anexo13" localSheetId="0">#REF!</definedName>
    <definedName name="anexo13">#REF!</definedName>
    <definedName name="anexo14" localSheetId="0">#REF!</definedName>
    <definedName name="anexo14">#REF!</definedName>
    <definedName name="anexo15" localSheetId="0">#REF!</definedName>
    <definedName name="anexo15">#REF!</definedName>
    <definedName name="anexo2" localSheetId="0">#REF!</definedName>
    <definedName name="anexo2">#REF!</definedName>
    <definedName name="ANEXO21" localSheetId="0">#REF!</definedName>
    <definedName name="ANEXO21">#REF!</definedName>
    <definedName name="anexo3" localSheetId="0">#REF!</definedName>
    <definedName name="anexo3">#REF!</definedName>
    <definedName name="anexo4" localSheetId="0">#REF!</definedName>
    <definedName name="anexo4">#REF!</definedName>
    <definedName name="anexo5" localSheetId="0">#REF!</definedName>
    <definedName name="anexo5">#REF!</definedName>
    <definedName name="anexo6" localSheetId="0">#REF!</definedName>
    <definedName name="anexo6">#REF!</definedName>
    <definedName name="anexo7" localSheetId="0">#REF!</definedName>
    <definedName name="anexo7">#REF!</definedName>
    <definedName name="anexo8" localSheetId="0">#REF!</definedName>
    <definedName name="anexo8">#REF!</definedName>
    <definedName name="anexo9" localSheetId="0">#REF!</definedName>
    <definedName name="anexo9">#REF!</definedName>
    <definedName name="anexos" localSheetId="0">#REF!</definedName>
    <definedName name="anexos">#REF!</definedName>
    <definedName name="anexů7" localSheetId="0">#REF!</definedName>
    <definedName name="anexů7">#REF!</definedName>
    <definedName name="angle" localSheetId="0">#REF!</definedName>
    <definedName name="angle">#REF!</definedName>
    <definedName name="ANGULO1X1">"['file:///D:/Users/Marcia/Documents/ALCALDIA/ejemplos%20apus/COTIZACION%20PROVEEDORES%20APUS%20SENA%202020.xlsx'#$MATERIALES.$O$168]"</definedName>
    <definedName name="anillo" localSheetId="0">#REF!</definedName>
    <definedName name="anillo">#REF!</definedName>
    <definedName name="anillo_1">"#REF!"</definedName>
    <definedName name="ANOUNO" localSheetId="0">#REF!</definedName>
    <definedName name="ANOUNO">#REF!</definedName>
    <definedName name="anscount" hidden="1">1</definedName>
    <definedName name="ANTI" localSheetId="0">#REF!</definedName>
    <definedName name="ANTI">#REF!</definedName>
    <definedName name="ANTI_1">"#REF!"</definedName>
    <definedName name="Antic" localSheetId="0">#REF!</definedName>
    <definedName name="Antic">#REF!</definedName>
    <definedName name="ANTICIPO" localSheetId="0">#REF!</definedName>
    <definedName name="ANTICIPO">#REF!</definedName>
    <definedName name="ANTICORR">"['file:///D:/Users/Marcia/Documents/ALCALDIA/ejemplos%20apus/COTIZACION%20PROVEEDORES%20APUS%20SENA%202020.xlsx'#$MATERIALES.$O$24]"</definedName>
    <definedName name="ANTISB" localSheetId="0">#REF!</definedName>
    <definedName name="ANTISB">#REF!</definedName>
    <definedName name="ANTISOL">"['file:///D:/Users/Marcia/Documents/ALCALDIA/ejemplos%20apus/COTIZACION%20PROVEEDORES%20APUS%20SENA%202020.xlsx'#$MATERIALES.$O$14]"</definedName>
    <definedName name="ANTRA" localSheetId="0">#REF!</definedName>
    <definedName name="ANTRA">#REF!</definedName>
    <definedName name="AÑO" localSheetId="0">#REF!</definedName>
    <definedName name="AÑO">#REF!</definedName>
    <definedName name="AÑOWUIE" localSheetId="0">#REF!</definedName>
    <definedName name="AÑOWUIE">#REF!</definedName>
    <definedName name="AOMC" localSheetId="0">#REF!</definedName>
    <definedName name="AOMC">#REF!</definedName>
    <definedName name="AOMI" localSheetId="0">#REF!</definedName>
    <definedName name="AOMI">#REF!</definedName>
    <definedName name="AP" localSheetId="0">#REF!</definedName>
    <definedName name="AP">#REF!</definedName>
    <definedName name="AP220TT" localSheetId="0">#REF!</definedName>
    <definedName name="AP220TT">#REF!</definedName>
    <definedName name="AP60TT" localSheetId="0">#REF!</definedName>
    <definedName name="AP60TT">#REF!</definedName>
    <definedName name="apaiy" localSheetId="0">#REF!</definedName>
    <definedName name="apaiy">#REF!</definedName>
    <definedName name="APARATOS_SANITARIOS" localSheetId="0">#REF!</definedName>
    <definedName name="APARATOS_SANITARIOS">#REF!</definedName>
    <definedName name="AparatoSanitario" localSheetId="0">#REF!</definedName>
    <definedName name="AparatoSanitario">#REF!</definedName>
    <definedName name="APB" localSheetId="0">#REF!</definedName>
    <definedName name="APB">#REF!</definedName>
    <definedName name="ApC" localSheetId="0">#REF!</definedName>
    <definedName name="ApC">#REF!</definedName>
    <definedName name="APELLIDOS" localSheetId="0">#REF!</definedName>
    <definedName name="APELLIDOS">#REF!</definedName>
    <definedName name="API" localSheetId="0">#REF!</definedName>
    <definedName name="API">#REF!</definedName>
    <definedName name="APISOC" localSheetId="0">#REF!</definedName>
    <definedName name="APISOC">#REF!</definedName>
    <definedName name="APOR" localSheetId="0">#REF!</definedName>
    <definedName name="APOR">#REF!</definedName>
    <definedName name="APOR100" localSheetId="0">#REF!</definedName>
    <definedName name="APOR100">#REF!</definedName>
    <definedName name="APOR2" localSheetId="0">#REF!</definedName>
    <definedName name="APOR2">#REF!</definedName>
    <definedName name="APOR3" localSheetId="0">#REF!</definedName>
    <definedName name="APOR3">#REF!</definedName>
    <definedName name="APTC60" localSheetId="0">#REF!</definedName>
    <definedName name="APTC60">#REF!</definedName>
    <definedName name="APU" localSheetId="0">#REF!</definedName>
    <definedName name="APU">#REF!</definedName>
    <definedName name="APU_directos" localSheetId="0">#REF!</definedName>
    <definedName name="APU_directos">#REF!</definedName>
    <definedName name="APU221.1" localSheetId="0">#REF!</definedName>
    <definedName name="APU221.1">#REF!</definedName>
    <definedName name="APU221.2" localSheetId="0">#REF!</definedName>
    <definedName name="APU221.2">#REF!</definedName>
    <definedName name="APUREL" localSheetId="0">#REF!</definedName>
    <definedName name="APUREL">#REF!</definedName>
    <definedName name="apus" localSheetId="0">#REF!</definedName>
    <definedName name="apus">#REF!</definedName>
    <definedName name="APUSENDEROSVILLALILIAM" localSheetId="0">#REF!</definedName>
    <definedName name="APUSENDEROSVILLALILIAM">#REF!</definedName>
    <definedName name="aq" localSheetId="0">#REF!</definedName>
    <definedName name="aq">[0]!ERR</definedName>
    <definedName name="aqaq" localSheetId="0">#REF!</definedName>
    <definedName name="aqaq">#REF!</definedName>
    <definedName name="aqua" localSheetId="0" hidden="1">#REF!</definedName>
    <definedName name="aqua" hidden="1">#REF!</definedName>
    <definedName name="aqual" localSheetId="0">#REF!</definedName>
    <definedName name="aqual">#REF!</definedName>
    <definedName name="AQW" localSheetId="0">#REF!</definedName>
    <definedName name="AQW">#REF!</definedName>
    <definedName name="AR" localSheetId="0">#REF!</definedName>
    <definedName name="AR">#REF!</definedName>
    <definedName name="ARANA" localSheetId="0">#REF!</definedName>
    <definedName name="ARANA">#REF!</definedName>
    <definedName name="ARANCEL" localSheetId="0">#REF!</definedName>
    <definedName name="ARANCEL">#REF!</definedName>
    <definedName name="arbol" localSheetId="0">#REF!</definedName>
    <definedName name="arbol">#REF!</definedName>
    <definedName name="arbolunmetro" localSheetId="0">#REF!</definedName>
    <definedName name="arbolunmetro">#REF!</definedName>
    <definedName name="ARCH" localSheetId="0">#REF!</definedName>
    <definedName name="ARCH">#REF!</definedName>
    <definedName name="ARE" localSheetId="0">#REF!</definedName>
    <definedName name="ARE">#REF!</definedName>
    <definedName name="AREA" localSheetId="0">#REF!</definedName>
    <definedName name="AREA">#REF!</definedName>
    <definedName name="AREA__M2" localSheetId="0">#REF!</definedName>
    <definedName name="AREA__M2">#REF!</definedName>
    <definedName name="AREA__M2_1">"#REF!"</definedName>
    <definedName name="Área_de_Cantidades" localSheetId="0">#REF!</definedName>
    <definedName name="Área_de_Cantidades">#REF!</definedName>
    <definedName name="_xlnm.Consolidate_Area">#N/A</definedName>
    <definedName name="_xlnm.Extract" localSheetId="0">#REF!</definedName>
    <definedName name="_xlnm.Extract">#REF!</definedName>
    <definedName name="_xlnm.Print_Area" localSheetId="4">APUS!$A:$I</definedName>
    <definedName name="_xlnm.Print_Area" localSheetId="5">'BALANCE GENERAL'!$B$1:$W$128</definedName>
    <definedName name="_xlnm.Print_Area" localSheetId="3">MEMORIAS!$A$1:$Y$1958</definedName>
    <definedName name="_xlnm.Print_Area" localSheetId="7">'MEMORIAS ATP N° 1'!$A:$AB</definedName>
    <definedName name="_xlnm.Print_Area" localSheetId="9">'MEMORIAS ATP N° 1.'!$A:$AB</definedName>
    <definedName name="_xlnm.Print_Area" localSheetId="8">'MEMORIAS ATP N° 2'!$A:$AB</definedName>
    <definedName name="_xlnm.Print_Area" localSheetId="0">#REF!</definedName>
    <definedName name="_xlnm.Print_Area" localSheetId="1">'PPTO POR OFICINA'!$B$1:$M$102</definedName>
    <definedName name="_xlnm.Print_Area" localSheetId="2">PRESUPUESTO!$B:$J</definedName>
    <definedName name="_xlnm.Print_Area">#REF!</definedName>
    <definedName name="AreaLimpiar" localSheetId="0">#REF!,#REF!,#REF!,#REF!,#REF!,#REF!,#REF!,#REF!,#REF!,#REF!</definedName>
    <definedName name="AreaLimpiar">#REF!,#REF!,#REF!,#REF!,#REF!,#REF!,#REF!,#REF!,#REF!,#REF!</definedName>
    <definedName name="AREAPRIVADA" localSheetId="0">#REF!</definedName>
    <definedName name="AREAPRIVADA">#REF!</definedName>
    <definedName name="AREAS_PISOS" localSheetId="0">#REF!</definedName>
    <definedName name="AREAS_PISOS">#REF!</definedName>
    <definedName name="Areatotal" localSheetId="0">#REF!</definedName>
    <definedName name="Areatotal">#REF!</definedName>
    <definedName name="Aref" localSheetId="0">#REF!</definedName>
    <definedName name="Aref">#REF!</definedName>
    <definedName name="ARELC" localSheetId="0">#REF!</definedName>
    <definedName name="ARELC">#REF!</definedName>
    <definedName name="ARELF" localSheetId="0">#REF!</definedName>
    <definedName name="ARELF">#REF!</definedName>
    <definedName name="ARENA" localSheetId="0">#REF!</definedName>
    <definedName name="ARENA">#REF!</definedName>
    <definedName name="ARENAARCILLA" localSheetId="0">#REF!</definedName>
    <definedName name="ARENAARCILLA">#REF!</definedName>
    <definedName name="ARENAARCILLA_1">"#REF!"</definedName>
    <definedName name="ARENALAV">"['file:///D:/Users/Marcia/Documents/ALCALDIA/ejemplos%20apus/COTIZACION%20PROVEEDORES%20APUS%20SENA%202020.xlsx'#$MATERIALES.$O$154]"</definedName>
    <definedName name="ARENC" localSheetId="0">#REF!</definedName>
    <definedName name="ARENC">#REF!</definedName>
    <definedName name="ARENI" localSheetId="0">#REF!</definedName>
    <definedName name="ARENI">#REF!</definedName>
    <definedName name="ARENILLA" localSheetId="0">#REF!</definedName>
    <definedName name="ARENILLA">#REF!</definedName>
    <definedName name="ARENP" localSheetId="0">#REF!</definedName>
    <definedName name="ARENP">#REF!</definedName>
    <definedName name="armuve" localSheetId="0">#REF!</definedName>
    <definedName name="armuve">[0]!ERR</definedName>
    <definedName name="ARP" localSheetId="0">#REF!</definedName>
    <definedName name="ARP">#REF!</definedName>
    <definedName name="ARPASEVAN" localSheetId="0" hidden="1">{#N/A,#N/A,FALSE,"CCTV"}</definedName>
    <definedName name="ARPASEVAN" hidden="1">{#N/A,#N/A,FALSE,"CCTV"}</definedName>
    <definedName name="ARS" localSheetId="0">#REF!</definedName>
    <definedName name="ARS">#REF!</definedName>
    <definedName name="ARTURO" localSheetId="0">#REF!</definedName>
    <definedName name="ARTURO">#REF!</definedName>
    <definedName name="as" localSheetId="0">#REF!</definedName>
    <definedName name="as">[0]!ERR</definedName>
    <definedName name="AS60kv" localSheetId="0">#REF!</definedName>
    <definedName name="AS60kv">#REF!</definedName>
    <definedName name="ASAS" localSheetId="0">#REF!</definedName>
    <definedName name="ASAS">#REF!</definedName>
    <definedName name="asas2" localSheetId="0">#REF!</definedName>
    <definedName name="asas2">#REF!</definedName>
    <definedName name="ASASAS" localSheetId="0">#REF!</definedName>
    <definedName name="ASASAS">#REF!</definedName>
    <definedName name="ASB" localSheetId="0">#REF!</definedName>
    <definedName name="ASB">#REF!</definedName>
    <definedName name="ASD" localSheetId="0">#REF!</definedName>
    <definedName name="ASD">#REF!</definedName>
    <definedName name="ASDA" localSheetId="0">#REF!</definedName>
    <definedName name="ASDA">#REF!</definedName>
    <definedName name="asdasd" localSheetId="0">#REF!</definedName>
    <definedName name="asdasd">#REF!</definedName>
    <definedName name="asdf" localSheetId="0">#REF!</definedName>
    <definedName name="asdf">#REF!</definedName>
    <definedName name="asdfa" localSheetId="0">#REF!</definedName>
    <definedName name="asdfa">#REF!</definedName>
    <definedName name="ASDFDW" localSheetId="0">#REF!</definedName>
    <definedName name="ASDFDW">#REF!</definedName>
    <definedName name="ASDFGHJKLÑ" localSheetId="0">#REF!</definedName>
    <definedName name="ASDFGHJKLÑ">[0]!ERR</definedName>
    <definedName name="asdfñk" localSheetId="0">#REF!</definedName>
    <definedName name="asdfñk">#REF!</definedName>
    <definedName name="ASDS" localSheetId="0">#REF!</definedName>
    <definedName name="ASDS">#REF!</definedName>
    <definedName name="ASEC" localSheetId="0">#REF!</definedName>
    <definedName name="ASEC">#REF!</definedName>
    <definedName name="ASF" localSheetId="0">#REF!</definedName>
    <definedName name="ASF">#REF!</definedName>
    <definedName name="asfasd" localSheetId="0">#REF!</definedName>
    <definedName name="asfasd">#REF!</definedName>
    <definedName name="asfasdl" localSheetId="0">#REF!</definedName>
    <definedName name="asfasdl">#REF!</definedName>
    <definedName name="asfdfe" localSheetId="0">#REF!</definedName>
    <definedName name="asfdfe">#REF!</definedName>
    <definedName name="asfdsffsd" localSheetId="12">DATE(YEAR([0]!Loan_Start),MONTH([0]!Loan_Start)+Payment_Number,DAY([0]!Loan_Start))</definedName>
    <definedName name="asfdsffsd" localSheetId="13">DATE(YEAR([0]!Loan_Start),MONTH([0]!Loan_Start)+Payment_Number,DAY([0]!Loan_Start))</definedName>
    <definedName name="asfdsffsd" localSheetId="14">DATE(YEAR([0]!Loan_Start),MONTH([0]!Loan_Start)+Payment_Number,DAY([0]!Loan_Start))</definedName>
    <definedName name="asfdsffsd" localSheetId="15">DATE(YEAR([0]!Loan_Start),MONTH([0]!Loan_Start)+Payment_Number,DAY([0]!Loan_Start))</definedName>
    <definedName name="asfdsffsd" localSheetId="16">DATE(YEAR([0]!Loan_Start),MONTH([0]!Loan_Start)+Payment_Number,DAY([0]!Loan_Start))</definedName>
    <definedName name="asfdsffsd" localSheetId="17">DATE(YEAR([0]!Loan_Start),MONTH([0]!Loan_Start)+Payment_Number,DAY([0]!Loan_Start))</definedName>
    <definedName name="asfdsffsd" localSheetId="7">DATE(YEAR([0]!Loan_Start),MONTH([0]!Loan_Start)+Payment_Number,DAY([0]!Loan_Start))</definedName>
    <definedName name="asfdsffsd" localSheetId="9">DATE(YEAR([0]!Loan_Start),MONTH([0]!Loan_Start)+Payment_Number,DAY([0]!Loan_Start))</definedName>
    <definedName name="asfdsffsd" localSheetId="8">DATE(YEAR([0]!Loan_Start),MONTH([0]!Loan_Start)+Payment_Number,DAY([0]!Loan_Start))</definedName>
    <definedName name="asfdsffsd">DATE(YEAR([0]!Loan_Start),MONTH([0]!Loan_Start)+Payment_Number,DAY([0]!Loan_Start))</definedName>
    <definedName name="asfer" localSheetId="0">#REF!</definedName>
    <definedName name="asfer">#REF!</definedName>
    <definedName name="asff" localSheetId="0">#REF!</definedName>
    <definedName name="asff">#REF!</definedName>
    <definedName name="asfghjoi" localSheetId="0">#REF!</definedName>
    <definedName name="asfghjoi">#REF!</definedName>
    <definedName name="asojkdr" localSheetId="0">#REF!</definedName>
    <definedName name="asojkdr">#REF!</definedName>
    <definedName name="aspecto" localSheetId="0">#REF!</definedName>
    <definedName name="aspecto">#REF!</definedName>
    <definedName name="AST220TT" localSheetId="0">#REF!</definedName>
    <definedName name="AST220TT">#REF!</definedName>
    <definedName name="AST60PR" localSheetId="0">#REF!</definedName>
    <definedName name="AST60PR">#REF!</definedName>
    <definedName name="AST60TT" localSheetId="0">#REF!</definedName>
    <definedName name="AST60TT">#REF!</definedName>
    <definedName name="ASTA" localSheetId="0">#REF!</definedName>
    <definedName name="ASTA">#REF!</definedName>
    <definedName name="astf" localSheetId="0">#REF!</definedName>
    <definedName name="astf">#REF!</definedName>
    <definedName name="astfo1" localSheetId="0">#REF!</definedName>
    <definedName name="astfo1">#REF!</definedName>
    <definedName name="ASTI" localSheetId="0">#REF!</definedName>
    <definedName name="ASTI">#REF!</definedName>
    <definedName name="ASTI60kv" localSheetId="0">#REF!</definedName>
    <definedName name="ASTI60kv">#REF!</definedName>
    <definedName name="ASTIN" localSheetId="0">#REF!</definedName>
    <definedName name="ASTIN">#REF!</definedName>
    <definedName name="ASTM" localSheetId="0">#REF!</definedName>
    <definedName name="ASTM">#REF!</definedName>
    <definedName name="ASTP" localSheetId="0">#REF!</definedName>
    <definedName name="ASTP">#REF!</definedName>
    <definedName name="ASTPOR" localSheetId="0">#REF!</definedName>
    <definedName name="ASTPOR">#REF!</definedName>
    <definedName name="ASTPOR2" localSheetId="0">#REF!</definedName>
    <definedName name="ASTPOR2">#REF!</definedName>
    <definedName name="ASTPOR3" localSheetId="0">#REF!</definedName>
    <definedName name="ASTPOR3">#REF!</definedName>
    <definedName name="ASTPR2" localSheetId="0">#REF!</definedName>
    <definedName name="ASTPR2">#REF!</definedName>
    <definedName name="astrid" localSheetId="0">#REF!</definedName>
    <definedName name="astrid">#REF!</definedName>
    <definedName name="ASTS" localSheetId="0">#REF!</definedName>
    <definedName name="ASTS">#REF!</definedName>
    <definedName name="ASTS60kv" localSheetId="0">#REF!</definedName>
    <definedName name="ASTS60kv">#REF!</definedName>
    <definedName name="ASTSEC" localSheetId="0">#REF!</definedName>
    <definedName name="ASTSEC">#REF!</definedName>
    <definedName name="ASTT" localSheetId="0">#REF!</definedName>
    <definedName name="ASTT">#REF!</definedName>
    <definedName name="ASTTC" localSheetId="0">#REF!</definedName>
    <definedName name="ASTTC">#REF!</definedName>
    <definedName name="ASTTC60" localSheetId="0">#REF!</definedName>
    <definedName name="ASTTC60">#REF!</definedName>
    <definedName name="ASTTO" localSheetId="0">#REF!</definedName>
    <definedName name="ASTTO">#REF!</definedName>
    <definedName name="ASTTT" localSheetId="0">#REF!</definedName>
    <definedName name="ASTTT">#REF!</definedName>
    <definedName name="ASTTT2" localSheetId="0">#REF!</definedName>
    <definedName name="ASTTT2">#REF!</definedName>
    <definedName name="AT" localSheetId="0">#REF!</definedName>
    <definedName name="AT">#REF!</definedName>
    <definedName name="AtapaC" localSheetId="0">#REF!</definedName>
    <definedName name="AtapaC">#REF!</definedName>
    <definedName name="AtapaC2" localSheetId="0">#REF!</definedName>
    <definedName name="AtapaC2">#REF!</definedName>
    <definedName name="Atbd2" localSheetId="0">#REF!</definedName>
    <definedName name="Atbd2">#REF!</definedName>
    <definedName name="Atbd4" localSheetId="0">#REF!</definedName>
    <definedName name="Atbd4">#REF!</definedName>
    <definedName name="Atbd6" localSheetId="0">#REF!</definedName>
    <definedName name="Atbd6">#REF!</definedName>
    <definedName name="ATC" localSheetId="0">#REF!</definedName>
    <definedName name="ATC">#REF!</definedName>
    <definedName name="AtcC" localSheetId="0">#REF!</definedName>
    <definedName name="AtcC">#REF!</definedName>
    <definedName name="AtcC1" localSheetId="0">#REF!</definedName>
    <definedName name="AtcC1">#REF!</definedName>
    <definedName name="AtcC2" localSheetId="0">#REF!</definedName>
    <definedName name="AtcC2">#REF!</definedName>
    <definedName name="ATO" localSheetId="0">#REF!</definedName>
    <definedName name="ATO">#REF!</definedName>
    <definedName name="Atp" localSheetId="0">#REF!</definedName>
    <definedName name="Atp">#REF!</definedName>
    <definedName name="ATR" localSheetId="0">#REF!</definedName>
    <definedName name="ATR">#REF!</definedName>
    <definedName name="ATRAQUE" localSheetId="0">#REF!</definedName>
    <definedName name="ATRAQUE">#REF!</definedName>
    <definedName name="ATRAQUE_1">"#REF!"</definedName>
    <definedName name="ATT" localSheetId="0">#REF!</definedName>
    <definedName name="ATT">#REF!</definedName>
    <definedName name="AttrRange" localSheetId="0">#REF!</definedName>
    <definedName name="AttrRange">#REF!</definedName>
    <definedName name="attrRange_Q" localSheetId="0">#REF!</definedName>
    <definedName name="attrRange_Q">#REF!</definedName>
    <definedName name="Au">#N/A</definedName>
    <definedName name="Àü">#N/A</definedName>
    <definedName name="AUIT" localSheetId="0">#REF!</definedName>
    <definedName name="AUIT">#REF!</definedName>
    <definedName name="Aumento" localSheetId="0">#REF!</definedName>
    <definedName name="Aumento">#REF!</definedName>
    <definedName name="Aut" localSheetId="0">#REF!</definedName>
    <definedName name="Aut">#REF!</definedName>
    <definedName name="AUTO" localSheetId="0">#REF!</definedName>
    <definedName name="AUTO">#REF!</definedName>
    <definedName name="auto1" localSheetId="0">#REF!</definedName>
    <definedName name="auto1">#REF!</definedName>
    <definedName name="auto123" localSheetId="0">#REF!</definedName>
    <definedName name="auto123">#REF!</definedName>
    <definedName name="auto2" localSheetId="0">#REF!</definedName>
    <definedName name="auto2">#REF!</definedName>
    <definedName name="autoexec" localSheetId="0">#REF!</definedName>
    <definedName name="autoexec">#REF!</definedName>
    <definedName name="AUTOMOTOR" localSheetId="0">#REF!</definedName>
    <definedName name="AUTOMOTOR">#REF!</definedName>
    <definedName name="AUTOMOTOR1" localSheetId="0">#REF!</definedName>
    <definedName name="AUTOMOTOR1">#REF!</definedName>
    <definedName name="aux" localSheetId="0">#REF!</definedName>
    <definedName name="aux">#REF!</definedName>
    <definedName name="AuxAlim" localSheetId="0">#REF!</definedName>
    <definedName name="AuxAlim">#REF!</definedName>
    <definedName name="auxalimentacion" localSheetId="0">#REF!</definedName>
    <definedName name="auxalimentacion">#REF!</definedName>
    <definedName name="AuxCom" localSheetId="0">#REF!</definedName>
    <definedName name="AuxCom">#REF!</definedName>
    <definedName name="auxcomisariato" localSheetId="0">#REF!</definedName>
    <definedName name="auxcomisariato">#REF!</definedName>
    <definedName name="AuxDot" localSheetId="0">#REF!</definedName>
    <definedName name="AuxDot">#REF!</definedName>
    <definedName name="auxdotacion" localSheetId="0">#REF!</definedName>
    <definedName name="auxdotacion">#REF!</definedName>
    <definedName name="AuxHab" localSheetId="0">#REF!</definedName>
    <definedName name="AuxHab">#REF!</definedName>
    <definedName name="auxhabi" localSheetId="0">#REF!</definedName>
    <definedName name="auxhabi">#REF!</definedName>
    <definedName name="auxhabitacion" localSheetId="0">#REF!</definedName>
    <definedName name="auxhabitacion">#REF!</definedName>
    <definedName name="auxtransporte" localSheetId="0">#REF!</definedName>
    <definedName name="auxtransporte">#REF!</definedName>
    <definedName name="AV" localSheetId="0">#REF!</definedName>
    <definedName name="AV">#REF!</definedName>
    <definedName name="AV.1" localSheetId="0">#REF!</definedName>
    <definedName name="AV.1">#REF!</definedName>
    <definedName name="AV_1">#N/A</definedName>
    <definedName name="AVAC" localSheetId="0">#REF!</definedName>
    <definedName name="AVAC">#REF!</definedName>
    <definedName name="Avance_por_item" localSheetId="0">#REF!</definedName>
    <definedName name="Avance_por_item">#REF!</definedName>
    <definedName name="Avances_Totales" localSheetId="0">#REF!</definedName>
    <definedName name="Avances_Totales">#REF!</definedName>
    <definedName name="AvbT" localSheetId="0">#REF!</definedName>
    <definedName name="AvbT">#REF!</definedName>
    <definedName name="AVC" localSheetId="0">#REF!</definedName>
    <definedName name="AVC">#REF!</definedName>
    <definedName name="AvcT" localSheetId="0">#REF!</definedName>
    <definedName name="AvcT">#REF!</definedName>
    <definedName name="AvcTc" localSheetId="0">#REF!</definedName>
    <definedName name="AvcTc">#REF!</definedName>
    <definedName name="AvcTZ" localSheetId="0">#REF!</definedName>
    <definedName name="AvcTZ">#REF!</definedName>
    <definedName name="AvITZ" localSheetId="0">#REF!</definedName>
    <definedName name="AvITZ">#REF!</definedName>
    <definedName name="AvlT" localSheetId="0">#REF!</definedName>
    <definedName name="AvlT">#REF!</definedName>
    <definedName name="AvlTZ" localSheetId="0">#REF!</definedName>
    <definedName name="AvlTZ">#REF!</definedName>
    <definedName name="AvtT" localSheetId="0">#REF!</definedName>
    <definedName name="AvtT">#REF!</definedName>
    <definedName name="AvtTZ" localSheetId="0">#REF!</definedName>
    <definedName name="AvtTZ">#REF!</definedName>
    <definedName name="AW" localSheetId="0">#REF!</definedName>
    <definedName name="AW">#REF!</definedName>
    <definedName name="AY" localSheetId="0">#REF!</definedName>
    <definedName name="AY">#REF!</definedName>
    <definedName name="ayu" localSheetId="0">#REF!</definedName>
    <definedName name="ayu">#REF!</definedName>
    <definedName name="AYUDA" localSheetId="0">#REF!</definedName>
    <definedName name="AYUDA">#REF!</definedName>
    <definedName name="AYUDA_" localSheetId="0">#REF!</definedName>
    <definedName name="AYUDA_">#REF!</definedName>
    <definedName name="AYUDR" localSheetId="0">#REF!</definedName>
    <definedName name="AYUDR">#REF!</definedName>
    <definedName name="AZ" localSheetId="0">#REF!</definedName>
    <definedName name="AZ">#REF!</definedName>
    <definedName name="azaz" localSheetId="0">#REF!</definedName>
    <definedName name="azaz">#REF!</definedName>
    <definedName name="AZC" localSheetId="0">#REF!</definedName>
    <definedName name="AZC">#REF!</definedName>
    <definedName name="B" localSheetId="0">#REF!</definedName>
    <definedName name="B">#REF!</definedName>
    <definedName name="B_1" localSheetId="0">#REF!</definedName>
    <definedName name="B_1">#REF!</definedName>
    <definedName name="B_FLG" localSheetId="0">#REF!</definedName>
    <definedName name="B_FLG">#REF!</definedName>
    <definedName name="B60PR" localSheetId="0">#REF!</definedName>
    <definedName name="B60PR">#REF!</definedName>
    <definedName name="BA" localSheetId="0">#REF!</definedName>
    <definedName name="BA">#REF!</definedName>
    <definedName name="back_pressure" localSheetId="0">#REF!</definedName>
    <definedName name="back_pressure">#REF!</definedName>
    <definedName name="Bajo_L" localSheetId="0">#REF!</definedName>
    <definedName name="Bajo_L">#REF!</definedName>
    <definedName name="BALAST" localSheetId="0">#REF!</definedName>
    <definedName name="BALAST">#REF!</definedName>
    <definedName name="BALDOSAGRAN">"['file:///D:/Users/Marcia/Documents/ALCALDIA/ejemplos%20apus/COTIZACION%20PROVEEDORES%20APUS%20SENA%202020.xlsx'#$MATERIALES.$O$128]"</definedName>
    <definedName name="ball" localSheetId="0">#REF!</definedName>
    <definedName name="ball">#REF!</definedName>
    <definedName name="band" localSheetId="0">#REF!</definedName>
    <definedName name="band">#REF!</definedName>
    <definedName name="bandera" localSheetId="0">#REF!</definedName>
    <definedName name="bandera">#REF!</definedName>
    <definedName name="BASBOX" localSheetId="0">#REF!</definedName>
    <definedName name="BASBOX">#REF!</definedName>
    <definedName name="Base" localSheetId="0">#REF!</definedName>
    <definedName name="Base">#REF!</definedName>
    <definedName name="Base_datos_IM" localSheetId="0">#REF!</definedName>
    <definedName name="Base_datos_IM">#REF!</definedName>
    <definedName name="Base_Precios" localSheetId="0">#REF!</definedName>
    <definedName name="Base_Precios">#REF!</definedName>
    <definedName name="base1" localSheetId="0">#REF!</definedName>
    <definedName name="base1">#REF!</definedName>
    <definedName name="base2" localSheetId="0">#REF!</definedName>
    <definedName name="base2">#REF!</definedName>
    <definedName name="BaseDatos" localSheetId="0">#REF!</definedName>
    <definedName name="BaseDatos">#REF!</definedName>
    <definedName name="BaseDatos_1">"#REF!"</definedName>
    <definedName name="_xlnm.Database" localSheetId="0">#REF!</definedName>
    <definedName name="_xlnm.Database">#REF!</definedName>
    <definedName name="BaseDeDatos1" localSheetId="0">#REF!</definedName>
    <definedName name="BaseDeDatos1">#REF!</definedName>
    <definedName name="BASEG" localSheetId="0">#REF!</definedName>
    <definedName name="BASEG">#REF!</definedName>
    <definedName name="basep" localSheetId="0">#REF!</definedName>
    <definedName name="basep">#REF!</definedName>
    <definedName name="Basica_Centro_costo_2001" localSheetId="0">#REF!</definedName>
    <definedName name="Basica_Centro_costo_2001">#REF!</definedName>
    <definedName name="Basica_Facturacion_2001" localSheetId="0">#REF!</definedName>
    <definedName name="Basica_Facturacion_2001">#REF!</definedName>
    <definedName name="Basica_Reserva_2001" localSheetId="0">#REF!</definedName>
    <definedName name="Basica_Reserva_2001">#REF!</definedName>
    <definedName name="Básico" localSheetId="0">#REF!</definedName>
    <definedName name="Básico">#REF!</definedName>
    <definedName name="baul">#N/A</definedName>
    <definedName name="BAYUNCA4" localSheetId="0">#REF!</definedName>
    <definedName name="BAYUNCA4">#REF!</definedName>
    <definedName name="BB" localSheetId="0">#REF!</definedName>
    <definedName name="BB">#REF!</definedName>
    <definedName name="bbb" localSheetId="0">#REF!</definedName>
    <definedName name="bbb">#REF!</definedName>
    <definedName name="bbbbbb" localSheetId="0">#REF!</definedName>
    <definedName name="bbbbbb">#REF!</definedName>
    <definedName name="bbbbbh" localSheetId="0">#REF!</definedName>
    <definedName name="bbbbbh">#REF!</definedName>
    <definedName name="bbd" localSheetId="0">#REF!</definedName>
    <definedName name="bbd">#REF!</definedName>
    <definedName name="BC" localSheetId="0">#REF!</definedName>
    <definedName name="BC">#REF!</definedName>
    <definedName name="BCXBDFG" localSheetId="0">#REF!</definedName>
    <definedName name="BCXBDFG">#REF!</definedName>
    <definedName name="BDD" localSheetId="0">#REF!</definedName>
    <definedName name="BDD">#REF!</definedName>
    <definedName name="BDFB" localSheetId="0">#REF!</definedName>
    <definedName name="BDFB">#REF!</definedName>
    <definedName name="BDFGDG" localSheetId="0">#REF!</definedName>
    <definedName name="BDFGDG">#REF!</definedName>
    <definedName name="be" localSheetId="0">#REF!</definedName>
    <definedName name="be">#REF!</definedName>
    <definedName name="Beg_Bal" localSheetId="0">#REF!</definedName>
    <definedName name="Beg_Bal">#REF!</definedName>
    <definedName name="BENEF.UNIT." localSheetId="0">#REF!</definedName>
    <definedName name="BENEF.UNIT.">#REF!</definedName>
    <definedName name="bfbfdhfdhdfgh" localSheetId="0" hidden="1">{#N/A,#N/A,FALSE,"CCTV"}</definedName>
    <definedName name="bfbfdhfdhdfgh" hidden="1">{#N/A,#N/A,FALSE,"CCTV"}</definedName>
    <definedName name="bfnfv" localSheetId="0">#REF!</definedName>
    <definedName name="bfnfv">#REF!</definedName>
    <definedName name="bg" localSheetId="0">#REF!</definedName>
    <definedName name="bg">#REF!</definedName>
    <definedName name="bgb" localSheetId="0">#REF!</definedName>
    <definedName name="bgb">#REF!</definedName>
    <definedName name="BGDGFRT" localSheetId="0">#REF!</definedName>
    <definedName name="BGDGFRT">#REF!</definedName>
    <definedName name="BGFBFH" localSheetId="0">#REF!</definedName>
    <definedName name="BGFBFH">#REF!</definedName>
    <definedName name="bgfn" localSheetId="0">#REF!</definedName>
    <definedName name="bgfn">#REF!</definedName>
    <definedName name="BGT" localSheetId="0">#REF!</definedName>
    <definedName name="BGT">#REF!</definedName>
    <definedName name="bgvfcdx" localSheetId="0">#REF!</definedName>
    <definedName name="bgvfcdx">#REF!</definedName>
    <definedName name="bhjk" localSheetId="0">#REF!</definedName>
    <definedName name="bhjk">#REF!</definedName>
    <definedName name="BHT_F" localSheetId="0">#REF!</definedName>
    <definedName name="BHT_F">#REF!</definedName>
    <definedName name="bi" localSheetId="0">#REF!</definedName>
    <definedName name="bi">#REF!</definedName>
    <definedName name="BI60kv" localSheetId="0">#REF!</definedName>
    <definedName name="BI60kv">#REF!</definedName>
    <definedName name="bienvenido" localSheetId="0">#REF!</definedName>
    <definedName name="bienvenido">#REF!</definedName>
    <definedName name="BIN" localSheetId="0">#REF!</definedName>
    <definedName name="BIN">#REF!</definedName>
    <definedName name="BISAGRA3">"['file:///D:/Users/Marcia/Documents/ALCALDIA/ejemplos%20apus/COTIZACION%20PROVEEDORES%20APUS%20SENA%202020.xlsx'#$MATERIALES.$O$144]"</definedName>
    <definedName name="BISCO" localSheetId="0">#REF!</definedName>
    <definedName name="BISCO">#REF!</definedName>
    <definedName name="blActividadesDiarias" localSheetId="0">#REF!</definedName>
    <definedName name="blActividadesDiarias">#REF!</definedName>
    <definedName name="blCantidades" localSheetId="0">#REF!</definedName>
    <definedName name="blCantidades">#REF!</definedName>
    <definedName name="blCantidades1" localSheetId="0">#REF!</definedName>
    <definedName name="blCantidades1">#REF!</definedName>
    <definedName name="blCantidades2" localSheetId="0">#REF!</definedName>
    <definedName name="blCantidades2">#REF!</definedName>
    <definedName name="blComentarioInf1" localSheetId="0">#REF!</definedName>
    <definedName name="blComentarioInf1">#REF!</definedName>
    <definedName name="blComentarioInf2" localSheetId="0">#REF!</definedName>
    <definedName name="blComentarioInf2">#REF!</definedName>
    <definedName name="blEjecutado" localSheetId="0">#REF!</definedName>
    <definedName name="blEjecutado">#REF!</definedName>
    <definedName name="blEjecutadoPorcen" localSheetId="0">#REF!</definedName>
    <definedName name="blEjecutadoPorcen">#REF!</definedName>
    <definedName name="blEqCantiInf1" localSheetId="0">#REF!</definedName>
    <definedName name="blEqCantiInf1">#REF!</definedName>
    <definedName name="blEqCantiInf2" localSheetId="0">#REF!</definedName>
    <definedName name="blEqCantiInf2">#REF!</definedName>
    <definedName name="blEqClaseInf1" localSheetId="0">#REF!</definedName>
    <definedName name="blEqClaseInf1">#REF!</definedName>
    <definedName name="blEqClaseInf2" localSheetId="0">#REF!</definedName>
    <definedName name="blEqClaseInf2">#REF!</definedName>
    <definedName name="blEqTiemiInf1" localSheetId="0">#REF!</definedName>
    <definedName name="blEqTiemiInf1">#REF!</definedName>
    <definedName name="blEqTiemiInf2" localSheetId="0">#REF!</definedName>
    <definedName name="blEqTiemiInf2">#REF!</definedName>
    <definedName name="blFechaInforme" localSheetId="0">#REF!</definedName>
    <definedName name="blFechaInforme">#REF!</definedName>
    <definedName name="blFechaInicio" localSheetId="0">#REF!</definedName>
    <definedName name="blFechaInicio">#REF!</definedName>
    <definedName name="blFisico" localSheetId="0">#REF!</definedName>
    <definedName name="blFisico">#REF!</definedName>
    <definedName name="blHoraEqInf1" localSheetId="0">#REF!</definedName>
    <definedName name="blHoraEqInf1">#REF!</definedName>
    <definedName name="blHoraEqInf2" localSheetId="0">#REF!</definedName>
    <definedName name="blHoraEqInf2">#REF!</definedName>
    <definedName name="blHoraPerIntInf" localSheetId="0">#REF!</definedName>
    <definedName name="blHoraPerIntInf">#REF!</definedName>
    <definedName name="blHoraPerObraInf" localSheetId="0">#REF!</definedName>
    <definedName name="blHoraPerObraInf">#REF!</definedName>
    <definedName name="blHorasLluviaInf" localSheetId="0">#REF!</definedName>
    <definedName name="blHorasLluviaInf">#REF!</definedName>
    <definedName name="blImagen1" localSheetId="0">#REF!</definedName>
    <definedName name="blImagen1">#REF!</definedName>
    <definedName name="blImagen2" localSheetId="0">#REF!</definedName>
    <definedName name="blImagen2">#REF!</definedName>
    <definedName name="blNombreArchivo" localSheetId="0">#REF!</definedName>
    <definedName name="blNombreArchivo">#REF!</definedName>
    <definedName name="blObservacionesInf" localSheetId="0">#REF!</definedName>
    <definedName name="blObservacionesInf">#REF!</definedName>
    <definedName name="BlockNo.4" localSheetId="0">#REF!</definedName>
    <definedName name="BlockNo.4">#REF!</definedName>
    <definedName name="BLOCT" localSheetId="0">#REF!</definedName>
    <definedName name="BLOCT">#REF!</definedName>
    <definedName name="BLOQ5">"['file:///D:/Users/Marcia/Documents/ALCALDIA/ejemplos%20apus/COTIZACION%20PROVEEDORES%20APUS%20SENA%202020.xlsx'#$MATERIALES.$O$108]"</definedName>
    <definedName name="bloque" localSheetId="0">#REF!</definedName>
    <definedName name="bloque">#REF!</definedName>
    <definedName name="BLOQUES_DE_CEMENTO_Y_ARCILLA" localSheetId="0">#REF!</definedName>
    <definedName name="BLOQUES_DE_CEMENTO_Y_ARCILLA">#REF!</definedName>
    <definedName name="BLOQUES_y_ADOQUINES" localSheetId="0">#REF!</definedName>
    <definedName name="BLOQUES_y_ADOQUINES">#REF!</definedName>
    <definedName name="blPDT" localSheetId="0">#REF!</definedName>
    <definedName name="blPDT">#REF!</definedName>
    <definedName name="blPerAdmiCantInf" localSheetId="0">#REF!</definedName>
    <definedName name="blPerAdmiCantInf">#REF!</definedName>
    <definedName name="blPerAdmiTiemInf" localSheetId="0">#REF!</definedName>
    <definedName name="blPerAdmiTiemInf">#REF!</definedName>
    <definedName name="blPerObraCantInf" localSheetId="0">#REF!</definedName>
    <definedName name="blPerObraCantInf">#REF!</definedName>
    <definedName name="blPerObraTiemInf" localSheetId="0">#REF!</definedName>
    <definedName name="blPerObraTiemInf">#REF!</definedName>
    <definedName name="blPersonalAdminInf" localSheetId="0">#REF!</definedName>
    <definedName name="blPersonalAdminInf">#REF!</definedName>
    <definedName name="blPersonalObraInf" localSheetId="0">#REF!</definedName>
    <definedName name="blPersonalObraInf">#REF!</definedName>
    <definedName name="BLPH1" localSheetId="0">#REF!</definedName>
    <definedName name="BLPH1">#REF!</definedName>
    <definedName name="blProgramadoPesos" localSheetId="0">#REF!</definedName>
    <definedName name="blProgramadoPesos">#REF!</definedName>
    <definedName name="blReferenciaInforme" localSheetId="0">#REF!</definedName>
    <definedName name="blReferenciaInforme">#REF!</definedName>
    <definedName name="BM" localSheetId="0" hidden="1">{#N/A,#N/A,FALSE,"CCTV"}</definedName>
    <definedName name="BM" hidden="1">{#N/A,#N/A,FALSE,"CCTV"}</definedName>
    <definedName name="bn" localSheetId="0">#REF!</definedName>
    <definedName name="bn">#REF!</definedName>
    <definedName name="BO_ACERO" localSheetId="0">#REF!</definedName>
    <definedName name="BO_ACERO">#REF!</definedName>
    <definedName name="BO_ARENA" localSheetId="0">#REF!</definedName>
    <definedName name="BO_ARENA">#REF!</definedName>
    <definedName name="BO_CEMENTO" localSheetId="0">#REF!</definedName>
    <definedName name="BO_CEMENTO">#REF!</definedName>
    <definedName name="BO_FORMALETA" localSheetId="0">#REF!</definedName>
    <definedName name="BO_FORMALETA">#REF!</definedName>
    <definedName name="BO_GRAVA" localSheetId="0">#REF!</definedName>
    <definedName name="BO_GRAVA">#REF!</definedName>
    <definedName name="BO_OTROS" localSheetId="0">#REF!</definedName>
    <definedName name="BO_OTROS">#REF!</definedName>
    <definedName name="BO_SUMINISTRO" localSheetId="0">#REF!</definedName>
    <definedName name="BO_SUMINISTRO">#REF!</definedName>
    <definedName name="BOBCAT" localSheetId="0">#REF!</definedName>
    <definedName name="BOBCAT">#REF!</definedName>
    <definedName name="BOLT" localSheetId="0">#REF!</definedName>
    <definedName name="BOLT">#REF!</definedName>
    <definedName name="BOMBA" localSheetId="0">#REF!</definedName>
    <definedName name="BOMBA">#REF!</definedName>
    <definedName name="Bombas" localSheetId="0">#REF!</definedName>
    <definedName name="Bombas">#REF!</definedName>
    <definedName name="BOMBEO" localSheetId="0">#REF!</definedName>
    <definedName name="BOMBEO">#REF!</definedName>
    <definedName name="Bombillos" localSheetId="0">#REF!</definedName>
    <definedName name="Bombillos">#REF!</definedName>
    <definedName name="BONO" localSheetId="0">#REF!</definedName>
    <definedName name="BONO">#REF!</definedName>
    <definedName name="BOQ" localSheetId="0">#REF!</definedName>
    <definedName name="BOQ">#REF!</definedName>
    <definedName name="BOQUILLACHORR">"['file:///D:/Users/Marcia/Documents/ALCALDIA/ejemplos%20apus/COTIZACION%20PROVEEDORES%20APUS%20SENA%202020.xlsx'#$MATERIALES.$O$98]"</definedName>
    <definedName name="BOQUPISO">"['file:///D:/Users/Marcia/Documents/ALCALDIA/ejemplos%20apus/COTIZACION%20PROVEEDORES%20APUS%20SENA%202020.xlsx'#$MATERIALES.$O$130]"</definedName>
    <definedName name="BORDE1" localSheetId="0">#REF!</definedName>
    <definedName name="BORDE1">#REF!</definedName>
    <definedName name="BORDE2" localSheetId="0">#REF!</definedName>
    <definedName name="BORDE2">#REF!</definedName>
    <definedName name="BORDE3" localSheetId="0">#REF!</definedName>
    <definedName name="BORDE3">#REF!</definedName>
    <definedName name="BORDER1" localSheetId="0">#REF!</definedName>
    <definedName name="BORDER1">#REF!</definedName>
    <definedName name="BORDET" localSheetId="0">#REF!</definedName>
    <definedName name="BORDET">#REF!</definedName>
    <definedName name="Bordevia" localSheetId="0">#REF!</definedName>
    <definedName name="Bordevia">#REF!</definedName>
    <definedName name="BORDILLO_CANT" localSheetId="0">#REF!</definedName>
    <definedName name="BORDILLO_CANT">#REF!</definedName>
    <definedName name="BORSHE" localSheetId="0">#REF!</definedName>
    <definedName name="BORSHE">#REF!</definedName>
    <definedName name="BORSUM" localSheetId="0">#REF!</definedName>
    <definedName name="BORSUM">#REF!</definedName>
    <definedName name="BOSS" localSheetId="0">#REF!</definedName>
    <definedName name="BOSS">#REF!</definedName>
    <definedName name="BOTAD" localSheetId="0">#REF!</definedName>
    <definedName name="BOTAD">#REF!</definedName>
    <definedName name="BOTADA" localSheetId="0">#REF!</definedName>
    <definedName name="BOTADA">#REF!</definedName>
    <definedName name="BOTES" localSheetId="0">#REF!</definedName>
    <definedName name="BOTES">#REF!</definedName>
    <definedName name="boxes" localSheetId="0">#REF!</definedName>
    <definedName name="boxes">#REF!</definedName>
    <definedName name="BP" localSheetId="0">#REF!</definedName>
    <definedName name="BP">#REF!</definedName>
    <definedName name="BPOR" localSheetId="0">#REF!</definedName>
    <definedName name="BPOR">#REF!</definedName>
    <definedName name="BPOR2" localSheetId="0">#REF!</definedName>
    <definedName name="BPOR2">#REF!</definedName>
    <definedName name="BPOR3" localSheetId="0">#REF!</definedName>
    <definedName name="BPOR3">#REF!</definedName>
    <definedName name="BQ" localSheetId="0">#REF!</definedName>
    <definedName name="BQ">#REF!</definedName>
    <definedName name="br" localSheetId="0">#REF!</definedName>
    <definedName name="br">#REF!</definedName>
    <definedName name="Brea" localSheetId="0">#REF!</definedName>
    <definedName name="Brea">#REF!</definedName>
    <definedName name="BREAKER" localSheetId="0">#REF!</definedName>
    <definedName name="BREAKER">#REF!</definedName>
    <definedName name="BREAKERS" localSheetId="0">#REF!</definedName>
    <definedName name="BREAKERS">#REF!</definedName>
    <definedName name="Breakers_Switches" localSheetId="0">#REF!</definedName>
    <definedName name="Breakers_Switches">#REF!</definedName>
    <definedName name="Breakers_y_Switches" localSheetId="0">#REF!</definedName>
    <definedName name="Breakers_y_Switches">#REF!</definedName>
    <definedName name="Brida" localSheetId="0">#REF!</definedName>
    <definedName name="Brida">#REF!</definedName>
    <definedName name="BRIDAS3">"['file:///D:/Users/Marcia/Documents/ALCALDIA/ejemplos%20apus/COTIZACION%20PROVEEDORES%20APUS%20SENA%202020.xlsx'#$MATERIALES.$O$72]"</definedName>
    <definedName name="BRKRKRTDKDK" localSheetId="0">#REF!</definedName>
    <definedName name="BRKRKRTDKDK">#REF!</definedName>
    <definedName name="BROCH" localSheetId="0">#REF!</definedName>
    <definedName name="BROCH">#REF!</definedName>
    <definedName name="BS" localSheetId="0">#REF!</definedName>
    <definedName name="BS">#REF!</definedName>
    <definedName name="BS60kv" localSheetId="0">#REF!</definedName>
    <definedName name="BS60kv">#REF!</definedName>
    <definedName name="bsb" localSheetId="0">#REF!</definedName>
    <definedName name="bsb">#REF!</definedName>
    <definedName name="BSEC" localSheetId="0">#REF!</definedName>
    <definedName name="BSEC">#REF!</definedName>
    <definedName name="bspoi" localSheetId="0">#REF!</definedName>
    <definedName name="bspoi">#REF!</definedName>
    <definedName name="BSW" localSheetId="0">#REF!</definedName>
    <definedName name="BSW">#REF!</definedName>
    <definedName name="bt" localSheetId="0">#REF!</definedName>
    <definedName name="bt">#REF!</definedName>
    <definedName name="BTC" localSheetId="0">#REF!</definedName>
    <definedName name="BTC">#REF!</definedName>
    <definedName name="BTO" localSheetId="0">#REF!</definedName>
    <definedName name="BTO">#REF!</definedName>
    <definedName name="BTP" localSheetId="0">#REF!</definedName>
    <definedName name="BTP">#REF!</definedName>
    <definedName name="BTT" localSheetId="0">#REF!</definedName>
    <definedName name="BTT">#REF!</definedName>
    <definedName name="BTYJHTR" localSheetId="0">#REF!</definedName>
    <definedName name="BTYJHTR">#REF!</definedName>
    <definedName name="BuiltIn_Print_Area" localSheetId="0">#REF!</definedName>
    <definedName name="BuiltIn_Print_Area">#REF!</definedName>
    <definedName name="BuiltIn_Print_Area___0" localSheetId="0">#REF!</definedName>
    <definedName name="BuiltIn_Print_Area___0">#REF!</definedName>
    <definedName name="BuiltIn_Print_Area___0___0" localSheetId="0">#REF!</definedName>
    <definedName name="BuiltIn_Print_Area___0___0">#REF!</definedName>
    <definedName name="BuiltIn_Print_Area___0___0___0" localSheetId="0">#REF!</definedName>
    <definedName name="BuiltIn_Print_Area___0___0___0">#REF!</definedName>
    <definedName name="BuiltIn_Print_Area___0_7" localSheetId="0">#REF!</definedName>
    <definedName name="BuiltIn_Print_Area___0_7">#REF!</definedName>
    <definedName name="BuiltIn_Print_Area_7" localSheetId="0">#REF!</definedName>
    <definedName name="BuiltIn_Print_Area_7">#REF!</definedName>
    <definedName name="BuiltIn_Print_Titles" localSheetId="0">#REF!</definedName>
    <definedName name="BuiltIn_Print_Titles">#REF!</definedName>
    <definedName name="buld" localSheetId="0">#REF!</definedName>
    <definedName name="buld">#REF!</definedName>
    <definedName name="BULL" localSheetId="0">#REF!</definedName>
    <definedName name="BULL">#REF!</definedName>
    <definedName name="BULLDOZ" localSheetId="0">#REF!</definedName>
    <definedName name="BULLDOZ">#REF!</definedName>
    <definedName name="butterfly" localSheetId="0">#REF!</definedName>
    <definedName name="butterfly">#REF!</definedName>
    <definedName name="Button_3">"vlvlist_vlvlist_List"</definedName>
    <definedName name="bvbc" localSheetId="0">#REF!</definedName>
    <definedName name="bvbc">#REF!</definedName>
    <definedName name="bvcb" localSheetId="0">#REF!</definedName>
    <definedName name="bvcb">#REF!</definedName>
    <definedName name="bvn" localSheetId="0">#REF!</definedName>
    <definedName name="bvn">#REF!</definedName>
    <definedName name="by" localSheetId="0">#REF!</definedName>
    <definedName name="by">#REF!</definedName>
    <definedName name="byhyj" localSheetId="0">#REF!</definedName>
    <definedName name="byhyj">#REF!</definedName>
    <definedName name="C._C." localSheetId="0">#REF!</definedName>
    <definedName name="C._C.">#REF!</definedName>
    <definedName name="C_" localSheetId="0">#REF!</definedName>
    <definedName name="C_">#REF!</definedName>
    <definedName name="C_BK" localSheetId="0">#REF!</definedName>
    <definedName name="C_BK">#REF!</definedName>
    <definedName name="C_DP" localSheetId="0">#REF!</definedName>
    <definedName name="C_DP">#REF!</definedName>
    <definedName name="C_EX" localSheetId="0">#REF!</definedName>
    <definedName name="C_EX">#REF!</definedName>
    <definedName name="C_HC" localSheetId="0">#REF!</definedName>
    <definedName name="C_HC">#REF!</definedName>
    <definedName name="C_min" localSheetId="0">#REF!</definedName>
    <definedName name="C_min">#REF!</definedName>
    <definedName name="C0NC212" localSheetId="0">#REF!</definedName>
    <definedName name="C0NC212">#REF!</definedName>
    <definedName name="C90445L" localSheetId="0">#REF!</definedName>
    <definedName name="C90445L">#REF!</definedName>
    <definedName name="CA" localSheetId="0">#REF!</definedName>
    <definedName name="CA">#REF!</definedName>
    <definedName name="ÇÃ">#N/A</definedName>
    <definedName name="caa" localSheetId="0">#REF!</definedName>
    <definedName name="caa">#REF!</definedName>
    <definedName name="CAB" localSheetId="0">#REF!</definedName>
    <definedName name="CAB">#REF!</definedName>
    <definedName name="CABAL" localSheetId="0">#REF!</definedName>
    <definedName name="CABAL">#REF!</definedName>
    <definedName name="CABCELAR" localSheetId="0" hidden="1">{#N/A,#N/A,FALSE,"Costos Productos 6A";#N/A,#N/A,FALSE,"Costo Unitario Total H-94-12"}</definedName>
    <definedName name="CABCELAR" hidden="1">{#N/A,#N/A,FALSE,"Costos Productos 6A";#N/A,#N/A,FALSE,"Costo Unitario Total H-94-12"}</definedName>
    <definedName name="Cableado" localSheetId="0">#REF!</definedName>
    <definedName name="Cableado">#REF!</definedName>
    <definedName name="CABLEALUM">"['file:///D:/Users/Marcia/Documents/ALCALDIA/ejemplos%20apus/COTIZACION%20PROVEEDORES%20APUS%20SENA%202020.xlsx'#$MATERIALES.$O$43]"</definedName>
    <definedName name="CABLECOBR">"['file:///D:/Users/Marcia/Documents/ALCALDIA/ejemplos%20apus/COTIZACION%20PROVEEDORES%20APUS%20SENA%202020.xlsx'#$MATERIALES.$O$35]"</definedName>
    <definedName name="CABLECOBRE">"['file:///D:/Users/Marcia/Documents/ALCALDIA/ejemplos%20apus/COTIZACION%20PROVEEDORES%20APUS%20SENA%202020.xlsx'#$MATERIALES.$O$27]"</definedName>
    <definedName name="CABLENNCAUCH">"['file:///D:/Users/Marcia/Documents/ALCALDIA/ejemplos%20apus/COTIZACION%20PROVEEDORES%20APUS%20SENA%202020.xlsx'#$MATERIALES.$O$47]"</definedName>
    <definedName name="CACM" localSheetId="0">#REF!</definedName>
    <definedName name="CACM">#REF!</definedName>
    <definedName name="Caimo" localSheetId="0">#REF!</definedName>
    <definedName name="Caimo">#REF!</definedName>
    <definedName name="CAJA" localSheetId="0">#REF!</definedName>
    <definedName name="CAJA">#REF!</definedName>
    <definedName name="CAJA_1">"#REF!"</definedName>
    <definedName name="CAJAC" localSheetId="0">#REF!</definedName>
    <definedName name="CAJAC">#REF!</definedName>
    <definedName name="cajainspeccion" localSheetId="0">#REF!</definedName>
    <definedName name="cajainspeccion">#REF!</definedName>
    <definedName name="cajainspeccion_1">"#REF!"</definedName>
    <definedName name="cajainver" localSheetId="0">#REF!</definedName>
    <definedName name="cajainver">#REF!</definedName>
    <definedName name="CajaMetalica" localSheetId="0">#REF!</definedName>
    <definedName name="CajaMetalica">#REF!</definedName>
    <definedName name="CAJAOCTOG">"['file:///D:/Users/Marcia/Documents/ALCALDIA/ejemplos%20apus/COTIZACION%20PROVEEDORES%20APUS%20SENA%202020.xlsx'#$MATERIALES.$O$36]"</definedName>
    <definedName name="CAJAV" localSheetId="0">#REF!</definedName>
    <definedName name="CAJAV">#REF!</definedName>
    <definedName name="CAJAVAL" localSheetId="0">#REF!</definedName>
    <definedName name="CAJAVAL">#REF!</definedName>
    <definedName name="CajDol1" localSheetId="0">#REF!</definedName>
    <definedName name="CajDol1">#REF!</definedName>
    <definedName name="CajDol10" localSheetId="0">#REF!</definedName>
    <definedName name="CajDol10">#REF!</definedName>
    <definedName name="CajDol11" localSheetId="0">#REF!</definedName>
    <definedName name="CajDol11">#REF!</definedName>
    <definedName name="CajDol12" localSheetId="0">#REF!</definedName>
    <definedName name="CajDol12">#REF!</definedName>
    <definedName name="CajDol2" localSheetId="0">#REF!</definedName>
    <definedName name="CajDol2">#REF!</definedName>
    <definedName name="CajDol3" localSheetId="0">#REF!</definedName>
    <definedName name="CajDol3">#REF!</definedName>
    <definedName name="CajDol4" localSheetId="0">#REF!</definedName>
    <definedName name="CajDol4">#REF!</definedName>
    <definedName name="CajDol5" localSheetId="0">#REF!</definedName>
    <definedName name="CajDol5">#REF!</definedName>
    <definedName name="CajDol6" localSheetId="0">#REF!</definedName>
    <definedName name="CajDol6">#REF!</definedName>
    <definedName name="CajDol7" localSheetId="0">#REF!</definedName>
    <definedName name="CajDol7">#REF!</definedName>
    <definedName name="CajDol8" localSheetId="0">#REF!</definedName>
    <definedName name="CajDol8">#REF!</definedName>
    <definedName name="CajDol9" localSheetId="0">#REF!</definedName>
    <definedName name="CajDol9">#REF!</definedName>
    <definedName name="CAJMI" localSheetId="0">#REF!</definedName>
    <definedName name="CAJMI">#REF!</definedName>
    <definedName name="Calado" localSheetId="0">#REF!</definedName>
    <definedName name="Calado">#REF!</definedName>
    <definedName name="Calarcá" localSheetId="0">#REF!</definedName>
    <definedName name="Calarcá">#REF!</definedName>
    <definedName name="CalcAgencyPrice" localSheetId="0">#REF!</definedName>
    <definedName name="CalcAgencyPrice">#REF!</definedName>
    <definedName name="CALCULAR" localSheetId="0">#REF!</definedName>
    <definedName name="CALCULAR">#REF!</definedName>
    <definedName name="CAMAARENA" localSheetId="0">#REF!</definedName>
    <definedName name="CAMAARENA">#REF!</definedName>
    <definedName name="CAMAARENA_1">"#REF!"</definedName>
    <definedName name="CAMIONFVR">"['file:///D:/Users/Marcia/Documents/ALCALDIA/ejemplos%20apus/COTIZACION%20PROVEEDORES%20APUS%20SENA%202020.xlsx'#$EQUIPOS.$L$10]"</definedName>
    <definedName name="CAMPO" localSheetId="0">#REF!</definedName>
    <definedName name="CAMPO">#REF!</definedName>
    <definedName name="CAMRF" localSheetId="0">#REF!</definedName>
    <definedName name="CAMRF">#REF!</definedName>
    <definedName name="CANAL" localSheetId="0">#REF!</definedName>
    <definedName name="CANAL">#REF!</definedName>
    <definedName name="CANALBLANC">"['file:///D:/Users/Marcia/Documents/ALCALDIA/ejemplos%20apus/COTIZACION%20PROVEEDORES%20APUS%20SENA%202020.xlsx'#$MATERIALES.$O$110]"</definedName>
    <definedName name="CanalEternit" localSheetId="0">#REF!</definedName>
    <definedName name="CanalEternit">#REF!</definedName>
    <definedName name="cang" localSheetId="0">#REF!</definedName>
    <definedName name="cang">#REF!</definedName>
    <definedName name="CANGU" localSheetId="0">#REF!</definedName>
    <definedName name="CANGU">#REF!</definedName>
    <definedName name="CANGURO" localSheetId="0">#REF!</definedName>
    <definedName name="CANGURO">#REF!</definedName>
    <definedName name="CANMET">"['file:///D:/Users/Marcia/Documents/ALCALDIA/ejemplos%20apus/COTIZACION%20PROVEEDORES%20APUS%20SENA%202020.xlsx'#$MATERIALES.$O$39]"</definedName>
    <definedName name="CANT" localSheetId="0">#REF!</definedName>
    <definedName name="CANT">#REF!</definedName>
    <definedName name="CANT_10" localSheetId="0">#REF!</definedName>
    <definedName name="CANT_10">#REF!</definedName>
    <definedName name="CANT_18" localSheetId="0">#REF!</definedName>
    <definedName name="CANT_18">#REF!</definedName>
    <definedName name="CANT_20" localSheetId="0">#REF!</definedName>
    <definedName name="CANT_20">#REF!</definedName>
    <definedName name="CANT_21" localSheetId="0">#REF!</definedName>
    <definedName name="CANT_21">#REF!</definedName>
    <definedName name="CANT_22" localSheetId="0">#REF!</definedName>
    <definedName name="CANT_22">#REF!</definedName>
    <definedName name="CANT_7" localSheetId="0">#REF!</definedName>
    <definedName name="CANT_7">#REF!</definedName>
    <definedName name="CANT_8" localSheetId="0">#REF!</definedName>
    <definedName name="CANT_8">#REF!</definedName>
    <definedName name="cantidad" localSheetId="0">#REF!</definedName>
    <definedName name="cantidad">#REF!</definedName>
    <definedName name="CAP" localSheetId="0">#REF!</definedName>
    <definedName name="CAP">#REF!</definedName>
    <definedName name="CAPAC._HSE" localSheetId="0">#REF!</definedName>
    <definedName name="CAPAC._HSE">#REF!</definedName>
    <definedName name="CapActividad" localSheetId="0">#REF!</definedName>
    <definedName name="CapActividad">#REF!</definedName>
    <definedName name="CapCom" localSheetId="0">#REF!</definedName>
    <definedName name="CapCom">#REF!</definedName>
    <definedName name="CapComponent" localSheetId="0">#REF!</definedName>
    <definedName name="CapComponent">#REF!</definedName>
    <definedName name="CAPITAL_RESERVA" localSheetId="0">#REF!</definedName>
    <definedName name="CAPITAL_RESERVA">#REF!</definedName>
    <definedName name="CapResumen" localSheetId="0">#REF!</definedName>
    <definedName name="CapResumen">#REF!</definedName>
    <definedName name="capt" localSheetId="0">#REF!</definedName>
    <definedName name="capt">#REF!</definedName>
    <definedName name="CARACTERISTICAS" localSheetId="0">#REF!</definedName>
    <definedName name="CARACTERISTICAS">#REF!</definedName>
    <definedName name="CARCAT" localSheetId="0">#REF!</definedName>
    <definedName name="CARCAT">#REF!</definedName>
    <definedName name="carg" localSheetId="0">#REF!</definedName>
    <definedName name="carg">#REF!</definedName>
    <definedName name="CARGA" localSheetId="0">#REF!</definedName>
    <definedName name="CARGA">#REF!</definedName>
    <definedName name="CARGAD" localSheetId="0">#REF!</definedName>
    <definedName name="CARGAD">#REF!</definedName>
    <definedName name="CARGADOR" localSheetId="0">#REF!</definedName>
    <definedName name="CARGADOR">#REF!</definedName>
    <definedName name="cargas" localSheetId="0">#REF!</definedName>
    <definedName name="cargas">#REF!</definedName>
    <definedName name="CARGOS" localSheetId="0">#REF!</definedName>
    <definedName name="CARGOS">#REF!</definedName>
    <definedName name="CARGUER" localSheetId="0">#REF!</definedName>
    <definedName name="CARGUER">#REF!</definedName>
    <definedName name="carlos" localSheetId="0">#REF!</definedName>
    <definedName name="carlos">#REF!</definedName>
    <definedName name="CARPINTERIA_EN_MADERA" localSheetId="0">#REF!</definedName>
    <definedName name="CARPINTERIA_EN_MADERA">#REF!</definedName>
    <definedName name="CARPINTERIA_METALICA" localSheetId="0">#REF!</definedName>
    <definedName name="CARPINTERIA_METALICA">#REF!</definedName>
    <definedName name="CARRETERA" localSheetId="0">#REF!</definedName>
    <definedName name="CARRETERA">#REF!</definedName>
    <definedName name="CARRO" localSheetId="0">#REF!</definedName>
    <definedName name="CARRO">#REF!</definedName>
    <definedName name="CARRTA" localSheetId="0">#REF!</definedName>
    <definedName name="CARRTA">#REF!</definedName>
    <definedName name="CART" localSheetId="0">#REF!</definedName>
    <definedName name="CART">#REF!</definedName>
    <definedName name="CARTZ" localSheetId="0">#REF!</definedName>
    <definedName name="CARTZ">#REF!</definedName>
    <definedName name="casa" localSheetId="0">#REF!</definedName>
    <definedName name="casa">#REF!</definedName>
    <definedName name="CASA1" localSheetId="0">#REF!</definedName>
    <definedName name="CASA1">#REF!</definedName>
    <definedName name="Case" localSheetId="0">#REF!</definedName>
    <definedName name="Case">#REF!</definedName>
    <definedName name="CASET" localSheetId="0">#REF!</definedName>
    <definedName name="CASET">#REF!</definedName>
    <definedName name="cata" localSheetId="0">#REF!</definedName>
    <definedName name="cata">#REF!</definedName>
    <definedName name="Category_All" localSheetId="0">#REF!</definedName>
    <definedName name="Category_All">#REF!</definedName>
    <definedName name="CATIN">#N/A</definedName>
    <definedName name="CATJYOU">#N/A</definedName>
    <definedName name="CATREC">#N/A</definedName>
    <definedName name="CATSYU">#N/A</definedName>
    <definedName name="causinver" localSheetId="0">#REF!</definedName>
    <definedName name="causinver">#REF!</definedName>
    <definedName name="CB" localSheetId="0">#REF!</definedName>
    <definedName name="CB">#REF!</definedName>
    <definedName name="CBLES" localSheetId="0">#REF!</definedName>
    <definedName name="CBLES">#REF!</definedName>
    <definedName name="CBLES1" localSheetId="0">#REF!</definedName>
    <definedName name="CBLES1">#REF!</definedName>
    <definedName name="CBRDISEÑO" localSheetId="0">#REF!</definedName>
    <definedName name="CBRDISEÑO">#REF!</definedName>
    <definedName name="CBWorkbookPriority" hidden="1">-1602700874</definedName>
    <definedName name="CC" localSheetId="0">#REF!</definedName>
    <definedName name="CC">#REF!</definedName>
    <definedName name="CCC" localSheetId="0">#REF!</definedName>
    <definedName name="CCC">#REF!</definedName>
    <definedName name="ccccc" localSheetId="0">#REF!</definedName>
    <definedName name="ccccc">#REF!</definedName>
    <definedName name="CCCCCC" localSheetId="0">#REF!</definedName>
    <definedName name="CCCCCC">#REF!</definedName>
    <definedName name="CCONTECH" localSheetId="0">#REF!</definedName>
    <definedName name="CCONTECH">#REF!</definedName>
    <definedName name="CCT" localSheetId="0">#REF!</definedName>
    <definedName name="CCT">#REF!</definedName>
    <definedName name="CCTO123" localSheetId="0">#REF!</definedName>
    <definedName name="CCTO123">#REF!</definedName>
    <definedName name="CCTO124" localSheetId="0">#REF!</definedName>
    <definedName name="CCTO124">#REF!</definedName>
    <definedName name="ccto210" localSheetId="0">#REF!</definedName>
    <definedName name="ccto210">#REF!</definedName>
    <definedName name="CCTOPR21" localSheetId="0">#REF!</definedName>
    <definedName name="CCTOPR21">#REF!</definedName>
    <definedName name="CCTOPR24.5" localSheetId="0">#REF!</definedName>
    <definedName name="CCTOPR24.5">#REF!</definedName>
    <definedName name="CCTOPR28" localSheetId="0">#REF!</definedName>
    <definedName name="CCTOPR28">#REF!</definedName>
    <definedName name="CD">#N/A</definedName>
    <definedName name="CD454JH" localSheetId="0">#REF!</definedName>
    <definedName name="CD454JH">#REF!</definedName>
    <definedName name="cdcdc" localSheetId="0">#REF!</definedName>
    <definedName name="cdcdc">#REF!</definedName>
    <definedName name="CDctrl" localSheetId="0">#REF!</definedName>
    <definedName name="CDctrl">#REF!</definedName>
    <definedName name="CDE" localSheetId="0">#REF!</definedName>
    <definedName name="CDE">#REF!</definedName>
    <definedName name="cdfgrtfd" localSheetId="0">#REF!</definedName>
    <definedName name="cdfgrtfd">#REF!</definedName>
    <definedName name="cdir" localSheetId="0">#REF!</definedName>
    <definedName name="cdir">#REF!</definedName>
    <definedName name="CDIRECTO" localSheetId="0">#REF!</definedName>
    <definedName name="CDIRECTO">#REF!</definedName>
    <definedName name="ce">#N/A</definedName>
    <definedName name="CEDE">#N/A</definedName>
    <definedName name="cedulap" localSheetId="0">#REF!</definedName>
    <definedName name="cedulap">#REF!</definedName>
    <definedName name="ceerf" localSheetId="0">#REF!</definedName>
    <definedName name="ceerf">#REF!</definedName>
    <definedName name="CelActiCor" localSheetId="0">#REF!</definedName>
    <definedName name="CelActiCor">#REF!</definedName>
    <definedName name="CelActiNoCor" localSheetId="0">#REF!</definedName>
    <definedName name="CelActiNoCor">#REF!</definedName>
    <definedName name="Celador" localSheetId="0">#REF!</definedName>
    <definedName name="Celador">#REF!</definedName>
    <definedName name="CELDA25A">"['file:///D:/Users/Marcia/Documents/ALCALDIA/ejemplos%20apus/COTIZACION%20PROVEEDORES%20APUS%20SENA%202020.xlsx'#$MATERIALES.$O$37]"</definedName>
    <definedName name="CelOTRINGREGR" localSheetId="0">#REF!</definedName>
    <definedName name="CelOTRINGREGR">#REF!</definedName>
    <definedName name="CelPasCor" localSheetId="0">#REF!</definedName>
    <definedName name="CelPasCor">#REF!</definedName>
    <definedName name="CelPasNoCor" localSheetId="0">#REF!</definedName>
    <definedName name="CelPasNoCor">#REF!</definedName>
    <definedName name="CEM" localSheetId="0">#REF!</definedName>
    <definedName name="CEM">#REF!</definedName>
    <definedName name="CEMEG" localSheetId="0">#REF!</definedName>
    <definedName name="CEMEG">#REF!</definedName>
    <definedName name="CEMENTO" localSheetId="0">#REF!</definedName>
    <definedName name="CEMENTO">#REF!</definedName>
    <definedName name="CementoBlanco" localSheetId="0">#REF!</definedName>
    <definedName name="CementoBlanco">#REF!</definedName>
    <definedName name="CEMENTOGRIS">"['file:///D:/Users/Marcia/Documents/ALCALDIA/ejemplos%20apus/COTIZACION%20PROVEEDORES%20APUS%20SENA%202020.xlsx'#$MATERIALES.$O$155]"</definedName>
    <definedName name="Ceramica" localSheetId="0">#REF!</definedName>
    <definedName name="Ceramica">#REF!</definedName>
    <definedName name="ceramica." localSheetId="0">#REF!</definedName>
    <definedName name="ceramica.">#REF!</definedName>
    <definedName name="CERAMICA_REVESTIMIENTOS_EN_PISOS_Y_MUROS" localSheetId="0">#REF!</definedName>
    <definedName name="CERAMICA_REVESTIMIENTOS_EN_PISOS_Y_MUROS">#REF!</definedName>
    <definedName name="CERCHA" localSheetId="0">#REF!</definedName>
    <definedName name="CERCHA">#REF!</definedName>
    <definedName name="CERRADURA">"['file:///D:/Users/Marcia/Documents/ALCALDIA/ejemplos%20apus/COTIZACION%20PROVEEDORES%20APUS%20SENA%202020.xlsx'#$MATERIALES.$O$141]"</definedName>
    <definedName name="CERRADURAS" localSheetId="0">#REF!</definedName>
    <definedName name="CERRADURAS">#REF!</definedName>
    <definedName name="CERRAM" localSheetId="0">#REF!</definedName>
    <definedName name="CERRAM">#REF!</definedName>
    <definedName name="cert" localSheetId="0">#REF!</definedName>
    <definedName name="cert">#REF!</definedName>
    <definedName name="CESAR" localSheetId="0" hidden="1">{#N/A,#N/A,FALSE,"Costos Productos 6A";#N/A,#N/A,FALSE,"Costo Unitario Total H-94-12"}</definedName>
    <definedName name="CESAR" hidden="1">{#N/A,#N/A,FALSE,"Costos Productos 6A";#N/A,#N/A,FALSE,"Costo Unitario Total H-94-12"}</definedName>
    <definedName name="cesped" localSheetId="0">#REF!</definedName>
    <definedName name="cesped">#REF!</definedName>
    <definedName name="CGDI01" localSheetId="0">#REF!</definedName>
    <definedName name="CGDI01">#REF!</definedName>
    <definedName name="CGDI02" localSheetId="0">#REF!</definedName>
    <definedName name="CGDI02">#REF!</definedName>
    <definedName name="CGDI03" localSheetId="0">#REF!</definedName>
    <definedName name="CGDI03">#REF!</definedName>
    <definedName name="CGDI04" localSheetId="0">#REF!</definedName>
    <definedName name="CGDI04">#REF!</definedName>
    <definedName name="CGDI05" localSheetId="0">#REF!</definedName>
    <definedName name="CGDI05">#REF!</definedName>
    <definedName name="CGDI06" localSheetId="0">#REF!</definedName>
    <definedName name="CGDI06">#REF!</definedName>
    <definedName name="CGDI07" localSheetId="0">#REF!</definedName>
    <definedName name="CGDI07">#REF!</definedName>
    <definedName name="CGDI08" localSheetId="0">#REF!</definedName>
    <definedName name="CGDI08">#REF!</definedName>
    <definedName name="CGEX01" localSheetId="0">#REF!</definedName>
    <definedName name="CGEX01">#REF!</definedName>
    <definedName name="CGEX02" localSheetId="0">#REF!</definedName>
    <definedName name="CGEX02">#REF!</definedName>
    <definedName name="CGEX031" localSheetId="0">#REF!</definedName>
    <definedName name="CGEX031">#REF!</definedName>
    <definedName name="CGEX04" localSheetId="0">#REF!</definedName>
    <definedName name="CGEX04">#REF!</definedName>
    <definedName name="CGFI011" localSheetId="0">#REF!</definedName>
    <definedName name="CGFI011">#REF!</definedName>
    <definedName name="CGFI012" localSheetId="0">#REF!</definedName>
    <definedName name="CGFI012">#REF!</definedName>
    <definedName name="CGFI021" localSheetId="0">#REF!</definedName>
    <definedName name="CGFI021">#REF!</definedName>
    <definedName name="CGFI022" localSheetId="0">#REF!</definedName>
    <definedName name="CGFI022">#REF!</definedName>
    <definedName name="CGFI023" localSheetId="0">#REF!</definedName>
    <definedName name="CGFI023">#REF!</definedName>
    <definedName name="CGFI024" localSheetId="0">#REF!</definedName>
    <definedName name="CGFI024">#REF!</definedName>
    <definedName name="CGFI031" localSheetId="0">#REF!</definedName>
    <definedName name="CGFI031">#REF!</definedName>
    <definedName name="CGFI032" localSheetId="0">#REF!</definedName>
    <definedName name="CGFI032">#REF!</definedName>
    <definedName name="CGFI0331" localSheetId="0">#REF!</definedName>
    <definedName name="CGFI0331">#REF!</definedName>
    <definedName name="CGFI0332" localSheetId="0">#REF!</definedName>
    <definedName name="CGFI0332">#REF!</definedName>
    <definedName name="CGFI0333" localSheetId="0">#REF!</definedName>
    <definedName name="CGFI0333">#REF!</definedName>
    <definedName name="CGFI0334" localSheetId="0">#REF!</definedName>
    <definedName name="CGFI0334">#REF!</definedName>
    <definedName name="CGFI0335" localSheetId="0">#REF!</definedName>
    <definedName name="CGFI0335">#REF!</definedName>
    <definedName name="CGFI0341" localSheetId="0">#REF!</definedName>
    <definedName name="CGFI0341">#REF!</definedName>
    <definedName name="CGFI0343" localSheetId="0">#REF!</definedName>
    <definedName name="CGFI0343">#REF!</definedName>
    <definedName name="CGFI0344" localSheetId="0">#REF!</definedName>
    <definedName name="CGFI0344">#REF!</definedName>
    <definedName name="CGPR01" localSheetId="0">#REF!</definedName>
    <definedName name="CGPR01">#REF!</definedName>
    <definedName name="CGPR021" localSheetId="0">#REF!</definedName>
    <definedName name="CGPR021">#REF!</definedName>
    <definedName name="CGPR022" localSheetId="0">#REF!</definedName>
    <definedName name="CGPR022">#REF!</definedName>
    <definedName name="CGPR023" localSheetId="0">#REF!</definedName>
    <definedName name="CGPR023">#REF!</definedName>
    <definedName name="CGPR024" localSheetId="0">#REF!</definedName>
    <definedName name="CGPR024">#REF!</definedName>
    <definedName name="CGPR031" localSheetId="0">#REF!</definedName>
    <definedName name="CGPR031">#REF!</definedName>
    <definedName name="CGPR032" localSheetId="0">#REF!</definedName>
    <definedName name="CGPR032">#REF!</definedName>
    <definedName name="CGPR0331" localSheetId="0">#REF!</definedName>
    <definedName name="CGPR0331">#REF!</definedName>
    <definedName name="CGPR0332" localSheetId="0">#REF!</definedName>
    <definedName name="CGPR0332">#REF!</definedName>
    <definedName name="CGPR0333" localSheetId="0">#REF!</definedName>
    <definedName name="CGPR0333">#REF!</definedName>
    <definedName name="CGPR041" localSheetId="0">#REF!</definedName>
    <definedName name="CGPR041">#REF!</definedName>
    <definedName name="CGPR042" localSheetId="0">#REF!</definedName>
    <definedName name="CGPR042">#REF!</definedName>
    <definedName name="CGPR043" localSheetId="0">#REF!</definedName>
    <definedName name="CGPR043">#REF!</definedName>
    <definedName name="CGPR051" localSheetId="0">#REF!</definedName>
    <definedName name="CGPR051">#REF!</definedName>
    <definedName name="CGPR052" localSheetId="0">#REF!</definedName>
    <definedName name="CGPR052">#REF!</definedName>
    <definedName name="CGPR0531" localSheetId="0">#REF!</definedName>
    <definedName name="CGPR0531">#REF!</definedName>
    <definedName name="CGPR0532" localSheetId="0">#REF!</definedName>
    <definedName name="CGPR0532">#REF!</definedName>
    <definedName name="CGPR0533" localSheetId="0">#REF!</definedName>
    <definedName name="CGPR0533">#REF!</definedName>
    <definedName name="CGPR0534" localSheetId="0">#REF!</definedName>
    <definedName name="CGPR0534">#REF!</definedName>
    <definedName name="CGPR0541" localSheetId="0">#REF!</definedName>
    <definedName name="CGPR0541">#REF!</definedName>
    <definedName name="CGPR0542" localSheetId="0">#REF!</definedName>
    <definedName name="CGPR0542">#REF!</definedName>
    <definedName name="CGPR0543" localSheetId="0">#REF!</definedName>
    <definedName name="CGPR0543">#REF!</definedName>
    <definedName name="CGPR061" localSheetId="0">#REF!</definedName>
    <definedName name="CGPR061">#REF!</definedName>
    <definedName name="CGPR062" localSheetId="0">#REF!</definedName>
    <definedName name="CGPR062">#REF!</definedName>
    <definedName name="CGPR0621" localSheetId="0">#REF!</definedName>
    <definedName name="CGPR0621">#REF!</definedName>
    <definedName name="CGPR0622" localSheetId="0">#REF!</definedName>
    <definedName name="CGPR0622">#REF!</definedName>
    <definedName name="CGPR0631" localSheetId="0">#REF!</definedName>
    <definedName name="CGPR0631">#REF!</definedName>
    <definedName name="CGPR0632" localSheetId="0">#REF!</definedName>
    <definedName name="CGPR0632">#REF!</definedName>
    <definedName name="CGPR0633" localSheetId="0">#REF!</definedName>
    <definedName name="CGPR0633">#REF!</definedName>
    <definedName name="CGPR0641" localSheetId="0">#REF!</definedName>
    <definedName name="CGPR0641">#REF!</definedName>
    <definedName name="CGPR0642" localSheetId="0">#REF!</definedName>
    <definedName name="CGPR0642">#REF!</definedName>
    <definedName name="CGPR0643" localSheetId="0">#REF!</definedName>
    <definedName name="CGPR0643">#REF!</definedName>
    <definedName name="CGRF01" localSheetId="0">#REF!</definedName>
    <definedName name="CGRF01">#REF!</definedName>
    <definedName name="CGRF02" localSheetId="0">#REF!</definedName>
    <definedName name="CGRF02">#REF!</definedName>
    <definedName name="CGRF031" localSheetId="0">#REF!</definedName>
    <definedName name="CGRF031">#REF!</definedName>
    <definedName name="CGRF032" localSheetId="0">#REF!</definedName>
    <definedName name="CGRF032">#REF!</definedName>
    <definedName name="CGRF0331" localSheetId="0">#REF!</definedName>
    <definedName name="CGRF0331">#REF!</definedName>
    <definedName name="CGRF0332" localSheetId="0">#REF!</definedName>
    <definedName name="CGRF0332">#REF!</definedName>
    <definedName name="CGRF0333" localSheetId="0">#REF!</definedName>
    <definedName name="CGRF0333">#REF!</definedName>
    <definedName name="CGRF0334" localSheetId="0">#REF!</definedName>
    <definedName name="CGRF0334">#REF!</definedName>
    <definedName name="CGRF0335" localSheetId="0">#REF!</definedName>
    <definedName name="CGRF0335">#REF!</definedName>
    <definedName name="CGRF0336" localSheetId="0">#REF!</definedName>
    <definedName name="CGRF0336">#REF!</definedName>
    <definedName name="CGRF0337" localSheetId="0">#REF!</definedName>
    <definedName name="CGRF0337">#REF!</definedName>
    <definedName name="CGRF0338" localSheetId="0">#REF!</definedName>
    <definedName name="CGRF0338">#REF!</definedName>
    <definedName name="CGRF0341" localSheetId="0">#REF!</definedName>
    <definedName name="CGRF0341">#REF!</definedName>
    <definedName name="CGRF0342" localSheetId="0">#REF!</definedName>
    <definedName name="CGRF0342">#REF!</definedName>
    <definedName name="CGRF0343" localSheetId="0">#REF!</definedName>
    <definedName name="CGRF0343">#REF!</definedName>
    <definedName name="CGRF041" localSheetId="0">#REF!</definedName>
    <definedName name="CGRF041">#REF!</definedName>
    <definedName name="CGRF042" localSheetId="0">#REF!</definedName>
    <definedName name="CGRF042">#REF!</definedName>
    <definedName name="CGRF0431" localSheetId="0">#REF!</definedName>
    <definedName name="CGRF0431">#REF!</definedName>
    <definedName name="CGRF0432" localSheetId="0">#REF!</definedName>
    <definedName name="CGRF0432">#REF!</definedName>
    <definedName name="CGRF0433" localSheetId="0">#REF!</definedName>
    <definedName name="CGRF0433">#REF!</definedName>
    <definedName name="CGRF0441" localSheetId="0">#REF!</definedName>
    <definedName name="CGRF0441">#REF!</definedName>
    <definedName name="CGRF0442" localSheetId="0">#REF!</definedName>
    <definedName name="CGRF0442">#REF!</definedName>
    <definedName name="CGRF0443" localSheetId="0">#REF!</definedName>
    <definedName name="CGRF0443">#REF!</definedName>
    <definedName name="CGSM01" localSheetId="0">#REF!</definedName>
    <definedName name="CGSM01">#REF!</definedName>
    <definedName name="CGSM02" localSheetId="0">#REF!</definedName>
    <definedName name="CGSM02">#REF!</definedName>
    <definedName name="CGSM03" localSheetId="0">#REF!</definedName>
    <definedName name="CGSM03">#REF!</definedName>
    <definedName name="CGSM04" localSheetId="0">#REF!</definedName>
    <definedName name="CGSM04">#REF!</definedName>
    <definedName name="CGSM05" localSheetId="0">#REF!</definedName>
    <definedName name="CGSM05">#REF!</definedName>
    <definedName name="CGSO011" localSheetId="0">#REF!</definedName>
    <definedName name="CGSO011">#REF!</definedName>
    <definedName name="CGSO012" localSheetId="0">#REF!</definedName>
    <definedName name="CGSO012">#REF!</definedName>
    <definedName name="CGSO013" localSheetId="0">#REF!</definedName>
    <definedName name="CGSO013">#REF!</definedName>
    <definedName name="CGSO014" localSheetId="0">#REF!</definedName>
    <definedName name="CGSO014">#REF!</definedName>
    <definedName name="CGSO02" localSheetId="0">#REF!</definedName>
    <definedName name="CGSO02">#REF!</definedName>
    <definedName name="CGSO031" localSheetId="0">#REF!</definedName>
    <definedName name="CGSO031">#REF!</definedName>
    <definedName name="CGSO032" localSheetId="0">#REF!</definedName>
    <definedName name="CGSO032">#REF!</definedName>
    <definedName name="CGSO033" localSheetId="0">#REF!</definedName>
    <definedName name="CGSO033">#REF!</definedName>
    <definedName name="CGSO034" localSheetId="0">#REF!</definedName>
    <definedName name="CGSO034">#REF!</definedName>
    <definedName name="CGSO041" localSheetId="0">#REF!</definedName>
    <definedName name="CGSO041">#REF!</definedName>
    <definedName name="CGSO042" localSheetId="0">#REF!</definedName>
    <definedName name="CGSO042">#REF!</definedName>
    <definedName name="CGSO043" localSheetId="0">#REF!</definedName>
    <definedName name="CGSO043">#REF!</definedName>
    <definedName name="CGSO044" localSheetId="0">#REF!</definedName>
    <definedName name="CGSO044">#REF!</definedName>
    <definedName name="CGSO051" localSheetId="0">#REF!</definedName>
    <definedName name="CGSO051">#REF!</definedName>
    <definedName name="CGSO052" localSheetId="0">#REF!</definedName>
    <definedName name="CGSO052">#REF!</definedName>
    <definedName name="CGSO053" localSheetId="0">#REF!</definedName>
    <definedName name="CGSO053">#REF!</definedName>
    <definedName name="CGSO054" localSheetId="0">#REF!</definedName>
    <definedName name="CGSO054">#REF!</definedName>
    <definedName name="CGSO055" localSheetId="0">#REF!</definedName>
    <definedName name="CGSO055">#REF!</definedName>
    <definedName name="CGSO061" localSheetId="0">#REF!</definedName>
    <definedName name="CGSO061">#REF!</definedName>
    <definedName name="CGSO062" localSheetId="0">#REF!</definedName>
    <definedName name="CGSO062">#REF!</definedName>
    <definedName name="CGSO063" localSheetId="0">#REF!</definedName>
    <definedName name="CGSO063">#REF!</definedName>
    <definedName name="CGSO064" localSheetId="0">#REF!</definedName>
    <definedName name="CGSO064">#REF!</definedName>
    <definedName name="CGTR011" localSheetId="0">#REF!</definedName>
    <definedName name="CGTR011">#REF!</definedName>
    <definedName name="CGTR012" localSheetId="0">#REF!</definedName>
    <definedName name="CGTR012">#REF!</definedName>
    <definedName name="CGTR021" localSheetId="0">#REF!</definedName>
    <definedName name="CGTR021">#REF!</definedName>
    <definedName name="CGTR022" localSheetId="0">#REF!</definedName>
    <definedName name="CGTR022">#REF!</definedName>
    <definedName name="CGTR023" localSheetId="0">#REF!</definedName>
    <definedName name="CGTR023">#REF!</definedName>
    <definedName name="CGTR031" localSheetId="0">#REF!</definedName>
    <definedName name="CGTR031">#REF!</definedName>
    <definedName name="CGTR032" localSheetId="0">#REF!</definedName>
    <definedName name="CGTR032">#REF!</definedName>
    <definedName name="CGTR033" localSheetId="0">#REF!</definedName>
    <definedName name="CGTR033">#REF!</definedName>
    <definedName name="CGTR034" localSheetId="0">#REF!</definedName>
    <definedName name="CGTR034">#REF!</definedName>
    <definedName name="CGTR035" localSheetId="0">#REF!</definedName>
    <definedName name="CGTR035">#REF!</definedName>
    <definedName name="CGTR036" localSheetId="0">#REF!</definedName>
    <definedName name="CGTR036">#REF!</definedName>
    <definedName name="CGTR037" localSheetId="0">#REF!</definedName>
    <definedName name="CGTR037">#REF!</definedName>
    <definedName name="CGTR038" localSheetId="0">#REF!</definedName>
    <definedName name="CGTR038">#REF!</definedName>
    <definedName name="CGTR039" localSheetId="0">#REF!</definedName>
    <definedName name="CGTR039">#REF!</definedName>
    <definedName name="CGTR041" localSheetId="0">#REF!</definedName>
    <definedName name="CGTR041">#REF!</definedName>
    <definedName name="CGTR042" localSheetId="0">#REF!</definedName>
    <definedName name="CGTR042">#REF!</definedName>
    <definedName name="CGTR043" localSheetId="0">#REF!</definedName>
    <definedName name="CGTR043">#REF!</definedName>
    <definedName name="CGTR044" localSheetId="0">#REF!</definedName>
    <definedName name="CGTR044">#REF!</definedName>
    <definedName name="CGTR051" localSheetId="0">#REF!</definedName>
    <definedName name="CGTR051">#REF!</definedName>
    <definedName name="Ch" localSheetId="0">#REF!</definedName>
    <definedName name="Ch">#REF!</definedName>
    <definedName name="CHACA" hidden="1">#N/A</definedName>
    <definedName name="CHAPA" localSheetId="0">#REF!</definedName>
    <definedName name="CHAPA">#REF!</definedName>
    <definedName name="CHAZOS_ANCLAJES_GUAYAS" localSheetId="0">#REF!</definedName>
    <definedName name="CHAZOS_ANCLAJES_GUAYAS">#REF!</definedName>
    <definedName name="CHAZOS_ANCLAJES_VARILLAS_ROSCADAS" localSheetId="0">#REF!</definedName>
    <definedName name="CHAZOS_ANCLAJES_VARILLAS_ROSCADAS">#REF!</definedName>
    <definedName name="check" localSheetId="0">#REF!</definedName>
    <definedName name="check">#REF!</definedName>
    <definedName name="CHK_PU" localSheetId="0">#REF!</definedName>
    <definedName name="CHK_PU">#REF!</definedName>
    <definedName name="chofer">#N/A</definedName>
    <definedName name="CHP" localSheetId="0">#REF!</definedName>
    <definedName name="CHP">#REF!</definedName>
    <definedName name="CICLOP" localSheetId="0">#REF!</definedName>
    <definedName name="CICLOP">#REF!</definedName>
    <definedName name="cindir" localSheetId="0">#REF!</definedName>
    <definedName name="cindir">#REF!</definedName>
    <definedName name="CINTA250">"['file:///D:/Users/Marcia/Documents/ALCALDIA/ejemplos%20apus/COTIZACION%20PROVEEDORES%20APUS%20SENA%202020.xlsx'#$MATERIALES.$O$111]"</definedName>
    <definedName name="CINTAAISLANTE" localSheetId="0">#REF!</definedName>
    <definedName name="CINTAAISLANTE">#REF!</definedName>
    <definedName name="CINTAAISLANTE1" localSheetId="0">#REF!</definedName>
    <definedName name="CINTAAISLANTE1">#REF!</definedName>
    <definedName name="CISNEROS" localSheetId="0">#REF!</definedName>
    <definedName name="CISNEROS">#REF!</definedName>
    <definedName name="civil" localSheetId="0">#REF!</definedName>
    <definedName name="civil">#REF!</definedName>
    <definedName name="cjsa" localSheetId="0">#REF!</definedName>
    <definedName name="cjsa">#REF!</definedName>
    <definedName name="CL" localSheetId="0">#REF!</definedName>
    <definedName name="CL">#REF!</definedName>
    <definedName name="clara" localSheetId="0">#REF!</definedName>
    <definedName name="clara">#REF!</definedName>
    <definedName name="CLAUSULA" localSheetId="0">#REF!</definedName>
    <definedName name="CLAUSULA">#REF!</definedName>
    <definedName name="CLAVO" localSheetId="0">#REF!</definedName>
    <definedName name="CLAVO">#REF!</definedName>
    <definedName name="cldCoordinador" localSheetId="0">#REF!</definedName>
    <definedName name="cldCoordinador">#REF!</definedName>
    <definedName name="cldDepartamento" localSheetId="0">#REF!</definedName>
    <definedName name="cldDepartamento">#REF!</definedName>
    <definedName name="cldResumen" localSheetId="0">#REF!</definedName>
    <definedName name="cldResumen">#REF!</definedName>
    <definedName name="cmf" localSheetId="0">#REF!</definedName>
    <definedName name="cmf">#REF!</definedName>
    <definedName name="CMIBLE" localSheetId="0">#REF!</definedName>
    <definedName name="CMIBLE">#REF!</definedName>
    <definedName name="CMIBLE1" localSheetId="0">#REF!</definedName>
    <definedName name="CMIBLE1">#REF!</definedName>
    <definedName name="CMMO" localSheetId="0">#REF!</definedName>
    <definedName name="CMMO">#REF!</definedName>
    <definedName name="CMMOA" localSheetId="0">#REF!</definedName>
    <definedName name="CMMOA">#REF!</definedName>
    <definedName name="CN" localSheetId="0">#REF!</definedName>
    <definedName name="CN">#REF!</definedName>
    <definedName name="CO" localSheetId="0">#REF!</definedName>
    <definedName name="CO">#REF!</definedName>
    <definedName name="CO22JH" localSheetId="0">#REF!</definedName>
    <definedName name="CO22JH">#REF!</definedName>
    <definedName name="CO23JH" localSheetId="0">#REF!</definedName>
    <definedName name="CO23JH">#REF!</definedName>
    <definedName name="CO456JH" localSheetId="0">#REF!</definedName>
    <definedName name="CO456JH">#REF!</definedName>
    <definedName name="CO458JH" localSheetId="0">#REF!</definedName>
    <definedName name="CO458JH">#REF!</definedName>
    <definedName name="CO45S2" localSheetId="0">#REF!</definedName>
    <definedName name="CO45S2">#REF!</definedName>
    <definedName name="CO45S3" localSheetId="0">#REF!</definedName>
    <definedName name="CO45S3">#REF!</definedName>
    <definedName name="CO45S4" localSheetId="0">#REF!</definedName>
    <definedName name="CO45S4">#REF!</definedName>
    <definedName name="CO45S6" localSheetId="0">#REF!</definedName>
    <definedName name="CO45S6">#REF!</definedName>
    <definedName name="CO902JH" localSheetId="0">#REF!</definedName>
    <definedName name="CO902JH">#REF!</definedName>
    <definedName name="CO903JH" localSheetId="0">#REF!</definedName>
    <definedName name="CO903JH">#REF!</definedName>
    <definedName name="CO904JH" localSheetId="0">#REF!</definedName>
    <definedName name="CO904JH">#REF!</definedName>
    <definedName name="CO906JH" localSheetId="0">#REF!</definedName>
    <definedName name="CO906JH">#REF!</definedName>
    <definedName name="CO908JH" localSheetId="0">#REF!</definedName>
    <definedName name="CO908JH">#REF!</definedName>
    <definedName name="CO90P4" localSheetId="0">#REF!</definedName>
    <definedName name="CO90P4">#REF!</definedName>
    <definedName name="CO90S2" localSheetId="0">#REF!</definedName>
    <definedName name="CO90S2">#REF!</definedName>
    <definedName name="CO90S3" localSheetId="0">#REF!</definedName>
    <definedName name="CO90S3">#REF!</definedName>
    <definedName name="CO90S4" localSheetId="0">#REF!</definedName>
    <definedName name="CO90S4">#REF!</definedName>
    <definedName name="CO90S6" localSheetId="0">#REF!</definedName>
    <definedName name="CO90S6">#REF!</definedName>
    <definedName name="CO910JH" localSheetId="0">#REF!</definedName>
    <definedName name="CO910JH">#REF!</definedName>
    <definedName name="COA_51" localSheetId="0">#REF!</definedName>
    <definedName name="COA_51">#REF!</definedName>
    <definedName name="COA_52" localSheetId="0">#REF!</definedName>
    <definedName name="COA_52">#REF!</definedName>
    <definedName name="COA_53" localSheetId="0">#REF!</definedName>
    <definedName name="COA_53">#REF!</definedName>
    <definedName name="COA_54" localSheetId="0">#REF!</definedName>
    <definedName name="COA_54">#REF!</definedName>
    <definedName name="COA_55" localSheetId="0">#REF!</definedName>
    <definedName name="COA_55">#REF!</definedName>
    <definedName name="COA_60" localSheetId="0">#REF!</definedName>
    <definedName name="COA_60">#REF!</definedName>
    <definedName name="COA_70" localSheetId="0">#REF!</definedName>
    <definedName name="COA_70">#REF!</definedName>
    <definedName name="COA_80" localSheetId="0">#REF!</definedName>
    <definedName name="COA_80">#REF!</definedName>
    <definedName name="COA_90" localSheetId="0">#REF!</definedName>
    <definedName name="COA_90">#REF!</definedName>
    <definedName name="COA50A" localSheetId="0">#REF!</definedName>
    <definedName name="COA50A">#REF!</definedName>
    <definedName name="COA50B" localSheetId="0">#REF!</definedName>
    <definedName name="COA50B">#REF!</definedName>
    <definedName name="COBC" localSheetId="0">#REF!</definedName>
    <definedName name="COBC">#REF!</definedName>
    <definedName name="Cod" localSheetId="0">#REF!</definedName>
    <definedName name="Cod">#REF!</definedName>
    <definedName name="CodActEco" localSheetId="0">#REF!</definedName>
    <definedName name="CodActEco">#REF!</definedName>
    <definedName name="codigo" localSheetId="0">#REF!</definedName>
    <definedName name="codigo">#REF!</definedName>
    <definedName name="CodigoInversion" localSheetId="0">#REF!</definedName>
    <definedName name="CodigoInversion">#REF!</definedName>
    <definedName name="CodigoProyecto" localSheetId="0">#REF!</definedName>
    <definedName name="CodigoProyecto">#REF!</definedName>
    <definedName name="Codigos" localSheetId="0">#REF!</definedName>
    <definedName name="Codigos">#REF!</definedName>
    <definedName name="codo160x90" localSheetId="0">#REF!</definedName>
    <definedName name="codo160x90">#REF!</definedName>
    <definedName name="codo160x90_1">"#REF!"</definedName>
    <definedName name="CODO16X11" localSheetId="0">#REF!</definedName>
    <definedName name="CODO16X11">#REF!</definedName>
    <definedName name="CODO16X11_1">"#REF!"</definedName>
    <definedName name="CODO16X45" localSheetId="0">#REF!</definedName>
    <definedName name="CODO16X45">#REF!</definedName>
    <definedName name="CODO16X45_1">"#REF!"</definedName>
    <definedName name="CODO16X90" localSheetId="0">#REF!</definedName>
    <definedName name="CODO16X90">#REF!</definedName>
    <definedName name="CODO16X90_1">"#REF!"</definedName>
    <definedName name="CODO3" localSheetId="0">#REF!</definedName>
    <definedName name="CODO3">#REF!</definedName>
    <definedName name="CODO3_1">"#REF!"</definedName>
    <definedName name="CODO3X11" localSheetId="0">#REF!</definedName>
    <definedName name="CODO3X11">#REF!</definedName>
    <definedName name="CODO3X11_1">"#REF!"</definedName>
    <definedName name="CODO3X32" localSheetId="0">#REF!</definedName>
    <definedName name="CODO3X32">#REF!</definedName>
    <definedName name="CODO3X45" localSheetId="0">#REF!</definedName>
    <definedName name="CODO3X45">#REF!</definedName>
    <definedName name="CODO3X45_1">"#REF!"</definedName>
    <definedName name="CODO3X90" localSheetId="0">#REF!</definedName>
    <definedName name="CODO3X90">#REF!</definedName>
    <definedName name="CODO3X90_1">"#REF!"</definedName>
    <definedName name="Codo4plg" localSheetId="0">#REF!</definedName>
    <definedName name="Codo4plg">#REF!</definedName>
    <definedName name="CODO4X45" localSheetId="0">#REF!</definedName>
    <definedName name="CODO4X45">#REF!</definedName>
    <definedName name="CODO4X90" localSheetId="0">#REF!</definedName>
    <definedName name="CODO4X90">#REF!</definedName>
    <definedName name="CODO4X90_1">"#REF!"</definedName>
    <definedName name="CODO6X22" localSheetId="0">#REF!</definedName>
    <definedName name="CODO6X22">#REF!</definedName>
    <definedName name="CODO6X22_1">"#REF!"</definedName>
    <definedName name="codo6x45nova" localSheetId="0">#REF!</definedName>
    <definedName name="codo6x45nova">#REF!</definedName>
    <definedName name="codo6x45nova_1">"#REF!"</definedName>
    <definedName name="CODO8X22" localSheetId="0">#REF!</definedName>
    <definedName name="CODO8X22">#REF!</definedName>
    <definedName name="CODO8X22_1">"#REF!"</definedName>
    <definedName name="CODO8X45" localSheetId="0">#REF!</definedName>
    <definedName name="CODO8X45">#REF!</definedName>
    <definedName name="CODO8X45_1">"#REF!"</definedName>
    <definedName name="CODO8X90" localSheetId="0">#REF!</definedName>
    <definedName name="CODO8X90">#REF!</definedName>
    <definedName name="CODO8X90_1">"#REF!"</definedName>
    <definedName name="Codo90" localSheetId="0">#REF!</definedName>
    <definedName name="Codo90">#REF!</definedName>
    <definedName name="CODO901.2">"['file:///D:/Users/Marcia/Documents/ALCALDIA/ejemplos%20apus/COTIZACION%20PROVEEDORES%20APUS%20SENA%202020.xlsx'#$MATERIALES.$O$56]"</definedName>
    <definedName name="CODO903.4">"['file:///D:/Users/Marcia/Documents/ALCALDIA/ejemplos%20apus/COTIZACION%20PROVEEDORES%20APUS%20SENA%202020.xlsx'#$MATERIALES.$O$62]"</definedName>
    <definedName name="CODO90PVC4">"['file:///D:/Users/Marcia/Documents/ALCALDIA/ejemplos%20apus/COTIZACION%20PROVEEDORES%20APUS%20SENA%202020.xlsx'#$MATERIALES.$O$71]"</definedName>
    <definedName name="CODO90SANIT2">"['file:///D:/Users/Marcia/Documents/ALCALDIA/ejemplos%20apus/COTIZACION%20PROVEEDORES%20APUS%20SENA%202020.xlsx'#$MATERIALES.$O$65]"</definedName>
    <definedName name="CODOS" localSheetId="0">#REF!</definedName>
    <definedName name="CODOS">#REF!</definedName>
    <definedName name="cogvsiruj" localSheetId="0">#REF!</definedName>
    <definedName name="cogvsiruj">#REF!</definedName>
    <definedName name="COLAM20" localSheetId="0">#REF!</definedName>
    <definedName name="COLAM20">#REF!</definedName>
    <definedName name="COLAMURO" localSheetId="0">#REF!</definedName>
    <definedName name="COLAMURO">#REF!</definedName>
    <definedName name="COLCIRC" localSheetId="0">#REF!</definedName>
    <definedName name="COLCIRC">#REF!</definedName>
    <definedName name="COLON" localSheetId="0">#REF!</definedName>
    <definedName name="COLON">#REF!</definedName>
    <definedName name="ColTap" localSheetId="0">#REF!</definedName>
    <definedName name="ColTap">#REF!</definedName>
    <definedName name="COLUMNA2" localSheetId="0">#REF!</definedName>
    <definedName name="COLUMNA2">#REF!</definedName>
    <definedName name="COLUMNETA" localSheetId="0">#REF!</definedName>
    <definedName name="COLUMNETA">#REF!</definedName>
    <definedName name="Com" localSheetId="0">#REF!</definedName>
    <definedName name="Com">#REF!</definedName>
    <definedName name="COMIDA" localSheetId="0">#REF!</definedName>
    <definedName name="COMIDA">#REF!</definedName>
    <definedName name="comm" localSheetId="0">#REF!</definedName>
    <definedName name="comm">#REF!</definedName>
    <definedName name="Commission" localSheetId="0">#REF!</definedName>
    <definedName name="Commission">#REF!</definedName>
    <definedName name="COMN1" localSheetId="0">#REF!</definedName>
    <definedName name="COMN1">#REF!</definedName>
    <definedName name="COMP" localSheetId="0">#REF!</definedName>
    <definedName name="COMP">#REF!</definedName>
    <definedName name="Compilado" localSheetId="0">#REF!</definedName>
    <definedName name="Compilado">#REF!</definedName>
    <definedName name="Compilado_1">"#REF!"</definedName>
    <definedName name="compneu" localSheetId="0">#REF!</definedName>
    <definedName name="compneu">#REF!</definedName>
    <definedName name="COMPR" localSheetId="0">#REF!</definedName>
    <definedName name="COMPR">#REF!</definedName>
    <definedName name="COMPRE" localSheetId="0">#REF!</definedName>
    <definedName name="COMPRE">#REF!</definedName>
    <definedName name="COMPRESOR" localSheetId="0">#REF!</definedName>
    <definedName name="COMPRESOR">#REF!</definedName>
    <definedName name="Compresores" localSheetId="0">#REF!</definedName>
    <definedName name="Compresores">#REF!</definedName>
    <definedName name="COMPUERTA" localSheetId="0">#REF!</definedName>
    <definedName name="COMPUERTA">#REF!</definedName>
    <definedName name="conc" localSheetId="0">#REF!</definedName>
    <definedName name="conc">#REF!</definedName>
    <definedName name="CONC21" localSheetId="0">#REF!</definedName>
    <definedName name="CONC21">#REF!</definedName>
    <definedName name="CONC211" localSheetId="0">#REF!</definedName>
    <definedName name="CONC211">#REF!</definedName>
    <definedName name="CONC231" localSheetId="0">#REF!</definedName>
    <definedName name="CONC231">#REF!</definedName>
    <definedName name="CONC232" localSheetId="0">#REF!</definedName>
    <definedName name="CONC232">#REF!</definedName>
    <definedName name="CONCR.AN01">"#ref!materiales!#REF!"</definedName>
    <definedName name="CONCR.AN02">"#ref!materiales!#REF!"</definedName>
    <definedName name="CONCR.AN03">"#ref!materiales!#REF!"</definedName>
    <definedName name="CONCR.AN04">"#ref!materiales!#REF!"</definedName>
    <definedName name="CONCRETO_Y_MORTERO_PREMEZCLADO" localSheetId="0">#REF!</definedName>
    <definedName name="CONCRETO_Y_MORTERO_PREMEZCLADO">#REF!</definedName>
    <definedName name="Concreto123" localSheetId="0">#REF!</definedName>
    <definedName name="Concreto123">#REF!</definedName>
    <definedName name="Concreto133" localSheetId="0">#REF!</definedName>
    <definedName name="Concreto133">#REF!</definedName>
    <definedName name="CONCRETOATRAQUE" localSheetId="0">#REF!</definedName>
    <definedName name="CONCRETOATRAQUE">#REF!</definedName>
    <definedName name="CONCRETOATRAQUE_1">"#REF!"</definedName>
    <definedName name="CONCRETOF" localSheetId="0">#REF!</definedName>
    <definedName name="CONCRETOF">#REF!</definedName>
    <definedName name="CONCRETOF_1">"#REF!"</definedName>
    <definedName name="CONCRETOS_Y_MORTEROS" localSheetId="0">#REF!</definedName>
    <definedName name="CONCRETOS_Y_MORTEROS">#REF!</definedName>
    <definedName name="COND" localSheetId="0">#REF!</definedName>
    <definedName name="COND">#REF!</definedName>
    <definedName name="CONDULETA">"['file:///D:/Users/Marcia/Documents/ALCALDIA/ejemplos%20apus/COTIZACION%20PROVEEDORES%20APUS%20SENA%202020.xlsx'#$MATERIALES.$O$44]"</definedName>
    <definedName name="CONECTUB">"['file:///D:/Users/Marcia/Documents/ALCALDIA/ejemplos%20apus/COTIZACION%20PROVEEDORES%20APUS%20SENA%202020.xlsx'#$MATERIALES.$O$28]"</definedName>
    <definedName name="Conexion" localSheetId="0">#REF!</definedName>
    <definedName name="Conexion">#REF!</definedName>
    <definedName name="CONM1" localSheetId="0">#REF!</definedName>
    <definedName name="CONM1">#REF!</definedName>
    <definedName name="CONM2" localSheetId="0">#REF!</definedName>
    <definedName name="CONM2">#REF!</definedName>
    <definedName name="CONMI" localSheetId="0">#REF!</definedName>
    <definedName name="CONMI">#REF!</definedName>
    <definedName name="CONMX" localSheetId="0">#REF!</definedName>
    <definedName name="CONMX">#REF!</definedName>
    <definedName name="ConseqCat">0</definedName>
    <definedName name="ConseqForMitRisk">3</definedName>
    <definedName name="CONST" localSheetId="0">#REF!</definedName>
    <definedName name="CONST">#REF!</definedName>
    <definedName name="CONSUM" localSheetId="0">#REF!</definedName>
    <definedName name="CONSUM">#REF!</definedName>
    <definedName name="CONSUMO_ESTRATO_3" localSheetId="0">#REF!</definedName>
    <definedName name="CONSUMO_ESTRATO_3">#REF!</definedName>
    <definedName name="CONT" localSheetId="0">#REF!</definedName>
    <definedName name="CONT">#REF!</definedName>
    <definedName name="CONTABLE" localSheetId="0" hidden="1">{#N/A,#N/A,FALSE,"CIBHA05A";#N/A,#N/A,FALSE,"CIBHA05B"}</definedName>
    <definedName name="CONTABLE" hidden="1">{#N/A,#N/A,FALSE,"CIBHA05A";#N/A,#N/A,FALSE,"CIBHA05B"}</definedName>
    <definedName name="CONTABLES" localSheetId="0" hidden="1">{#N/A,#N/A,FALSE,"Costos Productos 6A";#N/A,#N/A,FALSE,"Costo Unitario Total H-94-12"}</definedName>
    <definedName name="CONTABLES" hidden="1">{#N/A,#N/A,FALSE,"Costos Productos 6A";#N/A,#N/A,FALSE,"Costo Unitario Total H-94-12"}</definedName>
    <definedName name="CONTP" localSheetId="0">#REF!</definedName>
    <definedName name="CONTP">#REF!</definedName>
    <definedName name="contra" localSheetId="0">#REF!</definedName>
    <definedName name="contra">#REF!</definedName>
    <definedName name="Contratante" localSheetId="0">#REF!</definedName>
    <definedName name="Contratante">#REF!</definedName>
    <definedName name="CONTRATISTA" localSheetId="0">#REF!</definedName>
    <definedName name="CONTRATISTA">#REF!</definedName>
    <definedName name="CONTRATO" localSheetId="0">#REF!</definedName>
    <definedName name="CONTRATO">#REF!</definedName>
    <definedName name="CONTROL" localSheetId="0">#REF!</definedName>
    <definedName name="CONTROL">#REF!</definedName>
    <definedName name="controlV" localSheetId="0">#REF!</definedName>
    <definedName name="controlV">#REF!</definedName>
    <definedName name="COPIA" localSheetId="0">#REF!</definedName>
    <definedName name="COPIA">[0]!ERR</definedName>
    <definedName name="COPIA1" localSheetId="0">#REF!</definedName>
    <definedName name="COPIA1">#REF!</definedName>
    <definedName name="COPIA2" localSheetId="0">#REF!</definedName>
    <definedName name="COPIA2">#REF!</definedName>
    <definedName name="copiao4" localSheetId="0">#REF!</definedName>
    <definedName name="copiao4">[0]!ERR</definedName>
    <definedName name="corri" localSheetId="0">#REF!</definedName>
    <definedName name="corri">[0]!ERR</definedName>
    <definedName name="Corriente" localSheetId="0">#REF!</definedName>
    <definedName name="Corriente">#REF!</definedName>
    <definedName name="CORTA" localSheetId="0">#REF!</definedName>
    <definedName name="CORTA">#REF!</definedName>
    <definedName name="cost04" localSheetId="0" hidden="1">{#N/A,#N/A,FALSE,"Costos Productos 6A";#N/A,#N/A,FALSE,"Costo Unitario Total H-94-12"}</definedName>
    <definedName name="cost04" hidden="1">{#N/A,#N/A,FALSE,"Costos Productos 6A";#N/A,#N/A,FALSE,"Costo Unitario Total H-94-12"}</definedName>
    <definedName name="COSTCONTAB" localSheetId="0" hidden="1">{#N/A,#N/A,FALSE,"Costos Productos 6A";#N/A,#N/A,FALSE,"Costo Unitario Total H-94-12"}</definedName>
    <definedName name="COSTCONTAB" hidden="1">{#N/A,#N/A,FALSE,"Costos Productos 6A";#N/A,#N/A,FALSE,"Costo Unitario Total H-94-12"}</definedName>
    <definedName name="costivos" localSheetId="0" hidden="1">{#N/A,#N/A,FALSE,"Costos Productos 6A";#N/A,#N/A,FALSE,"Costo Unitario Total H-94-12"}</definedName>
    <definedName name="costivos" hidden="1">{#N/A,#N/A,FALSE,"Costos Productos 6A";#N/A,#N/A,FALSE,"Costo Unitario Total H-94-12"}</definedName>
    <definedName name="COSTO_FRENTE" localSheetId="0">#REF!</definedName>
    <definedName name="COSTO_FRENTE">#REF!</definedName>
    <definedName name="costo2" localSheetId="0">#REF!</definedName>
    <definedName name="costo2">#REF!</definedName>
    <definedName name="COSTODIRECTO" localSheetId="0">#REF!</definedName>
    <definedName name="COSTODIRECTO">#REF!</definedName>
    <definedName name="CostoEquipos" localSheetId="0">#REF!</definedName>
    <definedName name="CostoEquipos">#REF!</definedName>
    <definedName name="costoperativos" localSheetId="0" hidden="1">{#N/A,#N/A,FALSE,"Costos Productos 6A";#N/A,#N/A,FALSE,"Costo Unitario Total H-94-12"}</definedName>
    <definedName name="costoperativos" hidden="1">{#N/A,#N/A,FALSE,"Costos Productos 6A";#N/A,#N/A,FALSE,"Costo Unitario Total H-94-12"}</definedName>
    <definedName name="COSTOS" localSheetId="0">#REF!</definedName>
    <definedName name="COSTOS">#REF!</definedName>
    <definedName name="costos04" localSheetId="0" hidden="1">{#N/A,#N/A,FALSE,"Costos Productos 6A";#N/A,#N/A,FALSE,"Costo Unitario Total H-94-12"}</definedName>
    <definedName name="costos04" hidden="1">{#N/A,#N/A,FALSE,"Costos Productos 6A";#N/A,#N/A,FALSE,"Costo Unitario Total H-94-12"}</definedName>
    <definedName name="cota" localSheetId="0">#REF!</definedName>
    <definedName name="cota">#REF!</definedName>
    <definedName name="COTAS" localSheetId="0">#REF!</definedName>
    <definedName name="COTAS">#REF!</definedName>
    <definedName name="COVER1" localSheetId="0">#REF!</definedName>
    <definedName name="COVER1">#REF!</definedName>
    <definedName name="COYLL" localSheetId="0">#REF!</definedName>
    <definedName name="COYLL">#REF!</definedName>
    <definedName name="CP452L" localSheetId="0">#REF!</definedName>
    <definedName name="CP452L">#REF!</definedName>
    <definedName name="CP453L" localSheetId="0">#REF!</definedName>
    <definedName name="CP453L">#REF!</definedName>
    <definedName name="CP902L" localSheetId="0">#REF!</definedName>
    <definedName name="CP902L">#REF!</definedName>
    <definedName name="CP903L" localSheetId="0">#REF!</definedName>
    <definedName name="CP903L">#REF!</definedName>
    <definedName name="CP904L" localSheetId="0">#REF!</definedName>
    <definedName name="CP904L">#REF!</definedName>
    <definedName name="CPDO8X11" localSheetId="0">#REF!</definedName>
    <definedName name="CPDO8X11">#REF!</definedName>
    <definedName name="CPDO8X11_1">"#REF!"</definedName>
    <definedName name="CPLG" localSheetId="0">#REF!</definedName>
    <definedName name="CPLG">#REF!</definedName>
    <definedName name="cpSC" localSheetId="0">#REF!</definedName>
    <definedName name="cpSC">#REF!</definedName>
    <definedName name="cpSC1" localSheetId="0">#REF!</definedName>
    <definedName name="cpSC1">#REF!</definedName>
    <definedName name="cpSC2" localSheetId="0">#REF!</definedName>
    <definedName name="cpSC2">#REF!</definedName>
    <definedName name="CPVCO22" localSheetId="0">#REF!</definedName>
    <definedName name="CPVCO22">#REF!</definedName>
    <definedName name="CR22JH" localSheetId="0">#REF!</definedName>
    <definedName name="CR22JH">#REF!</definedName>
    <definedName name="CR42JH" localSheetId="0">#REF!</definedName>
    <definedName name="CR42JH">#REF!</definedName>
    <definedName name="CR44JH" localSheetId="0">#REF!</definedName>
    <definedName name="CR44JH">#REF!</definedName>
    <definedName name="CRAS" localSheetId="0">#REF!</definedName>
    <definedName name="CRAS">#REF!</definedName>
    <definedName name="CRISTALLAM">"['file:///D:/Users/Marcia/Documents/ALCALDIA/ejemplos%20apus/COTIZACION%20PROVEEDORES%20APUS%20SENA%202020.xlsx'#$MATERIALES.$O$138]"</definedName>
    <definedName name="CRISTALTEMP">"['file:///D:/Users/Marcia/Documents/ALCALDIA/ejemplos%20apus/COTIZACION%20PROVEEDORES%20APUS%20SENA%202020.xlsx'#$MATERIALES.$O$139]"</definedName>
    <definedName name="CRISTTEMPL6">"['file:///D:/Users/Marcia/Documents/ALCALDIA/ejemplos%20apus/COTIZACION%20PROVEEDORES%20APUS%20SENA%202020.xlsx'#$MATERIALES.$O$142]"</definedName>
    <definedName name="CRIT" localSheetId="0">#REF!</definedName>
    <definedName name="CRIT">#REF!</definedName>
    <definedName name="CRIT_APIAY" localSheetId="0">#REF!</definedName>
    <definedName name="CRIT_APIAY">#REF!</definedName>
    <definedName name="CRIT_CHICHI" localSheetId="0">#REF!</definedName>
    <definedName name="CRIT_CHICHI">#REF!</definedName>
    <definedName name="CRIT_CHICHI1" localSheetId="0">#REF!</definedName>
    <definedName name="CRIT_CHICHI1">#REF!</definedName>
    <definedName name="CRIT_DOL" localSheetId="0">#REF!</definedName>
    <definedName name="CRIT_DOL">#REF!</definedName>
    <definedName name="CRIT_DOL1" localSheetId="0">#REF!</definedName>
    <definedName name="CRIT_DOL1">#REF!</definedName>
    <definedName name="CRIT1" localSheetId="0">#REF!</definedName>
    <definedName name="CRIT1">#REF!</definedName>
    <definedName name="Criteria_MI" localSheetId="0">#REF!</definedName>
    <definedName name="Criteria_MI">#REF!</definedName>
    <definedName name="_xlnm.Criteria" localSheetId="0">#REF!</definedName>
    <definedName name="_xlnm.Criteria">#REF!</definedName>
    <definedName name="Criterios_IM" localSheetId="0">#REF!</definedName>
    <definedName name="Criterios_IM">#REF!</definedName>
    <definedName name="Criticidad" localSheetId="0">#REF!</definedName>
    <definedName name="Criticidad">#REF!</definedName>
    <definedName name="CRONOGRAMA" localSheetId="0">#REF!</definedName>
    <definedName name="CRONOGRAMA">#REF!</definedName>
    <definedName name="Cruceta_metálica_en_ángulo_de__2m_x_2_5__x_2_5__x_1_4_.">"Prueba1"</definedName>
    <definedName name="CRUDOS" localSheetId="0" hidden="1">{#N/A,#N/A,FALSE,"CIBHA05A";#N/A,#N/A,FALSE,"CIBHA05B"}</definedName>
    <definedName name="CRUDOS" hidden="1">{#N/A,#N/A,FALSE,"CIBHA05A";#N/A,#N/A,FALSE,"CIBHA05B"}</definedName>
    <definedName name="CRUZ3" localSheetId="0">#REF!</definedName>
    <definedName name="CRUZ3">#REF!</definedName>
    <definedName name="CRUZ3_1">"#REF!"</definedName>
    <definedName name="CRUZ4" localSheetId="0">#REF!</definedName>
    <definedName name="CRUZ4">#REF!</definedName>
    <definedName name="CRUZ4_1">"#REF!"</definedName>
    <definedName name="CRUZ4X3" localSheetId="0">#REF!</definedName>
    <definedName name="CRUZ4X3">#REF!</definedName>
    <definedName name="CRUZ4X3_1">"#REF!"</definedName>
    <definedName name="cs" localSheetId="0">#REF!</definedName>
    <definedName name="cs">#REF!</definedName>
    <definedName name="CS_AVG_SIZE" localSheetId="0">#REF!</definedName>
    <definedName name="CS_AVG_SIZE">#REF!</definedName>
    <definedName name="CS_WELDING" localSheetId="0">#REF!</definedName>
    <definedName name="CS_WELDING">#REF!</definedName>
    <definedName name="CSIKA" localSheetId="0">#REF!</definedName>
    <definedName name="CSIKA">#REF!</definedName>
    <definedName name="CT" localSheetId="0">#REF!</definedName>
    <definedName name="CT">#REF!</definedName>
    <definedName name="CT070KG" localSheetId="0">#REF!</definedName>
    <definedName name="CT070KG">#REF!</definedName>
    <definedName name="CT080KG" localSheetId="0">#REF!</definedName>
    <definedName name="CT080KG">#REF!</definedName>
    <definedName name="CT110K" localSheetId="0">#REF!</definedName>
    <definedName name="CT110K">#REF!</definedName>
    <definedName name="CT110KG" localSheetId="0">#REF!</definedName>
    <definedName name="CT110KG">#REF!</definedName>
    <definedName name="CT140K" localSheetId="0">#REF!</definedName>
    <definedName name="CT140K">#REF!</definedName>
    <definedName name="CT140KG" localSheetId="0">#REF!</definedName>
    <definedName name="CT140KG">#REF!</definedName>
    <definedName name="CT170KG" localSheetId="0">#REF!</definedName>
    <definedName name="CT170KG">#REF!</definedName>
    <definedName name="CT180K" localSheetId="0">#REF!</definedName>
    <definedName name="CT180K">#REF!</definedName>
    <definedName name="CT180KG" localSheetId="0">#REF!</definedName>
    <definedName name="CT180KG">#REF!</definedName>
    <definedName name="CT210K" localSheetId="0">#REF!</definedName>
    <definedName name="CT210K">#REF!</definedName>
    <definedName name="CT210KG" localSheetId="0">#REF!</definedName>
    <definedName name="CT210KG">#REF!</definedName>
    <definedName name="CT245K" localSheetId="0">#REF!</definedName>
    <definedName name="CT245K">#REF!</definedName>
    <definedName name="CT245KG" localSheetId="0">#REF!</definedName>
    <definedName name="CT245KG">#REF!</definedName>
    <definedName name="CT280KG" localSheetId="0">#REF!</definedName>
    <definedName name="CT280KG">#REF!</definedName>
    <definedName name="CTA" localSheetId="0">#REF!</definedName>
    <definedName name="CTA">#REF!</definedName>
    <definedName name="CTE" localSheetId="0">#REF!</definedName>
    <definedName name="CTE">#REF!</definedName>
    <definedName name="CTR" localSheetId="0">#REF!</definedName>
    <definedName name="CTR">#REF!</definedName>
    <definedName name="CTRPAG" localSheetId="0">#REF!</definedName>
    <definedName name="CTRPAG">#REF!</definedName>
    <definedName name="CUA" localSheetId="0">#REF!</definedName>
    <definedName name="CUA">#REF!</definedName>
    <definedName name="cuad" localSheetId="0">#REF!</definedName>
    <definedName name="cuad">#REF!</definedName>
    <definedName name="CUADAA">"['file:///D:/Users/Marcia/Documents/ALCALDIA/ejemplos%20apus/COTIZACION%20PROVEEDORES%20APUS%20SENA%202020.xlsx'#$'MANO DE OBRA'.$J$5]"</definedName>
    <definedName name="CUADBB">"['file:///D:/Users/Marcia/Documents/ALCALDIA/ejemplos%20apus/COTIZACION%20PROVEEDORES%20APUS%20SENA%202020.xlsx'#$'MANO DE OBRA'.$J$6]"</definedName>
    <definedName name="CUADCC">"['file:///D:/Users/Marcia/Documents/ALCALDIA/ejemplos%20apus/COTIZACION%20PROVEEDORES%20APUS%20SENA%202020.xlsx'#$'MANO DE OBRA'.$J$7]"</definedName>
    <definedName name="CUADDD">"['file:///D:/Users/Marcia/Documents/ALCALDIA/ejemplos%20apus/COTIZACION%20PROVEEDORES%20APUS%20SENA%202020.xlsx'#$'MANO DE OBRA'.$J$8]"</definedName>
    <definedName name="CUADFF">"['file:///D:/Users/Marcia/Documents/ALCALDIA/ejemplos%20apus/COTIZACION%20PROVEEDORES%20APUS%20SENA%202020.xlsx'#$'MANO DE OBRA'.$J$10]"</definedName>
    <definedName name="CUADHH">"['file:///D:/Users/Marcia/Documents/ALCALDIA/ejemplos%20apus/COTIZACION%20PROVEEDORES%20APUS%20SENA%202020.xlsx'#$'MANO DE OBRA'.$J$13]"</definedName>
    <definedName name="CUADII">"['file:///D:/Users/Marcia/Documents/ALCALDIA/ejemplos%20apus/COTIZACION%20PROVEEDORES%20APUS%20SENA%202020.xlsx'#$'MANO DE OBRA'.$J$14]"</definedName>
    <definedName name="cuadpav" localSheetId="0">#REF!</definedName>
    <definedName name="cuadpav">#REF!</definedName>
    <definedName name="Cuadrillas" localSheetId="0">#REF!</definedName>
    <definedName name="Cuadrillas">#REF!</definedName>
    <definedName name="Cuadro" localSheetId="0">#REF!</definedName>
    <definedName name="Cuadro">#REF!</definedName>
    <definedName name="CuadroEconomico" localSheetId="0">#REF!</definedName>
    <definedName name="CuadroEconomico">#REF!</definedName>
    <definedName name="CUAL" localSheetId="0">#REF!</definedName>
    <definedName name="CUAL">[0]!ERR</definedName>
    <definedName name="CUARTÓN" localSheetId="0">#REF!</definedName>
    <definedName name="CUARTÓN">#REF!</definedName>
    <definedName name="CUATRO" localSheetId="0">#REF!</definedName>
    <definedName name="CUATRO">#REF!</definedName>
    <definedName name="CUBIERTAS" localSheetId="0">#REF!</definedName>
    <definedName name="CUBIERTAS">#REF!</definedName>
    <definedName name="CUBIERTATPSANDW">"['file:///D:/Users/Marcia/Documents/ALCALDIA/ejemplos%20apus/COTIZACION%20PROVEEDORES%20APUS%20SENA%202020.xlsx'#$MATERIALES.$O$162]"</definedName>
    <definedName name="CUBS" localSheetId="0">#REF!</definedName>
    <definedName name="CUBS">#REF!</definedName>
    <definedName name="cUCA" localSheetId="0">#REF!</definedName>
    <definedName name="cUCA">#REF!</definedName>
    <definedName name="CUNET" localSheetId="0">#REF!</definedName>
    <definedName name="CUNET">#REF!</definedName>
    <definedName name="Cunetavia" localSheetId="0">#REF!</definedName>
    <definedName name="Cunetavia">#REF!</definedName>
    <definedName name="cunVE" localSheetId="0">#REF!</definedName>
    <definedName name="cunVE">#REF!</definedName>
    <definedName name="cunVN" localSheetId="0">#REF!</definedName>
    <definedName name="cunVN">#REF!</definedName>
    <definedName name="curva">"Chart 11"</definedName>
    <definedName name="CurvaCond" localSheetId="0">#REF!</definedName>
    <definedName name="CurvaCond">#REF!</definedName>
    <definedName name="Customize" localSheetId="0">#REF!</definedName>
    <definedName name="Customize">#REF!</definedName>
    <definedName name="cv" localSheetId="0">#REF!</definedName>
    <definedName name="cv">#REF!</definedName>
    <definedName name="CVa" localSheetId="0">#REF!</definedName>
    <definedName name="CVa">#REF!</definedName>
    <definedName name="cvbcvbf" localSheetId="0">#REF!</definedName>
    <definedName name="cvbcvbf">#REF!</definedName>
    <definedName name="cvfvd" localSheetId="0">#REF!</definedName>
    <definedName name="cvfvd">#REF!</definedName>
    <definedName name="cvn" localSheetId="0">#REF!</definedName>
    <definedName name="cvn">#REF!</definedName>
    <definedName name="cvSC" localSheetId="0">#REF!</definedName>
    <definedName name="cvSC">#REF!</definedName>
    <definedName name="cvSC1" localSheetId="0">#REF!</definedName>
    <definedName name="cvSC1">#REF!</definedName>
    <definedName name="cvSC2" localSheetId="0">#REF!</definedName>
    <definedName name="cvSC2">#REF!</definedName>
    <definedName name="CVXC" localSheetId="0">#REF!</definedName>
    <definedName name="CVXC">#REF!</definedName>
    <definedName name="cxgd" localSheetId="0">{"Book1","DOC&amp;DWG.xls"}</definedName>
    <definedName name="cxgd">{"Book1","DOC&amp;DWG.xls"}</definedName>
    <definedName name="cy" localSheetId="0">#REF!</definedName>
    <definedName name="cy">#REF!</definedName>
    <definedName name="CYLL2" localSheetId="0">#REF!</definedName>
    <definedName name="CYLL2">#REF!</definedName>
    <definedName name="CYLL3" localSheetId="0">#REF!</definedName>
    <definedName name="CYLL3">#REF!</definedName>
    <definedName name="CYLL4" localSheetId="0">#REF!</definedName>
    <definedName name="CYLL4">#REF!</definedName>
    <definedName name="CYLL6" localSheetId="0">#REF!</definedName>
    <definedName name="CYLL6">#REF!</definedName>
    <definedName name="d" localSheetId="0">#REF!</definedName>
    <definedName name="d">#REF!</definedName>
    <definedName name="D_1" localSheetId="0">#REF!</definedName>
    <definedName name="D_1">#REF!</definedName>
    <definedName name="d_PH" localSheetId="0">#REF!</definedName>
    <definedName name="d_PH">#REF!</definedName>
    <definedName name="D220TT" localSheetId="0">#REF!</definedName>
    <definedName name="D220TT">#REF!</definedName>
    <definedName name="D60PR" localSheetId="0">#REF!</definedName>
    <definedName name="D60PR">#REF!</definedName>
    <definedName name="D60TT" localSheetId="0">#REF!</definedName>
    <definedName name="D60TT">#REF!</definedName>
    <definedName name="DA" localSheetId="0">#REF!</definedName>
    <definedName name="DA">#REF!</definedName>
    <definedName name="DADADAD" localSheetId="0" hidden="1">{#N/A,#N/A,TRUE,"CODIGO DEPENDENCIA"}</definedName>
    <definedName name="DADADAD" hidden="1">{#N/A,#N/A,TRUE,"CODIGO DEPENDENCIA"}</definedName>
    <definedName name="DAFT" localSheetId="0">#REF!</definedName>
    <definedName name="DAFT">#REF!</definedName>
    <definedName name="DANODO" localSheetId="0">#REF!</definedName>
    <definedName name="DANODO">#REF!</definedName>
    <definedName name="DANODOF" localSheetId="0">#REF!</definedName>
    <definedName name="DANODOF">#REF!</definedName>
    <definedName name="DANODOFT" localSheetId="0">#REF!</definedName>
    <definedName name="DANODOFT">#REF!</definedName>
    <definedName name="dario" localSheetId="0">#REF!</definedName>
    <definedName name="dario">#REF!</definedName>
    <definedName name="DaRWk1" localSheetId="0">#REF!</definedName>
    <definedName name="DaRWk1">#REF!</definedName>
    <definedName name="DaRWk10" localSheetId="0">#REF!</definedName>
    <definedName name="DaRWk10">#REF!</definedName>
    <definedName name="DaRWk11" localSheetId="0">#REF!</definedName>
    <definedName name="DaRWk11">#REF!</definedName>
    <definedName name="DaRWk12" localSheetId="0">#REF!</definedName>
    <definedName name="DaRWk12">#REF!</definedName>
    <definedName name="DaRWk2" localSheetId="0">#REF!</definedName>
    <definedName name="DaRWk2">#REF!</definedName>
    <definedName name="DaRWk3" localSheetId="0">#REF!</definedName>
    <definedName name="DaRWk3">#REF!</definedName>
    <definedName name="DaRWk4" localSheetId="0">#REF!</definedName>
    <definedName name="DaRWk4">#REF!</definedName>
    <definedName name="DaRWk5" localSheetId="0">#REF!</definedName>
    <definedName name="DaRWk5">#REF!</definedName>
    <definedName name="DaRWk6" localSheetId="0">#REF!</definedName>
    <definedName name="DaRWk6">#REF!</definedName>
    <definedName name="DaRWk8" localSheetId="0">#REF!</definedName>
    <definedName name="DaRWk8">#REF!</definedName>
    <definedName name="DaRwk9" localSheetId="0">#REF!</definedName>
    <definedName name="DaRwk9">#REF!</definedName>
    <definedName name="das" localSheetId="0">#REF!</definedName>
    <definedName name="das">#REF!</definedName>
    <definedName name="DASD" localSheetId="0">#REF!</definedName>
    <definedName name="DASD">#REF!</definedName>
    <definedName name="Data" localSheetId="0">#REF!</definedName>
    <definedName name="Data">#REF!</definedName>
    <definedName name="data1" localSheetId="0">#REF!</definedName>
    <definedName name="data1">#REF!</definedName>
    <definedName name="data10" localSheetId="0">#REF!</definedName>
    <definedName name="data10">#REF!</definedName>
    <definedName name="data11" localSheetId="0">#REF!</definedName>
    <definedName name="data11">#REF!</definedName>
    <definedName name="data12" localSheetId="0">#REF!</definedName>
    <definedName name="data12">#REF!</definedName>
    <definedName name="data13" localSheetId="0">#REF!</definedName>
    <definedName name="data13">#REF!</definedName>
    <definedName name="data14" localSheetId="0">#REF!</definedName>
    <definedName name="data14">#REF!</definedName>
    <definedName name="data15" localSheetId="0">#REF!</definedName>
    <definedName name="data15">#REF!</definedName>
    <definedName name="data16" localSheetId="0">#REF!</definedName>
    <definedName name="data16">#REF!</definedName>
    <definedName name="data17" localSheetId="0">#REF!</definedName>
    <definedName name="data17">#REF!</definedName>
    <definedName name="data18" localSheetId="0">#REF!</definedName>
    <definedName name="data18">#REF!</definedName>
    <definedName name="data19" localSheetId="0">#REF!</definedName>
    <definedName name="data19">#REF!</definedName>
    <definedName name="data2" localSheetId="0">#REF!</definedName>
    <definedName name="data2">#REF!</definedName>
    <definedName name="data20" localSheetId="0">#REF!</definedName>
    <definedName name="data20">#REF!</definedName>
    <definedName name="data21" localSheetId="0">#REF!</definedName>
    <definedName name="data21">#REF!</definedName>
    <definedName name="data22" localSheetId="0">#REF!</definedName>
    <definedName name="data22">#REF!</definedName>
    <definedName name="data23" localSheetId="0">#REF!</definedName>
    <definedName name="data23">#REF!</definedName>
    <definedName name="data24" localSheetId="0">#REF!</definedName>
    <definedName name="data24">#REF!</definedName>
    <definedName name="data25" localSheetId="0">#REF!</definedName>
    <definedName name="data25">#REF!</definedName>
    <definedName name="data26" localSheetId="0">#REF!</definedName>
    <definedName name="data26">#REF!</definedName>
    <definedName name="data27" localSheetId="0">#REF!</definedName>
    <definedName name="data27">#REF!</definedName>
    <definedName name="data28" localSheetId="0">#REF!</definedName>
    <definedName name="data28">#REF!</definedName>
    <definedName name="data29" localSheetId="0">#REF!</definedName>
    <definedName name="data29">#REF!</definedName>
    <definedName name="data3" localSheetId="0">#REF!</definedName>
    <definedName name="data3">#REF!</definedName>
    <definedName name="data30" localSheetId="0">#REF!</definedName>
    <definedName name="data30">#REF!</definedName>
    <definedName name="data31" localSheetId="0">#REF!</definedName>
    <definedName name="data31">#REF!</definedName>
    <definedName name="data32" localSheetId="0">#REF!</definedName>
    <definedName name="data32">#REF!</definedName>
    <definedName name="data33" localSheetId="0">#REF!</definedName>
    <definedName name="data33">#REF!</definedName>
    <definedName name="data34" localSheetId="0">#REF!</definedName>
    <definedName name="data34">#REF!</definedName>
    <definedName name="data35" localSheetId="0">#REF!</definedName>
    <definedName name="data35">#REF!</definedName>
    <definedName name="data36" localSheetId="0">#REF!</definedName>
    <definedName name="data36">#REF!</definedName>
    <definedName name="data37" localSheetId="0">#REF!</definedName>
    <definedName name="data37">#REF!</definedName>
    <definedName name="data38" localSheetId="0">#REF!</definedName>
    <definedName name="data38">#REF!</definedName>
    <definedName name="data39" localSheetId="0">#REF!</definedName>
    <definedName name="data39">#REF!</definedName>
    <definedName name="data4" localSheetId="0">#REF!</definedName>
    <definedName name="data4">#REF!</definedName>
    <definedName name="data40" localSheetId="0">#REF!</definedName>
    <definedName name="data40">#REF!</definedName>
    <definedName name="data41" localSheetId="0">#REF!</definedName>
    <definedName name="data41">#REF!</definedName>
    <definedName name="data42" localSheetId="0">#REF!</definedName>
    <definedName name="data42">#REF!</definedName>
    <definedName name="data43" localSheetId="0">#REF!</definedName>
    <definedName name="data43">#REF!</definedName>
    <definedName name="data44" localSheetId="0">#REF!</definedName>
    <definedName name="data44">#REF!</definedName>
    <definedName name="data45" localSheetId="0">#REF!</definedName>
    <definedName name="data45">#REF!</definedName>
    <definedName name="data46" localSheetId="0">#REF!</definedName>
    <definedName name="data46">#REF!</definedName>
    <definedName name="data47" localSheetId="0">#REF!</definedName>
    <definedName name="data47">#REF!</definedName>
    <definedName name="data48" localSheetId="0">#REF!</definedName>
    <definedName name="data48">#REF!</definedName>
    <definedName name="data49" localSheetId="0">#REF!</definedName>
    <definedName name="data49">#REF!</definedName>
    <definedName name="data5" localSheetId="0">#REF!</definedName>
    <definedName name="data5">#REF!</definedName>
    <definedName name="data50" localSheetId="0">#REF!</definedName>
    <definedName name="data50">#REF!</definedName>
    <definedName name="data51" localSheetId="0">#REF!</definedName>
    <definedName name="data51">#REF!</definedName>
    <definedName name="data52" localSheetId="0">#REF!</definedName>
    <definedName name="data52">#REF!</definedName>
    <definedName name="data53" localSheetId="0">#REF!</definedName>
    <definedName name="data53">#REF!</definedName>
    <definedName name="data54" localSheetId="0">#REF!</definedName>
    <definedName name="data54">#REF!</definedName>
    <definedName name="data55" localSheetId="0">#REF!</definedName>
    <definedName name="data55">#REF!</definedName>
    <definedName name="data56" localSheetId="0">#REF!</definedName>
    <definedName name="data56">#REF!</definedName>
    <definedName name="data57" localSheetId="0">#REF!</definedName>
    <definedName name="data57">#REF!</definedName>
    <definedName name="data58" localSheetId="0">#REF!</definedName>
    <definedName name="data58">#REF!</definedName>
    <definedName name="data59" localSheetId="0">#REF!</definedName>
    <definedName name="data59">#REF!</definedName>
    <definedName name="data6" localSheetId="0">#REF!</definedName>
    <definedName name="data6">#REF!</definedName>
    <definedName name="data60" localSheetId="0">#REF!</definedName>
    <definedName name="data60">#REF!</definedName>
    <definedName name="data61" localSheetId="0">#REF!</definedName>
    <definedName name="data61">#REF!</definedName>
    <definedName name="data62" localSheetId="0">#REF!</definedName>
    <definedName name="data62">#REF!</definedName>
    <definedName name="data63" localSheetId="0">#REF!</definedName>
    <definedName name="data63">#REF!</definedName>
    <definedName name="data64" localSheetId="0">#REF!</definedName>
    <definedName name="data64">#REF!</definedName>
    <definedName name="data65" localSheetId="0">#REF!</definedName>
    <definedName name="data65">#REF!</definedName>
    <definedName name="data66" localSheetId="0">#REF!</definedName>
    <definedName name="data66">#REF!</definedName>
    <definedName name="data67" localSheetId="0">#REF!</definedName>
    <definedName name="data67">#REF!</definedName>
    <definedName name="data68" localSheetId="0">#REF!</definedName>
    <definedName name="data68">#REF!</definedName>
    <definedName name="data69" localSheetId="0">#REF!</definedName>
    <definedName name="data69">#REF!</definedName>
    <definedName name="data7" localSheetId="0">#REF!</definedName>
    <definedName name="data7">#REF!</definedName>
    <definedName name="data70" localSheetId="0">#REF!</definedName>
    <definedName name="data70">#REF!</definedName>
    <definedName name="data8" localSheetId="0">#REF!</definedName>
    <definedName name="data8">#REF!</definedName>
    <definedName name="data9" localSheetId="0">#REF!</definedName>
    <definedName name="data9">#REF!</definedName>
    <definedName name="Database" localSheetId="0">#REF!</definedName>
    <definedName name="Database">#REF!</definedName>
    <definedName name="Database_MI" localSheetId="0">#REF!</definedName>
    <definedName name="Database_MI">#REF!</definedName>
    <definedName name="DATO1" localSheetId="0">#REF!</definedName>
    <definedName name="DATO1">#REF!</definedName>
    <definedName name="datos" localSheetId="0">#REF!</definedName>
    <definedName name="datos">#REF!</definedName>
    <definedName name="Datos_G1" localSheetId="0">#REF!</definedName>
    <definedName name="Datos_G1">#REF!</definedName>
    <definedName name="Datos_G2" localSheetId="0">#REF!</definedName>
    <definedName name="Datos_G2">#REF!</definedName>
    <definedName name="Datos_SW_G1" localSheetId="0">#REF!</definedName>
    <definedName name="Datos_SW_G1">#REF!</definedName>
    <definedName name="Datos_SW_G2" localSheetId="0">#REF!</definedName>
    <definedName name="Datos_SW_G2">#REF!</definedName>
    <definedName name="datos1" localSheetId="0">#REF!</definedName>
    <definedName name="datos1">#REF!</definedName>
    <definedName name="DaWk7" localSheetId="0">#REF!</definedName>
    <definedName name="DaWk7">#REF!</definedName>
    <definedName name="DaysOfMonth" localSheetId="0">#REF!</definedName>
    <definedName name="DaysOfMonth">#REF!</definedName>
    <definedName name="DBASE1" localSheetId="0">#REF!</definedName>
    <definedName name="DBASE1">#REF!</definedName>
    <definedName name="DBASE2" localSheetId="0">#REF!</definedName>
    <definedName name="DBASE2">#REF!</definedName>
    <definedName name="DBASE3" localSheetId="0">#REF!</definedName>
    <definedName name="DBASE3">#REF!</definedName>
    <definedName name="dbb" localSheetId="0">#REF!</definedName>
    <definedName name="dbb">#REF!</definedName>
    <definedName name="dbfdfbi" localSheetId="0">#REF!</definedName>
    <definedName name="dbfdfbi">#REF!</definedName>
    <definedName name="Dbgcm" localSheetId="0">#REF!</definedName>
    <definedName name="Dbgcm">#REF!</definedName>
    <definedName name="DBHH" localSheetId="0">#REF!</definedName>
    <definedName name="DBHH">#REF!</definedName>
    <definedName name="dbrwk1" localSheetId="0">#REF!</definedName>
    <definedName name="dbrwk1">#REF!</definedName>
    <definedName name="dbrwk10" localSheetId="0">#REF!</definedName>
    <definedName name="dbrwk10">#REF!</definedName>
    <definedName name="dbrwk11" localSheetId="0">#REF!</definedName>
    <definedName name="dbrwk11">#REF!</definedName>
    <definedName name="dbrwk12" localSheetId="0">#REF!</definedName>
    <definedName name="dbrwk12">#REF!</definedName>
    <definedName name="dbrwk2" localSheetId="0">#REF!</definedName>
    <definedName name="dbrwk2">#REF!</definedName>
    <definedName name="dbrwk3" localSheetId="0">#REF!</definedName>
    <definedName name="dbrwk3">#REF!</definedName>
    <definedName name="dbrwk4" localSheetId="0">#REF!</definedName>
    <definedName name="dbrwk4">#REF!</definedName>
    <definedName name="dbrwk5" localSheetId="0">#REF!</definedName>
    <definedName name="dbrwk5">#REF!</definedName>
    <definedName name="dbrwk6" localSheetId="0">#REF!</definedName>
    <definedName name="dbrwk6">#REF!</definedName>
    <definedName name="dbrwk7" localSheetId="0">#REF!</definedName>
    <definedName name="dbrwk7">#REF!</definedName>
    <definedName name="dbrwk8" localSheetId="0">#REF!</definedName>
    <definedName name="dbrwk8">#REF!</definedName>
    <definedName name="dbrwk9" localSheetId="0">#REF!</definedName>
    <definedName name="dbrwk9">#REF!</definedName>
    <definedName name="DBT" localSheetId="0">#REF!</definedName>
    <definedName name="DBT">#REF!</definedName>
    <definedName name="dc" localSheetId="0">#REF!</definedName>
    <definedName name="dc">#REF!</definedName>
    <definedName name="Dcacm" localSheetId="0">#REF!</definedName>
    <definedName name="Dcacm">#REF!</definedName>
    <definedName name="DCAF" localSheetId="0">#REF!</definedName>
    <definedName name="DCAF">#REF!</definedName>
    <definedName name="DCI" localSheetId="0">#REF!</definedName>
    <definedName name="DCI">#REF!</definedName>
    <definedName name="DCI1_1" localSheetId="0">#REF!</definedName>
    <definedName name="DCI1_1">#REF!</definedName>
    <definedName name="DCI1_1_1" localSheetId="0">#REF!</definedName>
    <definedName name="DCI1_1_1">#REF!</definedName>
    <definedName name="DCI1_1_2" localSheetId="0">#REF!</definedName>
    <definedName name="DCI1_1_2">#REF!</definedName>
    <definedName name="DCI1_1_3" localSheetId="0">#REF!</definedName>
    <definedName name="DCI1_1_3">#REF!</definedName>
    <definedName name="DCI1_1_4" localSheetId="0">#REF!</definedName>
    <definedName name="DCI1_1_4">#REF!</definedName>
    <definedName name="DCI1_2" localSheetId="0">#REF!</definedName>
    <definedName name="DCI1_2">#REF!</definedName>
    <definedName name="DCI1_3" localSheetId="0">#REF!</definedName>
    <definedName name="DCI1_3">#REF!</definedName>
    <definedName name="DCI1_4" localSheetId="0">#REF!</definedName>
    <definedName name="DCI1_4">#REF!</definedName>
    <definedName name="DCorriente" localSheetId="0">#REF!</definedName>
    <definedName name="DCorriente">#REF!</definedName>
    <definedName name="Dcorriente1" localSheetId="0">#REF!</definedName>
    <definedName name="Dcorriente1">#REF!</definedName>
    <definedName name="dcrwk1" localSheetId="0">#REF!</definedName>
    <definedName name="dcrwk1">#REF!</definedName>
    <definedName name="dcrwk10" localSheetId="0">#REF!</definedName>
    <definedName name="dcrwk10">#REF!</definedName>
    <definedName name="dcrwk11" localSheetId="0">#REF!</definedName>
    <definedName name="dcrwk11">#REF!</definedName>
    <definedName name="dcrwk12" localSheetId="0">#REF!</definedName>
    <definedName name="dcrwk12">#REF!</definedName>
    <definedName name="dcrwk2" localSheetId="0">#REF!</definedName>
    <definedName name="dcrwk2">#REF!</definedName>
    <definedName name="dcrwk3" localSheetId="0">#REF!</definedName>
    <definedName name="dcrwk3">#REF!</definedName>
    <definedName name="dcrwk4" localSheetId="0">#REF!</definedName>
    <definedName name="dcrwk4">#REF!</definedName>
    <definedName name="dcrwk5" localSheetId="0">#REF!</definedName>
    <definedName name="dcrwk5">#REF!</definedName>
    <definedName name="dcrwk6" localSheetId="0">#REF!</definedName>
    <definedName name="dcrwk6">#REF!</definedName>
    <definedName name="dcrwk7" localSheetId="0">#REF!</definedName>
    <definedName name="dcrwk7">#REF!</definedName>
    <definedName name="dcrwk8" localSheetId="0">#REF!</definedName>
    <definedName name="dcrwk8">#REF!</definedName>
    <definedName name="dcrwk9" localSheetId="0">#REF!</definedName>
    <definedName name="dcrwk9">#REF!</definedName>
    <definedName name="DCSDCTV" localSheetId="0">#REF!</definedName>
    <definedName name="DCSDCTV">#REF!</definedName>
    <definedName name="dd" localSheetId="0">#REF!</definedName>
    <definedName name="dd">#REF!</definedName>
    <definedName name="ddd" localSheetId="0">#REF!</definedName>
    <definedName name="ddd">#REF!</definedName>
    <definedName name="DDDD" localSheetId="0">#REF!</definedName>
    <definedName name="DDDD">#REF!</definedName>
    <definedName name="DDDDDDD" localSheetId="0">#REF!</definedName>
    <definedName name="DDDDDDD">#REF!</definedName>
    <definedName name="ddddt" localSheetId="0">#REF!</definedName>
    <definedName name="ddddt">#REF!</definedName>
    <definedName name="ddewdw" localSheetId="0">#REF!</definedName>
    <definedName name="ddewdw">#REF!</definedName>
    <definedName name="DDFD" localSheetId="0" hidden="1">{#N/A,#N/A,FALSE,"CCTV"}</definedName>
    <definedName name="DDFD" hidden="1">{#N/A,#N/A,FALSE,"CCTV"}</definedName>
    <definedName name="ddfdh" localSheetId="0">#REF!</definedName>
    <definedName name="ddfdh">#REF!</definedName>
    <definedName name="DDGSDP" localSheetId="0">#REF!</definedName>
    <definedName name="DDGSDP">#REF!</definedName>
    <definedName name="DDS" localSheetId="0">#REF!</definedName>
    <definedName name="DDS">#REF!</definedName>
    <definedName name="DDS1_1" localSheetId="0">#REF!</definedName>
    <definedName name="DDS1_1">#REF!</definedName>
    <definedName name="DDS1_1_1" localSheetId="0">#REF!</definedName>
    <definedName name="DDS1_1_1">#REF!</definedName>
    <definedName name="de" localSheetId="0">#REF!</definedName>
    <definedName name="de">#REF!</definedName>
    <definedName name="de_1">"#REF!"</definedName>
    <definedName name="DEC" localSheetId="0">#REF!</definedName>
    <definedName name="DEC">#REF!</definedName>
    <definedName name="DEC.GH" localSheetId="0">#REF!</definedName>
    <definedName name="DEC.GH">#REF!</definedName>
    <definedName name="DECI" localSheetId="0">#REF!</definedName>
    <definedName name="DECI">#REF!</definedName>
    <definedName name="DECSAN" localSheetId="0">#REF!</definedName>
    <definedName name="DECSAN">#REF!</definedName>
    <definedName name="deded" localSheetId="0">#REF!</definedName>
    <definedName name="deded">#REF!</definedName>
    <definedName name="def" localSheetId="0">#REF!</definedName>
    <definedName name="def">#REF!</definedName>
    <definedName name="defd" localSheetId="0">#REF!</definedName>
    <definedName name="defd">#REF!</definedName>
    <definedName name="DelDC" localSheetId="0">#REF!</definedName>
    <definedName name="DelDC">#REF!</definedName>
    <definedName name="DelDm" localSheetId="0">#REF!</definedName>
    <definedName name="DelDm">#REF!</definedName>
    <definedName name="delin" localSheetId="0">#REF!</definedName>
    <definedName name="delin">#REF!</definedName>
    <definedName name="Delivery" localSheetId="0">#REF!</definedName>
    <definedName name="Delivery">#REF!</definedName>
    <definedName name="DelType" localSheetId="0">#REF!</definedName>
    <definedName name="DelType">#REF!</definedName>
    <definedName name="DEMANDA" localSheetId="0">#REF!</definedName>
    <definedName name="DEMANDA">#REF!</definedName>
    <definedName name="demanto" localSheetId="0">#REF!</definedName>
    <definedName name="demanto">#REF!</definedName>
    <definedName name="demarc" localSheetId="0">#REF!</definedName>
    <definedName name="demarc">#REF!</definedName>
    <definedName name="DEMO" localSheetId="0">#REF!</definedName>
    <definedName name="DEMO">#REF!</definedName>
    <definedName name="DEMOLICION" localSheetId="0">#REF!</definedName>
    <definedName name="DEMOLICION">#REF!</definedName>
    <definedName name="DEMOLICIÓN" localSheetId="0">#REF!</definedName>
    <definedName name="DEMOLICIÓN">#REF!</definedName>
    <definedName name="DEMOLICION_1">"#REF!"</definedName>
    <definedName name="DEMOLICIONASFALTO" localSheetId="0">#REF!</definedName>
    <definedName name="DEMOLICIONASFALTO">#REF!</definedName>
    <definedName name="DEMOLICIONASFALTO_1">"#REF!"</definedName>
    <definedName name="DEMOLICIONCONCRETO" localSheetId="0">#REF!</definedName>
    <definedName name="DEMOLICIONCONCRETO">#REF!</definedName>
    <definedName name="DEMOLICIONCONCRETO_1">"#REF!"</definedName>
    <definedName name="den_1a" localSheetId="0">#REF!</definedName>
    <definedName name="den_1a">#REF!</definedName>
    <definedName name="den_2da" localSheetId="0">#REF!</definedName>
    <definedName name="den_2da">#REF!</definedName>
    <definedName name="den_aisl" localSheetId="0">#REF!</definedName>
    <definedName name="den_aisl">#REF!</definedName>
    <definedName name="den_ch" localSheetId="0">#REF!</definedName>
    <definedName name="den_ch">#REF!</definedName>
    <definedName name="den_cond" localSheetId="0">#REF!</definedName>
    <definedName name="den_cond">#REF!</definedName>
    <definedName name="DENS" localSheetId="0">#REF!</definedName>
    <definedName name="DENS">#REF!</definedName>
    <definedName name="densi" localSheetId="0">#REF!</definedName>
    <definedName name="densi">#REF!</definedName>
    <definedName name="DENSIDAD" localSheetId="0">#REF!</definedName>
    <definedName name="DENSIDAD">#REF!</definedName>
    <definedName name="DEP_VPR_GRM" localSheetId="0">#REF!</definedName>
    <definedName name="DEP_VPR_GRM">#REF!</definedName>
    <definedName name="DEP_VPR_GRN" localSheetId="0">#REF!</definedName>
    <definedName name="DEP_VPR_GRN">#REF!</definedName>
    <definedName name="DEP_VPR_GRS" localSheetId="0">#REF!</definedName>
    <definedName name="DEP_VPR_GRS">#REF!</definedName>
    <definedName name="DEP_VPR_GTP" localSheetId="0">#REF!</definedName>
    <definedName name="DEP_VPR_GTP">#REF!</definedName>
    <definedName name="DEP_VPR_NA" localSheetId="0">#REF!</definedName>
    <definedName name="DEP_VPR_NA">#REF!</definedName>
    <definedName name="DEPEND" localSheetId="0">#REF!</definedName>
    <definedName name="DEPEND">#REF!</definedName>
    <definedName name="DEPENDENCIA" localSheetId="0">#REF!</definedName>
    <definedName name="DEPENDENCIA">#REF!</definedName>
    <definedName name="DEPENDENCIAS" localSheetId="0">#REF!</definedName>
    <definedName name="DEPENDENCIAS">#REF!</definedName>
    <definedName name="DEPRECIATION" localSheetId="0">#REF!</definedName>
    <definedName name="DEPRECIATION">#REF!</definedName>
    <definedName name="deptLookup" localSheetId="0">#REF!</definedName>
    <definedName name="deptLookup">#REF!</definedName>
    <definedName name="DERFE" localSheetId="0">#REF!</definedName>
    <definedName name="DERFE">#REF!</definedName>
    <definedName name="DES" localSheetId="0">#REF!</definedName>
    <definedName name="DES">#REF!</definedName>
    <definedName name="desarrolladas" localSheetId="0">#REF!,#REF!,#REF!,#REF!</definedName>
    <definedName name="desarrolladas">#REF!,#REF!,#REF!,#REF!</definedName>
    <definedName name="DESC" localSheetId="0">#REF!</definedName>
    <definedName name="DESC">#REF!</definedName>
    <definedName name="Descrip_cuadrillas" localSheetId="0">#REF!</definedName>
    <definedName name="Descrip_cuadrillas">#REF!</definedName>
    <definedName name="Descrip_equipos" localSheetId="0">#REF!</definedName>
    <definedName name="Descrip_equipos">#REF!</definedName>
    <definedName name="descrip_mat" localSheetId="0">#REF!</definedName>
    <definedName name="descrip_mat">#REF!</definedName>
    <definedName name="Descrip_transporte" localSheetId="0">#REF!</definedName>
    <definedName name="Descrip_transporte">#REF!</definedName>
    <definedName name="Descripcion" localSheetId="0">#REF!</definedName>
    <definedName name="Descripcion">#REF!</definedName>
    <definedName name="Descripción" localSheetId="0">#REF!</definedName>
    <definedName name="Descripción">#REF!</definedName>
    <definedName name="Descripcion_1">"#REF!"</definedName>
    <definedName name="DESCRIPTION" localSheetId="0">#REF!</definedName>
    <definedName name="DESCRIPTION">#REF!</definedName>
    <definedName name="DESCUNMI" localSheetId="0">#REF!</definedName>
    <definedName name="DESCUNMI">#REF!</definedName>
    <definedName name="DESFALT" localSheetId="0">#REF!</definedName>
    <definedName name="DESFALT">#REF!</definedName>
    <definedName name="DESGAGSINC">"['file:///D:/Users/Marcia/Documents/ALCALDIA/ejemplos%20apus/COTIZACION%20PROVEEDORES%20APUS%20SENA%202020.xlsx'#$MATERIALES.$O$75]"</definedName>
    <definedName name="design" localSheetId="0">#REF!</definedName>
    <definedName name="design">#REF!</definedName>
    <definedName name="design2" localSheetId="0">#REF!</definedName>
    <definedName name="design2">#REF!</definedName>
    <definedName name="DESM" localSheetId="0">#REF!</definedName>
    <definedName name="DESM">#REF!</definedName>
    <definedName name="DEST_ART" localSheetId="0">#REF!</definedName>
    <definedName name="DEST_ART">#REF!</definedName>
    <definedName name="DESTCOD" localSheetId="0">#REF!</definedName>
    <definedName name="DESTCOD">#REF!</definedName>
    <definedName name="DESTFG" localSheetId="0">#REF!</definedName>
    <definedName name="DESTFG">#REF!</definedName>
    <definedName name="DESTQTY" localSheetId="0">#REF!</definedName>
    <definedName name="DESTQTY">#REF!</definedName>
    <definedName name="DETAIL" localSheetId="0">#REF!</definedName>
    <definedName name="DETAIL">#REF!</definedName>
    <definedName name="Detalle" localSheetId="0">#REF!</definedName>
    <definedName name="Detalle">#REF!</definedName>
    <definedName name="Detalle_Reserva" localSheetId="0">#REF!</definedName>
    <definedName name="Detalle_Reserva">#REF!</definedName>
    <definedName name="DEUDA" localSheetId="0">#REF!</definedName>
    <definedName name="DEUDA">#REF!</definedName>
    <definedName name="DEUDAL" localSheetId="0">#REF!</definedName>
    <definedName name="DEUDAL">#REF!</definedName>
    <definedName name="DEX" localSheetId="0">#REF!</definedName>
    <definedName name="DEX">#REF!</definedName>
    <definedName name="DEX_10" localSheetId="0">#REF!</definedName>
    <definedName name="DEX_10">#REF!</definedName>
    <definedName name="DEX_18" localSheetId="0">#REF!</definedName>
    <definedName name="DEX_18">#REF!</definedName>
    <definedName name="DEX_20" localSheetId="0">#REF!</definedName>
    <definedName name="DEX_20">#REF!</definedName>
    <definedName name="DEX_21" localSheetId="0">#REF!</definedName>
    <definedName name="DEX_21">#REF!</definedName>
    <definedName name="DEX_22" localSheetId="0">#REF!</definedName>
    <definedName name="DEX_22">#REF!</definedName>
    <definedName name="DEX_7" localSheetId="0">#REF!</definedName>
    <definedName name="DEX_7">#REF!</definedName>
    <definedName name="DEX_8" localSheetId="0">#REF!</definedName>
    <definedName name="DEX_8">#REF!</definedName>
    <definedName name="DF" localSheetId="0">#REF!</definedName>
    <definedName name="DF">#REF!</definedName>
    <definedName name="dfa" localSheetId="0">#REF!</definedName>
    <definedName name="dfa">#REF!</definedName>
    <definedName name="dfasd" localSheetId="0">#REF!</definedName>
    <definedName name="dfasd">#REF!</definedName>
    <definedName name="DFBNJ" localSheetId="0">#REF!</definedName>
    <definedName name="DFBNJ">#REF!</definedName>
    <definedName name="dfds" localSheetId="0">#REF!</definedName>
    <definedName name="dfds">#REF!</definedName>
    <definedName name="dfdsfi" localSheetId="0">#REF!</definedName>
    <definedName name="dfdsfi">#REF!</definedName>
    <definedName name="dffffe" localSheetId="0">#REF!</definedName>
    <definedName name="dffffe">#REF!</definedName>
    <definedName name="DFG" localSheetId="0">#REF!</definedName>
    <definedName name="DFG">#REF!</definedName>
    <definedName name="DFGBHJ" localSheetId="0">#REF!</definedName>
    <definedName name="DFGBHJ">#REF!</definedName>
    <definedName name="DFGDFG" localSheetId="0">#REF!</definedName>
    <definedName name="DFGDFG">#REF!</definedName>
    <definedName name="DFGDYYB" localSheetId="0">#REF!</definedName>
    <definedName name="DFGDYYB">#REF!</definedName>
    <definedName name="dfgf" localSheetId="0">#REF!</definedName>
    <definedName name="dfgf">#REF!</definedName>
    <definedName name="DFGFBOP" localSheetId="0">#REF!</definedName>
    <definedName name="DFGFBOP">#REF!</definedName>
    <definedName name="DFGFDG" localSheetId="0">#REF!</definedName>
    <definedName name="DFGFDG">#REF!</definedName>
    <definedName name="DFGV" localSheetId="0">#REF!</definedName>
    <definedName name="DFGV">#REF!</definedName>
    <definedName name="dfgypuj" localSheetId="0">#REF!</definedName>
    <definedName name="dfgypuj">#REF!</definedName>
    <definedName name="dfh" localSheetId="0">#REF!</definedName>
    <definedName name="dfh">#REF!</definedName>
    <definedName name="dfhdr" localSheetId="0">#REF!</definedName>
    <definedName name="dfhdr">#REF!</definedName>
    <definedName name="dfhgh" localSheetId="0">#REF!</definedName>
    <definedName name="dfhgh">#REF!</definedName>
    <definedName name="dfj" localSheetId="0">#REF!</definedName>
    <definedName name="dfj">#REF!</definedName>
    <definedName name="dflt1" localSheetId="0">#REF!</definedName>
    <definedName name="dflt1">#REF!</definedName>
    <definedName name="dflt2" localSheetId="0">#REF!</definedName>
    <definedName name="dflt2">#REF!</definedName>
    <definedName name="dflt3" localSheetId="0">#REF!</definedName>
    <definedName name="dflt3">#REF!</definedName>
    <definedName name="dflt4" localSheetId="0">#REF!</definedName>
    <definedName name="dflt4">#REF!</definedName>
    <definedName name="dflt5" localSheetId="0">#REF!</definedName>
    <definedName name="dflt5">#REF!</definedName>
    <definedName name="dflt6" localSheetId="0">#REF!</definedName>
    <definedName name="dflt6">#REF!</definedName>
    <definedName name="dflt7" localSheetId="0">#REF!</definedName>
    <definedName name="dflt7">#REF!</definedName>
    <definedName name="DFRFRF" localSheetId="0">#REF!</definedName>
    <definedName name="DFRFRF">#REF!</definedName>
    <definedName name="DFSDGDFG" localSheetId="0">#REF!</definedName>
    <definedName name="DFSDGDFG">#REF!</definedName>
    <definedName name="DFVUI" localSheetId="0">#REF!</definedName>
    <definedName name="DFVUI">#REF!</definedName>
    <definedName name="dg" localSheetId="0">#REF!</definedName>
    <definedName name="dg">#REF!</definedName>
    <definedName name="dgdgr" localSheetId="0">#REF!</definedName>
    <definedName name="dgdgr">#REF!</definedName>
    <definedName name="dgfd" localSheetId="0">#REF!</definedName>
    <definedName name="dgfd">#REF!</definedName>
    <definedName name="DGFDFVSDF" localSheetId="0">#REF!</definedName>
    <definedName name="DGFDFVSDF">#REF!</definedName>
    <definedName name="dgfdg" localSheetId="0">#REF!</definedName>
    <definedName name="dgfdg">#REF!</definedName>
    <definedName name="DGFG" localSheetId="0">#REF!</definedName>
    <definedName name="DGFG">#REF!</definedName>
    <definedName name="dgfgjgj" localSheetId="0" hidden="1">{#N/A,#N/A,FALSE,"CCTV"}</definedName>
    <definedName name="dgfgjgj" hidden="1">{#N/A,#N/A,FALSE,"CCTV"}</definedName>
    <definedName name="dgfsado" localSheetId="0">#REF!</definedName>
    <definedName name="dgfsado">#REF!</definedName>
    <definedName name="dghfs" localSheetId="0">#REF!</definedName>
    <definedName name="dghfs">#REF!</definedName>
    <definedName name="DGO" localSheetId="0">#REF!</definedName>
    <definedName name="DGO">#REF!</definedName>
    <definedName name="DGO1_1" localSheetId="0">#REF!</definedName>
    <definedName name="DGO1_1">#REF!</definedName>
    <definedName name="DGO1_1_1" localSheetId="0">#REF!</definedName>
    <definedName name="DGO1_1_1">#REF!</definedName>
    <definedName name="DGP" localSheetId="0">#REF!</definedName>
    <definedName name="DGP">#REF!</definedName>
    <definedName name="DGP1_1" localSheetId="0">#REF!</definedName>
    <definedName name="DGP1_1">#REF!</definedName>
    <definedName name="DGP1_1_1" localSheetId="0">#REF!</definedName>
    <definedName name="DGP1_1_1">#REF!</definedName>
    <definedName name="dgrdeb" localSheetId="0">#REF!</definedName>
    <definedName name="dgrdeb">#REF!</definedName>
    <definedName name="dgreg" localSheetId="0">#REF!</definedName>
    <definedName name="dgreg">#REF!</definedName>
    <definedName name="DH" localSheetId="0">#REF!</definedName>
    <definedName name="DH">#REF!</definedName>
    <definedName name="dhdth" localSheetId="0">#REF!</definedName>
    <definedName name="dhdth">#REF!</definedName>
    <definedName name="dhgh" localSheetId="0">#REF!</definedName>
    <definedName name="dhgh">#REF!</definedName>
    <definedName name="dhp" localSheetId="0">#REF!</definedName>
    <definedName name="dhp">#REF!</definedName>
    <definedName name="DI" localSheetId="0">#REF!</definedName>
    <definedName name="DI">#REF!</definedName>
    <definedName name="DI60kv" localSheetId="0">#REF!</definedName>
    <definedName name="DI60kv">#REF!</definedName>
    <definedName name="DIA" localSheetId="0">#REF!</definedName>
    <definedName name="DIA">#REF!</definedName>
    <definedName name="día" localSheetId="0">#REF!</definedName>
    <definedName name="día">#REF!</definedName>
    <definedName name="dia16ex" localSheetId="0">#REF!</definedName>
    <definedName name="dia16ex">#REF!</definedName>
    <definedName name="dia24ex" localSheetId="0">#REF!</definedName>
    <definedName name="dia24ex">#REF!</definedName>
    <definedName name="dia24nue" localSheetId="0">#REF!</definedName>
    <definedName name="dia24nue">#REF!</definedName>
    <definedName name="dia25ex" localSheetId="0">#REF!</definedName>
    <definedName name="dia25ex">#REF!</definedName>
    <definedName name="dia26ex" localSheetId="0">#REF!</definedName>
    <definedName name="dia26ex">#REF!</definedName>
    <definedName name="dia36ex" localSheetId="0">#REF!</definedName>
    <definedName name="dia36ex">#REF!</definedName>
    <definedName name="dia36nue" localSheetId="0">#REF!</definedName>
    <definedName name="dia36nue">#REF!</definedName>
    <definedName name="dia37ex" localSheetId="0">#REF!</definedName>
    <definedName name="dia37ex">#REF!</definedName>
    <definedName name="DIAGON" localSheetId="0">#REF!</definedName>
    <definedName name="DIAGON">#REF!</definedName>
    <definedName name="DIAME" localSheetId="0">#REF!</definedName>
    <definedName name="DIAME">#REF!</definedName>
    <definedName name="diameter" localSheetId="0">#REF!</definedName>
    <definedName name="diameter">#REF!</definedName>
    <definedName name="Diámetro" localSheetId="0">#REF!</definedName>
    <definedName name="Diámetro">#REF!</definedName>
    <definedName name="diámetroft" localSheetId="0">#REF!</definedName>
    <definedName name="diámetroft">#REF!</definedName>
    <definedName name="diametros" localSheetId="0">#REF!</definedName>
    <definedName name="diametros">#REF!</definedName>
    <definedName name="diana" localSheetId="0">#REF!</definedName>
    <definedName name="diana">#REF!</definedName>
    <definedName name="diaphragm" localSheetId="0">#REF!</definedName>
    <definedName name="diaphragm">#REF!</definedName>
    <definedName name="DIAS" localSheetId="0">#REF!</definedName>
    <definedName name="DIAS">#REF!</definedName>
    <definedName name="DIAS_1">"#REF!"</definedName>
    <definedName name="diaz" localSheetId="0">#REF!</definedName>
    <definedName name="diaz">#REF!</definedName>
    <definedName name="diego" localSheetId="0">#REF!</definedName>
    <definedName name="diego">#REF!</definedName>
    <definedName name="diego1" localSheetId="0">#REF!</definedName>
    <definedName name="diego1">#REF!</definedName>
    <definedName name="diferencia" localSheetId="0">#REF!</definedName>
    <definedName name="diferencia">#REF!</definedName>
    <definedName name="DIJ" localSheetId="0">#REF!</definedName>
    <definedName name="DIJ">#REF!</definedName>
    <definedName name="DIJ1_1" localSheetId="0">#REF!</definedName>
    <definedName name="DIJ1_1">#REF!</definedName>
    <definedName name="DIJ1_1_1" localSheetId="0">#REF!</definedName>
    <definedName name="DIJ1_1_1">#REF!</definedName>
    <definedName name="DIJ1_1_2" localSheetId="0">#REF!</definedName>
    <definedName name="DIJ1_1_2">#REF!</definedName>
    <definedName name="DIJ1_1_3" localSheetId="0">#REF!</definedName>
    <definedName name="DIJ1_1_3">#REF!</definedName>
    <definedName name="DIJ1_1_4" localSheetId="0">#REF!</definedName>
    <definedName name="DIJ1_1_4">#REF!</definedName>
    <definedName name="DIJ1_1_5" localSheetId="0">#REF!</definedName>
    <definedName name="DIJ1_1_5">#REF!</definedName>
    <definedName name="DIJ1_2" localSheetId="0">#REF!</definedName>
    <definedName name="DIJ1_2">#REF!</definedName>
    <definedName name="DIJ1_3" localSheetId="0">#REF!</definedName>
    <definedName name="DIJ1_3">#REF!</definedName>
    <definedName name="DIJ1_4" localSheetId="0">#REF!</definedName>
    <definedName name="DIJ1_4">#REF!</definedName>
    <definedName name="DIJ1_5" localSheetId="0">#REF!</definedName>
    <definedName name="DIJ1_5">#REF!</definedName>
    <definedName name="DIN" localSheetId="0">#REF!</definedName>
    <definedName name="DIN">#REF!</definedName>
    <definedName name="Direccion" localSheetId="0">#REF!</definedName>
    <definedName name="Direccion">#REF!</definedName>
    <definedName name="DIRECT" localSheetId="0">#REF!</definedName>
    <definedName name="DIRECT">#REF!</definedName>
    <definedName name="DISEP.PH">"['file:///D:/Users/Marcia/Documents/ALCALDIA/ejemplos%20apus/COTIZACION%20PROVEEDORES%20APUS%20SENA%202020.xlsx'#$MATERIALES.$O$8]"</definedName>
    <definedName name="DISOLVENTE">"['file:///D:/Users/Marcia/Documents/ALCALDIA/ejemplos%20apus/COTIZACION%20PROVEEDORES%20APUS%20SENA%202020.xlsx'#$MATERIALES.$O$156]"</definedName>
    <definedName name="display_area_2" localSheetId="0">#REF!</definedName>
    <definedName name="display_area_2">#REF!</definedName>
    <definedName name="Distribuciondeaceros" localSheetId="0">#REF!</definedName>
    <definedName name="Distribuciondeaceros">#REF!</definedName>
    <definedName name="DIVISPAN">"['file:///D:/Users/Marcia/Documents/ALCALDIA/ejemplos%20apus/COTIZACION%20PROVEEDORES%20APUS%20SENA%202020.xlsx'#$MATERIALES.$O$132]"</definedName>
    <definedName name="djdytj" localSheetId="0">#REF!</definedName>
    <definedName name="djdytj">#REF!</definedName>
    <definedName name="DK" localSheetId="0">#REF!</definedName>
    <definedName name="DK">#REF!</definedName>
    <definedName name="DM" localSheetId="0">#REF!</definedName>
    <definedName name="DM">#REF!</definedName>
    <definedName name="DMxUS" localSheetId="0">#REF!</definedName>
    <definedName name="DMxUS">#REF!</definedName>
    <definedName name="do" localSheetId="0">#REF!</definedName>
    <definedName name="do">#REF!</definedName>
    <definedName name="DOC" localSheetId="0">#REF!</definedName>
    <definedName name="DOC">#REF!</definedName>
    <definedName name="DOCUMENT" localSheetId="0">{"Book1","my ddc.xls"}</definedName>
    <definedName name="DOCUMENT">{"Book1","my ddc.xls"}</definedName>
    <definedName name="Document_array" localSheetId="0">{"Book1","DOC&amp;DWG.xls"}</definedName>
    <definedName name="Document_array">{"Book1","DOC&amp;DWG.xls"}</definedName>
    <definedName name="dolar" localSheetId="0">#REF!</definedName>
    <definedName name="dolar">#REF!</definedName>
    <definedName name="dólar" localSheetId="0">#REF!</definedName>
    <definedName name="dólar">#REF!</definedName>
    <definedName name="DOLLAR" localSheetId="0">#REF!</definedName>
    <definedName name="DOLLAR">#REF!</definedName>
    <definedName name="Domiciliaria" localSheetId="0">#REF!</definedName>
    <definedName name="Domiciliaria">#REF!</definedName>
    <definedName name="DOS" localSheetId="0">#REF!</definedName>
    <definedName name="DOS">#REF!</definedName>
    <definedName name="DOT" localSheetId="0">#REF!</definedName>
    <definedName name="DOT">#REF!</definedName>
    <definedName name="dota" localSheetId="0">#REF!</definedName>
    <definedName name="dota">#REF!</definedName>
    <definedName name="DOTACIÓN" localSheetId="0">#REF!</definedName>
    <definedName name="DOTACIÓN">#REF!</definedName>
    <definedName name="DP" localSheetId="0">#REF!</definedName>
    <definedName name="DP">#REF!</definedName>
    <definedName name="DPCABB" localSheetId="0">#REF!</definedName>
    <definedName name="DPCABB">#REF!</definedName>
    <definedName name="DPI" localSheetId="0">#REF!</definedName>
    <definedName name="DPI">#REF!</definedName>
    <definedName name="DPI1_1" localSheetId="0">#REF!</definedName>
    <definedName name="DPI1_1">#REF!</definedName>
    <definedName name="DPI1_1_1" localSheetId="0">#REF!</definedName>
    <definedName name="DPI1_1_1">#REF!</definedName>
    <definedName name="DPOR" localSheetId="0">#REF!</definedName>
    <definedName name="DPOR">#REF!</definedName>
    <definedName name="DPOR2" localSheetId="0">#REF!</definedName>
    <definedName name="DPOR2">#REF!</definedName>
    <definedName name="DPOR3" localSheetId="0">#REF!</definedName>
    <definedName name="DPOR3">#REF!</definedName>
    <definedName name="DPY" localSheetId="0">#REF!</definedName>
    <definedName name="DPY">#REF!</definedName>
    <definedName name="DPY1_1" localSheetId="0">#REF!</definedName>
    <definedName name="DPY1_1">#REF!</definedName>
    <definedName name="DPY1_1_1" localSheetId="0">#REF!</definedName>
    <definedName name="DPY1_1_1">#REF!</definedName>
    <definedName name="dr" localSheetId="0">#REF!</definedName>
    <definedName name="dr">#REF!</definedName>
    <definedName name="drain_trap" localSheetId="0">#REF!</definedName>
    <definedName name="drain_trap">#REF!</definedName>
    <definedName name="dren4" localSheetId="0">#REF!</definedName>
    <definedName name="dren4">#REF!</definedName>
    <definedName name="Drenajes" localSheetId="0">#REF!</definedName>
    <definedName name="Drenajes">#REF!</definedName>
    <definedName name="DRI" localSheetId="0">#REF!</definedName>
    <definedName name="DRI">#REF!</definedName>
    <definedName name="DRI1_1" localSheetId="0">#REF!</definedName>
    <definedName name="DRI1_1">#REF!</definedName>
    <definedName name="DRI1_1_1" localSheetId="0">#REF!</definedName>
    <definedName name="DRI1_1_1">#REF!</definedName>
    <definedName name="DRI1_1_2" localSheetId="0">#REF!</definedName>
    <definedName name="DRI1_1_2">#REF!</definedName>
    <definedName name="DRI1_1_3" localSheetId="0">#REF!</definedName>
    <definedName name="DRI1_1_3">#REF!</definedName>
    <definedName name="DRI1_1_4" localSheetId="0">#REF!</definedName>
    <definedName name="DRI1_1_4">#REF!</definedName>
    <definedName name="DRI1_2" localSheetId="0">#REF!</definedName>
    <definedName name="DRI1_2">#REF!</definedName>
    <definedName name="DRI1_3" localSheetId="0">#REF!</definedName>
    <definedName name="DRI1_3">#REF!</definedName>
    <definedName name="DRI1_4" localSheetId="0">#REF!</definedName>
    <definedName name="DRI1_4">#REF!</definedName>
    <definedName name="DRL" localSheetId="0">#REF!</definedName>
    <definedName name="DRL">#REF!</definedName>
    <definedName name="DRL1_1" localSheetId="0">#REF!</definedName>
    <definedName name="DRL1_1">#REF!</definedName>
    <definedName name="DRL1_1_1" localSheetId="0">#REF!</definedName>
    <definedName name="DRL1_1_1">#REF!</definedName>
    <definedName name="DRL1_1_2" localSheetId="0">#REF!</definedName>
    <definedName name="DRL1_1_2">#REF!</definedName>
    <definedName name="DRL1_1_3" localSheetId="0">#REF!</definedName>
    <definedName name="DRL1_1_3">#REF!</definedName>
    <definedName name="DRL1_1_4" localSheetId="0">#REF!</definedName>
    <definedName name="DRL1_1_4">#REF!</definedName>
    <definedName name="DRL1_2" localSheetId="0">#REF!</definedName>
    <definedName name="DRL1_2">#REF!</definedName>
    <definedName name="DRL1_3" localSheetId="0">#REF!</definedName>
    <definedName name="DRL1_3">#REF!</definedName>
    <definedName name="DRL1_4" localSheetId="0">#REF!</definedName>
    <definedName name="DRL1_4">#REF!</definedName>
    <definedName name="dry" localSheetId="0">#REF!</definedName>
    <definedName name="dry">#REF!</definedName>
    <definedName name="DS" localSheetId="0">#REF!</definedName>
    <definedName name="DS">#REF!</definedName>
    <definedName name="DS60kv" localSheetId="0">#REF!</definedName>
    <definedName name="DS60kv">#REF!</definedName>
    <definedName name="DSAD" localSheetId="0">#REF!</definedName>
    <definedName name="DSAD">#REF!</definedName>
    <definedName name="dsadfp" localSheetId="0">#REF!</definedName>
    <definedName name="dsadfp">#REF!</definedName>
    <definedName name="Dsbcm" localSheetId="0">#REF!</definedName>
    <definedName name="Dsbcm">#REF!</definedName>
    <definedName name="DsctoFondo" localSheetId="0">#REF!</definedName>
    <definedName name="DsctoFondo">#REF!</definedName>
    <definedName name="DsctoPension" localSheetId="0">#REF!</definedName>
    <definedName name="DsctoPension">#REF!</definedName>
    <definedName name="DsctoSalud" localSheetId="0">#REF!</definedName>
    <definedName name="DsctoSalud">#REF!</definedName>
    <definedName name="DSD" localSheetId="0">#REF!</definedName>
    <definedName name="DSD">#REF!</definedName>
    <definedName name="dsdads4" localSheetId="0">#REF!</definedName>
    <definedName name="dsdads4">#REF!</definedName>
    <definedName name="DSEC" localSheetId="0">#REF!</definedName>
    <definedName name="DSEC">#REF!</definedName>
    <definedName name="DSF" localSheetId="0">#REF!</definedName>
    <definedName name="DSF">#REF!</definedName>
    <definedName name="DSFCVTY" localSheetId="0">#REF!</definedName>
    <definedName name="DSFCVTY">#REF!</definedName>
    <definedName name="dsfg" localSheetId="0">#REF!</definedName>
    <definedName name="dsfg">#REF!</definedName>
    <definedName name="dsfhgfdh" localSheetId="0">#REF!</definedName>
    <definedName name="dsfhgfdh">#REF!</definedName>
    <definedName name="dsfsdf" localSheetId="0">#REF!</definedName>
    <definedName name="dsfsdf">#REF!</definedName>
    <definedName name="DSFSDFCXV" localSheetId="0">#REF!</definedName>
    <definedName name="DSFSDFCXV">#REF!</definedName>
    <definedName name="dsfsvm" localSheetId="0">#REF!</definedName>
    <definedName name="dsfsvm">#REF!</definedName>
    <definedName name="dsftbv" localSheetId="0">#REF!</definedName>
    <definedName name="dsftbv">#REF!</definedName>
    <definedName name="DSP" localSheetId="0">#REF!</definedName>
    <definedName name="DSP">#REF!</definedName>
    <definedName name="DSP1_1" localSheetId="0">#REF!</definedName>
    <definedName name="DSP1_1">#REF!</definedName>
    <definedName name="DSP1_1_1" localSheetId="0">#REF!</definedName>
    <definedName name="DSP1_1_1">#REF!</definedName>
    <definedName name="dt" localSheetId="0">#REF!</definedName>
    <definedName name="dt">#REF!</definedName>
    <definedName name="DTC" localSheetId="0">#REF!</definedName>
    <definedName name="DTC">#REF!</definedName>
    <definedName name="DTO" localSheetId="0">#REF!</definedName>
    <definedName name="DTO">#REF!</definedName>
    <definedName name="DTP" localSheetId="0">#REF!</definedName>
    <definedName name="DTP">#REF!</definedName>
    <definedName name="dtrhj" localSheetId="0">#REF!</definedName>
    <definedName name="dtrhj">#REF!</definedName>
    <definedName name="DTT" localSheetId="0">#REF!</definedName>
    <definedName name="DTT">#REF!</definedName>
    <definedName name="dual_plate_check" localSheetId="0">#REF!</definedName>
    <definedName name="dual_plate_check">#REF!</definedName>
    <definedName name="DUCTO" localSheetId="0">#REF!</definedName>
    <definedName name="DUCTO">#REF!</definedName>
    <definedName name="DUCTOTDP">"['file:///D:/Users/Marcia/Documents/ALCALDIA/ejemplos%20apus/COTIZACION%20PROVEEDORES%20APUS%20SENA%202020.xlsx'#$MATERIALES.$O$49]"</definedName>
    <definedName name="DUERMIENTE">"['file:///D:/Users/Marcia/Documents/ALCALDIA/ejemplos%20apus/COTIZACION%20PROVEEDORES%20APUS%20SENA%202020.xlsx'#$MATERIALES.$O$9]"</definedName>
    <definedName name="DUKIK" localSheetId="0">#REF!</definedName>
    <definedName name="DUKIK">#REF!</definedName>
    <definedName name="dumppr" localSheetId="0">#REF!</definedName>
    <definedName name="dumppr">#REF!</definedName>
    <definedName name="duplex_strainer" localSheetId="0">#REF!</definedName>
    <definedName name="duplex_strainer">#REF!</definedName>
    <definedName name="dxfgg" localSheetId="0">#REF!</definedName>
    <definedName name="dxfgg">#REF!</definedName>
    <definedName name="E" localSheetId="0">#REF!</definedName>
    <definedName name="E">#REF!</definedName>
    <definedName name="E220TT" localSheetId="0">#REF!</definedName>
    <definedName name="E220TT">#REF!</definedName>
    <definedName name="e3e33" localSheetId="0">#REF!</definedName>
    <definedName name="e3e33">#REF!</definedName>
    <definedName name="E60PR" localSheetId="0">#REF!</definedName>
    <definedName name="E60PR">#REF!</definedName>
    <definedName name="E60TT" localSheetId="0">#REF!</definedName>
    <definedName name="E60TT">#REF!</definedName>
    <definedName name="EA" localSheetId="0">#REF!</definedName>
    <definedName name="EA">#REF!</definedName>
    <definedName name="eabd2" localSheetId="0">#REF!</definedName>
    <definedName name="eabd2">#REF!</definedName>
    <definedName name="eabd4" localSheetId="0">#REF!</definedName>
    <definedName name="eabd4">#REF!</definedName>
    <definedName name="eabd6" localSheetId="0">#REF!</definedName>
    <definedName name="eabd6">#REF!</definedName>
    <definedName name="ebV" localSheetId="0">#REF!</definedName>
    <definedName name="ebV">#REF!</definedName>
    <definedName name="ebV.1" localSheetId="0">#REF!</definedName>
    <definedName name="ebV.1">#REF!</definedName>
    <definedName name="ebV_1">#N/A</definedName>
    <definedName name="ecAD" localSheetId="0">#REF!</definedName>
    <definedName name="ecAD">#REF!</definedName>
    <definedName name="ecaV" localSheetId="0">#REF!</definedName>
    <definedName name="ecaV">#REF!</definedName>
    <definedName name="ecaV.1" localSheetId="0">#REF!</definedName>
    <definedName name="ecaV.1">#REF!</definedName>
    <definedName name="ecaV_1">#N/A</definedName>
    <definedName name="ecG" localSheetId="0">#REF!</definedName>
    <definedName name="ecG">#REF!</definedName>
    <definedName name="eCIiIi¨­A_I¨￡">#N/A</definedName>
    <definedName name="eCIiIiÞA_Iª">#N/A</definedName>
    <definedName name="èÇÍïÍïÞÀ_Íª">#N/A</definedName>
    <definedName name="ecL" localSheetId="0">#REF!</definedName>
    <definedName name="ecL">#REF!</definedName>
    <definedName name="ECON" localSheetId="0">#REF!</definedName>
    <definedName name="ECON">#REF!</definedName>
    <definedName name="ECP" localSheetId="0">#REF!</definedName>
    <definedName name="ECP">#REF!</definedName>
    <definedName name="ECP1_1" localSheetId="0">#REF!</definedName>
    <definedName name="ECP1_1">#REF!</definedName>
    <definedName name="ECP1_1_1" localSheetId="0">#REF!</definedName>
    <definedName name="ECP1_1_1">#REF!</definedName>
    <definedName name="eCSTC60" localSheetId="0">#REF!</definedName>
    <definedName name="eCSTC60">#REF!</definedName>
    <definedName name="ed" localSheetId="0">#REF!</definedName>
    <definedName name="ed">#REF!</definedName>
    <definedName name="EDC" localSheetId="0">#REF!</definedName>
    <definedName name="EDC">#REF!</definedName>
    <definedName name="EDEDWSWQA" localSheetId="0">#REF!</definedName>
    <definedName name="EDEDWSWQA">#REF!</definedName>
    <definedName name="edgfhmn" localSheetId="0">#REF!</definedName>
    <definedName name="edgfhmn">#REF!</definedName>
    <definedName name="Edic" localSheetId="0">#REF!</definedName>
    <definedName name="Edic">#REF!</definedName>
    <definedName name="Edivia" localSheetId="0">#REF!</definedName>
    <definedName name="Edivia">#REF!</definedName>
    <definedName name="eduar" localSheetId="0" hidden="1">{"TAB1",#N/A,TRUE,"GENERAL";"TAB2",#N/A,TRUE,"GENERAL";"TAB3",#N/A,TRUE,"GENERAL";"TAB4",#N/A,TRUE,"GENERAL";"TAB5",#N/A,TRUE,"GENERAL"}</definedName>
    <definedName name="eduar" hidden="1">{"TAB1",#N/A,TRUE,"GENERAL";"TAB2",#N/A,TRUE,"GENERAL";"TAB3",#N/A,TRUE,"GENERAL";"TAB4",#N/A,TRUE,"GENERAL";"TAB5",#N/A,TRUE,"GENERAL"}</definedName>
    <definedName name="EE" localSheetId="0">#REF!</definedName>
    <definedName name="EE">#REF!</definedName>
    <definedName name="eeedfr" localSheetId="0">#REF!</definedName>
    <definedName name="eeedfr">#REF!</definedName>
    <definedName name="eeee" localSheetId="0">#REF!</definedName>
    <definedName name="eeee">#REF!</definedName>
    <definedName name="eeeee54222" localSheetId="0" hidden="1">{"TAB1",#N/A,TRUE,"GENERAL";"TAB2",#N/A,TRUE,"GENERAL";"TAB3",#N/A,TRUE,"GENERAL";"TAB4",#N/A,TRUE,"GENERAL";"TAB5",#N/A,TRUE,"GENERAL"}</definedName>
    <definedName name="eeeee54222" hidden="1">{"TAB1",#N/A,TRUE,"GENERAL";"TAB2",#N/A,TRUE,"GENERAL";"TAB3",#N/A,TRUE,"GENERAL";"TAB4",#N/A,TRUE,"GENERAL";"TAB5",#N/A,TRUE,"GENERAL"}</definedName>
    <definedName name="eeeeeeeeeeee" localSheetId="0">#REF!</definedName>
    <definedName name="eeeeeeeeeeee">#REF!</definedName>
    <definedName name="eeeeer" localSheetId="0">#REF!</definedName>
    <definedName name="eeeeer">#REF!</definedName>
    <definedName name="eeerfd" localSheetId="0">#REF!</definedName>
    <definedName name="eeerfd">#REF!</definedName>
    <definedName name="EF" localSheetId="0">#REF!</definedName>
    <definedName name="EF">#REF!</definedName>
    <definedName name="EFA" localSheetId="0">#REF!</definedName>
    <definedName name="EFA">#REF!</definedName>
    <definedName name="efef" localSheetId="0">#REF!</definedName>
    <definedName name="efef">#REF!</definedName>
    <definedName name="efer" localSheetId="0">#REF!</definedName>
    <definedName name="efer">#REF!</definedName>
    <definedName name="egeg" localSheetId="0">#REF!</definedName>
    <definedName name="egeg">#REF!</definedName>
    <definedName name="egtrgthrt" localSheetId="0">#REF!</definedName>
    <definedName name="egtrgthrt">#REF!</definedName>
    <definedName name="EI" localSheetId="0">#REF!</definedName>
    <definedName name="EI">#REF!</definedName>
    <definedName name="EI60kv" localSheetId="0">#REF!</definedName>
    <definedName name="EI60kv">#REF!</definedName>
    <definedName name="EIN" localSheetId="0">#REF!</definedName>
    <definedName name="EIN">#REF!</definedName>
    <definedName name="EJEC">#REF!</definedName>
    <definedName name="Ejecutivo" localSheetId="0">#REF!</definedName>
    <definedName name="Ejecutivo">#REF!</definedName>
    <definedName name="elaboro" localSheetId="0">#REF!</definedName>
    <definedName name="elaboro">#REF!</definedName>
    <definedName name="elec" localSheetId="0">#REF!</definedName>
    <definedName name="elec">#REF!</definedName>
    <definedName name="ELECTRICOS_INSTALACIONES" localSheetId="0">#REF!</definedName>
    <definedName name="ELECTRICOS_INSTALACIONES">#REF!</definedName>
    <definedName name="electrosoldada" localSheetId="0">#REF!</definedName>
    <definedName name="electrosoldada">#REF!</definedName>
    <definedName name="Element_Forces___Frames" localSheetId="0">#REF!</definedName>
    <definedName name="Element_Forces___Frames">#REF!</definedName>
    <definedName name="elemnto" localSheetId="0">#REF!</definedName>
    <definedName name="elemnto">#REF!</definedName>
    <definedName name="ELIMINACIONPROYC" localSheetId="0">#REF!</definedName>
    <definedName name="ELIMINACIONPROYC">#REF!</definedName>
    <definedName name="ELITE" localSheetId="0">#REF!</definedName>
    <definedName name="ELITE">#REF!</definedName>
    <definedName name="ELITE1" localSheetId="0">#REF!</definedName>
    <definedName name="ELITE1">#REF!</definedName>
    <definedName name="emanto" localSheetId="0">#REF!</definedName>
    <definedName name="emanto">#REF!</definedName>
    <definedName name="eme" localSheetId="0">#REF!</definedName>
    <definedName name="eme">[0]!ERR</definedName>
    <definedName name="EMET" localSheetId="0">#REF!</definedName>
    <definedName name="EMET">#REF!</definedName>
    <definedName name="emf" localSheetId="0">#REF!</definedName>
    <definedName name="emf">#REF!</definedName>
    <definedName name="emfo1" localSheetId="0">#REF!</definedName>
    <definedName name="emfo1">#REF!</definedName>
    <definedName name="EMPLEADO" localSheetId="0">#REF!</definedName>
    <definedName name="EMPLEADO">#REF!</definedName>
    <definedName name="Empresa" localSheetId="0">#REF!</definedName>
    <definedName name="Empresa">#REF!</definedName>
    <definedName name="emul" localSheetId="0">#REF!</definedName>
    <definedName name="emul">#REF!</definedName>
    <definedName name="EMULSION" localSheetId="0">#REF!</definedName>
    <definedName name="EMULSION">#REF!</definedName>
    <definedName name="ENCABEZADO" localSheetId="0">#REF!</definedName>
    <definedName name="ENCABEZADO">#REF!</definedName>
    <definedName name="End_Bal" localSheetId="0">#REF!</definedName>
    <definedName name="End_Bal">#REF!</definedName>
    <definedName name="EndTime" localSheetId="0">#REF!</definedName>
    <definedName name="EndTime">#REF!</definedName>
    <definedName name="ene" localSheetId="0">#REF!</definedName>
    <definedName name="ene">#REF!</definedName>
    <definedName name="Ene_C" localSheetId="0">#REF!</definedName>
    <definedName name="Ene_C">#REF!</definedName>
    <definedName name="EneFeb" localSheetId="0">#REF!</definedName>
    <definedName name="EneFeb">#REF!</definedName>
    <definedName name="Ensayo" localSheetId="0">{"AURES1",#N/A,TRUE,"GENERAL";"AURES2",#N/A,TRUE,"GENERAL";"AURES3",#N/A,TRUE,"GENERAL";"AURES4",#N/A,TRUE,"GENERAL";"AURES5",#N/A,TRUE,"GENERAL";"AURES6",#N/A,TRUE,"GENERAL";"AURES7",#N/A,TRUE,"GENERAL"}</definedName>
    <definedName name="Ensayo">{"AURES1",#N/A,TRUE,"GENERAL";"AURES2",#N/A,TRUE,"GENERAL";"AURES3",#N/A,TRUE,"GENERAL";"AURES4",#N/A,TRUE,"GENERAL";"AURES5",#N/A,TRUE,"GENERAL";"AURES6",#N/A,TRUE,"GENERAL";"AURES7",#N/A,TRUE,"GENERAL"}</definedName>
    <definedName name="Ensayos" localSheetId="0">#REF!</definedName>
    <definedName name="Ensayos">#REF!</definedName>
    <definedName name="entibado" localSheetId="0">#REF!</definedName>
    <definedName name="entibado">#REF!</definedName>
    <definedName name="entibado_1">"#REF!"</definedName>
    <definedName name="ENTRADASP" localSheetId="0">#REF!</definedName>
    <definedName name="ENTRADASP">#REF!</definedName>
    <definedName name="EOL" localSheetId="0">#REF!</definedName>
    <definedName name="EOL">#REF!</definedName>
    <definedName name="EP" localSheetId="0">#REF!</definedName>
    <definedName name="EP">#REF!</definedName>
    <definedName name="epbT" localSheetId="0">#REF!</definedName>
    <definedName name="epbT">#REF!</definedName>
    <definedName name="EPECIALIDAD_SIDOE" localSheetId="0">#REF!</definedName>
    <definedName name="EPECIALIDAD_SIDOE">#REF!</definedName>
    <definedName name="epfC" localSheetId="0">#REF!</definedName>
    <definedName name="epfC">#REF!</definedName>
    <definedName name="epfC1" localSheetId="0">#REF!</definedName>
    <definedName name="epfC1">#REF!</definedName>
    <definedName name="epfC2" localSheetId="0">#REF!</definedName>
    <definedName name="epfC2">#REF!</definedName>
    <definedName name="epfT" localSheetId="0">#REF!</definedName>
    <definedName name="epfT">#REF!</definedName>
    <definedName name="epfTc" localSheetId="0">#REF!</definedName>
    <definedName name="epfTc">#REF!</definedName>
    <definedName name="epfTZ" localSheetId="0">#REF!</definedName>
    <definedName name="epfTZ">#REF!</definedName>
    <definedName name="eplaca" localSheetId="0">#REF!</definedName>
    <definedName name="eplaca">#REF!</definedName>
    <definedName name="eplaca2" localSheetId="0">#REF!</definedName>
    <definedName name="eplaca2">#REF!</definedName>
    <definedName name="EPOR" localSheetId="0">#REF!</definedName>
    <definedName name="EPOR">#REF!</definedName>
    <definedName name="EPOR2" localSheetId="0">#REF!</definedName>
    <definedName name="EPOR2">#REF!</definedName>
    <definedName name="EPOR3" localSheetId="0">#REF!</definedName>
    <definedName name="EPOR3">#REF!</definedName>
    <definedName name="epT" localSheetId="0">#REF!</definedName>
    <definedName name="epT">#REF!</definedName>
    <definedName name="EQ" localSheetId="0">#REF!</definedName>
    <definedName name="EQ">#REF!</definedName>
    <definedName name="EQ.SOLDADURA">"['file:///D:/Users/Marcia/Documents/ALCALDIA/ejemplos%20apus/COTIZACION%20PROVEEDORES%20APUS%20SENA%202020.xlsx'#$EQUIPOS.$L$11]"</definedName>
    <definedName name="EQMOB" localSheetId="0">#REF!</definedName>
    <definedName name="EQMOB">#REF!</definedName>
    <definedName name="EQUI" localSheetId="0">#REF!</definedName>
    <definedName name="EQUI">#REF!</definedName>
    <definedName name="equip" localSheetId="0">#REF!</definedName>
    <definedName name="equip">#REF!</definedName>
    <definedName name="equipo" localSheetId="0">#REF!</definedName>
    <definedName name="equipo">#REF!</definedName>
    <definedName name="EQUIPO_1" localSheetId="0">#REF!</definedName>
    <definedName name="EQUIPO_1">#REF!</definedName>
    <definedName name="EQUIPO_ESTATICO" localSheetId="0">#REF!</definedName>
    <definedName name="EQUIPO_ESTATICO">#REF!</definedName>
    <definedName name="EQUIPO1" localSheetId="0">#REF!</definedName>
    <definedName name="EQUIPO1">#REF!</definedName>
    <definedName name="Equipos" localSheetId="0">#REF!</definedName>
    <definedName name="Equipos">#REF!</definedName>
    <definedName name="EQUIPOS_MECANICOS_Y_MAQUINARIA" localSheetId="0">#REF!</definedName>
    <definedName name="EQUIPOS_MECANICOS_Y_MAQUINARIA">#REF!</definedName>
    <definedName name="EQUIPOS1" localSheetId="0">#REF!</definedName>
    <definedName name="EQUIPOS1">#REF!</definedName>
    <definedName name="eqw" localSheetId="0">#REF!</definedName>
    <definedName name="eqw">#REF!</definedName>
    <definedName name="ERE_ART" localSheetId="0">#REF!</definedName>
    <definedName name="ERE_ART">#REF!</definedName>
    <definedName name="erfg" localSheetId="0">#REF!</definedName>
    <definedName name="erfg">#REF!</definedName>
    <definedName name="erg" localSheetId="0">#REF!</definedName>
    <definedName name="erg">#REF!</definedName>
    <definedName name="erger" localSheetId="0">#REF!</definedName>
    <definedName name="erger">#REF!</definedName>
    <definedName name="ergerg" localSheetId="0">#REF!</definedName>
    <definedName name="ergerg">#REF!</definedName>
    <definedName name="ergfegr" localSheetId="0">#REF!</definedName>
    <definedName name="ergfegr">#REF!</definedName>
    <definedName name="ergge" localSheetId="0">#REF!</definedName>
    <definedName name="ergge">#REF!</definedName>
    <definedName name="erggewg" localSheetId="0">#REF!</definedName>
    <definedName name="erggewg">#REF!</definedName>
    <definedName name="ergreg" localSheetId="0">#REF!</definedName>
    <definedName name="ergreg">#REF!</definedName>
    <definedName name="ergregerg" localSheetId="0">#REF!</definedName>
    <definedName name="ergregerg">#REF!</definedName>
    <definedName name="ergrg" localSheetId="0">#REF!</definedName>
    <definedName name="ergrg">#REF!</definedName>
    <definedName name="ergweg" localSheetId="0">#REF!</definedName>
    <definedName name="ergweg">#REF!</definedName>
    <definedName name="ergwreg" localSheetId="0">#REF!</definedName>
    <definedName name="ergwreg">#REF!</definedName>
    <definedName name="erheyh" localSheetId="0">#REF!</definedName>
    <definedName name="erheyh">#REF!</definedName>
    <definedName name="eririutriuthdc" localSheetId="0">#REF!</definedName>
    <definedName name="eririutriuthdc">#REF!</definedName>
    <definedName name="ERP" localSheetId="0">#REF!</definedName>
    <definedName name="ERP">#REF!</definedName>
    <definedName name="ERPC" localSheetId="0">#REF!</definedName>
    <definedName name="ERPC">#REF!</definedName>
    <definedName name="ERR" localSheetId="0">#REF!</definedName>
    <definedName name="ERR">#REF!</definedName>
    <definedName name="erra" localSheetId="0">#REF!</definedName>
    <definedName name="erra">#REF!</definedName>
    <definedName name="ERROR" localSheetId="0">#REF!</definedName>
    <definedName name="ERROR">#REF!</definedName>
    <definedName name="ERRORE" localSheetId="0">#REF!</definedName>
    <definedName name="ERRORE">#REF!</definedName>
    <definedName name="ert" localSheetId="0">#REF!</definedName>
    <definedName name="ert">#REF!</definedName>
    <definedName name="erte" localSheetId="0">#REF!</definedName>
    <definedName name="erte">#REF!</definedName>
    <definedName name="erter" localSheetId="0">#REF!</definedName>
    <definedName name="erter">#REF!</definedName>
    <definedName name="ertert" localSheetId="0">#REF!</definedName>
    <definedName name="ertert">#REF!</definedName>
    <definedName name="ERTERTEWRTWERTWERT">#N/A</definedName>
    <definedName name="ertgyhik" localSheetId="0">#REF!</definedName>
    <definedName name="ertgyhik">#REF!</definedName>
    <definedName name="ertreb" localSheetId="0">#REF!</definedName>
    <definedName name="ertreb">#REF!</definedName>
    <definedName name="ertret" localSheetId="0">#REF!</definedName>
    <definedName name="ertret">#REF!</definedName>
    <definedName name="erttret" localSheetId="0">#REF!</definedName>
    <definedName name="erttret">#REF!</definedName>
    <definedName name="ertuiy" localSheetId="0">#REF!</definedName>
    <definedName name="ertuiy">#REF!</definedName>
    <definedName name="ertwert" localSheetId="0">#REF!</definedName>
    <definedName name="ertwert">#REF!</definedName>
    <definedName name="eru" localSheetId="0">#REF!</definedName>
    <definedName name="eru">#REF!</definedName>
    <definedName name="ERV" localSheetId="0">#REF!</definedName>
    <definedName name="ERV">#REF!</definedName>
    <definedName name="erware" localSheetId="0">#REF!</definedName>
    <definedName name="erware">#REF!</definedName>
    <definedName name="ERWER" localSheetId="0">#REF!</definedName>
    <definedName name="ERWER">#REF!</definedName>
    <definedName name="erwertd" localSheetId="0">#REF!</definedName>
    <definedName name="erwertd">#REF!</definedName>
    <definedName name="erwr" localSheetId="0">#REF!</definedName>
    <definedName name="erwr">#REF!</definedName>
    <definedName name="ERWRL" localSheetId="0">#REF!</definedName>
    <definedName name="ERWRL">#REF!</definedName>
    <definedName name="ery" localSheetId="0">#REF!</definedName>
    <definedName name="ery">#REF!</definedName>
    <definedName name="eryhd" localSheetId="0">#REF!</definedName>
    <definedName name="eryhd">#REF!</definedName>
    <definedName name="eryhdf" localSheetId="0">#REF!</definedName>
    <definedName name="eryhdf">#REF!</definedName>
    <definedName name="eryhk" localSheetId="0">#REF!</definedName>
    <definedName name="eryhk">#REF!</definedName>
    <definedName name="eryhrf" localSheetId="0">#REF!</definedName>
    <definedName name="eryhrf">#REF!</definedName>
    <definedName name="eryre" localSheetId="0">#REF!</definedName>
    <definedName name="eryre">#REF!</definedName>
    <definedName name="erytd" localSheetId="0">#REF!</definedName>
    <definedName name="erytd">#REF!</definedName>
    <definedName name="eryty" localSheetId="0">#REF!</definedName>
    <definedName name="eryty">#REF!</definedName>
    <definedName name="eryy" localSheetId="0">#REF!</definedName>
    <definedName name="eryy">#REF!</definedName>
    <definedName name="ES" localSheetId="0">#REF!</definedName>
    <definedName name="ES">[0]!ERR</definedName>
    <definedName name="es220TT" localSheetId="0">#REF!</definedName>
    <definedName name="es220TT">#REF!</definedName>
    <definedName name="ES60kv" localSheetId="0">#REF!</definedName>
    <definedName name="ES60kv">#REF!</definedName>
    <definedName name="es60PR" localSheetId="0">#REF!</definedName>
    <definedName name="es60PR">#REF!</definedName>
    <definedName name="es60TT" localSheetId="0">#REF!</definedName>
    <definedName name="es60TT">#REF!</definedName>
    <definedName name="ESA" localSheetId="0">#REF!</definedName>
    <definedName name="ESA">#REF!</definedName>
    <definedName name="esbV" localSheetId="0">#REF!</definedName>
    <definedName name="esbV">#REF!</definedName>
    <definedName name="esbV.1" localSheetId="0">#REF!</definedName>
    <definedName name="esbV.1">#REF!</definedName>
    <definedName name="esbV_1">#N/A</definedName>
    <definedName name="escaja" localSheetId="0">#REF!</definedName>
    <definedName name="escaja">#REF!</definedName>
    <definedName name="escaja2" localSheetId="0">#REF!</definedName>
    <definedName name="escaja2">#REF!</definedName>
    <definedName name="ESCALERA" localSheetId="0">#REF!</definedName>
    <definedName name="ESCALERA">#REF!</definedName>
    <definedName name="ESCOMBROS" localSheetId="0">#REF!</definedName>
    <definedName name="ESCOMBROS">#REF!</definedName>
    <definedName name="ESE" localSheetId="0">#REF!</definedName>
    <definedName name="ESE">#REF!</definedName>
    <definedName name="ESEC" localSheetId="0">#REF!</definedName>
    <definedName name="ESEC">#REF!</definedName>
    <definedName name="esI" localSheetId="0">#REF!</definedName>
    <definedName name="esI">#REF!</definedName>
    <definedName name="esI60kv" localSheetId="0">#REF!</definedName>
    <definedName name="esI60kv">#REF!</definedName>
    <definedName name="esIN" localSheetId="0">#REF!</definedName>
    <definedName name="esIN">#REF!</definedName>
    <definedName name="ESMALTE">"['file:///D:/Users/Marcia/Documents/ALCALDIA/ejemplos%20apus/COTIZACION%20PROVEEDORES%20APUS%20SENA%202020.xlsx'#$MATERIALES.$O$10]"</definedName>
    <definedName name="esmuro" localSheetId="0">#REF!</definedName>
    <definedName name="esmuro">#REF!</definedName>
    <definedName name="esmuro2" localSheetId="0">#REF!</definedName>
    <definedName name="esmuro2">#REF!</definedName>
    <definedName name="esolf" localSheetId="0">#REF!</definedName>
    <definedName name="esolf">#REF!</definedName>
    <definedName name="esolfo1" localSheetId="0">#REF!</definedName>
    <definedName name="esolfo1">#REF!</definedName>
    <definedName name="esP" localSheetId="0">#REF!</definedName>
    <definedName name="esP">#REF!</definedName>
    <definedName name="Esp_PC" localSheetId="0">#REF!</definedName>
    <definedName name="Esp_PC">#REF!</definedName>
    <definedName name="ESP201.15" localSheetId="0">#REF!</definedName>
    <definedName name="ESP201.15">#REF!</definedName>
    <definedName name="ESP201.21" localSheetId="0">#REF!</definedName>
    <definedName name="ESP201.21">#REF!</definedName>
    <definedName name="ESP201.7" localSheetId="0">#REF!</definedName>
    <definedName name="ESP201.7">#REF!</definedName>
    <definedName name="ESP201.8" localSheetId="0">#REF!</definedName>
    <definedName name="ESP201.8">#REF!</definedName>
    <definedName name="ESP210.2.2" localSheetId="0">#REF!</definedName>
    <definedName name="ESP210.2.2">#REF!</definedName>
    <definedName name="ESP225P" localSheetId="0">#REF!</definedName>
    <definedName name="ESP225P">#REF!</definedName>
    <definedName name="ESP330.1P" localSheetId="0">#REF!</definedName>
    <definedName name="ESP330.1P">#REF!</definedName>
    <definedName name="ESP632.1P" localSheetId="0">#REF!</definedName>
    <definedName name="ESP632.1P">#REF!</definedName>
    <definedName name="ESP632.4P" localSheetId="0">#REF!</definedName>
    <definedName name="ESP632.4P">#REF!</definedName>
    <definedName name="ESPC" localSheetId="0">#REF!</definedName>
    <definedName name="ESPC">#REF!</definedName>
    <definedName name="ESPE" localSheetId="0">#REF!</definedName>
    <definedName name="ESPE">#REF!</definedName>
    <definedName name="ESPECIFICACION" localSheetId="0">#REF!</definedName>
    <definedName name="ESPECIFICACION">#REF!</definedName>
    <definedName name="Especificación" localSheetId="0">#REF!</definedName>
    <definedName name="Especificación">#REF!</definedName>
    <definedName name="ESPISOC" localSheetId="0">#REF!</definedName>
    <definedName name="ESPISOC">#REF!</definedName>
    <definedName name="esPOR" localSheetId="0">#REF!</definedName>
    <definedName name="esPOR">#REF!</definedName>
    <definedName name="esPOR2" localSheetId="0">#REF!</definedName>
    <definedName name="esPOR2">#REF!</definedName>
    <definedName name="esPOR3" localSheetId="0">#REF!</definedName>
    <definedName name="esPOR3">#REF!</definedName>
    <definedName name="esPR2" localSheetId="0">#REF!</definedName>
    <definedName name="esPR2">#REF!</definedName>
    <definedName name="esrV" localSheetId="0">#REF!</definedName>
    <definedName name="esrV">#REF!</definedName>
    <definedName name="esS" localSheetId="0">#REF!</definedName>
    <definedName name="esS">#REF!</definedName>
    <definedName name="esS60KV" localSheetId="0">#REF!</definedName>
    <definedName name="esS60KV">#REF!</definedName>
    <definedName name="esSEC" localSheetId="0">#REF!</definedName>
    <definedName name="esSEC">#REF!</definedName>
    <definedName name="esT" localSheetId="0">#REF!</definedName>
    <definedName name="esT">#REF!</definedName>
    <definedName name="ESTA" localSheetId="0">#REF!</definedName>
    <definedName name="ESTA">#REF!</definedName>
    <definedName name="ESTAC" localSheetId="0">#REF!</definedName>
    <definedName name="ESTAC">#REF!</definedName>
    <definedName name="ESTACION" localSheetId="0">#REF!</definedName>
    <definedName name="ESTACION">#REF!</definedName>
    <definedName name="ESTADO_ACUEDUCTO" localSheetId="0">#REF!</definedName>
    <definedName name="ESTADO_ACUEDUCTO">#REF!</definedName>
    <definedName name="ESTADO_ALCANTARILLADO" localSheetId="0">#REF!</definedName>
    <definedName name="ESTADO_ALCANTARILLADO">#REF!</definedName>
    <definedName name="Estadocamara" localSheetId="0">#REF!</definedName>
    <definedName name="Estadocamara">#REF!</definedName>
    <definedName name="ESTADOFINA" localSheetId="0">#REF!</definedName>
    <definedName name="ESTADOFINA">#REF!</definedName>
    <definedName name="Estados" localSheetId="0">#REF!</definedName>
    <definedName name="Estados">#REF!</definedName>
    <definedName name="esTC" localSheetId="0">#REF!</definedName>
    <definedName name="esTC">#REF!</definedName>
    <definedName name="Estimate_Factor">1</definedName>
    <definedName name="ESTITLE" localSheetId="0">#REF!</definedName>
    <definedName name="ESTITLE">#REF!</definedName>
    <definedName name="ESTMETC" localSheetId="0">#REF!</definedName>
    <definedName name="ESTMETC">#REF!</definedName>
    <definedName name="esTO" localSheetId="0">#REF!</definedName>
    <definedName name="esTO">#REF!</definedName>
    <definedName name="ESTOP" localSheetId="0">#REF!</definedName>
    <definedName name="ESTOP">#REF!</definedName>
    <definedName name="ESTOPA">"['file:///D:/Users/Marcia/Documents/ALCALDIA/ejemplos%20apus/COTIZACION%20PROVEEDORES%20APUS%20SENA%202020.xlsx'#$MATERIALES.$O$120]"</definedName>
    <definedName name="ESTRAE" localSheetId="0">#REF!</definedName>
    <definedName name="ESTRAE">#REF!</definedName>
    <definedName name="ESTRU" localSheetId="0">#REF!</definedName>
    <definedName name="ESTRU">#REF!</definedName>
    <definedName name="ESTRUCTURA" localSheetId="0">#REF!</definedName>
    <definedName name="ESTRUCTURA">#REF!</definedName>
    <definedName name="ESTRUCTURAS" localSheetId="0">#REF!</definedName>
    <definedName name="ESTRUCTURAS">#REF!</definedName>
    <definedName name="esTT" localSheetId="0">#REF!</definedName>
    <definedName name="esTT">#REF!</definedName>
    <definedName name="esTT2" localSheetId="0">#REF!</definedName>
    <definedName name="esTT2">#REF!</definedName>
    <definedName name="ESTUCOPLAST">"['file:///D:/Users/Marcia/Documents/ALCALDIA/ejemplos%20apus/COTIZACION%20PROVEEDORES%20APUS%20SENA%202020.xlsx'#$MATERIALES.$O$118]"</definedName>
    <definedName name="estudios" localSheetId="0">#REF!</definedName>
    <definedName name="estudios">#REF!</definedName>
    <definedName name="ET" localSheetId="0">#REF!</definedName>
    <definedName name="ET">#REF!</definedName>
    <definedName name="ETAP" localSheetId="0">#REF!</definedName>
    <definedName name="ETAP">#REF!</definedName>
    <definedName name="ETAPA_PACC" localSheetId="0">#REF!</definedName>
    <definedName name="ETAPA_PACC">#REF!</definedName>
    <definedName name="etapaC" localSheetId="0">#REF!</definedName>
    <definedName name="etapaC">#REF!</definedName>
    <definedName name="etapaC2" localSheetId="0">#REF!</definedName>
    <definedName name="etapaC2">#REF!</definedName>
    <definedName name="ETC" localSheetId="0">#REF!</definedName>
    <definedName name="ETC">#REF!</definedName>
    <definedName name="etcC" localSheetId="0">#REF!</definedName>
    <definedName name="etcC">#REF!</definedName>
    <definedName name="etcC1" localSheetId="0">#REF!</definedName>
    <definedName name="etcC1">#REF!</definedName>
    <definedName name="etcC2" localSheetId="0">#REF!</definedName>
    <definedName name="etcC2">#REF!</definedName>
    <definedName name="etertgg" localSheetId="0">#REF!</definedName>
    <definedName name="etertgg">#REF!</definedName>
    <definedName name="etertt" localSheetId="0">#REF!</definedName>
    <definedName name="etertt">#REF!</definedName>
    <definedName name="etewt" localSheetId="0">#REF!</definedName>
    <definedName name="etewt">#REF!</definedName>
    <definedName name="ETO" localSheetId="0">#REF!</definedName>
    <definedName name="ETO">#REF!</definedName>
    <definedName name="ETP" localSheetId="0">#REF!</definedName>
    <definedName name="ETP">#REF!</definedName>
    <definedName name="ETSYJRAHETFRDE" localSheetId="0">#REF!</definedName>
    <definedName name="ETSYJRAHETFRDE">#REF!</definedName>
    <definedName name="ETT" localSheetId="0">#REF!</definedName>
    <definedName name="ETT">#REF!</definedName>
    <definedName name="etu" localSheetId="0">#REF!</definedName>
    <definedName name="etu">#REF!</definedName>
    <definedName name="etueh" localSheetId="0">#REF!</definedName>
    <definedName name="etueh">#REF!</definedName>
    <definedName name="etyty" localSheetId="0">#REF!</definedName>
    <definedName name="etyty">#REF!</definedName>
    <definedName name="etyu" localSheetId="0">#REF!</definedName>
    <definedName name="etyu">#REF!</definedName>
    <definedName name="eu" localSheetId="0">#REF!</definedName>
    <definedName name="eu">#REF!</definedName>
    <definedName name="EURO" localSheetId="0">#REF!</definedName>
    <definedName name="EURO">#REF!</definedName>
    <definedName name="eut" localSheetId="0">#REF!</definedName>
    <definedName name="eut">#REF!</definedName>
    <definedName name="euyt" localSheetId="0">#REF!</definedName>
    <definedName name="euyt">#REF!</definedName>
    <definedName name="EVO" localSheetId="0">#REF!</definedName>
    <definedName name="EVO">#REF!</definedName>
    <definedName name="EW" localSheetId="0">#REF!</definedName>
    <definedName name="EW">#REF!</definedName>
    <definedName name="EWE">#N/A</definedName>
    <definedName name="ewegt" localSheetId="0">#REF!</definedName>
    <definedName name="ewegt">#REF!</definedName>
    <definedName name="ewfewfg" localSheetId="0">#REF!</definedName>
    <definedName name="ewfewfg">#REF!</definedName>
    <definedName name="ewre" localSheetId="0">#REF!</definedName>
    <definedName name="ewre">#REF!</definedName>
    <definedName name="ewrewf" localSheetId="0">#REF!</definedName>
    <definedName name="ewrewf">#REF!</definedName>
    <definedName name="ewrr" localSheetId="0">#REF!</definedName>
    <definedName name="ewrr">#REF!</definedName>
    <definedName name="ewrt" localSheetId="0">#REF!</definedName>
    <definedName name="ewrt">#REF!</definedName>
    <definedName name="ewrwer" localSheetId="0">#REF!</definedName>
    <definedName name="ewrwer">#REF!</definedName>
    <definedName name="EX" localSheetId="0">#REF!</definedName>
    <definedName name="EX">#REF!</definedName>
    <definedName name="EX_1" localSheetId="0">#REF!</definedName>
    <definedName name="EX_1">#REF!</definedName>
    <definedName name="ex_joint" localSheetId="0">#REF!</definedName>
    <definedName name="ex_joint">#REF!</definedName>
    <definedName name="EXC" localSheetId="0">#REF!</definedName>
    <definedName name="EXC">#REF!</definedName>
    <definedName name="EXCAV" localSheetId="0">#REF!</definedName>
    <definedName name="EXCAV">#REF!</definedName>
    <definedName name="EXCAV_1" localSheetId="0">#REF!</definedName>
    <definedName name="EXCAV_1">#REF!</definedName>
    <definedName name="EXCAV_2" localSheetId="0">#REF!</definedName>
    <definedName name="EXCAV_2">#REF!</definedName>
    <definedName name="EXCAVACION" localSheetId="0">#REF!</definedName>
    <definedName name="EXCAVACION">#REF!</definedName>
    <definedName name="EXCAVACION_1">"#REF!"</definedName>
    <definedName name="excavacionmaquina" localSheetId="0">#REF!</definedName>
    <definedName name="excavacionmaquina">#REF!</definedName>
    <definedName name="excavacionmaquina_1">"#REF!"</definedName>
    <definedName name="exCEL" localSheetId="0">#REF!</definedName>
    <definedName name="exCEL">#REF!</definedName>
    <definedName name="Excel_BuiltIn__FilterDatabase" localSheetId="0">#REF!</definedName>
    <definedName name="Excel_BuiltIn__FilterDatabase">#REF!</definedName>
    <definedName name="Excel_BuiltIn__FilterDatabase_1" localSheetId="0">#REF!</definedName>
    <definedName name="Excel_BuiltIn__FilterDatabase_1">#REF!</definedName>
    <definedName name="Excel_BuiltIn__FilterDatabase_17" localSheetId="0">#REF!</definedName>
    <definedName name="Excel_BuiltIn__FilterDatabase_17">#REF!</definedName>
    <definedName name="Excel_BuiltIn__FilterDatabase_17_1" localSheetId="0">#REF!</definedName>
    <definedName name="Excel_BuiltIn__FilterDatabase_17_1">#REF!</definedName>
    <definedName name="Excel_BuiltIn__FilterDatabase_2" localSheetId="0">#REF!</definedName>
    <definedName name="Excel_BuiltIn__FilterDatabase_2">#REF!</definedName>
    <definedName name="Excel_BuiltIn__FilterDatabase_20" localSheetId="0">#REF!</definedName>
    <definedName name="Excel_BuiltIn__FilterDatabase_20">#REF!</definedName>
    <definedName name="Excel_BuiltIn__FilterDatabase_21" localSheetId="0">#REF!</definedName>
    <definedName name="Excel_BuiltIn__FilterDatabase_21">#REF!</definedName>
    <definedName name="Excel_BuiltIn__FilterDatabase_22" localSheetId="0">#REF!</definedName>
    <definedName name="Excel_BuiltIn__FilterDatabase_22">#REF!</definedName>
    <definedName name="Excel_BuiltIn_Consolidate_Area">NA()</definedName>
    <definedName name="Excel_BuiltIn_Criteria_1" localSheetId="0">#REF!</definedName>
    <definedName name="Excel_BuiltIn_Criteria_1">#REF!</definedName>
    <definedName name="Excel_BuiltIn_Database" localSheetId="0">#REF!</definedName>
    <definedName name="Excel_BuiltIn_Database">#REF!</definedName>
    <definedName name="Excel_BuiltIn_Print_Area" localSheetId="0">#REF!</definedName>
    <definedName name="Excel_BuiltIn_Print_Area">#REF!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2" localSheetId="0">#REF!</definedName>
    <definedName name="Excel_BuiltIn_Print_Area_1_1_2">#REF!</definedName>
    <definedName name="Excel_BuiltIn_Print_Area_1_1_3" localSheetId="0">#REF!</definedName>
    <definedName name="Excel_BuiltIn_Print_Area_1_1_3">#REF!</definedName>
    <definedName name="Excel_BuiltIn_Print_Area_1_1_3_2" localSheetId="0">#REF!</definedName>
    <definedName name="Excel_BuiltIn_Print_Area_1_1_3_2">#REF!</definedName>
    <definedName name="Excel_BuiltIn_Print_Area_1_1_3_7" localSheetId="0">#REF!</definedName>
    <definedName name="Excel_BuiltIn_Print_Area_1_1_3_7">#REF!</definedName>
    <definedName name="Excel_BuiltIn_Print_Area_1_1_4" localSheetId="0">#REF!</definedName>
    <definedName name="Excel_BuiltIn_Print_Area_1_1_4">#REF!</definedName>
    <definedName name="Excel_BuiltIn_Print_Area_1_1_7" localSheetId="0">#REF!</definedName>
    <definedName name="Excel_BuiltIn_Print_Area_1_1_7">#REF!</definedName>
    <definedName name="Excel_BuiltIn_Print_Area_2_1" localSheetId="0">#REF!</definedName>
    <definedName name="Excel_BuiltIn_Print_Area_2_1">#REF!</definedName>
    <definedName name="Excel_BuiltIn_Print_Area_2_1_1" localSheetId="0">#REF!</definedName>
    <definedName name="Excel_BuiltIn_Print_Area_2_1_1">#REF!</definedName>
    <definedName name="Excel_BuiltIn_Print_Area_2_1_2" localSheetId="0">#REF!</definedName>
    <definedName name="Excel_BuiltIn_Print_Area_2_1_2">#REF!</definedName>
    <definedName name="Excel_BuiltIn_Print_Area_2_1_3" localSheetId="0">#REF!</definedName>
    <definedName name="Excel_BuiltIn_Print_Area_2_1_3">#REF!</definedName>
    <definedName name="Excel_BuiltIn_Print_Area_2_1_3_2" localSheetId="0">#REF!</definedName>
    <definedName name="Excel_BuiltIn_Print_Area_2_1_3_2">#REF!</definedName>
    <definedName name="Excel_BuiltIn_Print_Area_2_1_3_7" localSheetId="0">#REF!</definedName>
    <definedName name="Excel_BuiltIn_Print_Area_2_1_3_7">#REF!</definedName>
    <definedName name="Excel_BuiltIn_Print_Area_2_1_4" localSheetId="0">#REF!</definedName>
    <definedName name="Excel_BuiltIn_Print_Area_2_1_4">#REF!</definedName>
    <definedName name="Excel_BuiltIn_Print_Area_2_1_7" localSheetId="0">#REF!</definedName>
    <definedName name="Excel_BuiltIn_Print_Area_2_1_7">#REF!</definedName>
    <definedName name="Excel_BuiltIn_Print_Area_24" localSheetId="0">#REF!</definedName>
    <definedName name="Excel_BuiltIn_Print_Area_24">#REF!</definedName>
    <definedName name="Excel_BuiltIn_Print_Area_3" localSheetId="0">#REF!</definedName>
    <definedName name="Excel_BuiltIn_Print_Area_3">#REF!</definedName>
    <definedName name="Excel_BuiltIn_Print_Area_3_X" localSheetId="0">#REF!</definedName>
    <definedName name="Excel_BuiltIn_Print_Area_3_X">#REF!</definedName>
    <definedName name="Excel_BuiltIn_Print_Area_4" localSheetId="0">#REF!</definedName>
    <definedName name="Excel_BuiltIn_Print_Area_4">#REF!</definedName>
    <definedName name="Excel_BuiltIn_Print_Area_4_1" localSheetId="0">#REF!</definedName>
    <definedName name="Excel_BuiltIn_Print_Area_4_1">#REF!</definedName>
    <definedName name="Excel_BuiltIn_Print_Area_4_1_2" localSheetId="0">#REF!</definedName>
    <definedName name="Excel_BuiltIn_Print_Area_4_1_2">#REF!</definedName>
    <definedName name="Excel_BuiltIn_Print_Area_5" localSheetId="0">#REF!</definedName>
    <definedName name="Excel_BuiltIn_Print_Area_5">#REF!</definedName>
    <definedName name="Excel_BuiltIn_Print_Area_5_1" localSheetId="0">#REF!</definedName>
    <definedName name="Excel_BuiltIn_Print_Area_5_1">#REF!</definedName>
    <definedName name="Excel_BuiltIn_Print_Area_5_1_2" localSheetId="0">#REF!</definedName>
    <definedName name="Excel_BuiltIn_Print_Area_5_1_2">#REF!</definedName>
    <definedName name="Excel_BuiltIn_Print_Area_5_1_3" localSheetId="0">#REF!</definedName>
    <definedName name="Excel_BuiltIn_Print_Area_5_1_3">#REF!</definedName>
    <definedName name="Excel_BuiltIn_Print_Area_5_1_3_2" localSheetId="0">#REF!</definedName>
    <definedName name="Excel_BuiltIn_Print_Area_5_1_3_2">#REF!</definedName>
    <definedName name="Excel_BuiltIn_Print_Area_5_1_3_7" localSheetId="0">#REF!</definedName>
    <definedName name="Excel_BuiltIn_Print_Area_5_1_3_7">#REF!</definedName>
    <definedName name="Excel_BuiltIn_Print_Area_5_1_4" localSheetId="0">#REF!</definedName>
    <definedName name="Excel_BuiltIn_Print_Area_5_1_4">#REF!</definedName>
    <definedName name="Excel_BuiltIn_Print_Area_5_1_7" localSheetId="0">#REF!</definedName>
    <definedName name="Excel_BuiltIn_Print_Area_5_1_7">#REF!</definedName>
    <definedName name="Excel_BuiltIn_Print_Area_5_2" localSheetId="0">#REF!</definedName>
    <definedName name="Excel_BuiltIn_Print_Area_5_2">#REF!</definedName>
    <definedName name="Excel_BuiltIn_Print_Area_7" localSheetId="0">#REF!</definedName>
    <definedName name="Excel_BuiltIn_Print_Area_7">#REF!</definedName>
    <definedName name="Excel_BuiltIn_Print_Titles" localSheetId="0">#REF!</definedName>
    <definedName name="Excel_BuiltIn_Print_Titles">#REF!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0" localSheetId="0">#REF!</definedName>
    <definedName name="Excel_BuiltIn_Print_Titles_10">#REF!</definedName>
    <definedName name="Excel_BuiltIn_Print_Titles_11" localSheetId="0">#REF!</definedName>
    <definedName name="Excel_BuiltIn_Print_Titles_11">#REF!</definedName>
    <definedName name="Excel_BuiltIn_Print_Titles_12" localSheetId="0">#REF!</definedName>
    <definedName name="Excel_BuiltIn_Print_Titles_12">#REF!</definedName>
    <definedName name="Excel_BuiltIn_Print_Titles_13" localSheetId="0">#REF!</definedName>
    <definedName name="Excel_BuiltIn_Print_Titles_13">#REF!</definedName>
    <definedName name="Excel_BuiltIn_Print_Titles_14" localSheetId="0">#REF!</definedName>
    <definedName name="Excel_BuiltIn_Print_Titles_14">#REF!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18" localSheetId="0">#REF!</definedName>
    <definedName name="Excel_BuiltIn_Print_Titles_18">#REF!</definedName>
    <definedName name="Excel_BuiltIn_Print_Titles_19" localSheetId="0">#REF!</definedName>
    <definedName name="Excel_BuiltIn_Print_Titles_19">#REF!</definedName>
    <definedName name="Excel_BuiltIn_Print_Titles_20" localSheetId="0">#REF!</definedName>
    <definedName name="Excel_BuiltIn_Print_Titles_20">#REF!</definedName>
    <definedName name="Excel_BuiltIn_Print_Titles_21" localSheetId="0">#REF!</definedName>
    <definedName name="Excel_BuiltIn_Print_Titles_21">#REF!</definedName>
    <definedName name="Excel_BuiltIn_Print_Titles_23" localSheetId="0">#REF!</definedName>
    <definedName name="Excel_BuiltIn_Print_Titles_23">#REF!</definedName>
    <definedName name="Excel_BuiltIn_Print_Titles_3" localSheetId="0">#REF!</definedName>
    <definedName name="Excel_BuiltIn_Print_Titles_3">#REF!</definedName>
    <definedName name="Excel_BuiltIn_Print_Titles_4" localSheetId="0">#REF!</definedName>
    <definedName name="Excel_BuiltIn_Print_Titles_4">#REF!</definedName>
    <definedName name="Excel_BuiltIn_Print_Titles_5" localSheetId="0">#REF!</definedName>
    <definedName name="Excel_BuiltIn_Print_Titles_5">#REF!</definedName>
    <definedName name="Excel_BuiltIn_Print_Titles_5_XX" localSheetId="0">#REF!</definedName>
    <definedName name="Excel_BuiltIn_Print_Titles_5_XX">#REF!</definedName>
    <definedName name="Excel_BuiltIn_Print_Titles_6" localSheetId="0">#REF!</definedName>
    <definedName name="Excel_BuiltIn_Print_Titles_6">#REF!</definedName>
    <definedName name="Excel_BuiltIn_Print_Titles_7" localSheetId="0">#REF!</definedName>
    <definedName name="Excel_BuiltIn_Print_Titles_7">#REF!</definedName>
    <definedName name="Excel_BuiltIn_Print_Titles_8" localSheetId="0">#REF!</definedName>
    <definedName name="Excel_BuiltIn_Print_Titles_8">#REF!</definedName>
    <definedName name="Excel_BuiltIn_Print_Titles_9" localSheetId="0">#REF!</definedName>
    <definedName name="Excel_BuiltIn_Print_Titles_9">#REF!</definedName>
    <definedName name="EXCROC" localSheetId="0">#REF!</definedName>
    <definedName name="EXCROC">#REF!</definedName>
    <definedName name="Existencia" localSheetId="0">#REF!</definedName>
    <definedName name="Existencia">#REF!</definedName>
    <definedName name="ExtensionCoordinador" localSheetId="0">#REF!</definedName>
    <definedName name="ExtensionCoordinador">#REF!</definedName>
    <definedName name="extra" localSheetId="0">#REF!</definedName>
    <definedName name="extra">#REF!</definedName>
    <definedName name="Extra_Pay" localSheetId="0">#REF!</definedName>
    <definedName name="Extra_Pay">#REF!</definedName>
    <definedName name="Extracción_IM" localSheetId="0">#REF!</definedName>
    <definedName name="Extracción_IM">#REF!</definedName>
    <definedName name="Extract_MI" localSheetId="0">#REF!</definedName>
    <definedName name="Extract_MI">#REF!</definedName>
    <definedName name="Extras" localSheetId="0">#REF!</definedName>
    <definedName name="Extras">#REF!</definedName>
    <definedName name="eyteyt" localSheetId="0" hidden="1">{#N/A,#N/A,FALSE,"CCTV"}</definedName>
    <definedName name="eyteyt" hidden="1">{#N/A,#N/A,FALSE,"CCTV"}</definedName>
    <definedName name="EZ" localSheetId="0">#REF!</definedName>
    <definedName name="EZ">#REF!</definedName>
    <definedName name="EZC" localSheetId="0">#REF!</definedName>
    <definedName name="EZC">#REF!</definedName>
    <definedName name="F._INGRESO" localSheetId="0">#REF!</definedName>
    <definedName name="F._INGRESO">#REF!</definedName>
    <definedName name="F._RETIRO" localSheetId="0">#REF!</definedName>
    <definedName name="F._RETIRO">#REF!</definedName>
    <definedName name="F.L" localSheetId="0">#REF!</definedName>
    <definedName name="F.L">#REF!</definedName>
    <definedName name="F_E_B" localSheetId="0">#REF!</definedName>
    <definedName name="F_E_B">#REF!</definedName>
    <definedName name="F_E_BA" localSheetId="0">#REF!</definedName>
    <definedName name="F_E_BA">#REF!</definedName>
    <definedName name="F_E_C" localSheetId="0">#REF!</definedName>
    <definedName name="F_E_C">#REF!</definedName>
    <definedName name="F_E_O" localSheetId="0">#REF!</definedName>
    <definedName name="F_E_O">#REF!</definedName>
    <definedName name="F_E_P1" localSheetId="0">#REF!</definedName>
    <definedName name="F_E_P1">#REF!</definedName>
    <definedName name="F_E_P2" localSheetId="0">#REF!</definedName>
    <definedName name="F_E_P2">#REF!</definedName>
    <definedName name="F_E_V" localSheetId="0">#REF!</definedName>
    <definedName name="F_E_V">#REF!</definedName>
    <definedName name="F_P_B" localSheetId="0">#REF!</definedName>
    <definedName name="F_P_B">#REF!</definedName>
    <definedName name="F_P_BA" localSheetId="0">#REF!</definedName>
    <definedName name="F_P_BA">#REF!</definedName>
    <definedName name="F_P_C" localSheetId="0">#REF!</definedName>
    <definedName name="F_P_C">#REF!</definedName>
    <definedName name="F_P_O" localSheetId="0">#REF!</definedName>
    <definedName name="F_P_O">#REF!</definedName>
    <definedName name="F_P_P1" localSheetId="0">#REF!</definedName>
    <definedName name="F_P_P1">#REF!</definedName>
    <definedName name="F_P_P2" localSheetId="0">#REF!</definedName>
    <definedName name="F_P_P2">#REF!</definedName>
    <definedName name="F_P_V" localSheetId="0">#REF!</definedName>
    <definedName name="F_P_V">#REF!</definedName>
    <definedName name="f6.2.1.4" localSheetId="0">#REF!</definedName>
    <definedName name="f6.2.1.4">#REF!</definedName>
    <definedName name="FA" localSheetId="0" hidden="1">{#N/A,#N/A,FALSE,"VOL695";#N/A,#N/A,FALSE,"anexo1";#N/A,#N/A,FALSE,"anexo2";#N/A,#N/A,FALSE,"anexo3";#N/A,#N/A,FALSE,"anexo4";#N/A,#N/A,FALSE,"anexo5a";#N/A,#N/A,FALSE,"anexo5b";#N/A,#N/A,FALSE,"anexo6a";#N/A,#N/A,FALSE,"anexo6a";#N/A,#N/A,FALSE,"anexo6c";#N/A,#N/A,FALSE,"anexo7a";#N/A,#N/A,FALSE,"anexo7b";#N/A,#N/A,FALSE,"anexo7c"}</definedName>
    <definedName name="FA" hidden="1">{#N/A,#N/A,FALSE,"VOL695";#N/A,#N/A,FALSE,"anexo1";#N/A,#N/A,FALSE,"anexo2";#N/A,#N/A,FALSE,"anexo3";#N/A,#N/A,FALSE,"anexo4";#N/A,#N/A,FALSE,"anexo5a";#N/A,#N/A,FALSE,"anexo5b";#N/A,#N/A,FALSE,"anexo6a";#N/A,#N/A,FALSE,"anexo6a";#N/A,#N/A,FALSE,"anexo6c";#N/A,#N/A,FALSE,"anexo7a";#N/A,#N/A,FALSE,"anexo7b";#N/A,#N/A,FALSE,"anexo7c"}</definedName>
    <definedName name="FAC.INV" localSheetId="0">#REF!</definedName>
    <definedName name="FAC.INV">#REF!</definedName>
    <definedName name="Facilidades" localSheetId="0">#REF!</definedName>
    <definedName name="Facilidades">#REF!</definedName>
    <definedName name="FACT" localSheetId="0">#REF!</definedName>
    <definedName name="FACT">#REF!</definedName>
    <definedName name="factor" localSheetId="0">#REF!</definedName>
    <definedName name="factor">#REF!</definedName>
    <definedName name="Factor_1.55" localSheetId="0">#REF!</definedName>
    <definedName name="Factor_1.55">#REF!</definedName>
    <definedName name="factor_por_B" localSheetId="0">#REF!</definedName>
    <definedName name="factor_por_B">#REF!</definedName>
    <definedName name="Factor1.55" localSheetId="0">#REF!</definedName>
    <definedName name="Factor1.55">#REF!</definedName>
    <definedName name="Factor2.1" localSheetId="0">#REF!</definedName>
    <definedName name="Factor2.1">#REF!</definedName>
    <definedName name="FACTURADO" localSheetId="0">#REF!</definedName>
    <definedName name="FACTURADO">#REF!</definedName>
    <definedName name="fafssdfasfd" localSheetId="0">#REF!</definedName>
    <definedName name="fafssdfasfd">#REF!</definedName>
    <definedName name="FALT" localSheetId="0">#REF!</definedName>
    <definedName name="FALT">#REF!</definedName>
    <definedName name="FALT1" localSheetId="0">#REF!</definedName>
    <definedName name="FALT1">#REF!</definedName>
    <definedName name="FALTANTE" localSheetId="0">#REF!</definedName>
    <definedName name="FALTANTE">#REF!</definedName>
    <definedName name="FAPR" localSheetId="0">#REF!</definedName>
    <definedName name="FAPR">#REF!</definedName>
    <definedName name="FareWellStmnt" localSheetId="0">#REF!</definedName>
    <definedName name="FareWellStmnt">#REF!</definedName>
    <definedName name="fasdf" localSheetId="0">{"Book1","DOC&amp;DWG.xls"}</definedName>
    <definedName name="fasdf">{"Book1","DOC&amp;DWG.xls"}</definedName>
    <definedName name="FaseProyecto" localSheetId="0">#REF!</definedName>
    <definedName name="FaseProyecto">#REF!</definedName>
    <definedName name="FB" localSheetId="0">#REF!</definedName>
    <definedName name="FB">#REF!</definedName>
    <definedName name="FBA" localSheetId="0">#REF!</definedName>
    <definedName name="FBA">#REF!</definedName>
    <definedName name="fbfdc" localSheetId="0">#REF!</definedName>
    <definedName name="fbfdc">#REF!</definedName>
    <definedName name="FC_COPIA" localSheetId="0" hidden="1">{"'Sheet1'!$A$1:$G$85"}</definedName>
    <definedName name="FC_COPIA" hidden="1">{"'Sheet1'!$A$1:$G$85"}</definedName>
    <definedName name="fcc" localSheetId="0">#REF!</definedName>
    <definedName name="fcc">#REF!</definedName>
    <definedName name="fd" localSheetId="0">#REF!</definedName>
    <definedName name="fd">#REF!</definedName>
    <definedName name="fda" localSheetId="0">#REF!</definedName>
    <definedName name="fda">#REF!</definedName>
    <definedName name="fdbjp" localSheetId="0">#REF!</definedName>
    <definedName name="fdbjp">#REF!</definedName>
    <definedName name="FDD" localSheetId="0">#REF!</definedName>
    <definedName name="FDD">#REF!</definedName>
    <definedName name="fddfhdfhdgh" localSheetId="0" hidden="1">{#N/A,#N/A,FALSE,"CCTV"}</definedName>
    <definedName name="fddfhdfhdgh" hidden="1">{#N/A,#N/A,FALSE,"CCTV"}</definedName>
    <definedName name="fdf" localSheetId="0">#REF!</definedName>
    <definedName name="fdf">#REF!</definedName>
    <definedName name="FDFDF" localSheetId="0" hidden="1">{#N/A,#N/A,FALSE,"CCTV"}</definedName>
    <definedName name="FDFDF" hidden="1">{#N/A,#N/A,FALSE,"CCTV"}</definedName>
    <definedName name="fdg" localSheetId="0">#REF!</definedName>
    <definedName name="fdg">#REF!</definedName>
    <definedName name="FDGASDFASD" localSheetId="0">#REF!</definedName>
    <definedName name="FDGASDFASD">#REF!</definedName>
    <definedName name="FDGD" localSheetId="0">#REF!</definedName>
    <definedName name="FDGD">#REF!</definedName>
    <definedName name="FDGFDBBP" localSheetId="0">#REF!</definedName>
    <definedName name="FDGFDBBP">#REF!</definedName>
    <definedName name="fdh" localSheetId="0">#REF!</definedName>
    <definedName name="fdh">#REF!</definedName>
    <definedName name="FDS" localSheetId="0">#REF!</definedName>
    <definedName name="FDS">#REF!</definedName>
    <definedName name="fdsf" localSheetId="0">#REF!</definedName>
    <definedName name="fdsf">#REF!</definedName>
    <definedName name="fdsfds" localSheetId="0">#REF!</definedName>
    <definedName name="fdsfds">#REF!</definedName>
    <definedName name="fdsfdsf" localSheetId="0">#REF!</definedName>
    <definedName name="fdsfdsf">#REF!</definedName>
    <definedName name="fdsgfds" localSheetId="0">#REF!</definedName>
    <definedName name="fdsgfds">#REF!</definedName>
    <definedName name="fdsgsdfu" localSheetId="0">#REF!</definedName>
    <definedName name="fdsgsdfu">#REF!</definedName>
    <definedName name="FDSIO" localSheetId="0">#REF!</definedName>
    <definedName name="FDSIO">#REF!</definedName>
    <definedName name="fdwssf" localSheetId="0">#REF!</definedName>
    <definedName name="fdwssf">#REF!</definedName>
    <definedName name="FE">1.32</definedName>
    <definedName name="Feb" localSheetId="0">#REF!</definedName>
    <definedName name="Feb">#REF!</definedName>
    <definedName name="Feb_C" localSheetId="0">#REF!</definedName>
    <definedName name="Feb_C">#REF!</definedName>
    <definedName name="FECHA" localSheetId="0">#REF!</definedName>
    <definedName name="FECHA">#REF!</definedName>
    <definedName name="FECHA_1">"#REF!"</definedName>
    <definedName name="Fecha_prop" localSheetId="0">#REF!</definedName>
    <definedName name="Fecha_prop">#REF!</definedName>
    <definedName name="FechaInicio" localSheetId="0">#REF!</definedName>
    <definedName name="FechaInicio">#REF!</definedName>
    <definedName name="FechaTermina" localSheetId="0">#REF!</definedName>
    <definedName name="FechaTermina">#REF!</definedName>
    <definedName name="FechaTerminacion" localSheetId="0">#REF!</definedName>
    <definedName name="FechaTerminacion">#REF!</definedName>
    <definedName name="fer" localSheetId="0">#REF!</definedName>
    <definedName name="fer">#REF!</definedName>
    <definedName name="ferfer" localSheetId="0">#REF!</definedName>
    <definedName name="ferfer">#REF!</definedName>
    <definedName name="FERRETERIA" localSheetId="0">#REF!</definedName>
    <definedName name="FERRETERIA">#REF!</definedName>
    <definedName name="Festivos" localSheetId="0">#REF!</definedName>
    <definedName name="Festivos">#REF!</definedName>
    <definedName name="ff" localSheetId="0">#REF!</definedName>
    <definedName name="ff">#REF!</definedName>
    <definedName name="fff" localSheetId="0">#REF!</definedName>
    <definedName name="fff">#REF!</definedName>
    <definedName name="ffff" localSheetId="0">#REF!</definedName>
    <definedName name="ffff">#REF!</definedName>
    <definedName name="ffffd" localSheetId="0">#REF!</definedName>
    <definedName name="ffffd">#REF!</definedName>
    <definedName name="fffff" localSheetId="0" hidden="1">{"'Sheet1'!$A$1:$G$85"}</definedName>
    <definedName name="fffff" hidden="1">{"'Sheet1'!$A$1:$G$85"}</definedName>
    <definedName name="ffffff" localSheetId="0" hidden="1">{#N/A,#N/A,FALSE,"CCTV"}</definedName>
    <definedName name="ffffff" hidden="1">{#N/A,#N/A,FALSE,"CCTV"}</definedName>
    <definedName name="fffffft" localSheetId="0">#REF!</definedName>
    <definedName name="fffffft">#REF!</definedName>
    <definedName name="fffffik" localSheetId="0">#REF!</definedName>
    <definedName name="fffffik">#REF!</definedName>
    <definedName name="fffffj" localSheetId="0">#REF!</definedName>
    <definedName name="fffffj">#REF!</definedName>
    <definedName name="ffffrd" localSheetId="0">#REF!</definedName>
    <definedName name="ffffrd">#REF!</definedName>
    <definedName name="ffffy" localSheetId="0">#REF!</definedName>
    <definedName name="ffffy">#REF!</definedName>
    <definedName name="fffrfr" localSheetId="0">#REF!</definedName>
    <definedName name="fffrfr">#REF!</definedName>
    <definedName name="fffs" localSheetId="0">#REF!</definedName>
    <definedName name="fffs">#REF!</definedName>
    <definedName name="FFRANC" localSheetId="0">#REF!</definedName>
    <definedName name="FFRANC">#REF!</definedName>
    <definedName name="FG" localSheetId="0">#REF!</definedName>
    <definedName name="FG">#REF!</definedName>
    <definedName name="fg1314TBTB4RTDKDKDKRT" localSheetId="0">#REF!</definedName>
    <definedName name="fg1314TBTB4RTDKDKDKRT">#REF!</definedName>
    <definedName name="FG20TBTB2RT" localSheetId="0">#REF!</definedName>
    <definedName name="FG20TBTB2RT">#REF!</definedName>
    <definedName name="fg28TBTB2RTDKDK" localSheetId="0">#REF!</definedName>
    <definedName name="fg28TBTB2RTDKDK">#REF!</definedName>
    <definedName name="FG28TBTB2RTDKDKRT" localSheetId="0">#REF!</definedName>
    <definedName name="FG28TBTB2RTDKDKRT">#REF!</definedName>
    <definedName name="FG28TBTB4RTDK" localSheetId="0">#REF!</definedName>
    <definedName name="FG28TBTB4RTDK">#REF!</definedName>
    <definedName name="FG44TBTB4RTDKDK" localSheetId="0">#REF!</definedName>
    <definedName name="FG44TBTB4RTDKDK">#REF!</definedName>
    <definedName name="FG46TBTB4RTDKDK" localSheetId="0">#REF!</definedName>
    <definedName name="FG46TBTB4RTDKDK">#REF!</definedName>
    <definedName name="fgdfg" localSheetId="0">#REF!</definedName>
    <definedName name="fgdfg">#REF!</definedName>
    <definedName name="fgdfsgr" localSheetId="0">#REF!</definedName>
    <definedName name="fgdfsgr">#REF!</definedName>
    <definedName name="fgdsfg" localSheetId="0">#REF!</definedName>
    <definedName name="fgdsfg">#REF!</definedName>
    <definedName name="FGF" localSheetId="0" hidden="1">{#N/A,#N/A,FALSE,"CCTV"}</definedName>
    <definedName name="FGF" hidden="1">{#N/A,#N/A,FALSE,"CCTV"}</definedName>
    <definedName name="FGFDH" localSheetId="0">#REF!</definedName>
    <definedName name="FGFDH">#REF!</definedName>
    <definedName name="fgghhj" localSheetId="0">#REF!</definedName>
    <definedName name="fgghhj">#REF!</definedName>
    <definedName name="fgh" localSheetId="0">#REF!</definedName>
    <definedName name="fgh">#REF!</definedName>
    <definedName name="FGHFBC" localSheetId="0">#REF!</definedName>
    <definedName name="FGHFBC">#REF!</definedName>
    <definedName name="fghfg" localSheetId="0">#REF!</definedName>
    <definedName name="fghfg">#REF!</definedName>
    <definedName name="fghfgh" localSheetId="0">#REF!</definedName>
    <definedName name="fghfgh">#REF!</definedName>
    <definedName name="FGHFW" localSheetId="0">#REF!</definedName>
    <definedName name="FGHFW">#REF!</definedName>
    <definedName name="fghhh" localSheetId="0">#REF!</definedName>
    <definedName name="fghhh">#REF!</definedName>
    <definedName name="fghsfgh" localSheetId="0">#REF!</definedName>
    <definedName name="fghsfgh">#REF!</definedName>
    <definedName name="fght" localSheetId="0">#REF!</definedName>
    <definedName name="fght">#REF!</definedName>
    <definedName name="fgjgryi" localSheetId="0">#REF!</definedName>
    <definedName name="fgjgryi">#REF!</definedName>
    <definedName name="FGRKRKRKRKRKRKRKRKRKRKRKRKTBTB3" localSheetId="0">#REF!</definedName>
    <definedName name="FGRKRKRKRKRKRKRKRKRKRKRKRKTBTB3">#REF!</definedName>
    <definedName name="fhfg" localSheetId="0">#REF!</definedName>
    <definedName name="fhfg">#REF!</definedName>
    <definedName name="fhfgh" localSheetId="0">#REF!</definedName>
    <definedName name="fhfgh">#REF!</definedName>
    <definedName name="fhg" localSheetId="0">#REF!</definedName>
    <definedName name="fhg">#REF!</definedName>
    <definedName name="fhgh" localSheetId="0">#REF!</definedName>
    <definedName name="fhgh">#REF!</definedName>
    <definedName name="fhgjfghfghgf" localSheetId="0" hidden="1">{#N/A,#N/A,FALSE,"CCTV"}</definedName>
    <definedName name="fhgjfghfghgf" hidden="1">{#N/A,#N/A,FALSE,"CCTV"}</definedName>
    <definedName name="fhpltyunh" localSheetId="0">#REF!</definedName>
    <definedName name="fhpltyunh">#REF!</definedName>
    <definedName name="fi" localSheetId="0">#REF!</definedName>
    <definedName name="fi">#REF!</definedName>
    <definedName name="FIBER" localSheetId="0">#REF!</definedName>
    <definedName name="FIBER">#REF!</definedName>
    <definedName name="FIELT" localSheetId="0">#REF!</definedName>
    <definedName name="FIELT">#REF!</definedName>
    <definedName name="FIL" localSheetId="0">#REF!</definedName>
    <definedName name="FIL">#REF!</definedName>
    <definedName name="Fil_Fechas" localSheetId="0">#REF!</definedName>
    <definedName name="Fil_Fechas">#REF!</definedName>
    <definedName name="FILB1" localSheetId="0">#REF!</definedName>
    <definedName name="FILB1">#REF!</definedName>
    <definedName name="FILB2" localSheetId="0">#REF!</definedName>
    <definedName name="FILB2">#REF!</definedName>
    <definedName name="FILB3" localSheetId="0">#REF!</definedName>
    <definedName name="FILB3">#REF!</definedName>
    <definedName name="FILC1" localSheetId="0">#REF!</definedName>
    <definedName name="FILC1">#REF!</definedName>
    <definedName name="FILC2" localSheetId="0">#REF!</definedName>
    <definedName name="FILC2">#REF!</definedName>
    <definedName name="FILCAR" localSheetId="0">#REF!</definedName>
    <definedName name="FILCAR">#REF!</definedName>
    <definedName name="FILCO" localSheetId="0">#REF!</definedName>
    <definedName name="FILCO">#REF!</definedName>
    <definedName name="FILEX" localSheetId="0">#REF!</definedName>
    <definedName name="FILEX">#REF!</definedName>
    <definedName name="fill1" localSheetId="0">#REF!</definedName>
    <definedName name="fill1">#REF!</definedName>
    <definedName name="FILMO" localSheetId="0">#REF!</definedName>
    <definedName name="FILMO">#REF!</definedName>
    <definedName name="FILSOL" localSheetId="0">#REF!</definedName>
    <definedName name="FILSOL">#REF!</definedName>
    <definedName name="filt" localSheetId="0">#REF!</definedName>
    <definedName name="filt">#REF!</definedName>
    <definedName name="FILTROS" localSheetId="0">#REF!</definedName>
    <definedName name="FILTROS">#REF!</definedName>
    <definedName name="FILV" localSheetId="0">#REF!</definedName>
    <definedName name="FILV">#REF!</definedName>
    <definedName name="FILVOL" localSheetId="0">#REF!</definedName>
    <definedName name="FILVOL">#REF!</definedName>
    <definedName name="Fin_de_semana" localSheetId="0">#REF!</definedName>
    <definedName name="Fin_de_semana">#REF!</definedName>
    <definedName name="final" localSheetId="0">#REF!</definedName>
    <definedName name="final">#REF!</definedName>
    <definedName name="FINANCIACION" localSheetId="0">#REF!</definedName>
    <definedName name="FINANCIACION">[0]!ERR</definedName>
    <definedName name="FinePrint" localSheetId="0">#REF!</definedName>
    <definedName name="FinePrint">#REF!</definedName>
    <definedName name="FINI" localSheetId="0">#REF!</definedName>
    <definedName name="FINI">#REF!</definedName>
    <definedName name="FLG" localSheetId="0">#REF!</definedName>
    <definedName name="FLG">#REF!</definedName>
    <definedName name="FLG_Orifice" localSheetId="0">#REF!</definedName>
    <definedName name="FLG_Orifice">#REF!</definedName>
    <definedName name="flow" localSheetId="0">#REF!</definedName>
    <definedName name="flow">#REF!</definedName>
    <definedName name="FLUXOMETRO">"['file:///D:/Users/Marcia/Documents/ALCALDIA/ejemplos%20apus/COTIZACION%20PROVEEDORES%20APUS%20SENA%202020.xlsx'#$MATERIALES.$O$74]"</definedName>
    <definedName name="FM">1.18</definedName>
    <definedName name="fnic" localSheetId="0">#REF!</definedName>
    <definedName name="fnic">#REF!</definedName>
    <definedName name="FO">1.32</definedName>
    <definedName name="FONDO2" localSheetId="0">#REF!</definedName>
    <definedName name="FONDO2">#REF!</definedName>
    <definedName name="FOR" localSheetId="0">#REF!</definedName>
    <definedName name="FOR">#REF!</definedName>
    <definedName name="FOR_1">"#REF!"</definedName>
    <definedName name="FORDESCR" localSheetId="0">#REF!</definedName>
    <definedName name="FORDESCR">#REF!</definedName>
    <definedName name="FORDIV" localSheetId="0">#REF!</definedName>
    <definedName name="FORDIV">#REF!</definedName>
    <definedName name="form" localSheetId="0">#REF!</definedName>
    <definedName name="form">#REF!</definedName>
    <definedName name="FORM_C3" localSheetId="0">#REF!</definedName>
    <definedName name="FORM_C3">#REF!</definedName>
    <definedName name="FORM3" localSheetId="0">#REF!</definedName>
    <definedName name="FORM3">#REF!</definedName>
    <definedName name="FORMA" localSheetId="0">#REF!</definedName>
    <definedName name="FORMA">#REF!</definedName>
    <definedName name="FORMA_" localSheetId="0">#REF!</definedName>
    <definedName name="FORMA_">#REF!</definedName>
    <definedName name="fORMA9698" localSheetId="0" hidden="1">{#N/A,#N/A,FALSE,"CIBHA05A";#N/A,#N/A,FALSE,"CIBHA05B"}</definedName>
    <definedName name="fORMA9698" hidden="1">{#N/A,#N/A,FALSE,"CIBHA05A";#N/A,#N/A,FALSE,"CIBHA05B"}</definedName>
    <definedName name="FORMAL" localSheetId="0">#REF!</definedName>
    <definedName name="FORMAL">#REF!</definedName>
    <definedName name="FORMALE" localSheetId="0">#REF!</definedName>
    <definedName name="FORMALE">#REF!</definedName>
    <definedName name="FORMALETA" localSheetId="0">#REF!</definedName>
    <definedName name="FORMALETA">#REF!</definedName>
    <definedName name="FORMALETERÍAEST">"['file:///D:/Users/Marcia/Documents/ALCALDIA/ejemplos%20apus/COTIZACION%20PROVEEDORES%20APUS%20SENA%202020.xlsx'#$EQUIPOS.$L$6]"</definedName>
    <definedName name="FORMAUNIT" localSheetId="0" hidden="1">{#N/A,#N/A,FALSE,"Costos Productos 6A";#N/A,#N/A,FALSE,"Costo Unitario Total H-94-12"}</definedName>
    <definedName name="FORMAUNIT" hidden="1">{#N/A,#N/A,FALSE,"Costos Productos 6A";#N/A,#N/A,FALSE,"Costo Unitario Total H-94-12"}</definedName>
    <definedName name="FORMH" localSheetId="0">#REF!</definedName>
    <definedName name="FORMH">#REF!</definedName>
    <definedName name="FORMM" localSheetId="0">#REF!</definedName>
    <definedName name="FORMM">#REF!</definedName>
    <definedName name="FORMOLT" localSheetId="0">#REF!</definedName>
    <definedName name="FORMOLT">#REF!</definedName>
    <definedName name="Formulario" localSheetId="0">+#REF!</definedName>
    <definedName name="Formulario">+#REF!</definedName>
    <definedName name="formularioCantidades" localSheetId="0">#REF!</definedName>
    <definedName name="formularioCantidades">#REF!</definedName>
    <definedName name="FORMVA" localSheetId="0">#REF!</definedName>
    <definedName name="FORMVA">#REF!</definedName>
    <definedName name="FORSHE" localSheetId="0">#REF!</definedName>
    <definedName name="FORSHE">#REF!</definedName>
    <definedName name="FORUNMIS" localSheetId="0">#REF!</definedName>
    <definedName name="FORUNMIS">#REF!</definedName>
    <definedName name="FP" localSheetId="0">#REF!</definedName>
    <definedName name="FP">#REF!</definedName>
    <definedName name="FPP" localSheetId="0">#REF!</definedName>
    <definedName name="FPP">#REF!</definedName>
    <definedName name="FPrestacional" localSheetId="0">#REF!+#REF!</definedName>
    <definedName name="FPrestacional">#REF!+#REF!</definedName>
    <definedName name="FR">1.15</definedName>
    <definedName name="frbgsd" localSheetId="0">#REF!</definedName>
    <definedName name="frbgsd">#REF!</definedName>
    <definedName name="frefr" localSheetId="0">#REF!</definedName>
    <definedName name="frefr">#REF!</definedName>
    <definedName name="FRENTES" localSheetId="0">#REF!</definedName>
    <definedName name="FRENTES">#REF!</definedName>
    <definedName name="frfa" localSheetId="0">#REF!</definedName>
    <definedName name="frfa">#REF!</definedName>
    <definedName name="frfr" localSheetId="0">#REF!</definedName>
    <definedName name="frfr">#REF!</definedName>
    <definedName name="FS">1.32</definedName>
    <definedName name="FSIZE" localSheetId="0">#REF!</definedName>
    <definedName name="FSIZE">#REF!</definedName>
    <definedName name="fu" localSheetId="0">#REF!</definedName>
    <definedName name="fu">[0]!ERR</definedName>
    <definedName name="FUEN" localSheetId="0">#REF!,#REF!,#REF!,#REF!,#REF!,#REF!,#REF!,#REF!,#REF!,#REF!,#REF!,#REF!,#REF!,#REF!,#REF!,#REF!,#REF!,#REF!,#REF!,#REF!,#REF!,#REF!,#REF!,#REF!,#REF!,#REF!,#REF!,#REF!,#REF!</definedName>
    <definedName name="FUEN">#REF!,#REF!,#REF!,#REF!,#REF!,#REF!,#REF!,#REF!,#REF!,#REF!,#REF!,#REF!,#REF!,#REF!,#REF!,#REF!,#REF!,#REF!,#REF!,#REF!,#REF!,#REF!,#REF!,#REF!,#REF!,#REF!,#REF!,#REF!,#REF!</definedName>
    <definedName name="Full_Print" localSheetId="0">#REF!</definedName>
    <definedName name="Full_Print">#REF!</definedName>
    <definedName name="FV" localSheetId="0">#REF!</definedName>
    <definedName name="FV">#REF!</definedName>
    <definedName name="fwff" localSheetId="0">#REF!</definedName>
    <definedName name="fwff">#REF!</definedName>
    <definedName name="fwwe" localSheetId="0">#REF!</definedName>
    <definedName name="fwwe">#REF!</definedName>
    <definedName name="FXMO" localSheetId="0">#REF!</definedName>
    <definedName name="FXMO">#REF!</definedName>
    <definedName name="FXSC" localSheetId="0">#REF!</definedName>
    <definedName name="FXSC">#REF!</definedName>
    <definedName name="fy" localSheetId="0">#REF!</definedName>
    <definedName name="fy">#REF!</definedName>
    <definedName name="fyy" localSheetId="0">#REF!</definedName>
    <definedName name="fyy">#REF!</definedName>
    <definedName name="G" localSheetId="0">#REF!</definedName>
    <definedName name="G">#REF!</definedName>
    <definedName name="G.Eg" localSheetId="0">#REF!</definedName>
    <definedName name="G.Eg">#REF!</definedName>
    <definedName name="G.Em" localSheetId="0">#REF!</definedName>
    <definedName name="G.Em">#REF!</definedName>
    <definedName name="G.Eo" localSheetId="0">#REF!</definedName>
    <definedName name="G.Eo">#REF!</definedName>
    <definedName name="G.Ew" localSheetId="0">#REF!</definedName>
    <definedName name="G.Ew">#REF!</definedName>
    <definedName name="G_C1" localSheetId="0">#REF!</definedName>
    <definedName name="G_C1">#REF!</definedName>
    <definedName name="G_C10" localSheetId="0">#REF!</definedName>
    <definedName name="G_C10">#REF!</definedName>
    <definedName name="G_C11" localSheetId="0">#REF!</definedName>
    <definedName name="G_C11">#REF!</definedName>
    <definedName name="G_C12" localSheetId="0">#REF!</definedName>
    <definedName name="G_C12">#REF!</definedName>
    <definedName name="G_C13" localSheetId="0">#REF!</definedName>
    <definedName name="G_C13">#REF!</definedName>
    <definedName name="G_C14" localSheetId="0">#REF!</definedName>
    <definedName name="G_C14">#REF!</definedName>
    <definedName name="G_C15" localSheetId="0">#REF!</definedName>
    <definedName name="G_C15">#REF!</definedName>
    <definedName name="G_C16" localSheetId="0">#REF!</definedName>
    <definedName name="G_C16">#REF!</definedName>
    <definedName name="G_C17" localSheetId="0">#REF!</definedName>
    <definedName name="G_C17">#REF!</definedName>
    <definedName name="G_C18" localSheetId="0">#REF!</definedName>
    <definedName name="G_C18">#REF!</definedName>
    <definedName name="G_C19" localSheetId="0">#REF!</definedName>
    <definedName name="G_C19">#REF!</definedName>
    <definedName name="G_C2" localSheetId="0">#REF!</definedName>
    <definedName name="G_C2">#REF!</definedName>
    <definedName name="G_C20" localSheetId="0">#REF!</definedName>
    <definedName name="G_C20">#REF!</definedName>
    <definedName name="G_C21" localSheetId="0">#REF!</definedName>
    <definedName name="G_C21">#REF!</definedName>
    <definedName name="G_C22" localSheetId="0">#REF!</definedName>
    <definedName name="G_C22">#REF!</definedName>
    <definedName name="G_C3" localSheetId="0">#REF!</definedName>
    <definedName name="G_C3">#REF!</definedName>
    <definedName name="G_C4" localSheetId="0">#REF!</definedName>
    <definedName name="G_C4">#REF!</definedName>
    <definedName name="G_C5" localSheetId="0">#REF!</definedName>
    <definedName name="G_C5">#REF!</definedName>
    <definedName name="G_C6" localSheetId="0">#REF!</definedName>
    <definedName name="G_C6">#REF!</definedName>
    <definedName name="G_C7" localSheetId="0">#REF!</definedName>
    <definedName name="G_C7">#REF!</definedName>
    <definedName name="G_C8" localSheetId="0">#REF!</definedName>
    <definedName name="G_C8">#REF!</definedName>
    <definedName name="G_C9" localSheetId="0">#REF!</definedName>
    <definedName name="G_C9">#REF!</definedName>
    <definedName name="G_P_P">#N/A</definedName>
    <definedName name="G1_" localSheetId="0">#REF!</definedName>
    <definedName name="G1_">#REF!</definedName>
    <definedName name="GABLAM">"['file:///D:/Users/Marcia/Documents/ALCALDIA/ejemplos%20apus/COTIZACION%20PROVEEDORES%20APUS%20SENA%202020.xlsx'#$MATERIALES.$O$100]"</definedName>
    <definedName name="GAJ" localSheetId="0">#REF!</definedName>
    <definedName name="GAJ">#REF!</definedName>
    <definedName name="Gancho" localSheetId="0">#REF!</definedName>
    <definedName name="Gancho">#REF!</definedName>
    <definedName name="GAS" localSheetId="0">#REF!</definedName>
    <definedName name="GAS">#REF!</definedName>
    <definedName name="GAS_TUBERIA_Y_ACCESORIOS" localSheetId="0">#REF!</definedName>
    <definedName name="GAS_TUBERIA_Y_ACCESORIOS">#REF!</definedName>
    <definedName name="GASO" localSheetId="0">#REF!</definedName>
    <definedName name="GASO">#REF!</definedName>
    <definedName name="GASPROPANO">"['file:///D:/Users/Marcia/Documents/ALCALDIA/ejemplos%20apus/COTIZACION%20PROVEEDORES%20APUS%20SENA%202020.xlsx'#$MATERIALES.$O$165]"</definedName>
    <definedName name="GASTOS_OPERACIONALES_DE_ADMON">"GASTOS OP"</definedName>
    <definedName name="gate" localSheetId="0">#REF!</definedName>
    <definedName name="gate">#REF!</definedName>
    <definedName name="gba" localSheetId="0">#REF!</definedName>
    <definedName name="gba">#REF!</definedName>
    <definedName name="gbac" localSheetId="0">#REF!</definedName>
    <definedName name="gbac">#REF!</definedName>
    <definedName name="gbbfghghj" localSheetId="0">#REF!</definedName>
    <definedName name="gbbfghghj">#REF!</definedName>
    <definedName name="GCB" localSheetId="0">#REF!</definedName>
    <definedName name="GCB">#REF!</definedName>
    <definedName name="GCI" localSheetId="0">#REF!</definedName>
    <definedName name="GCI">#REF!</definedName>
    <definedName name="GCN" localSheetId="0">#REF!</definedName>
    <definedName name="GCN">#REF!</definedName>
    <definedName name="GCP" localSheetId="0">#REF!</definedName>
    <definedName name="GCP">#REF!</definedName>
    <definedName name="GDN" localSheetId="0">#REF!</definedName>
    <definedName name="GDN">#REF!</definedName>
    <definedName name="GDR" localSheetId="0">#REF!</definedName>
    <definedName name="GDR">#REF!</definedName>
    <definedName name="gdt" localSheetId="0">#REF!</definedName>
    <definedName name="gdt">#REF!</definedName>
    <definedName name="GEA" localSheetId="0">#REF!</definedName>
    <definedName name="GEA">#REF!</definedName>
    <definedName name="GEA1_1" localSheetId="0">#REF!</definedName>
    <definedName name="GEA1_1">#REF!</definedName>
    <definedName name="GEA1_1_1" localSheetId="0">#REF!</definedName>
    <definedName name="GEA1_1_1">#REF!</definedName>
    <definedName name="GEA1_1_10" localSheetId="0">#REF!</definedName>
    <definedName name="GEA1_1_10">#REF!</definedName>
    <definedName name="GEA1_1_2" localSheetId="0">#REF!</definedName>
    <definedName name="GEA1_1_2">#REF!</definedName>
    <definedName name="GEA1_1_3" localSheetId="0">#REF!</definedName>
    <definedName name="GEA1_1_3">#REF!</definedName>
    <definedName name="GEA1_1_4" localSheetId="0">#REF!</definedName>
    <definedName name="GEA1_1_4">#REF!</definedName>
    <definedName name="GEA1_1_5" localSheetId="0">#REF!</definedName>
    <definedName name="GEA1_1_5">#REF!</definedName>
    <definedName name="GEA1_1_6" localSheetId="0">#REF!</definedName>
    <definedName name="GEA1_1_6">#REF!</definedName>
    <definedName name="GEA1_1_7" localSheetId="0">#REF!</definedName>
    <definedName name="GEA1_1_7">#REF!</definedName>
    <definedName name="GEA1_1_8" localSheetId="0">#REF!</definedName>
    <definedName name="GEA1_1_8">#REF!</definedName>
    <definedName name="GEA1_1_9" localSheetId="0">#REF!</definedName>
    <definedName name="GEA1_1_9">#REF!</definedName>
    <definedName name="GEA1_2" localSheetId="0">#REF!</definedName>
    <definedName name="GEA1_2">#REF!</definedName>
    <definedName name="GEA1_3" localSheetId="0">#REF!</definedName>
    <definedName name="GEA1_3">#REF!</definedName>
    <definedName name="GEA1_4" localSheetId="0">#REF!</definedName>
    <definedName name="GEA1_4">#REF!</definedName>
    <definedName name="GEC" localSheetId="0">#REF!</definedName>
    <definedName name="GEC">#REF!</definedName>
    <definedName name="GEC_ON_DAPIAY" localSheetId="0">#REF!</definedName>
    <definedName name="GEC_ON_DAPIAY">#REF!</definedName>
    <definedName name="GEC_ON_GER" localSheetId="0">#REF!</definedName>
    <definedName name="GEC_ON_GER">#REF!</definedName>
    <definedName name="geg" localSheetId="0">#REF!</definedName>
    <definedName name="geg">#REF!</definedName>
    <definedName name="GENERAL" localSheetId="0">#REF!</definedName>
    <definedName name="GENERAL">#REF!</definedName>
    <definedName name="GENERAL1" localSheetId="0">#REF!</definedName>
    <definedName name="GENERAL1">#REF!</definedName>
    <definedName name="Genios" localSheetId="0">#REF!</definedName>
    <definedName name="Genios">#REF!</definedName>
    <definedName name="geo" localSheetId="0">#REF!</definedName>
    <definedName name="geo">#REF!</definedName>
    <definedName name="GEOD4" localSheetId="0">#REF!</definedName>
    <definedName name="GEOD4">#REF!</definedName>
    <definedName name="geodren" localSheetId="0">#REF!</definedName>
    <definedName name="geodren">#REF!</definedName>
    <definedName name="geomalla" localSheetId="0">#REF!</definedName>
    <definedName name="geomalla">#REF!</definedName>
    <definedName name="GEOT" localSheetId="0">#REF!</definedName>
    <definedName name="GEOT">#REF!</definedName>
    <definedName name="Geotex" localSheetId="0">#REF!</definedName>
    <definedName name="Geotex">#REF!</definedName>
    <definedName name="GERENCIA" localSheetId="0">#REF!</definedName>
    <definedName name="GERENCIA">#REF!</definedName>
    <definedName name="GERENCIA1" localSheetId="0">#REF!</definedName>
    <definedName name="GERENCIA1">#REF!</definedName>
    <definedName name="GERENCIA2" localSheetId="0">#REF!</definedName>
    <definedName name="GERENCIA2">#REF!</definedName>
    <definedName name="Gerente" localSheetId="0">#REF!</definedName>
    <definedName name="Gerente">#REF!</definedName>
    <definedName name="gerg" localSheetId="0">#REF!</definedName>
    <definedName name="gerg">#REF!</definedName>
    <definedName name="gerg54" localSheetId="0">#REF!</definedName>
    <definedName name="gerg54">#REF!</definedName>
    <definedName name="gergew" localSheetId="0">#REF!</definedName>
    <definedName name="gergew">#REF!</definedName>
    <definedName name="gergw" localSheetId="0">#REF!</definedName>
    <definedName name="gergw">#REF!</definedName>
    <definedName name="GESTION" localSheetId="0">#REF!</definedName>
    <definedName name="GESTION">#REF!</definedName>
    <definedName name="GF" localSheetId="0">#REF!</definedName>
    <definedName name="GF">#REF!</definedName>
    <definedName name="gfd" localSheetId="0">#REF!</definedName>
    <definedName name="gfd">#REF!</definedName>
    <definedName name="gfdg" localSheetId="0">#REF!</definedName>
    <definedName name="gfdg">#REF!</definedName>
    <definedName name="gffgfhhf" localSheetId="0">#REF!</definedName>
    <definedName name="gffgfhhf">#REF!</definedName>
    <definedName name="gfgfgr" localSheetId="0">#REF!</definedName>
    <definedName name="gfgfgr">#REF!</definedName>
    <definedName name="gfhf" localSheetId="0">#REF!</definedName>
    <definedName name="gfhf">#REF!</definedName>
    <definedName name="gfhfdh" localSheetId="0">#REF!</definedName>
    <definedName name="gfhfdh">#REF!</definedName>
    <definedName name="gfhgfh" localSheetId="0">#REF!</definedName>
    <definedName name="gfhgfh">#REF!</definedName>
    <definedName name="gfjgfh" localSheetId="0" hidden="1">{#N/A,#N/A,FALSE,"CCTV"}</definedName>
    <definedName name="gfjgfh" hidden="1">{#N/A,#N/A,FALSE,"CCTV"}</definedName>
    <definedName name="gfjgfhfg" localSheetId="0" hidden="1">{#N/A,#N/A,FALSE,"CCTV"}</definedName>
    <definedName name="gfjgfhfg" hidden="1">{#N/A,#N/A,FALSE,"CCTV"}</definedName>
    <definedName name="GFJHGJ" localSheetId="0">#REF!</definedName>
    <definedName name="GFJHGJ">#REF!</definedName>
    <definedName name="gfjjh" localSheetId="0">#REF!</definedName>
    <definedName name="gfjjh">#REF!</definedName>
    <definedName name="GFN" localSheetId="0">#REF!</definedName>
    <definedName name="GFN">#REF!</definedName>
    <definedName name="gfutyj6" localSheetId="0">#REF!</definedName>
    <definedName name="gfutyj6">#REF!</definedName>
    <definedName name="gg" localSheetId="0">#REF!</definedName>
    <definedName name="gg">#REF!</definedName>
    <definedName name="ggdr" localSheetId="0">#REF!</definedName>
    <definedName name="ggdr">#REF!</definedName>
    <definedName name="ggerg" localSheetId="0">#REF!</definedName>
    <definedName name="ggerg">#REF!</definedName>
    <definedName name="GGG" localSheetId="0">#REF!</definedName>
    <definedName name="GGG">[0]!ERR</definedName>
    <definedName name="gggb" localSheetId="0">#REF!</definedName>
    <definedName name="gggb">#REF!</definedName>
    <definedName name="gggg" localSheetId="0">#REF!</definedName>
    <definedName name="gggg">#REF!</definedName>
    <definedName name="ggggd" localSheetId="0">#REF!</definedName>
    <definedName name="ggggd">#REF!</definedName>
    <definedName name="GGGGDA" localSheetId="0" hidden="1">{"TAB1",#N/A,TRUE,"GENERAL";"TAB2",#N/A,TRUE,"GENERAL";"TAB3",#N/A,TRUE,"GENERAL";"TAB4",#N/A,TRUE,"GENERAL";"TAB5",#N/A,TRUE,"GENERAL"}</definedName>
    <definedName name="GGGGDA" hidden="1">{"TAB1",#N/A,TRUE,"GENERAL";"TAB2",#N/A,TRUE,"GENERAL";"TAB3",#N/A,TRUE,"GENERAL";"TAB4",#N/A,TRUE,"GENERAL";"TAB5",#N/A,TRUE,"GENERAL"}</definedName>
    <definedName name="GGGGG" localSheetId="0">#REF!</definedName>
    <definedName name="GGGGG">#REF!</definedName>
    <definedName name="gggggg" localSheetId="0">#REF!</definedName>
    <definedName name="gggggg">#REF!</definedName>
    <definedName name="gggggggg" localSheetId="0">#REF!</definedName>
    <definedName name="gggggggg">#REF!</definedName>
    <definedName name="gggggt" localSheetId="0">#REF!</definedName>
    <definedName name="gggggt">#REF!</definedName>
    <definedName name="gggghn" localSheetId="0">#REF!</definedName>
    <definedName name="gggghn">#REF!</definedName>
    <definedName name="ggggt" localSheetId="0">#REF!</definedName>
    <definedName name="ggggt">#REF!</definedName>
    <definedName name="ggggy" localSheetId="0">#REF!</definedName>
    <definedName name="ggggy">#REF!</definedName>
    <definedName name="gggtgd" localSheetId="0">#REF!</definedName>
    <definedName name="gggtgd">#REF!</definedName>
    <definedName name="ggjgjkg" localSheetId="0">#REF!</definedName>
    <definedName name="ggjgjkg">#REF!</definedName>
    <definedName name="ggtgt" localSheetId="0">#REF!</definedName>
    <definedName name="ggtgt">#REF!</definedName>
    <definedName name="gh" localSheetId="0">#REF!</definedName>
    <definedName name="gh">#REF!</definedName>
    <definedName name="ghdghuy" localSheetId="0">#REF!</definedName>
    <definedName name="ghdghuy">#REF!</definedName>
    <definedName name="GHDP" localSheetId="0">#REF!</definedName>
    <definedName name="GHDP">#REF!</definedName>
    <definedName name="ghf" localSheetId="0">#REF!</definedName>
    <definedName name="ghf">#REF!</definedName>
    <definedName name="ghfg" localSheetId="0">#REF!</definedName>
    <definedName name="ghfg">#REF!</definedName>
    <definedName name="ghghy" localSheetId="0">#REF!</definedName>
    <definedName name="ghghy">#REF!</definedName>
    <definedName name="GHJ" localSheetId="0">#REF!</definedName>
    <definedName name="GHJ">#REF!</definedName>
    <definedName name="ghjghj" localSheetId="0">#REF!</definedName>
    <definedName name="ghjghj">#REF!</definedName>
    <definedName name="GHKJHK" localSheetId="0">#REF!</definedName>
    <definedName name="GHKJHK">#REF!</definedName>
    <definedName name="ghnbbfr" localSheetId="0">#REF!</definedName>
    <definedName name="ghnbbfr">#REF!</definedName>
    <definedName name="ghyju" localSheetId="0">#REF!</definedName>
    <definedName name="ghyju">#REF!</definedName>
    <definedName name="GINCL" localSheetId="0">#REF!</definedName>
    <definedName name="GINCL">#REF!</definedName>
    <definedName name="giova" localSheetId="0">#REF!</definedName>
    <definedName name="giova">#REF!</definedName>
    <definedName name="GJHVCB" localSheetId="0">#REF!</definedName>
    <definedName name="GJHVCB">#REF!</definedName>
    <definedName name="gk" localSheetId="0">#REF!</definedName>
    <definedName name="gk">#REF!</definedName>
    <definedName name="GKJDGDIJZ">"Imagen 3"</definedName>
    <definedName name="globe" localSheetId="0">#REF!</definedName>
    <definedName name="globe">#REF!</definedName>
    <definedName name="GMM_ON_ASO" localSheetId="0">#REF!</definedName>
    <definedName name="GMM_ON_ASO">#REF!</definedName>
    <definedName name="GMM_ON_DMARES" localSheetId="0">#REF!</definedName>
    <definedName name="GMM_ON_DMARES">#REF!</definedName>
    <definedName name="GMM_ON_DRIO" localSheetId="0">#REF!</definedName>
    <definedName name="GMM_ON_DRIO">#REF!</definedName>
    <definedName name="gmvsa" localSheetId="0">#REF!</definedName>
    <definedName name="gmvsa">#REF!</definedName>
    <definedName name="GO" localSheetId="0">#REF!</definedName>
    <definedName name="GO">#REF!</definedName>
    <definedName name="GOR" localSheetId="0">#REF!</definedName>
    <definedName name="GOR">#REF!</definedName>
    <definedName name="GOT" localSheetId="0">#REF!</definedName>
    <definedName name="GOT">#REF!</definedName>
    <definedName name="GP.T1" localSheetId="0">#REF!</definedName>
    <definedName name="GP.T1">#REF!</definedName>
    <definedName name="GP.T2" localSheetId="0">#REF!</definedName>
    <definedName name="GP.T2">#REF!</definedName>
    <definedName name="GP.T3" localSheetId="0">#REF!</definedName>
    <definedName name="GP.T3">#REF!</definedName>
    <definedName name="GPK.T1" localSheetId="0">#REF!</definedName>
    <definedName name="GPK.T1">#REF!</definedName>
    <definedName name="GPK.T2" localSheetId="0">#REF!</definedName>
    <definedName name="GPK.T2">#REF!</definedName>
    <definedName name="GPO" localSheetId="0">#REF!</definedName>
    <definedName name="GPO">#REF!</definedName>
    <definedName name="GPR" localSheetId="0">#REF!</definedName>
    <definedName name="GPR">#REF!</definedName>
    <definedName name="GPS" localSheetId="0">#REF!</definedName>
    <definedName name="GPS">#REF!</definedName>
    <definedName name="GRA" localSheetId="0">#REF!</definedName>
    <definedName name="GRA">#REF!</definedName>
    <definedName name="_xlnm.Recorder" localSheetId="0">#REF!</definedName>
    <definedName name="_xlnm.Recorder">#REF!</definedName>
    <definedName name="Graf." localSheetId="0">#REF!</definedName>
    <definedName name="Graf.">#REF!</definedName>
    <definedName name="GRAF1ANO" localSheetId="0">#REF!</definedName>
    <definedName name="GRAF1ANO">#REF!</definedName>
    <definedName name="GRAF1AÑO" localSheetId="0">#REF!</definedName>
    <definedName name="GRAF1AÑO">#REF!</definedName>
    <definedName name="GRAF2" localSheetId="0">#REF!</definedName>
    <definedName name="GRAF2">#REF!</definedName>
    <definedName name="GRAF3" localSheetId="0">#REF!</definedName>
    <definedName name="GRAF3">#REF!</definedName>
    <definedName name="GRAFIL5">"['file:///D:/Users/Marcia/Documents/ALCALDIA/ejemplos%20apus/COTIZACION%20PROVEEDORES%20APUS%20SENA%202020.xlsx'#$MATERIALES.$O$107]"</definedName>
    <definedName name="GRAMA" localSheetId="0">#REF!</definedName>
    <definedName name="GRAMA">#REF!</definedName>
    <definedName name="GRAP" localSheetId="0">#REF!</definedName>
    <definedName name="GRAP">#REF!</definedName>
    <definedName name="GRAPA">"['file:///D:/Users/Marcia/Documents/ALCALDIA/ejemplos%20apus/COTIZACION%20PROVEEDORES%20APUS%20SENA%202020.xlsx'#$MATERIALES.$O$17]"</definedName>
    <definedName name="grapas" localSheetId="0">#REF!</definedName>
    <definedName name="grapas">#REF!</definedName>
    <definedName name="GRAV2" localSheetId="0">#REF!</definedName>
    <definedName name="GRAV2">#REF!</definedName>
    <definedName name="GRAV3" localSheetId="0">#REF!</definedName>
    <definedName name="GRAV3">#REF!</definedName>
    <definedName name="GRAV4" localSheetId="0">#REF!</definedName>
    <definedName name="GRAV4">#REF!</definedName>
    <definedName name="GRAVA" localSheetId="0">#REF!</definedName>
    <definedName name="GRAVA">#REF!</definedName>
    <definedName name="GRAVILLA">"['file:///D:/Users/Marcia/Documents/ALCALDIA/ejemplos%20apus/COTIZACION%20PROVEEDORES%20APUS%20SENA%202020.xlsx'#$MATERIALES.$O$157]"</definedName>
    <definedName name="GRC" localSheetId="0">#REF!</definedName>
    <definedName name="GRC">#REF!</definedName>
    <definedName name="GRC_ON_ASO" localSheetId="0">#REF!</definedName>
    <definedName name="GRC_ON_ASO">#REF!</definedName>
    <definedName name="GRC_ON_DAPIAY" localSheetId="0">#REF!</definedName>
    <definedName name="GRC_ON_DAPIAY">#REF!</definedName>
    <definedName name="GRC_ON_GER" localSheetId="0">#REF!</definedName>
    <definedName name="GRC_ON_GER">#REF!</definedName>
    <definedName name="GRCHIS0599" localSheetId="0" hidden="1">{#N/A,#N/A,FALSE,"Costos Productos 6A";#N/A,#N/A,FALSE,"Costo Unitario Total H-94-12"}</definedName>
    <definedName name="GRCHIS0599" hidden="1">{#N/A,#N/A,FALSE,"Costos Productos 6A";#N/A,#N/A,FALSE,"Costo Unitario Total H-94-12"}</definedName>
    <definedName name="gregds" localSheetId="0">#REF!</definedName>
    <definedName name="gregds">#REF!</definedName>
    <definedName name="grehrtyh" localSheetId="0">#REF!</definedName>
    <definedName name="grehrtyh">#REF!</definedName>
    <definedName name="grggwero" localSheetId="0">#REF!</definedName>
    <definedName name="grggwero">#REF!</definedName>
    <definedName name="GRIFERÍA">"['file:///D:/Users/Marcia/Documents/ALCALDIA/ejemplos%20apus/COTIZACION%20PROVEEDORES%20APUS%20SENA%202020.xlsx'#$MATERIALES.$O$54]"</definedName>
    <definedName name="GRM" localSheetId="0">#REF!</definedName>
    <definedName name="GRM">#REF!</definedName>
    <definedName name="GRM_ON_DMARES" localSheetId="0">#REF!</definedName>
    <definedName name="GRM_ON_DMARES">#REF!</definedName>
    <definedName name="GRM_ON_DRIO" localSheetId="0">#REF!</definedName>
    <definedName name="GRM_ON_DRIO">#REF!</definedName>
    <definedName name="GRN" localSheetId="0">#REF!</definedName>
    <definedName name="GRN">#REF!</definedName>
    <definedName name="GRN_ON_ASO" localSheetId="0">#REF!</definedName>
    <definedName name="GRN_ON_ASO">#REF!</definedName>
    <definedName name="GRN_ON_DIREC" localSheetId="0">#REF!</definedName>
    <definedName name="GRN_ON_DIREC">#REF!</definedName>
    <definedName name="group1" localSheetId="0">#REF!</definedName>
    <definedName name="group1">#REF!</definedName>
    <definedName name="Group2" localSheetId="0">#REF!</definedName>
    <definedName name="Group2">#REF!</definedName>
    <definedName name="group3" localSheetId="0">#REF!</definedName>
    <definedName name="group3">#REF!</definedName>
    <definedName name="group4" localSheetId="0">#REF!</definedName>
    <definedName name="group4">#REF!</definedName>
    <definedName name="group5" localSheetId="0">#REF!</definedName>
    <definedName name="group5">#REF!</definedName>
    <definedName name="GrphActSales" localSheetId="0">#REF!</definedName>
    <definedName name="GrphActSales">#REF!</definedName>
    <definedName name="GrphActStk" localSheetId="0">#REF!</definedName>
    <definedName name="GrphActStk">#REF!</definedName>
    <definedName name="GrphPlanSales" localSheetId="0">#REF!</definedName>
    <definedName name="GrphPlanSales">#REF!</definedName>
    <definedName name="GrphTgtStk" localSheetId="0">#REF!</definedName>
    <definedName name="GrphTgtStk">#REF!</definedName>
    <definedName name="GRS" localSheetId="0">#REF!</definedName>
    <definedName name="GRS">#REF!</definedName>
    <definedName name="GRS_ON_ASO" localSheetId="0">#REF!</definedName>
    <definedName name="GRS_ON_ASO">#REF!</definedName>
    <definedName name="GRS_ON_DIREC" localSheetId="0">#REF!</definedName>
    <definedName name="GRS_ON_DIREC">#REF!</definedName>
    <definedName name="GRS_ON_HUIL" localSheetId="0">#REF!</definedName>
    <definedName name="GRS_ON_HUIL">#REF!</definedName>
    <definedName name="grtyerh" localSheetId="0">#REF!</definedName>
    <definedName name="grtyerh">#REF!</definedName>
    <definedName name="GRUPO1" localSheetId="0">#REF!</definedName>
    <definedName name="GRUPO1">#REF!</definedName>
    <definedName name="GRUPO123" localSheetId="0">#REF!</definedName>
    <definedName name="GRUPO123">#REF!</definedName>
    <definedName name="GRUPO13" localSheetId="0">#REF!</definedName>
    <definedName name="GRUPO13">#REF!</definedName>
    <definedName name="GRUPO2" localSheetId="0">#REF!</definedName>
    <definedName name="GRUPO2">#REF!</definedName>
    <definedName name="grupo3" localSheetId="0">#REF!</definedName>
    <definedName name="grupo3">#REF!</definedName>
    <definedName name="grupo4" localSheetId="0">#REF!</definedName>
    <definedName name="grupo4">#REF!</definedName>
    <definedName name="grupo5" localSheetId="0">#REF!</definedName>
    <definedName name="grupo5">#REF!</definedName>
    <definedName name="grupo6" localSheetId="0">#REF!</definedName>
    <definedName name="grupo6">#REF!</definedName>
    <definedName name="grupo7" localSheetId="0">#REF!</definedName>
    <definedName name="grupo7">#REF!</definedName>
    <definedName name="grupo8" localSheetId="0">#REF!</definedName>
    <definedName name="grupo8">#REF!</definedName>
    <definedName name="grupo9" localSheetId="0">#REF!</definedName>
    <definedName name="grupo9">#REF!</definedName>
    <definedName name="GSDG" localSheetId="0">#REF!</definedName>
    <definedName name="GSDG">#REF!</definedName>
    <definedName name="gsfsf" localSheetId="0">#REF!</definedName>
    <definedName name="gsfsf">#REF!</definedName>
    <definedName name="GT" localSheetId="0">#REF!</definedName>
    <definedName name="GT">#REF!</definedName>
    <definedName name="GTC" localSheetId="0">#REF!</definedName>
    <definedName name="GTC">#REF!</definedName>
    <definedName name="GTE" localSheetId="0">#REF!</definedName>
    <definedName name="GTE">#REF!</definedName>
    <definedName name="gtgt" localSheetId="0">#REF!</definedName>
    <definedName name="gtgt">#REF!</definedName>
    <definedName name="gtgtg" localSheetId="0">#REF!</definedName>
    <definedName name="gtgtg">#REF!</definedName>
    <definedName name="gtgtgff" localSheetId="0">#REF!</definedName>
    <definedName name="gtgtgff">#REF!</definedName>
    <definedName name="gtgtgyh" localSheetId="0">#REF!</definedName>
    <definedName name="gtgtgyh">#REF!</definedName>
    <definedName name="gtgth" localSheetId="0">#REF!</definedName>
    <definedName name="gtgth">#REF!</definedName>
    <definedName name="GTO_ADMON" localSheetId="0">#REF!</definedName>
    <definedName name="GTO_ADMON">#REF!</definedName>
    <definedName name="GTO_INVEST" localSheetId="0">#REF!</definedName>
    <definedName name="GTO_INVEST">#REF!</definedName>
    <definedName name="GTO_OPERA" localSheetId="0">#REF!</definedName>
    <definedName name="GTO_OPERA">#REF!</definedName>
    <definedName name="GTP" localSheetId="0">#REF!</definedName>
    <definedName name="GTP">#REF!</definedName>
    <definedName name="GTRE" localSheetId="0">#REF!</definedName>
    <definedName name="GTRE">#REF!</definedName>
    <definedName name="GUADUA" localSheetId="0">#REF!</definedName>
    <definedName name="GUADUA">#REF!</definedName>
    <definedName name="gus" localSheetId="0">#REF!</definedName>
    <definedName name="gus">#REF!</definedName>
    <definedName name="gustavo" localSheetId="0">#REF!</definedName>
    <definedName name="gustavo">#REF!</definedName>
    <definedName name="GUSTRA" localSheetId="0">#REF!</definedName>
    <definedName name="GUSTRA">#REF!</definedName>
    <definedName name="GUSTRA2" localSheetId="0">#REF!</definedName>
    <definedName name="GUSTRA2">#REF!</definedName>
    <definedName name="h" localSheetId="0">#REF!</definedName>
    <definedName name="h">#REF!</definedName>
    <definedName name="H_pump" localSheetId="0">#REF!</definedName>
    <definedName name="H_pump">#REF!</definedName>
    <definedName name="H5917Ç" localSheetId="0">#REF!</definedName>
    <definedName name="H5917Ç">#REF!</definedName>
    <definedName name="h9h" localSheetId="0">#REF!</definedName>
    <definedName name="h9h">#REF!</definedName>
    <definedName name="HABITANTES" localSheetId="0">#REF!</definedName>
    <definedName name="HABITANTES">#REF!</definedName>
    <definedName name="HACHAPICO">"['file:///D:/Users/Marcia/Documents/ALCALDIA/ejemplos%20apus/COTIZACION%20PROVEEDORES%20APUS%20SENA%202020.xlsx'#$MATERIALES.$O$101]"</definedName>
    <definedName name="hayud" localSheetId="0">#REF!</definedName>
    <definedName name="hayud">#REF!</definedName>
    <definedName name="Hazards" localSheetId="0">#REF!</definedName>
    <definedName name="Hazards">#REF!</definedName>
    <definedName name="hbfdhrw" localSheetId="0">#REF!</definedName>
    <definedName name="hbfdhrw">#REF!</definedName>
    <definedName name="hbT" localSheetId="0">#REF!</definedName>
    <definedName name="hbT">#REF!</definedName>
    <definedName name="HC78MH" localSheetId="0">#REF!</definedName>
    <definedName name="HC78MH">#REF!</definedName>
    <definedName name="hcamion" localSheetId="0">#REF!</definedName>
    <definedName name="hcamion">#REF!</definedName>
    <definedName name="hdfh" localSheetId="0">#REF!</definedName>
    <definedName name="hdfh">#REF!</definedName>
    <definedName name="hdfh4" localSheetId="0">#REF!</definedName>
    <definedName name="hdfh4">#REF!</definedName>
    <definedName name="hdfhwq" localSheetId="0">#REF!</definedName>
    <definedName name="hdfhwq">#REF!</definedName>
    <definedName name="hdgh" localSheetId="0">#REF!</definedName>
    <definedName name="hdgh">#REF!</definedName>
    <definedName name="hdhf" localSheetId="0">#REF!</definedName>
    <definedName name="hdhf">#REF!</definedName>
    <definedName name="HEAD1" localSheetId="0">#REF!</definedName>
    <definedName name="HEAD1">#REF!</definedName>
    <definedName name="HEAD2" localSheetId="0">#REF!</definedName>
    <definedName name="HEAD2">#REF!</definedName>
    <definedName name="Header_Row" localSheetId="0">#REF!</definedName>
    <definedName name="Header_Row">#REF!</definedName>
    <definedName name="hed" localSheetId="0">#REF!</definedName>
    <definedName name="hed">#REF!</definedName>
    <definedName name="hen" localSheetId="0">#REF!</definedName>
    <definedName name="hen">#REF!</definedName>
    <definedName name="HERRAMIENTAS" localSheetId="0">#REF!</definedName>
    <definedName name="HERRAMIENTAS">#REF!</definedName>
    <definedName name="HERRERO" localSheetId="0">#REF!</definedName>
    <definedName name="HERRERO">#REF!</definedName>
    <definedName name="heT" localSheetId="0">#REF!</definedName>
    <definedName name="heT">#REF!</definedName>
    <definedName name="heTP" localSheetId="0">#REF!</definedName>
    <definedName name="heTP">#REF!</definedName>
    <definedName name="heTZ" localSheetId="0">#REF!</definedName>
    <definedName name="heTZ">#REF!</definedName>
    <definedName name="hfdgfdg" localSheetId="0" hidden="1">{#N/A,#N/A,FALSE,"CCTV"}</definedName>
    <definedName name="hfdgfdg" hidden="1">{#N/A,#N/A,FALSE,"CCTV"}</definedName>
    <definedName name="hfgh" localSheetId="0">#REF!</definedName>
    <definedName name="hfgh">#REF!</definedName>
    <definedName name="hfh" localSheetId="0">#REF!</definedName>
    <definedName name="hfh">#REF!</definedName>
    <definedName name="hfhg" localSheetId="0">#REF!</definedName>
    <definedName name="hfhg">#REF!</definedName>
    <definedName name="hfjhhjj" localSheetId="0" hidden="1">{#N/A,#N/A,FALSE,"CCTV"}</definedName>
    <definedName name="hfjhhjj" hidden="1">{#N/A,#N/A,FALSE,"CCTV"}</definedName>
    <definedName name="hfthr" localSheetId="0">#REF!</definedName>
    <definedName name="hfthr">#REF!</definedName>
    <definedName name="hg" localSheetId="0">#REF!</definedName>
    <definedName name="hg">#REF!</definedName>
    <definedName name="HGFH" localSheetId="0">#REF!</definedName>
    <definedName name="HGFH">#REF!</definedName>
    <definedName name="hgfhty" localSheetId="0">#REF!</definedName>
    <definedName name="hgfhty">#REF!</definedName>
    <definedName name="HGHFH7" localSheetId="0">#REF!</definedName>
    <definedName name="HGHFH7">#REF!</definedName>
    <definedName name="hghhj" localSheetId="0">#REF!</definedName>
    <definedName name="hghhj">#REF!</definedName>
    <definedName name="hghydj" localSheetId="0">#REF!</definedName>
    <definedName name="hghydj">#REF!</definedName>
    <definedName name="hgjfgh" localSheetId="0" hidden="1">{#N/A,#N/A,FALSE,"CCTV"}</definedName>
    <definedName name="hgjfgh" hidden="1">{#N/A,#N/A,FALSE,"CCTV"}</definedName>
    <definedName name="hgjfjw" localSheetId="0">#REF!</definedName>
    <definedName name="hgjfjw">#REF!</definedName>
    <definedName name="HGJG" localSheetId="0">#REF!</definedName>
    <definedName name="HGJG">#REF!</definedName>
    <definedName name="hgjgfhgh" localSheetId="0" hidden="1">{#N/A,#N/A,FALSE,"CCTV"}</definedName>
    <definedName name="hgjgfhgh" hidden="1">{#N/A,#N/A,FALSE,"CCTV"}</definedName>
    <definedName name="hgkhklkj" localSheetId="0">#REF!</definedName>
    <definedName name="hgkhklkj">#REF!</definedName>
    <definedName name="hgrua" localSheetId="0">#REF!</definedName>
    <definedName name="hgrua">#REF!</definedName>
    <definedName name="hh" localSheetId="0">#REF!</definedName>
    <definedName name="hh">[0]!ERR</definedName>
    <definedName name="hhg" localSheetId="0">#REF!</definedName>
    <definedName name="hhg">#REF!</definedName>
    <definedName name="hhh" localSheetId="0">#REF!</definedName>
    <definedName name="hhh">#REF!</definedName>
    <definedName name="hhhhhh" localSheetId="0">#REF!</definedName>
    <definedName name="hhhhhh">#REF!</definedName>
    <definedName name="hhhhhhh" localSheetId="0">#REF!</definedName>
    <definedName name="hhhhhhh">#REF!</definedName>
    <definedName name="hhhhhhhh" localSheetId="0">#REF!</definedName>
    <definedName name="hhhhhhhh">#REF!</definedName>
    <definedName name="hhhhhho" localSheetId="0">#REF!</definedName>
    <definedName name="hhhhhho">#REF!</definedName>
    <definedName name="hhhhhpy" localSheetId="0">#REF!</definedName>
    <definedName name="hhhhhpy">#REF!</definedName>
    <definedName name="hhhhth" localSheetId="0">#REF!</definedName>
    <definedName name="hhhhth">#REF!</definedName>
    <definedName name="hhhyhyh" localSheetId="0">#REF!</definedName>
    <definedName name="hhhyhyh">#REF!</definedName>
    <definedName name="hhtrhreh" localSheetId="0">#REF!</definedName>
    <definedName name="hhtrhreh">#REF!</definedName>
    <definedName name="Hid" localSheetId="0">#REF!</definedName>
    <definedName name="Hid">#REF!</definedName>
    <definedName name="HIDE1" localSheetId="0">#REF!</definedName>
    <definedName name="HIDE1">#REF!</definedName>
    <definedName name="HIDRAULICOS_Y_SANITARIOS_TUBERIA_ACCESORIOS" localSheetId="0">#REF!</definedName>
    <definedName name="HIDRAULICOS_Y_SANITARIOS_TUBERIA_ACCESORIOS">#REF!</definedName>
    <definedName name="hing" localSheetId="0">#REF!</definedName>
    <definedName name="hing">#REF!</definedName>
    <definedName name="HISTORICO" localSheetId="0" hidden="1">{#N/A,#N/A,FALSE,"Costos Productos 6A";#N/A,#N/A,FALSE,"Costo Unitario Total H-94-12"}</definedName>
    <definedName name="HISTORICO" hidden="1">{#N/A,#N/A,FALSE,"Costos Productos 6A";#N/A,#N/A,FALSE,"Costo Unitario Total H-94-12"}</definedName>
    <definedName name="hjfg" localSheetId="0">#REF!</definedName>
    <definedName name="hjfg">#REF!</definedName>
    <definedName name="hjgh" localSheetId="0">#REF!</definedName>
    <definedName name="hjgh">#REF!</definedName>
    <definedName name="hjghj" localSheetId="0">#REF!</definedName>
    <definedName name="hjghj">#REF!</definedName>
    <definedName name="hjhjhg" localSheetId="0">#REF!</definedName>
    <definedName name="hjhjhg">#REF!</definedName>
    <definedName name="hjk" localSheetId="0">#REF!</definedName>
    <definedName name="hjk">#REF!</definedName>
    <definedName name="HJKH" localSheetId="0">#REF!</definedName>
    <definedName name="HJKH">#REF!</definedName>
    <definedName name="hjkjk" localSheetId="0">#REF!</definedName>
    <definedName name="hjkjk">#REF!</definedName>
    <definedName name="HK" localSheetId="0">#REF!</definedName>
    <definedName name="HK">[0]!ERR</definedName>
    <definedName name="HM" localSheetId="0">#REF!</definedName>
    <definedName name="HM">#REF!</definedName>
    <definedName name="HM_1">"#REF!"</definedName>
    <definedName name="HM3EB" localSheetId="0">#REF!</definedName>
    <definedName name="HM3EB">#REF!</definedName>
    <definedName name="HM3JH" localSheetId="0">#REF!</definedName>
    <definedName name="HM3JH">#REF!</definedName>
    <definedName name="HMHF3" localSheetId="0">#REF!</definedName>
    <definedName name="HMHF3">#REF!</definedName>
    <definedName name="hmont" localSheetId="0">#REF!</definedName>
    <definedName name="hmont">#REF!</definedName>
    <definedName name="hn" localSheetId="0">#REF!</definedName>
    <definedName name="hn">#REF!</definedName>
    <definedName name="HOJA1" localSheetId="0">#REF!</definedName>
    <definedName name="HOJA1">#REF!</definedName>
    <definedName name="hojanueva" localSheetId="0">#REF!</definedName>
    <definedName name="hojanueva">#REF!</definedName>
    <definedName name="HOJAS" localSheetId="0">#REF!</definedName>
    <definedName name="HOJAS">#REF!</definedName>
    <definedName name="HORAS" localSheetId="0">#REF!</definedName>
    <definedName name="HORAS">#REF!</definedName>
    <definedName name="HORAS_1">"#REF!"</definedName>
    <definedName name="horat" localSheetId="0">#REF!</definedName>
    <definedName name="horat">#REF!</definedName>
    <definedName name="Hornos" localSheetId="0">#REF!</definedName>
    <definedName name="Hornos">#REF!</definedName>
    <definedName name="hoy" localSheetId="0">#REF!</definedName>
    <definedName name="hoy">#REF!</definedName>
    <definedName name="HP_stg_Hz" localSheetId="0">#REF!</definedName>
    <definedName name="HP_stg_Hz">#REF!</definedName>
    <definedName name="hrbd2" localSheetId="0">#REF!</definedName>
    <definedName name="hrbd2">#REF!</definedName>
    <definedName name="hrbd4" localSheetId="0">#REF!</definedName>
    <definedName name="hrbd4">#REF!</definedName>
    <definedName name="hrbd6" localSheetId="0">#REF!</definedName>
    <definedName name="hrbd6">#REF!</definedName>
    <definedName name="hreer" localSheetId="0">#REF!</definedName>
    <definedName name="hreer">#REF!</definedName>
    <definedName name="hrhth" localSheetId="0">#REF!</definedName>
    <definedName name="hrhth">#REF!</definedName>
    <definedName name="hrn" localSheetId="0">#REF!</definedName>
    <definedName name="hrn">#REF!</definedName>
    <definedName name="hrT" localSheetId="0">#REF!</definedName>
    <definedName name="hrT">#REF!</definedName>
    <definedName name="hrTc" localSheetId="0">#REF!</definedName>
    <definedName name="hrTc">#REF!</definedName>
    <definedName name="hrthtrh" localSheetId="0">#REF!</definedName>
    <definedName name="hrthtrh">#REF!</definedName>
    <definedName name="hrTZ" localSheetId="0">#REF!</definedName>
    <definedName name="hrTZ">#REF!</definedName>
    <definedName name="hs" localSheetId="0">#REF!</definedName>
    <definedName name="hs">#REF!</definedName>
    <definedName name="hsfg" localSheetId="0">#REF!</definedName>
    <definedName name="hsfg">#REF!</definedName>
    <definedName name="HSIT" localSheetId="0" hidden="1">{#N/A,#N/A,FALSE,"CIBHA05A";#N/A,#N/A,FALSE,"CIBHA05B"}</definedName>
    <definedName name="HSIT" hidden="1">{#N/A,#N/A,FALSE,"CIBHA05A";#N/A,#N/A,FALSE,"CIBHA05B"}</definedName>
    <definedName name="hstcaja" localSheetId="0">#REF!</definedName>
    <definedName name="hstcaja">#REF!</definedName>
    <definedName name="hstcaja2" localSheetId="0">#REF!</definedName>
    <definedName name="hstcaja2">#REF!</definedName>
    <definedName name="hsup" localSheetId="0">#REF!</definedName>
    <definedName name="hsup">#REF!</definedName>
    <definedName name="HT75MH" localSheetId="0">#REF!</definedName>
    <definedName name="HT75MH">#REF!</definedName>
    <definedName name="HTAS" localSheetId="0">#REF!</definedName>
    <definedName name="HTAS">#REF!</definedName>
    <definedName name="HTAS1" localSheetId="0">#REF!</definedName>
    <definedName name="HTAS1">#REF!</definedName>
    <definedName name="htbd2" localSheetId="0">#REF!</definedName>
    <definedName name="htbd2">#REF!</definedName>
    <definedName name="htbd4" localSheetId="0">#REF!</definedName>
    <definedName name="htbd4">#REF!</definedName>
    <definedName name="htbd6" localSheetId="0">#REF!</definedName>
    <definedName name="htbd6">#REF!</definedName>
    <definedName name="htC" localSheetId="0">#REF!</definedName>
    <definedName name="htC">#REF!</definedName>
    <definedName name="htcaja" localSheetId="0">#REF!</definedName>
    <definedName name="htcaja">#REF!</definedName>
    <definedName name="htcaja2" localSheetId="0">#REF!</definedName>
    <definedName name="htcaja2">#REF!</definedName>
    <definedName name="htecn" localSheetId="0">#REF!</definedName>
    <definedName name="htecn">#REF!</definedName>
    <definedName name="hteTc" localSheetId="0">#REF!</definedName>
    <definedName name="hteTc">#REF!</definedName>
    <definedName name="hthdrf" localSheetId="0">#REF!</definedName>
    <definedName name="hthdrf">#REF!</definedName>
    <definedName name="htiC" localSheetId="0">#REF!</definedName>
    <definedName name="htiC">#REF!</definedName>
    <definedName name="htiC1" localSheetId="0">#REF!</definedName>
    <definedName name="htiC1">#REF!</definedName>
    <definedName name="htiC2" localSheetId="0">#REF!</definedName>
    <definedName name="htiC2">#REF!</definedName>
    <definedName name="HTML_CodePage" hidden="1">1252</definedName>
    <definedName name="HTML_Control" localSheetId="0" hidden="1">{"'Sheet1'!$A$1:$G$85"}</definedName>
    <definedName name="HTML_Control" hidden="1">{"'Sheet1'!$A$1:$G$85"}</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 hidden="1">"C:\My Documents\MyHTML.htm"</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0">#REF!</definedName>
    <definedName name="htryrt7">#REF!</definedName>
    <definedName name="htT" localSheetId="0">#REF!</definedName>
    <definedName name="htT">#REF!</definedName>
    <definedName name="htTc" localSheetId="0">#REF!</definedName>
    <definedName name="htTc">#REF!</definedName>
    <definedName name="htTP" localSheetId="0">#REF!</definedName>
    <definedName name="htTP">#REF!</definedName>
    <definedName name="htTZ" localSheetId="0">#REF!</definedName>
    <definedName name="htTZ">#REF!</definedName>
    <definedName name="hut" localSheetId="0">#REF!</definedName>
    <definedName name="hut">#REF!</definedName>
    <definedName name="HVAC" localSheetId="0">#REF!</definedName>
    <definedName name="HVAC">#REF!</definedName>
    <definedName name="HVC" localSheetId="0">#REF!</definedName>
    <definedName name="HVC">#REF!</definedName>
    <definedName name="hvehiculo" localSheetId="0">#REF!</definedName>
    <definedName name="hvehiculo">#REF!</definedName>
    <definedName name="hxdfk" localSheetId="0">#REF!</definedName>
    <definedName name="hxdfk">#REF!</definedName>
    <definedName name="hyhjop" localSheetId="0">#REF!</definedName>
    <definedName name="hyhjop">#REF!</definedName>
    <definedName name="hyhyh" localSheetId="0">#REF!</definedName>
    <definedName name="hyhyh">#REF!</definedName>
    <definedName name="HYSTER" localSheetId="0">#REF!</definedName>
    <definedName name="HYSTER">#REF!</definedName>
    <definedName name="hytirs" localSheetId="0">#REF!</definedName>
    <definedName name="hytirs">#REF!</definedName>
    <definedName name="I" localSheetId="0">#REF!</definedName>
    <definedName name="I">#REF!</definedName>
    <definedName name="I_1">"#REF!"</definedName>
    <definedName name="i0" localSheetId="0">#REF!</definedName>
    <definedName name="i0">#REF!</definedName>
    <definedName name="I10.01">'BALANCE GENERAL'!$B$72</definedName>
    <definedName name="I10.02">'BALANCE GENERAL'!$B$73</definedName>
    <definedName name="I10.03">'BALANCE GENERAL'!$B$74</definedName>
    <definedName name="I11.01">'BALANCE GENERAL'!$B$76</definedName>
    <definedName name="I12.01">'BALANCE GENERAL'!$B$78</definedName>
    <definedName name="I12.02">'BALANCE GENERAL'!$B$79</definedName>
    <definedName name="I12.03">'BALANCE GENERAL'!$B$80</definedName>
    <definedName name="I12.04">'BALANCE GENERAL'!$B$81</definedName>
    <definedName name="I12.05">'BALANCE GENERAL'!$B$82</definedName>
    <definedName name="I12.06">'BALANCE GENERAL'!$B$83</definedName>
    <definedName name="I12.08">'BALANCE GENERAL'!$B$84</definedName>
    <definedName name="I12.09">'BALANCE GENERAL'!$B$85</definedName>
    <definedName name="I12.10">'BALANCE GENERAL'!$B$86</definedName>
    <definedName name="I13.01">'BALANCE GENERAL'!$B$88</definedName>
    <definedName name="I13.02">'BALANCE GENERAL'!$B$89</definedName>
    <definedName name="I13.03">'BALANCE GENERAL'!$B$90</definedName>
    <definedName name="I13.04">'BALANCE GENERAL'!$B$91</definedName>
    <definedName name="I13.05">'BALANCE GENERAL'!$B$92</definedName>
    <definedName name="I13.06">'BALANCE GENERAL'!$B$93</definedName>
    <definedName name="I13.07">'BALANCE GENERAL'!$B$94</definedName>
    <definedName name="I13.08">'BALANCE GENERAL'!$B$95</definedName>
    <definedName name="I13.09">'BALANCE GENERAL'!$B$96</definedName>
    <definedName name="I13.10">'BALANCE GENERAL'!$B$97</definedName>
    <definedName name="I13.11">'BALANCE GENERAL'!$B$98</definedName>
    <definedName name="I13.12">'BALANCE GENERAL'!$B$99</definedName>
    <definedName name="I14.01.1">'BALANCE GENERAL'!$B$102</definedName>
    <definedName name="I14.01.2">'BALANCE GENERAL'!$B$103</definedName>
    <definedName name="I14.01.3">'BALANCE GENERAL'!#REF!</definedName>
    <definedName name="I14.02.1">'BALANCE GENERAL'!$B$105</definedName>
    <definedName name="I14.02.2">'BALANCE GENERAL'!$B$106</definedName>
    <definedName name="I14.02.3">'BALANCE GENERAL'!$B$107</definedName>
    <definedName name="I14.03.1">'BALANCE GENERAL'!$B$109</definedName>
    <definedName name="I14.03.2">'BALANCE GENERAL'!#REF!</definedName>
    <definedName name="I14.04.1">'[1]BALANCE GENERAL'!$B$112</definedName>
    <definedName name="I14.04.2">'[1]BALANCE GENERAL'!$B$113</definedName>
    <definedName name="I2.01">'BALANCE GENERAL'!$B$23</definedName>
    <definedName name="I2.02">'BALANCE GENERAL'!$B$24</definedName>
    <definedName name="I2.03">'BALANCE GENERAL'!$B$25</definedName>
    <definedName name="I2.04">'BALANCE GENERAL'!$B$26</definedName>
    <definedName name="I2.05">'BALANCE GENERAL'!$B$27</definedName>
    <definedName name="I2.06">'BALANCE GENERAL'!$B$28</definedName>
    <definedName name="I2.07">'BALANCE GENERAL'!$B$29</definedName>
    <definedName name="I2.08">'BALANCE GENERAL'!$B$30</definedName>
    <definedName name="I2.09">'BALANCE GENERAL'!$B$31</definedName>
    <definedName name="I3.01">'BALANCE GENERAL'!$B$33</definedName>
    <definedName name="I3.02">'BALANCE GENERAL'!$B$34</definedName>
    <definedName name="I4.01">'BALANCE GENERAL'!$B$36</definedName>
    <definedName name="I4.02">'BALANCE GENERAL'!$B$37</definedName>
    <definedName name="I4.03">'BALANCE GENERAL'!$B$38</definedName>
    <definedName name="I4.04">'BALANCE GENERAL'!$B$39</definedName>
    <definedName name="I4.05">'BALANCE GENERAL'!$B$40</definedName>
    <definedName name="I4.06">'BALANCE GENERAL'!$B$41</definedName>
    <definedName name="I4.07">'BALANCE GENERAL'!$B$42</definedName>
    <definedName name="I4.08">'BALANCE GENERAL'!$B$43</definedName>
    <definedName name="I5.01">'BALANCE GENERAL'!$B$45</definedName>
    <definedName name="I5.02">'BALANCE GENERAL'!$B$46</definedName>
    <definedName name="I5.03">'BALANCE GENERAL'!$B$47</definedName>
    <definedName name="I6.01">'BALANCE GENERAL'!$B$49</definedName>
    <definedName name="I6.02">'BALANCE GENERAL'!$B$50</definedName>
    <definedName name="I6.03">'BALANCE GENERAL'!$B$51</definedName>
    <definedName name="I6.04">'BALANCE GENERAL'!$B$52</definedName>
    <definedName name="I6.05">'BALANCE GENERAL'!$B$53</definedName>
    <definedName name="I6.06">'BALANCE GENERAL'!$B$54</definedName>
    <definedName name="I6.07">'BALANCE GENERAL'!$B$55</definedName>
    <definedName name="I7.01">'BALANCE GENERAL'!$B$57</definedName>
    <definedName name="I7.02">'BALANCE GENERAL'!$B$58</definedName>
    <definedName name="I7.03">'BALANCE GENERAL'!$B$59</definedName>
    <definedName name="I7.04">'BALANCE GENERAL'!$B$60</definedName>
    <definedName name="I8.01">'BALANCE GENERAL'!$B$62</definedName>
    <definedName name="I8.02">'BALANCE GENERAL'!$B$63</definedName>
    <definedName name="I8.03">'BALANCE GENERAL'!$B$64</definedName>
    <definedName name="I8.04">'BALANCE GENERAL'!$B$65</definedName>
    <definedName name="i8i" localSheetId="0">#REF!</definedName>
    <definedName name="i8i">#REF!</definedName>
    <definedName name="I9.01">'BALANCE GENERAL'!$B$67</definedName>
    <definedName name="I9.02">'BALANCE GENERAL'!$B$68</definedName>
    <definedName name="I9.03">'BALANCE GENERAL'!$B$69</definedName>
    <definedName name="I9.04">'BALANCE GENERAL'!$B$70</definedName>
    <definedName name="IB" localSheetId="0">#REF!</definedName>
    <definedName name="IB">#REF!</definedName>
    <definedName name="IBA" localSheetId="0">#REF!</definedName>
    <definedName name="IBA">#REF!</definedName>
    <definedName name="ic" localSheetId="0">#REF!</definedName>
    <definedName name="ic">#REF!</definedName>
    <definedName name="icbf" localSheetId="0">#REF!</definedName>
    <definedName name="icbf">#REF!</definedName>
    <definedName name="Icct" localSheetId="0">#REF!</definedName>
    <definedName name="Icct">#REF!</definedName>
    <definedName name="ICOPOR">"['file:///D:/Users/Marcia/Documents/ALCALDIA/ejemplos%20apus/COTIZACION%20PROVEEDORES%20APUS%20SENA%202020.xlsx'#$MATERIALES.$O$16]"</definedName>
    <definedName name="ICP" localSheetId="0">#REF!</definedName>
    <definedName name="ICP">#REF!</definedName>
    <definedName name="ICP1_1" localSheetId="0">#REF!</definedName>
    <definedName name="ICP1_1">#REF!</definedName>
    <definedName name="ICP1_1_1" localSheetId="0">#REF!</definedName>
    <definedName name="ICP1_1_1">#REF!</definedName>
    <definedName name="ICP1_1_2" localSheetId="0">#REF!</definedName>
    <definedName name="ICP1_1_2">#REF!</definedName>
    <definedName name="ICP1_1_3" localSheetId="0">#REF!</definedName>
    <definedName name="ICP1_1_3">#REF!</definedName>
    <definedName name="ICP1_1_4" localSheetId="0">#REF!</definedName>
    <definedName name="ICP1_1_4">#REF!</definedName>
    <definedName name="ICP1_2" localSheetId="0">#REF!</definedName>
    <definedName name="ICP1_2">#REF!</definedName>
    <definedName name="ICP1_3" localSheetId="0">#REF!</definedName>
    <definedName name="ICP1_3">#REF!</definedName>
    <definedName name="ICP1_4" localSheetId="0">#REF!</definedName>
    <definedName name="ICP1_4">#REF!</definedName>
    <definedName name="ID" localSheetId="0">#REF!</definedName>
    <definedName name="ID">[0]!ERR</definedName>
    <definedName name="Idioma" localSheetId="0">#REF!</definedName>
    <definedName name="Idioma">#REF!</definedName>
    <definedName name="IELWSALES" localSheetId="0">#REF!</definedName>
    <definedName name="IELWSALES">#REF!</definedName>
    <definedName name="IELYSALES" localSheetId="0">#REF!</definedName>
    <definedName name="IELYSALES">#REF!</definedName>
    <definedName name="IEPLANSALES" localSheetId="0">#REF!</definedName>
    <definedName name="IEPLANSALES">#REF!</definedName>
    <definedName name="IESP" localSheetId="0">#REF!</definedName>
    <definedName name="IESP">#REF!</definedName>
    <definedName name="IF" localSheetId="0">#REF!</definedName>
    <definedName name="IF">#REF!</definedName>
    <definedName name="IFC10MM" localSheetId="0">#REF!</definedName>
    <definedName name="IFC10MM">#REF!</definedName>
    <definedName name="Ig" localSheetId="0">#REF!</definedName>
    <definedName name="Ig">#REF!</definedName>
    <definedName name="IHS">#N/A</definedName>
    <definedName name="ii" localSheetId="0">#REF!</definedName>
    <definedName name="ii">#REF!</definedName>
    <definedName name="iii" localSheetId="0">#REF!</definedName>
    <definedName name="iii">#REF!</definedName>
    <definedName name="iiii" localSheetId="0">#REF!</definedName>
    <definedName name="iiii">#REF!</definedName>
    <definedName name="iiiiiiik" localSheetId="0">#REF!</definedName>
    <definedName name="iiiiiiik">#REF!</definedName>
    <definedName name="iiiiuh" localSheetId="0">#REF!</definedName>
    <definedName name="iiiiuh">#REF!</definedName>
    <definedName name="iiikmjj" localSheetId="0">#REF!</definedName>
    <definedName name="iiikmjj">#REF!</definedName>
    <definedName name="iiouolkll" localSheetId="0" hidden="1">{#N/A,#N/A,FALSE,"CCTV"}</definedName>
    <definedName name="iiouolkll" hidden="1">{#N/A,#N/A,FALSE,"CCTV"}</definedName>
    <definedName name="iktgvfmu" localSheetId="0">#REF!</definedName>
    <definedName name="iktgvfmu">#REF!</definedName>
    <definedName name="IL" localSheetId="0">#REF!</definedName>
    <definedName name="IL">#REF!</definedName>
    <definedName name="im" localSheetId="0">#REF!</definedName>
    <definedName name="im">#REF!</definedName>
    <definedName name="ImagenCompañia" localSheetId="0">IF(#REF!="RAMSHORN INTERNATIONAL LIMITED",#REF!,IF(#REF!="COLUMBUS ENERGY",#REF!,""))</definedName>
    <definedName name="ImagenCompañia">IF(#REF!="RAMSHORN INTERNATIONAL LIMITED",#REF!,IF(#REF!="COLUMBUS ENERGY",#REF!,""))</definedName>
    <definedName name="IMP" localSheetId="0">#REF!</definedName>
    <definedName name="IMP">#REF!</definedName>
    <definedName name="Impacto" localSheetId="0">#REF!</definedName>
    <definedName name="Impacto">#REF!</definedName>
    <definedName name="IMPANO0" localSheetId="0">#REF!</definedName>
    <definedName name="IMPANO0">#REF!</definedName>
    <definedName name="IMPERM" localSheetId="0">#REF!</definedName>
    <definedName name="IMPERM">#REF!</definedName>
    <definedName name="IMPERMEABILIZANTES_MALLAS_GEOTEXTILES" localSheetId="0">#REF!</definedName>
    <definedName name="IMPERMEABILIZANTES_MALLAS_GEOTEXTILES">#REF!</definedName>
    <definedName name="IMPRE" localSheetId="0">#REF!</definedName>
    <definedName name="IMPRE">#REF!</definedName>
    <definedName name="IMPRESSION" localSheetId="0">#REF!</definedName>
    <definedName name="IMPRESSION">#REF!</definedName>
    <definedName name="Imprev" localSheetId="0">#REF!</definedName>
    <definedName name="Imprev">#REF!</definedName>
    <definedName name="IMPREVISTOS" localSheetId="0">#REF!</definedName>
    <definedName name="IMPREVISTOS">#REF!</definedName>
    <definedName name="IMPRI" localSheetId="0">#REF!</definedName>
    <definedName name="IMPRI">#REF!</definedName>
    <definedName name="IMPRIM" localSheetId="0">#REF!</definedName>
    <definedName name="IMPRIM">#REF!</definedName>
    <definedName name="Imprimante" localSheetId="0">#REF!</definedName>
    <definedName name="Imprimante">#REF!</definedName>
    <definedName name="imprimir" localSheetId="0">#REF!</definedName>
    <definedName name="imprimir">#REF!</definedName>
    <definedName name="IMPTOS" localSheetId="0">#REF!</definedName>
    <definedName name="IMPTOS">#REF!</definedName>
    <definedName name="IMPTOS1" localSheetId="0">#REF!</definedName>
    <definedName name="IMPTOS1">#REF!</definedName>
    <definedName name="impuestos" localSheetId="0" hidden="1">{"'Sheet1'!$A$1:$G$85"}</definedName>
    <definedName name="impuestos" hidden="1">{"'Sheet1'!$A$1:$G$85"}</definedName>
    <definedName name="INC" localSheetId="0">#REF!</definedName>
    <definedName name="INC">#REF!</definedName>
    <definedName name="INCR._PRODC." localSheetId="0">#REF!</definedName>
    <definedName name="INCR._PRODC.">#REF!</definedName>
    <definedName name="INCSTMT_DETAIL" localSheetId="0">#REF!</definedName>
    <definedName name="INCSTMT_DETAIL">#REF!</definedName>
    <definedName name="INDICA" localSheetId="0">#REF!</definedName>
    <definedName name="INDICA">#REF!</definedName>
    <definedName name="INDICADORES" localSheetId="0">#REF!</definedName>
    <definedName name="INDICADORES">#REF!</definedName>
    <definedName name="INDICE" localSheetId="0">#REF!</definedName>
    <definedName name="INDICE">#REF!</definedName>
    <definedName name="INDPYG9698" localSheetId="0" hidden="1">{#N/A,#N/A,FALSE,"Costos Productos 6A";#N/A,#N/A,FALSE,"Costo Unitario Total H-94-12"}</definedName>
    <definedName name="INDPYG9698" hidden="1">{#N/A,#N/A,FALSE,"Costos Productos 6A";#N/A,#N/A,FALSE,"Costo Unitario Total H-94-12"}</definedName>
    <definedName name="Indus" localSheetId="0">#REF!</definedName>
    <definedName name="Indus">#REF!</definedName>
    <definedName name="inf" localSheetId="0">#REF!</definedName>
    <definedName name="inf">#REF!</definedName>
    <definedName name="INFF" localSheetId="0">#REF!</definedName>
    <definedName name="INFF">#REF!</definedName>
    <definedName name="INFG" localSheetId="0">#REF!</definedName>
    <definedName name="INFG">#REF!</definedName>
    <definedName name="infi" localSheetId="0">#REF!</definedName>
    <definedName name="infi">#REF!</definedName>
    <definedName name="INFORME" localSheetId="0">#REF!</definedName>
    <definedName name="INFORME">#REF!</definedName>
    <definedName name="Informe_semanal" localSheetId="0">#REF!</definedName>
    <definedName name="Informe_semanal">#REF!</definedName>
    <definedName name="ING" localSheetId="0" hidden="1">{#N/A,#N/A,FALSE,"DITCAR";#N/A,#N/A,FALSE,"a1";#N/A,#N/A,FALSE,"a2";#N/A,#N/A,FALSE,"a3";#N/A,#N/A,FALSE,"a4";#N/A,#N/A,FALSE,"a4a";#N/A,#N/A,FALSE,"a4B";#N/A,#N/A,FALSE,"a4C";#N/A,#N/A,FALSE,"A5a ";#N/A,#N/A,FALSE,"A5b";#N/A,#N/A,FALSE,"A6A";#N/A,#N/A,FALSE,"A6B";#N/A,#N/A,FALSE,"A6C";#N/A,#N/A,FALSE,"04PG12NB"}</definedName>
    <definedName name="ING" hidden="1">{#N/A,#N/A,FALSE,"DITCAR";#N/A,#N/A,FALSE,"a1";#N/A,#N/A,FALSE,"a2";#N/A,#N/A,FALSE,"a3";#N/A,#N/A,FALSE,"a4";#N/A,#N/A,FALSE,"a4a";#N/A,#N/A,FALSE,"a4B";#N/A,#N/A,FALSE,"a4C";#N/A,#N/A,FALSE,"A5a ";#N/A,#N/A,FALSE,"A5b";#N/A,#N/A,FALSE,"A6A";#N/A,#N/A,FALSE,"A6B";#N/A,#N/A,FALSE,"A6C";#N/A,#N/A,FALSE,"04PG12NB"}</definedName>
    <definedName name="IngElect" localSheetId="0">#REF!</definedName>
    <definedName name="IngElect">#REF!</definedName>
    <definedName name="INGENIERIA1" localSheetId="0">#REF!</definedName>
    <definedName name="INGENIERIA1">#REF!</definedName>
    <definedName name="INGENIERIA11" localSheetId="0">#REF!</definedName>
    <definedName name="INGENIERIA11">#REF!</definedName>
    <definedName name="Ingeniero" localSheetId="0">#REF!</definedName>
    <definedName name="Ingeniero">#REF!</definedName>
    <definedName name="INGREHIS" localSheetId="0" hidden="1">{#N/A,#N/A,FALSE,"CIBHA05A";#N/A,#N/A,FALSE,"CIBHA05B"}</definedName>
    <definedName name="INGREHIS" hidden="1">{#N/A,#N/A,FALSE,"CIBHA05A";#N/A,#N/A,FALSE,"CIBHA05B"}</definedName>
    <definedName name="ingresos" localSheetId="0">#REF!</definedName>
    <definedName name="ingresos">#REF!</definedName>
    <definedName name="IngresosMinimos" localSheetId="0">#REF!</definedName>
    <definedName name="IngresosMinimos">#REF!</definedName>
    <definedName name="INI_CEMENTO" localSheetId="0">#REF!</definedName>
    <definedName name="INI_CEMENTO">#REF!</definedName>
    <definedName name="INI_CONCRETOS" localSheetId="0">#REF!</definedName>
    <definedName name="INI_CONCRETOS">#REF!</definedName>
    <definedName name="INI_FORMALETA" localSheetId="0">#REF!</definedName>
    <definedName name="INI_FORMALETA">#REF!</definedName>
    <definedName name="INI_GRAVA" localSheetId="0">#REF!</definedName>
    <definedName name="INI_GRAVA">#REF!</definedName>
    <definedName name="INI_OTROS" localSheetId="0">#REF!</definedName>
    <definedName name="INI_OTROS">#REF!</definedName>
    <definedName name="iniciales" localSheetId="0">#REF!,#REF!,#REF!,#REF!</definedName>
    <definedName name="iniciales">#REF!,#REF!,#REF!,#REF!</definedName>
    <definedName name="Inicio" localSheetId="0">#REF!</definedName>
    <definedName name="Inicio">#REF!</definedName>
    <definedName name="INIDEUDA" localSheetId="0">#REF!</definedName>
    <definedName name="INIDEUDA">#REF!</definedName>
    <definedName name="INPU" localSheetId="0">#REF!</definedName>
    <definedName name="INPU">#REF!</definedName>
    <definedName name="INPUT" localSheetId="0">#REF!</definedName>
    <definedName name="INPUT">#REF!</definedName>
    <definedName name="inst" localSheetId="0">#REF!</definedName>
    <definedName name="inst">#REF!</definedName>
    <definedName name="INSU" localSheetId="0">#REF!</definedName>
    <definedName name="INSU">#REF!</definedName>
    <definedName name="INSUMOS" localSheetId="0">#REF!</definedName>
    <definedName name="INSUMOS">#REF!</definedName>
    <definedName name="Insumos_auxiliares" localSheetId="0">#REF!</definedName>
    <definedName name="Insumos_auxiliares">#REF!</definedName>
    <definedName name="Insumos_basicos" localSheetId="0">#REF!</definedName>
    <definedName name="Insumos_basicos">#REF!</definedName>
    <definedName name="Int" localSheetId="0">#REF!</definedName>
    <definedName name="Int">#REF!</definedName>
    <definedName name="InTap" localSheetId="0">#REF!</definedName>
    <definedName name="InTap">#REF!</definedName>
    <definedName name="INTER" localSheetId="0">#REF!</definedName>
    <definedName name="INTER">#REF!</definedName>
    <definedName name="Intercambiadores" localSheetId="0">#REF!</definedName>
    <definedName name="Intercambiadores">#REF!</definedName>
    <definedName name="Interest_Rate" localSheetId="0">#REF!</definedName>
    <definedName name="Interest_Rate">#REF!</definedName>
    <definedName name="INTERMEDIA_I" localSheetId="0">#REF!</definedName>
    <definedName name="INTERMEDIA_I">#REF!</definedName>
    <definedName name="INTERRUP">"['file:///D:/Users/Marcia/Documents/ALCALDIA/ejemplos%20apus/COTIZACION%20PROVEEDORES%20APUS%20SENA%202020.xlsx'#$MATERIALES.$O$46]"</definedName>
    <definedName name="Interruptor" localSheetId="0">#REF!</definedName>
    <definedName name="Interruptor">#REF!</definedName>
    <definedName name="INTERv" localSheetId="0">#REF!</definedName>
    <definedName name="INTERv">#REF!</definedName>
    <definedName name="Interventor" localSheetId="0">#REF!</definedName>
    <definedName name="Interventor">#REF!</definedName>
    <definedName name="IntFreeCred" localSheetId="0">#REF!</definedName>
    <definedName name="IntFreeCred">#REF!</definedName>
    <definedName name="IntVal" localSheetId="0">#REF!</definedName>
    <definedName name="IntVal">#REF!</definedName>
    <definedName name="INV_11" localSheetId="0">#REF!</definedName>
    <definedName name="INV_11">#REF!</definedName>
    <definedName name="INV_Payments" localSheetId="0">#REF!</definedName>
    <definedName name="INV_Payments">#REF!</definedName>
    <definedName name="InvDol1" localSheetId="0">#REF!</definedName>
    <definedName name="InvDol1">#REF!</definedName>
    <definedName name="InvDol2" localSheetId="0">#REF!</definedName>
    <definedName name="InvDol2">#REF!</definedName>
    <definedName name="InvDol3" localSheetId="0">#REF!</definedName>
    <definedName name="InvDol3">#REF!</definedName>
    <definedName name="InvDol4" localSheetId="0">#REF!</definedName>
    <definedName name="InvDol4">#REF!</definedName>
    <definedName name="InvDol5" localSheetId="0">#REF!</definedName>
    <definedName name="InvDol5">#REF!</definedName>
    <definedName name="InvDol6" localSheetId="0">#REF!</definedName>
    <definedName name="InvDol6">#REF!</definedName>
    <definedName name="InvDol7" localSheetId="0">#REF!</definedName>
    <definedName name="InvDol7">#REF!</definedName>
    <definedName name="InvDol8" localSheetId="0">#REF!</definedName>
    <definedName name="InvDol8">#REF!</definedName>
    <definedName name="IO" localSheetId="0">#REF!</definedName>
    <definedName name="IO">#REF!</definedName>
    <definedName name="IoLIST" localSheetId="0">#REF!</definedName>
    <definedName name="IoLIST">#REF!</definedName>
    <definedName name="IOPIOU" localSheetId="0" hidden="1">{#N/A,#N/A,FALSE,"Costos Productos 6A";#N/A,#N/A,FALSE,"Costo Unitario Total H-94-12"}</definedName>
    <definedName name="IOPIOU" hidden="1">{#N/A,#N/A,FALSE,"Costos Productos 6A";#N/A,#N/A,FALSE,"Costo Unitario Total H-94-12"}</definedName>
    <definedName name="IOU" localSheetId="0">#REF!</definedName>
    <definedName name="IOU">#REF!</definedName>
    <definedName name="IOUHH" localSheetId="0">#REF!</definedName>
    <definedName name="IOUHH">[0]!ERR</definedName>
    <definedName name="IP" localSheetId="0">#REF!</definedName>
    <definedName name="IP">#REF!</definedName>
    <definedName name="IPP" localSheetId="0">#REF!</definedName>
    <definedName name="IPP">#REF!</definedName>
    <definedName name="irng" localSheetId="0">#REF!</definedName>
    <definedName name="irng">#REF!</definedName>
    <definedName name="irrigador" localSheetId="0">#REF!</definedName>
    <definedName name="irrigador">#REF!</definedName>
    <definedName name="Iss" localSheetId="0">#REF!</definedName>
    <definedName name="Iss">#REF!</definedName>
    <definedName name="issafp" localSheetId="0">#REF!</definedName>
    <definedName name="issafp">#REF!</definedName>
    <definedName name="isscs" localSheetId="0">#REF!</definedName>
    <definedName name="isscs">#REF!</definedName>
    <definedName name="isseps" localSheetId="0">#REF!</definedName>
    <definedName name="isseps">#REF!</definedName>
    <definedName name="ITEM" localSheetId="0">#REF!</definedName>
    <definedName name="ITEM">#REF!</definedName>
    <definedName name="ITEM_1" localSheetId="0">#REF!</definedName>
    <definedName name="ITEM_1">#REF!</definedName>
    <definedName name="ITEM_2.1" localSheetId="0">#REF!</definedName>
    <definedName name="ITEM_2.1">#REF!</definedName>
    <definedName name="ITEM_2_3_1" localSheetId="0">#REF!</definedName>
    <definedName name="ITEM_2_3_1">#REF!</definedName>
    <definedName name="ITEM1" localSheetId="0">#REF!</definedName>
    <definedName name="ITEM1">#REF!</definedName>
    <definedName name="ITEM15" localSheetId="0">#REF!</definedName>
    <definedName name="ITEM15">#REF!</definedName>
    <definedName name="ITEM2" localSheetId="0">#REF!</definedName>
    <definedName name="ITEM2">#REF!</definedName>
    <definedName name="item210.3" localSheetId="0">#REF!</definedName>
    <definedName name="item210.3">#REF!</definedName>
    <definedName name="item230.1" localSheetId="0">#REF!</definedName>
    <definedName name="item230.1">#REF!</definedName>
    <definedName name="ITEM3" localSheetId="0">#REF!</definedName>
    <definedName name="ITEM3">#REF!</definedName>
    <definedName name="item310" localSheetId="0">#REF!</definedName>
    <definedName name="item310">#REF!</definedName>
    <definedName name="item320.2" localSheetId="0">#REF!</definedName>
    <definedName name="item320.2">#REF!</definedName>
    <definedName name="item330.1" localSheetId="0">#REF!</definedName>
    <definedName name="item330.1">#REF!</definedName>
    <definedName name="item420" localSheetId="0">#REF!</definedName>
    <definedName name="item420">#REF!</definedName>
    <definedName name="item450.2P" localSheetId="0">#REF!</definedName>
    <definedName name="item450.2P">#REF!</definedName>
    <definedName name="item600.1" localSheetId="0">#REF!</definedName>
    <definedName name="item600.1">#REF!</definedName>
    <definedName name="item610.1" localSheetId="0">#REF!</definedName>
    <definedName name="item610.1">#REF!</definedName>
    <definedName name="item610.2" localSheetId="0">#REF!</definedName>
    <definedName name="item610.2">#REF!</definedName>
    <definedName name="item630.4" localSheetId="0">#REF!</definedName>
    <definedName name="item630.4">#REF!</definedName>
    <definedName name="item630.6" localSheetId="0">#REF!</definedName>
    <definedName name="item630.6">#REF!</definedName>
    <definedName name="item630.7" localSheetId="0">#REF!</definedName>
    <definedName name="item630.7">#REF!</definedName>
    <definedName name="item640.3" localSheetId="0">#REF!</definedName>
    <definedName name="item640.3">#REF!</definedName>
    <definedName name="item661" localSheetId="0">#REF!</definedName>
    <definedName name="item661">#REF!</definedName>
    <definedName name="item671" localSheetId="0">#REF!</definedName>
    <definedName name="item671">#REF!</definedName>
    <definedName name="item673.1" localSheetId="0">#REF!</definedName>
    <definedName name="item673.1">#REF!</definedName>
    <definedName name="item673.3" localSheetId="0">#REF!</definedName>
    <definedName name="item673.3">#REF!</definedName>
    <definedName name="item681" localSheetId="0">#REF!</definedName>
    <definedName name="item681">#REF!</definedName>
    <definedName name="item700.1" localSheetId="0">#REF!</definedName>
    <definedName name="item700.1">#REF!</definedName>
    <definedName name="item710.1" localSheetId="0">#REF!</definedName>
    <definedName name="item710.1">#REF!</definedName>
    <definedName name="item710.2" localSheetId="0">#REF!</definedName>
    <definedName name="item710.2">#REF!</definedName>
    <definedName name="item730.1" localSheetId="0">#REF!</definedName>
    <definedName name="item730.1">#REF!</definedName>
    <definedName name="item730.2" localSheetId="0">#REF!</definedName>
    <definedName name="item730.2">#REF!</definedName>
    <definedName name="item730.2.4" localSheetId="0">#REF!</definedName>
    <definedName name="item730.2.4">#REF!</definedName>
    <definedName name="item900.2" localSheetId="0">#REF!</definedName>
    <definedName name="item900.2">#REF!</definedName>
    <definedName name="ItemCodos" localSheetId="0">#REF!</definedName>
    <definedName name="ItemCodos">#REF!</definedName>
    <definedName name="ITEMPROPUESTA" localSheetId="0">#REF!</definedName>
    <definedName name="ITEMPROPUESTA">#REF!</definedName>
    <definedName name="ITEMS" localSheetId="0">#REF!</definedName>
    <definedName name="ITEMS">#REF!</definedName>
    <definedName name="ITER" localSheetId="0">#REF!</definedName>
    <definedName name="ITER">#REF!</definedName>
    <definedName name="ITER2" localSheetId="0">#REF!</definedName>
    <definedName name="ITER2">#REF!</definedName>
    <definedName name="Iterar" localSheetId="0">#REF!</definedName>
    <definedName name="Iterar">#REF!</definedName>
    <definedName name="ITT" localSheetId="0">#REF!</definedName>
    <definedName name="ITT">#REF!</definedName>
    <definedName name="iua" localSheetId="0">#REF!</definedName>
    <definedName name="iua">#REF!</definedName>
    <definedName name="IUI" localSheetId="0">#REF!</definedName>
    <definedName name="IUI">#REF!</definedName>
    <definedName name="iuit7" localSheetId="0">#REF!</definedName>
    <definedName name="iuit7">#REF!</definedName>
    <definedName name="iul" localSheetId="0">#REF!</definedName>
    <definedName name="iul">#REF!</definedName>
    <definedName name="iuouio" localSheetId="0">#REF!</definedName>
    <definedName name="iuouio">#REF!</definedName>
    <definedName name="iuyi9" localSheetId="0">#REF!</definedName>
    <definedName name="iuyi9">#REF!</definedName>
    <definedName name="IV" localSheetId="0">#REF!</definedName>
    <definedName name="IV">#REF!</definedName>
    <definedName name="IVA" localSheetId="0">#REF!</definedName>
    <definedName name="IVA">#REF!</definedName>
    <definedName name="IVA_1">"#REF!"</definedName>
    <definedName name="IvaSUtl" localSheetId="0">#REF!</definedName>
    <definedName name="IvaSUtl">#REF!</definedName>
    <definedName name="iwjer" localSheetId="0">#REF!</definedName>
    <definedName name="iwjer">#REF!</definedName>
    <definedName name="iyuiuyi" localSheetId="0">#REF!</definedName>
    <definedName name="iyuiuyi">#REF!</definedName>
    <definedName name="j" localSheetId="0">#REF!</definedName>
    <definedName name="j">#REF!</definedName>
    <definedName name="JARZ" localSheetId="0">#REF!</definedName>
    <definedName name="JARZ">#REF!</definedName>
    <definedName name="jau" localSheetId="0">#REF!</definedName>
    <definedName name="jau">#REF!</definedName>
    <definedName name="JC" localSheetId="0">#REF!</definedName>
    <definedName name="JC">#REF!</definedName>
    <definedName name="jd" localSheetId="0">#REF!</definedName>
    <definedName name="jd">#REF!</definedName>
    <definedName name="jdC" localSheetId="0">#REF!</definedName>
    <definedName name="jdC">#REF!</definedName>
    <definedName name="jdfjkd" localSheetId="0">#REF!</definedName>
    <definedName name="jdfjkd">#REF!</definedName>
    <definedName name="jdh" localSheetId="0">#REF!</definedName>
    <definedName name="jdh">#REF!</definedName>
    <definedName name="jeydelbert" localSheetId="0">#REF!</definedName>
    <definedName name="jeydelbert">#REF!</definedName>
    <definedName name="jeytj" localSheetId="0">#REF!</definedName>
    <definedName name="jeytj">#REF!</definedName>
    <definedName name="jfç" localSheetId="0">#REF!</definedName>
    <definedName name="jfç">#REF!</definedName>
    <definedName name="jfhjfrt" localSheetId="0">#REF!</definedName>
    <definedName name="jfhjfrt">#REF!</definedName>
    <definedName name="JGA" localSheetId="0">#REF!</definedName>
    <definedName name="JGA">#REF!</definedName>
    <definedName name="jgfj" localSheetId="0">#REF!</definedName>
    <definedName name="jgfj">#REF!</definedName>
    <definedName name="jghj" localSheetId="0">#REF!</definedName>
    <definedName name="jghj">#REF!</definedName>
    <definedName name="jgj" localSheetId="0">#REF!</definedName>
    <definedName name="jgj">#REF!</definedName>
    <definedName name="jhg" localSheetId="0">#REF!</definedName>
    <definedName name="jhg">#REF!</definedName>
    <definedName name="jhhhh" localSheetId="0" hidden="1">{#N/A,#N/A,FALSE,"CCTV"}</definedName>
    <definedName name="jhhhh" hidden="1">{#N/A,#N/A,FALSE,"CCTV"}</definedName>
    <definedName name="jhjyj" localSheetId="0">#REF!</definedName>
    <definedName name="jhjyj">#REF!</definedName>
    <definedName name="JHK" localSheetId="0">#REF!</definedName>
    <definedName name="JHK">#REF!</definedName>
    <definedName name="jhkgjkvf" localSheetId="0">#REF!</definedName>
    <definedName name="jhkgjkvf">#REF!</definedName>
    <definedName name="jj" localSheetId="0" hidden="1">{"via1",#N/A,TRUE,"general";"via2",#N/A,TRUE,"general";"via3",#N/A,TRUE,"general"}</definedName>
    <definedName name="jj" hidden="1">{"via1",#N/A,TRUE,"general";"via2",#N/A,TRUE,"general";"via3",#N/A,TRUE,"general"}</definedName>
    <definedName name="jjfq" localSheetId="0">#REF!</definedName>
    <definedName name="jjfq">#REF!</definedName>
    <definedName name="JJJ" localSheetId="0">#REF!</definedName>
    <definedName name="JJJ">#REF!</definedName>
    <definedName name="jjjhjddfg" localSheetId="0">#REF!</definedName>
    <definedName name="jjjhjddfg">#REF!</definedName>
    <definedName name="jjjjju" localSheetId="0">#REF!</definedName>
    <definedName name="jjjjju">#REF!</definedName>
    <definedName name="jjjjkkk" localSheetId="0" hidden="1">{"TAB1",#N/A,TRUE,"GENERAL";"TAB2",#N/A,TRUE,"GENERAL";"TAB3",#N/A,TRUE,"GENERAL";"TAB4",#N/A,TRUE,"GENERAL";"TAB5",#N/A,TRUE,"GENERAL"}</definedName>
    <definedName name="jjjjkkk" hidden="1">{"TAB1",#N/A,TRUE,"GENERAL";"TAB2",#N/A,TRUE,"GENERAL";"TAB3",#N/A,TRUE,"GENERAL";"TAB4",#N/A,TRUE,"GENERAL";"TAB5",#N/A,TRUE,"GENERAL"}</definedName>
    <definedName name="jjujujty" localSheetId="0">#REF!</definedName>
    <definedName name="jjujujty">#REF!</definedName>
    <definedName name="jjyjy" localSheetId="0">#REF!</definedName>
    <definedName name="jjyjy">#REF!</definedName>
    <definedName name="jkjkjk" localSheetId="0" hidden="1">#REF!</definedName>
    <definedName name="jkjkjk" hidden="1">#REF!</definedName>
    <definedName name="jkk" localSheetId="0">#REF!</definedName>
    <definedName name="jkk">#REF!</definedName>
    <definedName name="jkl" localSheetId="0">#REF!</definedName>
    <definedName name="jkl">#REF!</definedName>
    <definedName name="JOHNNY" localSheetId="0">#REF!</definedName>
    <definedName name="JOHNNY">[0]!ERR</definedName>
    <definedName name="jorge" localSheetId="0">#REF!</definedName>
    <definedName name="jorge">#REF!</definedName>
    <definedName name="JOSE" localSheetId="0">#REF!</definedName>
    <definedName name="JOSE">#REF!</definedName>
    <definedName name="JOTA">#N/A</definedName>
    <definedName name="JRYJ" localSheetId="0">#REF!</definedName>
    <definedName name="JRYJ">#REF!</definedName>
    <definedName name="jtyj" localSheetId="0">#REF!</definedName>
    <definedName name="jtyj">#REF!</definedName>
    <definedName name="jtyry" localSheetId="0">#REF!</definedName>
    <definedName name="jtyry">#REF!</definedName>
    <definedName name="juj" localSheetId="0">#REF!</definedName>
    <definedName name="juj">#REF!</definedName>
    <definedName name="jujcx" localSheetId="0">#REF!</definedName>
    <definedName name="jujcx">#REF!</definedName>
    <definedName name="jujuj" localSheetId="0">#REF!</definedName>
    <definedName name="jujuj">#REF!</definedName>
    <definedName name="jujujuju" localSheetId="0">#REF!</definedName>
    <definedName name="jujujuju">#REF!</definedName>
    <definedName name="JulAgo" localSheetId="0">#REF!</definedName>
    <definedName name="JulAgo">#REF!</definedName>
    <definedName name="JulAgo_C" localSheetId="0">#REF!</definedName>
    <definedName name="JulAgo_C">#REF!</definedName>
    <definedName name="juuuhb" localSheetId="0">#REF!</definedName>
    <definedName name="juuuhb">#REF!</definedName>
    <definedName name="jvv" localSheetId="0">#REF!</definedName>
    <definedName name="jvv">#REF!</definedName>
    <definedName name="jyjt7" localSheetId="0">#REF!</definedName>
    <definedName name="jyjt7">#REF!</definedName>
    <definedName name="jyt" localSheetId="0">#REF!</definedName>
    <definedName name="jyt">#REF!</definedName>
    <definedName name="jytj" localSheetId="0">#REF!</definedName>
    <definedName name="jytj">#REF!</definedName>
    <definedName name="jyuju" localSheetId="0">#REF!</definedName>
    <definedName name="jyuju">#REF!</definedName>
    <definedName name="jyujyuj" localSheetId="0">#REF!</definedName>
    <definedName name="jyujyuj">#REF!</definedName>
    <definedName name="K" localSheetId="0">#REF!</definedName>
    <definedName name="K">#REF!</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dmfm" localSheetId="0">#REF!</definedName>
    <definedName name="kdmfm">#REF!</definedName>
    <definedName name="kf" localSheetId="0">#REF!</definedName>
    <definedName name="kf">#REF!</definedName>
    <definedName name="kghlgh" localSheetId="0" hidden="1">{#N/A,#N/A,FALSE,"CCTV"}</definedName>
    <definedName name="kghlgh" hidden="1">{#N/A,#N/A,FALSE,"CCTV"}</definedName>
    <definedName name="kh" localSheetId="0">#REF!</definedName>
    <definedName name="kh">#REF!</definedName>
    <definedName name="KHGGH" localSheetId="0">#REF!</definedName>
    <definedName name="KHGGH">#REF!</definedName>
    <definedName name="khjk7" localSheetId="0">#REF!</definedName>
    <definedName name="khjk7">#REF!</definedName>
    <definedName name="kikik" localSheetId="0">#REF!</definedName>
    <definedName name="kikik">#REF!</definedName>
    <definedName name="KITVALV">"['file:///D:/Users/Marcia/Documents/ALCALDIA/ejemplos%20apus/COTIZACION%20PROVEEDORES%20APUS%20SENA%202020.xlsx'#$MATERIALES.$O$83]"</definedName>
    <definedName name="kiulil" localSheetId="0" hidden="1">{#N/A,#N/A,FALSE,"CCTV"}</definedName>
    <definedName name="kiulil" hidden="1">{#N/A,#N/A,FALSE,"CCTV"}</definedName>
    <definedName name="kj" localSheetId="0">#REF!</definedName>
    <definedName name="kj">#REF!</definedName>
    <definedName name="kjhkd" localSheetId="0">#REF!</definedName>
    <definedName name="kjhkd">#REF!</definedName>
    <definedName name="kjhlh" localSheetId="0" hidden="1">{#N/A,#N/A,FALSE,"CCTV"}</definedName>
    <definedName name="kjhlh" hidden="1">{#N/A,#N/A,FALSE,"CCTV"}</definedName>
    <definedName name="kjhljhk" localSheetId="0" hidden="1">{#N/A,#N/A,FALSE,"CCTV"}</definedName>
    <definedName name="kjhljhk" hidden="1">{#N/A,#N/A,FALSE,"CCTV"}</definedName>
    <definedName name="kjj" localSheetId="0">#REF!</definedName>
    <definedName name="kjj">#REF!</definedName>
    <definedName name="kjk" localSheetId="0">#REF!</definedName>
    <definedName name="kjk">#REF!</definedName>
    <definedName name="kjtrkjr" localSheetId="0">#REF!</definedName>
    <definedName name="kjtrkjr">#REF!</definedName>
    <definedName name="kk" localSheetId="0">#REF!</definedName>
    <definedName name="kk">#REF!</definedName>
    <definedName name="kkkk" localSheetId="0">#REF!</definedName>
    <definedName name="kkkk">#REF!</definedName>
    <definedName name="kkkki" localSheetId="0">#REF!</definedName>
    <definedName name="kkkki">#REF!</definedName>
    <definedName name="kkkkkki" localSheetId="0">#REF!</definedName>
    <definedName name="kkkkkki">#REF!</definedName>
    <definedName name="kl" localSheetId="0">#REF!</definedName>
    <definedName name="kl">[0]!ERR</definedName>
    <definedName name="klklk" localSheetId="0">#REF!</definedName>
    <definedName name="klklk">#REF!</definedName>
    <definedName name="km" localSheetId="0">#REF!</definedName>
    <definedName name="km">#REF!</definedName>
    <definedName name="ko" localSheetId="0">#REF!</definedName>
    <definedName name="ko">#REF!</definedName>
    <definedName name="krtrk" localSheetId="0">#REF!</definedName>
    <definedName name="krtrk">#REF!</definedName>
    <definedName name="ks" localSheetId="0">#REF!</definedName>
    <definedName name="ks">#REF!</definedName>
    <definedName name="ksogtk" localSheetId="0">#REF!</definedName>
    <definedName name="ksogtk">#REF!</definedName>
    <definedName name="KU" localSheetId="0">#REF!</definedName>
    <definedName name="KU">#REF!</definedName>
    <definedName name="kuyhgbe" localSheetId="0">#REF!</definedName>
    <definedName name="kuyhgbe">#REF!</definedName>
    <definedName name="kyr" localSheetId="0">#REF!</definedName>
    <definedName name="kyr">#REF!</definedName>
    <definedName name="L" localSheetId="0">#REF!</definedName>
    <definedName name="L">#REF!</definedName>
    <definedName name="L1A1">#N/A</definedName>
    <definedName name="L220TT" localSheetId="0">#REF!</definedName>
    <definedName name="L220TT">#REF!</definedName>
    <definedName name="L60PR" localSheetId="0">#REF!</definedName>
    <definedName name="L60PR">#REF!</definedName>
    <definedName name="L60TT" localSheetId="0">#REF!</definedName>
    <definedName name="L60TT">#REF!</definedName>
    <definedName name="la" localSheetId="0">#REF!</definedName>
    <definedName name="la">#REF!</definedName>
    <definedName name="labor" localSheetId="0">#REF!</definedName>
    <definedName name="labor">#REF!</definedName>
    <definedName name="LAD" localSheetId="0">#REF!</definedName>
    <definedName name="LAD">#REF!</definedName>
    <definedName name="LADRILLTOLET">"['file:///D:/Users/Marcia/Documents/ALCALDIA/ejemplos%20apus/COTIZACION%20PROVEEDORES%20APUS%20SENA%202020.xlsx'#$MATERIALES.$O$172]"</definedName>
    <definedName name="LAF" localSheetId="0">#REF!</definedName>
    <definedName name="LAF">#REF!</definedName>
    <definedName name="LAG" localSheetId="0">#REF!</definedName>
    <definedName name="LAG">#REF!</definedName>
    <definedName name="LAL" localSheetId="0">#REF!</definedName>
    <definedName name="LAL">#REF!</definedName>
    <definedName name="lame" localSheetId="0">#REF!</definedName>
    <definedName name="lame">#REF!</definedName>
    <definedName name="LAMINA3">"['file:///D:/Users/Marcia/Documents/ALCALDIA/ejemplos%20apus/COTIZACION%20PROVEEDORES%20APUS%20SENA%202020.xlsx'#$MATERIALES.$O$146]"</definedName>
    <definedName name="LAMINACAL18">"['file:///D:/Users/Marcia/Documents/ALCALDIA/ejemplos%20apus/COTIZACION%20PROVEEDORES%20APUS%20SENA%202020.xlsx'#$MATERIALES.$O$145]"</definedName>
    <definedName name="LAMINAGALV22">"['file:///D:/Users/Marcia/Documents/ALCALDIA/ejemplos%20apus/COTIZACION%20PROVEEDORES%20APUS%20SENA%202020.xlsx'#$MATERIALES.$O$166]"</definedName>
    <definedName name="LAMINASUPBP10">"['file:///D:/Users/Marcia/Documents/ALCALDIA/ejemplos%20apus/COTIZACION%20PROVEEDORES%20APUS%20SENA%202020.xlsx'#$MATERIALES.$O$169]"</definedName>
    <definedName name="LAMPARAHERM">"['file:///D:/Users/Marcia/Documents/ALCALDIA/ejemplos%20apus/COTIZACION%20PROVEEDORES%20APUS%20SENA%202020.xlsx'#$MATERIALES.$O$30]"</definedName>
    <definedName name="LANODO" localSheetId="0">#REF!</definedName>
    <definedName name="LANODO">#REF!</definedName>
    <definedName name="LANODOFT" localSheetId="0">#REF!</definedName>
    <definedName name="LANODOFT">#REF!</definedName>
    <definedName name="LARGUE" localSheetId="0">#REF!</definedName>
    <definedName name="LARGUE">#REF!</definedName>
    <definedName name="lasd" localSheetId="0">#REF!</definedName>
    <definedName name="lasd">#REF!</definedName>
    <definedName name="LAST" localSheetId="0">#REF!</definedName>
    <definedName name="LAST">#REF!</definedName>
    <definedName name="Last_Row" localSheetId="0">#REF!</definedName>
    <definedName name="Last_Row">#REF!</definedName>
    <definedName name="Lavamanos" localSheetId="0">#REF!</definedName>
    <definedName name="Lavamanos">#REF!</definedName>
    <definedName name="lb" localSheetId="0">#REF!</definedName>
    <definedName name="lb">#REF!</definedName>
    <definedName name="LbT" localSheetId="0">#REF!</definedName>
    <definedName name="LbT">#REF!</definedName>
    <definedName name="lbv" localSheetId="0">#REF!</definedName>
    <definedName name="lbv">#REF!</definedName>
    <definedName name="LcC" localSheetId="0">#REF!</definedName>
    <definedName name="LcC">#REF!</definedName>
    <definedName name="LCOLC" localSheetId="0">#REF!</definedName>
    <definedName name="LCOLC">#REF!</definedName>
    <definedName name="LcT" localSheetId="0">#REF!</definedName>
    <definedName name="LcT">#REF!</definedName>
    <definedName name="LcTc" localSheetId="0">#REF!</definedName>
    <definedName name="LcTc">#REF!</definedName>
    <definedName name="LcTP" localSheetId="0">#REF!</definedName>
    <definedName name="LcTP">#REF!</definedName>
    <definedName name="LcTZ" localSheetId="0">#REF!</definedName>
    <definedName name="LcTZ">#REF!</definedName>
    <definedName name="ld" localSheetId="0">#REF!</definedName>
    <definedName name="ld">#REF!</definedName>
    <definedName name="Leader" localSheetId="0">#REF!</definedName>
    <definedName name="Leader">#REF!</definedName>
    <definedName name="LEBM" localSheetId="0">#REF!</definedName>
    <definedName name="LEBM">#REF!</definedName>
    <definedName name="LETRA" localSheetId="0">#REF!</definedName>
    <definedName name="LETRA">#REF!</definedName>
    <definedName name="LETRAS" localSheetId="0">#REF!</definedName>
    <definedName name="LETRAS">#REF!</definedName>
    <definedName name="LEVANTE" localSheetId="0">#REF!</definedName>
    <definedName name="LEVANTE">#REF!</definedName>
    <definedName name="level" localSheetId="0">#REF!</definedName>
    <definedName name="level">#REF!</definedName>
    <definedName name="Lf" localSheetId="0">#REF!</definedName>
    <definedName name="Lf">#REF!</definedName>
    <definedName name="LG" localSheetId="0">#REF!</definedName>
    <definedName name="LG">#REF!</definedName>
    <definedName name="LI" localSheetId="0">#REF!</definedName>
    <definedName name="LI">#REF!</definedName>
    <definedName name="LI60kv" localSheetId="0">#REF!</definedName>
    <definedName name="LI60kv">#REF!</definedName>
    <definedName name="libor" localSheetId="0">#REF!</definedName>
    <definedName name="libor">#REF!</definedName>
    <definedName name="libro" localSheetId="0">#REF!</definedName>
    <definedName name="libro">#REF!</definedName>
    <definedName name="Libro1_Hoja1_Lista" localSheetId="0">#REF!</definedName>
    <definedName name="Libro1_Hoja1_Lista">#REF!</definedName>
    <definedName name="LICITACION" localSheetId="0">#REF!</definedName>
    <definedName name="LICITACION">#REF!</definedName>
    <definedName name="lides" localSheetId="0">#REF!</definedName>
    <definedName name="lides">#REF!</definedName>
    <definedName name="LIJA">"['file:///D:/Users/Marcia/Documents/ALCALDIA/ejemplos%20apus/COTIZACION%20PROVEEDORES%20APUS%20SENA%202020.xlsx'#$MATERIALES.$O$112]"</definedName>
    <definedName name="LIMA" localSheetId="0">#REF!</definedName>
    <definedName name="LIMA">#REF!</definedName>
    <definedName name="limcount" hidden="1">1</definedName>
    <definedName name="LIMP" localSheetId="0">#REF!</definedName>
    <definedName name="LIMP">#REF!</definedName>
    <definedName name="LIMPPVC1.4">"['file:///D:/Users/Marcia/Documents/ALCALDIA/ejemplos%20apus/COTIZACION%20PROVEEDORES%20APUS%20SENA%202020.xlsx'#$MATERIALES.$O$86]"</definedName>
    <definedName name="LIN" localSheetId="0">#REF!</definedName>
    <definedName name="LIN">#REF!</definedName>
    <definedName name="line" localSheetId="0">#REF!</definedName>
    <definedName name="line">#REF!</definedName>
    <definedName name="LINE1" localSheetId="0">#REF!</definedName>
    <definedName name="LINE1">#REF!</definedName>
    <definedName name="LINEA" localSheetId="0">#REF!</definedName>
    <definedName name="LINEA">#REF!</definedName>
    <definedName name="LisaCodSAO" localSheetId="0">#REF!</definedName>
    <definedName name="LisaCodSAO">#REF!</definedName>
    <definedName name="LISBASE2" localSheetId="0">#REF!</definedName>
    <definedName name="LISBASE2">#REF!</definedName>
    <definedName name="List_cuadrillas" localSheetId="0">#REF!</definedName>
    <definedName name="List_cuadrillas">#REF!</definedName>
    <definedName name="List001" localSheetId="0">#REF!</definedName>
    <definedName name="List001">#REF!</definedName>
    <definedName name="List100" localSheetId="0">#REF!</definedName>
    <definedName name="List100">#REF!</definedName>
    <definedName name="List200" localSheetId="0">#REF!</definedName>
    <definedName name="List200">#REF!</definedName>
    <definedName name="List300" localSheetId="0">#REF!</definedName>
    <definedName name="List300">#REF!</definedName>
    <definedName name="List400" localSheetId="0">#REF!</definedName>
    <definedName name="List400">#REF!</definedName>
    <definedName name="List500" localSheetId="0">#REF!</definedName>
    <definedName name="List500">#REF!</definedName>
    <definedName name="List600" localSheetId="0">#REF!</definedName>
    <definedName name="List600">#REF!</definedName>
    <definedName name="List6000" localSheetId="0">#REF!</definedName>
    <definedName name="List6000">#REF!</definedName>
    <definedName name="list702" localSheetId="0">#REF!</definedName>
    <definedName name="list702">#REF!</definedName>
    <definedName name="list800" localSheetId="0">#REF!</definedName>
    <definedName name="list800">#REF!</definedName>
    <definedName name="list820" localSheetId="0">#REF!</definedName>
    <definedName name="list820">#REF!</definedName>
    <definedName name="list830" localSheetId="0">#REF!</definedName>
    <definedName name="list830">#REF!</definedName>
    <definedName name="list840" localSheetId="0">#REF!</definedName>
    <definedName name="list840">#REF!</definedName>
    <definedName name="list850" localSheetId="0">#REF!</definedName>
    <definedName name="list850">#REF!</definedName>
    <definedName name="list860" localSheetId="0">#REF!</definedName>
    <definedName name="list860">#REF!</definedName>
    <definedName name="list870" localSheetId="0">#REF!</definedName>
    <definedName name="list870">#REF!</definedName>
    <definedName name="list875" localSheetId="0">#REF!</definedName>
    <definedName name="list875">#REF!</definedName>
    <definedName name="list880" localSheetId="0">#REF!</definedName>
    <definedName name="list880">#REF!</definedName>
    <definedName name="list882" localSheetId="0">#REF!</definedName>
    <definedName name="list882">#REF!</definedName>
    <definedName name="list885" localSheetId="0">#REF!</definedName>
    <definedName name="list885">#REF!</definedName>
    <definedName name="list888" localSheetId="0">#REF!</definedName>
    <definedName name="list888">#REF!</definedName>
    <definedName name="list890" localSheetId="0">#REF!</definedName>
    <definedName name="list890">#REF!</definedName>
    <definedName name="list895" localSheetId="0">#REF!</definedName>
    <definedName name="list895">#REF!</definedName>
    <definedName name="lista" localSheetId="0">#REF!</definedName>
    <definedName name="lista">#REF!</definedName>
    <definedName name="Lista01" localSheetId="0">#REF!</definedName>
    <definedName name="Lista01">#REF!</definedName>
    <definedName name="Lista02" localSheetId="0">#REF!</definedName>
    <definedName name="Lista02">#REF!</definedName>
    <definedName name="Lista03" localSheetId="0">#REF!</definedName>
    <definedName name="Lista03">#REF!</definedName>
    <definedName name="Lista04" localSheetId="0">#REF!</definedName>
    <definedName name="Lista04">#REF!</definedName>
    <definedName name="LISTA1" localSheetId="0">#REF!</definedName>
    <definedName name="LISTA1">#REF!</definedName>
    <definedName name="Listacanti" localSheetId="0">#REF!</definedName>
    <definedName name="Listacanti">#REF!</definedName>
    <definedName name="ListaCantidad" localSheetId="0">#REF!</definedName>
    <definedName name="ListaCantidad">#REF!</definedName>
    <definedName name="Listado" localSheetId="0">#REF!</definedName>
    <definedName name="Listado">#REF!</definedName>
    <definedName name="Listado1" localSheetId="0">#REF!</definedName>
    <definedName name="Listado1">#REF!</definedName>
    <definedName name="ListaItem" localSheetId="0">#REF!</definedName>
    <definedName name="ListaItem">#REF!</definedName>
    <definedName name="listaprecios" localSheetId="0">#REF!</definedName>
    <definedName name="listaprecios">#REF!</definedName>
    <definedName name="ListaUni" localSheetId="0">#REF!</definedName>
    <definedName name="ListaUni">#REF!</definedName>
    <definedName name="LISTON" localSheetId="0">#REF!</definedName>
    <definedName name="LISTON">#REF!</definedName>
    <definedName name="liuoo" localSheetId="0">#REF!</definedName>
    <definedName name="liuoo">#REF!</definedName>
    <definedName name="LJ" localSheetId="0">#REF!</definedName>
    <definedName name="LJ">#REF!</definedName>
    <definedName name="lk" localSheetId="0">#REF!</definedName>
    <definedName name="lk">#REF!</definedName>
    <definedName name="lkj" localSheetId="0">#REF!</definedName>
    <definedName name="lkj">#REF!</definedName>
    <definedName name="LKJLJK" localSheetId="0">#REF!</definedName>
    <definedName name="LKJLJK">#REF!</definedName>
    <definedName name="lklhlkjl" localSheetId="0" hidden="1">{#N/A,#N/A,FALSE,"CCTV"}</definedName>
    <definedName name="lklhlkjl" hidden="1">{#N/A,#N/A,FALSE,"CCTV"}</definedName>
    <definedName name="LL" localSheetId="0">#REF!</definedName>
    <definedName name="LL">#REF!</definedName>
    <definedName name="LLAC12" localSheetId="0">#REF!</definedName>
    <definedName name="LLAC12">#REF!</definedName>
    <definedName name="llam" localSheetId="0">#REF!</definedName>
    <definedName name="llam">#REF!</definedName>
    <definedName name="LLANTAS" localSheetId="0">#REF!</definedName>
    <definedName name="LLANTAS">#REF!</definedName>
    <definedName name="LLAP12" localSheetId="0">#REF!</definedName>
    <definedName name="LLAP12">#REF!</definedName>
    <definedName name="LLAVESPANNER">"['file:///D:/Users/Marcia/Documents/ALCALDIA/ejemplos%20apus/COTIZACION%20PROVEEDORES%20APUS%20SENA%202020.xlsx'#$MATERIALES.$O$102]"</definedName>
    <definedName name="lll" localSheetId="0">#REF!</definedName>
    <definedName name="lll">#REF!</definedName>
    <definedName name="LLLLL" localSheetId="0">#REF!</definedName>
    <definedName name="LLLLL">#REF!</definedName>
    <definedName name="lllllh" localSheetId="0">#REF!</definedName>
    <definedName name="lllllh">#REF!</definedName>
    <definedName name="lllllllo" localSheetId="0">#REF!</definedName>
    <definedName name="lllllllo">#REF!</definedName>
    <definedName name="LLt" localSheetId="0">#REF!</definedName>
    <definedName name="LLt">#REF!</definedName>
    <definedName name="LO" localSheetId="0">#REF!</definedName>
    <definedName name="LO">#REF!</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0">#REF!</definedName>
    <definedName name="LOCA">#REF!</definedName>
    <definedName name="LOCA1" localSheetId="0">#REF!</definedName>
    <definedName name="LOCA1">#REF!</definedName>
    <definedName name="LOCALIZACION" localSheetId="0">#REF!</definedName>
    <definedName name="LOCALIZACION">#REF!</definedName>
    <definedName name="LOCALIZACION_1">"#REF!"</definedName>
    <definedName name="LOCALIZACION_Y_REPLANTEO" localSheetId="0">#REF!</definedName>
    <definedName name="LOCALIZACION_Y_REPLANTEO">#REF!</definedName>
    <definedName name="LOCALIZACIÓN_Y_REPLANTEO._ESTRUCTURAS" localSheetId="0">#REF!</definedName>
    <definedName name="LOCALIZACIÓN_Y_REPLANTEO._ESTRUCTURAS">#REF!</definedName>
    <definedName name="LOCTIGAS">"['file:///D:/Users/Marcia/Documents/ALCALDIA/ejemplos%20apus/COTIZACION%20PROVEEDORES%20APUS%20SENA%202020.xlsx'#$MATERIALES.$O$79]"</definedName>
    <definedName name="LOGO" localSheetId="0">#REF!</definedName>
    <definedName name="LOGO">[0]!ERR</definedName>
    <definedName name="lolol" localSheetId="0">#REF!</definedName>
    <definedName name="lolol">#REF!</definedName>
    <definedName name="LONA">"['file:///D:/Users/Marcia/Documents/ALCALDIA/ejemplos%20apus/COTIZACION%20PROVEEDORES%20APUS%20SENA%202020.xlsx'#$MATERIALES.$O$7]"</definedName>
    <definedName name="LONG" localSheetId="0">#REF!</definedName>
    <definedName name="LONG">#REF!</definedName>
    <definedName name="Longitud" localSheetId="0">#REF!</definedName>
    <definedName name="Longitud">#REF!</definedName>
    <definedName name="LOPE" localSheetId="0">#REF!</definedName>
    <definedName name="LOPE">#REF!</definedName>
    <definedName name="louujhvh" localSheetId="0">#REF!</definedName>
    <definedName name="louujhvh">#REF!</definedName>
    <definedName name="lp" localSheetId="0">#REF!</definedName>
    <definedName name="lp">#REF!</definedName>
    <definedName name="LPISOC" localSheetId="0">#REF!</definedName>
    <definedName name="LPISOC">#REF!</definedName>
    <definedName name="lplpl" localSheetId="0">#REF!</definedName>
    <definedName name="lplpl">#REF!</definedName>
    <definedName name="LPOR" localSheetId="0">#REF!</definedName>
    <definedName name="LPOR">#REF!</definedName>
    <definedName name="LPOR2" localSheetId="0">#REF!</definedName>
    <definedName name="LPOR2">#REF!</definedName>
    <definedName name="LPOR3" localSheetId="0">#REF!</definedName>
    <definedName name="LPOR3">#REF!</definedName>
    <definedName name="LPTC60" localSheetId="0">#REF!</definedName>
    <definedName name="LPTC60">#REF!</definedName>
    <definedName name="LS" localSheetId="0">#REF!</definedName>
    <definedName name="LS">#REF!</definedName>
    <definedName name="LS60kv" localSheetId="0">#REF!</definedName>
    <definedName name="LS60kv">#REF!</definedName>
    <definedName name="LSEC" localSheetId="0">#REF!</definedName>
    <definedName name="LSEC">#REF!</definedName>
    <definedName name="lt" localSheetId="0">#REF!</definedName>
    <definedName name="lt">#REF!</definedName>
    <definedName name="LTC" localSheetId="0">#REF!</definedName>
    <definedName name="LTC">#REF!</definedName>
    <definedName name="LTO" localSheetId="0">#REF!</definedName>
    <definedName name="LTO">#REF!</definedName>
    <definedName name="LTP" localSheetId="0">#REF!</definedName>
    <definedName name="LTP">#REF!</definedName>
    <definedName name="LTT" localSheetId="0">#REF!</definedName>
    <definedName name="LTT">#REF!</definedName>
    <definedName name="LUBRI" localSheetId="0">#REF!</definedName>
    <definedName name="LUBRI">#REF!</definedName>
    <definedName name="LUBRICANTE">"['file:///D:/Users/Marcia/Documents/ALCALDIA/ejemplos%20apus/COTIZACION%20PROVEEDORES%20APUS%20SENA%202020.xlsx'#$MATERIALES.$O$87]"</definedName>
    <definedName name="lucy" localSheetId="0">{"TAB1",#N/A,TRUE,"GENERAL";"TAB2",#N/A,TRUE,"GENERAL";"TAB3",#N/A,TRUE,"GENERAL";"TAB4",#N/A,TRUE,"GENERAL";"TAB5",#N/A,TRUE,"GENERAL"}</definedName>
    <definedName name="lucy">{"TAB1",#N/A,TRUE,"GENERAL";"TAB2",#N/A,TRUE,"GENERAL";"TAB3",#N/A,TRUE,"GENERAL";"TAB4",#N/A,TRUE,"GENERAL";"TAB5",#N/A,TRUE,"GENERAL"}</definedName>
    <definedName name="Luis">#N/A</definedName>
    <definedName name="LUISA" localSheetId="0">#REF!</definedName>
    <definedName name="LUISA">#REF!</definedName>
    <definedName name="lun" localSheetId="0">#REF!</definedName>
    <definedName name="lun">#REF!</definedName>
    <definedName name="lunch" localSheetId="0">#REF!</definedName>
    <definedName name="lunch">#REF!</definedName>
    <definedName name="LUPVC" localSheetId="0">#REF!</definedName>
    <definedName name="LUPVC">#REF!</definedName>
    <definedName name="LUPVC_" localSheetId="0">#REF!</definedName>
    <definedName name="LUPVC_">#REF!</definedName>
    <definedName name="LUPVT" localSheetId="0">#REF!</definedName>
    <definedName name="LUPVT">#REF!</definedName>
    <definedName name="luz" localSheetId="0">#REF!</definedName>
    <definedName name="luz">#REF!</definedName>
    <definedName name="lv" localSheetId="0">#REF!</definedName>
    <definedName name="lv">#REF!</definedName>
    <definedName name="LV.1" localSheetId="0">#REF!</definedName>
    <definedName name="LV.1">#REF!</definedName>
    <definedName name="LV_1">#N/A</definedName>
    <definedName name="LV2C" localSheetId="0">#REF!</definedName>
    <definedName name="LV2C">#REF!</definedName>
    <definedName name="LVAC" localSheetId="0">#REF!</definedName>
    <definedName name="LVAC">#REF!</definedName>
    <definedName name="LVC" localSheetId="0">#REF!</definedName>
    <definedName name="LVC">#REF!</definedName>
    <definedName name="LvcT" localSheetId="0">#REF!</definedName>
    <definedName name="LvcT">#REF!</definedName>
    <definedName name="LvT" localSheetId="0">#REF!</definedName>
    <definedName name="LvT">#REF!</definedName>
    <definedName name="LvTZ" localSheetId="0">#REF!</definedName>
    <definedName name="LvTZ">#REF!</definedName>
    <definedName name="LWSALES" localSheetId="0">#REF!</definedName>
    <definedName name="LWSALES">#REF!</definedName>
    <definedName name="LYBin" localSheetId="0">#REF!</definedName>
    <definedName name="LYBin">#REF!</definedName>
    <definedName name="LYHolds" localSheetId="0">#REF!</definedName>
    <definedName name="LYHolds">#REF!</definedName>
    <definedName name="LYNet" localSheetId="0">#REF!</definedName>
    <definedName name="LYNet">#REF!</definedName>
    <definedName name="LYoos" localSheetId="0">#REF!</definedName>
    <definedName name="LYoos">#REF!</definedName>
    <definedName name="LYReselects" localSheetId="0">#REF!</definedName>
    <definedName name="LYReselects">#REF!</definedName>
    <definedName name="LYReturns" localSheetId="0">#REF!</definedName>
    <definedName name="LYReturns">#REF!</definedName>
    <definedName name="LYSales" localSheetId="0">#REF!</definedName>
    <definedName name="LYSales">#REF!</definedName>
    <definedName name="LYTotal" localSheetId="0">#REF!</definedName>
    <definedName name="LYTotal">#REF!</definedName>
    <definedName name="LZC" localSheetId="0">#REF!</definedName>
    <definedName name="LZC">#REF!</definedName>
    <definedName name="m" localSheetId="0">#REF!</definedName>
    <definedName name="m">#REF!</definedName>
    <definedName name="M.OBRA" localSheetId="0">#REF!</definedName>
    <definedName name="M.OBRA">#REF!</definedName>
    <definedName name="M_A_L_G_A">#N/A</definedName>
    <definedName name="M_L_N_G">#N/A</definedName>
    <definedName name="M_P_D_P">#N/A</definedName>
    <definedName name="M10.01" localSheetId="9">'MEMORIAS ATP N° 1.'!#REF!</definedName>
    <definedName name="M10.01" localSheetId="8">'MEMORIAS ATP N° 2'!$H$1825</definedName>
    <definedName name="M10.01">'MEMORIAS ATP N° 1'!$H$1825</definedName>
    <definedName name="M10.02" localSheetId="9">'MEMORIAS ATP N° 1.'!#REF!</definedName>
    <definedName name="M10.02" localSheetId="8">'MEMORIAS ATP N° 2'!$H$1862</definedName>
    <definedName name="M10.02">'MEMORIAS ATP N° 1'!$H$1862</definedName>
    <definedName name="M10.03" localSheetId="9">'MEMORIAS ATP N° 1.'!$H$901</definedName>
    <definedName name="M10.03" localSheetId="8">'MEMORIAS ATP N° 2'!$H$1899</definedName>
    <definedName name="M10.03">'MEMORIAS ATP N° 1'!$H$1899</definedName>
    <definedName name="M11.01" localSheetId="9">'MEMORIAS ATP N° 1.'!#REF!</definedName>
    <definedName name="M11.01" localSheetId="8">'MEMORIAS ATP N° 2'!$H$1936</definedName>
    <definedName name="M11.01">'MEMORIAS ATP N° 1'!$H$1936</definedName>
    <definedName name="M12.01" localSheetId="9">'MEMORIAS ATP N° 1.'!#REF!</definedName>
    <definedName name="M12.01" localSheetId="8">'MEMORIAS ATP N° 2'!$H$1973</definedName>
    <definedName name="M12.01">'MEMORIAS ATP N° 1'!$H$1973</definedName>
    <definedName name="M12.02" localSheetId="9">'MEMORIAS ATP N° 1.'!#REF!</definedName>
    <definedName name="M12.02" localSheetId="8">'MEMORIAS ATP N° 2'!$H$2010</definedName>
    <definedName name="M12.02">'MEMORIAS ATP N° 1'!$H$2010</definedName>
    <definedName name="M12.03" localSheetId="9">'MEMORIAS ATP N° 1.'!#REF!</definedName>
    <definedName name="M12.03" localSheetId="8">'MEMORIAS ATP N° 2'!$H$2047</definedName>
    <definedName name="M12.03">'MEMORIAS ATP N° 1'!$H$2047</definedName>
    <definedName name="M12.04" localSheetId="9">'MEMORIAS ATP N° 1.'!#REF!</definedName>
    <definedName name="M12.04" localSheetId="8">'MEMORIAS ATP N° 2'!$H$2084</definedName>
    <definedName name="M12.04">'MEMORIAS ATP N° 1'!$H$2084</definedName>
    <definedName name="M12.05" localSheetId="9">'MEMORIAS ATP N° 1.'!#REF!</definedName>
    <definedName name="M12.05" localSheetId="8">'MEMORIAS ATP N° 2'!$H$2121</definedName>
    <definedName name="M12.05">'MEMORIAS ATP N° 1'!$H$2121</definedName>
    <definedName name="M12.06" localSheetId="9">'MEMORIAS ATP N° 1.'!#REF!</definedName>
    <definedName name="M12.06" localSheetId="8">'MEMORIAS ATP N° 2'!$H$2158</definedName>
    <definedName name="M12.06">'MEMORIAS ATP N° 1'!$H$2158</definedName>
    <definedName name="M12.08" localSheetId="9">'MEMORIAS ATP N° 1.'!#REF!</definedName>
    <definedName name="M12.08" localSheetId="8">'MEMORIAS ATP N° 2'!$H$2195</definedName>
    <definedName name="M12.08">'MEMORIAS ATP N° 1'!$H$2195</definedName>
    <definedName name="M12.09" localSheetId="9">'MEMORIAS ATP N° 1.'!#REF!</definedName>
    <definedName name="M12.09" localSheetId="8">'MEMORIAS ATP N° 2'!$H$2232</definedName>
    <definedName name="M12.09">'MEMORIAS ATP N° 1'!$H$2232</definedName>
    <definedName name="M12.10" localSheetId="9">'MEMORIAS ATP N° 1.'!#REF!</definedName>
    <definedName name="M12.10" localSheetId="8">'MEMORIAS ATP N° 2'!$H$2269</definedName>
    <definedName name="M12.10">'MEMORIAS ATP N° 1'!$H$2269</definedName>
    <definedName name="M120K" localSheetId="0">#REF!</definedName>
    <definedName name="M120K">#REF!</definedName>
    <definedName name="M13.01" localSheetId="9">'MEMORIAS ATP N° 1.'!#REF!</definedName>
    <definedName name="M13.01" localSheetId="8">'MEMORIAS ATP N° 2'!$H$2306</definedName>
    <definedName name="M13.01">'MEMORIAS ATP N° 1'!$H$2306</definedName>
    <definedName name="M13.02" localSheetId="9">'MEMORIAS ATP N° 1.'!#REF!</definedName>
    <definedName name="M13.02" localSheetId="8">'MEMORIAS ATP N° 2'!$H$2343</definedName>
    <definedName name="M13.02">'MEMORIAS ATP N° 1'!$H$2343</definedName>
    <definedName name="M13.03" localSheetId="9">'MEMORIAS ATP N° 1.'!#REF!</definedName>
    <definedName name="M13.03" localSheetId="8">'MEMORIAS ATP N° 2'!$H$2380</definedName>
    <definedName name="M13.03">'MEMORIAS ATP N° 1'!$H$2380</definedName>
    <definedName name="M13.04" localSheetId="9">'MEMORIAS ATP N° 1.'!#REF!</definedName>
    <definedName name="M13.04" localSheetId="8">'MEMORIAS ATP N° 2'!$H$2417</definedName>
    <definedName name="M13.04">'MEMORIAS ATP N° 1'!$H$2417</definedName>
    <definedName name="M13.05" localSheetId="9">'MEMORIAS ATP N° 1.'!#REF!</definedName>
    <definedName name="M13.05" localSheetId="8">'MEMORIAS ATP N° 2'!$H$2454</definedName>
    <definedName name="M13.05">'MEMORIAS ATP N° 1'!$H$2454</definedName>
    <definedName name="M13.06" localSheetId="9">'MEMORIAS ATP N° 1.'!#REF!</definedName>
    <definedName name="M13.06" localSheetId="8">'MEMORIAS ATP N° 2'!$H$2491</definedName>
    <definedName name="M13.06">'MEMORIAS ATP N° 1'!$H$2491</definedName>
    <definedName name="M13.07" localSheetId="9">'MEMORIAS ATP N° 1.'!#REF!</definedName>
    <definedName name="M13.07" localSheetId="8">'MEMORIAS ATP N° 2'!$H$2528</definedName>
    <definedName name="M13.07">'MEMORIAS ATP N° 1'!$H$2528</definedName>
    <definedName name="M13.08" localSheetId="9">'MEMORIAS ATP N° 1.'!#REF!</definedName>
    <definedName name="M13.08" localSheetId="8">'MEMORIAS ATP N° 2'!$H$2565</definedName>
    <definedName name="M13.08">'MEMORIAS ATP N° 1'!$H$2565</definedName>
    <definedName name="M13.09" localSheetId="9">'MEMORIAS ATP N° 1.'!#REF!</definedName>
    <definedName name="M13.09" localSheetId="8">'MEMORIAS ATP N° 2'!$H$2602</definedName>
    <definedName name="M13.09">'MEMORIAS ATP N° 1'!$H$2602</definedName>
    <definedName name="M13.10" localSheetId="9">'MEMORIAS ATP N° 1.'!#REF!</definedName>
    <definedName name="M13.10" localSheetId="8">'MEMORIAS ATP N° 2'!$H$2639</definedName>
    <definedName name="M13.10">'MEMORIAS ATP N° 1'!$H$2639</definedName>
    <definedName name="M13.11" localSheetId="9">'MEMORIAS ATP N° 1.'!$H$938</definedName>
    <definedName name="M13.11" localSheetId="8">'MEMORIAS ATP N° 2'!$H$2676</definedName>
    <definedName name="M13.11">'MEMORIAS ATP N° 1'!$H$2676</definedName>
    <definedName name="M13.12" localSheetId="9">'MEMORIAS ATP N° 1.'!$H$975</definedName>
    <definedName name="M13.12" localSheetId="8">'MEMORIAS ATP N° 2'!$H$2713</definedName>
    <definedName name="M13.12">'MEMORIAS ATP N° 1'!$H$2713</definedName>
    <definedName name="M14.01.1" localSheetId="9">'MEMORIAS ATP N° 1.'!#REF!</definedName>
    <definedName name="M14.01.1" localSheetId="8">'MEMORIAS ATP N° 2'!$H$2750</definedName>
    <definedName name="M14.01.1">'MEMORIAS ATP N° 1'!#REF!</definedName>
    <definedName name="M14.01.2" localSheetId="9">'MEMORIAS ATP N° 1.'!#REF!</definedName>
    <definedName name="M14.01.2" localSheetId="8">'MEMORIAS ATP N° 2'!$H$2787</definedName>
    <definedName name="M14.01.2">'MEMORIAS ATP N° 1'!#REF!</definedName>
    <definedName name="M14.01.3" localSheetId="9">'MEMORIAS ATP N° 1.'!#REF!</definedName>
    <definedName name="M14.01.3" localSheetId="8">'MEMORIAS ATP N° 2'!$H$2824</definedName>
    <definedName name="M14.01.3">'MEMORIAS ATP N° 1'!#REF!</definedName>
    <definedName name="M14.02.1" localSheetId="9">'MEMORIAS ATP N° 1.'!#REF!</definedName>
    <definedName name="M14.02.1" localSheetId="8">'MEMORIAS ATP N° 2'!$H$2861</definedName>
    <definedName name="M14.02.1">'MEMORIAS ATP N° 1'!#REF!</definedName>
    <definedName name="M14.02.2" localSheetId="9">'MEMORIAS ATP N° 1.'!#REF!</definedName>
    <definedName name="M14.02.2" localSheetId="8">'MEMORIAS ATP N° 2'!$H$2898</definedName>
    <definedName name="M14.02.2">'MEMORIAS ATP N° 1'!#REF!</definedName>
    <definedName name="M14.02.3" localSheetId="9">'MEMORIAS ATP N° 1.'!#REF!</definedName>
    <definedName name="M14.02.3" localSheetId="8">'MEMORIAS ATP N° 2'!$H$2935</definedName>
    <definedName name="M14.02.3">'MEMORIAS ATP N° 1'!#REF!</definedName>
    <definedName name="M14.03.1" localSheetId="9">'MEMORIAS ATP N° 1.'!#REF!</definedName>
    <definedName name="M14.03.1" localSheetId="8">'MEMORIAS ATP N° 2'!$H$2972</definedName>
    <definedName name="M14.03.1">'MEMORIAS ATP N° 1'!#REF!</definedName>
    <definedName name="M14.03.2" localSheetId="9">'MEMORIAS ATP N° 1.'!#REF!</definedName>
    <definedName name="M14.03.2" localSheetId="8">'MEMORIAS ATP N° 2'!$H$3009</definedName>
    <definedName name="M14.03.2">'MEMORIAS ATP N° 1'!#REF!</definedName>
    <definedName name="M2.01" localSheetId="9">'MEMORIAS ATP N° 1.'!$H$8</definedName>
    <definedName name="M2.01" localSheetId="8">'MEMORIAS ATP N° 2'!$H$302</definedName>
    <definedName name="M2.01">'MEMORIAS ATP N° 1'!$H$302</definedName>
    <definedName name="M2.02" localSheetId="9">'MEMORIAS ATP N° 1.'!$H$45</definedName>
    <definedName name="M2.02" localSheetId="8">'MEMORIAS ATP N° 2'!$H$339</definedName>
    <definedName name="M2.02">'MEMORIAS ATP N° 1'!$H$339</definedName>
    <definedName name="M2.03" localSheetId="9">'MEMORIAS ATP N° 1.'!$H$82</definedName>
    <definedName name="M2.03" localSheetId="8">'MEMORIAS ATP N° 2'!$H$376</definedName>
    <definedName name="M2.03">'MEMORIAS ATP N° 1'!$H$376</definedName>
    <definedName name="M2.04" localSheetId="9">'MEMORIAS ATP N° 1.'!$H$119</definedName>
    <definedName name="M2.04" localSheetId="8">'MEMORIAS ATP N° 2'!$H$413</definedName>
    <definedName name="M2.04">'MEMORIAS ATP N° 1'!$H$413</definedName>
    <definedName name="M2.05" localSheetId="9">'MEMORIAS ATP N° 1.'!#REF!</definedName>
    <definedName name="M2.05" localSheetId="8">'MEMORIAS ATP N° 2'!$H$450</definedName>
    <definedName name="M2.05">'MEMORIAS ATP N° 1'!$H$450</definedName>
    <definedName name="M2.06" localSheetId="9">'MEMORIAS ATP N° 1.'!$H$156</definedName>
    <definedName name="M2.06" localSheetId="8">'MEMORIAS ATP N° 2'!$H$487</definedName>
    <definedName name="M2.06">'MEMORIAS ATP N° 1'!$H$487</definedName>
    <definedName name="M2.07" localSheetId="9">'MEMORIAS ATP N° 1.'!$H$193</definedName>
    <definedName name="M2.07" localSheetId="8">'MEMORIAS ATP N° 2'!$H$524</definedName>
    <definedName name="M2.07">'MEMORIAS ATP N° 1'!$H$524</definedName>
    <definedName name="M2.08" localSheetId="9">'MEMORIAS ATP N° 1.'!$H$230</definedName>
    <definedName name="M2.08" localSheetId="8">'MEMORIAS ATP N° 2'!$H$561</definedName>
    <definedName name="M2.08">'MEMORIAS ATP N° 1'!$H$561</definedName>
    <definedName name="M2.09" localSheetId="9">'MEMORIAS ATP N° 1.'!$H$267</definedName>
    <definedName name="M2.09" localSheetId="8">'MEMORIAS ATP N° 2'!$H$598</definedName>
    <definedName name="M2.09">'MEMORIAS ATP N° 1'!$H$598</definedName>
    <definedName name="M240K" localSheetId="0">#REF!</definedName>
    <definedName name="M240K">#REF!</definedName>
    <definedName name="M280K" localSheetId="0">#REF!</definedName>
    <definedName name="M280K">#REF!</definedName>
    <definedName name="M3.01" localSheetId="9">'MEMORIAS ATP N° 1.'!#REF!</definedName>
    <definedName name="M3.01" localSheetId="8">'MEMORIAS ATP N° 2'!$H$635</definedName>
    <definedName name="M3.01">'MEMORIAS ATP N° 1'!$H$635</definedName>
    <definedName name="M3.02" localSheetId="9">'MEMORIAS ATP N° 1.'!#REF!</definedName>
    <definedName name="M3.02" localSheetId="8">'MEMORIAS ATP N° 2'!$H$672</definedName>
    <definedName name="M3.02">'MEMORIAS ATP N° 1'!$H$672</definedName>
    <definedName name="M4.01" localSheetId="9">'MEMORIAS ATP N° 1.'!$H$304</definedName>
    <definedName name="M4.01" localSheetId="8">'MEMORIAS ATP N° 2'!$H$709</definedName>
    <definedName name="M4.01">'MEMORIAS ATP N° 1'!$H$709</definedName>
    <definedName name="M4.02" localSheetId="9">'MEMORIAS ATP N° 1.'!$H$341</definedName>
    <definedName name="M4.02" localSheetId="8">'MEMORIAS ATP N° 2'!$H$746</definedName>
    <definedName name="M4.02">'MEMORIAS ATP N° 1'!$H$746</definedName>
    <definedName name="M4.03" localSheetId="9">'MEMORIAS ATP N° 1.'!#REF!</definedName>
    <definedName name="M4.03" localSheetId="8">'MEMORIAS ATP N° 2'!$H$783</definedName>
    <definedName name="M4.03">'MEMORIAS ATP N° 1'!$H$783</definedName>
    <definedName name="M4.04" localSheetId="9">'MEMORIAS ATP N° 1.'!$H$378</definedName>
    <definedName name="M4.04" localSheetId="8">'MEMORIAS ATP N° 2'!$H$820</definedName>
    <definedName name="M4.04">'MEMORIAS ATP N° 1'!$H$820</definedName>
    <definedName name="M4.05" localSheetId="9">'MEMORIAS ATP N° 1.'!$H$415</definedName>
    <definedName name="M4.05" localSheetId="8">'MEMORIAS ATP N° 2'!$H$857</definedName>
    <definedName name="M4.05">'MEMORIAS ATP N° 1'!$H$857</definedName>
    <definedName name="M4.06" localSheetId="9">'MEMORIAS ATP N° 1.'!$H$452</definedName>
    <definedName name="M4.06" localSheetId="8">'MEMORIAS ATP N° 2'!$H$894</definedName>
    <definedName name="M4.06">'MEMORIAS ATP N° 1'!$H$894</definedName>
    <definedName name="M4.07" localSheetId="9">'MEMORIAS ATP N° 1.'!$H$489</definedName>
    <definedName name="M4.07" localSheetId="8">'MEMORIAS ATP N° 2'!$H$931</definedName>
    <definedName name="M4.07">'MEMORIAS ATP N° 1'!$H$931</definedName>
    <definedName name="M4.08" localSheetId="9">'MEMORIAS ATP N° 1.'!$H$526</definedName>
    <definedName name="M4.08" localSheetId="8">'MEMORIAS ATP N° 2'!$H$968</definedName>
    <definedName name="M4.08">'MEMORIAS ATP N° 1'!$H$968</definedName>
    <definedName name="M5.01" localSheetId="9">'MEMORIAS ATP N° 1.'!$H$563</definedName>
    <definedName name="M5.01" localSheetId="8">'MEMORIAS ATP N° 2'!$H$1005</definedName>
    <definedName name="M5.01">'MEMORIAS ATP N° 1'!$H$1005</definedName>
    <definedName name="M5.02" localSheetId="9">'MEMORIAS ATP N° 1.'!$H$600</definedName>
    <definedName name="M5.02" localSheetId="8">'MEMORIAS ATP N° 2'!$H$1042</definedName>
    <definedName name="M5.02">'MEMORIAS ATP N° 1'!$H$1042</definedName>
    <definedName name="M5.03" localSheetId="9">'MEMORIAS ATP N° 1.'!$H$642</definedName>
    <definedName name="M5.03" localSheetId="8">'MEMORIAS ATP N° 2'!$H$1084</definedName>
    <definedName name="M5.03">'MEMORIAS ATP N° 1'!$H$1084</definedName>
    <definedName name="M6.01" localSheetId="9">'MEMORIAS ATP N° 1.'!#REF!</definedName>
    <definedName name="M6.01" localSheetId="8">'MEMORIAS ATP N° 2'!$H$1121</definedName>
    <definedName name="M6.01">'MEMORIAS ATP N° 1'!$H$1121</definedName>
    <definedName name="M6.02" localSheetId="9">'MEMORIAS ATP N° 1.'!#REF!</definedName>
    <definedName name="M6.02" localSheetId="8">'MEMORIAS ATP N° 2'!$H$1158</definedName>
    <definedName name="M6.02">'MEMORIAS ATP N° 1'!$H$1158</definedName>
    <definedName name="M6.03" localSheetId="9">'MEMORIAS ATP N° 1.'!$H$679</definedName>
    <definedName name="M6.03" localSheetId="8">'MEMORIAS ATP N° 2'!$H$1195</definedName>
    <definedName name="M6.03">'MEMORIAS ATP N° 1'!$H$1195</definedName>
    <definedName name="M6.04" localSheetId="9">'MEMORIAS ATP N° 1.'!#REF!</definedName>
    <definedName name="M6.04" localSheetId="8">'MEMORIAS ATP N° 2'!$H$1232</definedName>
    <definedName name="M6.04">'MEMORIAS ATP N° 1'!$H$1232</definedName>
    <definedName name="M6.05" localSheetId="9">'MEMORIAS ATP N° 1.'!$H$716</definedName>
    <definedName name="M6.05" localSheetId="8">'MEMORIAS ATP N° 2'!$H$1269</definedName>
    <definedName name="M6.05">'MEMORIAS ATP N° 1'!$H$1269</definedName>
    <definedName name="M6.06" localSheetId="9">'MEMORIAS ATP N° 1.'!#REF!</definedName>
    <definedName name="M6.06" localSheetId="8">'MEMORIAS ATP N° 2'!$H$1306</definedName>
    <definedName name="M6.06">'MEMORIAS ATP N° 1'!$H$1306</definedName>
    <definedName name="M6.07" localSheetId="9">'MEMORIAS ATP N° 1.'!#REF!</definedName>
    <definedName name="M6.07" localSheetId="8">'MEMORIAS ATP N° 2'!$H$1343</definedName>
    <definedName name="M6.07">'MEMORIAS ATP N° 1'!$H$1343</definedName>
    <definedName name="M62_" localSheetId="0">#REF!</definedName>
    <definedName name="M62_">#REF!</definedName>
    <definedName name="M7.01" localSheetId="9">'MEMORIAS ATP N° 1.'!$H$753</definedName>
    <definedName name="M7.01" localSheetId="8">'MEMORIAS ATP N° 2'!$H$1380</definedName>
    <definedName name="M7.01">'MEMORIAS ATP N° 1'!$H$1380</definedName>
    <definedName name="M7.02" localSheetId="9">'MEMORIAS ATP N° 1.'!$H$790</definedName>
    <definedName name="M7.02" localSheetId="8">'MEMORIAS ATP N° 2'!$H$1417</definedName>
    <definedName name="M7.02">'MEMORIAS ATP N° 1'!$H$1417</definedName>
    <definedName name="M7.03" localSheetId="9">'MEMORIAS ATP N° 1.'!$H$827</definedName>
    <definedName name="M7.03" localSheetId="8">'MEMORIAS ATP N° 2'!$H$1454</definedName>
    <definedName name="M7.03">'MEMORIAS ATP N° 1'!$H$1454</definedName>
    <definedName name="M7.04" localSheetId="9">'MEMORIAS ATP N° 1.'!$H$864</definedName>
    <definedName name="M7.04" localSheetId="8">'MEMORIAS ATP N° 2'!$H$1491</definedName>
    <definedName name="M7.04">'MEMORIAS ATP N° 1'!$H$1491</definedName>
    <definedName name="M8.01" localSheetId="9">'MEMORIAS ATP N° 1.'!#REF!</definedName>
    <definedName name="M8.01" localSheetId="8">'MEMORIAS ATP N° 2'!$H$1528</definedName>
    <definedName name="M8.01">'MEMORIAS ATP N° 1'!$H$1528</definedName>
    <definedName name="M8.02" localSheetId="9">'MEMORIAS ATP N° 1.'!#REF!</definedName>
    <definedName name="M8.02" localSheetId="8">'MEMORIAS ATP N° 2'!$H$1565</definedName>
    <definedName name="M8.02">'MEMORIAS ATP N° 1'!$H$1565</definedName>
    <definedName name="M8.03" localSheetId="9">'MEMORIAS ATP N° 1.'!#REF!</definedName>
    <definedName name="M8.03" localSheetId="8">'MEMORIAS ATP N° 2'!$H$1602</definedName>
    <definedName name="M8.03">'MEMORIAS ATP N° 1'!$H$1602</definedName>
    <definedName name="M8.04" localSheetId="9">'MEMORIAS ATP N° 1.'!#REF!</definedName>
    <definedName name="M8.04" localSheetId="8">'MEMORIAS ATP N° 2'!$H$1639</definedName>
    <definedName name="M8.04">'MEMORIAS ATP N° 1'!$H$1639</definedName>
    <definedName name="M9.01" localSheetId="9">'MEMORIAS ATP N° 1.'!#REF!</definedName>
    <definedName name="M9.01" localSheetId="8">'MEMORIAS ATP N° 2'!$H$1676</definedName>
    <definedName name="M9.01">'MEMORIAS ATP N° 1'!$H$1676</definedName>
    <definedName name="M9.02" localSheetId="9">'MEMORIAS ATP N° 1.'!#REF!</definedName>
    <definedName name="M9.02" localSheetId="8">'MEMORIAS ATP N° 2'!$H$1713</definedName>
    <definedName name="M9.02">'MEMORIAS ATP N° 1'!$H$1713</definedName>
    <definedName name="M9.03" localSheetId="9">'MEMORIAS ATP N° 1.'!#REF!</definedName>
    <definedName name="M9.03" localSheetId="8">'MEMORIAS ATP N° 2'!$H$1750</definedName>
    <definedName name="M9.03">'MEMORIAS ATP N° 1'!$H$1750</definedName>
    <definedName name="M9.04" localSheetId="9">'MEMORIAS ATP N° 1.'!#REF!</definedName>
    <definedName name="M9.04" localSheetId="8">'MEMORIAS ATP N° 2'!$H$1787</definedName>
    <definedName name="M9.04">'MEMORIAS ATP N° 1'!$H$1787</definedName>
    <definedName name="MA" localSheetId="0">#REF!</definedName>
    <definedName name="MA">#REF!</definedName>
    <definedName name="mac" localSheetId="0">#REF!</definedName>
    <definedName name="mac">#REF!</definedName>
    <definedName name="MACR" localSheetId="0">#REF!</definedName>
    <definedName name="MACR">#REF!</definedName>
    <definedName name="MACRDEL" localSheetId="0">#REF!</definedName>
    <definedName name="MACRDEL">#REF!</definedName>
    <definedName name="MACRO" localSheetId="0">#REF!</definedName>
    <definedName name="MACRO">#REF!</definedName>
    <definedName name="Macro11" localSheetId="0">#REF!</definedName>
    <definedName name="Macro11">#REF!</definedName>
    <definedName name="Macroactividad" localSheetId="0">#REF!</definedName>
    <definedName name="Macroactividad">#REF!</definedName>
    <definedName name="MADCJ" localSheetId="0">#REF!</definedName>
    <definedName name="MADCJ">#REF!</definedName>
    <definedName name="MADERA">"['file:///D:/Users/Marcia/Documents/ALCALDIA/ejemplos%20apus/COTIZACION%20PROVEEDORES%20APUS%20SENA%202020.xlsx'#$MATERIALES.$O$6]"</definedName>
    <definedName name="mafdsf" localSheetId="0">#REF!</definedName>
    <definedName name="mafdsf">#REF!</definedName>
    <definedName name="MAIN" localSheetId="0">#REF!</definedName>
    <definedName name="MAIN">#REF!</definedName>
    <definedName name="MAL" localSheetId="0">#REF!&lt;2.5</definedName>
    <definedName name="MAL">#REF!&lt;2.5</definedName>
    <definedName name="malla" localSheetId="0">#REF!</definedName>
    <definedName name="malla">#REF!</definedName>
    <definedName name="MALLA2" localSheetId="0">#REF!</definedName>
    <definedName name="MALLA2">#REF!</definedName>
    <definedName name="MALLAELC">"['file:///D:/Users/Marcia/Documents/ALCALDIA/ejemplos%20apus/COTIZACION%20PROVEEDORES%20APUS%20SENA%202020.xlsx'#$MATERIALES.$O$22]"</definedName>
    <definedName name="MALO" localSheetId="0">#REF!&lt;2.5</definedName>
    <definedName name="MALO">#REF!&lt;2.5</definedName>
    <definedName name="MAN" localSheetId="0">#REF!</definedName>
    <definedName name="MAN">#REF!</definedName>
    <definedName name="MANB1" localSheetId="0">#REF!</definedName>
    <definedName name="MANB1">#REF!</definedName>
    <definedName name="MANB2" localSheetId="0">#REF!</definedName>
    <definedName name="MANB2">#REF!</definedName>
    <definedName name="MANB3" localSheetId="0">#REF!</definedName>
    <definedName name="MANB3">#REF!</definedName>
    <definedName name="MANC1" localSheetId="0">#REF!</definedName>
    <definedName name="MANC1">#REF!</definedName>
    <definedName name="MANC2" localSheetId="0">#REF!</definedName>
    <definedName name="MANC2">#REF!</definedName>
    <definedName name="MANCAR" localSheetId="0">#REF!</definedName>
    <definedName name="MANCAR">#REF!</definedName>
    <definedName name="MANCO" localSheetId="0">#REF!</definedName>
    <definedName name="MANCO">#REF!</definedName>
    <definedName name="MANEX" localSheetId="0">#REF!</definedName>
    <definedName name="MANEX">#REF!</definedName>
    <definedName name="MANIJATUB96">"['file:///D:/Users/Marcia/Documents/ALCALDIA/ejemplos%20apus/COTIZACION%20PROVEEDORES%20APUS%20SENA%202020.xlsx'#$MATERIALES.$O$147]"</definedName>
    <definedName name="MANMO" localSheetId="0">#REF!</definedName>
    <definedName name="MANMO">#REF!</definedName>
    <definedName name="MANO" localSheetId="0">#REF!</definedName>
    <definedName name="MANO">#REF!</definedName>
    <definedName name="MANOBRA" localSheetId="0">#REF!</definedName>
    <definedName name="MANOBRA">#REF!</definedName>
    <definedName name="MANSOL" localSheetId="0">#REF!</definedName>
    <definedName name="MANSOL">#REF!</definedName>
    <definedName name="MANTO" localSheetId="0">#REF!</definedName>
    <definedName name="MANTO">#REF!</definedName>
    <definedName name="MANTOS_Y_EMULSIONES_MALLAS_Y_GEOTEXTILE" localSheetId="0">#REF!</definedName>
    <definedName name="MANTOS_Y_EMULSIONES_MALLAS_Y_GEOTEXTILE">#REF!</definedName>
    <definedName name="MANUAL" localSheetId="0">#REF!</definedName>
    <definedName name="MANUAL">#REF!</definedName>
    <definedName name="MANV" localSheetId="0">#REF!</definedName>
    <definedName name="MANV">#REF!</definedName>
    <definedName name="MANVOL" localSheetId="0">#REF!</definedName>
    <definedName name="MANVOL">#REF!</definedName>
    <definedName name="mao" localSheetId="0">#REF!</definedName>
    <definedName name="mao">#REF!</definedName>
    <definedName name="maow" localSheetId="0">#REF!</definedName>
    <definedName name="maow">#REF!</definedName>
    <definedName name="MAQUINAR" localSheetId="0">#REF!</definedName>
    <definedName name="MAQUINAR">#REF!</definedName>
    <definedName name="mar" localSheetId="0">#REF!</definedName>
    <definedName name="mar">#REF!</definedName>
    <definedName name="Mar_C" localSheetId="0">#REF!</definedName>
    <definedName name="Mar_C">#REF!</definedName>
    <definedName name="MARABA" localSheetId="0">#REF!</definedName>
    <definedName name="MARABA">#REF!</definedName>
    <definedName name="MarAbr" localSheetId="0">#REF!</definedName>
    <definedName name="MarAbr">#REF!</definedName>
    <definedName name="MARCO_H" localSheetId="0">#REF!</definedName>
    <definedName name="MARCO_H">#REF!</definedName>
    <definedName name="MARCOYTAPA60">"['file:///D:/Users/Marcia/Documents/ALCALDIA/ejemplos%20apus/COTIZACION%20PROVEEDORES%20APUS%20SENA%202020.xlsx'#$MATERIALES.$O$173]"</definedName>
    <definedName name="MARCOYTAPA80">"['file:///D:/Users/Marcia/Documents/ALCALDIA/ejemplos%20apus/COTIZACION%20PROVEEDORES%20APUS%20SENA%202020.xlsx'#$MATERIALES.$O$174]"</definedName>
    <definedName name="margen" localSheetId="0">#REF!</definedName>
    <definedName name="margen">#REF!</definedName>
    <definedName name="MARGINPLAN" localSheetId="0">#REF!</definedName>
    <definedName name="MARGINPLAN">#REF!</definedName>
    <definedName name="MARGINPROJ" localSheetId="0">#REF!</definedName>
    <definedName name="MARGINPROJ">#REF!</definedName>
    <definedName name="MARIA" localSheetId="0">#REF!</definedName>
    <definedName name="MARIA">#REF!</definedName>
    <definedName name="marina" localSheetId="0">#REF!</definedName>
    <definedName name="marina">#REF!</definedName>
    <definedName name="MARS" localSheetId="0">#REF!</definedName>
    <definedName name="MARS">#REF!</definedName>
    <definedName name="MASILGRIS">"['file:///D:/Users/Marcia/Documents/ALCALDIA/ejemplos%20apus/COTIZACION%20PROVEEDORES%20APUS%20SENA%202020.xlsx'#$MATERIALES.$O$40]"</definedName>
    <definedName name="MASILLA5G">"['file:///D:/Users/Marcia/Documents/ALCALDIA/ejemplos%20apus/COTIZACION%20PROVEEDORES%20APUS%20SENA%202020.xlsx'#$MATERIALES.$O$113]"</definedName>
    <definedName name="masor" localSheetId="0">#REF!</definedName>
    <definedName name="masor">#REF!</definedName>
    <definedName name="MAT" localSheetId="0">#REF!</definedName>
    <definedName name="MAT">#REF!</definedName>
    <definedName name="MATE" localSheetId="0">#REF!</definedName>
    <definedName name="MATE">#REF!</definedName>
    <definedName name="MATER" localSheetId="0">#REF!</definedName>
    <definedName name="MATER">#REF!</definedName>
    <definedName name="material" localSheetId="0">#REF!</definedName>
    <definedName name="material">#REF!</definedName>
    <definedName name="MATERIALES" localSheetId="0">#REF!</definedName>
    <definedName name="MATERIALES">#REF!</definedName>
    <definedName name="materiales1" localSheetId="0">#REF!</definedName>
    <definedName name="materiales1">#REF!</definedName>
    <definedName name="MaterialSeleccionado" localSheetId="0">#REF!</definedName>
    <definedName name="MaterialSeleccionado">#REF!</definedName>
    <definedName name="MaterialTub" localSheetId="0">#REF!</definedName>
    <definedName name="MaterialTub">#REF!</definedName>
    <definedName name="MATPR" localSheetId="0">#REF!</definedName>
    <definedName name="MATPR">#REF!</definedName>
    <definedName name="MATRIZ" localSheetId="0">#REF!</definedName>
    <definedName name="MATRIZ">#REF!</definedName>
    <definedName name="MATRIZ_DE_DATOS" localSheetId="0">#REF!</definedName>
    <definedName name="MATRIZ_DE_DATOS">#REF!</definedName>
    <definedName name="MATSUB" localSheetId="0">#REF!</definedName>
    <definedName name="MATSUB">#REF!</definedName>
    <definedName name="MatTuberia" localSheetId="0">#REF!</definedName>
    <definedName name="MatTuberia">#REF!</definedName>
    <definedName name="MayJun" localSheetId="0">#REF!</definedName>
    <definedName name="MayJun">#REF!</definedName>
    <definedName name="MayJun_C" localSheetId="0">#REF!</definedName>
    <definedName name="MayJun_C">#REF!</definedName>
    <definedName name="MC4CM" localSheetId="0">#REF!</definedName>
    <definedName name="MC4CM">#REF!</definedName>
    <definedName name="mcb" localSheetId="0">#REF!</definedName>
    <definedName name="mcb">#REF!</definedName>
    <definedName name="mcbb" localSheetId="0">#REF!</definedName>
    <definedName name="mcbb">#REF!</definedName>
    <definedName name="MCCs" localSheetId="0">#REF!</definedName>
    <definedName name="MCCs">#REF!</definedName>
    <definedName name="MCVC" localSheetId="0">#REF!</definedName>
    <definedName name="MCVC">#REF!</definedName>
    <definedName name="MDC" localSheetId="0">#REF!</definedName>
    <definedName name="MDC">#REF!</definedName>
    <definedName name="MDC_1">"#REF!"</definedName>
    <definedName name="mdc2a" localSheetId="0">#REF!</definedName>
    <definedName name="mdc2a">#REF!</definedName>
    <definedName name="mdd" localSheetId="0">#REF!</definedName>
    <definedName name="mdd">#REF!</definedName>
    <definedName name="MDEO" localSheetId="0">#REF!</definedName>
    <definedName name="MDEO">#REF!</definedName>
    <definedName name="mecanico" localSheetId="0" hidden="1">{"CONCABL1.1",#N/A,FALSE,"1.1.1a1.1.3 ACSR";"AISL1.2",#N/A,FALSE,"1.1.1a1.1.3 ACSR";"torr1.1.3",#N/A,FALSE,"1.1.1a1.1.3 ACSR";"cm1.2",#N/A,FALSE,"1.2 ACSR";"cm2.2",#N/A,FALSE,"1.2 ACSR";#N/A,#N/A,FALSE,"1.3 ACSR";#N/A,#N/A,FALSE,"2.1.1A2.1.3 ACAR";"ac2.1",#N/A,FALSE,"1.2 ACAR";"ac2.2",#N/A,FALSE,"1.2 ACAR";#N/A,#N/A,FALSE,"2.3 ACAR"}</definedName>
    <definedName name="mecanico" hidden="1">{"CONCABL1.1",#N/A,FALSE,"1.1.1a1.1.3 ACSR";"AISL1.2",#N/A,FALSE,"1.1.1a1.1.3 ACSR";"torr1.1.3",#N/A,FALSE,"1.1.1a1.1.3 ACSR";"cm1.2",#N/A,FALSE,"1.2 ACSR";"cm2.2",#N/A,FALSE,"1.2 ACSR";#N/A,#N/A,FALSE,"1.3 ACSR";#N/A,#N/A,FALSE,"2.1.1A2.1.3 ACAR";"ac2.1",#N/A,FALSE,"1.2 ACAR";"ac2.2",#N/A,FALSE,"1.2 ACAR";#N/A,#N/A,FALSE,"2.3 ACAR"}</definedName>
    <definedName name="med" localSheetId="0">#REF!</definedName>
    <definedName name="med">#REF!</definedName>
    <definedName name="mediah_reposo_comida" localSheetId="0">#REF!</definedName>
    <definedName name="mediah_reposo_comida">#REF!</definedName>
    <definedName name="MEDID" localSheetId="0">#REF!</definedName>
    <definedName name="MEDID">#REF!</definedName>
    <definedName name="meg" localSheetId="0">#REF!</definedName>
    <definedName name="meg">#REF!</definedName>
    <definedName name="MEJORA" localSheetId="0">#REF!</definedName>
    <definedName name="MEJORA">#REF!</definedName>
    <definedName name="mem" localSheetId="0" hidden="1">{#N/A,#N/A,FALSE,"Costos Productos 6A";#N/A,#N/A,FALSE,"Costo Unitario Total H-94-12"}</definedName>
    <definedName name="mem" hidden="1">{#N/A,#N/A,FALSE,"Costos Productos 6A";#N/A,#N/A,FALSE,"Costo Unitario Total H-94-12"}</definedName>
    <definedName name="memorias" localSheetId="0" hidden="1">{#N/A,#N/A,FALSE,"CIBHA05A";#N/A,#N/A,FALSE,"CIBHA05B"}</definedName>
    <definedName name="memorias" hidden="1">{#N/A,#N/A,FALSE,"CIBHA05A";#N/A,#N/A,FALSE,"CIBHA05B"}</definedName>
    <definedName name="MEMPYGH" localSheetId="0" hidden="1">{#N/A,#N/A,FALSE,"Costos Productos 6A";#N/A,#N/A,FALSE,"Costo Unitario Total H-94-12"}</definedName>
    <definedName name="MEMPYGH" hidden="1">{#N/A,#N/A,FALSE,"Costos Productos 6A";#N/A,#N/A,FALSE,"Costo Unitario Total H-94-12"}</definedName>
    <definedName name="MEMPYGHIS" localSheetId="0"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1" localSheetId="0">#REF!</definedName>
    <definedName name="MENU1">#REF!</definedName>
    <definedName name="MENU2" localSheetId="0">#REF!</definedName>
    <definedName name="MENU2">#REF!</definedName>
    <definedName name="MENU3" localSheetId="0">#REF!</definedName>
    <definedName name="MENU3">#REF!</definedName>
    <definedName name="MENU4" localSheetId="0">#REF!</definedName>
    <definedName name="MENU4">#REF!</definedName>
    <definedName name="MENU5" localSheetId="0">#REF!</definedName>
    <definedName name="MENU5">#REF!</definedName>
    <definedName name="MENU6" localSheetId="0">#REF!</definedName>
    <definedName name="MENU6">#REF!</definedName>
    <definedName name="MES" localSheetId="0">#REF!</definedName>
    <definedName name="MES">#REF!</definedName>
    <definedName name="MesCotiz" localSheetId="0">#REF!</definedName>
    <definedName name="MesCotiz">#REF!</definedName>
    <definedName name="MesCotizacion" localSheetId="0">#REF!</definedName>
    <definedName name="MesCotizacion">#REF!</definedName>
    <definedName name="MESES" localSheetId="0">#REF!</definedName>
    <definedName name="MESES">#REF!</definedName>
    <definedName name="MESESL" localSheetId="0">#REF!</definedName>
    <definedName name="MESESL">#REF!</definedName>
    <definedName name="MesesMora" localSheetId="0">#REF!</definedName>
    <definedName name="MesesMora">#REF!</definedName>
    <definedName name="MESONAC">"['file:///D:/Users/Marcia/Documents/ALCALDIA/ejemplos%20apus/COTIZACION%20PROVEEDORES%20APUS%20SENA%202020.xlsx'#$MATERIALES.$O$134]"</definedName>
    <definedName name="Meta1" localSheetId="0">#REF!</definedName>
    <definedName name="Meta1">#REF!</definedName>
    <definedName name="Meta2" localSheetId="0">#REF!</definedName>
    <definedName name="Meta2">#REF!</definedName>
    <definedName name="Meta3" localSheetId="0">#REF!</definedName>
    <definedName name="Meta3">#REF!</definedName>
    <definedName name="MEZASF" localSheetId="0">#REF!</definedName>
    <definedName name="MEZASF">#REF!</definedName>
    <definedName name="MEZCL" localSheetId="0">#REF!</definedName>
    <definedName name="MEZCL">#REF!</definedName>
    <definedName name="mfgjrdt" localSheetId="0">#REF!</definedName>
    <definedName name="mfgjrdt">#REF!</definedName>
    <definedName name="mghm" localSheetId="0">#REF!</definedName>
    <definedName name="mghm">#REF!</definedName>
    <definedName name="mhn" localSheetId="0">#REF!</definedName>
    <definedName name="mhn">#REF!</definedName>
    <definedName name="mhvmghm" localSheetId="0">#REF!</definedName>
    <definedName name="mhvmghm">#REF!</definedName>
    <definedName name="Mi_Salida" localSheetId="0">#REF!</definedName>
    <definedName name="Mi_Salida">#REF!</definedName>
    <definedName name="Mi_Salida1" localSheetId="0">#REF!</definedName>
    <definedName name="Mi_Salida1">#REF!</definedName>
    <definedName name="MICR" localSheetId="0">#REF!</definedName>
    <definedName name="MICR">#REF!</definedName>
    <definedName name="MIN_MAX_sma" localSheetId="0">#REF!</definedName>
    <definedName name="MIN_MAX_sma">#REF!</definedName>
    <definedName name="MINI" localSheetId="0">#REF!</definedName>
    <definedName name="MINI">#REF!</definedName>
    <definedName name="mjk" localSheetId="0">#REF!&lt;2.5</definedName>
    <definedName name="mjk">#REF!&lt;2.5</definedName>
    <definedName name="mjmj" localSheetId="0">#REF!</definedName>
    <definedName name="mjmj">#REF!</definedName>
    <definedName name="mjmjmn" localSheetId="0">#REF!</definedName>
    <definedName name="mjmjmn">#REF!</definedName>
    <definedName name="mjnhgkio" localSheetId="0">#REF!</definedName>
    <definedName name="mjnhgkio">#REF!</definedName>
    <definedName name="MJU" localSheetId="0">#REF!</definedName>
    <definedName name="MJU">#REF!</definedName>
    <definedName name="MLKJ" localSheetId="0" hidden="1">{#N/A,#N/A,FALSE,"Costos Productos 6A";#N/A,#N/A,FALSE,"Costo Unitario Total H-94-12"}</definedName>
    <definedName name="MLKJ" hidden="1">{#N/A,#N/A,FALSE,"Costos Productos 6A";#N/A,#N/A,FALSE,"Costo Unitario Total H-94-12"}</definedName>
    <definedName name="mlogmacros" localSheetId="0">#REF!</definedName>
    <definedName name="mlogmacros">#REF!</definedName>
    <definedName name="MM" localSheetId="0">#REF!</definedName>
    <definedName name="MM">#REF!</definedName>
    <definedName name="MM_1">"#REF!"</definedName>
    <definedName name="mmjmjh" localSheetId="0">#REF!</definedName>
    <definedName name="mmjmjh">#REF!</definedName>
    <definedName name="mmm" localSheetId="0">#REF!</definedName>
    <definedName name="mmm">#REF!</definedName>
    <definedName name="mmmh" localSheetId="0">#REF!</definedName>
    <definedName name="mmmh">#REF!</definedName>
    <definedName name="mmmmm" localSheetId="0" hidden="1">{#N/A,#N/A,FALSE,"CCTV"}</definedName>
    <definedName name="mmmmm" hidden="1">{#N/A,#N/A,FALSE,"CCTV"}</definedName>
    <definedName name="mmmmmjyt" localSheetId="0">#REF!</definedName>
    <definedName name="mmmmmjyt">#REF!</definedName>
    <definedName name="mmmmmmg" localSheetId="0">#REF!</definedName>
    <definedName name="mmmmmmg">#REF!</definedName>
    <definedName name="MN" localSheetId="0">#REF!</definedName>
    <definedName name="MN">#REF!</definedName>
    <definedName name="MO" localSheetId="0">#REF!</definedName>
    <definedName name="MO">#REF!</definedName>
    <definedName name="MO_INTERNA" localSheetId="0">#REF!</definedName>
    <definedName name="MO_INTERNA">#REF!</definedName>
    <definedName name="MO120K" localSheetId="0">#REF!</definedName>
    <definedName name="MO120K">#REF!</definedName>
    <definedName name="MO240K" localSheetId="0">#REF!</definedName>
    <definedName name="MO240K">#REF!</definedName>
    <definedName name="MO280K" localSheetId="0">#REF!</definedName>
    <definedName name="MO280K">#REF!</definedName>
    <definedName name="MOA" localSheetId="0">#REF!</definedName>
    <definedName name="MOA">#REF!</definedName>
    <definedName name="MOCARG" localSheetId="0">#REF!</definedName>
    <definedName name="MOCARG">#REF!</definedName>
    <definedName name="MOD" localSheetId="0">#REF!</definedName>
    <definedName name="MOD">#REF!</definedName>
    <definedName name="MOD_EXTERNA" localSheetId="0">#REF!</definedName>
    <definedName name="MOD_EXTERNA">#REF!</definedName>
    <definedName name="MODIF1" localSheetId="0">#REF!</definedName>
    <definedName name="MODIF1">#REF!</definedName>
    <definedName name="MODIF1_2" localSheetId="0">#REF!</definedName>
    <definedName name="MODIF1_2">#REF!</definedName>
    <definedName name="MODIF1_7" localSheetId="0">#REF!</definedName>
    <definedName name="MODIF1_7">#REF!</definedName>
    <definedName name="MODIVejec" localSheetId="0">#REF!</definedName>
    <definedName name="MODIVejec">#REF!</definedName>
    <definedName name="Módulo3.anexo1" localSheetId="0">#REF!</definedName>
    <definedName name="Módulo3.anexo1">#REF!</definedName>
    <definedName name="Módulo3.anexo10" localSheetId="0">#REF!</definedName>
    <definedName name="Módulo3.anexo10">#REF!</definedName>
    <definedName name="Módulo3.anexo11" localSheetId="0">#REF!</definedName>
    <definedName name="Módulo3.anexo11">#REF!</definedName>
    <definedName name="Módulo3.anexo12" localSheetId="0">#REF!</definedName>
    <definedName name="Módulo3.anexo12">#REF!</definedName>
    <definedName name="Módulo3.anexo3" localSheetId="0">#REF!</definedName>
    <definedName name="Módulo3.anexo3">#REF!</definedName>
    <definedName name="Módulo3.anexo4" localSheetId="0">#REF!</definedName>
    <definedName name="Módulo3.anexo4">#REF!</definedName>
    <definedName name="Módulo3.anexo5" localSheetId="0">#REF!</definedName>
    <definedName name="Módulo3.anexo5">#REF!</definedName>
    <definedName name="Módulo3.anexo6" localSheetId="0">#REF!</definedName>
    <definedName name="Módulo3.anexo6">#REF!</definedName>
    <definedName name="Módulo8.anexo16" localSheetId="0">#REF!</definedName>
    <definedName name="Módulo8.anexo16">#REF!</definedName>
    <definedName name="MOE" localSheetId="0">#REF!</definedName>
    <definedName name="MOE">#REF!</definedName>
    <definedName name="MOENC" localSheetId="0">#REF!</definedName>
    <definedName name="MOENC">#REF!</definedName>
    <definedName name="MOIHF" localSheetId="0">#REF!</definedName>
    <definedName name="MOIHF">#REF!</definedName>
    <definedName name="MONEDA" localSheetId="0">#REF!</definedName>
    <definedName name="MONEDA">#REF!</definedName>
    <definedName name="monmec" localSheetId="0">#REF!</definedName>
    <definedName name="monmec">#REF!</definedName>
    <definedName name="mono" localSheetId="0">#REF!</definedName>
    <definedName name="mono">#REF!</definedName>
    <definedName name="Montenegro" localSheetId="0">#REF!</definedName>
    <definedName name="Montenegro">#REF!</definedName>
    <definedName name="Month_Curr" localSheetId="0">#REF!</definedName>
    <definedName name="Month_Curr">#REF!</definedName>
    <definedName name="Month_next" localSheetId="0">#REF!</definedName>
    <definedName name="Month_next">#REF!</definedName>
    <definedName name="Month_Prev_1" localSheetId="0">#REF!</definedName>
    <definedName name="Month_Prev_1">#REF!</definedName>
    <definedName name="Month_prev_2" localSheetId="0">#REF!</definedName>
    <definedName name="Month_prev_2">#REF!</definedName>
    <definedName name="MontoVigenciasA1" localSheetId="0">#REF!</definedName>
    <definedName name="MontoVigenciasA1">#REF!</definedName>
    <definedName name="MontoVigenciasA2" localSheetId="0">#REF!</definedName>
    <definedName name="MontoVigenciasA2">#REF!</definedName>
    <definedName name="MontoVigenciasA3" localSheetId="0">#REF!</definedName>
    <definedName name="MontoVigenciasA3">#REF!</definedName>
    <definedName name="MontoVigenciasA4" localSheetId="0">#REF!</definedName>
    <definedName name="MontoVigenciasA4">#REF!</definedName>
    <definedName name="MontoVigenciasA5" localSheetId="0">#REF!</definedName>
    <definedName name="MontoVigenciasA5">#REF!</definedName>
    <definedName name="montub" localSheetId="0">#REF!</definedName>
    <definedName name="montub">#REF!</definedName>
    <definedName name="MOPRE" localSheetId="0">#REF!</definedName>
    <definedName name="MOPRE">#REF!</definedName>
    <definedName name="Mora" localSheetId="0">#REF!</definedName>
    <definedName name="Mora">#REF!</definedName>
    <definedName name="MORON" localSheetId="0">#REF!</definedName>
    <definedName name="MORON">#REF!</definedName>
    <definedName name="MORT13" localSheetId="0">#REF!</definedName>
    <definedName name="MORT13">#REF!</definedName>
    <definedName name="MORTEROAN05">"['file:///D:/Users/Marcia/Documents/ALCALDIA/ejemplos%20apus/COTIZACION%20PROVEEDORES%20APUS%20SENA%202020.xlsx'#$MATERIALES.$O$127]"</definedName>
    <definedName name="MORTEROAN06">"['file:///D:/Users/Marcia/Documents/ALCALDIA/ejemplos%20apus/COTIZACION%20PROVEEDORES%20APUS%20SENA%202020.xlsx'#$MATERIALES.$O$124]"</definedName>
    <definedName name="MORTEROAN07">"['file:///D:/Users/Marcia/Documents/ALCALDIA/ejemplos%20apus/COTIZACION%20PROVEEDORES%20APUS%20SENA%202020.xlsx'#$MATERIALES.$O$109]"</definedName>
    <definedName name="MOTO" localSheetId="0">#REF!</definedName>
    <definedName name="MOTO">#REF!</definedName>
    <definedName name="MOTOBOMBA" localSheetId="0">#REF!</definedName>
    <definedName name="MOTOBOMBA">#REF!</definedName>
    <definedName name="MOTOBOMBACONCR">"['file:///D:/Users/Marcia/Documents/ALCALDIA/ejemplos%20apus/COTIZACION%20PROVEEDORES%20APUS%20SENA%202020.xlsx'#$EQUIPOS.$L$7]"</definedName>
    <definedName name="MOTON" localSheetId="0">#REF!</definedName>
    <definedName name="MOTON">#REF!</definedName>
    <definedName name="MOTOP" localSheetId="0">#REF!</definedName>
    <definedName name="MOTOP">#REF!</definedName>
    <definedName name="MOVOL" localSheetId="0">#REF!</definedName>
    <definedName name="MOVOL">#REF!</definedName>
    <definedName name="MPA" localSheetId="0" hidden="1">{"'Sheet1'!$A$1:$G$85"}</definedName>
    <definedName name="MPA" hidden="1">{"'Sheet1'!$A$1:$G$85"}</definedName>
    <definedName name="MPMOB" localSheetId="0">#REF!</definedName>
    <definedName name="MPMOB">#REF!</definedName>
    <definedName name="MRLART" localSheetId="0">#REF!</definedName>
    <definedName name="MRLART">#REF!</definedName>
    <definedName name="MRSUPDET" localSheetId="0">#REF!</definedName>
    <definedName name="MRSUPDET">#REF!</definedName>
    <definedName name="MTL" localSheetId="0">#REF!</definedName>
    <definedName name="MTL">#REF!</definedName>
    <definedName name="Mtz_Avance" localSheetId="0">#REF!</definedName>
    <definedName name="Mtz_Avance">#REF!</definedName>
    <definedName name="MULTIPLICADOR" localSheetId="0">#REF!</definedName>
    <definedName name="MULTIPLICADOR">#REF!</definedName>
    <definedName name="MUROCV" localSheetId="0">#REF!</definedName>
    <definedName name="MUROCV">#REF!</definedName>
    <definedName name="MURTOLETE" localSheetId="0">#REF!</definedName>
    <definedName name="MURTOLETE">#REF!</definedName>
    <definedName name="Mv" localSheetId="0">#REF!</definedName>
    <definedName name="Mv">#REF!</definedName>
    <definedName name="MV10.01">MEMORIAS!$H$1818</definedName>
    <definedName name="MV10.02">MEMORIAS!$H$1855</definedName>
    <definedName name="MV10.03">MEMORIAS!$H$1892</definedName>
    <definedName name="MV11.01">MEMORIAS!$H$1929</definedName>
    <definedName name="MV2.01">MEMORIAS!$H$301</definedName>
    <definedName name="MV2.02">MEMORIAS!$H$338</definedName>
    <definedName name="MV2.03">MEMORIAS!$H$375</definedName>
    <definedName name="MV2.04">MEMORIAS!$H$412</definedName>
    <definedName name="MV2.05">MEMORIAS!$H$449</definedName>
    <definedName name="MV2.06">MEMORIAS!$H$486</definedName>
    <definedName name="MV2.07">MEMORIAS!$H$523</definedName>
    <definedName name="MV2.08">MEMORIAS!$H$560</definedName>
    <definedName name="MV2.09">MEMORIAS!$H$597</definedName>
    <definedName name="MV3.01">MEMORIAS!$H$634</definedName>
    <definedName name="MV3.02">MEMORIAS!$H$671</definedName>
    <definedName name="MV4.01">MEMORIAS!$H$708</definedName>
    <definedName name="MV4.02">MEMORIAS!$H$745</definedName>
    <definedName name="MV4.03">MEMORIAS!$H$782</definedName>
    <definedName name="MV4.04">MEMORIAS!$H$819</definedName>
    <definedName name="MV4.05">MEMORIAS!$H$856</definedName>
    <definedName name="MV4.06">MEMORIAS!$H$893</definedName>
    <definedName name="MV4.07">MEMORIAS!$H$930</definedName>
    <definedName name="MV4.08">MEMORIAS!$H$967</definedName>
    <definedName name="MV5.01">MEMORIAS!$H$1004</definedName>
    <definedName name="MV5.02">MEMORIAS!$H$1041</definedName>
    <definedName name="MV5.03">MEMORIAS!$H$1078</definedName>
    <definedName name="MV6.01">MEMORIAS!$H$1115</definedName>
    <definedName name="MV6.02">MEMORIAS!$H$1152</definedName>
    <definedName name="MV6.03">MEMORIAS!$H$1189</definedName>
    <definedName name="MV6.04">MEMORIAS!$H$1226</definedName>
    <definedName name="MV6.05">MEMORIAS!$H$1263</definedName>
    <definedName name="MV6.06">MEMORIAS!$H$1300</definedName>
    <definedName name="MV6.07">MEMORIAS!$H$1337</definedName>
    <definedName name="MV7.01">MEMORIAS!$H$1374</definedName>
    <definedName name="MV7.02">MEMORIAS!$H$1411</definedName>
    <definedName name="MV7.03">MEMORIAS!$H$1448</definedName>
    <definedName name="MV7.04">MEMORIAS!$H$1485</definedName>
    <definedName name="MV8.01">MEMORIAS!$H$1522</definedName>
    <definedName name="MV8.02">MEMORIAS!$H$1559</definedName>
    <definedName name="MV8.03">MEMORIAS!$H$1596</definedName>
    <definedName name="MV8.04">MEMORIAS!$H$1633</definedName>
    <definedName name="MV9.01">MEMORIAS!$H$1670</definedName>
    <definedName name="MV9.02">MEMORIAS!$H$1707</definedName>
    <definedName name="MV9.03">MEMORIAS!$H$1744</definedName>
    <definedName name="MV9.04">MEMORIAS!$H$1781</definedName>
    <definedName name="n" localSheetId="0">#REF!</definedName>
    <definedName name="n">#REF!</definedName>
    <definedName name="N_metal" localSheetId="0">#REF!</definedName>
    <definedName name="N_metal">#REF!</definedName>
    <definedName name="Nada" localSheetId="0">#REF!</definedName>
    <definedName name="Nada">#REF!</definedName>
    <definedName name="Nafta_2" localSheetId="0">#REF!</definedName>
    <definedName name="Nafta_2">#REF!</definedName>
    <definedName name="Nafta1">#N/A</definedName>
    <definedName name="Nafta2" localSheetId="0">#REF!</definedName>
    <definedName name="Nafta2">#REF!</definedName>
    <definedName name="Nafta3" localSheetId="0">#REF!</definedName>
    <definedName name="Nafta3">#REF!</definedName>
    <definedName name="NBM" localSheetId="0">#REF!</definedName>
    <definedName name="NBM">#REF!</definedName>
    <definedName name="nbvnv" localSheetId="0">#REF!</definedName>
    <definedName name="nbvnv">#REF!</definedName>
    <definedName name="NDHS" localSheetId="0">#REF!</definedName>
    <definedName name="NDHS">#REF!</definedName>
    <definedName name="needle" localSheetId="0">#REF!</definedName>
    <definedName name="needle">#REF!</definedName>
    <definedName name="NEWJ" localSheetId="0">#REF!</definedName>
    <definedName name="NEWJ">#REF!</definedName>
    <definedName name="NEWNAME" localSheetId="0" hidden="1">{#N/A,#N/A,FALSE,"CCTV"}</definedName>
    <definedName name="NEWNAME" hidden="1">{#N/A,#N/A,FALSE,"CCTV"}</definedName>
    <definedName name="nf" localSheetId="0">#REF!</definedName>
    <definedName name="nf">#REF!</definedName>
    <definedName name="nfg" localSheetId="0">#REF!</definedName>
    <definedName name="nfg">#REF!</definedName>
    <definedName name="nfgn" localSheetId="0">#REF!</definedName>
    <definedName name="nfgn">#REF!</definedName>
    <definedName name="ng" localSheetId="0">#REF!</definedName>
    <definedName name="ng">#REF!</definedName>
    <definedName name="NG.T1" localSheetId="0">#REF!</definedName>
    <definedName name="NG.T1">#REF!</definedName>
    <definedName name="NG.T2" localSheetId="0">#REF!</definedName>
    <definedName name="NG.T2">#REF!</definedName>
    <definedName name="ngdn" localSheetId="0">#REF!</definedName>
    <definedName name="ngdn">#REF!</definedName>
    <definedName name="ngfh" localSheetId="0">#REF!</definedName>
    <definedName name="ngfh">#REF!</definedName>
    <definedName name="NH" localSheetId="0">#REF!</definedName>
    <definedName name="NH">#REF!</definedName>
    <definedName name="nhgm" localSheetId="0">#REF!</definedName>
    <definedName name="nhgm">#REF!</definedName>
    <definedName name="nhn" localSheetId="0">#REF!</definedName>
    <definedName name="nhn">#REF!</definedName>
    <definedName name="nhncfgn" localSheetId="0">#REF!</definedName>
    <definedName name="nhncfgn">#REF!</definedName>
    <definedName name="nhndr" localSheetId="0">#REF!</definedName>
    <definedName name="nhndr">#REF!</definedName>
    <definedName name="NIPP" localSheetId="0">#REF!</definedName>
    <definedName name="NIPP">#REF!</definedName>
    <definedName name="Niqui" localSheetId="0">#REF!</definedName>
    <definedName name="Niqui">#REF!</definedName>
    <definedName name="Nit" localSheetId="0">#REF!</definedName>
    <definedName name="Nit">#REF!</definedName>
    <definedName name="nj" localSheetId="0">#REF!</definedName>
    <definedName name="nj">#REF!</definedName>
    <definedName name="nkknk" localSheetId="0" hidden="1">{#N/A,#N/A,FALSE,"CCTV"}</definedName>
    <definedName name="nkknk" hidden="1">{#N/A,#N/A,FALSE,"CCTV"}</definedName>
    <definedName name="NM" localSheetId="0">#REF!</definedName>
    <definedName name="NM">#REF!</definedName>
    <definedName name="Nmax" localSheetId="0">#REF!</definedName>
    <definedName name="Nmax">#REF!</definedName>
    <definedName name="NMBRE" localSheetId="0">#REF!</definedName>
    <definedName name="NMBRE">#REF!</definedName>
    <definedName name="nmdlf" localSheetId="0">#REF!</definedName>
    <definedName name="nmdlf">#REF!</definedName>
    <definedName name="nmmmm" localSheetId="0">#REF!</definedName>
    <definedName name="nmmmm">#REF!</definedName>
    <definedName name="NN" localSheetId="0">#REF!</definedName>
    <definedName name="NN">#REF!</definedName>
    <definedName name="nndng" localSheetId="0">#REF!</definedName>
    <definedName name="nndng">#REF!</definedName>
    <definedName name="nnn" localSheetId="0">#REF!</definedName>
    <definedName name="nnn">#REF!</definedName>
    <definedName name="nnnhd" localSheetId="0">#REF!</definedName>
    <definedName name="nnnhd">#REF!</definedName>
    <definedName name="nnnnn" localSheetId="0">#REF!</definedName>
    <definedName name="nnnnn">#REF!</definedName>
    <definedName name="nnnnnd" localSheetId="0">#REF!</definedName>
    <definedName name="nnnnnd">#REF!</definedName>
    <definedName name="nnnnnf" localSheetId="0">#REF!</definedName>
    <definedName name="nnnnnf">#REF!</definedName>
    <definedName name="nnnnnh" localSheetId="0">#REF!</definedName>
    <definedName name="nnnnnh">#REF!</definedName>
    <definedName name="no" localSheetId="0">#REF!</definedName>
    <definedName name="no">#REF!</definedName>
    <definedName name="No_desarrolladas" localSheetId="0">#REF!,#REF!,#REF!,#REF!</definedName>
    <definedName name="No_desarrolladas">#REF!,#REF!,#REF!,#REF!</definedName>
    <definedName name="noemi" localSheetId="0" hidden="1">{#N/A,#N/A,FALSE,"Costos Productos 6A";#N/A,#N/A,FALSE,"Costo Unitario Total H-94-12"}</definedName>
    <definedName name="noemi" hidden="1">{#N/A,#N/A,FALSE,"Costos Productos 6A";#N/A,#N/A,FALSE,"Costo Unitario Total H-94-12"}</definedName>
    <definedName name="NOMBRE" localSheetId="0">#REF!</definedName>
    <definedName name="NOMBRE">#REF!</definedName>
    <definedName name="NOMBRE_1">"#REF!"</definedName>
    <definedName name="NombreCoordinador" localSheetId="0">#REF!</definedName>
    <definedName name="NombreCoordinador">#REF!</definedName>
    <definedName name="NombreDependencia" localSheetId="0">#REF!</definedName>
    <definedName name="NombreDependencia">#REF!</definedName>
    <definedName name="NombreProyecto" localSheetId="0">#REF!</definedName>
    <definedName name="NombreProyecto">#REF!</definedName>
    <definedName name="NombreVicepresidencia" localSheetId="0">#REF!</definedName>
    <definedName name="NombreVicepresidencia">#REF!</definedName>
    <definedName name="NOMU" localSheetId="0">#REF!</definedName>
    <definedName name="NOMU">#REF!</definedName>
    <definedName name="Norte" localSheetId="0">#REF!</definedName>
    <definedName name="Norte">#REF!</definedName>
    <definedName name="NORTERO" localSheetId="0">#REF!</definedName>
    <definedName name="NORTERO">#REF!</definedName>
    <definedName name="NORTERO_1">"#REF!"</definedName>
    <definedName name="NotAvailable" localSheetId="0">#REF!</definedName>
    <definedName name="NotAvailable">#REF!</definedName>
    <definedName name="novafort160" localSheetId="0">#REF!</definedName>
    <definedName name="novafort160">#REF!</definedName>
    <definedName name="novafort160_1">"#REF!"</definedName>
    <definedName name="novafort200" localSheetId="0">#REF!</definedName>
    <definedName name="novafort200">#REF!</definedName>
    <definedName name="novafort200_1">"#REF!"</definedName>
    <definedName name="NovDic" localSheetId="0">#REF!</definedName>
    <definedName name="NovDic">#REF!</definedName>
    <definedName name="NPAGE" localSheetId="0">#REF!</definedName>
    <definedName name="NPAGE">#REF!</definedName>
    <definedName name="npPOR" localSheetId="0">#REF!</definedName>
    <definedName name="npPOR">#REF!</definedName>
    <definedName name="npPOR2" localSheetId="0">#REF!</definedName>
    <definedName name="npPOR2">#REF!</definedName>
    <definedName name="npPOR3" localSheetId="0">#REF!</definedName>
    <definedName name="npPOR3">#REF!</definedName>
    <definedName name="NS" localSheetId="0">#REF!</definedName>
    <definedName name="NS">#REF!</definedName>
    <definedName name="NUEVO" localSheetId="0">#REF!</definedName>
    <definedName name="NUEVO">#REF!</definedName>
    <definedName name="Num_Pmt_Per_Year" localSheetId="0">#REF!</definedName>
    <definedName name="Num_Pmt_Per_Year">#REF!</definedName>
    <definedName name="Number_of_Payments" localSheetId="0">MATCH(0.01,End_Bal,-1)+1</definedName>
    <definedName name="Number_of_Payments">MATCH(0.01,End_Bal,-1)+1</definedName>
    <definedName name="nxn" localSheetId="0">#REF!</definedName>
    <definedName name="nxn">#REF!</definedName>
    <definedName name="NZAPATAS" localSheetId="0">#REF!</definedName>
    <definedName name="NZAPATAS">#REF!</definedName>
    <definedName name="ñ" localSheetId="0">#REF!</definedName>
    <definedName name="ñ">#REF!</definedName>
    <definedName name="ÑÑÑ" localSheetId="0">#REF!</definedName>
    <definedName name="ÑÑÑ">#REF!</definedName>
    <definedName name="ñpñpñ" localSheetId="0">#REF!</definedName>
    <definedName name="ñpñpñ">#REF!</definedName>
    <definedName name="O" localSheetId="0">#REF!</definedName>
    <definedName name="O">#REF!</definedName>
    <definedName name="º1" localSheetId="0">#REF!</definedName>
    <definedName name="º1">#REF!</definedName>
    <definedName name="o9o9" localSheetId="0">#REF!</definedName>
    <definedName name="o9o9">#REF!</definedName>
    <definedName name="OAP" localSheetId="0">#REF!</definedName>
    <definedName name="OAP">#REF!</definedName>
    <definedName name="OAPC" localSheetId="0">#REF!</definedName>
    <definedName name="OAPC">#REF!</definedName>
    <definedName name="OATITLE" localSheetId="0">#REF!</definedName>
    <definedName name="OATITLE">#REF!</definedName>
    <definedName name="OBJ">#REF!</definedName>
    <definedName name="ObjetivoProyecto" localSheetId="0">#REF!</definedName>
    <definedName name="ObjetivoProyecto">#REF!</definedName>
    <definedName name="OBJETO" localSheetId="0">#REF!</definedName>
    <definedName name="OBJETO">#REF!</definedName>
    <definedName name="Obra" localSheetId="0">#REF!</definedName>
    <definedName name="Obra">#REF!</definedName>
    <definedName name="obras" localSheetId="0">#REF!</definedName>
    <definedName name="obras">#REF!</definedName>
    <definedName name="obras1" localSheetId="10">DATE(YEAR(#REF!),MONTH(#REF!)+Payment_Number,DAY(#REF!))</definedName>
    <definedName name="obras1" localSheetId="11">DATE(YEAR(#REF!),MONTH(#REF!)+Payment_Number,DAY(#REF!))</definedName>
    <definedName name="obras1" localSheetId="12">DATE(YEAR(#REF!),MONTH(#REF!)+Payment_Number,DAY(#REF!))</definedName>
    <definedName name="obras1" localSheetId="13">DATE(YEAR(#REF!),MONTH(#REF!)+Payment_Number,DAY(#REF!))</definedName>
    <definedName name="obras1" localSheetId="14">DATE(YEAR(#REF!),MONTH(#REF!)+Payment_Number,DAY(#REF!))</definedName>
    <definedName name="obras1" localSheetId="15">DATE(YEAR(#REF!),MONTH(#REF!)+Payment_Number,DAY(#REF!))</definedName>
    <definedName name="obras1" localSheetId="16">DATE(YEAR(#REF!),MONTH(#REF!)+Payment_Number,DAY(#REF!))</definedName>
    <definedName name="obras1" localSheetId="17">DATE(YEAR(#REF!),MONTH(#REF!)+Payment_Number,DAY(#REF!))</definedName>
    <definedName name="obras1" localSheetId="5">DATE(YEAR(#REF!),MONTH(#REF!)+Payment_Number,DAY(#REF!))</definedName>
    <definedName name="obras1" localSheetId="7">DATE(YEAR(#REF!),MONTH(#REF!)+Payment_Number,DAY(#REF!))</definedName>
    <definedName name="obras1" localSheetId="9">DATE(YEAR(#REF!),MONTH(#REF!)+Payment_Number,DAY(#REF!))</definedName>
    <definedName name="obras1" localSheetId="8">DATE(YEAR(#REF!),MONTH(#REF!)+Payment_Number,DAY(#REF!))</definedName>
    <definedName name="obras1" localSheetId="0">DATE(YEAR(#REF!),MONTH(#REF!)+Payment_Number,DAY(#REF!))</definedName>
    <definedName name="obras1" localSheetId="1">DATE(YEAR(#REF!),MONTH(#REF!)+Payment_Number,DAY(#REF!))</definedName>
    <definedName name="obras1">DATE(YEAR(#REF!),MONTH(#REF!)+Payment_Number,DAY(#REF!))</definedName>
    <definedName name="obras11" localSheetId="0">#REF!</definedName>
    <definedName name="obras11">#REF!</definedName>
    <definedName name="obras111" localSheetId="10">DATE(YEAR(#REF!),MONTH(#REF!)+Payment_Number,DAY(#REF!))</definedName>
    <definedName name="obras111" localSheetId="11">DATE(YEAR(#REF!),MONTH(#REF!)+Payment_Number,DAY(#REF!))</definedName>
    <definedName name="obras111" localSheetId="12">DATE(YEAR(#REF!),MONTH(#REF!)+Payment_Number,DAY(#REF!))</definedName>
    <definedName name="obras111" localSheetId="13">DATE(YEAR(#REF!),MONTH(#REF!)+Payment_Number,DAY(#REF!))</definedName>
    <definedName name="obras111" localSheetId="14">DATE(YEAR(#REF!),MONTH(#REF!)+Payment_Number,DAY(#REF!))</definedName>
    <definedName name="obras111" localSheetId="15">DATE(YEAR(#REF!),MONTH(#REF!)+Payment_Number,DAY(#REF!))</definedName>
    <definedName name="obras111" localSheetId="16">DATE(YEAR(#REF!),MONTH(#REF!)+Payment_Number,DAY(#REF!))</definedName>
    <definedName name="obras111" localSheetId="17">DATE(YEAR(#REF!),MONTH(#REF!)+Payment_Number,DAY(#REF!))</definedName>
    <definedName name="obras111" localSheetId="5">DATE(YEAR(#REF!),MONTH(#REF!)+Payment_Number,DAY(#REF!))</definedName>
    <definedName name="obras111" localSheetId="7">DATE(YEAR(#REF!),MONTH(#REF!)+Payment_Number,DAY(#REF!))</definedName>
    <definedName name="obras111" localSheetId="9">DATE(YEAR(#REF!),MONTH(#REF!)+Payment_Number,DAY(#REF!))</definedName>
    <definedName name="obras111" localSheetId="8">DATE(YEAR(#REF!),MONTH(#REF!)+Payment_Number,DAY(#REF!))</definedName>
    <definedName name="obras111" localSheetId="0">DATE(YEAR(#REF!),MONTH(#REF!)+Payment_Number,DAY(#REF!))</definedName>
    <definedName name="obras111" localSheetId="1">DATE(YEAR(#REF!),MONTH(#REF!)+Payment_Number,DAY(#REF!))</definedName>
    <definedName name="obras111">DATE(YEAR(#REF!),MONTH(#REF!)+Payment_Number,DAY(#REF!))</definedName>
    <definedName name="obre" localSheetId="0">#REF!</definedName>
    <definedName name="obre">#REF!</definedName>
    <definedName name="Observaciones" localSheetId="0">#REF!</definedName>
    <definedName name="Observaciones">#REF!</definedName>
    <definedName name="OCD" localSheetId="0">#REF!</definedName>
    <definedName name="OCD">#REF!</definedName>
    <definedName name="OCD1_1" localSheetId="0">#REF!</definedName>
    <definedName name="OCD1_1">#REF!</definedName>
    <definedName name="OCD1_1_1" localSheetId="0">#REF!</definedName>
    <definedName name="OCD1_1_1">#REF!</definedName>
    <definedName name="OCI" localSheetId="0">#REF!</definedName>
    <definedName name="OCI">#REF!</definedName>
    <definedName name="OCI1_1" localSheetId="0">#REF!</definedName>
    <definedName name="OCI1_1">#REF!</definedName>
    <definedName name="OCI1_1_1" localSheetId="0">#REF!</definedName>
    <definedName name="OCI1_1_1">#REF!</definedName>
    <definedName name="OCiviles" localSheetId="0">#REF!</definedName>
    <definedName name="OCiviles">#REF!</definedName>
    <definedName name="OCTUBRE" localSheetId="0">#REF!</definedName>
    <definedName name="OCTUBRE">#REF!</definedName>
    <definedName name="OD" localSheetId="0">#REF!</definedName>
    <definedName name="OD">#REF!</definedName>
    <definedName name="ODH" localSheetId="0" hidden="1">#REF!</definedName>
    <definedName name="ODH" hidden="1">#REF!</definedName>
    <definedName name="ofi" localSheetId="0">#REF!</definedName>
    <definedName name="ofi">#REF!</definedName>
    <definedName name="OFICI" localSheetId="0">#REF!</definedName>
    <definedName name="OFICI">#REF!</definedName>
    <definedName name="OFICI_" localSheetId="0">#REF!</definedName>
    <definedName name="OFICI_">#REF!</definedName>
    <definedName name="ofici1" localSheetId="0">#REF!</definedName>
    <definedName name="ofici1">#REF!</definedName>
    <definedName name="oficial" localSheetId="0" hidden="1">{#N/A,#N/A,FALSE,"CIBHA05A";#N/A,#N/A,FALSE,"CIBHA05B"}</definedName>
    <definedName name="oficial" hidden="1">{#N/A,#N/A,FALSE,"CIBHA05A";#N/A,#N/A,FALSE,"CIBHA05B"}</definedName>
    <definedName name="Oil" localSheetId="0">#REF!</definedName>
    <definedName name="Oil">#REF!</definedName>
    <definedName name="oililui" localSheetId="0" hidden="1">{#N/A,#N/A,FALSE,"CCTV"}</definedName>
    <definedName name="oililui" hidden="1">{#N/A,#N/A,FALSE,"CCTV"}</definedName>
    <definedName name="oiret" localSheetId="0">#REF!</definedName>
    <definedName name="oiret">#REF!</definedName>
    <definedName name="oirgrth" localSheetId="0">#REF!</definedName>
    <definedName name="oirgrth">#REF!</definedName>
    <definedName name="OIUOIU" localSheetId="0">#REF!</definedName>
    <definedName name="OIUOIU">#REF!</definedName>
    <definedName name="OK" localSheetId="0">#REF!</definedName>
    <definedName name="OK">#REF!</definedName>
    <definedName name="omar" localSheetId="0">#REF!</definedName>
    <definedName name="omar">#REF!</definedName>
    <definedName name="OMEGACAL26">"['file:///D:/Users/Marcia/Documents/ALCALDIA/ejemplos%20apus/COTIZACION%20PROVEEDORES%20APUS%20SENA%202020.xlsx'#$MATERIALES.$O$171]"</definedName>
    <definedName name="OnceThru">0</definedName>
    <definedName name="OÑ" localSheetId="0">#REF!</definedName>
    <definedName name="OÑ">#REF!</definedName>
    <definedName name="ooo" localSheetId="0">#REF!</definedName>
    <definedName name="ooo">#REF!</definedName>
    <definedName name="ooooiii" localSheetId="0">#REF!</definedName>
    <definedName name="ooooiii">#REF!</definedName>
    <definedName name="oooos" localSheetId="0">#REF!</definedName>
    <definedName name="oooos">#REF!</definedName>
    <definedName name="OP" localSheetId="0">#REF!</definedName>
    <definedName name="OP">#REF!</definedName>
    <definedName name="opcion" localSheetId="0">#REF!</definedName>
    <definedName name="opcion">#REF!</definedName>
    <definedName name="OPERACION" localSheetId="0">#REF!</definedName>
    <definedName name="OPERACION">#REF!</definedName>
    <definedName name="OPERADOR" localSheetId="0">#REF!</definedName>
    <definedName name="OPERADOR">#REF!</definedName>
    <definedName name="Operario" localSheetId="0">#REF!</definedName>
    <definedName name="Operario">#REF!</definedName>
    <definedName name="OR" localSheetId="0">#REF!</definedName>
    <definedName name="OR">#REF!</definedName>
    <definedName name="Organization" localSheetId="0">#REF!</definedName>
    <definedName name="Organization">#REF!</definedName>
    <definedName name="ORIGEN" localSheetId="0">#REF!</definedName>
    <definedName name="ORIGEN">#REF!</definedName>
    <definedName name="ORIGINAL" localSheetId="0">#REF!</definedName>
    <definedName name="ORIGINAL">#REF!</definedName>
    <definedName name="ORINAL">"['file:///D:/Users/Marcia/Documents/ALCALDIA/ejemplos%20apus/COTIZACION%20PROVEEDORES%20APUS%20SENA%202020.xlsx'#$MATERIALES.$O$73]"</definedName>
    <definedName name="OROZCO" localSheetId="0">#REF!</definedName>
    <definedName name="OROZCO">#REF!</definedName>
    <definedName name="OSCAR" localSheetId="0">#REF!</definedName>
    <definedName name="OSCAR">#REF!</definedName>
    <definedName name="OTERO" localSheetId="0">#REF!</definedName>
    <definedName name="OTERO">#REF!</definedName>
    <definedName name="otros" localSheetId="0">#REF!</definedName>
    <definedName name="otros">#REF!</definedName>
    <definedName name="OTROS1" localSheetId="0">#REF!</definedName>
    <definedName name="OTROS1">#REF!</definedName>
    <definedName name="OUT" localSheetId="0">#REF!</definedName>
    <definedName name="OUT">#REF!</definedName>
    <definedName name="OUTPUT">#N/A</definedName>
    <definedName name="Output_Q" localSheetId="0">#REF!</definedName>
    <definedName name="Output_Q">#REF!</definedName>
    <definedName name="OUTPUTE">#N/A</definedName>
    <definedName name="OUTPUTPR">#N/A</definedName>
    <definedName name="OutputRange" localSheetId="0">#REF!</definedName>
    <definedName name="OutputRange">#REF!</definedName>
    <definedName name="OVER" localSheetId="0">#REF!</definedName>
    <definedName name="OVER">#REF!</definedName>
    <definedName name="Override" localSheetId="0">#REF!</definedName>
    <definedName name="Override">#REF!</definedName>
    <definedName name="OxidoZn" localSheetId="0">#REF!</definedName>
    <definedName name="OxidoZn">#REF!</definedName>
    <definedName name="P" localSheetId="0">#REF!</definedName>
    <definedName name="P">#REF!</definedName>
    <definedName name="P_1">#N/A</definedName>
    <definedName name="P_2" localSheetId="0">#REF!</definedName>
    <definedName name="P_2">#REF!</definedName>
    <definedName name="P_EQUIP" localSheetId="0">#REF!</definedName>
    <definedName name="P_EQUIP">#REF!</definedName>
    <definedName name="P_FORPU" localSheetId="0">#REF!</definedName>
    <definedName name="P_FORPU">#REF!</definedName>
    <definedName name="P_MACRO" localSheetId="0">#REF!</definedName>
    <definedName name="P_MACRO">#REF!</definedName>
    <definedName name="P_RESUMEN" localSheetId="0">#REF!</definedName>
    <definedName name="P_RESUMEN">#REF!</definedName>
    <definedName name="P_Yacimiento" localSheetId="0">#REF!</definedName>
    <definedName name="P_Yacimiento">#REF!</definedName>
    <definedName name="p0p0" localSheetId="0">#REF!</definedName>
    <definedName name="p0p0">#REF!</definedName>
    <definedName name="P1_" localSheetId="0">#REF!</definedName>
    <definedName name="P1_">#REF!</definedName>
    <definedName name="P150X240" localSheetId="0">#REF!</definedName>
    <definedName name="P150X240">#REF!</definedName>
    <definedName name="P1T" localSheetId="0">#REF!</definedName>
    <definedName name="P1T">#REF!</definedName>
    <definedName name="P1TC" localSheetId="0">#REF!</definedName>
    <definedName name="P1TC">#REF!</definedName>
    <definedName name="P2_" localSheetId="0">#REF!</definedName>
    <definedName name="P2_">#REF!</definedName>
    <definedName name="P2T" localSheetId="0">#REF!</definedName>
    <definedName name="P2T">#REF!</definedName>
    <definedName name="P2TC" localSheetId="0">#REF!</definedName>
    <definedName name="P2TC">#REF!</definedName>
    <definedName name="P3_" localSheetId="0">#REF!</definedName>
    <definedName name="P3_">#REF!</definedName>
    <definedName name="P3T" localSheetId="0">#REF!</definedName>
    <definedName name="P3T">#REF!</definedName>
    <definedName name="P3TC" localSheetId="0">#REF!</definedName>
    <definedName name="P3TC">#REF!</definedName>
    <definedName name="P4_" localSheetId="0">#REF!</definedName>
    <definedName name="P4_">#REF!</definedName>
    <definedName name="P5_" localSheetId="0">#REF!</definedName>
    <definedName name="P5_">#REF!</definedName>
    <definedName name="P6_" localSheetId="0">#REF!</definedName>
    <definedName name="P6_">#REF!</definedName>
    <definedName name="P7_" localSheetId="0">#REF!</definedName>
    <definedName name="P7_">#REF!</definedName>
    <definedName name="P8_" localSheetId="0">#REF!</definedName>
    <definedName name="P8_">#REF!</definedName>
    <definedName name="P80X200" localSheetId="0">#REF!</definedName>
    <definedName name="P80X200">#REF!</definedName>
    <definedName name="P90X200" localSheetId="0">#REF!</definedName>
    <definedName name="P90X200">#REF!</definedName>
    <definedName name="PA14X" localSheetId="0">#REF!</definedName>
    <definedName name="PA14X">#REF!</definedName>
    <definedName name="PAC.T1" localSheetId="0">#REF!</definedName>
    <definedName name="PAC.T1">#REF!</definedName>
    <definedName name="Page____1____of____2" localSheetId="0">#REF!</definedName>
    <definedName name="Page____1____of____2">#REF!</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aint" localSheetId="0">#REF!</definedName>
    <definedName name="paint">#REF!</definedName>
    <definedName name="PAJARITA" localSheetId="0">#REF!</definedName>
    <definedName name="PAJARITA">#REF!</definedName>
    <definedName name="PANEL25W">"['file:///D:/Users/Marcia/Documents/ALCALDIA/ejemplos%20apus/COTIZACION%20PROVEEDORES%20APUS%20SENA%202020.xlsx'#$MATERIALES.$O$26]"</definedName>
    <definedName name="PANEL48W">"['file:///D:/Users/Marcia/Documents/ALCALDIA/ejemplos%20apus/COTIZACION%20PROVEEDORES%20APUS%20SENA%202020.xlsx'#$MATERIALES.$O$31]"</definedName>
    <definedName name="Pant_NC" localSheetId="0">#REF!</definedName>
    <definedName name="Pant_NC">#REF!</definedName>
    <definedName name="PAPA" localSheetId="0">#REF!</definedName>
    <definedName name="PAPA">#REF!</definedName>
    <definedName name="par" localSheetId="0">#REF!</definedName>
    <definedName name="par">#REF!</definedName>
    <definedName name="Paraguaycito" localSheetId="0">#REF!</definedName>
    <definedName name="Paraguaycito">#REF!</definedName>
    <definedName name="PARALB6">"['file:///D:/Users/Marcia/Documents/ALCALDIA/ejemplos%20apus/COTIZACION%20PROVEEDORES%20APUS%20SENA%202020.xlsx'#$MATERIALES.$O$114]"</definedName>
    <definedName name="Parametro_Peso" localSheetId="0">#REF!</definedName>
    <definedName name="Parametro_Peso">#REF!</definedName>
    <definedName name="PARAMETROS" localSheetId="0">#REF!</definedName>
    <definedName name="PARAMETROS">#REF!</definedName>
    <definedName name="PARBOX" localSheetId="0">#REF!</definedName>
    <definedName name="PARBOX">#REF!</definedName>
    <definedName name="PASADORGAT">"['file:///D:/Users/Marcia/Documents/ALCALDIA/ejemplos%20apus/COTIZACION%20PROVEEDORES%20APUS%20SENA%202020.xlsx'#$MATERIALES.$O$148]"</definedName>
    <definedName name="pasav" localSheetId="0">#REF!</definedName>
    <definedName name="pasav">#REF!</definedName>
    <definedName name="pasavia" localSheetId="0">#REF!</definedName>
    <definedName name="pasavia">#REF!</definedName>
    <definedName name="PASO" localSheetId="0">{#N/A,#N/A,TRUE,"INGENIERIA";#N/A,#N/A,TRUE,"COMPRAS";#N/A,#N/A,TRUE,"DIRECCION";#N/A,#N/A,TRUE,"RESUMEN"}</definedName>
    <definedName name="PASO">{#N/A,#N/A,TRUE,"INGENIERIA";#N/A,#N/A,TRUE,"COMPRAS";#N/A,#N/A,TRUE,"DIRECCION";#N/A,#N/A,TRUE,"RESUMEN"}</definedName>
    <definedName name="PASS" localSheetId="0">{#N/A,#N/A,TRUE,"INGENIERIA";#N/A,#N/A,TRUE,"COMPRAS";#N/A,#N/A,TRUE,"DIRECCION";#N/A,#N/A,TRUE,"RESUMEN"}</definedName>
    <definedName name="PASS">{#N/A,#N/A,TRUE,"INGENIERIA";#N/A,#N/A,TRUE,"COMPRAS";#N/A,#N/A,TRUE,"DIRECCION";#N/A,#N/A,TRUE,"RESUMEN"}</definedName>
    <definedName name="PAVIMENTO" localSheetId="0">#REF!</definedName>
    <definedName name="PAVIMENTO">#REF!</definedName>
    <definedName name="PAVIMENTO_1">"#REF!"</definedName>
    <definedName name="PAVRIG20" localSheetId="0">#REF!</definedName>
    <definedName name="PAVRIG20">#REF!</definedName>
    <definedName name="Pay_Date" localSheetId="0">#REF!</definedName>
    <definedName name="Pay_Date">#REF!</definedName>
    <definedName name="Pay_Num" localSheetId="0">#REF!</definedName>
    <definedName name="Pay_Num">#REF!</definedName>
    <definedName name="Payment_Date" localSheetId="10">DATE(YEAR([0]!Loan_Start),MONTH([0]!Loan_Start)+Payment_Number,DAY([0]!Loan_Start))</definedName>
    <definedName name="Payment_Date" localSheetId="11">DATE(YEAR([0]!Loan_Start),MONTH([0]!Loan_Start)+Payment_Number,DAY([0]!Loan_Start))</definedName>
    <definedName name="Payment_Date" localSheetId="12">DATE(YEAR([0]!Loan_Start),MONTH([0]!Loan_Start)+Payment_Number,DAY([0]!Loan_Start))</definedName>
    <definedName name="Payment_Date" localSheetId="13">DATE(YEAR([0]!Loan_Start),MONTH([0]!Loan_Start)+Payment_Number,DAY([0]!Loan_Start))</definedName>
    <definedName name="Payment_Date" localSheetId="14">DATE(YEAR([0]!Loan_Start),MONTH([0]!Loan_Start)+Payment_Number,DAY([0]!Loan_Start))</definedName>
    <definedName name="Payment_Date" localSheetId="15">DATE(YEAR([0]!Loan_Start),MONTH([0]!Loan_Start)+Payment_Number,DAY([0]!Loan_Start))</definedName>
    <definedName name="Payment_Date" localSheetId="16">DATE(YEAR([0]!Loan_Start),MONTH([0]!Loan_Start)+Payment_Number,DAY([0]!Loan_Start))</definedName>
    <definedName name="Payment_Date" localSheetId="17">DATE(YEAR([0]!Loan_Start),MONTH([0]!Loan_Start)+Payment_Number,DAY([0]!Loan_Start))</definedName>
    <definedName name="Payment_Date" localSheetId="5">DATE(YEAR([0]!Loan_Start),MONTH([0]!Loan_Start)+Payment_Number,DAY([0]!Loan_Start))</definedName>
    <definedName name="Payment_Date" localSheetId="7">DATE(YEAR([0]!Loan_Start),MONTH([0]!Loan_Start)+Payment_Number,DAY([0]!Loan_Start))</definedName>
    <definedName name="Payment_Date" localSheetId="9">DATE(YEAR([0]!Loan_Start),MONTH([0]!Loan_Start)+Payment_Number,DAY([0]!Loan_Start))</definedName>
    <definedName name="Payment_Date" localSheetId="8">DATE(YEAR([0]!Loan_Start),MONTH([0]!Loan_Start)+Payment_Number,DAY([0]!Loan_Start))</definedName>
    <definedName name="Payment_Date" localSheetId="0">DATE(YEAR(Loan_Start),MONTH(Loan_Start)+Payment_Number,DAY(Loan_Start))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10">DATE(YEAR(#REF!),MONTH(#REF!)+Payment_Number,DAY(#REF!))</definedName>
    <definedName name="Payment_Date1" localSheetId="11">DATE(YEAR(#REF!),MONTH(#REF!)+Payment_Number,DAY(#REF!))</definedName>
    <definedName name="Payment_Date1" localSheetId="12">DATE(YEAR(#REF!),MONTH(#REF!)+Payment_Number,DAY(#REF!))</definedName>
    <definedName name="Payment_Date1" localSheetId="13">DATE(YEAR(#REF!),MONTH(#REF!)+Payment_Number,DAY(#REF!))</definedName>
    <definedName name="Payment_Date1" localSheetId="14">DATE(YEAR(#REF!),MONTH(#REF!)+Payment_Number,DAY(#REF!))</definedName>
    <definedName name="Payment_Date1" localSheetId="15">DATE(YEAR(#REF!),MONTH(#REF!)+Payment_Number,DAY(#REF!))</definedName>
    <definedName name="Payment_Date1" localSheetId="16">DATE(YEAR(#REF!),MONTH(#REF!)+Payment_Number,DAY(#REF!))</definedName>
    <definedName name="Payment_Date1" localSheetId="17">DATE(YEAR(#REF!),MONTH(#REF!)+Payment_Number,DAY(#REF!))</definedName>
    <definedName name="Payment_Date1" localSheetId="5">DATE(YEAR(#REF!),MONTH(#REF!)+Payment_Number,DAY(#REF!))</definedName>
    <definedName name="Payment_Date1" localSheetId="7">DATE(YEAR(#REF!),MONTH(#REF!)+Payment_Number,DAY(#REF!))</definedName>
    <definedName name="Payment_Date1" localSheetId="9">DATE(YEAR(#REF!),MONTH(#REF!)+Payment_Number,DAY(#REF!))</definedName>
    <definedName name="Payment_Date1" localSheetId="8">DATE(YEAR(#REF!),MONTH(#REF!)+Payment_Number,DAY(#REF!))</definedName>
    <definedName name="Payment_Date1" localSheetId="0">DATE(YEAR(#REF!),MONTH(#REF!)+Payment_Number,DAY(#REF!))</definedName>
    <definedName name="Payment_Date1" localSheetId="1">DATE(YEAR(#REF!),MONTH(#REF!)+Payment_Number,DAY(#REF!))</definedName>
    <definedName name="Payment_Date1">DATE(YEAR(#REF!),MONTH(#REF!)+Payment_Number,DAY(#REF!))</definedName>
    <definedName name="Payment_Needed">"Pago necesario"</definedName>
    <definedName name="Pb" localSheetId="0">#REF!</definedName>
    <definedName name="Pb">#REF!</definedName>
    <definedName name="PCC" localSheetId="0">#REF!</definedName>
    <definedName name="PCC">#REF!</definedName>
    <definedName name="PCTC60" localSheetId="0">#REF!</definedName>
    <definedName name="PCTC60">#REF!</definedName>
    <definedName name="Pd" localSheetId="0">#REF!</definedName>
    <definedName name="Pd">#REF!</definedName>
    <definedName name="pedro">#N/A</definedName>
    <definedName name="pedrrr">#N/A</definedName>
    <definedName name="PEGACOR">"['file:///D:/Users/Marcia/Documents/ALCALDIA/ejemplos%20apus/COTIZACION%20PROVEEDORES%20APUS%20SENA%202020.xlsx'#$MATERIALES.$O$131]"</definedName>
    <definedName name="PegantePVC" localSheetId="0">#REF!</definedName>
    <definedName name="PegantePVC">#REF!</definedName>
    <definedName name="PegantePVCgr" localSheetId="0">#REF!</definedName>
    <definedName name="PegantePVCgr">#REF!</definedName>
    <definedName name="PEGCO" localSheetId="0">#REF!</definedName>
    <definedName name="PEGCO">#REF!</definedName>
    <definedName name="Peldaño" localSheetId="0">#REF!</definedName>
    <definedName name="Peldaño">#REF!</definedName>
    <definedName name="PEPE" localSheetId="0">#REF!</definedName>
    <definedName name="PEPE">[0]!ERR</definedName>
    <definedName name="PER" localSheetId="0">#REF!</definedName>
    <definedName name="PER">#REF!</definedName>
    <definedName name="perfil" localSheetId="0">#REF!</definedName>
    <definedName name="perfil">#REF!</definedName>
    <definedName name="PERFIL_DEL_TRAMO" localSheetId="0">#REF!</definedName>
    <definedName name="PERFIL_DEL_TRAMO">#REF!</definedName>
    <definedName name="PERFILERIA">"['file:///D:/Users/Marcia/Documents/ALCALDIA/ejemplos%20apus/COTIZACION%20PROVEEDORES%20APUS%20SENA%202020.xlsx'#$MATERIALES.$O$137]"</definedName>
    <definedName name="PERFILERIALUMFIJ">"['file:///D:/Users/Marcia/Documents/ALCALDIA/ejemplos%20apus/COTIZACION%20PROVEEDORES%20APUS%20SENA%202020.xlsx'#$MATERIALES.$O$140]"</definedName>
    <definedName name="PERFILPUERTAS">"['file:///D:/Users/Marcia/Documents/ALCALDIA/ejemplos%20apus/COTIZACION%20PROVEEDORES%20APUS%20SENA%202020.xlsx'#$MATERIALES.$O$143]"</definedName>
    <definedName name="Periodo" localSheetId="0">#REF!</definedName>
    <definedName name="Periodo">#REF!</definedName>
    <definedName name="PeriodoPago" localSheetId="0">#REF!</definedName>
    <definedName name="PeriodoPago">#REF!</definedName>
    <definedName name="PeriodoRepago" localSheetId="0">#REF!</definedName>
    <definedName name="PeriodoRepago">#REF!</definedName>
    <definedName name="PeriodoRepagoCCP" localSheetId="0">#REF!</definedName>
    <definedName name="PeriodoRepagoCCP">#REF!</definedName>
    <definedName name="PERNO" localSheetId="0">#REF!</definedName>
    <definedName name="PERNO">#REF!</definedName>
    <definedName name="PESO_CHILENO" localSheetId="0">#REF!</definedName>
    <definedName name="PESO_CHILENO">#REF!</definedName>
    <definedName name="phed" localSheetId="0">#REF!</definedName>
    <definedName name="phed">#REF!</definedName>
    <definedName name="phen" localSheetId="0">#REF!</definedName>
    <definedName name="phen">#REF!</definedName>
    <definedName name="PHILC" localSheetId="0">#REF!</definedName>
    <definedName name="PHILC">#REF!</definedName>
    <definedName name="PHILC1" localSheetId="0">#REF!</definedName>
    <definedName name="PHILC1">#REF!</definedName>
    <definedName name="PHILC2" localSheetId="0">#REF!</definedName>
    <definedName name="PHILC2">#REF!</definedName>
    <definedName name="PICA" localSheetId="0">#REF!</definedName>
    <definedName name="PICA">#REF!</definedName>
    <definedName name="PICA1" localSheetId="0">#REF!</definedName>
    <definedName name="PICA1">#REF!</definedName>
    <definedName name="PIE4A6" localSheetId="0">#REF!</definedName>
    <definedName name="PIE4A6">#REF!</definedName>
    <definedName name="PIECR" localSheetId="0">#REF!</definedName>
    <definedName name="PIECR">#REF!</definedName>
    <definedName name="pied" localSheetId="0">#REF!</definedName>
    <definedName name="pied">#REF!</definedName>
    <definedName name="PIED.RAJ">"#ref!materiales!#REF!"</definedName>
    <definedName name="PIEDR" localSheetId="0">#REF!</definedName>
    <definedName name="PIEDR">#REF!</definedName>
    <definedName name="piedragav" localSheetId="0">#REF!</definedName>
    <definedName name="piedragav">#REF!</definedName>
    <definedName name="PILOTE" localSheetId="0">#REF!</definedName>
    <definedName name="PILOTE">#REF!</definedName>
    <definedName name="Pin" localSheetId="0">#REF!</definedName>
    <definedName name="Pin">#REF!</definedName>
    <definedName name="PINBAR" localSheetId="0">#REF!</definedName>
    <definedName name="PINBAR">#REF!</definedName>
    <definedName name="PINBLA" localSheetId="0">#REF!</definedName>
    <definedName name="PINBLA">#REF!</definedName>
    <definedName name="Pindis" localSheetId="0">#REF!</definedName>
    <definedName name="Pindis">#REF!</definedName>
    <definedName name="Pinos" localSheetId="0">#REF!</definedName>
    <definedName name="Pinos">#REF!</definedName>
    <definedName name="pint" localSheetId="0">#REF!</definedName>
    <definedName name="pint">#REF!</definedName>
    <definedName name="pintura" localSheetId="0">#REF!</definedName>
    <definedName name="pintura">#REF!</definedName>
    <definedName name="PINTURABLNC">"['file:///D:/Users/Marcia/Documents/ALCALDIA/ejemplos%20apus/COTIZACION%20PROVEEDORES%20APUS%20SENA%202020.xlsx'#$MATERIALES.$O$122]"</definedName>
    <definedName name="PINTURAELCTS">"['file:///D:/Users/Marcia/Documents/ALCALDIA/ejemplos%20apus/COTIZACION%20PROVEEDORES%20APUS%20SENA%202020.xlsx'#$MATERIALES.$O$149]"</definedName>
    <definedName name="PINTURAKRZ">"['file:///D:/Users/Marcia/Documents/ALCALDIA/ejemplos%20apus/COTIZACION%20PROVEEDORES%20APUS%20SENA%202020.xlsx'#$MATERIALES.$O$119]"</definedName>
    <definedName name="PinturaVinilo" localSheetId="0">#REF!</definedName>
    <definedName name="PinturaVinilo">#REF!</definedName>
    <definedName name="pintyura" localSheetId="0">#REF!</definedName>
    <definedName name="pintyura">#REF!</definedName>
    <definedName name="PIP" localSheetId="0">#REF!</definedName>
    <definedName name="PIP">#REF!</definedName>
    <definedName name="PIPE" localSheetId="0">#REF!</definedName>
    <definedName name="PIPE">#REF!</definedName>
    <definedName name="Piscinas" localSheetId="0">#REF!</definedName>
    <definedName name="Piscinas">#REF!</definedName>
    <definedName name="PISOPIZ45X45">"['file:///D:/Users/Marcia/Documents/ALCALDIA/ejemplos%20apus/COTIZACION%20PROVEEDORES%20APUS%20SENA%202020.xlsx'#$MATERIALES.$O$129]"</definedName>
    <definedName name="pkgl" localSheetId="0">#REF!</definedName>
    <definedName name="pkgl">#REF!</definedName>
    <definedName name="PKHK" localSheetId="0">#REF!</definedName>
    <definedName name="PKHK">#REF!</definedName>
    <definedName name="pkj" localSheetId="0">#REF!</definedName>
    <definedName name="pkj">#REF!</definedName>
    <definedName name="pkwsem" localSheetId="0">#REF!</definedName>
    <definedName name="pkwsem">#REF!</definedName>
    <definedName name="PL2T" localSheetId="0">#REF!</definedName>
    <definedName name="PL2T">#REF!</definedName>
    <definedName name="PL51TZ" localSheetId="0">#REF!</definedName>
    <definedName name="PL51TZ">#REF!</definedName>
    <definedName name="PLACA" localSheetId="0">#REF!</definedName>
    <definedName name="PLACA">#REF!</definedName>
    <definedName name="PLACA_1">"#REF!"</definedName>
    <definedName name="PLACALIG50" localSheetId="0">#REF!</definedName>
    <definedName name="PLACALIG50">#REF!</definedName>
    <definedName name="placapozo" localSheetId="0">#REF!</definedName>
    <definedName name="placapozo">#REF!</definedName>
    <definedName name="placapozo_1">"#REF!"</definedName>
    <definedName name="PLACSUPRBOARD">"['file:///D:/Users/Marcia/Documents/ALCALDIA/ejemplos%20apus/COTIZACION%20PROVEEDORES%20APUS%20SENA%202020.xlsx'#$MATERIALES.$O$115]"</definedName>
    <definedName name="PLAD" localSheetId="0">#REF!</definedName>
    <definedName name="PLAD">#REF!</definedName>
    <definedName name="PLAELE" localSheetId="0">#REF!</definedName>
    <definedName name="PLAELE">#REF!</definedName>
    <definedName name="Planea" localSheetId="0">#REF!</definedName>
    <definedName name="Planea">#REF!</definedName>
    <definedName name="PLANI_06" localSheetId="0">#REF!</definedName>
    <definedName name="PLANI_06">#REF!</definedName>
    <definedName name="PLANI_07" localSheetId="0">#REF!</definedName>
    <definedName name="PLANI_07">#REF!</definedName>
    <definedName name="PLANTA" localSheetId="0">#REF!</definedName>
    <definedName name="PLANTA">#REF!</definedName>
    <definedName name="PLAST" localSheetId="0">#REF!</definedName>
    <definedName name="PLAST">#REF!</definedName>
    <definedName name="plat1" localSheetId="0">#REF!</definedName>
    <definedName name="plat1">#REF!</definedName>
    <definedName name="plat2" localSheetId="0">#REF!</definedName>
    <definedName name="plat2">#REF!</definedName>
    <definedName name="plat3" localSheetId="0">#REF!</definedName>
    <definedName name="plat3">#REF!</definedName>
    <definedName name="PlatinaAcero" localSheetId="0">#REF!</definedName>
    <definedName name="PlatinaAcero">#REF!</definedName>
    <definedName name="Platinas" localSheetId="0">#REF!</definedName>
    <definedName name="Platinas">#REF!</definedName>
    <definedName name="PLATINCAL3.16">"['file:///D:/Users/Marcia/Documents/ALCALDIA/ejemplos%20apus/COTIZACION%20PROVEEDORES%20APUS%20SENA%202020.xlsx'#$MATERIALES.$O$150]"</definedName>
    <definedName name="Plazo" localSheetId="0">#REF!</definedName>
    <definedName name="Plazo">#REF!</definedName>
    <definedName name="PlazoAIU" localSheetId="0">#REF!</definedName>
    <definedName name="PlazoAIU">#REF!</definedName>
    <definedName name="PLC" localSheetId="0">#REF!</definedName>
    <definedName name="PLC">#REF!</definedName>
    <definedName name="PLDM" localSheetId="0">#REF!</definedName>
    <definedName name="PLDM">#REF!</definedName>
    <definedName name="PLPLUNN" localSheetId="0">#REF!</definedName>
    <definedName name="PLPLUNN">#REF!</definedName>
    <definedName name="PLT" localSheetId="0">#REF!</definedName>
    <definedName name="PLT">#REF!</definedName>
    <definedName name="PLtTZ" localSheetId="0">#REF!</definedName>
    <definedName name="PLtTZ">#REF!</definedName>
    <definedName name="PLUG" localSheetId="0">#REF!</definedName>
    <definedName name="PLUG">#REF!</definedName>
    <definedName name="PMP" localSheetId="0">#REF!</definedName>
    <definedName name="PMP">#REF!</definedName>
    <definedName name="PO" localSheetId="0">{"Book1","DOC&amp;DWG.xls"}</definedName>
    <definedName name="PO">{"Book1","DOC&amp;DWG.xls"}</definedName>
    <definedName name="poa1RTRTpoa2RTRT" localSheetId="0">#REF!</definedName>
    <definedName name="poa1RTRTpoa2RTRT">#REF!</definedName>
    <definedName name="poaaRTRTpobbRTRT" localSheetId="0">#REF!</definedName>
    <definedName name="poaaRTRTpobbRTRT">#REF!</definedName>
    <definedName name="POARTM0TB0TB0TB0TB4.8TB55TB200R" localSheetId="0">#REF!</definedName>
    <definedName name="POARTM0TB0TB0TB0TB4.8TB55TB200R">#REF!</definedName>
    <definedName name="POARTSQKS15C5LRTRT" localSheetId="0">#REF!</definedName>
    <definedName name="POARTSQKS15C5LRTRT">#REF!</definedName>
    <definedName name="POCETAS" localSheetId="0">#REF!</definedName>
    <definedName name="POCETAS">#REF!</definedName>
    <definedName name="POF" localSheetId="0">#REF!</definedName>
    <definedName name="POF">#REF!</definedName>
    <definedName name="POIUP" localSheetId="0">#REF!</definedName>
    <definedName name="POIUP">#REF!</definedName>
    <definedName name="POLINOMIAL1" localSheetId="0">#REF!</definedName>
    <definedName name="POLINOMIAL1">#REF!</definedName>
    <definedName name="Polynomial" localSheetId="0">#REF!</definedName>
    <definedName name="Polynomial">#REF!</definedName>
    <definedName name="PoMede" localSheetId="0">#REF!</definedName>
    <definedName name="PoMede">#REF!</definedName>
    <definedName name="popop" localSheetId="0">#REF!</definedName>
    <definedName name="popop">#REF!</definedName>
    <definedName name="popp" localSheetId="0">#REF!</definedName>
    <definedName name="popp">#REF!</definedName>
    <definedName name="popu" localSheetId="0">#REF!</definedName>
    <definedName name="popu">#REF!</definedName>
    <definedName name="popvds" localSheetId="0">#REF!</definedName>
    <definedName name="popvds">#REF!</definedName>
    <definedName name="porc" localSheetId="0">#REF!</definedName>
    <definedName name="porc">#REF!</definedName>
    <definedName name="PORC._DOLAR" localSheetId="0">#REF!</definedName>
    <definedName name="PORC._DOLAR">#REF!</definedName>
    <definedName name="PORCE" localSheetId="0">#REF!</definedName>
    <definedName name="PORCE">#REF!</definedName>
    <definedName name="Porcentaje" localSheetId="0">#REF!</definedName>
    <definedName name="Porcentaje">#REF!</definedName>
    <definedName name="PORCENTAJE1" localSheetId="0">#REF!</definedName>
    <definedName name="PORCENTAJE1">#REF!</definedName>
    <definedName name="PORDIV" localSheetId="0">#REF!</definedName>
    <definedName name="PORDIV">#REF!</definedName>
    <definedName name="PORTADA2" localSheetId="0">#REF!</definedName>
    <definedName name="PORTADA2">#REF!</definedName>
    <definedName name="pos" localSheetId="0">#REF!</definedName>
    <definedName name="pos">#REF!</definedName>
    <definedName name="POSICION_PRESUP" localSheetId="0">#REF!</definedName>
    <definedName name="POSICION_PRESUP">#REF!</definedName>
    <definedName name="POSICIONES" localSheetId="0">#REF!</definedName>
    <definedName name="POSICIONES">#REF!</definedName>
    <definedName name="post" localSheetId="0">#REF!</definedName>
    <definedName name="post">#REF!</definedName>
    <definedName name="poste" localSheetId="0">#REF!</definedName>
    <definedName name="poste">#REF!</definedName>
    <definedName name="pouig" localSheetId="0">#REF!</definedName>
    <definedName name="pouig">#REF!</definedName>
    <definedName name="pound" localSheetId="0">#REF!</definedName>
    <definedName name="pound">#REF!</definedName>
    <definedName name="pozo" localSheetId="0">#REF!</definedName>
    <definedName name="pozo">#REF!</definedName>
    <definedName name="pozo_1">"#REF!"</definedName>
    <definedName name="ppoi" localSheetId="0">#REF!</definedName>
    <definedName name="ppoi">#REF!</definedName>
    <definedName name="PPP" localSheetId="0" hidden="1">{#N/A,#N/A,FALSE,"CCTV"}</definedName>
    <definedName name="PPP" hidden="1">{#N/A,#N/A,FALSE,"CCTV"}</definedName>
    <definedName name="PPPP" localSheetId="0">#REF!</definedName>
    <definedName name="PPPP">#REF!</definedName>
    <definedName name="ppppp9" localSheetId="0">#REF!</definedName>
    <definedName name="ppppp9">#REF!</definedName>
    <definedName name="pppppd" localSheetId="0">#REF!</definedName>
    <definedName name="pppppd">#REF!</definedName>
    <definedName name="pppppp">#N/A</definedName>
    <definedName name="PPT" hidden="1">#N/A</definedName>
    <definedName name="PPTO" localSheetId="0">#REF!</definedName>
    <definedName name="PPTO">#REF!</definedName>
    <definedName name="PPtoNorte" localSheetId="0">#REF!</definedName>
    <definedName name="PPtoNorte">#REF!</definedName>
    <definedName name="pqroj" localSheetId="0">#REF!</definedName>
    <definedName name="pqroj">#REF!</definedName>
    <definedName name="Pr" localSheetId="0">#REF!</definedName>
    <definedName name="Pr">#REF!</definedName>
    <definedName name="PRCSO_EXTERNO" localSheetId="0">#REF!</definedName>
    <definedName name="PRCSO_EXTERNO">#REF!</definedName>
    <definedName name="PRDump" localSheetId="0">#REF!</definedName>
    <definedName name="PRDump">#REF!</definedName>
    <definedName name="PRE" localSheetId="0">#REF!</definedName>
    <definedName name="PRE">#REF!</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S.AGRI" localSheetId="0">#REF!</definedName>
    <definedName name="PRES.AGRI">#REF!</definedName>
    <definedName name="PRESIPISTO" localSheetId="0">#REF!</definedName>
    <definedName name="PRESIPISTO">#REF!</definedName>
    <definedName name="pressure" localSheetId="0">#REF!</definedName>
    <definedName name="pressure">#REF!</definedName>
    <definedName name="PREST" localSheetId="0">#REF!</definedName>
    <definedName name="PREST">#REF!</definedName>
    <definedName name="PREST_1">"#REF!"</definedName>
    <definedName name="presta" localSheetId="0">#REF!</definedName>
    <definedName name="presta">#REF!</definedName>
    <definedName name="PRESTTOT" localSheetId="0">#REF!</definedName>
    <definedName name="PRESTTOT">#REF!</definedName>
    <definedName name="PresuDerivGuatDef" localSheetId="0">{"via1",#N/A,TRUE,"general";"via2",#N/A,TRUE,"general";"via3",#N/A,TRUE,"general"}</definedName>
    <definedName name="PresuDerivGuatDef">{"via1",#N/A,TRUE,"general";"via2",#N/A,TRUE,"general";"via3",#N/A,TRUE,"general"}</definedName>
    <definedName name="PresuPresaDef" localSheetId="0">{"via1",#N/A,TRUE,"general";"via2",#N/A,TRUE,"general";"via3",#N/A,TRUE,"general"}</definedName>
    <definedName name="PresuPresaDef">{"via1",#N/A,TRUE,"general";"via2",#N/A,TRUE,"general";"via3",#N/A,TRUE,"general"}</definedName>
    <definedName name="Presupuesto" localSheetId="0">#REF!</definedName>
    <definedName name="Presupuesto">#REF!</definedName>
    <definedName name="pretub" localSheetId="0">#REF!</definedName>
    <definedName name="pretub">#REF!</definedName>
    <definedName name="PRIMER" localSheetId="0">#REF!</definedName>
    <definedName name="PRIMER">#REF!</definedName>
    <definedName name="PRIMERO" localSheetId="0">#REF!</definedName>
    <definedName name="PRIMERO">#REF!</definedName>
    <definedName name="PRIMET" localSheetId="0">#REF!</definedName>
    <definedName name="PRIMET">#REF!</definedName>
    <definedName name="Princ" localSheetId="0">#REF!</definedName>
    <definedName name="Princ">#REF!</definedName>
    <definedName name="PRINT_AREA" localSheetId="0">#REF!</definedName>
    <definedName name="PRINT_AREA">#REF!</definedName>
    <definedName name="Print_Area_MI" localSheetId="0">#REF!</definedName>
    <definedName name="Print_Area_MI">#REF!</definedName>
    <definedName name="PRINT_AREA_MI1" localSheetId="0">#REF!</definedName>
    <definedName name="PRINT_AREA_MI1">#REF!</definedName>
    <definedName name="Print_Area_Mi2" localSheetId="0">#REF!</definedName>
    <definedName name="Print_Area_Mi2">#REF!</definedName>
    <definedName name="Print_Area_Reset" localSheetId="0">OFFSET(#REF!,0,0,#REF!)</definedName>
    <definedName name="Print_Area_Reset">OFFSET([0]!Full_Print,0,0,[0]!Last_Row)</definedName>
    <definedName name="Print_Area1">#N/A</definedName>
    <definedName name="PRINT_TITLE" localSheetId="0">#REF!</definedName>
    <definedName name="PRINT_TITLE">#REF!</definedName>
    <definedName name="PRINT_TITLES" localSheetId="0">#REF!</definedName>
    <definedName name="PRINT_TITLES">#REF!</definedName>
    <definedName name="PRINT_TITLES_MI" localSheetId="0">#REF!</definedName>
    <definedName name="PRINT_TITLES_MI">#REF!</definedName>
    <definedName name="PRINT1" localSheetId="0">#REF!</definedName>
    <definedName name="PRINT1">#REF!</definedName>
    <definedName name="PRINT2" localSheetId="0">#REF!</definedName>
    <definedName name="PRINT2">#REF!</definedName>
    <definedName name="PRIVADO" localSheetId="0">#REF!</definedName>
    <definedName name="PRIVADO">#REF!</definedName>
    <definedName name="prn" localSheetId="0">#REF!</definedName>
    <definedName name="prn">#REF!</definedName>
    <definedName name="prnf" localSheetId="0">#REF!</definedName>
    <definedName name="prnf">#REF!</definedName>
    <definedName name="ProbRange">0</definedName>
    <definedName name="ProbRangeMit">0</definedName>
    <definedName name="PROC" localSheetId="0">#REF!</definedName>
    <definedName name="PROC">#REF!</definedName>
    <definedName name="PROCEDIM_SELECC" localSheetId="0">#REF!</definedName>
    <definedName name="PROCEDIM_SELECC">#REF!</definedName>
    <definedName name="PROCESO" localSheetId="0">#REF!</definedName>
    <definedName name="PROCESO">#REF!</definedName>
    <definedName name="PRODUCTO" localSheetId="0">#REF!</definedName>
    <definedName name="PRODUCTO">#REF!</definedName>
    <definedName name="PRODUCTOS" localSheetId="0">#REF!</definedName>
    <definedName name="PRODUCTOS">#REF!</definedName>
    <definedName name="PROF" localSheetId="0">#REF!</definedName>
    <definedName name="PROF">#REF!</definedName>
    <definedName name="PrOfic" localSheetId="0">#REF!</definedName>
    <definedName name="PrOfic">#REF!</definedName>
    <definedName name="PROGDES" localSheetId="0">#REF!</definedName>
    <definedName name="PROGDES">#REF!</definedName>
    <definedName name="Programa" localSheetId="0">#REF!</definedName>
    <definedName name="Programa">#REF!</definedName>
    <definedName name="programainv" localSheetId="0">#REF!</definedName>
    <definedName name="programainv">[0]!ERR</definedName>
    <definedName name="projec" localSheetId="0">#REF!</definedName>
    <definedName name="projec">#REF!</definedName>
    <definedName name="Proponente" localSheetId="0">#REF!</definedName>
    <definedName name="Proponente">#REF!</definedName>
    <definedName name="propuesta" localSheetId="0">#REF!</definedName>
    <definedName name="propuesta">#REF!</definedName>
    <definedName name="prospfyu" localSheetId="0">#REF!</definedName>
    <definedName name="prospfyu">#REF!</definedName>
    <definedName name="prospindic" localSheetId="0">#REF!</definedName>
    <definedName name="prospindic">#REF!</definedName>
    <definedName name="PROYECTOS" localSheetId="0">#REF!</definedName>
    <definedName name="PROYECTOS">#REF!</definedName>
    <definedName name="Prueb" localSheetId="0">#REF!</definedName>
    <definedName name="Prueb">#REF!</definedName>
    <definedName name="PRUEBA" localSheetId="0">#REF!</definedName>
    <definedName name="PRUEBA">#REF!</definedName>
    <definedName name="prueba1" localSheetId="0">#REF!</definedName>
    <definedName name="prueba1">#REF!</definedName>
    <definedName name="PRUEBA2" localSheetId="0">#REF!</definedName>
    <definedName name="PRUEBA2">#REF!</definedName>
    <definedName name="ps" localSheetId="0">#REF!</definedName>
    <definedName name="ps">#REF!</definedName>
    <definedName name="PSTRESS_RELIEVI" localSheetId="0">#REF!</definedName>
    <definedName name="PSTRESS_RELIEVI">#REF!</definedName>
    <definedName name="psv" localSheetId="0">#REF!</definedName>
    <definedName name="psv">#REF!</definedName>
    <definedName name="PTAP" localSheetId="0">#REF!</definedName>
    <definedName name="PTAP">#REF!</definedName>
    <definedName name="PTAR" localSheetId="0">#REF!</definedName>
    <definedName name="PTAR">#REF!</definedName>
    <definedName name="ptope" localSheetId="0">#REF!</definedName>
    <definedName name="ptope">#REF!</definedName>
    <definedName name="ptopes" localSheetId="0">#REF!</definedName>
    <definedName name="ptopes">#REF!</definedName>
    <definedName name="PTTTT" localSheetId="0">{#N/A,#N/A,TRUE,"INGENIERIA";#N/A,#N/A,TRUE,"COMPRAS";#N/A,#N/A,TRUE,"DIRECCION";#N/A,#N/A,TRUE,"RESUMEN"}</definedName>
    <definedName name="PTTTT">{#N/A,#N/A,TRUE,"INGENIERIA";#N/A,#N/A,TRUE,"COMPRAS";#N/A,#N/A,TRUE,"DIRECCION";#N/A,#N/A,TRUE,"RESUMEN"}</definedName>
    <definedName name="PU" localSheetId="0">#REF!</definedName>
    <definedName name="PU">#REF!</definedName>
    <definedName name="PUERTAS_PISO_1" localSheetId="0">#REF!</definedName>
    <definedName name="PUERTAS_PISO_1">#REF!</definedName>
    <definedName name="PUERTAS_PISO_2" localSheetId="0">#REF!</definedName>
    <definedName name="PUERTAS_PISO_2">#REF!</definedName>
    <definedName name="PUERTAS_PISO_3" localSheetId="0">#REF!</definedName>
    <definedName name="PUERTAS_PISO_3">#REF!</definedName>
    <definedName name="PUERTAS_PISO_4" localSheetId="0">#REF!</definedName>
    <definedName name="PUERTAS_PISO_4">#REF!</definedName>
    <definedName name="PUERTAS_PISO_5" localSheetId="0">#REF!</definedName>
    <definedName name="PUERTAS_PISO_5">#REF!</definedName>
    <definedName name="PUERTAS_Y_VENTANAS" localSheetId="0">#REF!</definedName>
    <definedName name="PUERTAS_Y_VENTANAS">#REF!</definedName>
    <definedName name="PULIDORA">"['file:///D:/Users/Marcia/Documents/ALCALDIA/ejemplos%20apus/COTIZACION%20PROVEEDORES%20APUS%20SENA%202020.xlsx'#$EQUIPOS.$L$12]"</definedName>
    <definedName name="PUNT" localSheetId="0">#REF!</definedName>
    <definedName name="PUNT">#REF!</definedName>
    <definedName name="PUNTI" localSheetId="0">#REF!</definedName>
    <definedName name="PUNTI">#REF!</definedName>
    <definedName name="PUNTILLA">"['file:///D:/Users/Marcia/Documents/ALCALDIA/ejemplos%20apus/COTIZACION%20PROVEEDORES%20APUS%20SENA%202020.xlsx'#$MATERIALES.$O$5]"</definedName>
    <definedName name="PUNTILLA2.5">"['file:///D:/Users/Marcia/Documents/ALCALDIA/ejemplos%20apus/COTIZACION%20PROVEEDORES%20APUS%20SENA%202020.xlsx'#$MATERIALES.$O$11]"</definedName>
    <definedName name="pvC" localSheetId="0">#REF!</definedName>
    <definedName name="pvC">#REF!</definedName>
    <definedName name="PvT" localSheetId="0">#REF!</definedName>
    <definedName name="PvT">#REF!</definedName>
    <definedName name="PvTc" localSheetId="0">#REF!</definedName>
    <definedName name="PvTc">#REF!</definedName>
    <definedName name="PvTZ" localSheetId="0">#REF!</definedName>
    <definedName name="PvTZ">#REF!</definedName>
    <definedName name="PW" localSheetId="0">#REF!</definedName>
    <definedName name="PW">#REF!</definedName>
    <definedName name="Pwf" localSheetId="0">#REF!</definedName>
    <definedName name="Pwf">#REF!</definedName>
    <definedName name="Pwf_actual" localSheetId="0">#REF!</definedName>
    <definedName name="Pwf_actual">#REF!</definedName>
    <definedName name="Pwf_i" localSheetId="0">#REF!</definedName>
    <definedName name="Pwf_i">#REF!</definedName>
    <definedName name="Pwf_min" localSheetId="0">#REF!</definedName>
    <definedName name="Pwf_min">#REF!</definedName>
    <definedName name="Pwfd" localSheetId="0">#REF!</definedName>
    <definedName name="Pwfd">#REF!</definedName>
    <definedName name="PWPW" localSheetId="0">#REF!</definedName>
    <definedName name="PWPW">#REF!</definedName>
    <definedName name="pyg" localSheetId="0" hidden="1">{#N/A,#N/A,FALSE,"Costos Productos 6A";#N/A,#N/A,FALSE,"Costo Unitario Total H-94-12"}</definedName>
    <definedName name="pyg" hidden="1">{#N/A,#N/A,FALSE,"Costos Productos 6A";#N/A,#N/A,FALSE,"Costo Unitario Total H-94-12"}</definedName>
    <definedName name="PYGAJ" localSheetId="0"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0" hidden="1">{#N/A,#N/A,FALSE,"Costos Productos 6A";#N/A,#N/A,FALSE,"Costo Unitario Total H-94-12"}</definedName>
    <definedName name="PYGCON" hidden="1">{#N/A,#N/A,FALSE,"Costos Productos 6A";#N/A,#N/A,FALSE,"Costo Unitario Total H-94-12"}</definedName>
    <definedName name="PYGCONTABLE" localSheetId="0" hidden="1">{#N/A,#N/A,FALSE,"Costos Productos 6A";#N/A,#N/A,FALSE,"Costo Unitario Total H-94-12"}</definedName>
    <definedName name="PYGCONTABLE" hidden="1">{#N/A,#N/A,FALSE,"Costos Productos 6A";#N/A,#N/A,FALSE,"Costo Unitario Total H-94-12"}</definedName>
    <definedName name="PYGCONTBLCRUDO" localSheetId="0" hidden="1">{#N/A,#N/A,FALSE,"Costos Productos 6A";#N/A,#N/A,FALSE,"Costo Unitario Total H-94-12"}</definedName>
    <definedName name="PYGCONTBLCRUDO" hidden="1">{#N/A,#N/A,FALSE,"Costos Productos 6A";#N/A,#N/A,FALSE,"Costo Unitario Total H-94-12"}</definedName>
    <definedName name="PYGCONTPTO" localSheetId="0" hidden="1">{#N/A,#N/A,FALSE,"Costos Productos 6A";#N/A,#N/A,FALSE,"Costo Unitario Total H-94-12"}</definedName>
    <definedName name="PYGCONTPTO" hidden="1">{#N/A,#N/A,FALSE,"Costos Productos 6A";#N/A,#N/A,FALSE,"Costo Unitario Total H-94-12"}</definedName>
    <definedName name="PYGGRCAJ" localSheetId="0" hidden="1">{#N/A,#N/A,FALSE,"Costos Productos 6A";#N/A,#N/A,FALSE,"Costo Unitario Total H-94-12"}</definedName>
    <definedName name="PYGGRCAJ" hidden="1">{#N/A,#N/A,FALSE,"Costos Productos 6A";#N/A,#N/A,FALSE,"Costo Unitario Total H-94-12"}</definedName>
    <definedName name="PYGHGRC" localSheetId="0" hidden="1">{#N/A,#N/A,FALSE,"Costos Productos 6A";#N/A,#N/A,FALSE,"Costo Unitario Total H-94-12"}</definedName>
    <definedName name="PYGHGRC" hidden="1">{#N/A,#N/A,FALSE,"Costos Productos 6A";#N/A,#N/A,FALSE,"Costo Unitario Total H-94-12"}</definedName>
    <definedName name="PYGRC" localSheetId="0"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0">#REF!</definedName>
    <definedName name="Q">#REF!</definedName>
    <definedName name="Q_actual" localSheetId="0">#REF!</definedName>
    <definedName name="Q_actual">#REF!</definedName>
    <definedName name="Q_BRUTO" localSheetId="0">#REF!</definedName>
    <definedName name="Q_BRUTO">#REF!</definedName>
    <definedName name="q1q1q" localSheetId="0">#REF!</definedName>
    <definedName name="q1q1q">#REF!</definedName>
    <definedName name="q1u" localSheetId="0">#REF!</definedName>
    <definedName name="q1u">#REF!</definedName>
    <definedName name="Q91A" localSheetId="0">#REF!</definedName>
    <definedName name="Q91A">#REF!</definedName>
    <definedName name="q91b" localSheetId="0">#REF!</definedName>
    <definedName name="q91b">#REF!</definedName>
    <definedName name="qaedtguj" localSheetId="0">#REF!</definedName>
    <definedName name="qaedtguj">#REF!</definedName>
    <definedName name="QAQSWS" localSheetId="0">#REF!</definedName>
    <definedName name="QAQSWS">#REF!</definedName>
    <definedName name="qaqwwxcr" localSheetId="0">#REF!</definedName>
    <definedName name="qaqwwxcr">#REF!</definedName>
    <definedName name="qaz" localSheetId="0">#REF!</definedName>
    <definedName name="qaz">#REF!</definedName>
    <definedName name="qdqwe" localSheetId="0">#REF!</definedName>
    <definedName name="qdqwe">#REF!</definedName>
    <definedName name="QE" localSheetId="0" hidden="1">{#N/A,#N/A,FALSE,"Costos Productos 6A";#N/A,#N/A,FALSE,"Costo Unitario Total H-94-12"}</definedName>
    <definedName name="QE" hidden="1">{#N/A,#N/A,FALSE,"Costos Productos 6A";#N/A,#N/A,FALSE,"Costo Unitario Total H-94-12"}</definedName>
    <definedName name="qedcd" localSheetId="0">#REF!</definedName>
    <definedName name="qedcd">#REF!</definedName>
    <definedName name="qeqewe" localSheetId="0">#REF!</definedName>
    <definedName name="qeqewe">#REF!</definedName>
    <definedName name="QEWEQ" localSheetId="0">#REF!</definedName>
    <definedName name="QEWEQ">#REF!</definedName>
    <definedName name="qewj" localSheetId="0">#REF!</definedName>
    <definedName name="qewj">#REF!</definedName>
    <definedName name="Qmax" localSheetId="0">#REF!</definedName>
    <definedName name="Qmax">#REF!</definedName>
    <definedName name="qq" localSheetId="0">#REF!</definedName>
    <definedName name="qq">#REF!</definedName>
    <definedName name="qqq" localSheetId="0">#REF!</definedName>
    <definedName name="qqq">#REF!</definedName>
    <definedName name="qqqq" localSheetId="0">#REF!</definedName>
    <definedName name="qqqq">#REF!</definedName>
    <definedName name="qqqqq" localSheetId="0">#REF!</definedName>
    <definedName name="qqqqq">#REF!</definedName>
    <definedName name="qqqqqq" localSheetId="0">#REF!</definedName>
    <definedName name="qqqqqq">#REF!</definedName>
    <definedName name="qqqqqqq" localSheetId="0">#REF!</definedName>
    <definedName name="qqqqqqq">#REF!</definedName>
    <definedName name="qqqqqqqqq" localSheetId="0">#REF!</definedName>
    <definedName name="qqqqqqqqq">#REF!</definedName>
    <definedName name="qqqqqw" localSheetId="0">#REF!</definedName>
    <definedName name="qqqqqw">#REF!</definedName>
    <definedName name="QR" localSheetId="0" hidden="1">{#N/A,#N/A,FALSE,"Costos Productos 6A";#N/A,#N/A,FALSE,"Costo Unitario Total H-94-12"}</definedName>
    <definedName name="QR" hidden="1">{#N/A,#N/A,FALSE,"Costos Productos 6A";#N/A,#N/A,FALSE,"Costo Unitario Total H-94-12"}</definedName>
    <definedName name="qryVentasxOficina" localSheetId="0">#REF!</definedName>
    <definedName name="qryVentasxOficina">#REF!</definedName>
    <definedName name="QS" localSheetId="0">#REF!</definedName>
    <definedName name="QS">#REF!</definedName>
    <definedName name="Qt" localSheetId="0">#REF!</definedName>
    <definedName name="Qt">#REF!</definedName>
    <definedName name="QTIES" localSheetId="0">#REF!</definedName>
    <definedName name="QTIES">#REF!</definedName>
    <definedName name="QTY" localSheetId="0">#REF!</definedName>
    <definedName name="QTY">#REF!</definedName>
    <definedName name="QU" localSheetId="0" hidden="1">{#N/A,#N/A,FALSE,"Costos Productos 6A";#N/A,#N/A,FALSE,"Costo Unitario Total H-94-12"}</definedName>
    <definedName name="QU" hidden="1">{#N/A,#N/A,FALSE,"Costos Productos 6A";#N/A,#N/A,FALSE,"Costo Unitario Total H-94-12"}</definedName>
    <definedName name="Quimbaya" localSheetId="0">#REF!</definedName>
    <definedName name="Quimbaya">#REF!</definedName>
    <definedName name="qw" localSheetId="0">#REF!</definedName>
    <definedName name="qw">#REF!</definedName>
    <definedName name="qwdas2" localSheetId="0">#REF!</definedName>
    <definedName name="qwdas2">#REF!</definedName>
    <definedName name="QWE" localSheetId="0">#REF!</definedName>
    <definedName name="QWE">#REF!</definedName>
    <definedName name="qweqe" localSheetId="0">#REF!</definedName>
    <definedName name="qweqe">#REF!</definedName>
    <definedName name="QWEQW" localSheetId="0">#REF!</definedName>
    <definedName name="QWEQW">#REF!</definedName>
    <definedName name="QWERTY" localSheetId="0">#REF!</definedName>
    <definedName name="QWERTY">[0]!ERR</definedName>
    <definedName name="qwewertet" localSheetId="0">#REF!</definedName>
    <definedName name="qwewertet">#REF!</definedName>
    <definedName name="qwqwqwj" localSheetId="0">#REF!</definedName>
    <definedName name="qwqwqwj">#REF!</definedName>
    <definedName name="QWQWW" localSheetId="0">#REF!</definedName>
    <definedName name="QWQWW">#REF!</definedName>
    <definedName name="R._SECO" localSheetId="0">#REF!</definedName>
    <definedName name="R._SECO">#REF!</definedName>
    <definedName name="R_2" localSheetId="0">#REF!</definedName>
    <definedName name="R_2">#REF!</definedName>
    <definedName name="R_c" localSheetId="0">#REF!</definedName>
    <definedName name="R_c">#REF!</definedName>
    <definedName name="R_I_Q_A_S">#N/A</definedName>
    <definedName name="raa" localSheetId="0">#REF!</definedName>
    <definedName name="raa">#REF!</definedName>
    <definedName name="rack" localSheetId="0">#REF!</definedName>
    <definedName name="rack">#REF!</definedName>
    <definedName name="RACK1" localSheetId="0">#REF!</definedName>
    <definedName name="RACK1">#REF!</definedName>
    <definedName name="RANA" localSheetId="0">#REF!</definedName>
    <definedName name="RANA">#REF!</definedName>
    <definedName name="RANGO_FECHA" localSheetId="0">#REF!</definedName>
    <definedName name="RANGO_FECHA">#REF!</definedName>
    <definedName name="RANURADORA">"['file:///D:/Users/Marcia/Documents/ALCALDIA/ejemplos%20apus/COTIZACION%20PROVEEDORES%20APUS%20SENA%202020.xlsx'#$EQUIPOS.$L$13]"</definedName>
    <definedName name="rarewt" localSheetId="0" hidden="1">{#N/A,#N/A,FALSE,"CCTV"}</definedName>
    <definedName name="rarewt" hidden="1">{#N/A,#N/A,FALSE,"CCTV"}</definedName>
    <definedName name="Rasante" localSheetId="0">#REF!</definedName>
    <definedName name="Rasante">#REF!</definedName>
    <definedName name="RASCO__3">#N/A</definedName>
    <definedName name="RASCO__A">#N/A</definedName>
    <definedName name="Rates" localSheetId="0">#REF!</definedName>
    <definedName name="Rates">#REF!</definedName>
    <definedName name="RawAgencyPrice" localSheetId="0">#REF!</definedName>
    <definedName name="RawAgencyPrice">#REF!</definedName>
    <definedName name="RBData" localSheetId="0">#REF!</definedName>
    <definedName name="RBData">#REF!</definedName>
    <definedName name="RD" localSheetId="0">#REF!</definedName>
    <definedName name="RD">#REF!</definedName>
    <definedName name="RDN" localSheetId="0">#REF!</definedName>
    <definedName name="RDN">#REF!</definedName>
    <definedName name="rdq" localSheetId="0">#REF!</definedName>
    <definedName name="rdq">#REF!</definedName>
    <definedName name="re" localSheetId="0">#REF!</definedName>
    <definedName name="re">#REF!</definedName>
    <definedName name="RE_SIZE" localSheetId="0">#REF!</definedName>
    <definedName name="RE_SIZE">#REF!</definedName>
    <definedName name="Reactores" localSheetId="0">#REF!</definedName>
    <definedName name="Reactores">#REF!</definedName>
    <definedName name="REC" localSheetId="0">#REF!</definedName>
    <definedName name="REC">#REF!</definedName>
    <definedName name="RECALL">#N/A</definedName>
    <definedName name="Recall_2" localSheetId="0">#REF!</definedName>
    <definedName name="Recall_2">#REF!</definedName>
    <definedName name="Recall_3" localSheetId="0">#REF!</definedName>
    <definedName name="Recall_3">#REF!</definedName>
    <definedName name="RECEBOB200">"['file:///D:/Users/Marcia/Documents/ALCALDIA/ejemplos%20apus/COTIZACION%20PROVEEDORES%20APUS%20SENA%202020.xlsx'#$MATERIALES.$O$13]"</definedName>
    <definedName name="RECEBOB400">"['file:///D:/Users/Marcia/Documents/ALCALDIA/ejemplos%20apus/COTIZACION%20PROVEEDORES%20APUS%20SENA%202020.xlsx'#$MATERIALES.$O$12]"</definedName>
    <definedName name="Recorder" localSheetId="0">#REF!</definedName>
    <definedName name="Recorder">#REF!</definedName>
    <definedName name="RECOUT">#N/A</definedName>
    <definedName name="RECSUBBASE" localSheetId="0">#REF!</definedName>
    <definedName name="RECSUBBASE">#REF!</definedName>
    <definedName name="RECSUBBASE_1">"#REF!"</definedName>
    <definedName name="recursos" localSheetId="0">#REF!</definedName>
    <definedName name="recursos">#REF!</definedName>
    <definedName name="RED" localSheetId="0">#REF!</definedName>
    <definedName name="RED">#REF!</definedName>
    <definedName name="redesmt" localSheetId="0">#REF!</definedName>
    <definedName name="redesmt">#REF!</definedName>
    <definedName name="REDU4X3" localSheetId="0">#REF!</definedName>
    <definedName name="REDU4X3">#REF!</definedName>
    <definedName name="REDU4X3_1">"#REF!"</definedName>
    <definedName name="REDU6X4" localSheetId="0">#REF!</definedName>
    <definedName name="REDU6X4">#REF!</definedName>
    <definedName name="REDU6X4_1">"#REF!"</definedName>
    <definedName name="REDU8X6" localSheetId="0">#REF!</definedName>
    <definedName name="REDU8X6">#REF!</definedName>
    <definedName name="REDU8X6_1">"#REF!"</definedName>
    <definedName name="Reductor4a2" localSheetId="0">#REF!</definedName>
    <definedName name="Reductor4a2">#REF!</definedName>
    <definedName name="RefAdquisición" localSheetId="0">#REF!</definedName>
    <definedName name="RefAdquisición">#REF!</definedName>
    <definedName name="RefCompañía" localSheetId="0">#REF!</definedName>
    <definedName name="RefCompañía">#REF!</definedName>
    <definedName name="refEntidades" localSheetId="0">#REF!</definedName>
    <definedName name="refEntidades">#REF!</definedName>
    <definedName name="REFPISC" localSheetId="0">#REF!</definedName>
    <definedName name="REFPISC">#REF!</definedName>
    <definedName name="refTipoOrdenes" localSheetId="0">#REF!</definedName>
    <definedName name="refTipoOrdenes">#REF!</definedName>
    <definedName name="REG" localSheetId="0">#REF!&gt;2.5</definedName>
    <definedName name="REG">#REF!&gt;2.5</definedName>
    <definedName name="rege" localSheetId="0">#REF!</definedName>
    <definedName name="rege">#REF!</definedName>
    <definedName name="REGIMEN_CONTRAT" localSheetId="0">#REF!</definedName>
    <definedName name="REGIMEN_CONTRAT">#REF!</definedName>
    <definedName name="REGIONAL" localSheetId="0">#REF!</definedName>
    <definedName name="REGIONAL">#REF!</definedName>
    <definedName name="REGIST1.2">"['file:///D:/Users/Marcia/Documents/ALCALDIA/ejemplos%20apus/COTIZACION%20PROVEEDORES%20APUS%20SENA%202020.xlsx'#$MATERIALES.$O$95]"</definedName>
    <definedName name="REGIST3.4">"['file:///D:/Users/Marcia/Documents/ALCALDIA/ejemplos%20apus/COTIZACION%20PROVEEDORES%20APUS%20SENA%202020.xlsx'#$MATERIALES.$O$94]"</definedName>
    <definedName name="RegistroCoordinador" localSheetId="0">#REF!</definedName>
    <definedName name="RegistroCoordinador">#REF!</definedName>
    <definedName name="regresd" localSheetId="0">#REF!</definedName>
    <definedName name="regresd">#REF!</definedName>
    <definedName name="regthio" localSheetId="0">#REF!</definedName>
    <definedName name="regthio">#REF!</definedName>
    <definedName name="REGULAR" localSheetId="0">#REF!&gt;2.5</definedName>
    <definedName name="REGULAR">#REF!&gt;2.5</definedName>
    <definedName name="REICIO" localSheetId="0">#REF!</definedName>
    <definedName name="REICIO">[0]!ERR</definedName>
    <definedName name="Reimbursement">"Reembolso"</definedName>
    <definedName name="reinicio" localSheetId="0">#REF!</definedName>
    <definedName name="reinicio">[0]!ERR</definedName>
    <definedName name="REJHE" localSheetId="0">#REF!</definedName>
    <definedName name="REJHE">#REF!</definedName>
    <definedName name="REJILLA" localSheetId="0">#REF!</definedName>
    <definedName name="REJILLA">#REF!</definedName>
    <definedName name="Rejilla2plg" localSheetId="0">#REF!</definedName>
    <definedName name="Rejilla2plg">#REF!</definedName>
    <definedName name="REL" localSheetId="0">#REF!</definedName>
    <definedName name="REL">#REF!</definedName>
    <definedName name="RELACION_GASTOS_A.O.M" localSheetId="0">#REF!</definedName>
    <definedName name="RELACION_GASTOS_A.O.M">#REF!</definedName>
    <definedName name="RELACION_GASTOS_A.O.M_TOTAL" localSheetId="0">#REF!</definedName>
    <definedName name="RELACION_GASTOS_A.O.M_TOTAL">#REF!</definedName>
    <definedName name="rell" localSheetId="0">#REF!</definedName>
    <definedName name="rell">#REF!</definedName>
    <definedName name="RELLENO" localSheetId="0">#REF!</definedName>
    <definedName name="RELLENO">#REF!</definedName>
    <definedName name="RELLENO_1">"#REF!"</definedName>
    <definedName name="RELLENOEXCAVACION" localSheetId="0">#REF!</definedName>
    <definedName name="RELLENOEXCAVACION">#REF!</definedName>
    <definedName name="RELLENOEXCAVACION_1">"#REF!"</definedName>
    <definedName name="RELLENOSELECCIONADO" localSheetId="0">#REF!</definedName>
    <definedName name="RELLENOSELECCIONADO">#REF!</definedName>
    <definedName name="RELLENOSELECCIONADO_1">"#REF!"</definedName>
    <definedName name="RELLG" localSheetId="0">#REF!</definedName>
    <definedName name="RELLG">#REF!</definedName>
    <definedName name="remanentes" localSheetId="0">#REF!,#REF!,#REF!,#REF!</definedName>
    <definedName name="remanentes">#REF!,#REF!,#REF!,#REF!</definedName>
    <definedName name="rendimiento" localSheetId="0">#REF!</definedName>
    <definedName name="rendimiento">#REF!</definedName>
    <definedName name="RENDIMIENTO____CARGA" localSheetId="0">#REF!</definedName>
    <definedName name="RENDIMIENTO____CARGA">#REF!</definedName>
    <definedName name="RENTAL" localSheetId="0">#REF!</definedName>
    <definedName name="RENTAL">#REF!</definedName>
    <definedName name="REPACOMETIDA3" localSheetId="0">#REF!</definedName>
    <definedName name="REPACOMETIDA3">#REF!</definedName>
    <definedName name="REPACOMETIDA3_1">"#REF!"</definedName>
    <definedName name="REPACOMETIDA4" localSheetId="0">#REF!</definedName>
    <definedName name="REPACOMETIDA4">#REF!</definedName>
    <definedName name="REPACOMETIDA4_1">"#REF!"</definedName>
    <definedName name="REPDIV" localSheetId="0">#REF!</definedName>
    <definedName name="REPDIV">#REF!</definedName>
    <definedName name="REPISA">"['file:///D:/Users/Marcia/Documents/ALCALDIA/ejemplos%20apus/COTIZACION%20PROVEEDORES%20APUS%20SENA%202020.xlsx'#$MATERIALES.$O$159]"</definedName>
    <definedName name="REPOCALC" localSheetId="0">#REF!</definedName>
    <definedName name="REPOCALC">#REF!</definedName>
    <definedName name="REPOPRO" localSheetId="0">#REF!</definedName>
    <definedName name="REPOPRO">#REF!</definedName>
    <definedName name="REPORTE" localSheetId="0">#REF!</definedName>
    <definedName name="REPORTE">#REF!</definedName>
    <definedName name="REPSUB" localSheetId="0">#REF!</definedName>
    <definedName name="REPSUB">#REF!</definedName>
    <definedName name="repuestos2" localSheetId="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XXX" localSheetId="0">#REF!</definedName>
    <definedName name="REPXXX">#REF!</definedName>
    <definedName name="Requerimiento" localSheetId="0">#REF!</definedName>
    <definedName name="Requerimiento">#REF!</definedName>
    <definedName name="Requerimientos" localSheetId="0">#REF!</definedName>
    <definedName name="Requerimientos">#REF!</definedName>
    <definedName name="rer" localSheetId="0">#REF!</definedName>
    <definedName name="rer">#REF!</definedName>
    <definedName name="rererw" localSheetId="0">#REF!</definedName>
    <definedName name="rererw">#REF!</definedName>
    <definedName name="rerg" localSheetId="0">#REF!</definedName>
    <definedName name="rerg">#REF!</definedName>
    <definedName name="rerrrrw" localSheetId="0">#REF!</definedName>
    <definedName name="rerrrrw">#REF!</definedName>
    <definedName name="RES" localSheetId="0">#REF!</definedName>
    <definedName name="RES">#REF!</definedName>
    <definedName name="Res." localSheetId="0">#REF!</definedName>
    <definedName name="Res.">#REF!</definedName>
    <definedName name="RESBCE" localSheetId="0">#REF!</definedName>
    <definedName name="RESBCE">#REF!</definedName>
    <definedName name="Reselects" localSheetId="0">#REF!</definedName>
    <definedName name="Reselects">#REF!</definedName>
    <definedName name="RESFYU" localSheetId="0">#REF!</definedName>
    <definedName name="RESFYU">#REF!</definedName>
    <definedName name="resist_cond" localSheetId="0">#REF!</definedName>
    <definedName name="resist_cond">#REF!</definedName>
    <definedName name="Resistividad" localSheetId="0">#REF!</definedName>
    <definedName name="Resistividad">#REF!</definedName>
    <definedName name="RESPYG" localSheetId="0">#REF!</definedName>
    <definedName name="RESPYG">#REF!</definedName>
    <definedName name="RESREL" localSheetId="0">#REF!</definedName>
    <definedName name="RESREL">#REF!</definedName>
    <definedName name="RESTIT" localSheetId="0">#REF!</definedName>
    <definedName name="RESTIT">#REF!</definedName>
    <definedName name="RESU" localSheetId="0">#REF!</definedName>
    <definedName name="RESU">#REF!</definedName>
    <definedName name="resu8" localSheetId="0">#REF!</definedName>
    <definedName name="resu8">#REF!</definedName>
    <definedName name="resufi" localSheetId="0">#REF!</definedName>
    <definedName name="resufi">#REF!</definedName>
    <definedName name="resufi1" localSheetId="0">#REF!</definedName>
    <definedName name="resufi1">#REF!</definedName>
    <definedName name="resumen" localSheetId="0">#REF!</definedName>
    <definedName name="resumen">#REF!</definedName>
    <definedName name="resumen_final" localSheetId="0">#REF!</definedName>
    <definedName name="resumen_final">#REF!</definedName>
    <definedName name="resumen_final1" localSheetId="0">#REF!</definedName>
    <definedName name="resumen_final1">#REF!</definedName>
    <definedName name="RET" localSheetId="0">#REF!</definedName>
    <definedName name="RET">#REF!</definedName>
    <definedName name="Retenc" localSheetId="0">#REF!</definedName>
    <definedName name="Retenc">#REF!</definedName>
    <definedName name="RETIROESCOMBROS" localSheetId="0">#REF!</definedName>
    <definedName name="RETIROESCOMBROS">#REF!</definedName>
    <definedName name="RETIROESCOMBROS_1">"#REF!"</definedName>
    <definedName name="retr" localSheetId="0">#REF!</definedName>
    <definedName name="retr">#REF!</definedName>
    <definedName name="RETRO" localSheetId="0">#REF!</definedName>
    <definedName name="RETRO">#REF!</definedName>
    <definedName name="RETROEXC">"['file:///D:/Users/Marcia/Documents/ALCALDIA/ejemplos%20apus/COTIZACION%20PROVEEDORES%20APUS%20SENA%202020.xlsx'#$EQUIPOS.$L$21]"</definedName>
    <definedName name="RETT" localSheetId="0">#REF!</definedName>
    <definedName name="RETT">#REF!</definedName>
    <definedName name="RETTRE" localSheetId="0">#REF!</definedName>
    <definedName name="RETTRE">#REF!</definedName>
    <definedName name="rety" localSheetId="0">#REF!</definedName>
    <definedName name="rety">#REF!</definedName>
    <definedName name="rev" localSheetId="0">#REF!</definedName>
    <definedName name="rev">#REF!</definedName>
    <definedName name="rewfreg" localSheetId="0">#REF!</definedName>
    <definedName name="rewfreg">#REF!</definedName>
    <definedName name="rewr" localSheetId="0">#REF!</definedName>
    <definedName name="rewr">#REF!</definedName>
    <definedName name="REWWER" localSheetId="0">#REF!</definedName>
    <definedName name="REWWER">#REF!</definedName>
    <definedName name="rey" localSheetId="0">#REF!</definedName>
    <definedName name="rey">#REF!</definedName>
    <definedName name="reyepoi" localSheetId="0">#REF!</definedName>
    <definedName name="reyepoi">#REF!</definedName>
    <definedName name="reyety" localSheetId="0">#REF!</definedName>
    <definedName name="reyety">#REF!</definedName>
    <definedName name="reyty" localSheetId="0">#REF!</definedName>
    <definedName name="reyty">#REF!</definedName>
    <definedName name="reyyt" localSheetId="0">#REF!</definedName>
    <definedName name="reyyt">#REF!</definedName>
    <definedName name="RF" localSheetId="0">#REF!</definedName>
    <definedName name="RF">#REF!</definedName>
    <definedName name="RFA" localSheetId="0">#REF!</definedName>
    <definedName name="RFA">#REF!</definedName>
    <definedName name="RFB" localSheetId="0">#REF!</definedName>
    <definedName name="RFB">#REF!</definedName>
    <definedName name="RFC" localSheetId="0">#REF!</definedName>
    <definedName name="RFC">#REF!</definedName>
    <definedName name="RFE" localSheetId="0">#REF!</definedName>
    <definedName name="RFE">#REF!</definedName>
    <definedName name="RFF" localSheetId="0">#REF!</definedName>
    <definedName name="RFF">#REF!</definedName>
    <definedName name="RFG" localSheetId="0">#REF!</definedName>
    <definedName name="RFG">#REF!</definedName>
    <definedName name="rfhnhjyu" localSheetId="0">#REF!</definedName>
    <definedName name="rfhnhjyu">#REF!</definedName>
    <definedName name="RFP" localSheetId="0">#REF!</definedName>
    <definedName name="RFP">#REF!</definedName>
    <definedName name="RFP003A" localSheetId="0">#REF!</definedName>
    <definedName name="RFP003A">#REF!</definedName>
    <definedName name="RFP003B" localSheetId="0">#REF!</definedName>
    <definedName name="RFP003B">#REF!</definedName>
    <definedName name="RFP003C" localSheetId="0">#REF!</definedName>
    <definedName name="RFP003C">#REF!</definedName>
    <definedName name="RFP003D" localSheetId="0">#REF!</definedName>
    <definedName name="RFP003D">#REF!</definedName>
    <definedName name="RFP003E" localSheetId="0">#REF!</definedName>
    <definedName name="RFP003E">#REF!</definedName>
    <definedName name="RFP003F" localSheetId="0">#REF!</definedName>
    <definedName name="RFP003F">#REF!</definedName>
    <definedName name="RFPC" localSheetId="0">#REF!</definedName>
    <definedName name="RFPC">#REF!</definedName>
    <definedName name="rfref" localSheetId="0">#REF!</definedName>
    <definedName name="rfref">#REF!</definedName>
    <definedName name="rfrf" localSheetId="0">#REF!</definedName>
    <definedName name="rfrf">#REF!</definedName>
    <definedName name="RFTITLE" localSheetId="0">#REF!</definedName>
    <definedName name="RFTITLE">#REF!</definedName>
    <definedName name="RFV" localSheetId="0">#REF!</definedName>
    <definedName name="RFV">#REF!</definedName>
    <definedName name="RG" localSheetId="0">#REF!</definedName>
    <definedName name="RG">#REF!</definedName>
    <definedName name="rge" localSheetId="0">#REF!</definedName>
    <definedName name="rge">#REF!</definedName>
    <definedName name="rgegg" localSheetId="0">#REF!</definedName>
    <definedName name="rgegg">#REF!</definedName>
    <definedName name="rhh" localSheetId="0">#REF!</definedName>
    <definedName name="rhh">#REF!</definedName>
    <definedName name="rhrtd" localSheetId="0">#REF!</definedName>
    <definedName name="rhrtd">#REF!</definedName>
    <definedName name="rhtry" localSheetId="0">#REF!</definedName>
    <definedName name="rhtry">#REF!</definedName>
    <definedName name="RICARDO" localSheetId="0">#REF!,#REF!,#REF!,#REF!,#REF!,#REF!,#REF!,#REF!,#REF!</definedName>
    <definedName name="RICARDO">#REF!,#REF!,#REF!,#REF!,#REF!,#REF!,#REF!,#REF!,#REF!</definedName>
    <definedName name="RID" localSheetId="0">#REF!</definedName>
    <definedName name="RID">#REF!</definedName>
    <definedName name="RISP" localSheetId="0">#REF!</definedName>
    <definedName name="RISP">#REF!</definedName>
    <definedName name="rj" localSheetId="0">#REF!</definedName>
    <definedName name="rj">#REF!</definedName>
    <definedName name="rjjth" localSheetId="0">#REF!</definedName>
    <definedName name="rjjth">#REF!</definedName>
    <definedName name="rjy" localSheetId="0">#REF!</definedName>
    <definedName name="rjy">#REF!</definedName>
    <definedName name="rkjyk" localSheetId="0">#REF!</definedName>
    <definedName name="rkjyk">#REF!</definedName>
    <definedName name="rkru" localSheetId="0">#REF!</definedName>
    <definedName name="rkru">#REF!</definedName>
    <definedName name="rky" localSheetId="0">#REF!</definedName>
    <definedName name="rky">#REF!</definedName>
    <definedName name="RL" localSheetId="0">#REF!</definedName>
    <definedName name="RL">#REF!</definedName>
    <definedName name="RLIGA" localSheetId="0">#REF!</definedName>
    <definedName name="RLIGA">#REF!</definedName>
    <definedName name="rnf" localSheetId="0">#REF!</definedName>
    <definedName name="rnf">#REF!</definedName>
    <definedName name="Ro" localSheetId="0">#REF!</definedName>
    <definedName name="Ro">#REF!</definedName>
    <definedName name="ROCIO" localSheetId="0">#REF!</definedName>
    <definedName name="ROCIO">#REF!</definedName>
    <definedName name="RODILLO" localSheetId="0">#REF!</definedName>
    <definedName name="RODILLO">#REF!</definedName>
    <definedName name="RODILLOFELP9">"['file:///D:/Users/Marcia/Documents/ALCALDIA/ejemplos%20apus/COTIZACION%20PROVEEDORES%20APUS%20SENA%202020.xlsx'#$MATERIALES.$O$121]"</definedName>
    <definedName name="rr" localSheetId="0">#REF!</definedName>
    <definedName name="rr">[0]!ERR</definedName>
    <definedName name="RRC" localSheetId="0">#REF!</definedName>
    <definedName name="RRC">#REF!</definedName>
    <definedName name="rrr" localSheetId="0">#REF!</definedName>
    <definedName name="rrr">#REF!</definedName>
    <definedName name="rrrr" localSheetId="0">#REF!</definedName>
    <definedName name="rrrr">#REF!</definedName>
    <definedName name="rrrrr" localSheetId="0" hidden="1">{"'Sheet1'!$A$1:$G$85"}</definedName>
    <definedName name="rrrrr" hidden="1">{"'Sheet1'!$A$1:$G$85"}</definedName>
    <definedName name="rrrrrb" localSheetId="0">#REF!</definedName>
    <definedName name="rrrrrb">#REF!</definedName>
    <definedName name="RRRRRRR" localSheetId="0" hidden="1">{"'Sheet1'!$A$1:$G$85"}</definedName>
    <definedName name="RRRRRRR" hidden="1">{"'Sheet1'!$A$1:$G$85"}</definedName>
    <definedName name="rrrrrrre" localSheetId="0">#REF!</definedName>
    <definedName name="rrrrrrre">#REF!</definedName>
    <definedName name="rrrrrrrrrr" localSheetId="0">#REF!</definedName>
    <definedName name="rrrrrrrrrr">#REF!</definedName>
    <definedName name="rrrrrrrrrrrrrr" localSheetId="0">#REF!</definedName>
    <definedName name="rrrrrrrrrrrrrr">#REF!</definedName>
    <definedName name="rrrrt" localSheetId="0">#REF!</definedName>
    <definedName name="rrrrt">#REF!</definedName>
    <definedName name="Rs" localSheetId="0">#REF!</definedName>
    <definedName name="Rs">#REF!</definedName>
    <definedName name="rsdgsd5" localSheetId="0">#REF!</definedName>
    <definedName name="rsdgsd5">#REF!</definedName>
    <definedName name="RSS" localSheetId="0">#REF!</definedName>
    <definedName name="RSS">#REF!</definedName>
    <definedName name="rt" localSheetId="0">#REF!</definedName>
    <definedName name="rt">#REF!</definedName>
    <definedName name="rte" localSheetId="0">#REF!</definedName>
    <definedName name="rte">#REF!</definedName>
    <definedName name="rteg" localSheetId="0">#REF!</definedName>
    <definedName name="rteg">#REF!</definedName>
    <definedName name="rtert" localSheetId="0">#REF!</definedName>
    <definedName name="rtert">#REF!</definedName>
    <definedName name="rtes" localSheetId="0">#REF!</definedName>
    <definedName name="rtes">#REF!</definedName>
    <definedName name="rtewth" localSheetId="0">#REF!</definedName>
    <definedName name="rtewth">#REF!</definedName>
    <definedName name="rthjtj" localSheetId="0">#REF!</definedName>
    <definedName name="rthjtj">#REF!</definedName>
    <definedName name="rthrthg" localSheetId="0">#REF!</definedName>
    <definedName name="rthrthg">#REF!</definedName>
    <definedName name="rthtrh" localSheetId="0">#REF!</definedName>
    <definedName name="rthtrh">#REF!</definedName>
    <definedName name="rtkk" localSheetId="0">#REF!</definedName>
    <definedName name="rtkk">#REF!</definedName>
    <definedName name="rttthy" localSheetId="0">#REF!</definedName>
    <definedName name="rttthy">#REF!</definedName>
    <definedName name="rtu" localSheetId="0">#REF!</definedName>
    <definedName name="rtu">#REF!</definedName>
    <definedName name="rtug" localSheetId="0">#REF!</definedName>
    <definedName name="rtug">#REF!</definedName>
    <definedName name="rtugsd" localSheetId="0">#REF!</definedName>
    <definedName name="rtugsd">#REF!</definedName>
    <definedName name="rturtu" localSheetId="0">#REF!</definedName>
    <definedName name="rturtu">#REF!</definedName>
    <definedName name="rturu" localSheetId="0">#REF!</definedName>
    <definedName name="rturu">#REF!</definedName>
    <definedName name="rtut" localSheetId="0">#REF!</definedName>
    <definedName name="rtut">#REF!</definedName>
    <definedName name="rtutru" localSheetId="0">#REF!</definedName>
    <definedName name="rtutru">#REF!</definedName>
    <definedName name="rtuy" localSheetId="0">#REF!</definedName>
    <definedName name="rtuy">#REF!</definedName>
    <definedName name="RTYHJHERTH" localSheetId="0">#REF!</definedName>
    <definedName name="RTYHJHERTH">#REF!</definedName>
    <definedName name="rtyhr" localSheetId="0">#REF!</definedName>
    <definedName name="rtyhr">#REF!</definedName>
    <definedName name="rtym" localSheetId="0">#REF!</definedName>
    <definedName name="rtym">#REF!</definedName>
    <definedName name="rtyrey" localSheetId="0">#REF!</definedName>
    <definedName name="rtyrey">#REF!</definedName>
    <definedName name="rtyrh" localSheetId="0">#REF!</definedName>
    <definedName name="rtyrh">#REF!</definedName>
    <definedName name="RTYRTY" localSheetId="0">#REF!</definedName>
    <definedName name="RTYRTY">#REF!</definedName>
    <definedName name="rtyt" localSheetId="0">#REF!</definedName>
    <definedName name="rtyt">#REF!</definedName>
    <definedName name="rtytry" localSheetId="0">#REF!</definedName>
    <definedName name="rtytry">#REF!</definedName>
    <definedName name="ruir" localSheetId="0">#REF!</definedName>
    <definedName name="ruir">#REF!</definedName>
    <definedName name="ruru" localSheetId="0">#REF!</definedName>
    <definedName name="ruru">#REF!</definedName>
    <definedName name="RUT" localSheetId="0">#REF!</definedName>
    <definedName name="RUT">#REF!</definedName>
    <definedName name="rutu" localSheetId="0">#REF!</definedName>
    <definedName name="rutu">#REF!</definedName>
    <definedName name="rwt" localSheetId="0">#REF!</definedName>
    <definedName name="rwt">#REF!</definedName>
    <definedName name="ry" localSheetId="0">#REF!</definedName>
    <definedName name="ry">#REF!</definedName>
    <definedName name="ryeryb" localSheetId="0">#REF!</definedName>
    <definedName name="ryeryb">#REF!</definedName>
    <definedName name="rytrsdg" localSheetId="0">#REF!</definedName>
    <definedName name="rytrsdg">#REF!</definedName>
    <definedName name="RYUKEDKYSTJR" localSheetId="0">#REF!</definedName>
    <definedName name="RYUKEDKYSTJR">#REF!</definedName>
    <definedName name="RYUKIRETYKIRTYU" localSheetId="0">#REF!</definedName>
    <definedName name="RYUKIRETYKIRTYU">#REF!</definedName>
    <definedName name="s" localSheetId="0">#REF!</definedName>
    <definedName name="s">#REF!</definedName>
    <definedName name="S_M_D_S">#N/A</definedName>
    <definedName name="s220TT" localSheetId="0">#REF!</definedName>
    <definedName name="s220TT">#REF!</definedName>
    <definedName name="s60PR" localSheetId="0">#REF!</definedName>
    <definedName name="s60PR">#REF!</definedName>
    <definedName name="s60TT" localSheetId="0">#REF!</definedName>
    <definedName name="s60TT">#REF!</definedName>
    <definedName name="SA" localSheetId="0">#REF!</definedName>
    <definedName name="SA">#REF!</definedName>
    <definedName name="saa" localSheetId="0">#REF!</definedName>
    <definedName name="saa">#REF!</definedName>
    <definedName name="Sabaneta" localSheetId="0">#REF!</definedName>
    <definedName name="Sabaneta">#REF!</definedName>
    <definedName name="SAD" localSheetId="0">#REF!</definedName>
    <definedName name="SAD">#REF!</definedName>
    <definedName name="SADF" localSheetId="0">#REF!</definedName>
    <definedName name="SADF">#REF!</definedName>
    <definedName name="sadff" localSheetId="0">#REF!</definedName>
    <definedName name="sadff">#REF!</definedName>
    <definedName name="sadfo" localSheetId="0">#REF!</definedName>
    <definedName name="sadfo">#REF!</definedName>
    <definedName name="saf" localSheetId="0">{"Book1","my ddc.xls"}</definedName>
    <definedName name="saf">{"Book1","my ddc.xls"}</definedName>
    <definedName name="safdp" localSheetId="0">#REF!</definedName>
    <definedName name="safdp">#REF!</definedName>
    <definedName name="SAL" localSheetId="0">#REF!</definedName>
    <definedName name="SAL">#REF!</definedName>
    <definedName name="Salarios" localSheetId="0">#REF!</definedName>
    <definedName name="Salarios">#REF!</definedName>
    <definedName name="SalConv" localSheetId="0">#REF!</definedName>
    <definedName name="SalConv">#REF!</definedName>
    <definedName name="SALESPLAN" localSheetId="0">#REF!</definedName>
    <definedName name="SALESPLAN">#REF!</definedName>
    <definedName name="SALID1" localSheetId="0">#REF!</definedName>
    <definedName name="SALID1">#REF!</definedName>
    <definedName name="SalMinimo" localSheetId="0">#REF!</definedName>
    <definedName name="SalMinimo">#REF!</definedName>
    <definedName name="SAN" localSheetId="0">#REF!</definedName>
    <definedName name="SAN">#REF!</definedName>
    <definedName name="SANDI1" localSheetId="0">#REF!</definedName>
    <definedName name="SANDI1">#REF!</definedName>
    <definedName name="SANDI2" localSheetId="0">#REF!</definedName>
    <definedName name="SANDI2">#REF!</definedName>
    <definedName name="SAOG7" localSheetId="0">#REF!</definedName>
    <definedName name="SAOG7">#REF!</definedName>
    <definedName name="SAOG7OCTUBRE" localSheetId="0">#REF!</definedName>
    <definedName name="SAOG7OCTUBRE">#REF!</definedName>
    <definedName name="sap" localSheetId="0">#REF!</definedName>
    <definedName name="sap">#REF!</definedName>
    <definedName name="sara" localSheetId="0">#REF!</definedName>
    <definedName name="sara">#REF!</definedName>
    <definedName name="SARD40" localSheetId="0">#REF!</definedName>
    <definedName name="SARD40">#REF!</definedName>
    <definedName name="sas" localSheetId="0">#REF!</definedName>
    <definedName name="sas">#REF!</definedName>
    <definedName name="SASSS" localSheetId="0">#REF!</definedName>
    <definedName name="SASSS">#REF!</definedName>
    <definedName name="SBG" localSheetId="0">#REF!</definedName>
    <definedName name="SBG">#REF!</definedName>
    <definedName name="SBG_1">"#REF!"</definedName>
    <definedName name="sbgfbgdr" localSheetId="0">#REF!</definedName>
    <definedName name="sbgfbgdr">#REF!</definedName>
    <definedName name="SBS" localSheetId="0">#REF!</definedName>
    <definedName name="SBS">#REF!</definedName>
    <definedName name="SbtPpto" localSheetId="0">#REF!</definedName>
    <definedName name="SbtPpto">#REF!</definedName>
    <definedName name="scft" localSheetId="0">#REF!</definedName>
    <definedName name="scft">#REF!</definedName>
    <definedName name="Sched_Pay" localSheetId="0">#REF!</definedName>
    <definedName name="Sched_Pay">#REF!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CREEN" localSheetId="0">#REF!</definedName>
    <definedName name="SCREEN">#REF!</definedName>
    <definedName name="scT" localSheetId="0">#REF!</definedName>
    <definedName name="scT">#REF!</definedName>
    <definedName name="sd" localSheetId="0">#REF!</definedName>
    <definedName name="sd">#REF!</definedName>
    <definedName name="sdad" localSheetId="0">#REF!</definedName>
    <definedName name="sdad">#REF!</definedName>
    <definedName name="sdaf" localSheetId="0">#REF!</definedName>
    <definedName name="sdaf">#REF!</definedName>
    <definedName name="sdas" localSheetId="0">#REF!</definedName>
    <definedName name="sdas">#REF!</definedName>
    <definedName name="sdasd" localSheetId="0">#REF!</definedName>
    <definedName name="sdasd">#REF!</definedName>
    <definedName name="sdasdf" localSheetId="0">#REF!</definedName>
    <definedName name="sdasdf">#REF!</definedName>
    <definedName name="sdc">#N/A</definedName>
    <definedName name="SDCDSCT" localSheetId="0">#REF!</definedName>
    <definedName name="SDCDSCT">#REF!</definedName>
    <definedName name="SDCVEF" localSheetId="0">#REF!</definedName>
    <definedName name="SDCVEF">#REF!</definedName>
    <definedName name="SDDSAFF" localSheetId="0">#REF!</definedName>
    <definedName name="SDDSAFF">#REF!</definedName>
    <definedName name="sdf" localSheetId="0">#REF!</definedName>
    <definedName name="sdf">#REF!</definedName>
    <definedName name="SDFASDFDSDF" localSheetId="0">#REF!</definedName>
    <definedName name="SDFASDFDSDF">#REF!</definedName>
    <definedName name="SDFCE" localSheetId="0">#REF!</definedName>
    <definedName name="SDFCE">#REF!</definedName>
    <definedName name="sdfd" localSheetId="0">#REF!</definedName>
    <definedName name="sdfd">#REF!</definedName>
    <definedName name="SDFDG" localSheetId="0">#REF!</definedName>
    <definedName name="SDFDG">#REF!</definedName>
    <definedName name="sdfds" localSheetId="0">#REF!</definedName>
    <definedName name="sdfds">#REF!</definedName>
    <definedName name="SDFDSO" localSheetId="0">#REF!</definedName>
    <definedName name="SDFDSO">#REF!</definedName>
    <definedName name="sdfdstp" localSheetId="0">#REF!</definedName>
    <definedName name="sdfdstp">#REF!</definedName>
    <definedName name="SDFEO" localSheetId="0">#REF!</definedName>
    <definedName name="SDFEO">#REF!</definedName>
    <definedName name="sdfg" localSheetId="0">#REF!</definedName>
    <definedName name="sdfg">#REF!</definedName>
    <definedName name="sdfgdsfk" localSheetId="0">#REF!</definedName>
    <definedName name="sdfgdsfk">#REF!</definedName>
    <definedName name="sdfgsg" localSheetId="0">#REF!</definedName>
    <definedName name="sdfgsg">#REF!</definedName>
    <definedName name="SDFLJK" localSheetId="0">#REF!</definedName>
    <definedName name="SDFLJK">#REF!</definedName>
    <definedName name="sdfsd" localSheetId="0">#REF!</definedName>
    <definedName name="sdfsd">#REF!</definedName>
    <definedName name="sdfsd4" localSheetId="0">#REF!</definedName>
    <definedName name="sdfsd4">#REF!</definedName>
    <definedName name="SDFSDF" localSheetId="0">#REF!</definedName>
    <definedName name="SDFSDF">#REF!</definedName>
    <definedName name="sdfsdfb" localSheetId="0">#REF!</definedName>
    <definedName name="sdfsdfb">#REF!</definedName>
    <definedName name="sdfsdgg" localSheetId="0">#REF!</definedName>
    <definedName name="sdfsdgg">#REF!</definedName>
    <definedName name="SDFSF" localSheetId="0">#REF!</definedName>
    <definedName name="SDFSF">#REF!</definedName>
    <definedName name="sdfsv" localSheetId="0">#REF!</definedName>
    <definedName name="sdfsv">#REF!</definedName>
    <definedName name="sdft" localSheetId="0">#REF!</definedName>
    <definedName name="sdft">#REF!</definedName>
    <definedName name="SDFWE" localSheetId="0">#REF!</definedName>
    <definedName name="SDFWE">#REF!</definedName>
    <definedName name="sdgfd" localSheetId="0">#REF!</definedName>
    <definedName name="sdgfd">#REF!</definedName>
    <definedName name="sdgfgp" localSheetId="0">#REF!</definedName>
    <definedName name="sdgfgp">#REF!</definedName>
    <definedName name="sdgfiu" localSheetId="0">#REF!</definedName>
    <definedName name="sdgfiu">#REF!</definedName>
    <definedName name="sdgsd" localSheetId="0">#REF!</definedName>
    <definedName name="sdgsd">#REF!</definedName>
    <definedName name="sdgsg" localSheetId="0">#REF!</definedName>
    <definedName name="sdgsg">#REF!</definedName>
    <definedName name="SDIKOM" localSheetId="0">#REF!</definedName>
    <definedName name="SDIKOM">#REF!</definedName>
    <definedName name="sdqd" localSheetId="0">#REF!</definedName>
    <definedName name="sdqd">#REF!</definedName>
    <definedName name="sdsad" localSheetId="0">#REF!</definedName>
    <definedName name="sdsad">#REF!</definedName>
    <definedName name="sdsdfh" localSheetId="0">#REF!</definedName>
    <definedName name="sdsdfh">#REF!</definedName>
    <definedName name="sdsdfsdff" localSheetId="0">#REF!</definedName>
    <definedName name="sdsdfsdff">#REF!</definedName>
    <definedName name="sdsds" localSheetId="0">#REF!</definedName>
    <definedName name="sdsds">#REF!</definedName>
    <definedName name="SDSDSD" localSheetId="0">#REF!</definedName>
    <definedName name="SDSDSD">#REF!</definedName>
    <definedName name="SECTOR" localSheetId="0">#REF!</definedName>
    <definedName name="SECTOR">#REF!</definedName>
    <definedName name="sem" localSheetId="0">#REF!</definedName>
    <definedName name="sem">#REF!</definedName>
    <definedName name="SEMANA_C3" localSheetId="0">#REF!</definedName>
    <definedName name="SEMANA_C3">#REF!</definedName>
    <definedName name="semanal" localSheetId="0">#REF!</definedName>
    <definedName name="semanal">#REF!</definedName>
    <definedName name="semilla" localSheetId="0">#REF!</definedName>
    <definedName name="semilla">#REF!</definedName>
    <definedName name="sena" localSheetId="0">#REF!</definedName>
    <definedName name="sena">#REF!</definedName>
    <definedName name="SENSIBILIDADES" localSheetId="0">#REF!</definedName>
    <definedName name="SENSIBILIDADES">#REF!</definedName>
    <definedName name="señv" localSheetId="0">#REF!</definedName>
    <definedName name="señv">#REF!</definedName>
    <definedName name="SepOct" localSheetId="0">#REF!</definedName>
    <definedName name="SepOct">#REF!</definedName>
    <definedName name="SepOct_C" localSheetId="0">#REF!</definedName>
    <definedName name="SepOct_C">#REF!</definedName>
    <definedName name="septico" localSheetId="0">#REF!</definedName>
    <definedName name="septico">#REF!</definedName>
    <definedName name="ser" localSheetId="0">#REF!</definedName>
    <definedName name="ser">#REF!</definedName>
    <definedName name="SERO" localSheetId="0">#REF!</definedName>
    <definedName name="SERO">[0]!ERR</definedName>
    <definedName name="ServerName" localSheetId="0">#REF!</definedName>
    <definedName name="ServerName">#REF!</definedName>
    <definedName name="servicio" localSheetId="0">#REF!</definedName>
    <definedName name="servicio">#REF!</definedName>
    <definedName name="setrj" localSheetId="0">#REF!</definedName>
    <definedName name="setrj">#REF!</definedName>
    <definedName name="sett" localSheetId="0">#REF!</definedName>
    <definedName name="sett">#REF!</definedName>
    <definedName name="sf" localSheetId="0">#REF!</definedName>
    <definedName name="sf">#REF!</definedName>
    <definedName name="SFA" localSheetId="0">#REF!</definedName>
    <definedName name="SFA">#REF!</definedName>
    <definedName name="sfasf" localSheetId="0">#REF!</definedName>
    <definedName name="sfasf">#REF!</definedName>
    <definedName name="sfb" localSheetId="0">#REF!</definedName>
    <definedName name="sfb">#REF!</definedName>
    <definedName name="SFC" localSheetId="0">#REF!</definedName>
    <definedName name="SFC">#REF!</definedName>
    <definedName name="sffsaf" localSheetId="0">#REF!</definedName>
    <definedName name="sffsaf">#REF!</definedName>
    <definedName name="SFHSGFH" localSheetId="0">#REF!</definedName>
    <definedName name="SFHSGFH">#REF!</definedName>
    <definedName name="sfsd" localSheetId="0">#REF!</definedName>
    <definedName name="sfsd">#REF!</definedName>
    <definedName name="sfsdf" localSheetId="0">#REF!</definedName>
    <definedName name="sfsdf">#REF!</definedName>
    <definedName name="sfsdferg" localSheetId="0">#REF!</definedName>
    <definedName name="sfsdferg">#REF!</definedName>
    <definedName name="sfsdfs" localSheetId="0">#REF!</definedName>
    <definedName name="sfsdfs">#REF!</definedName>
    <definedName name="SHA" localSheetId="0">#REF!</definedName>
    <definedName name="SHA">#REF!</definedName>
    <definedName name="SHARED_FORMULA_0">#N/A</definedName>
    <definedName name="SHARED_FORMULA_1">#N/A</definedName>
    <definedName name="SHARED_FORMULA_21">#N/A</definedName>
    <definedName name="SHEE_INT" localSheetId="0">#REF!</definedName>
    <definedName name="SHEE_INT">#REF!</definedName>
    <definedName name="SHEET" localSheetId="0">#REF!</definedName>
    <definedName name="SHEET">#REF!</definedName>
    <definedName name="SHEET_KP" localSheetId="0">#REF!</definedName>
    <definedName name="SHEET_KP">#REF!</definedName>
    <definedName name="SHEET_MR" localSheetId="0">#REF!</definedName>
    <definedName name="SHEET_MR">#REF!</definedName>
    <definedName name="SHEET1" localSheetId="0">#REF!</definedName>
    <definedName name="SHEET1">#REF!</definedName>
    <definedName name="SHEET10" localSheetId="0">#REF!</definedName>
    <definedName name="SHEET10">#REF!</definedName>
    <definedName name="SHEET11" localSheetId="0">#REF!</definedName>
    <definedName name="SHEET11">#REF!</definedName>
    <definedName name="SHEET12" localSheetId="0">#REF!</definedName>
    <definedName name="SHEET12">#REF!</definedName>
    <definedName name="SHEET13" localSheetId="0">#REF!</definedName>
    <definedName name="SHEET13">#REF!</definedName>
    <definedName name="SHEET14" localSheetId="0">#REF!</definedName>
    <definedName name="SHEET14">#REF!</definedName>
    <definedName name="SHEET15" localSheetId="0">#REF!</definedName>
    <definedName name="SHEET15">#REF!</definedName>
    <definedName name="SHEET16" localSheetId="0">#REF!</definedName>
    <definedName name="SHEET16">#REF!</definedName>
    <definedName name="SHEET17" localSheetId="0">#REF!</definedName>
    <definedName name="SHEET17">#REF!</definedName>
    <definedName name="SHEET18" localSheetId="0">#REF!</definedName>
    <definedName name="SHEET18">#REF!</definedName>
    <definedName name="SHEET19" localSheetId="0">#REF!</definedName>
    <definedName name="SHEET19">#REF!</definedName>
    <definedName name="SHEET2" localSheetId="0">#REF!</definedName>
    <definedName name="SHEET2">#REF!</definedName>
    <definedName name="SHEET20" localSheetId="0">#REF!</definedName>
    <definedName name="SHEET20">#REF!</definedName>
    <definedName name="SHEET21" localSheetId="0">#REF!</definedName>
    <definedName name="SHEET21">#REF!</definedName>
    <definedName name="SHEET22" localSheetId="0">#REF!</definedName>
    <definedName name="SHEET22">#REF!</definedName>
    <definedName name="SHEET23" localSheetId="0">#REF!</definedName>
    <definedName name="SHEET23">#REF!</definedName>
    <definedName name="SHEET24" localSheetId="0">#REF!</definedName>
    <definedName name="SHEET24">#REF!</definedName>
    <definedName name="SHEET25" localSheetId="0">#REF!</definedName>
    <definedName name="SHEET25">#REF!</definedName>
    <definedName name="SHEET26" localSheetId="0">#REF!</definedName>
    <definedName name="SHEET26">#REF!</definedName>
    <definedName name="SHEET3" localSheetId="0">#REF!</definedName>
    <definedName name="SHEET3">#REF!</definedName>
    <definedName name="SHEET4" localSheetId="0">#REF!</definedName>
    <definedName name="SHEET4">#REF!</definedName>
    <definedName name="SHEET5" localSheetId="0">#REF!</definedName>
    <definedName name="SHEET5">#REF!</definedName>
    <definedName name="SHEET6" localSheetId="0">#REF!</definedName>
    <definedName name="SHEET6">#REF!</definedName>
    <definedName name="SHEET7" localSheetId="0">#REF!</definedName>
    <definedName name="SHEET7">#REF!</definedName>
    <definedName name="SHEET8" localSheetId="0">#REF!</definedName>
    <definedName name="SHEET8">#REF!</definedName>
    <definedName name="SHEET9" localSheetId="0">#REF!</definedName>
    <definedName name="SHEET9">#REF!</definedName>
    <definedName name="si" localSheetId="0">#REF!</definedName>
    <definedName name="si">#REF!</definedName>
    <definedName name="si60KV" localSheetId="0">#REF!</definedName>
    <definedName name="si60KV">#REF!</definedName>
    <definedName name="Sifon2plg" localSheetId="0">#REF!</definedName>
    <definedName name="Sifon2plg">#REF!</definedName>
    <definedName name="SIFONPVC2">"['file:///D:/Users/Marcia/Documents/ALCALDIA/ejemplos%20apus/COTIZACION%20PROVEEDORES%20APUS%20SENA%202020.xlsx'#$MATERIALES.$O$67]"</definedName>
    <definedName name="SIFONPVC4">"['file:///D:/Users/Marcia/Documents/ALCALDIA/ejemplos%20apus/COTIZACION%20PROVEEDORES%20APUS%20SENA%202020.xlsx'#$MATERIALES.$O$68]"</definedName>
    <definedName name="SIKA1" localSheetId="0">#REF!</definedName>
    <definedName name="SIKA1">"['file:///D:/Users/Marcia/Documents/ALCALDIA/ejemplos%20apus/COTIZACION%20PROVEEDORES%20APUS%20SENA%202020.xlsx'#$MATERIALES.$O$19]"</definedName>
    <definedName name="SIKAD" localSheetId="0">#REF!</definedName>
    <definedName name="SIKAD">#REF!</definedName>
    <definedName name="SIKAFLOOR">"['file:///D:/Users/Marcia/Documents/ALCALDIA/ejemplos%20apus/COTIZACION%20PROVEEDORES%20APUS%20SENA%202020.xlsx'#$MATERIALES.$O$125]"</definedName>
    <definedName name="SILICONATRNASP">"['file:///D:/Users/Marcia/Documents/ALCALDIA/ejemplos%20apus/COTIZACION%20PROVEEDORES%20APUS%20SENA%202020.xlsx'#$MATERIALES.$O$76]"</definedName>
    <definedName name="sIN" localSheetId="0">#REF!</definedName>
    <definedName name="sIN">#REF!</definedName>
    <definedName name="Sin_nombre" localSheetId="0">#REF!</definedName>
    <definedName name="Sin_nombre">#REF!</definedName>
    <definedName name="SINGOLO" localSheetId="0">#REF!</definedName>
    <definedName name="SINGOLO">#REF!</definedName>
    <definedName name="Sinnombre" localSheetId="0">#REF!</definedName>
    <definedName name="Sinnombre">#REF!</definedName>
    <definedName name="SISISIS" localSheetId="0">#REF!</definedName>
    <definedName name="SISISIS">[0]!ERR</definedName>
    <definedName name="SIZE" localSheetId="0">#REF!</definedName>
    <definedName name="SIZE">#REF!</definedName>
    <definedName name="SIZEC" localSheetId="0">#REF!</definedName>
    <definedName name="SIZEC">#REF!</definedName>
    <definedName name="SK" localSheetId="0">#REF!</definedName>
    <definedName name="SK">#REF!</definedName>
    <definedName name="SLPVC" localSheetId="0">#REF!</definedName>
    <definedName name="SLPVC">#REF!</definedName>
    <definedName name="sm" localSheetId="0">#REF!</definedName>
    <definedName name="sm">#REF!</definedName>
    <definedName name="SMLTOOLS" localSheetId="0">#REF!</definedName>
    <definedName name="SMLTOOLS">#REF!</definedName>
    <definedName name="Smlv" localSheetId="0">#REF!</definedName>
    <definedName name="Smlv">#REF!</definedName>
    <definedName name="smlv01" localSheetId="0">#REF!</definedName>
    <definedName name="smlv01">#REF!</definedName>
    <definedName name="smlv2001" localSheetId="0">#REF!</definedName>
    <definedName name="smlv2001">#REF!</definedName>
    <definedName name="SMML" localSheetId="0">#REF!</definedName>
    <definedName name="SMML">#REF!</definedName>
    <definedName name="SMMLV" localSheetId="0">#REF!</definedName>
    <definedName name="SMMLV">#REF!</definedName>
    <definedName name="SN" localSheetId="0">#REF!</definedName>
    <definedName name="SN">#REF!</definedName>
    <definedName name="SOBRANTES" localSheetId="0">#REF!</definedName>
    <definedName name="SOBRANTES">#REF!</definedName>
    <definedName name="SOBRANTES_1">"#REF!"</definedName>
    <definedName name="SOFT" localSheetId="0">#REF!</definedName>
    <definedName name="SOFT">#REF!</definedName>
    <definedName name="SOL" localSheetId="0">#REF!</definedName>
    <definedName name="SOL">#REF!</definedName>
    <definedName name="SOLAD" localSheetId="0">#REF!</definedName>
    <definedName name="SOLAD">#REF!</definedName>
    <definedName name="solb2" localSheetId="0">#REF!</definedName>
    <definedName name="solb2">#REF!</definedName>
    <definedName name="solC" localSheetId="0">#REF!</definedName>
    <definedName name="solC">#REF!</definedName>
    <definedName name="solC1" localSheetId="0">#REF!</definedName>
    <definedName name="solC1">#REF!</definedName>
    <definedName name="solC2" localSheetId="0">#REF!</definedName>
    <definedName name="solC2">#REF!</definedName>
    <definedName name="SOLCASETA" localSheetId="0">#REF!</definedName>
    <definedName name="SOLCASETA">#REF!</definedName>
    <definedName name="SOLD._4_" localSheetId="0">#REF!</definedName>
    <definedName name="SOLD._4_">#REF!</definedName>
    <definedName name="SOLD._6_" localSheetId="0">#REF!</definedName>
    <definedName name="SOLD._6_">#REF!</definedName>
    <definedName name="SOLD._8_" localSheetId="0">#REF!</definedName>
    <definedName name="SOLD._8_">#REF!</definedName>
    <definedName name="SOLDA" localSheetId="0">#REF!</definedName>
    <definedName name="SOLDA">#REF!</definedName>
    <definedName name="SOLDADURAEXOT">"['file:///D:/Users/Marcia/Documents/ALCALDIA/ejemplos%20apus/COTIZACION%20PROVEEDORES%20APUS%20SENA%202020.xlsx'#$MATERIALES.$O$48]"</definedName>
    <definedName name="SOLDELEC">"['file:///D:/Users/Marcia/Documents/ALCALDIA/ejemplos%20apus/COTIZACION%20PROVEEDORES%20APUS%20SENA%202020.xlsx'#$MATERIALES.$O$23]"</definedName>
    <definedName name="SOLDELECT004">"['file:///D:/Users/Marcia/Documents/ALCALDIA/ejemplos%20apus/COTIZACION%20PROVEEDORES%20APUS%20SENA%202020.xlsx'#$MATERIALES.$O$160]"</definedName>
    <definedName name="SOLDESTAÑO">"['file:///D:/Users/Marcia/Documents/ALCALDIA/ejemplos%20apus/COTIZACION%20PROVEEDORES%20APUS%20SENA%202020.xlsx'#$MATERIALES.$O$167]"</definedName>
    <definedName name="SOLDPVC">"['file:///D:/Users/Marcia/Documents/ALCALDIA/ejemplos%20apus/COTIZACION%20PROVEEDORES%20APUS%20SENA%202020.xlsx'#$MATERIALES.$O$53]"</definedName>
    <definedName name="solo" localSheetId="0">#REF!</definedName>
    <definedName name="solo">#REF!</definedName>
    <definedName name="SOLPVC" localSheetId="0">#REF!</definedName>
    <definedName name="SOLPVC">#REF!</definedName>
    <definedName name="SOPCANST">"['file:///D:/Users/Marcia/Documents/ALCALDIA/ejemplos%20apus/COTIZACION%20PROVEEDORES%20APUS%20SENA%202020.xlsx'#$MATERIALES.$O$103]"</definedName>
    <definedName name="SOSO" localSheetId="0">#REF!</definedName>
    <definedName name="SOSO">#REF!</definedName>
    <definedName name="soT" localSheetId="0">#REF!</definedName>
    <definedName name="soT">#REF!</definedName>
    <definedName name="sP" localSheetId="0">#REF!</definedName>
    <definedName name="sP">#REF!</definedName>
    <definedName name="SP.T1" localSheetId="0">#REF!</definedName>
    <definedName name="SP.T1">#REF!</definedName>
    <definedName name="SP.T2" localSheetId="0">#REF!</definedName>
    <definedName name="SP.T2">#REF!</definedName>
    <definedName name="SP.T3" localSheetId="0">#REF!</definedName>
    <definedName name="SP.T3">#REF!</definedName>
    <definedName name="SPOR" localSheetId="0">#REF!</definedName>
    <definedName name="SPOR">#REF!</definedName>
    <definedName name="SPOR2" localSheetId="0">#REF!</definedName>
    <definedName name="SPOR2">#REF!</definedName>
    <definedName name="sPOR3" localSheetId="0">#REF!</definedName>
    <definedName name="sPOR3">#REF!</definedName>
    <definedName name="srwrwr" localSheetId="0">#REF!</definedName>
    <definedName name="srwrwr">#REF!</definedName>
    <definedName name="SS" localSheetId="0">#REF!</definedName>
    <definedName name="SS">#REF!</definedName>
    <definedName name="SS_AVG_SIZE" localSheetId="0">#REF!</definedName>
    <definedName name="SS_AVG_SIZE">#REF!</definedName>
    <definedName name="SS_WELDING" localSheetId="0">#REF!</definedName>
    <definedName name="SS_WELDING">#REF!</definedName>
    <definedName name="sS60kv" localSheetId="0">#REF!</definedName>
    <definedName name="sS60kv">#REF!</definedName>
    <definedName name="ssa" localSheetId="0">#REF!</definedName>
    <definedName name="ssa">#REF!</definedName>
    <definedName name="sSEC" localSheetId="0">#REF!</definedName>
    <definedName name="sSEC">#REF!</definedName>
    <definedName name="ssh" localSheetId="0">#REF!</definedName>
    <definedName name="ssh">#REF!</definedName>
    <definedName name="SSIZE" localSheetId="0">#REF!</definedName>
    <definedName name="SSIZE">#REF!</definedName>
    <definedName name="SSLink0" localSheetId="0">#REF!</definedName>
    <definedName name="SSLink0">#REF!</definedName>
    <definedName name="SSLink0_1" localSheetId="0">#REF!</definedName>
    <definedName name="SSLink0_1">#REF!</definedName>
    <definedName name="SSS" localSheetId="0">#REF!</definedName>
    <definedName name="SSS">#REF!</definedName>
    <definedName name="ssss" localSheetId="0">#REF!</definedName>
    <definedName name="ssss">#REF!</definedName>
    <definedName name="sssss7" localSheetId="0">#REF!</definedName>
    <definedName name="sssss7">#REF!</definedName>
    <definedName name="sssssa" localSheetId="0">#REF!</definedName>
    <definedName name="sssssa">#REF!</definedName>
    <definedName name="sssssssssss" localSheetId="0">#REF!</definedName>
    <definedName name="sssssssssss">#REF!</definedName>
    <definedName name="sssssy" localSheetId="0">#REF!</definedName>
    <definedName name="sssssy">#REF!</definedName>
    <definedName name="St" localSheetId="0">#REF!</definedName>
    <definedName name="St">#REF!</definedName>
    <definedName name="ST_BLDG" localSheetId="0">#REF!</definedName>
    <definedName name="ST_BLDG">#REF!</definedName>
    <definedName name="ST_CW" localSheetId="0">#REF!</definedName>
    <definedName name="ST_CW">#REF!</definedName>
    <definedName name="STALO1" localSheetId="0">#REF!</definedName>
    <definedName name="STALO1">#REF!</definedName>
    <definedName name="STAMPA" localSheetId="0">#REF!</definedName>
    <definedName name="STAMPA">#REF!</definedName>
    <definedName name="STANU" localSheetId="0">#REF!</definedName>
    <definedName name="STANU">#REF!</definedName>
    <definedName name="START" localSheetId="0">#REF!</definedName>
    <definedName name="START">#REF!</definedName>
    <definedName name="START1" localSheetId="0">#REF!</definedName>
    <definedName name="START1">#REF!</definedName>
    <definedName name="StartTime" localSheetId="0">#REF!</definedName>
    <definedName name="StartTime">#REF!</definedName>
    <definedName name="sTC" localSheetId="0">#REF!</definedName>
    <definedName name="sTC">#REF!</definedName>
    <definedName name="steam_trap" localSheetId="0">#REF!</definedName>
    <definedName name="steam_trap">#REF!</definedName>
    <definedName name="STEEL" localSheetId="0">#REF!</definedName>
    <definedName name="STEEL">#REF!</definedName>
    <definedName name="STENU" localSheetId="0">#REF!</definedName>
    <definedName name="STENU">#REF!</definedName>
    <definedName name="STHK" localSheetId="0">#REF!</definedName>
    <definedName name="STHK">#REF!</definedName>
    <definedName name="STL.DECK">"['file:///D:/Users/Marcia/Documents/ALCALDIA/ejemplos%20apus/COTIZACION%20PROVEEDORES%20APUS%20SENA%202020.xlsx'#$MATERIALES.$O$18]"</definedName>
    <definedName name="Stm" localSheetId="0">#REF!</definedName>
    <definedName name="Stm">#REF!</definedName>
    <definedName name="Stock" localSheetId="0">#REF!</definedName>
    <definedName name="Stock">#REF!</definedName>
    <definedName name="STONU" localSheetId="0">#REF!</definedName>
    <definedName name="STONU">#REF!</definedName>
    <definedName name="sTP" localSheetId="0">#REF!</definedName>
    <definedName name="sTP">#REF!</definedName>
    <definedName name="str" localSheetId="0">#REF!</definedName>
    <definedName name="str">#REF!</definedName>
    <definedName name="STRESS_RELIEVIN" localSheetId="0">#REF!</definedName>
    <definedName name="STRESS_RELIEVIN">#REF!</definedName>
    <definedName name="Strike" localSheetId="0">#REF!</definedName>
    <definedName name="Strike">#REF!</definedName>
    <definedName name="STSUMM" localSheetId="0">#REF!</definedName>
    <definedName name="STSUMM">#REF!</definedName>
    <definedName name="stt" localSheetId="0">#REF!</definedName>
    <definedName name="stt">#REF!</definedName>
    <definedName name="sTTO" localSheetId="0">#REF!</definedName>
    <definedName name="sTTO">#REF!</definedName>
    <definedName name="sTZ" localSheetId="0">#REF!</definedName>
    <definedName name="sTZ">#REF!</definedName>
    <definedName name="SUBA" localSheetId="0">#REF!</definedName>
    <definedName name="SUBA">#REF!</definedName>
    <definedName name="SUBB" localSheetId="0">#REF!</definedName>
    <definedName name="SUBB">#REF!</definedName>
    <definedName name="SUBBASE" localSheetId="0">#REF!</definedName>
    <definedName name="SUBBASE">#REF!</definedName>
    <definedName name="SUBBASE_1">"#REF!"</definedName>
    <definedName name="SUBCUENTA" localSheetId="0">#REF!</definedName>
    <definedName name="SUBCUENTA">#REF!</definedName>
    <definedName name="SUBR" localSheetId="0">#REF!</definedName>
    <definedName name="SUBR">#REF!</definedName>
    <definedName name="SUBSUELO" localSheetId="0">#REF!</definedName>
    <definedName name="SUBSUELO">#REF!</definedName>
    <definedName name="Subtotal" localSheetId="0">#REF!</definedName>
    <definedName name="Subtotal">#REF!</definedName>
    <definedName name="SUELDO" localSheetId="0">#REF!</definedName>
    <definedName name="SUELDO">#REF!</definedName>
    <definedName name="sum" localSheetId="0">#REF!</definedName>
    <definedName name="sum">#REF!</definedName>
    <definedName name="suma" localSheetId="0">#REF!</definedName>
    <definedName name="suma">#REF!</definedName>
    <definedName name="SUMARY" localSheetId="0">#REF!</definedName>
    <definedName name="SUMARY">#REF!</definedName>
    <definedName name="SUMIN" localSheetId="0">#REF!</definedName>
    <definedName name="SUMIN">#REF!</definedName>
    <definedName name="SUMINISTRO" localSheetId="0">#REF!</definedName>
    <definedName name="SUMINISTRO">#REF!</definedName>
    <definedName name="Summary" localSheetId="0">#REF!</definedName>
    <definedName name="Summary">#REF!</definedName>
    <definedName name="SUMMARY2" localSheetId="0">#REF!</definedName>
    <definedName name="SUMMARY2">#REF!</definedName>
    <definedName name="SUMMARY3" localSheetId="0">#REF!</definedName>
    <definedName name="SUMMARY3">#REF!</definedName>
    <definedName name="summec" localSheetId="0">#REF!</definedName>
    <definedName name="summec">#REF!</definedName>
    <definedName name="sumtub" localSheetId="0">#REF!</definedName>
    <definedName name="sumtub">#REF!</definedName>
    <definedName name="SUP_ART" localSheetId="0">#REF!</definedName>
    <definedName name="SUP_ART">#REF!</definedName>
    <definedName name="SUP_VEX" localSheetId="0">#REF!</definedName>
    <definedName name="SUP_VEX">#REF!</definedName>
    <definedName name="SUP_VPR" localSheetId="0">#REF!</definedName>
    <definedName name="SUP_VPR">#REF!</definedName>
    <definedName name="SUP_VPR_GEC" localSheetId="0">#REF!</definedName>
    <definedName name="SUP_VPR_GEC">#REF!</definedName>
    <definedName name="SUP_VPR_GMM" localSheetId="0">#REF!</definedName>
    <definedName name="SUP_VPR_GMM">#REF!</definedName>
    <definedName name="SUP_VPR_GRC" localSheetId="0">#REF!</definedName>
    <definedName name="SUP_VPR_GRC">#REF!</definedName>
    <definedName name="SUP_VPR_GRM" localSheetId="0">#REF!</definedName>
    <definedName name="SUP_VPR_GRM">#REF!</definedName>
    <definedName name="SUP_VPR_GRN" localSheetId="0">#REF!</definedName>
    <definedName name="SUP_VPR_GRN">#REF!</definedName>
    <definedName name="SUP_VPR_GRS" localSheetId="0">#REF!</definedName>
    <definedName name="SUP_VPR_GRS">#REF!</definedName>
    <definedName name="SUP_VPR_GTP" localSheetId="0">#REF!</definedName>
    <definedName name="SUP_VPR_GTP">#REF!</definedName>
    <definedName name="SUP_VPR_NA" localSheetId="0">#REF!</definedName>
    <definedName name="SUP_VPR_NA">#REF!</definedName>
    <definedName name="SUPER" localSheetId="0">#REF!</definedName>
    <definedName name="SUPER">#REF!</definedName>
    <definedName name="SUPERBOAR" localSheetId="0">#REF!</definedName>
    <definedName name="SUPERBOAR">#REF!</definedName>
    <definedName name="SUPERFICIE" localSheetId="0">#REF!</definedName>
    <definedName name="SUPERFICIE">#REF!</definedName>
    <definedName name="supues" localSheetId="0">#REF!</definedName>
    <definedName name="supues">#REF!</definedName>
    <definedName name="SUSTIT" localSheetId="0">#REF!</definedName>
    <definedName name="SUSTIT">#REF!</definedName>
    <definedName name="sw" localSheetId="0">#REF!</definedName>
    <definedName name="sw">[0]!ERR</definedName>
    <definedName name="swsw" localSheetId="0">#REF!</definedName>
    <definedName name="swsw">#REF!</definedName>
    <definedName name="swsw3" localSheetId="0">#REF!</definedName>
    <definedName name="swsw3">#REF!</definedName>
    <definedName name="Swvu.TAB1." localSheetId="0" hidden="1">#REF!</definedName>
    <definedName name="Swvu.TAB1." hidden="1">#REF!</definedName>
    <definedName name="Swvu.TAB2." localSheetId="0" hidden="1">#REF!</definedName>
    <definedName name="Swvu.TAB2." hidden="1">#REF!</definedName>
    <definedName name="Swvu.TAB3." localSheetId="0" hidden="1">#REF!</definedName>
    <definedName name="Swvu.TAB3." hidden="1">#REF!</definedName>
    <definedName name="Swvu.TAB4." localSheetId="0" hidden="1">#REF!</definedName>
    <definedName name="Swvu.TAB4." hidden="1">#REF!</definedName>
    <definedName name="Swvu.TAB5." localSheetId="0" hidden="1">#REF!</definedName>
    <definedName name="Swvu.TAB5." hidden="1">#REF!</definedName>
    <definedName name="SX" localSheetId="0">#REF!</definedName>
    <definedName name="SX">#REF!</definedName>
    <definedName name="SYP" localSheetId="0">#REF!</definedName>
    <definedName name="SYP">#REF!</definedName>
    <definedName name="SYS" localSheetId="0">#REF!</definedName>
    <definedName name="SYS">#REF!</definedName>
    <definedName name="t" localSheetId="0">#REF!</definedName>
    <definedName name="t">#REF!</definedName>
    <definedName name="t_1" localSheetId="10">Scheduled_Payment+Extra_Payment</definedName>
    <definedName name="t_1" localSheetId="11">Scheduled_Payment+Extra_Payment</definedName>
    <definedName name="t_1" localSheetId="12">Scheduled_Payment+Extra_Payment</definedName>
    <definedName name="t_1" localSheetId="13">Scheduled_Payment+Extra_Payment</definedName>
    <definedName name="t_1" localSheetId="14">Scheduled_Payment+Extra_Payment</definedName>
    <definedName name="t_1" localSheetId="15">Scheduled_Payment+Extra_Payment</definedName>
    <definedName name="t_1" localSheetId="16">Scheduled_Payment+Extra_Payment</definedName>
    <definedName name="t_1" localSheetId="17">Scheduled_Payment+Extra_Payment</definedName>
    <definedName name="t_1" localSheetId="5">Scheduled_Payment+Extra_Payment</definedName>
    <definedName name="t_1" localSheetId="7">Scheduled_Payment+Extra_Payment</definedName>
    <definedName name="t_1" localSheetId="9">Scheduled_Payment+Extra_Payment</definedName>
    <definedName name="t_1" localSheetId="8">Scheduled_Payment+Extra_Payment</definedName>
    <definedName name="t_1" localSheetId="0">Scheduled_Payment+Extra_Payment</definedName>
    <definedName name="t_1" localSheetId="1">Scheduled_Payment+Extra_Payment</definedName>
    <definedName name="t_1">Scheduled_Payment+Extra_Payment</definedName>
    <definedName name="T_2">#N/A</definedName>
    <definedName name="T_3">#N/A</definedName>
    <definedName name="T_4">#N/A</definedName>
    <definedName name="T_RMG" localSheetId="0">#REF!</definedName>
    <definedName name="T_RMG">#REF!</definedName>
    <definedName name="T16US" localSheetId="0">#REF!</definedName>
    <definedName name="T16US">#REF!</definedName>
    <definedName name="T16US_1">"#REF!"</definedName>
    <definedName name="T2_">#N/A</definedName>
    <definedName name="T220TT" localSheetId="0">#REF!</definedName>
    <definedName name="T220TT">#REF!</definedName>
    <definedName name="T22JH" localSheetId="0">#REF!</definedName>
    <definedName name="T22JH">#REF!</definedName>
    <definedName name="T32JH" localSheetId="0">#REF!</definedName>
    <definedName name="T32JH">#REF!</definedName>
    <definedName name="T33JH" localSheetId="0">#REF!</definedName>
    <definedName name="T33JH">#REF!</definedName>
    <definedName name="T3UP" localSheetId="0">#REF!</definedName>
    <definedName name="T3UP">#REF!</definedName>
    <definedName name="T3UP_1">"#REF!"</definedName>
    <definedName name="T3UZ" localSheetId="0">#REF!</definedName>
    <definedName name="T3UZ">#REF!</definedName>
    <definedName name="T3UZ_1">"#REF!"</definedName>
    <definedName name="T42JH" localSheetId="0">#REF!</definedName>
    <definedName name="T42JH">#REF!</definedName>
    <definedName name="T43JH" localSheetId="0">#REF!</definedName>
    <definedName name="T43JH">#REF!</definedName>
    <definedName name="T44JH" localSheetId="0">#REF!</definedName>
    <definedName name="T44JH">#REF!</definedName>
    <definedName name="t4rde26" localSheetId="0">#REF!</definedName>
    <definedName name="t4rde26">#REF!</definedName>
    <definedName name="t4rde26_1">"#REF!"</definedName>
    <definedName name="T4UP" localSheetId="0">#REF!</definedName>
    <definedName name="T4UP">#REF!</definedName>
    <definedName name="T4UP_1">"#REF!"</definedName>
    <definedName name="T4UZ" localSheetId="0">#REF!</definedName>
    <definedName name="T4UZ">#REF!</definedName>
    <definedName name="T4UZ_1">"#REF!"</definedName>
    <definedName name="t5t5" localSheetId="0">#REF!</definedName>
    <definedName name="t5t5">#REF!</definedName>
    <definedName name="T60PR" localSheetId="0">#REF!</definedName>
    <definedName name="T60PR">#REF!</definedName>
    <definedName name="T60TT" localSheetId="0">#REF!</definedName>
    <definedName name="T60TT">#REF!</definedName>
    <definedName name="T62JH" localSheetId="0">#REF!</definedName>
    <definedName name="T62JH">#REF!</definedName>
    <definedName name="T63JH" localSheetId="0">#REF!</definedName>
    <definedName name="T63JH">#REF!</definedName>
    <definedName name="T64JH" localSheetId="0">#REF!</definedName>
    <definedName name="T64JH">#REF!</definedName>
    <definedName name="T66JH" localSheetId="0">#REF!</definedName>
    <definedName name="T66JH">#REF!</definedName>
    <definedName name="T6UP" localSheetId="0">#REF!</definedName>
    <definedName name="T6UP">#REF!</definedName>
    <definedName name="T6UP_1">"#REF!"</definedName>
    <definedName name="T6UZ" localSheetId="0">#REF!</definedName>
    <definedName name="T6UZ">#REF!</definedName>
    <definedName name="T6UZ_1">"#REF!"</definedName>
    <definedName name="T82JH" localSheetId="0">#REF!</definedName>
    <definedName name="T82JH">#REF!</definedName>
    <definedName name="T83JH" localSheetId="0">#REF!</definedName>
    <definedName name="T83JH">#REF!</definedName>
    <definedName name="T84JH" localSheetId="0">#REF!</definedName>
    <definedName name="T84JH">#REF!</definedName>
    <definedName name="T88EB" localSheetId="0">#REF!</definedName>
    <definedName name="T88EB">#REF!</definedName>
    <definedName name="T88EL" localSheetId="0">#REF!</definedName>
    <definedName name="T88EL">#REF!</definedName>
    <definedName name="T88JH" localSheetId="0">#REF!</definedName>
    <definedName name="T88JH">#REF!</definedName>
    <definedName name="T8UZ" localSheetId="0">#REF!</definedName>
    <definedName name="T8UZ">#REF!</definedName>
    <definedName name="T8UZ_1">"#REF!"</definedName>
    <definedName name="TA" localSheetId="0">#REF!</definedName>
    <definedName name="TA">#REF!</definedName>
    <definedName name="tab" localSheetId="0" hidden="1">{"CONCABL1.1",#N/A,FALSE,"1.1.1a1.1.3 ACSR";"AISL1.2",#N/A,FALSE,"1.1.1a1.1.3 ACSR";"torr1.1.3",#N/A,FALSE,"1.1.1a1.1.3 ACSR";"cm1.2",#N/A,FALSE,"1.2 ACSR";"cm2.2",#N/A,FALSE,"1.2 ACSR";#N/A,#N/A,FALSE,"1.3 ACSR";#N/A,#N/A,FALSE,"2.1.1A2.1.3 ACAR";"ac2.1",#N/A,FALSE,"1.2 ACAR";"ac2.2",#N/A,FALSE,"1.2 ACAR";#N/A,#N/A,FALSE,"2.3 ACAR"}</definedName>
    <definedName name="tab" hidden="1">{"CONCABL1.1",#N/A,FALSE,"1.1.1a1.1.3 ACSR";"AISL1.2",#N/A,FALSE,"1.1.1a1.1.3 ACSR";"torr1.1.3",#N/A,FALSE,"1.1.1a1.1.3 ACSR";"cm1.2",#N/A,FALSE,"1.2 ACSR";"cm2.2",#N/A,FALSE,"1.2 ACSR";#N/A,#N/A,FALSE,"1.3 ACSR";#N/A,#N/A,FALSE,"2.1.1A2.1.3 ACAR";"ac2.1",#N/A,FALSE,"1.2 ACAR";"ac2.2",#N/A,FALSE,"1.2 ACAR";#N/A,#N/A,FALSE,"2.3 ACAR"}</definedName>
    <definedName name="TAB_FECHA" localSheetId="0">#REF!</definedName>
    <definedName name="TAB_FECHA">#REF!</definedName>
    <definedName name="TABL.BURR">"['file:///D:/Users/Marcia/Documents/ALCALDIA/ejemplos%20apus/COTIZACION%20PROVEEDORES%20APUS%20SENA%202020.xlsx'#$MATERIALES.$O$15]"</definedName>
    <definedName name="TABLA" localSheetId="0">#REF!</definedName>
    <definedName name="TABLA">#REF!</definedName>
    <definedName name="tabla1" localSheetId="0">#REF!</definedName>
    <definedName name="tabla1">#REF!</definedName>
    <definedName name="TABLA2" localSheetId="0">#REF!</definedName>
    <definedName name="TABLA2">#REF!</definedName>
    <definedName name="TABLA3" localSheetId="0">#REF!</definedName>
    <definedName name="TABLA3">#REF!</definedName>
    <definedName name="tabla4" localSheetId="0">#REF!</definedName>
    <definedName name="tabla4">#REF!</definedName>
    <definedName name="TABLAB" localSheetId="0">#REF!</definedName>
    <definedName name="TABLAB">#REF!</definedName>
    <definedName name="tabladatos" localSheetId="0">#REF!</definedName>
    <definedName name="tabladatos">#REF!</definedName>
    <definedName name="Table" localSheetId="0">#REF!</definedName>
    <definedName name="Table">#REF!</definedName>
    <definedName name="Table1" localSheetId="0">#REF!</definedName>
    <definedName name="Table1">#REF!</definedName>
    <definedName name="TABLEKP" localSheetId="0">#REF!</definedName>
    <definedName name="TABLEKP">#REF!</definedName>
    <definedName name="TABLEPRI" localSheetId="0">#REF!</definedName>
    <definedName name="TABLEPRI">#REF!</definedName>
    <definedName name="TABLERO" localSheetId="0">#REF!</definedName>
    <definedName name="TABLERO">#REF!</definedName>
    <definedName name="TABLILLA" localSheetId="0">#REF!</definedName>
    <definedName name="TABLILLA">#REF!</definedName>
    <definedName name="TAc" localSheetId="0">#REF!</definedName>
    <definedName name="TAc">#REF!</definedName>
    <definedName name="tacha" localSheetId="0">#REF!</definedName>
    <definedName name="tacha">#REF!</definedName>
    <definedName name="TACO" localSheetId="0">#REF!</definedName>
    <definedName name="TACO">#REF!</definedName>
    <definedName name="TACOM" localSheetId="0">#REF!</definedName>
    <definedName name="TACOM">#REF!</definedName>
    <definedName name="TACOM1" localSheetId="0">#REF!</definedName>
    <definedName name="TACOM1">#REF!</definedName>
    <definedName name="TACOR" localSheetId="0">#REF!</definedName>
    <definedName name="TACOR">#REF!</definedName>
    <definedName name="Tag_no." localSheetId="0">#REF!</definedName>
    <definedName name="Tag_no.">#REF!</definedName>
    <definedName name="TagRange" localSheetId="0">#REF!</definedName>
    <definedName name="TagRange">#REF!</definedName>
    <definedName name="TagTable" localSheetId="0">#REF!</definedName>
    <definedName name="TagTable">#REF!</definedName>
    <definedName name="Tambores" localSheetId="0">#REF!</definedName>
    <definedName name="Tambores">#REF!</definedName>
    <definedName name="TANQUE" localSheetId="0">#REF!</definedName>
    <definedName name="TANQUE">#REF!</definedName>
    <definedName name="Tanques" localSheetId="0">#REF!</definedName>
    <definedName name="Tanques">#REF!</definedName>
    <definedName name="tapafondo" localSheetId="0">#REF!</definedName>
    <definedName name="tapafondo">#REF!</definedName>
    <definedName name="tapafondo_1">"#REF!"</definedName>
    <definedName name="TAPAM" localSheetId="0">#REF!</definedName>
    <definedName name="TAPAM">#REF!</definedName>
    <definedName name="tapapozo" localSheetId="0">#REF!</definedName>
    <definedName name="tapapozo">#REF!</definedName>
    <definedName name="tapapozo_1">"#REF!"</definedName>
    <definedName name="TAPON1.2">"['file:///D:/Users/Marcia/Documents/ALCALDIA/ejemplos%20apus/COTIZACION%20PROVEEDORES%20APUS%20SENA%202020.xlsx'#$MATERIALES.$O$57]"</definedName>
    <definedName name="TAPON3" localSheetId="0">#REF!</definedName>
    <definedName name="TAPON3">#REF!</definedName>
    <definedName name="TAPON3.4">"['file:///D:/Users/Marcia/Documents/ALCALDIA/ejemplos%20apus/COTIZACION%20PROVEEDORES%20APUS%20SENA%202020.xlsx'#$MATERIALES.$O$63]"</definedName>
    <definedName name="TAPON3_1">"#REF!"</definedName>
    <definedName name="TAPON4" localSheetId="0">#REF!</definedName>
    <definedName name="TAPON4">#REF!</definedName>
    <definedName name="TAPON4_1">"#REF!"</definedName>
    <definedName name="TAPONHD2">"['file:///D:/Users/Marcia/Documents/ALCALDIA/ejemplos%20apus/COTIZACION%20PROVEEDORES%20APUS%20SENA%202020.xlsx'#$MATERIALES.$O$152]"</definedName>
    <definedName name="TAPONPRUEB">"['file:///D:/Users/Marcia/Documents/ALCALDIA/ejemplos%20apus/COTIZACION%20PROVEEDORES%20APUS%20SENA%202020.xlsx'#$MATERIALES.$O$66]"</definedName>
    <definedName name="TAPONPVC4">"['file:///D:/Users/Marcia/Documents/ALCALDIA/ejemplos%20apus/COTIZACION%20PROVEEDORES%20APUS%20SENA%202020.xlsx'#$MATERIALES.$O$69]"</definedName>
    <definedName name="TAREAS_INICIALES" localSheetId="0">#REF!</definedName>
    <definedName name="TAREAS_INICIALES">#REF!</definedName>
    <definedName name="TARIFA" localSheetId="0">#REF!</definedName>
    <definedName name="TARIFA">#REF!</definedName>
    <definedName name="TarifaPension" localSheetId="0">#REF!</definedName>
    <definedName name="TarifaPension">#REF!</definedName>
    <definedName name="TARIFAS" localSheetId="0">#REF!</definedName>
    <definedName name="TARIFAS">#REF!</definedName>
    <definedName name="TarifaSalud" localSheetId="0">#REF!</definedName>
    <definedName name="TarifaSalud">#REF!</definedName>
    <definedName name="Tasa" localSheetId="0">#REF!</definedName>
    <definedName name="Tasa">#REF!</definedName>
    <definedName name="TASA_DE_CAMBIO" localSheetId="0">#REF!</definedName>
    <definedName name="TASA_DE_CAMBIO">#REF!</definedName>
    <definedName name="Tasa1" localSheetId="0">#REF!</definedName>
    <definedName name="Tasa1">#REF!</definedName>
    <definedName name="TasaCCP" localSheetId="0">#REF!</definedName>
    <definedName name="TasaCCP">#REF!</definedName>
    <definedName name="TASATOT" localSheetId="0">#REF!</definedName>
    <definedName name="TASATOT">#REF!</definedName>
    <definedName name="TASH2_" localSheetId="0">#REF!</definedName>
    <definedName name="TASH2_">#REF!</definedName>
    <definedName name="TASH4_" localSheetId="0">#REF!</definedName>
    <definedName name="TASH4_">#REF!</definedName>
    <definedName name="TASP1" localSheetId="0">#REF!</definedName>
    <definedName name="TASP1">#REF!</definedName>
    <definedName name="TASP2" localSheetId="0">#REF!</definedName>
    <definedName name="TASP2">#REF!</definedName>
    <definedName name="TASP3" localSheetId="0">#REF!</definedName>
    <definedName name="TASP3">#REF!</definedName>
    <definedName name="TASP4" localSheetId="0">#REF!</definedName>
    <definedName name="TASP4">#REF!</definedName>
    <definedName name="TASR4" localSheetId="0">#REF!</definedName>
    <definedName name="TASR4">#REF!</definedName>
    <definedName name="Tax" localSheetId="0">#REF!</definedName>
    <definedName name="Tax">#REF!</definedName>
    <definedName name="TAZABALTALONG">"['file:///D:/Users/Marcia/Documents/ALCALDIA/ejemplos%20apus/COTIZACION%20PROVEEDORES%20APUS%20SENA%202020.xlsx'#$MATERIALES.$O$96]"</definedName>
    <definedName name="TAZASANIT">"['file:///D:/Users/Marcia/Documents/ALCALDIA/ejemplos%20apus/COTIZACION%20PROVEEDORES%20APUS%20SENA%202020.xlsx'#$MATERIALES.$O$82]"</definedName>
    <definedName name="TB_EVENTOS_OTS_ANUAL" localSheetId="0">#REF!</definedName>
    <definedName name="TB_EVENTOS_OTS_ANUAL">#REF!</definedName>
    <definedName name="tblUnidades" localSheetId="0">#REF!</definedName>
    <definedName name="tblUnidades">#REF!</definedName>
    <definedName name="tc" localSheetId="0">#REF!</definedName>
    <definedName name="tc">#REF!</definedName>
    <definedName name="TCD" localSheetId="0">#REF!</definedName>
    <definedName name="TCD">#REF!</definedName>
    <definedName name="TD" localSheetId="0">#REF!</definedName>
    <definedName name="TD">#REF!</definedName>
    <definedName name="tdy" localSheetId="0">#REF!</definedName>
    <definedName name="tdy">#REF!</definedName>
    <definedName name="Tecnico1" localSheetId="0">#REF!</definedName>
    <definedName name="Tecnico1">#REF!</definedName>
    <definedName name="Tecnico2" localSheetId="0">#REF!</definedName>
    <definedName name="Tecnico2">#REF!</definedName>
    <definedName name="Tee" localSheetId="0">#REF!</definedName>
    <definedName name="Tee">#REF!</definedName>
    <definedName name="TEE_HD_PN10_DN_200x200mm_3BR" localSheetId="0">#REF!</definedName>
    <definedName name="TEE_HD_PN10_DN_200x200mm_3BR">#REF!</definedName>
    <definedName name="TEE4X3" localSheetId="0">#REF!</definedName>
    <definedName name="TEE4X3">#REF!</definedName>
    <definedName name="TEE4X3_1">"#REF!"</definedName>
    <definedName name="TEE6A3" localSheetId="0">#REF!</definedName>
    <definedName name="TEE6A3">#REF!</definedName>
    <definedName name="TEE6A3_1">"#REF!"</definedName>
    <definedName name="TEE6X3" localSheetId="0">#REF!</definedName>
    <definedName name="TEE6X3">#REF!</definedName>
    <definedName name="TEE6X3_1">"#REF!"</definedName>
    <definedName name="TEE8A6" localSheetId="0">#REF!</definedName>
    <definedName name="TEE8A6">#REF!</definedName>
    <definedName name="TEE8A6_1">"#REF!"</definedName>
    <definedName name="TEE8X3" localSheetId="0">#REF!</definedName>
    <definedName name="TEE8X3">#REF!</definedName>
    <definedName name="TEE8X3_1">"#REF!"</definedName>
    <definedName name="TEE8X4" localSheetId="0">#REF!</definedName>
    <definedName name="TEE8X4">#REF!</definedName>
    <definedName name="TEE8X4_1">"#REF!"</definedName>
    <definedName name="TEE8X6" localSheetId="0">#REF!</definedName>
    <definedName name="TEE8X6">#REF!</definedName>
    <definedName name="TEE8X6_1">"#REF!"</definedName>
    <definedName name="TEFLON">"['file:///D:/Users/Marcia/Documents/ALCALDIA/ejemplos%20apus/COTIZACION%20PROVEEDORES%20APUS%20SENA%202020.xlsx'#$MATERIALES.$O$58]"</definedName>
    <definedName name="Teja6" localSheetId="0">#REF!</definedName>
    <definedName name="Teja6">#REF!</definedName>
    <definedName name="TEJAB" localSheetId="0">#REF!</definedName>
    <definedName name="TEJAB">#REF!</definedName>
    <definedName name="TEJAJ" localSheetId="0">#REF!</definedName>
    <definedName name="TEJAJ">#REF!</definedName>
    <definedName name="TEJBAR" localSheetId="0">#REF!</definedName>
    <definedName name="TEJBAR">#REF!</definedName>
    <definedName name="TelaAsfaltica" localSheetId="0">#REF!</definedName>
    <definedName name="TelaAsfaltica">#REF!</definedName>
    <definedName name="telefono" localSheetId="0">#REF!</definedName>
    <definedName name="telefono">#REF!</definedName>
    <definedName name="TELEP" localSheetId="0">#REF!</definedName>
    <definedName name="TELEP">#REF!</definedName>
    <definedName name="TELERA" localSheetId="0">#REF!</definedName>
    <definedName name="TELERA">#REF!</definedName>
    <definedName name="TEMA1" localSheetId="0">#REF!</definedName>
    <definedName name="TEMA1">#REF!</definedName>
    <definedName name="TEMA10" localSheetId="0">#REF!</definedName>
    <definedName name="TEMA10">#REF!</definedName>
    <definedName name="TEMA2" localSheetId="0">#REF!</definedName>
    <definedName name="TEMA2">#REF!</definedName>
    <definedName name="TEMA3" localSheetId="0">#REF!</definedName>
    <definedName name="TEMA3">#REF!</definedName>
    <definedName name="TEMA4" localSheetId="0">#REF!</definedName>
    <definedName name="TEMA4">#REF!</definedName>
    <definedName name="TEMA5" localSheetId="0">#REF!</definedName>
    <definedName name="TEMA5">#REF!</definedName>
    <definedName name="TEMA6" localSheetId="0">#REF!</definedName>
    <definedName name="TEMA6">#REF!</definedName>
    <definedName name="TEMA7" localSheetId="0">#REF!</definedName>
    <definedName name="TEMA7">#REF!</definedName>
    <definedName name="TEMA8" localSheetId="0">#REF!</definedName>
    <definedName name="TEMA8">#REF!</definedName>
    <definedName name="TEMA9" localSheetId="0">#REF!</definedName>
    <definedName name="TEMA9">#REF!</definedName>
    <definedName name="TEMAS_PACC" localSheetId="0">#REF!</definedName>
    <definedName name="TEMAS_PACC">#REF!</definedName>
    <definedName name="temp" localSheetId="0">#REF!</definedName>
    <definedName name="temp">#REF!</definedName>
    <definedName name="temp_strainer" localSheetId="0">#REF!</definedName>
    <definedName name="temp_strainer">#REF!</definedName>
    <definedName name="TEMPORAL" localSheetId="0">#REF!</definedName>
    <definedName name="TEMPORAL">#REF!</definedName>
    <definedName name="TER" localSheetId="0">#REF!</definedName>
    <definedName name="TER">[0]!ERR</definedName>
    <definedName name="TERM" localSheetId="0">#REF!</definedName>
    <definedName name="TERM">[0]!ERR</definedName>
    <definedName name="terminadora" localSheetId="0">#REF!</definedName>
    <definedName name="terminadora">#REF!</definedName>
    <definedName name="terminales" localSheetId="0">#REF!</definedName>
    <definedName name="terminales">#REF!</definedName>
    <definedName name="TÉRMINOS" localSheetId="0">#REF!</definedName>
    <definedName name="TÉRMINOS">[0]!ERR</definedName>
    <definedName name="TERR" localSheetId="0">#REF!</definedName>
    <definedName name="TERR">#REF!</definedName>
    <definedName name="TEST" localSheetId="0">#REF!</definedName>
    <definedName name="TEST">#REF!</definedName>
    <definedName name="TEST0" localSheetId="0">#REF!</definedName>
    <definedName name="TEST0">#REF!</definedName>
    <definedName name="TESTHKEY" localSheetId="0">#REF!</definedName>
    <definedName name="TESTHKEY">#REF!</definedName>
    <definedName name="TESTKEYS" localSheetId="0">#REF!</definedName>
    <definedName name="TESTKEYS">#REF!</definedName>
    <definedName name="testtt" localSheetId="0">#REF!</definedName>
    <definedName name="testtt">#REF!</definedName>
    <definedName name="TESTVKEY" localSheetId="0">#REF!</definedName>
    <definedName name="TESTVKEY">#REF!</definedName>
    <definedName name="tewst" localSheetId="0">#REF!</definedName>
    <definedName name="tewst">#REF!</definedName>
    <definedName name="teytrh" localSheetId="0">#REF!</definedName>
    <definedName name="teytrh">#REF!</definedName>
    <definedName name="TGALV" localSheetId="0">#REF!</definedName>
    <definedName name="TGALV">#REF!</definedName>
    <definedName name="TGB" localSheetId="0">#REF!</definedName>
    <definedName name="TGB">#REF!</definedName>
    <definedName name="TGRASA" localSheetId="0">#REF!</definedName>
    <definedName name="TGRASA">#REF!</definedName>
    <definedName name="TH" localSheetId="0">#REF!</definedName>
    <definedName name="TH">#REF!</definedName>
    <definedName name="TH10J" localSheetId="0">#REF!</definedName>
    <definedName name="TH10J">#REF!</definedName>
    <definedName name="thdh" localSheetId="0">#REF!</definedName>
    <definedName name="thdh">#REF!</definedName>
    <definedName name="THF6JH" localSheetId="0">#REF!</definedName>
    <definedName name="THF6JH">#REF!</definedName>
    <definedName name="THF6RO" localSheetId="0">#REF!</definedName>
    <definedName name="THF6RO">#REF!</definedName>
    <definedName name="THF8JH" localSheetId="0">#REF!</definedName>
    <definedName name="THF8JH">#REF!</definedName>
    <definedName name="THK" localSheetId="0">#REF!</definedName>
    <definedName name="THK">#REF!</definedName>
    <definedName name="THP" localSheetId="0">#REF!</definedName>
    <definedName name="THP">#REF!</definedName>
    <definedName name="thtj" localSheetId="0">#REF!</definedName>
    <definedName name="thtj">#REF!</definedName>
    <definedName name="TI" localSheetId="0">#REF!</definedName>
    <definedName name="TI">#REF!</definedName>
    <definedName name="TI60kv" localSheetId="0">#REF!</definedName>
    <definedName name="TI60kv">#REF!</definedName>
    <definedName name="TIEMPO" localSheetId="0">#REF!</definedName>
    <definedName name="TIEMPO">#REF!</definedName>
    <definedName name="TIME1" localSheetId="0">#REF!</definedName>
    <definedName name="TIME1">#REF!</definedName>
    <definedName name="TIME2" localSheetId="0">#REF!</definedName>
    <definedName name="TIME2">#REF!</definedName>
    <definedName name="TimeRange" localSheetId="0">#REF!</definedName>
    <definedName name="TimeRange">#REF!</definedName>
    <definedName name="TIN" localSheetId="0">#REF!</definedName>
    <definedName name="TIN">#REF!</definedName>
    <definedName name="TIPO" localSheetId="0">#REF!</definedName>
    <definedName name="TIPO">#REF!</definedName>
    <definedName name="TIPO_CUADRILLA" localSheetId="0">#REF!</definedName>
    <definedName name="TIPO_CUADRILLA">#REF!</definedName>
    <definedName name="TIPO_DE_CUADRILLA" localSheetId="0">#REF!</definedName>
    <definedName name="TIPO_DE_CUADRILLA">#REF!</definedName>
    <definedName name="TIPO_GRUPO" localSheetId="0">#REF!</definedName>
    <definedName name="TIPO_GRUPO">#REF!</definedName>
    <definedName name="Tipocimentacion" localSheetId="0">#REF!</definedName>
    <definedName name="Tipocimentacion">#REF!</definedName>
    <definedName name="TipoGC" localSheetId="0">#REF!</definedName>
    <definedName name="TipoGC">#REF!</definedName>
    <definedName name="TipoNeces" localSheetId="0">#REF!</definedName>
    <definedName name="TipoNeces">#REF!</definedName>
    <definedName name="TipoPro" localSheetId="0">#REF!</definedName>
    <definedName name="TipoPro">#REF!</definedName>
    <definedName name="Tipoproceso" localSheetId="0">#REF!</definedName>
    <definedName name="Tipoproceso">#REF!</definedName>
    <definedName name="TIR" localSheetId="0">#REF!</definedName>
    <definedName name="TIR">#REF!</definedName>
    <definedName name="Tiran" localSheetId="0">#REF!</definedName>
    <definedName name="Tiran">#REF!</definedName>
    <definedName name="tirant" localSheetId="0">#REF!</definedName>
    <definedName name="tirant">#REF!</definedName>
    <definedName name="tirante" localSheetId="0">#REF!</definedName>
    <definedName name="tirante">#REF!</definedName>
    <definedName name="TIT" localSheetId="0">#REF!</definedName>
    <definedName name="TIT">#REF!</definedName>
    <definedName name="TITLE" localSheetId="0">#REF!</definedName>
    <definedName name="TITLE">#REF!</definedName>
    <definedName name="TITLE1" localSheetId="0">#REF!</definedName>
    <definedName name="TITLE1">#REF!</definedName>
    <definedName name="titu" localSheetId="0">#REF!</definedName>
    <definedName name="titu">#REF!</definedName>
    <definedName name="titu2" localSheetId="0">#REF!</definedName>
    <definedName name="titu2">#REF!</definedName>
    <definedName name="TITULO" localSheetId="0">#REF!</definedName>
    <definedName name="TITULO">#REF!</definedName>
    <definedName name="TÍTULOS_A_IMPRI" localSheetId="0">#REF!</definedName>
    <definedName name="TÍTULOS_A_IMPRI">#REF!</definedName>
    <definedName name="_xlnm.Print_Titles">#N/A</definedName>
    <definedName name="Títulos_a_imprimir_IM" localSheetId="0">#REF!</definedName>
    <definedName name="Títulos_a_imprimir_IM">#REF!</definedName>
    <definedName name="TITULOSUPERIOR" localSheetId="0">#REF!</definedName>
    <definedName name="TITULOSUPERIOR">#REF!</definedName>
    <definedName name="tj" localSheetId="0">#REF!</definedName>
    <definedName name="tj">#REF!</definedName>
    <definedName name="TJK" localSheetId="0">#REF!</definedName>
    <definedName name="TJK">#REF!</definedName>
    <definedName name="tk" localSheetId="0">#REF!</definedName>
    <definedName name="tk">#REF!</definedName>
    <definedName name="TK_1" localSheetId="0">#REF!</definedName>
    <definedName name="TK_1">#REF!</definedName>
    <definedName name="TKSLCI07" localSheetId="0">#REF!</definedName>
    <definedName name="TKSLCI07">#REF!</definedName>
    <definedName name="TLc" localSheetId="0">#REF!</definedName>
    <definedName name="TLc">#REF!</definedName>
    <definedName name="tld" localSheetId="0">#REF!</definedName>
    <definedName name="tld">#REF!</definedName>
    <definedName name="TNOV10" localSheetId="0">#REF!</definedName>
    <definedName name="TNOV10">#REF!</definedName>
    <definedName name="TNOV12" localSheetId="0">#REF!</definedName>
    <definedName name="TNOV12">#REF!</definedName>
    <definedName name="TNOV16" localSheetId="0">#REF!</definedName>
    <definedName name="TNOV16">#REF!</definedName>
    <definedName name="TNOV18" localSheetId="0">#REF!</definedName>
    <definedName name="TNOV18">#REF!</definedName>
    <definedName name="TNOV20" localSheetId="0">#REF!</definedName>
    <definedName name="TNOV20">#REF!</definedName>
    <definedName name="TNOV6" localSheetId="0">#REF!</definedName>
    <definedName name="TNOV6">#REF!</definedName>
    <definedName name="TNOV8" localSheetId="0">#REF!</definedName>
    <definedName name="TNOV8">#REF!</definedName>
    <definedName name="to" localSheetId="0">#REF!</definedName>
    <definedName name="to">#REF!</definedName>
    <definedName name="TO_MAT" localSheetId="0">#REF!</definedName>
    <definedName name="TO_MAT">#REF!</definedName>
    <definedName name="TODOANA" localSheetId="0">#REF!</definedName>
    <definedName name="TODOANA">#REF!</definedName>
    <definedName name="TODOINSU" localSheetId="0">#REF!</definedName>
    <definedName name="TODOINSU">#REF!</definedName>
    <definedName name="TODOITEM" localSheetId="0">#REF!</definedName>
    <definedName name="TODOITEM">#REF!</definedName>
    <definedName name="TOL" localSheetId="0">#REF!</definedName>
    <definedName name="TOL">#REF!</definedName>
    <definedName name="TollEquipment" localSheetId="0">#REF!</definedName>
    <definedName name="TollEquipment">#REF!</definedName>
    <definedName name="TOMACORR">"['file:///D:/Users/Marcia/Documents/ALCALDIA/ejemplos%20apus/COTIZACION%20PROVEEDORES%20APUS%20SENA%202020.xlsx'#$MATERIALES.$O$51]"</definedName>
    <definedName name="Tomacorriente" localSheetId="0">#REF!</definedName>
    <definedName name="Tomacorriente">#REF!</definedName>
    <definedName name="TOMADOBLE">"['file:///D:/Users/Marcia/Documents/ALCALDIA/ejemplos%20apus/COTIZACION%20PROVEEDORES%20APUS%20SENA%202020.xlsx'#$MATERIALES.$O$32]"</definedName>
    <definedName name="TOMASENC">"['file:///D:/Users/Marcia/Documents/ALCALDIA/ejemplos%20apus/COTIZACION%20PROVEEDORES%20APUS%20SENA%202020.xlsx'#$MATERIALES.$O$45]"</definedName>
    <definedName name="TopEncargado" localSheetId="0">#REF!</definedName>
    <definedName name="TopEncargado">#REF!</definedName>
    <definedName name="TOPGENER" localSheetId="0">#REF!</definedName>
    <definedName name="TOPGENER">#REF!</definedName>
    <definedName name="TOPGENER1" localSheetId="0">#REF!</definedName>
    <definedName name="TOPGENER1">#REF!</definedName>
    <definedName name="TOPMENU" localSheetId="0">#REF!</definedName>
    <definedName name="TOPMENU">#REF!</definedName>
    <definedName name="TOPOGRAF">"['file:///D:/Users/Marcia/Documents/ALCALDIA/ejemplos%20apus/COTIZACION%20PROVEEDORES%20APUS%20SENA%202020.xlsx'#$EQUIPOS.$L$3]"</definedName>
    <definedName name="TOPOGRAFIA" localSheetId="0">#REF!</definedName>
    <definedName name="TOPOGRAFIA">#REF!</definedName>
    <definedName name="TORN6X1">"['file:///D:/Users/Marcia/Documents/ALCALDIA/ejemplos%20apus/COTIZACION%20PROVEEDORES%20APUS%20SENA%202020.xlsx'#$MATERIALES.$O$117]"</definedName>
    <definedName name="TORNI" localSheetId="0">#REF!</definedName>
    <definedName name="TORNI">#REF!</definedName>
    <definedName name="TORNILLERIA">"['file:///D:/Users/Marcia/Documents/ALCALDIA/ejemplos%20apus/COTIZACION%20PROVEEDORES%20APUS%20SENA%202020.xlsx'#$MATERIALES.$O$136]"</definedName>
    <definedName name="TORNILLO7X7">"['file:///D:/Users/Marcia/Documents/ALCALDIA/ejemplos%20apus/COTIZACION%20PROVEEDORES%20APUS%20SENA%202020.xlsx'#$MATERIALES.$O$116]"</definedName>
    <definedName name="TORNILLOCAN">"['file:///D:/Users/Marcia/Documents/ALCALDIA/ejemplos%20apus/COTIZACION%20PROVEEDORES%20APUS%20SENA%202020.xlsx'#$MATERIALES.$O$41]"</definedName>
    <definedName name="TORNILLOS3.4">"['file:///D:/Users/Marcia/Documents/ALCALDIA/ejemplos%20apus/COTIZACION%20PROVEEDORES%20APUS%20SENA%202020.xlsx'#$MATERIALES.$O$164]"</definedName>
    <definedName name="TORNILLOSAUTOP">"['file:///D:/Users/Marcia/Documents/ALCALDIA/ejemplos%20apus/COTIZACION%20PROVEEDORES%20APUS%20SENA%202020.xlsx'#$MATERIALES.$O$161]"</definedName>
    <definedName name="Torres" localSheetId="0">#REF!</definedName>
    <definedName name="Torres">#REF!</definedName>
    <definedName name="tortas" localSheetId="0">#REF!</definedName>
    <definedName name="tortas">#REF!</definedName>
    <definedName name="tortas2" localSheetId="0">#REF!</definedName>
    <definedName name="tortas2">#REF!</definedName>
    <definedName name="TOT" localSheetId="0">#REF!</definedName>
    <definedName name="TOT">#REF!</definedName>
    <definedName name="Tot_Act01" localSheetId="0">#REF!</definedName>
    <definedName name="Tot_Act01">#REF!</definedName>
    <definedName name="Tot_Act02" localSheetId="0">#REF!</definedName>
    <definedName name="Tot_Act02">#REF!</definedName>
    <definedName name="Tot_Act03" localSheetId="0">#REF!</definedName>
    <definedName name="Tot_Act03">#REF!</definedName>
    <definedName name="TOTAL" localSheetId="0">#REF!</definedName>
    <definedName name="TOTAL">#REF!</definedName>
    <definedName name="Total_Interest" localSheetId="0">#REF!</definedName>
    <definedName name="Total_Interest">#REF!</definedName>
    <definedName name="Total_Pay" localSheetId="0">#REF!</definedName>
    <definedName name="Total_Pay">#REF!</definedName>
    <definedName name="Total_Payment" localSheetId="10">Scheduled_Payment+Extra_Payment</definedName>
    <definedName name="Total_Payment" localSheetId="11">Scheduled_Payment+Extra_Payment</definedName>
    <definedName name="Total_Payment" localSheetId="12">Scheduled_Payment+Extra_Payment</definedName>
    <definedName name="Total_Payment" localSheetId="13">Scheduled_Payment+Extra_Payment</definedName>
    <definedName name="Total_Payment" localSheetId="14">Scheduled_Payment+Extra_Payment</definedName>
    <definedName name="Total_Payment" localSheetId="15">Scheduled_Payment+Extra_Payment</definedName>
    <definedName name="Total_Payment" localSheetId="16">Scheduled_Payment+Extra_Payment</definedName>
    <definedName name="Total_Payment" localSheetId="17">Scheduled_Payment+Extra_Payment</definedName>
    <definedName name="Total_Payment" localSheetId="5">Scheduled_Payment+Extra_Payment</definedName>
    <definedName name="Total_Payment" localSheetId="7">Scheduled_Payment+Extra_Payment</definedName>
    <definedName name="Total_Payment" localSheetId="9">Scheduled_Payment+Extra_Payment</definedName>
    <definedName name="Total_Payment" localSheetId="8">Scheduled_Payment+Extra_Payment</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10">Scheduled_Payment+Extra_Payment</definedName>
    <definedName name="Total_Payment1" localSheetId="11">Scheduled_Payment+Extra_Payment</definedName>
    <definedName name="Total_Payment1" localSheetId="12">Scheduled_Payment+Extra_Payment</definedName>
    <definedName name="Total_Payment1" localSheetId="13">Scheduled_Payment+Extra_Payment</definedName>
    <definedName name="Total_Payment1" localSheetId="14">Scheduled_Payment+Extra_Payment</definedName>
    <definedName name="Total_Payment1" localSheetId="15">Scheduled_Payment+Extra_Payment</definedName>
    <definedName name="Total_Payment1" localSheetId="16">Scheduled_Payment+Extra_Payment</definedName>
    <definedName name="Total_Payment1" localSheetId="17">Scheduled_Payment+Extra_Payment</definedName>
    <definedName name="Total_Payment1" localSheetId="5">Scheduled_Payment+Extra_Payment</definedName>
    <definedName name="Total_Payment1" localSheetId="7">Scheduled_Payment+Extra_Payment</definedName>
    <definedName name="Total_Payment1" localSheetId="9">Scheduled_Payment+Extra_Payment</definedName>
    <definedName name="Total_Payment1" localSheetId="8">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 localSheetId="0">#REF!</definedName>
    <definedName name="total1">#REF!</definedName>
    <definedName name="TotalCesantias" localSheetId="0">#REF!</definedName>
    <definedName name="TotalCesantias">#REF!</definedName>
    <definedName name="TOTALHH" localSheetId="0">#REF!</definedName>
    <definedName name="TOTALHH">#REF!</definedName>
    <definedName name="TOTALHH1" localSheetId="0">#REF!</definedName>
    <definedName name="TOTALHH1">#REF!</definedName>
    <definedName name="TotalOpti" localSheetId="0">#REF!</definedName>
    <definedName name="TotalOpti">#REF!</definedName>
    <definedName name="TOTALOPTIM" localSheetId="0">#REF!</definedName>
    <definedName name="TOTALOPTIM">#REF!</definedName>
    <definedName name="TOTALOPTIMIZACION" localSheetId="0">#REF!</definedName>
    <definedName name="TOTALOPTIMIZACION">#REF!</definedName>
    <definedName name="TOTALREPOS" localSheetId="0">#REF!</definedName>
    <definedName name="TOTALREPOS">#REF!</definedName>
    <definedName name="TOTALREPOSICION" localSheetId="0">#REF!</definedName>
    <definedName name="TOTALREPOSICION">#REF!</definedName>
    <definedName name="TotalVacaciones" localSheetId="0">#REF!</definedName>
    <definedName name="TotalVacaciones">#REF!</definedName>
    <definedName name="TotAuxAlim" localSheetId="0">#REF!</definedName>
    <definedName name="TotAuxAlim">#REF!</definedName>
    <definedName name="TotAuxAlimentacion" localSheetId="0">#REF!</definedName>
    <definedName name="TotAuxAlimentacion">#REF!</definedName>
    <definedName name="TotAuxCom" localSheetId="0">#REF!</definedName>
    <definedName name="TotAuxCom">#REF!</definedName>
    <definedName name="TotAuxComi" localSheetId="0">#REF!</definedName>
    <definedName name="TotAuxComi">#REF!</definedName>
    <definedName name="TotAuxDotacion" localSheetId="0">#REF!</definedName>
    <definedName name="TotAuxDotacion">#REF!</definedName>
    <definedName name="TotAuxHab" localSheetId="0">#REF!</definedName>
    <definedName name="TotAuxHab">#REF!</definedName>
    <definedName name="TotAuxTransporte" localSheetId="0">#REF!</definedName>
    <definedName name="TotAuxTransporte">#REF!</definedName>
    <definedName name="TotBasico" localSheetId="0">#REF!</definedName>
    <definedName name="TotBasico">#REF!</definedName>
    <definedName name="TotCom" localSheetId="0">#REF!</definedName>
    <definedName name="TotCom">#REF!</definedName>
    <definedName name="TotComision" localSheetId="0">#REF!</definedName>
    <definedName name="TotComision">#REF!</definedName>
    <definedName name="totdir31" localSheetId="0">#REF!</definedName>
    <definedName name="totdir31">#REF!</definedName>
    <definedName name="TotExtras" localSheetId="0">#REF!</definedName>
    <definedName name="TotExtras">#REF!</definedName>
    <definedName name="TotIntercesantias" localSheetId="0">#REF!</definedName>
    <definedName name="TotIntercesantias">#REF!</definedName>
    <definedName name="TotPrimaServicios" localSheetId="0">#REF!</definedName>
    <definedName name="TotPrimaServicios">#REF!</definedName>
    <definedName name="TotPrimaServicos" localSheetId="0">#REF!</definedName>
    <definedName name="TotPrimaServicos">#REF!</definedName>
    <definedName name="TotPrimaVacaciones" localSheetId="0">#REF!</definedName>
    <definedName name="TotPrimaVacaciones">#REF!</definedName>
    <definedName name="TotPrimConv" localSheetId="0">#REF!</definedName>
    <definedName name="TotPrimConv">#REF!</definedName>
    <definedName name="TotPrimConvencional" localSheetId="0">#REF!</definedName>
    <definedName name="TotPrimConvencional">#REF!</definedName>
    <definedName name="TotPrimVac" localSheetId="0">#REF!</definedName>
    <definedName name="TotPrimVac">#REF!</definedName>
    <definedName name="totroca" localSheetId="0">#REF!</definedName>
    <definedName name="totroca">#REF!</definedName>
    <definedName name="TOTSHE1" localSheetId="0">#REF!</definedName>
    <definedName name="TOTSHE1">#REF!</definedName>
    <definedName name="TOTSHE10" localSheetId="0">#REF!</definedName>
    <definedName name="TOTSHE10">#REF!</definedName>
    <definedName name="TOTSHE11" localSheetId="0">#REF!</definedName>
    <definedName name="TOTSHE11">#REF!</definedName>
    <definedName name="TOTSHE12" localSheetId="0">#REF!</definedName>
    <definedName name="TOTSHE12">#REF!</definedName>
    <definedName name="TOTSHE13" localSheetId="0">#REF!</definedName>
    <definedName name="TOTSHE13">#REF!</definedName>
    <definedName name="TOTSHE14" localSheetId="0">#REF!</definedName>
    <definedName name="TOTSHE14">#REF!</definedName>
    <definedName name="TOTSHE15" localSheetId="0">#REF!</definedName>
    <definedName name="TOTSHE15">#REF!</definedName>
    <definedName name="TOTSHE16" localSheetId="0">#REF!</definedName>
    <definedName name="TOTSHE16">#REF!</definedName>
    <definedName name="TOTSHE17" localSheetId="0">#REF!</definedName>
    <definedName name="TOTSHE17">#REF!</definedName>
    <definedName name="TOTSHE18" localSheetId="0">#REF!</definedName>
    <definedName name="TOTSHE18">#REF!</definedName>
    <definedName name="TOTSHE19" localSheetId="0">#REF!</definedName>
    <definedName name="TOTSHE19">#REF!</definedName>
    <definedName name="TOTSHE2" localSheetId="0">#REF!</definedName>
    <definedName name="TOTSHE2">#REF!</definedName>
    <definedName name="TOTSHE20" localSheetId="0">#REF!</definedName>
    <definedName name="TOTSHE20">#REF!</definedName>
    <definedName name="TOTSHE21" localSheetId="0">#REF!</definedName>
    <definedName name="TOTSHE21">#REF!</definedName>
    <definedName name="TOTSHE22" localSheetId="0">#REF!</definedName>
    <definedName name="TOTSHE22">#REF!</definedName>
    <definedName name="TOTSHE23" localSheetId="0">#REF!</definedName>
    <definedName name="TOTSHE23">#REF!</definedName>
    <definedName name="TOTSHE24" localSheetId="0">#REF!</definedName>
    <definedName name="TOTSHE24">#REF!</definedName>
    <definedName name="TOTSHE25" localSheetId="0">#REF!</definedName>
    <definedName name="TOTSHE25">#REF!</definedName>
    <definedName name="TOTSHE26" localSheetId="0">#REF!</definedName>
    <definedName name="TOTSHE26">#REF!</definedName>
    <definedName name="TOTSHE3" localSheetId="0">#REF!</definedName>
    <definedName name="TOTSHE3">#REF!</definedName>
    <definedName name="TOTSHE4" localSheetId="0">#REF!</definedName>
    <definedName name="TOTSHE4">#REF!</definedName>
    <definedName name="TOTSHE5" localSheetId="0">#REF!</definedName>
    <definedName name="TOTSHE5">#REF!</definedName>
    <definedName name="TOTSHE6" localSheetId="0">#REF!</definedName>
    <definedName name="TOTSHE6">#REF!</definedName>
    <definedName name="TOTSHE7" localSheetId="0">#REF!</definedName>
    <definedName name="TOTSHE7">#REF!</definedName>
    <definedName name="TOTSHE8" localSheetId="0">#REF!</definedName>
    <definedName name="TOTSHE8">#REF!</definedName>
    <definedName name="TOTSHE9" localSheetId="0">#REF!</definedName>
    <definedName name="TOTSHE9">#REF!</definedName>
    <definedName name="TotVac" localSheetId="0">#REF!</definedName>
    <definedName name="TotVac">#REF!</definedName>
    <definedName name="TP" localSheetId="0">#REF!</definedName>
    <definedName name="TP">#REF!</definedName>
    <definedName name="TPOR" localSheetId="0">#REF!</definedName>
    <definedName name="TPOR">#REF!</definedName>
    <definedName name="TPOR2" localSheetId="0">#REF!</definedName>
    <definedName name="TPOR2">#REF!</definedName>
    <definedName name="TPOR3" localSheetId="0">#REF!</definedName>
    <definedName name="TPOR3">#REF!</definedName>
    <definedName name="TPVCME" localSheetId="0">#REF!</definedName>
    <definedName name="TPVCME">#REF!</definedName>
    <definedName name="TPVCP1" localSheetId="0">#REF!</definedName>
    <definedName name="TPVCP1">#REF!</definedName>
    <definedName name="TPVCS3" localSheetId="0">#REF!</definedName>
    <definedName name="TPVCS3">#REF!</definedName>
    <definedName name="TPVCS4" localSheetId="0">#REF!</definedName>
    <definedName name="TPVCS4">#REF!</definedName>
    <definedName name="tr" localSheetId="0">#REF!</definedName>
    <definedName name="tr">#REF!</definedName>
    <definedName name="TRAB" localSheetId="0">#REF!</definedName>
    <definedName name="TRAB">#REF!</definedName>
    <definedName name="TrainSpec" localSheetId="0">#REF!</definedName>
    <definedName name="TrainSpec">#REF!</definedName>
    <definedName name="Tramo3" localSheetId="0">#REF!</definedName>
    <definedName name="Tramo3">#REF!</definedName>
    <definedName name="Tramo4" localSheetId="0">#REF!</definedName>
    <definedName name="Tramo4">#REF!</definedName>
    <definedName name="TRAMOMANG11.2">"['file:///D:/Users/Marcia/Documents/ALCALDIA/ejemplos%20apus/COTIZACION%20PROVEEDORES%20APUS%20SENA%202020.xlsx'#$MATERIALES.$O$104]"</definedName>
    <definedName name="tramos" localSheetId="0">#REF!</definedName>
    <definedName name="tramos">#REF!</definedName>
    <definedName name="TRANA" localSheetId="0">#REF!</definedName>
    <definedName name="TRANA">#REF!</definedName>
    <definedName name="TRANAG" localSheetId="0">#REF!</definedName>
    <definedName name="TRANAG">#REF!</definedName>
    <definedName name="TRANAR" localSheetId="0">#REF!</definedName>
    <definedName name="TRANAR">#REF!</definedName>
    <definedName name="TRANS" localSheetId="0">#REF!</definedName>
    <definedName name="TRANS">#REF!</definedName>
    <definedName name="TRANS_" localSheetId="0">#REF!</definedName>
    <definedName name="TRANS_">#REF!</definedName>
    <definedName name="Transmisores" localSheetId="0">#REF!</definedName>
    <definedName name="Transmisores">#REF!</definedName>
    <definedName name="TRANSPORI" localSheetId="0">{#N/A,#N/A,TRUE,"INGENIERIA";#N/A,#N/A,TRUE,"COMPRAS";#N/A,#N/A,TRUE,"DIRECCION";#N/A,#N/A,TRUE,"RESUMEN"}</definedName>
    <definedName name="TRANSPORI">{#N/A,#N/A,TRUE,"INGENIERIA";#N/A,#N/A,TRUE,"COMPRAS";#N/A,#N/A,TRUE,"DIRECCION";#N/A,#N/A,TRUE,"RESUMEN"}</definedName>
    <definedName name="transporte" localSheetId="0">#REF!</definedName>
    <definedName name="transporte">#REF!</definedName>
    <definedName name="TRANSPORTE2" localSheetId="0">#REF!</definedName>
    <definedName name="TRANSPORTE2">#REF!</definedName>
    <definedName name="TRAT" localSheetId="0">#REF!</definedName>
    <definedName name="TRAT">#REF!</definedName>
    <definedName name="TREM" localSheetId="0">#REF!</definedName>
    <definedName name="TREM">#REF!</definedName>
    <definedName name="Trend_avg" localSheetId="0">#REF!</definedName>
    <definedName name="Trend_avg">#REF!</definedName>
    <definedName name="Trend_Avg_Q" localSheetId="0">#REF!</definedName>
    <definedName name="Trend_Avg_Q">#REF!</definedName>
    <definedName name="Trend_Avg_T" localSheetId="0">#REF!</definedName>
    <definedName name="Trend_Avg_T">#REF!</definedName>
    <definedName name="Trend_total" localSheetId="0">#REF!</definedName>
    <definedName name="Trend_total">#REF!</definedName>
    <definedName name="trend_total_q" localSheetId="0">#REF!</definedName>
    <definedName name="trend_total_q">#REF!</definedName>
    <definedName name="Trenes" localSheetId="0">#REF!</definedName>
    <definedName name="Trenes">#REF!</definedName>
    <definedName name="TRES" localSheetId="0">#REF!</definedName>
    <definedName name="TRES">#REF!</definedName>
    <definedName name="trest" localSheetId="0">#REF!</definedName>
    <definedName name="trest">#REF!</definedName>
    <definedName name="tret" localSheetId="0">#REF!</definedName>
    <definedName name="tret">#REF!</definedName>
    <definedName name="trh" localSheetId="0">#REF!</definedName>
    <definedName name="trh">#REF!</definedName>
    <definedName name="trhfh" localSheetId="0">#REF!</definedName>
    <definedName name="trhfh">#REF!</definedName>
    <definedName name="tri" localSheetId="0">#REF!</definedName>
    <definedName name="tri">#REF!</definedName>
    <definedName name="Trimestre1" localSheetId="0">#REF!</definedName>
    <definedName name="Trimestre1">#REF!</definedName>
    <definedName name="Trimestre2" localSheetId="0">#REF!</definedName>
    <definedName name="Trimestre2">#REF!</definedName>
    <definedName name="Trimestre3" localSheetId="0">#REF!</definedName>
    <definedName name="Trimestre3">#REF!</definedName>
    <definedName name="Trimestre4" localSheetId="0">#REF!</definedName>
    <definedName name="Trimestre4">#REF!</definedName>
    <definedName name="trit" localSheetId="0">#REF!</definedName>
    <definedName name="trit">#REF!</definedName>
    <definedName name="TRITM" localSheetId="0">#REF!</definedName>
    <definedName name="TRITM">#REF!</definedName>
    <definedName name="TRITU" localSheetId="0">#REF!</definedName>
    <definedName name="TRITU">#REF!</definedName>
    <definedName name="Triturado" localSheetId="0">#REF!</definedName>
    <definedName name="Triturado">#REF!</definedName>
    <definedName name="trjfgjh" localSheetId="0">#REF!</definedName>
    <definedName name="trjfgjh">#REF!</definedName>
    <definedName name="TRM" localSheetId="0">#REF!</definedName>
    <definedName name="TRM">#REF!</definedName>
    <definedName name="TRM25sep97" localSheetId="0">#REF!</definedName>
    <definedName name="TRM25sep97">#REF!</definedName>
    <definedName name="tru" localSheetId="0">#REF!</definedName>
    <definedName name="tru">#REF!</definedName>
    <definedName name="truds" localSheetId="0">#REF!</definedName>
    <definedName name="truds">#REF!</definedName>
    <definedName name="trutu" localSheetId="0">#REF!</definedName>
    <definedName name="trutu">#REF!</definedName>
    <definedName name="trydfg" localSheetId="0">#REF!</definedName>
    <definedName name="trydfg">#REF!</definedName>
    <definedName name="trydtrygf" localSheetId="0">#REF!</definedName>
    <definedName name="trydtrygf">#REF!</definedName>
    <definedName name="tryery" localSheetId="0">#REF!</definedName>
    <definedName name="tryery">#REF!</definedName>
    <definedName name="tryi6" localSheetId="0">#REF!</definedName>
    <definedName name="tryi6">#REF!</definedName>
    <definedName name="tryrth" localSheetId="0">#REF!</definedName>
    <definedName name="tryrth">#REF!</definedName>
    <definedName name="TS" localSheetId="0">#REF!</definedName>
    <definedName name="TS">#REF!</definedName>
    <definedName name="TS60kv" localSheetId="0">#REF!</definedName>
    <definedName name="TS60kv">#REF!</definedName>
    <definedName name="TSEC" localSheetId="0">#REF!</definedName>
    <definedName name="TSEC">#REF!</definedName>
    <definedName name="tsert" localSheetId="0">#REF!</definedName>
    <definedName name="tsert">#REF!</definedName>
    <definedName name="TSFR2" localSheetId="0">#REF!</definedName>
    <definedName name="TSFR2">#REF!</definedName>
    <definedName name="TSFR3" localSheetId="0">#REF!</definedName>
    <definedName name="TSFR3">#REF!</definedName>
    <definedName name="TT" localSheetId="0">#REF!</definedName>
    <definedName name="TT">#REF!</definedName>
    <definedName name="TTC" localSheetId="0">#REF!</definedName>
    <definedName name="TTC">#REF!</definedName>
    <definedName name="TtCD" localSheetId="0">#REF!</definedName>
    <definedName name="TtCD">#REF!</definedName>
    <definedName name="TTE" localSheetId="0">#REF!</definedName>
    <definedName name="TTE">#REF!</definedName>
    <definedName name="TtlCD" localSheetId="0">#REF!</definedName>
    <definedName name="TtlCD">#REF!</definedName>
    <definedName name="TTO" localSheetId="0">#REF!</definedName>
    <definedName name="TTO">#REF!</definedName>
    <definedName name="TTP" localSheetId="0">#REF!</definedName>
    <definedName name="TTP">#REF!</definedName>
    <definedName name="TTR" localSheetId="0">#REF!</definedName>
    <definedName name="TTR">#REF!</definedName>
    <definedName name="ttrff" localSheetId="0">#REF!</definedName>
    <definedName name="ttrff">#REF!</definedName>
    <definedName name="ttt" localSheetId="0">#REF!</definedName>
    <definedName name="ttt">#REF!</definedName>
    <definedName name="tttt" localSheetId="0">#REF!</definedName>
    <definedName name="tttt">#REF!</definedName>
    <definedName name="tttt7" localSheetId="0">#REF!</definedName>
    <definedName name="tttt7">#REF!</definedName>
    <definedName name="tttthy" localSheetId="0">#REF!</definedName>
    <definedName name="tttthy">#REF!</definedName>
    <definedName name="ttttr" localSheetId="0">#REF!</definedName>
    <definedName name="ttttr">#REF!</definedName>
    <definedName name="ttttt" localSheetId="0">#REF!</definedName>
    <definedName name="ttttt">#REF!</definedName>
    <definedName name="ttttttttttuy" localSheetId="0">#REF!</definedName>
    <definedName name="ttttttttttuy">#REF!</definedName>
    <definedName name="tu" localSheetId="0">#REF!</definedName>
    <definedName name="tu">#REF!</definedName>
    <definedName name="TUAC10" localSheetId="0">#REF!</definedName>
    <definedName name="TUAC10">#REF!</definedName>
    <definedName name="TUAC12" localSheetId="0">#REF!</definedName>
    <definedName name="TUAC12">#REF!</definedName>
    <definedName name="TUAC16" localSheetId="0">#REF!</definedName>
    <definedName name="TUAC16">#REF!</definedName>
    <definedName name="TUB8AC" localSheetId="0">#REF!</definedName>
    <definedName name="TUB8AC">#REF!</definedName>
    <definedName name="TUBERIA" localSheetId="0">#REF!</definedName>
    <definedName name="TUBERIA">#REF!</definedName>
    <definedName name="Tubería" localSheetId="0">#REF!</definedName>
    <definedName name="Tubería">#REF!</definedName>
    <definedName name="TUBERIA_ACCESORIOS_HIDRAULICOS_Y_SANITARIOS" localSheetId="0">#REF!</definedName>
    <definedName name="TUBERIA_ACCESORIOS_HIDRAULICOS_Y_SANITARIOS">#REF!</definedName>
    <definedName name="TUBERIA1" localSheetId="0">#REF!</definedName>
    <definedName name="TUBERIA1">#REF!</definedName>
    <definedName name="Tuberia2plg" localSheetId="0">#REF!</definedName>
    <definedName name="Tuberia2plg">#REF!</definedName>
    <definedName name="TUBERIA3" localSheetId="0">#REF!</definedName>
    <definedName name="TUBERIA3">#REF!</definedName>
    <definedName name="TUBERIA3_1">"#REF!"</definedName>
    <definedName name="Tuberia4plg" localSheetId="0">#REF!</definedName>
    <definedName name="Tuberia4plg">#REF!</definedName>
    <definedName name="TUBERIA6" localSheetId="0">#REF!</definedName>
    <definedName name="TUBERIA6">#REF!</definedName>
    <definedName name="TUBERIA6_1">"#REF!"</definedName>
    <definedName name="TuberiaCondMedia" localSheetId="0">#REF!</definedName>
    <definedName name="TuberiaCondMedia">#REF!</definedName>
    <definedName name="TuberiaMedia" localSheetId="0">#REF!</definedName>
    <definedName name="TuberiaMedia">#REF!</definedName>
    <definedName name="TuberiaSanNo.4" localSheetId="0">#REF!</definedName>
    <definedName name="TuberiaSanNo.4">#REF!</definedName>
    <definedName name="TuberiaVent2" localSheetId="0">#REF!</definedName>
    <definedName name="TuberiaVent2">#REF!</definedName>
    <definedName name="TuberiaVentNo.2" localSheetId="0">#REF!</definedName>
    <definedName name="TuberiaVentNo.2">#REF!</definedName>
    <definedName name="TUBNE" localSheetId="0">#REF!</definedName>
    <definedName name="TUBNE">#REF!</definedName>
    <definedName name="TUBO0.5">"['file:///D:/Users/Marcia/Documents/ALCALDIA/ejemplos%20apus/COTIZACION%20PROVEEDORES%20APUS%20SENA%202020.xlsx'#$MATERIALES.$O$33]"</definedName>
    <definedName name="TUBOAC40.2">"['file:///D:/Users/Marcia/Documents/ALCALDIA/ejemplos%20apus/COTIZACION%20PROVEEDORES%20APUS%20SENA%202020.xlsx'#$MATERIALES.$O$85]"</definedName>
    <definedName name="TUBOAC40.3">"['file:///D:/Users/Marcia/Documents/ALCALDIA/ejemplos%20apus/COTIZACION%20PROVEEDORES%20APUS%20SENA%202020.xlsx'#$MATERIALES.$O$77]"</definedName>
    <definedName name="TUBOAC40.4">"['file:///D:/Users/Marcia/Documents/ALCALDIA/ejemplos%20apus/COTIZACION%20PROVEEDORES%20APUS%20SENA%202020.xlsx'#$MATERIALES.$O$80]"</definedName>
    <definedName name="TUBOAC401.2">"['file:///D:/Users/Marcia/Documents/ALCALDIA/ejemplos%20apus/COTIZACION%20PROVEEDORES%20APUS%20SENA%202020.xlsx'#$MATERIALES.$O$81]"</definedName>
    <definedName name="TUBOAC401.4">"['file:///D:/Users/Marcia/Documents/ALCALDIA/ejemplos%20apus/COTIZACION%20PROVEEDORES%20APUS%20SENA%202020.xlsx'#$MATERIALES.$O$84]"</definedName>
    <definedName name="TUBOALCPVC8">"['file:///D:/Users/Marcia/Documents/ALCALDIA/ejemplos%20apus/COTIZACION%20PROVEEDORES%20APUS%20SENA%202020.xlsx'#$MATERIALES.$O$88]"</definedName>
    <definedName name="TUBOCONDUIT1.2">"['file:///D:/Users/Marcia/Documents/ALCALDIA/ejemplos%20apus/COTIZACION%20PROVEEDORES%20APUS%20SENA%202020.xlsx'#$MATERIALES.$O$50]"</definedName>
    <definedName name="TUBOCONDUIT3.4">"['file:///D:/Users/Marcia/Documents/ALCALDIA/ejemplos%20apus/COTIZACION%20PROVEEDORES%20APUS%20SENA%202020.xlsx'#$MATERIALES.$O$52]"</definedName>
    <definedName name="TUBOESTRUCT">"['file:///D:/Users/Marcia/Documents/ALCALDIA/ejemplos%20apus/COTIZACION%20PROVEEDORES%20APUS%20SENA%202020.xlsx'#$MATERIALES.$O$151]"</definedName>
    <definedName name="TUBOGALV2">"['file:///D:/Users/Marcia/Documents/ALCALDIA/ejemplos%20apus/COTIZACION%20PROVEEDORES%20APUS%20SENA%202020.xlsx'#$MATERIALES.$O$153]"</definedName>
    <definedName name="TUBOPCVS4">"['file:///D:/Users/Marcia/Documents/ALCALDIA/ejemplos%20apus/COTIZACION%20PROVEEDORES%20APUS%20SENA%202020.xlsx'#$MATERIALES.$O$70]"</definedName>
    <definedName name="TUBOPVC0.521">"['file:///D:/Users/Marcia/Documents/ALCALDIA/ejemplos%20apus/COTIZACION%20PROVEEDORES%20APUS%20SENA%202020.xlsx'#$MATERIALES.$O$91]"</definedName>
    <definedName name="TUBOPVC1.2">"['file:///D:/Users/Marcia/Documents/ALCALDIA/ejemplos%20apus/COTIZACION%20PROVEEDORES%20APUS%20SENA%202020.xlsx'#$MATERIALES.$O$59]"</definedName>
    <definedName name="TUBOPVC1.221">"['file:///D:/Users/Marcia/Documents/ALCALDIA/ejemplos%20apus/COTIZACION%20PROVEEDORES%20APUS%20SENA%202020.xlsx'#$MATERIALES.$O$90]"</definedName>
    <definedName name="TUBOPVC13.5">"['file:///D:/Users/Marcia/Documents/ALCALDIA/ejemplos%20apus/COTIZACION%20PROVEEDORES%20APUS%20SENA%202020.xlsx'#$MATERIALES.$O$89]"</definedName>
    <definedName name="TUBOPVC3.4">"['file:///D:/Users/Marcia/Documents/ALCALDIA/ejemplos%20apus/COTIZACION%20PROVEEDORES%20APUS%20SENA%202020.xlsx'#$MATERIALES.$O$61]"</definedName>
    <definedName name="TUBOPVCP3.21">"['file:///D:/Users/Marcia/Documents/ALCALDIA/ejemplos%20apus/COTIZACION%20PROVEEDORES%20APUS%20SENA%202020.xlsx'#$MATERIALES.$O$106]"</definedName>
    <definedName name="TUBOPVCP4.21">"['file:///D:/Users/Marcia/Documents/ALCALDIA/ejemplos%20apus/COTIZACION%20PROVEEDORES%20APUS%20SENA%202020.xlsx'#$MATERIALES.$O$105]"</definedName>
    <definedName name="TUBOPVCS2">"['file:///D:/Users/Marcia/Documents/ALCALDIA/ejemplos%20apus/COTIZACION%20PROVEEDORES%20APUS%20SENA%202020.xlsx'#$MATERIALES.$O$64]"</definedName>
    <definedName name="TUBOPVCS3">"['file:///D:/Users/Marcia/Documents/ALCALDIA/ejemplos%20apus/COTIZACION%20PROVEEDORES%20APUS%20SENA%202020.xlsx'#$MATERIALES.$O$92]"</definedName>
    <definedName name="TUBOPVCS6">"['file:///D:/Users/Marcia/Documents/ALCALDIA/ejemplos%20apus/COTIZACION%20PROVEEDORES%20APUS%20SENA%202020.xlsx'#$MATERIALES.$O$93]"</definedName>
    <definedName name="TUBS2" localSheetId="0">#REF!</definedName>
    <definedName name="TUBS2">#REF!</definedName>
    <definedName name="TUBS3" localSheetId="0">#REF!</definedName>
    <definedName name="TUBS3">#REF!</definedName>
    <definedName name="TUBS4" localSheetId="0">#REF!</definedName>
    <definedName name="TUBS4">#REF!</definedName>
    <definedName name="TUBS6" localSheetId="0">#REF!</definedName>
    <definedName name="TUBS6">#REF!</definedName>
    <definedName name="TUHD10" localSheetId="0">#REF!</definedName>
    <definedName name="TUHD10">#REF!</definedName>
    <definedName name="TUHD16" localSheetId="0">#REF!</definedName>
    <definedName name="TUHD16">#REF!</definedName>
    <definedName name="TUKYRLTU.IR" localSheetId="0">#REF!</definedName>
    <definedName name="TUKYRLTU.IR">#REF!</definedName>
    <definedName name="tur" localSheetId="0">#REF!</definedName>
    <definedName name="tur">#REF!</definedName>
    <definedName name="turu" localSheetId="0">#REF!</definedName>
    <definedName name="turu">#REF!</definedName>
    <definedName name="tvmenor90min" localSheetId="0">#REF!</definedName>
    <definedName name="tvmenor90min">#REF!</definedName>
    <definedName name="twer" localSheetId="0">#REF!</definedName>
    <definedName name="twer">#REF!</definedName>
    <definedName name="twet" localSheetId="0">#REF!</definedName>
    <definedName name="twet">#REF!</definedName>
    <definedName name="TX" localSheetId="0">#REF!</definedName>
    <definedName name="TX">#REF!</definedName>
    <definedName name="ty" localSheetId="0">#REF!</definedName>
    <definedName name="ty">#REF!</definedName>
    <definedName name="tyery" localSheetId="0">#REF!</definedName>
    <definedName name="tyery">#REF!</definedName>
    <definedName name="tyj" localSheetId="0">#REF!</definedName>
    <definedName name="tyj">#REF!</definedName>
    <definedName name="tyjtyj" localSheetId="0">#REF!</definedName>
    <definedName name="tyjtyj">#REF!</definedName>
    <definedName name="tyjytjuyjuy" localSheetId="0">#REF!</definedName>
    <definedName name="tyjytjuyjuy">#REF!</definedName>
    <definedName name="tyk" localSheetId="0">#REF!</definedName>
    <definedName name="tyk">#REF!</definedName>
    <definedName name="tym" localSheetId="0">#REF!</definedName>
    <definedName name="tym">#REF!</definedName>
    <definedName name="tyr" localSheetId="0">#REF!</definedName>
    <definedName name="tyr">#REF!</definedName>
    <definedName name="tys" localSheetId="0">#REF!</definedName>
    <definedName name="tys">#REF!</definedName>
    <definedName name="tytgfhgfh" localSheetId="0">#REF!</definedName>
    <definedName name="tytgfhgfh">#REF!</definedName>
    <definedName name="tyty" localSheetId="0">#REF!</definedName>
    <definedName name="tyty">#REF!</definedName>
    <definedName name="TYUIYI" localSheetId="0">#REF!</definedName>
    <definedName name="TYUIYI">#REF!</definedName>
    <definedName name="tyujh" localSheetId="0">#REF!</definedName>
    <definedName name="tyujh">#REF!</definedName>
    <definedName name="tyuty" localSheetId="0">#REF!</definedName>
    <definedName name="tyuty">#REF!</definedName>
    <definedName name="tyutyu" localSheetId="0">#REF!</definedName>
    <definedName name="tyutyu">#REF!</definedName>
    <definedName name="tyxg" localSheetId="0">#REF!</definedName>
    <definedName name="tyxg">#REF!</definedName>
    <definedName name="tz214_" localSheetId="0">#REF!</definedName>
    <definedName name="tz214_">#REF!</definedName>
    <definedName name="U" localSheetId="0">#REF!</definedName>
    <definedName name="U">#REF!</definedName>
    <definedName name="U_1">"#REF!"</definedName>
    <definedName name="U_Z" localSheetId="0">#REF!</definedName>
    <definedName name="U_Z">#REF!</definedName>
    <definedName name="u3u" localSheetId="0">#REF!</definedName>
    <definedName name="u3u">#REF!</definedName>
    <definedName name="U3UP" localSheetId="0">#REF!</definedName>
    <definedName name="U3UP">#REF!</definedName>
    <definedName name="U3UP_1">"#REF!"</definedName>
    <definedName name="U3UZ" localSheetId="0">#REF!</definedName>
    <definedName name="U3UZ">#REF!</definedName>
    <definedName name="U3UZ_1">"#REF!"</definedName>
    <definedName name="U4UP" localSheetId="0">#REF!</definedName>
    <definedName name="U4UP">#REF!</definedName>
    <definedName name="U4UP_1">"#REF!"</definedName>
    <definedName name="U4UZ" localSheetId="0">#REF!</definedName>
    <definedName name="U4UZ">#REF!</definedName>
    <definedName name="U4UZ_1">"#REF!"</definedName>
    <definedName name="U6UP" localSheetId="0">#REF!</definedName>
    <definedName name="U6UP">#REF!</definedName>
    <definedName name="U6UP_1">"#REF!"</definedName>
    <definedName name="U6UP_2">"#REF!"</definedName>
    <definedName name="U6UZ" localSheetId="0">#REF!</definedName>
    <definedName name="U6UZ">#REF!</definedName>
    <definedName name="U6UZ_1">"#REF!"</definedName>
    <definedName name="u7u7" localSheetId="0">#REF!</definedName>
    <definedName name="u7u7">#REF!</definedName>
    <definedName name="U8UP" localSheetId="0">#REF!</definedName>
    <definedName name="U8UP">#REF!</definedName>
    <definedName name="U8UP_1">"#REF!"</definedName>
    <definedName name="U8UZ" localSheetId="0">#REF!</definedName>
    <definedName name="U8UZ">#REF!</definedName>
    <definedName name="U8UZ_1">"#REF!"</definedName>
    <definedName name="UALU" localSheetId="0">#REF!</definedName>
    <definedName name="UALU">#REF!</definedName>
    <definedName name="uat" localSheetId="0">#REF!</definedName>
    <definedName name="uat">#REF!</definedName>
    <definedName name="UBICACION" localSheetId="0">#REF!</definedName>
    <definedName name="UBICACION">#REF!</definedName>
    <definedName name="Ubicación" localSheetId="0">#REF!</definedName>
    <definedName name="Ubicación">#REF!</definedName>
    <definedName name="UD" localSheetId="0">#REF!</definedName>
    <definedName name="UD">#REF!</definedName>
    <definedName name="ue____I¨￡">#N/A</definedName>
    <definedName name="ue____Iª">#N/A</definedName>
    <definedName name="ùê____Íª">#N/A</definedName>
    <definedName name="UFrm2InUse">1</definedName>
    <definedName name="UI" localSheetId="0">#REF!</definedName>
    <definedName name="UI">#REF!</definedName>
    <definedName name="UIC" localSheetId="0">#REF!</definedName>
    <definedName name="UIC">#REF!</definedName>
    <definedName name="uijhj" localSheetId="0">#REF!</definedName>
    <definedName name="uijhj">#REF!</definedName>
    <definedName name="uio" localSheetId="0">#REF!</definedName>
    <definedName name="uio">#REF!</definedName>
    <definedName name="uiou" localSheetId="0">#REF!</definedName>
    <definedName name="uiou">#REF!</definedName>
    <definedName name="uir" localSheetId="0">#REF!</definedName>
    <definedName name="uir">#REF!</definedName>
    <definedName name="uituii" localSheetId="0">#REF!</definedName>
    <definedName name="uituii">#REF!</definedName>
    <definedName name="uityjj" localSheetId="0">#REF!</definedName>
    <definedName name="uityjj">#REF!</definedName>
    <definedName name="uiufgj" localSheetId="0">#REF!</definedName>
    <definedName name="uiufgj">#REF!</definedName>
    <definedName name="UIUYI" localSheetId="0">#REF!</definedName>
    <definedName name="UIUYI">#REF!</definedName>
    <definedName name="UK" localSheetId="0">#REF!</definedName>
    <definedName name="UK">#REF!</definedName>
    <definedName name="ul" localSheetId="0">#REF!</definedName>
    <definedName name="ul">#REF!</definedName>
    <definedName name="ultima" localSheetId="0">#REF!</definedName>
    <definedName name="ultima">#REF!</definedName>
    <definedName name="UN" localSheetId="0">#REF!</definedName>
    <definedName name="UN">#REF!</definedName>
    <definedName name="UN_PRI" localSheetId="0">#REF!</definedName>
    <definedName name="UN_PRI">#REF!</definedName>
    <definedName name="Unidades" localSheetId="0">#REF!</definedName>
    <definedName name="Unidades">#REF!</definedName>
    <definedName name="UNION" localSheetId="0">#REF!</definedName>
    <definedName name="UNION">#REF!</definedName>
    <definedName name="UNION_Z" localSheetId="0">#REF!</definedName>
    <definedName name="UNION_Z">#REF!</definedName>
    <definedName name="UNION3" localSheetId="0">#REF!</definedName>
    <definedName name="UNION3">#REF!</definedName>
    <definedName name="UNION3_1">"#REF!"</definedName>
    <definedName name="UNION3PVC" localSheetId="0">#REF!</definedName>
    <definedName name="UNION3PVC">#REF!</definedName>
    <definedName name="UNION3PVC_1">"#REF!"</definedName>
    <definedName name="UNION6PVC" localSheetId="0">#REF!</definedName>
    <definedName name="UNION6PVC">#REF!</definedName>
    <definedName name="UNION6PVC_1">"#REF!"</definedName>
    <definedName name="UNION8" localSheetId="0">#REF!</definedName>
    <definedName name="UNION8">#REF!</definedName>
    <definedName name="UNION8_1">"#REF!"</definedName>
    <definedName name="UNION8PVC" localSheetId="0">#REF!</definedName>
    <definedName name="UNION8PVC">#REF!</definedName>
    <definedName name="UNION8PVC_1">"#REF!"</definedName>
    <definedName name="UNIONHG">"['file:///D:/Users/Marcia/Documents/ALCALDIA/ejemplos%20apus/COTIZACION%20PROVEEDORES%20APUS%20SENA%202020.xlsx'#$MATERIALES.$O$78]"</definedName>
    <definedName name="UNIONREPARACION" localSheetId="0">#REF!</definedName>
    <definedName name="UNIONREPARACION">#REF!</definedName>
    <definedName name="UNIONREPARACION_1">"#REF!"</definedName>
    <definedName name="UNIONREPARACION6" localSheetId="0">#REF!</definedName>
    <definedName name="UNIONREPARACION6">#REF!</definedName>
    <definedName name="UNIONREPARACION6_1">"#REF!"</definedName>
    <definedName name="UNIT" localSheetId="0">#REF!</definedName>
    <definedName name="UNIT">#REF!</definedName>
    <definedName name="UNITARIO" localSheetId="0">#REF!</definedName>
    <definedName name="UNITARIO">#REF!</definedName>
    <definedName name="Unitarios" localSheetId="0">#REF!</definedName>
    <definedName name="Unitarios">#REF!</definedName>
    <definedName name="unj" localSheetId="0">#REF!</definedName>
    <definedName name="unj">#REF!</definedName>
    <definedName name="uno" localSheetId="0">#REF!</definedName>
    <definedName name="uno">[0]!ERR</definedName>
    <definedName name="UOUIV" localSheetId="0">#REF!</definedName>
    <definedName name="UOUIV">#REF!</definedName>
    <definedName name="UPVC" localSheetId="0">#REF!</definedName>
    <definedName name="UPVC">#REF!</definedName>
    <definedName name="UR3UP" localSheetId="0">#REF!</definedName>
    <definedName name="UR3UP">#REF!</definedName>
    <definedName name="UR3UP_1">"#REF!"</definedName>
    <definedName name="UR3UZ" localSheetId="0">#REF!</definedName>
    <definedName name="UR3UZ">#REF!</definedName>
    <definedName name="UR3UZ_1">"#REF!"</definedName>
    <definedName name="UR4UP" localSheetId="0">#REF!</definedName>
    <definedName name="UR4UP">#REF!</definedName>
    <definedName name="UR4UP_1">"#REF!"</definedName>
    <definedName name="UR4UZ" localSheetId="0">#REF!</definedName>
    <definedName name="UR4UZ">#REF!</definedName>
    <definedName name="UR4UZ_1">"#REF!"</definedName>
    <definedName name="UR6UP" localSheetId="0">#REF!</definedName>
    <definedName name="UR6UP">#REF!</definedName>
    <definedName name="UR6UP_1">"#REF!"</definedName>
    <definedName name="UR6UZ" localSheetId="0">#REF!</definedName>
    <definedName name="UR6UZ">#REF!</definedName>
    <definedName name="UR6UZ_1">"#REF!"</definedName>
    <definedName name="UR8UP" localSheetId="0">#REF!</definedName>
    <definedName name="UR8UP">#REF!</definedName>
    <definedName name="UR8UP_1">"#REF!"</definedName>
    <definedName name="UR8UZ" localSheetId="0">#REF!</definedName>
    <definedName name="UR8UZ">#REF!</definedName>
    <definedName name="UR8UZ_1">"#REF!"</definedName>
    <definedName name="URAP10" localSheetId="0">#REF!</definedName>
    <definedName name="URAP10">#REF!</definedName>
    <definedName name="URAP2" localSheetId="0">#REF!</definedName>
    <definedName name="URAP2">#REF!</definedName>
    <definedName name="URAP3" localSheetId="0">#REF!</definedName>
    <definedName name="URAP3">#REF!</definedName>
    <definedName name="URAP4" localSheetId="0">#REF!</definedName>
    <definedName name="URAP4">#REF!</definedName>
    <definedName name="URAP6" localSheetId="0">#REF!</definedName>
    <definedName name="URAP6">#REF!</definedName>
    <definedName name="URAP8" localSheetId="0">#REF!</definedName>
    <definedName name="URAP8">#REF!</definedName>
    <definedName name="UREP12" localSheetId="0">#REF!</definedName>
    <definedName name="UREP12">#REF!</definedName>
    <definedName name="UREP2" localSheetId="0">#REF!</definedName>
    <definedName name="UREP2">#REF!</definedName>
    <definedName name="UREP3" localSheetId="0">#REF!</definedName>
    <definedName name="UREP3">#REF!</definedName>
    <definedName name="UREP4" localSheetId="0">#REF!</definedName>
    <definedName name="UREP4">#REF!</definedName>
    <definedName name="UREP6" localSheetId="0">#REF!</definedName>
    <definedName name="UREP6">#REF!</definedName>
    <definedName name="UREP8" localSheetId="0">#REF!</definedName>
    <definedName name="UREP8">#REF!</definedName>
    <definedName name="uriel" localSheetId="0">#REF!</definedName>
    <definedName name="uriel">[0]!ERR</definedName>
    <definedName name="uryur" localSheetId="0">#REF!</definedName>
    <definedName name="uryur">#REF!</definedName>
    <definedName name="Usd" localSheetId="0">#REF!</definedName>
    <definedName name="Usd">#REF!</definedName>
    <definedName name="USxCOL" localSheetId="0">#REF!</definedName>
    <definedName name="USxCOL">#REF!</definedName>
    <definedName name="ut" localSheetId="0">#REF!</definedName>
    <definedName name="ut">#REF!</definedName>
    <definedName name="UTI" localSheetId="0">#REF!</definedName>
    <definedName name="UTI">#REF!</definedName>
    <definedName name="UTIL" localSheetId="0">#REF!</definedName>
    <definedName name="UTIL">#REF!</definedName>
    <definedName name="Utilidad" localSheetId="0">#REF!</definedName>
    <definedName name="Utilidad">#REF!</definedName>
    <definedName name="UTJG" localSheetId="0">#REF!</definedName>
    <definedName name="UTJG">#REF!</definedName>
    <definedName name="UTL" localSheetId="0">#REF!</definedName>
    <definedName name="UTL">#REF!</definedName>
    <definedName name="uu" localSheetId="0">#REF!</definedName>
    <definedName name="uu">#REF!</definedName>
    <definedName name="uuu" localSheetId="0">#REF!</definedName>
    <definedName name="uuu">#REF!</definedName>
    <definedName name="uuuuo" localSheetId="0">#REF!</definedName>
    <definedName name="uuuuo">#REF!</definedName>
    <definedName name="uuuuuj" localSheetId="0">#REF!</definedName>
    <definedName name="uuuuuj">#REF!</definedName>
    <definedName name="uv">375000</definedName>
    <definedName name="uwkap" localSheetId="0">#REF!</definedName>
    <definedName name="uwkap">#REF!</definedName>
    <definedName name="UWT" localSheetId="0">#REF!</definedName>
    <definedName name="UWT">#REF!</definedName>
    <definedName name="uyiyiy" localSheetId="0">#REF!</definedName>
    <definedName name="uyiyiy">#REF!</definedName>
    <definedName name="uytu" localSheetId="0">#REF!</definedName>
    <definedName name="uytu">#REF!</definedName>
    <definedName name="uyur" localSheetId="0">#REF!</definedName>
    <definedName name="uyur">#REF!</definedName>
    <definedName name="v" localSheetId="0">#REF!</definedName>
    <definedName name="v">#REF!</definedName>
    <definedName name="V1_" localSheetId="0">#REF!</definedName>
    <definedName name="V1_">#REF!</definedName>
    <definedName name="V10_" localSheetId="0">#REF!</definedName>
    <definedName name="V10_">#REF!</definedName>
    <definedName name="V11_" localSheetId="0">#REF!</definedName>
    <definedName name="V11_">#REF!</definedName>
    <definedName name="V12_" localSheetId="0">#REF!</definedName>
    <definedName name="V12_">#REF!</definedName>
    <definedName name="V13_" localSheetId="0">#REF!</definedName>
    <definedName name="V13_">#REF!</definedName>
    <definedName name="V14_" localSheetId="0">#REF!</definedName>
    <definedName name="V14_">#REF!</definedName>
    <definedName name="V15_" localSheetId="0">#REF!</definedName>
    <definedName name="V15_">#REF!</definedName>
    <definedName name="V16_" localSheetId="0">#REF!</definedName>
    <definedName name="V16_">#REF!</definedName>
    <definedName name="V17_" localSheetId="0">#REF!</definedName>
    <definedName name="V17_">#REF!</definedName>
    <definedName name="V2_" localSheetId="0">#REF!</definedName>
    <definedName name="V2_">#REF!</definedName>
    <definedName name="V3_" localSheetId="0">#REF!</definedName>
    <definedName name="V3_">#REF!</definedName>
    <definedName name="V4_" localSheetId="0">#REF!</definedName>
    <definedName name="V4_">#REF!</definedName>
    <definedName name="V5_" localSheetId="0">#REF!</definedName>
    <definedName name="V5_">#REF!</definedName>
    <definedName name="V6_" localSheetId="0">#REF!</definedName>
    <definedName name="V6_">#REF!</definedName>
    <definedName name="V7_" localSheetId="0">#REF!</definedName>
    <definedName name="V7_">#REF!</definedName>
    <definedName name="V8_" localSheetId="0">#REF!</definedName>
    <definedName name="V8_">#REF!</definedName>
    <definedName name="V9_" localSheetId="0">#REF!</definedName>
    <definedName name="V9_">#REF!</definedName>
    <definedName name="VALDES" localSheetId="0">#REF!</definedName>
    <definedName name="VALDES">#REF!</definedName>
    <definedName name="VALDES_10" localSheetId="0">#REF!</definedName>
    <definedName name="VALDES_10">#REF!</definedName>
    <definedName name="VALDES_18" localSheetId="0">#REF!</definedName>
    <definedName name="VALDES_18">#REF!</definedName>
    <definedName name="VALDES_20" localSheetId="0">#REF!</definedName>
    <definedName name="VALDES_20">#REF!</definedName>
    <definedName name="VALDES_21" localSheetId="0">#REF!</definedName>
    <definedName name="VALDES_21">#REF!</definedName>
    <definedName name="VALDES_22" localSheetId="0">#REF!</definedName>
    <definedName name="VALDES_22">#REF!</definedName>
    <definedName name="VALDES_7" localSheetId="0">#REF!</definedName>
    <definedName name="VALDES_7">#REF!</definedName>
    <definedName name="VALDES_8" localSheetId="0">#REF!</definedName>
    <definedName name="VALDES_8">#REF!</definedName>
    <definedName name="VALDES_8a" localSheetId="0">#REF!</definedName>
    <definedName name="VALDES_8a">#REF!</definedName>
    <definedName name="VALMA3" localSheetId="0">#REF!</definedName>
    <definedName name="VALMA3">#REF!</definedName>
    <definedName name="VALMA4" localSheetId="0">#REF!</definedName>
    <definedName name="VALMA4">#REF!</definedName>
    <definedName name="Valor" localSheetId="0">#REF!</definedName>
    <definedName name="Valor">#REF!</definedName>
    <definedName name="Valor_1">"#REF!"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Cto" localSheetId="0">#REF!</definedName>
    <definedName name="ValorCto">#REF!</definedName>
    <definedName name="ValorEjecutado" localSheetId="0">#REF!</definedName>
    <definedName name="ValorEjecutado">#REF!</definedName>
    <definedName name="ValorProyecto" localSheetId="0">#REF!</definedName>
    <definedName name="ValorProyecto">#REF!</definedName>
    <definedName name="ValorRecursosComprometidos" localSheetId="0">#REF!</definedName>
    <definedName name="ValorRecursosComprometidos">#REF!</definedName>
    <definedName name="ValorTot" localSheetId="0">#REF!</definedName>
    <definedName name="ValorTot">#REF!</definedName>
    <definedName name="ValorTot_1">"#REF!"</definedName>
    <definedName name="valparaiso" localSheetId="0">#REF!</definedName>
    <definedName name="valparaiso">#REF!</definedName>
    <definedName name="Values_Entered" localSheetId="0">IF(#REF!*Interest_Rate*Loan_Years*Loan_Start&gt;0,1,0)</definedName>
    <definedName name="Values_Entered">IF([0]!Loan_Amount*Interest_Rate*Loan_Years*Loan_Start&gt;0,1,0)</definedName>
    <definedName name="VALV21.2">"['file:///D:/Users/Marcia/Documents/ALCALDIA/ejemplos%20apus/COTIZACION%20PROVEEDORES%20APUS%20SENA%202020.xlsx'#$MATERIALES.$O$99]"</definedName>
    <definedName name="valves" localSheetId="0">#REF!</definedName>
    <definedName name="valves">#REF!</definedName>
    <definedName name="VALVULA3" localSheetId="0">#REF!</definedName>
    <definedName name="VALVULA3">#REF!</definedName>
    <definedName name="VALVULA3_1">"#REF!"</definedName>
    <definedName name="VALVULA4" localSheetId="0">#REF!</definedName>
    <definedName name="VALVULA4">#REF!</definedName>
    <definedName name="VALVULA4_1">"#REF!"</definedName>
    <definedName name="VALVULA6" localSheetId="0">#REF!</definedName>
    <definedName name="VALVULA6">#REF!</definedName>
    <definedName name="VALVULA6_1">"#REF!"</definedName>
    <definedName name="VALVULA8" localSheetId="0">#REF!</definedName>
    <definedName name="VALVULA8">#REF!</definedName>
    <definedName name="VALVULA8_1">"#REF!"</definedName>
    <definedName name="Válvulas" localSheetId="0">#REF!</definedName>
    <definedName name="Válvulas">#REF!</definedName>
    <definedName name="VAMC" localSheetId="0">#REF!</definedName>
    <definedName name="VAMC">#REF!</definedName>
    <definedName name="VAMRF" localSheetId="0">#REF!</definedName>
    <definedName name="VAMRF">#REF!</definedName>
    <definedName name="VAMURO" localSheetId="0">#REF!</definedName>
    <definedName name="VAMURO">#REF!</definedName>
    <definedName name="Var" localSheetId="0">#REF!</definedName>
    <definedName name="Var">#REF!</definedName>
    <definedName name="VARCOOP5.8">"['file:///D:/Users/Marcia/Documents/ALCALDIA/ejemplos%20apus/COTIZACION%20PROVEEDORES%20APUS%20SENA%202020.xlsx'#$MATERIALES.$O$38]"</definedName>
    <definedName name="VARIACION1" localSheetId="0">#REF!</definedName>
    <definedName name="VARIACION1">#REF!</definedName>
    <definedName name="Varios" localSheetId="0">#REF!</definedName>
    <definedName name="Varios">#REF!</definedName>
    <definedName name="VARR5.8">"['file:///D:/Users/Marcia/Documents/ALCALDIA/ejemplos%20apus/COTIZACION%20PROVEEDORES%20APUS%20SENA%202020.xlsx'#$MATERIALES.$O$29]"</definedName>
    <definedName name="VBV" localSheetId="0">#REF!</definedName>
    <definedName name="VBV">#REF!</definedName>
    <definedName name="VBV.1" localSheetId="0">#REF!</definedName>
    <definedName name="VBV.1">#REF!</definedName>
    <definedName name="VBV_1">#N/A</definedName>
    <definedName name="vbvbvbvb" localSheetId="0">#REF!</definedName>
    <definedName name="vbvbvbvb">#REF!</definedName>
    <definedName name="vc" localSheetId="0">#REF!</definedName>
    <definedName name="vc">#REF!</definedName>
    <definedName name="VCANAL" localSheetId="0">#REF!</definedName>
    <definedName name="VCANAL">#REF!</definedName>
    <definedName name="VCBB8" localSheetId="0">#REF!</definedName>
    <definedName name="VCBB8">#REF!</definedName>
    <definedName name="VCEL1" localSheetId="0">#REF!</definedName>
    <definedName name="VCEL1">#REF!</definedName>
    <definedName name="VCEL2" localSheetId="0">#REF!</definedName>
    <definedName name="VCEL2">#REF!</definedName>
    <definedName name="VCEL3" localSheetId="0">#REF!</definedName>
    <definedName name="VCEL3">#REF!</definedName>
    <definedName name="VCEL4" localSheetId="0">#REF!</definedName>
    <definedName name="VCEL4">#REF!</definedName>
    <definedName name="VCEL6" localSheetId="0">#REF!</definedName>
    <definedName name="VCEL6">#REF!</definedName>
    <definedName name="VCEL8" localSheetId="0">#REF!</definedName>
    <definedName name="VCEL8">#REF!</definedName>
    <definedName name="VCELA2" localSheetId="0">#REF!</definedName>
    <definedName name="VCELA2">#REF!</definedName>
    <definedName name="VCELA3" localSheetId="0">#REF!</definedName>
    <definedName name="VCELA3">#REF!</definedName>
    <definedName name="VCELA4" localSheetId="0">#REF!</definedName>
    <definedName name="VCELA4">#REF!</definedName>
    <definedName name="VCELA6" localSheetId="0">#REF!</definedName>
    <definedName name="VCELA6">#REF!</definedName>
    <definedName name="vct" localSheetId="0">#REF!</definedName>
    <definedName name="vct">#REF!</definedName>
    <definedName name="vcvvc" localSheetId="0">#REF!</definedName>
    <definedName name="vcvvc">#REF!</definedName>
    <definedName name="VD" localSheetId="0">#REF!</definedName>
    <definedName name="VD">#REF!</definedName>
    <definedName name="vdfvuio" localSheetId="0">#REF!</definedName>
    <definedName name="vdfvuio">#REF!</definedName>
    <definedName name="vdsvnj" localSheetId="0">#REF!</definedName>
    <definedName name="vdsvnj">#REF!</definedName>
    <definedName name="VentaAiu" localSheetId="0">#REF!</definedName>
    <definedName name="VentaAiu">#REF!</definedName>
    <definedName name="VENTANAS_PISO_1" localSheetId="0">#REF!</definedName>
    <definedName name="VENTANAS_PISO_1">#REF!</definedName>
    <definedName name="VENTANAS_PISO_2" localSheetId="0">#REF!</definedName>
    <definedName name="VENTANAS_PISO_2">#REF!</definedName>
    <definedName name="VENTANAS_PISO_3" localSheetId="0">#REF!</definedName>
    <definedName name="VENTANAS_PISO_3">#REF!</definedName>
    <definedName name="VENTANAS_PISO_4" localSheetId="0">#REF!</definedName>
    <definedName name="VENTANAS_PISO_4">#REF!</definedName>
    <definedName name="VENTANAS_PISO_5" localSheetId="0">#REF!</definedName>
    <definedName name="VENTANAS_PISO_5">#REF!</definedName>
    <definedName name="VENTI" localSheetId="0">#REF!</definedName>
    <definedName name="VENTI">#REF!</definedName>
    <definedName name="Version4OK" localSheetId="0">{"Datos de las Curvas",#N/A,TRUE,"TABLA-CALCULOS"}</definedName>
    <definedName name="Version4OK">{"Datos de las Curvas",#N/A,TRUE,"TABLA-CALCULOS"}</definedName>
    <definedName name="VEX" localSheetId="0">#REF!</definedName>
    <definedName name="VEX">#REF!</definedName>
    <definedName name="VEX_ON" localSheetId="0">#REF!</definedName>
    <definedName name="VEX_ON">#REF!</definedName>
    <definedName name="VEX1_1" localSheetId="0">#REF!</definedName>
    <definedName name="VEX1_1">#REF!</definedName>
    <definedName name="VEX1_1_1" localSheetId="0">#REF!</definedName>
    <definedName name="VEX1_1_1">#REF!</definedName>
    <definedName name="VEX1_1_2" localSheetId="0">#REF!</definedName>
    <definedName name="VEX1_1_2">#REF!</definedName>
    <definedName name="VEX1_1_3" localSheetId="0">#REF!</definedName>
    <definedName name="VEX1_1_3">#REF!</definedName>
    <definedName name="VEX1_1_4" localSheetId="0">#REF!</definedName>
    <definedName name="VEX1_1_4">#REF!</definedName>
    <definedName name="VEX1_2" localSheetId="0">#REF!</definedName>
    <definedName name="VEX1_2">#REF!</definedName>
    <definedName name="VEX1_3" localSheetId="0">#REF!</definedName>
    <definedName name="VEX1_3">#REF!</definedName>
    <definedName name="VFA" localSheetId="0">#REF!</definedName>
    <definedName name="VFA">#REF!</definedName>
    <definedName name="VFA1_1" localSheetId="0">#REF!</definedName>
    <definedName name="VFA1_1">#REF!</definedName>
    <definedName name="VFA1_1_1" localSheetId="0">#REF!</definedName>
    <definedName name="VFA1_1_1">#REF!</definedName>
    <definedName name="VFA1_1_2" localSheetId="0">#REF!</definedName>
    <definedName name="VFA1_1_2">#REF!</definedName>
    <definedName name="VFA1_1_3" localSheetId="0">#REF!</definedName>
    <definedName name="VFA1_1_3">#REF!</definedName>
    <definedName name="VFA1_1_4" localSheetId="0">#REF!</definedName>
    <definedName name="VFA1_1_4">#REF!</definedName>
    <definedName name="VFA1_1_5" localSheetId="0">#REF!</definedName>
    <definedName name="VFA1_1_5">#REF!</definedName>
    <definedName name="VFA1_1_6" localSheetId="0">#REF!</definedName>
    <definedName name="VFA1_1_6">#REF!</definedName>
    <definedName name="VFA1_2" localSheetId="0">#REF!</definedName>
    <definedName name="VFA1_2">#REF!</definedName>
    <definedName name="VFA1_3" localSheetId="0">#REF!</definedName>
    <definedName name="VFA1_3">#REF!</definedName>
    <definedName name="vfbgnhyt" localSheetId="0">#REF!</definedName>
    <definedName name="vfbgnhyt">#REF!</definedName>
    <definedName name="vfh" localSheetId="0">#REF!</definedName>
    <definedName name="vfh">#REF!</definedName>
    <definedName name="VFR" localSheetId="0">#REF!</definedName>
    <definedName name="VFR">#REF!</definedName>
    <definedName name="vfvdv" localSheetId="0">#REF!</definedName>
    <definedName name="vfvdv">#REF!</definedName>
    <definedName name="vfvf" localSheetId="0">#REF!</definedName>
    <definedName name="vfvf">#REF!</definedName>
    <definedName name="VIA" localSheetId="0">#REF!</definedName>
    <definedName name="VIA">#REF!</definedName>
    <definedName name="Viaje" localSheetId="0">#REF!</definedName>
    <definedName name="Viaje">#REF!</definedName>
    <definedName name="VIAJE_" localSheetId="0">#REF!</definedName>
    <definedName name="VIAJE_">#REF!</definedName>
    <definedName name="VIBGA" localSheetId="0">#REF!</definedName>
    <definedName name="VIBGA">#REF!</definedName>
    <definedName name="VIBGA_" localSheetId="0">#REF!</definedName>
    <definedName name="VIBGA_">#REF!</definedName>
    <definedName name="vibr" localSheetId="0">#REF!</definedName>
    <definedName name="vibr">#REF!</definedName>
    <definedName name="VIBRA" localSheetId="0">#REF!</definedName>
    <definedName name="VIBRA">#REF!</definedName>
    <definedName name="VIBRADOR" localSheetId="0">#REF!</definedName>
    <definedName name="VIBRADOR">#REF!</definedName>
    <definedName name="VIBRADORCONCR">"['file:///D:/Users/Marcia/Documents/ALCALDIA/ejemplos%20apus/COTIZACION%20PROVEEDORES%20APUS%20SENA%202020.xlsx'#$EQUIPOS.$L$8]"</definedName>
    <definedName name="VIBRCOM" localSheetId="0">#REF!</definedName>
    <definedName name="VIBRCOM">#REF!</definedName>
    <definedName name="VIBRE" localSheetId="0">#REF!</definedName>
    <definedName name="VIBRE">#REF!</definedName>
    <definedName name="VIBRO" localSheetId="0">#REF!</definedName>
    <definedName name="VIBRO">#REF!</definedName>
    <definedName name="VIBROC">"['file:///D:/Users/Marcia/Documents/ALCALDIA/ejemplos%20apus/COTIZACION%20PROVEEDORES%20APUS%20SENA%202020.xlsx'#$EQUIPOS.$L$22]"</definedName>
    <definedName name="VICEP_DIRECC" localSheetId="0">#REF!</definedName>
    <definedName name="VICEP_DIRECC">#REF!</definedName>
    <definedName name="VIDRI" localSheetId="0">#REF!</definedName>
    <definedName name="VIDRI">#REF!</definedName>
    <definedName name="VIGAER" localSheetId="0">#REF!</definedName>
    <definedName name="VIGAER">#REF!</definedName>
    <definedName name="VigenciaDolares" localSheetId="0">#REF!</definedName>
    <definedName name="VigenciaDolares">#REF!</definedName>
    <definedName name="VigenciaPesos" localSheetId="0">#REF!</definedName>
    <definedName name="VigenciaPesos">#REF!</definedName>
    <definedName name="VIGFUTURA" localSheetId="0">#REF!</definedName>
    <definedName name="VIGFUTURA">#REF!</definedName>
    <definedName name="VIGUETA37X20">"['file:///D:/Users/Marcia/Documents/ALCALDIA/ejemplos%20apus/COTIZACION%20PROVEEDORES%20APUS%20SENA%202020.xlsx'#$MATERIALES.$O$170]"</definedName>
    <definedName name="VINILOTP1">"['file:///D:/Users/Marcia/Documents/ALCALDIA/ejemplos%20apus/COTIZACION%20PROVEEDORES%20APUS%20SENA%202020.xlsx'#$MATERIALES.$O$123]"</definedName>
    <definedName name="viscosidad" localSheetId="0">#REF!</definedName>
    <definedName name="viscosidad">#REF!</definedName>
    <definedName name="VIT" localSheetId="0">#REF!</definedName>
    <definedName name="VIT">#REF!</definedName>
    <definedName name="VIT1_1" localSheetId="0">#REF!</definedName>
    <definedName name="VIT1_1">#REF!</definedName>
    <definedName name="VIT1_1_1" localSheetId="0">#REF!</definedName>
    <definedName name="VIT1_1_1">#REF!</definedName>
    <definedName name="VIT1_1_10" localSheetId="0">#REF!</definedName>
    <definedName name="VIT1_1_10">#REF!</definedName>
    <definedName name="VIT1_1_11" localSheetId="0">#REF!</definedName>
    <definedName name="VIT1_1_11">#REF!</definedName>
    <definedName name="VIT1_1_12" localSheetId="0">#REF!</definedName>
    <definedName name="VIT1_1_12">#REF!</definedName>
    <definedName name="VIT1_1_13" localSheetId="0">#REF!</definedName>
    <definedName name="VIT1_1_13">#REF!</definedName>
    <definedName name="VIT1_1_14" localSheetId="0">#REF!</definedName>
    <definedName name="VIT1_1_14">#REF!</definedName>
    <definedName name="VIT1_1_15" localSheetId="0">#REF!</definedName>
    <definedName name="VIT1_1_15">#REF!</definedName>
    <definedName name="VIT1_1_16" localSheetId="0">#REF!</definedName>
    <definedName name="VIT1_1_16">#REF!</definedName>
    <definedName name="VIt1_1_17" localSheetId="0">#REF!</definedName>
    <definedName name="VIt1_1_17">#REF!</definedName>
    <definedName name="VIT1_1_18" localSheetId="0">#REF!</definedName>
    <definedName name="VIT1_1_18">#REF!</definedName>
    <definedName name="VIt1_1_19" localSheetId="0">#REF!</definedName>
    <definedName name="VIt1_1_19">#REF!</definedName>
    <definedName name="VIT1_1_2" localSheetId="0">#REF!</definedName>
    <definedName name="VIT1_1_2">#REF!</definedName>
    <definedName name="VIT1_1_20" localSheetId="0">#REF!</definedName>
    <definedName name="VIT1_1_20">#REF!</definedName>
    <definedName name="VIT1_1_3" localSheetId="0">#REF!</definedName>
    <definedName name="VIT1_1_3">#REF!</definedName>
    <definedName name="VIT1_1_4" localSheetId="0">#REF!</definedName>
    <definedName name="VIT1_1_4">#REF!</definedName>
    <definedName name="VIT1_1_5" localSheetId="0">#REF!</definedName>
    <definedName name="VIT1_1_5">#REF!</definedName>
    <definedName name="VIT1_1_6" localSheetId="0">#REF!</definedName>
    <definedName name="VIT1_1_6">#REF!</definedName>
    <definedName name="VIT1_1_7" localSheetId="0">#REF!</definedName>
    <definedName name="VIT1_1_7">#REF!</definedName>
    <definedName name="VIT1_1_8" localSheetId="0">#REF!</definedName>
    <definedName name="VIT1_1_8">#REF!</definedName>
    <definedName name="VIT1_1_9" localSheetId="0">#REF!</definedName>
    <definedName name="VIT1_1_9">#REF!</definedName>
    <definedName name="VIT1_2" localSheetId="0">#REF!</definedName>
    <definedName name="VIT1_2">#REF!</definedName>
    <definedName name="VIT1_3" localSheetId="0">#REF!</definedName>
    <definedName name="VIT1_3">#REF!</definedName>
    <definedName name="VIT1_4" localSheetId="0">#REF!</definedName>
    <definedName name="VIT1_4">#REF!</definedName>
    <definedName name="VIT1_5" localSheetId="0">#REF!</definedName>
    <definedName name="VIT1_5">#REF!</definedName>
    <definedName name="VIT1_6" localSheetId="0">#REF!</definedName>
    <definedName name="VIT1_6">#REF!</definedName>
    <definedName name="vital5" localSheetId="0">#REF!</definedName>
    <definedName name="vital5">#REF!</definedName>
    <definedName name="vk" localSheetId="0">#REF!</definedName>
    <definedName name="vk">#REF!</definedName>
    <definedName name="vlvlist_vlvlist_List" localSheetId="0">#REF!</definedName>
    <definedName name="vlvlist_vlvlist_List">#REF!</definedName>
    <definedName name="vnbvxb" localSheetId="0">#REF!</definedName>
    <definedName name="vnbvxb">#REF!</definedName>
    <definedName name="VNVBN" localSheetId="0">#REF!</definedName>
    <definedName name="VNVBN">#REF!</definedName>
    <definedName name="vol" localSheetId="0">#REF!</definedName>
    <definedName name="vol">#REF!</definedName>
    <definedName name="VOLM3COL" localSheetId="0">#REF!</definedName>
    <definedName name="VOLM3COL">#REF!</definedName>
    <definedName name="volm3km" localSheetId="0">#REF!</definedName>
    <definedName name="volm3km">#REF!</definedName>
    <definedName name="VOLQ" localSheetId="0">#REF!</definedName>
    <definedName name="VOLQ">#REF!</definedName>
    <definedName name="VOLQH" localSheetId="0">#REF!</definedName>
    <definedName name="VOLQH">#REF!</definedName>
    <definedName name="VOLQUET" localSheetId="0">#REF!</definedName>
    <definedName name="VOLQUET">#REF!</definedName>
    <definedName name="VOLQUETA" localSheetId="0">#REF!</definedName>
    <definedName name="VOLQUETA">#REF!</definedName>
    <definedName name="VOLQUETA6">"['file:///D:/Users/Marcia/Documents/ALCALDIA/ejemplos%20apus/COTIZACION%20PROVEEDORES%20APUS%20SENA%202020.xlsx'#$EQUIPOS.$L$4]"</definedName>
    <definedName name="VOLVIGA" localSheetId="0">#REF!</definedName>
    <definedName name="VOLVIGA">#REF!</definedName>
    <definedName name="VOLVIGA2" localSheetId="0">#REF!</definedName>
    <definedName name="VOLVIGA2">#REF!</definedName>
    <definedName name="VOtrosIngresosYEgresos" localSheetId="0">#REF!</definedName>
    <definedName name="VOtrosIngresosYEgresos">#REF!</definedName>
    <definedName name="vp" localSheetId="0">#REF!</definedName>
    <definedName name="vp">#REF!</definedName>
    <definedName name="VPN" localSheetId="0">#REF!</definedName>
    <definedName name="VPN">#REF!</definedName>
    <definedName name="VPNCCP" localSheetId="0">#REF!</definedName>
    <definedName name="VPNCCP">#REF!</definedName>
    <definedName name="VPNInversion" localSheetId="0">#REF!</definedName>
    <definedName name="VPNInversion">#REF!</definedName>
    <definedName name="VPNInversionCCP" localSheetId="0">#REF!</definedName>
    <definedName name="VPNInversionCCP">#REF!</definedName>
    <definedName name="VPR" localSheetId="0">#REF!</definedName>
    <definedName name="VPR">#REF!</definedName>
    <definedName name="VPR_COMBUS" localSheetId="0">#REF!</definedName>
    <definedName name="VPR_COMBUS">#REF!</definedName>
    <definedName name="VPR_CRUDO" localSheetId="0">#REF!</definedName>
    <definedName name="VPR_CRUDO">#REF!</definedName>
    <definedName name="VPR_GAS" localSheetId="0">#REF!</definedName>
    <definedName name="VPR_GAS">#REF!</definedName>
    <definedName name="VPR_ON" localSheetId="0">#REF!</definedName>
    <definedName name="VPR_ON">#REF!</definedName>
    <definedName name="VPR1_1" localSheetId="0">#REF!</definedName>
    <definedName name="VPR1_1">#REF!</definedName>
    <definedName name="VPR1_1_1" localSheetId="0">#REF!</definedName>
    <definedName name="VPR1_1_1">#REF!</definedName>
    <definedName name="VPR1_1_10" localSheetId="0">#REF!</definedName>
    <definedName name="VPR1_1_10">#REF!</definedName>
    <definedName name="VPR1_1_11" localSheetId="0">#REF!</definedName>
    <definedName name="VPR1_1_11">#REF!</definedName>
    <definedName name="VPR1_1_12" localSheetId="0">#REF!</definedName>
    <definedName name="VPR1_1_12">#REF!</definedName>
    <definedName name="VPR1_1_13" localSheetId="0">#REF!</definedName>
    <definedName name="VPR1_1_13">#REF!</definedName>
    <definedName name="VPR1_1_14" localSheetId="0">#REF!</definedName>
    <definedName name="VPR1_1_14">#REF!</definedName>
    <definedName name="VPR1_1_15" localSheetId="0">#REF!</definedName>
    <definedName name="VPR1_1_15">#REF!</definedName>
    <definedName name="VPR1_1_16" localSheetId="0">#REF!</definedName>
    <definedName name="VPR1_1_16">#REF!</definedName>
    <definedName name="VPR1_1_17" localSheetId="0">#REF!</definedName>
    <definedName name="VPR1_1_17">#REF!</definedName>
    <definedName name="VPR1_1_18" localSheetId="0">#REF!</definedName>
    <definedName name="VPR1_1_18">#REF!</definedName>
    <definedName name="VPR1_1_19" localSheetId="0">#REF!</definedName>
    <definedName name="VPR1_1_19">#REF!</definedName>
    <definedName name="VPR1_1_2" localSheetId="0">#REF!</definedName>
    <definedName name="VPR1_1_2">#REF!</definedName>
    <definedName name="VPR1_1_20" localSheetId="0">#REF!</definedName>
    <definedName name="VPR1_1_20">#REF!</definedName>
    <definedName name="VPR1_1_21" localSheetId="0">#REF!</definedName>
    <definedName name="VPR1_1_21">#REF!</definedName>
    <definedName name="VPR1_1_22" localSheetId="0">#REF!</definedName>
    <definedName name="VPR1_1_22">#REF!</definedName>
    <definedName name="VPR1_1_23" localSheetId="0">#REF!</definedName>
    <definedName name="VPR1_1_23">#REF!</definedName>
    <definedName name="VPR1_1_24" localSheetId="0">#REF!</definedName>
    <definedName name="VPR1_1_24">#REF!</definedName>
    <definedName name="VPR1_1_25" localSheetId="0">#REF!</definedName>
    <definedName name="VPR1_1_25">#REF!</definedName>
    <definedName name="VPR1_1_26" localSheetId="0">#REF!</definedName>
    <definedName name="VPR1_1_26">#REF!</definedName>
    <definedName name="VPR1_1_27" localSheetId="0">#REF!</definedName>
    <definedName name="VPR1_1_27">#REF!</definedName>
    <definedName name="VPR1_1_28" localSheetId="0">#REF!</definedName>
    <definedName name="VPR1_1_28">#REF!</definedName>
    <definedName name="VPR1_1_29" localSheetId="0">#REF!</definedName>
    <definedName name="VPR1_1_29">#REF!</definedName>
    <definedName name="VPR1_1_3" localSheetId="0">#REF!</definedName>
    <definedName name="VPR1_1_3">#REF!</definedName>
    <definedName name="VPR1_1_30" localSheetId="0">#REF!</definedName>
    <definedName name="VPR1_1_30">#REF!</definedName>
    <definedName name="VPR1_1_31" localSheetId="0">#REF!</definedName>
    <definedName name="VPR1_1_31">#REF!</definedName>
    <definedName name="VPR1_1_32" localSheetId="0">#REF!</definedName>
    <definedName name="VPR1_1_32">#REF!</definedName>
    <definedName name="VPR1_1_4" localSheetId="0">#REF!</definedName>
    <definedName name="VPR1_1_4">#REF!</definedName>
    <definedName name="VPR1_1_5" localSheetId="0">#REF!</definedName>
    <definedName name="VPR1_1_5">#REF!</definedName>
    <definedName name="VPR1_1_6" localSheetId="0">#REF!</definedName>
    <definedName name="VPR1_1_6">#REF!</definedName>
    <definedName name="VPR1_1_7" localSheetId="0">#REF!</definedName>
    <definedName name="VPR1_1_7">#REF!</definedName>
    <definedName name="VPR1_1_8" localSheetId="0">#REF!</definedName>
    <definedName name="VPR1_1_8">#REF!</definedName>
    <definedName name="VPR1_1_9" localSheetId="0">#REF!</definedName>
    <definedName name="VPR1_1_9">#REF!</definedName>
    <definedName name="VPR1_2" localSheetId="0">#REF!</definedName>
    <definedName name="VPR1_2">#REF!</definedName>
    <definedName name="VPR1_3" localSheetId="0">#REF!</definedName>
    <definedName name="VPR1_3">#REF!</definedName>
    <definedName name="VPR1_4" localSheetId="0">#REF!</definedName>
    <definedName name="VPR1_4">#REF!</definedName>
    <definedName name="VPR1_5" localSheetId="0">#REF!</definedName>
    <definedName name="VPR1_5">#REF!</definedName>
    <definedName name="VPR1_6" localSheetId="0">#REF!</definedName>
    <definedName name="VPR1_6">#REF!</definedName>
    <definedName name="vpt" localSheetId="0">#REF!</definedName>
    <definedName name="vpt">#REF!</definedName>
    <definedName name="VPVC2" localSheetId="0">#REF!</definedName>
    <definedName name="VPVC2">#REF!</definedName>
    <definedName name="Vr._Unit." localSheetId="0">#REF!</definedName>
    <definedName name="Vr._Unit.">#REF!</definedName>
    <definedName name="VRP" localSheetId="0">#REF!</definedName>
    <definedName name="VRP">#REF!</definedName>
    <definedName name="VRP_PETROQ" localSheetId="0">#REF!</definedName>
    <definedName name="VRP_PETROQ">#REF!</definedName>
    <definedName name="VRP1_1" localSheetId="0">#REF!</definedName>
    <definedName name="VRP1_1">#REF!</definedName>
    <definedName name="VRP1_1_1" localSheetId="0">#REF!</definedName>
    <definedName name="VRP1_1_1">#REF!</definedName>
    <definedName name="VRP1_1_10" localSheetId="0">#REF!</definedName>
    <definedName name="VRP1_1_10">#REF!</definedName>
    <definedName name="VRP1_1_11" localSheetId="0">#REF!</definedName>
    <definedName name="VRP1_1_11">#REF!</definedName>
    <definedName name="VRP1_1_12" localSheetId="0">#REF!</definedName>
    <definedName name="VRP1_1_12">#REF!</definedName>
    <definedName name="VRP1_1_13" localSheetId="0">#REF!</definedName>
    <definedName name="VRP1_1_13">#REF!</definedName>
    <definedName name="VRP1_1_14" localSheetId="0">#REF!</definedName>
    <definedName name="VRP1_1_14">#REF!</definedName>
    <definedName name="VRP1_1_15" localSheetId="0">#REF!</definedName>
    <definedName name="VRP1_1_15">#REF!</definedName>
    <definedName name="VRP1_1_16" localSheetId="0">#REF!</definedName>
    <definedName name="VRP1_1_16">#REF!</definedName>
    <definedName name="VRP1_1_17" localSheetId="0">#REF!</definedName>
    <definedName name="VRP1_1_17">#REF!</definedName>
    <definedName name="VRP1_1_18" localSheetId="0">#REF!</definedName>
    <definedName name="VRP1_1_18">#REF!</definedName>
    <definedName name="VRP1_1_19" localSheetId="0">#REF!</definedName>
    <definedName name="VRP1_1_19">#REF!</definedName>
    <definedName name="VRP1_1_2" localSheetId="0">#REF!</definedName>
    <definedName name="VRP1_1_2">#REF!</definedName>
    <definedName name="VRP1_1_20" localSheetId="0">#REF!</definedName>
    <definedName name="VRP1_1_20">#REF!</definedName>
    <definedName name="VRP1_1_21" localSheetId="0">#REF!</definedName>
    <definedName name="VRP1_1_21">#REF!</definedName>
    <definedName name="VRP1_1_22" localSheetId="0">#REF!</definedName>
    <definedName name="VRP1_1_22">#REF!</definedName>
    <definedName name="VRP1_1_23" localSheetId="0">#REF!</definedName>
    <definedName name="VRP1_1_23">#REF!</definedName>
    <definedName name="VRP1_1_3" localSheetId="0">#REF!</definedName>
    <definedName name="VRP1_1_3">#REF!</definedName>
    <definedName name="VRP1_1_4" localSheetId="0">#REF!</definedName>
    <definedName name="VRP1_1_4">#REF!</definedName>
    <definedName name="VRP1_1_5" localSheetId="0">#REF!</definedName>
    <definedName name="VRP1_1_5">#REF!</definedName>
    <definedName name="VRP1_1_6" localSheetId="0">#REF!</definedName>
    <definedName name="VRP1_1_6">#REF!</definedName>
    <definedName name="VRP1_1_7" localSheetId="0">#REF!</definedName>
    <definedName name="VRP1_1_7">#REF!</definedName>
    <definedName name="VRP1_1_8" localSheetId="0">#REF!</definedName>
    <definedName name="VRP1_1_8">#REF!</definedName>
    <definedName name="VRP1_1_9" localSheetId="0">#REF!</definedName>
    <definedName name="VRP1_1_9">#REF!</definedName>
    <definedName name="VRP1_2" localSheetId="0">#REF!</definedName>
    <definedName name="VRP1_2">#REF!</definedName>
    <definedName name="VRP1_3" localSheetId="0">#REF!</definedName>
    <definedName name="VRP1_3">#REF!</definedName>
    <definedName name="VRP1_4" localSheetId="0">#REF!</definedName>
    <definedName name="VRP1_4">#REF!</definedName>
    <definedName name="vsdfj" localSheetId="0">#REF!</definedName>
    <definedName name="vsdfj">#REF!</definedName>
    <definedName name="VSM" localSheetId="0">#REF!</definedName>
    <definedName name="VSM">#REF!</definedName>
    <definedName name="VSM1_1" localSheetId="0">#REF!</definedName>
    <definedName name="VSM1_1">#REF!</definedName>
    <definedName name="VSM1_1_1" localSheetId="0">#REF!</definedName>
    <definedName name="VSM1_1_1">#REF!</definedName>
    <definedName name="VSM1_1_2" localSheetId="0">#REF!</definedName>
    <definedName name="VSM1_1_2">#REF!</definedName>
    <definedName name="VSM1_1_3" localSheetId="0">#REF!</definedName>
    <definedName name="VSM1_1_3">#REF!</definedName>
    <definedName name="VSM1_1_4" localSheetId="0">#REF!</definedName>
    <definedName name="VSM1_1_4">#REF!</definedName>
    <definedName name="VSM1_1_5" localSheetId="0">#REF!</definedName>
    <definedName name="VSM1_1_5">#REF!</definedName>
    <definedName name="VSM1_2" localSheetId="0">#REF!</definedName>
    <definedName name="VSM1_2">#REF!</definedName>
    <definedName name="VSM1_3" localSheetId="0">#REF!</definedName>
    <definedName name="VSM1_3">#REF!</definedName>
    <definedName name="VSM1_4" localSheetId="0">#REF!</definedName>
    <definedName name="VSM1_4">#REF!</definedName>
    <definedName name="VSM1_5" localSheetId="0">#REF!</definedName>
    <definedName name="VSM1_5">#REF!</definedName>
    <definedName name="vsp" localSheetId="0">#REF!</definedName>
    <definedName name="vsp">#REF!</definedName>
    <definedName name="vt" localSheetId="0">#REF!</definedName>
    <definedName name="vt">#REF!</definedName>
    <definedName name="VTOTAL" localSheetId="0">#REF!</definedName>
    <definedName name="VTOTAL">#REF!</definedName>
    <definedName name="VTOTAL_1">"#REF!"</definedName>
    <definedName name="vutil" localSheetId="0">#REF!</definedName>
    <definedName name="vutil">#REF!</definedName>
    <definedName name="vuyhj" localSheetId="0">#REF!</definedName>
    <definedName name="vuyhj">#REF!</definedName>
    <definedName name="VV" localSheetId="0">#REF!</definedName>
    <definedName name="VV">#REF!</definedName>
    <definedName name="vvcxv" localSheetId="0">#REF!</definedName>
    <definedName name="vvcxv">#REF!</definedName>
    <definedName name="Vvkmh" localSheetId="0">#REF!</definedName>
    <definedName name="Vvkmh">#REF!</definedName>
    <definedName name="Vvmph" localSheetId="0">#REF!</definedName>
    <definedName name="Vvmph">#REF!</definedName>
    <definedName name="VVV" localSheetId="0">#REF!</definedName>
    <definedName name="VVV">#REF!</definedName>
    <definedName name="vvvv" localSheetId="0" hidden="1">{"'Sheet1'!$A$1:$G$85"}</definedName>
    <definedName name="vvvv" hidden="1">{"'Sheet1'!$A$1:$G$85"}</definedName>
    <definedName name="vvvvt" localSheetId="0">#REF!</definedName>
    <definedName name="vvvvt">#REF!</definedName>
    <definedName name="vvvvvv" localSheetId="0" hidden="1">{#N/A,#N/A,FALSE,"Costos Productos 6A";#N/A,#N/A,FALSE,"Costo Unitario Total H-94-12"}</definedName>
    <definedName name="vvvvvv" hidden="1">{#N/A,#N/A,FALSE,"Costos Productos 6A";#N/A,#N/A,FALSE,"Costo Unitario Total H-94-12"}</definedName>
    <definedName name="vvvvvvf" localSheetId="0">#REF!</definedName>
    <definedName name="vvvvvvf">#REF!</definedName>
    <definedName name="VVVVVVV" localSheetId="0" hidden="1">{"via1",#N/A,TRUE,"general";"via2",#N/A,TRUE,"general";"via3",#N/A,TRUE,"general"}</definedName>
    <definedName name="VVVVVVV" hidden="1">{"via1",#N/A,TRUE,"general";"via2",#N/A,TRUE,"general";"via3",#N/A,TRUE,"general"}</definedName>
    <definedName name="VVVVVVVVVVVVVVVVVVVVVVVVVVVVVVVVVVVVVVVVVVVVVVVVVVV" localSheetId="0" hidden="1">{"TAB1",#N/A,TRUE,"GENERAL";"TAB2",#N/A,TRUE,"GENERAL";"TAB3",#N/A,TRUE,"GENERAL";"TAB4",#N/A,TRUE,"GENERAL";"TAB5",#N/A,TRUE,"GENERAL"}</definedName>
    <definedName name="VVVVVVVVVVVVVVVVVVVVVVVVVVVVVVVVVVVVVVVVVVVVVVVVVVV" hidden="1">{"TAB1",#N/A,TRUE,"GENERAL";"TAB2",#N/A,TRUE,"GENERAL";"TAB3",#N/A,TRUE,"GENERAL";"TAB4",#N/A,TRUE,"GENERAL";"TAB5",#N/A,TRUE,"GENERAL"}</definedName>
    <definedName name="vy" localSheetId="0">#REF!</definedName>
    <definedName name="vy">#REF!</definedName>
    <definedName name="VZCASA" localSheetId="0">#REF!</definedName>
    <definedName name="VZCASA">#REF!</definedName>
    <definedName name="w" localSheetId="0" hidden="1">#REF!</definedName>
    <definedName name="w" hidden="1">#REF!</definedName>
    <definedName name="w2w2w" localSheetId="0">#REF!</definedName>
    <definedName name="w2w2w">#REF!</definedName>
    <definedName name="WAER4YTSDTGFYWUETYJ" localSheetId="0">#REF!</definedName>
    <definedName name="WAER4YTSDTGFYWUETYJ">#REF!</definedName>
    <definedName name="WAGE_RATE" localSheetId="0">#REF!</definedName>
    <definedName name="WAGE_RATE">#REF!</definedName>
    <definedName name="Wage0100" localSheetId="0">#REF!</definedName>
    <definedName name="Wage0100">#REF!</definedName>
    <definedName name="Wage0200" localSheetId="0">#REF!</definedName>
    <definedName name="Wage0200">#REF!</definedName>
    <definedName name="WASHPRIMER">"['file:///D:/Users/Marcia/Documents/ALCALDIA/ejemplos%20apus/COTIZACION%20PROVEEDORES%20APUS%20SENA%202020.xlsx'#$MATERIALES.$O$158]"</definedName>
    <definedName name="WBS" localSheetId="0">#REF!</definedName>
    <definedName name="WBS">#REF!</definedName>
    <definedName name="Wcut" localSheetId="0">#REF!</definedName>
    <definedName name="Wcut">#REF!</definedName>
    <definedName name="WD" localSheetId="0">#REF!</definedName>
    <definedName name="WD">#REF!</definedName>
    <definedName name="WDD" localSheetId="0">#REF!</definedName>
    <definedName name="WDD">#REF!</definedName>
    <definedName name="WDFSDF" localSheetId="0">#REF!</definedName>
    <definedName name="WDFSDF">#REF!</definedName>
    <definedName name="WDVVV" localSheetId="0">#REF!</definedName>
    <definedName name="WDVVV">#REF!</definedName>
    <definedName name="we" localSheetId="0">#REF!</definedName>
    <definedName name="we">#REF!</definedName>
    <definedName name="wedw" localSheetId="0">#REF!</definedName>
    <definedName name="wedw">#REF!</definedName>
    <definedName name="WEERTEG" localSheetId="0">#REF!</definedName>
    <definedName name="WEERTEG">#REF!</definedName>
    <definedName name="WEFWE" localSheetId="0">#REF!</definedName>
    <definedName name="WEFWE">#REF!</definedName>
    <definedName name="weq" localSheetId="0">#REF!</definedName>
    <definedName name="weq">#REF!</definedName>
    <definedName name="weqf">#N/A</definedName>
    <definedName name="WER" localSheetId="0">#REF!</definedName>
    <definedName name="WER">#REF!</definedName>
    <definedName name="werew" localSheetId="0">#REF!</definedName>
    <definedName name="werew">#REF!</definedName>
    <definedName name="WEREWR" localSheetId="0">#REF!</definedName>
    <definedName name="WEREWR">#REF!</definedName>
    <definedName name="werfdsf" localSheetId="0">#REF!</definedName>
    <definedName name="werfdsf">#REF!</definedName>
    <definedName name="werh" localSheetId="0">#REF!</definedName>
    <definedName name="werh">#REF!</definedName>
    <definedName name="wersfdfrguyo" localSheetId="0">#REF!</definedName>
    <definedName name="wersfdfrguyo">#REF!</definedName>
    <definedName name="werwr" localSheetId="0">#REF!</definedName>
    <definedName name="werwr">#REF!</definedName>
    <definedName name="WERWVN" localSheetId="0">#REF!</definedName>
    <definedName name="WERWVN">#REF!</definedName>
    <definedName name="wetrew" localSheetId="0">#REF!</definedName>
    <definedName name="wetrew">#REF!</definedName>
    <definedName name="wettt" localSheetId="0">#REF!</definedName>
    <definedName name="wettt">#REF!</definedName>
    <definedName name="wetwretd" localSheetId="0">#REF!</definedName>
    <definedName name="wetwretd">#REF!</definedName>
    <definedName name="wew" localSheetId="0">#REF!</definedName>
    <definedName name="wew">#REF!</definedName>
    <definedName name="WFEFWE">#N/A</definedName>
    <definedName name="wffag" localSheetId="0">#REF!</definedName>
    <definedName name="wffag">#REF!</definedName>
    <definedName name="WH" localSheetId="0">#REF!</definedName>
    <definedName name="WH">#REF!</definedName>
    <definedName name="will" localSheetId="0">#REF!</definedName>
    <definedName name="will">#REF!</definedName>
    <definedName name="WILSON" localSheetId="0">#REF!</definedName>
    <definedName name="WILSON">#REF!</definedName>
    <definedName name="Wipe" localSheetId="0">#REF!</definedName>
    <definedName name="Wipe">#REF!</definedName>
    <definedName name="WOL" localSheetId="0">#REF!</definedName>
    <definedName name="WOL">#REF!</definedName>
    <definedName name="working_area_1" localSheetId="0">#REF!</definedName>
    <definedName name="working_area_1">#REF!</definedName>
    <definedName name="Working_Area_2" localSheetId="0">#REF!</definedName>
    <definedName name="Working_Area_2">#REF!</definedName>
    <definedName name="WORKSHEET" localSheetId="0">#REF!</definedName>
    <definedName name="WORKSHEET">#REF!</definedName>
    <definedName name="WP" localSheetId="0">#REF!</definedName>
    <definedName name="WP">#REF!</definedName>
    <definedName name="WQ" localSheetId="0">#REF!</definedName>
    <definedName name="WQ">#REF!</definedName>
    <definedName name="WQEEWQ" localSheetId="0">#REF!</definedName>
    <definedName name="WQEEWQ">#REF!</definedName>
    <definedName name="WRITE" localSheetId="0" hidden="1">{#N/A,#N/A,FALSE,"CCTV"}</definedName>
    <definedName name="WRITE" hidden="1">{#N/A,#N/A,FALSE,"CCTV"}</definedName>
    <definedName name="wrn.actafabi." localSheetId="0"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NEXO1." localSheetId="0" hidden="1">{#N/A,#N/A,FALSE,"Costos Contables CIB A 12 1994";#N/A,#N/A,FALSE,"Cuadre Contab. y C. OP"}</definedName>
    <definedName name="wrn.ANEXO1." hidden="1">{#N/A,#N/A,FALSE,"Costos Contables CIB A 12 1994";#N/A,#N/A,FALSE,"Cuadre Contab. y C. OP"}</definedName>
    <definedName name="wrn.anexo5." localSheetId="0" hidden="1">{#N/A,#N/A,FALSE,"CIBHA05A";#N/A,#N/A,FALSE,"CIBHA05B"}</definedName>
    <definedName name="wrn.anexo5." hidden="1">{#N/A,#N/A,FALSE,"CIBHA05A";#N/A,#N/A,FALSE,"CIBHA05B"}</definedName>
    <definedName name="wrn.anexo6." localSheetId="0" hidden="1">{#N/A,#N/A,FALSE,"Costos Productos 6A";#N/A,#N/A,FALSE,"Costo Unitario Total H-94-12"}</definedName>
    <definedName name="wrn.anexo6." hidden="1">{#N/A,#N/A,FALSE,"Costos Productos 6A";#N/A,#N/A,FALSE,"Costo Unitario Total H-94-12"}</definedName>
    <definedName name="wrn.ar." localSheetId="0" hidden="1">{#N/A,#N/A,TRUE,"CODIGO DEPENDENCIA"}</definedName>
    <definedName name="wrn.ar." hidden="1">{#N/A,#N/A,TRUE,"CODIGO DEPENDENCIA"}</definedName>
    <definedName name="wrn.BM." localSheetId="0" hidden="1">{#N/A,#N/A,FALSE,"CCTV"}</definedName>
    <definedName name="wrn.BM." hidden="1">{#N/A,#N/A,FALSE,"CCTV"}</definedName>
    <definedName name="wrn.CAR." localSheetId="0"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civil._.works." localSheetId="0">#REF!</definedName>
    <definedName name="wrn.civil._.works.">#REF!</definedName>
    <definedName name="wrn.FINAN97." localSheetId="0">#REF!</definedName>
    <definedName name="wrn.FINAN97.">#REF!</definedName>
    <definedName name="wrn.FORMATOS." localSheetId="0">#REF!</definedName>
    <definedName name="wrn.FORMATOS.">#REF!</definedName>
    <definedName name="wrn.formu." localSheetId="0">{"VIA1",#N/A,TRUE,"formul";"VIA2",#N/A,TRUE,"formul";"VIA3",#N/A,TRUE,"formul"}</definedName>
    <definedName name="wrn.formu.">{"VIA1",#N/A,TRUE,"formul";"VIA2",#N/A,TRUE,"formul";"VIA3",#N/A,TRUE,"formul"}</definedName>
    <definedName name="wrn.GENERAL." localSheetId="0">#REF!</definedName>
    <definedName name="wrn.GENERAL.">#REF!</definedName>
    <definedName name="wrn.GERENCIA." localSheetId="0">#REF!</definedName>
    <definedName name="wrn.GERENCIA.">#REF!</definedName>
    <definedName name="wrn.IMPRESION." localSheetId="0">{"IMPRESION",#N/A,FALSE,"pequeño"}</definedName>
    <definedName name="wrn.IMPRESION.">{"IMPRESION",#N/A,FALSE,"pequeño"}</definedName>
    <definedName name="wrn.Impresion._.Datos._.de._.las._.Curvas." localSheetId="0">{"Datos de las Curvas",#N/A,TRUE,"TABLA-CALCULOS"}</definedName>
    <definedName name="wrn.Impresion._.Datos._.de._.las._.Curvas.">{"Datos de las Curvas",#N/A,TRUE,"TABLA-CALCULOS"}</definedName>
    <definedName name="wrn.INFOCIB." localSheetId="0"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OBRASC." localSheetId="0">{"AURES1",#N/A,FALSE,"GENERAL";"AURES2",#N/A,FALSE,"GENERAL";"AURES3",#N/A,FALSE,"GENERAL";"AURES4",#N/A,FALSE,"GENERAL";"AURES5",#N/A,FALSE,"GENERAL";"AURES6",#N/A,FALSE,"GENERAL";"AURES7",#N/A,FALSE,"GENERAL"}</definedName>
    <definedName name="wrn.OBRASC.">{"AURES1",#N/A,FALSE,"GENERAL";"AURES2",#N/A,FALSE,"GENERAL";"AURES3",#N/A,FALSE,"GENERAL";"AURES4",#N/A,FALSE,"GENERAL";"AURES5",#N/A,FALSE,"GENERAL";"AURES6",#N/A,FALSE,"GENERAL";"AURES7",#N/A,FALSE,"GENERAL"}</definedName>
    <definedName name="wrn.OPERADORES." localSheetId="0">#REF!</definedName>
    <definedName name="wrn.OPERADORES.">#REF!</definedName>
    <definedName name="wrn.precios." localSheetId="0" hidden="1">{"CONCABL1.1",#N/A,FALSE,"1.1.1a1.1.3 ACSR";"AISL1.2",#N/A,FALSE,"1.1.1a1.1.3 ACSR";"torr1.1.3",#N/A,FALSE,"1.1.1a1.1.3 ACSR";"cm1.2",#N/A,FALSE,"1.2 ACSR";"cm2.2",#N/A,FALSE,"1.2 ACSR";#N/A,#N/A,FALSE,"1.3 ACSR";#N/A,#N/A,FALSE,"2.1.1A2.1.3 ACAR";"ac2.1",#N/A,FALSE,"1.2 ACAR";"ac2.2",#N/A,FALSE,"1.2 ACAR";#N/A,#N/A,FALSE,"2.3 ACAR"}</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localSheetId="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localSheetId="0" hidden="1">{#N/A,#N/A,FALSE,"Sheet1";#N/A,#N/A,FALSE,"Sheet2";#N/A,#N/A,FALSE,"Sheet3";#N/A,#N/A,FALSE,"Sheet4";#N/A,#N/A,FALSE,"Sheet5";#N/A,#N/A,FALSE,"Sheet6";#N/A,#N/A,FALSE,"Sheet7";#N/A,#N/A,FALSE,"Sheet8";#N/A,#N/A,FALSE,"Sheet9"}</definedName>
    <definedName name="wrn.PrintAll." hidden="1">{#N/A,#N/A,FALSE,"Sheet1";#N/A,#N/A,FALSE,"Sheet2";#N/A,#N/A,FALSE,"Sheet3";#N/A,#N/A,FALSE,"Sheet4";#N/A,#N/A,FALSE,"Sheet5";#N/A,#N/A,FALSE,"Sheet6";#N/A,#N/A,FALSE,"Sheet7";#N/A,#N/A,FALSE,"Sheet8";#N/A,#N/A,FALSE,"Sheet9"}</definedName>
    <definedName name="wrn.PrintCurr." localSheetId="0" hidden="1">{#N/A,#N/A,FALSE,"Sheet1";#N/A,#N/A,FALSE,"Sheet2";#N/A,#N/A,FALSE,"Sheet3"}</definedName>
    <definedName name="wrn.PrintCurr." hidden="1">{#N/A,#N/A,FALSE,"Sheet1";#N/A,#N/A,FALSE,"Sheet2";#N/A,#N/A,FALSE,"Sheet3"}</definedName>
    <definedName name="wrn.PrintPrev1." localSheetId="0" hidden="1">{#N/A,#N/A,FALSE,"Sheet4";#N/A,#N/A,FALSE,"Sheet5";#N/A,#N/A,FALSE,"Sheet6"}</definedName>
    <definedName name="wrn.PrintPrev1." hidden="1">{#N/A,#N/A,FALSE,"Sheet4";#N/A,#N/A,FALSE,"Sheet5";#N/A,#N/A,FALSE,"Sheet6"}</definedName>
    <definedName name="wrn.PrintPrev2." localSheetId="0" hidden="1">{#N/A,#N/A,FALSE,"Sheet7";#N/A,#N/A,FALSE,"Sheet8";#N/A,#N/A,FALSE,"Sheet9"}</definedName>
    <definedName name="wrn.PrintPrev2." hidden="1">{#N/A,#N/A,FALSE,"Sheet7";#N/A,#N/A,FALSE,"Sheet8";#N/A,#N/A,FALSE,"Sheet9"}</definedName>
    <definedName name="wrn.res7" localSheetId="0">#REF!</definedName>
    <definedName name="wrn.res7">#REF!</definedName>
    <definedName name="wrn.Resumen." localSheetId="0">#REF!</definedName>
    <definedName name="wrn.Resumen.">#REF!</definedName>
    <definedName name="wrn.TRABFENO." localSheetId="0">#REF!</definedName>
    <definedName name="wrn.TRABFENO.">#REF!</definedName>
    <definedName name="wrn.via." localSheetId="0">#REF!</definedName>
    <definedName name="wrn.via.">#REF!</definedName>
    <definedName name="wrn.교대." localSheetId="0"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TY" localSheetId="0">#REF!</definedName>
    <definedName name="WRTY">#REF!</definedName>
    <definedName name="WSDF" localSheetId="0">#REF!</definedName>
    <definedName name="WSDF">#REF!</definedName>
    <definedName name="WSERWEER" localSheetId="0">#REF!</definedName>
    <definedName name="WSERWEER">#REF!</definedName>
    <definedName name="wsnhed" localSheetId="0">#REF!</definedName>
    <definedName name="wsnhed">#REF!</definedName>
    <definedName name="wswswsqa" localSheetId="0">#REF!</definedName>
    <definedName name="wswswsqa">#REF!</definedName>
    <definedName name="WSX" localSheetId="0">#REF!</definedName>
    <definedName name="WSX">#REF!</definedName>
    <definedName name="Wtot" localSheetId="0">#REF!</definedName>
    <definedName name="Wtot">#REF!</definedName>
    <definedName name="wtr" localSheetId="0">#REF!</definedName>
    <definedName name="wtr">#REF!</definedName>
    <definedName name="wtt" localSheetId="0">#REF!</definedName>
    <definedName name="wtt">#REF!</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0">#REF!</definedName>
    <definedName name="WW">#REF!</definedName>
    <definedName name="wwded3" localSheetId="0">#REF!</definedName>
    <definedName name="wwded3">#REF!</definedName>
    <definedName name="wwn.infocib" localSheetId="0"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0" hidden="1">{#N/A,#N/A,FALSE,"CCTV"}</definedName>
    <definedName name="WWW" hidden="1">{#N/A,#N/A,FALSE,"CCTV"}</definedName>
    <definedName name="wwww" localSheetId="0">#REF!</definedName>
    <definedName name="wwww">#REF!</definedName>
    <definedName name="wwwwe" localSheetId="0">#REF!</definedName>
    <definedName name="wwwwe">#REF!</definedName>
    <definedName name="WWWWWW" localSheetId="0">#REF!</definedName>
    <definedName name="WWWWWW">#REF!</definedName>
    <definedName name="wwwwwwwwwwwwwwww" localSheetId="0">#REF!</definedName>
    <definedName name="wwwwwwwwwwwwwwww">#REF!</definedName>
    <definedName name="wyty" localSheetId="0">#REF!</definedName>
    <definedName name="wyty">#REF!</definedName>
    <definedName name="x" localSheetId="0">#REF!</definedName>
    <definedName name="x">#REF!</definedName>
    <definedName name="xbgfgn" localSheetId="0">#REF!</definedName>
    <definedName name="xbgfgn">#REF!</definedName>
    <definedName name="xcbvbs" localSheetId="0">#REF!</definedName>
    <definedName name="xcbvbs">#REF!</definedName>
    <definedName name="XD" localSheetId="0">#REF!</definedName>
    <definedName name="XD">#REF!</definedName>
    <definedName name="XSW" localSheetId="0">#REF!</definedName>
    <definedName name="XSW">#REF!</definedName>
    <definedName name="xsxs" localSheetId="0">#REF!</definedName>
    <definedName name="xsxs">#REF!</definedName>
    <definedName name="XX" localSheetId="0">#REF!</definedName>
    <definedName name="XX">#REF!</definedName>
    <definedName name="xxfg" localSheetId="0">#REF!</definedName>
    <definedName name="xxfg">#REF!</definedName>
    <definedName name="XXX" localSheetId="0" hidden="1">{"'Sheet1'!$A$1:$G$85"}</definedName>
    <definedName name="XXX" hidden="1">{"'Sheet1'!$A$1:$G$85"}</definedName>
    <definedName name="XXXX" localSheetId="0">#REF!</definedName>
    <definedName name="XXXX">#REF!</definedName>
    <definedName name="xxxxx" localSheetId="0">#REF!</definedName>
    <definedName name="xxxxx">#REF!</definedName>
    <definedName name="xxxxxds" localSheetId="0">#REF!</definedName>
    <definedName name="xxxxxds">#REF!</definedName>
    <definedName name="XXXXXX" localSheetId="0">#REF!</definedName>
    <definedName name="XXXXXX">#REF!</definedName>
    <definedName name="XXXXXXXX" localSheetId="0" hidden="1">{"via1",#N/A,TRUE,"general";"via2",#N/A,TRUE,"general";"via3",#N/A,TRUE,"general"}</definedName>
    <definedName name="XXXXXXXX" hidden="1">{"via1",#N/A,TRUE,"general";"via2",#N/A,TRUE,"general";"via3",#N/A,TRUE,"general"}</definedName>
    <definedName name="XXXXXXXXXX" localSheetId="0">#REF!</definedName>
    <definedName name="XXXXXXXXXX">#REF!</definedName>
    <definedName name="xxxxxxxxxx29" localSheetId="0">#REF!</definedName>
    <definedName name="xxxxxxxxxx29">#REF!</definedName>
    <definedName name="XXXXXXXXXXXX" localSheetId="0">#REF!</definedName>
    <definedName name="XXXXXXXXXXXX">#REF!</definedName>
    <definedName name="XZS" localSheetId="0">#REF!</definedName>
    <definedName name="XZS">#REF!</definedName>
    <definedName name="XZXZV" localSheetId="0">#REF!</definedName>
    <definedName name="XZXZV">#REF!</definedName>
    <definedName name="Y" localSheetId="0">#REF!</definedName>
    <definedName name="Y">#REF!</definedName>
    <definedName name="y_strainer" localSheetId="0">#REF!</definedName>
    <definedName name="y_strainer">#REF!</definedName>
    <definedName name="Y22EL" localSheetId="0">#REF!</definedName>
    <definedName name="Y22EL">#REF!</definedName>
    <definedName name="Y22JH" localSheetId="0">#REF!</definedName>
    <definedName name="Y22JH">#REF!</definedName>
    <definedName name="Y32JH" localSheetId="0">#REF!</definedName>
    <definedName name="Y32JH">#REF!</definedName>
    <definedName name="Y33JH" localSheetId="0">#REF!</definedName>
    <definedName name="Y33JH">#REF!</definedName>
    <definedName name="Y42JH" localSheetId="0">#REF!</definedName>
    <definedName name="Y42JH">#REF!</definedName>
    <definedName name="Y43JH" localSheetId="0">#REF!</definedName>
    <definedName name="Y43JH">#REF!</definedName>
    <definedName name="Y44EL" localSheetId="0">#REF!</definedName>
    <definedName name="Y44EL">#REF!</definedName>
    <definedName name="Y44JH" localSheetId="0">#REF!</definedName>
    <definedName name="Y44JH">#REF!</definedName>
    <definedName name="y6y6" localSheetId="0">#REF!</definedName>
    <definedName name="y6y6">#REF!</definedName>
    <definedName name="YA" localSheetId="0">#REF!</definedName>
    <definedName name="YA">#REF!</definedName>
    <definedName name="yEAHHHHHHHH">#N/A</definedName>
    <definedName name="year_curr" localSheetId="0">#REF!</definedName>
    <definedName name="year_curr">#REF!</definedName>
    <definedName name="Year_next" localSheetId="0">#REF!</definedName>
    <definedName name="Year_next">#REF!</definedName>
    <definedName name="year_prev_1" localSheetId="0">#REF!</definedName>
    <definedName name="year_prev_1">#REF!</definedName>
    <definedName name="year_prev_2" localSheetId="0">#REF!</definedName>
    <definedName name="year_prev_2">#REF!</definedName>
    <definedName name="yee200x160" localSheetId="0">#REF!</definedName>
    <definedName name="yee200x160">#REF!</definedName>
    <definedName name="yee200x160_1">"#REF!"</definedName>
    <definedName name="Yee4plg" localSheetId="0">#REF!</definedName>
    <definedName name="Yee4plg">#REF!</definedName>
    <definedName name="yery" localSheetId="0">#REF!</definedName>
    <definedName name="yery">#REF!</definedName>
    <definedName name="YEYO">11.57</definedName>
    <definedName name="YHN" localSheetId="0">#REF!</definedName>
    <definedName name="YHN">#REF!</definedName>
    <definedName name="yhy" localSheetId="0">#REF!</definedName>
    <definedName name="yhy">#REF!</definedName>
    <definedName name="YJ" localSheetId="0">#REF!</definedName>
    <definedName name="YJ">#REF!</definedName>
    <definedName name="yjyj" localSheetId="0">#REF!</definedName>
    <definedName name="yjyj">#REF!</definedName>
    <definedName name="yn" localSheetId="0">#REF!</definedName>
    <definedName name="yn">#REF!</definedName>
    <definedName name="york" localSheetId="0">#REF!</definedName>
    <definedName name="york">#REF!</definedName>
    <definedName name="yorlanys" localSheetId="0">#REF!</definedName>
    <definedName name="yorlanys">#REF!</definedName>
    <definedName name="YOYO" localSheetId="0">#REF!</definedName>
    <definedName name="YOYO">#REF!</definedName>
    <definedName name="yrdtytyt" localSheetId="0" hidden="1">{#N/A,#N/A,FALSE,"CCTV"}</definedName>
    <definedName name="yrdtytyt" hidden="1">{#N/A,#N/A,FALSE,"CCTV"}</definedName>
    <definedName name="yrey" localSheetId="0">#REF!</definedName>
    <definedName name="yrey">#REF!</definedName>
    <definedName name="yry" localSheetId="0">#REF!</definedName>
    <definedName name="yry">#REF!</definedName>
    <definedName name="ys" localSheetId="0">#REF!</definedName>
    <definedName name="ys">#REF!</definedName>
    <definedName name="YT" localSheetId="0">#REF!</definedName>
    <definedName name="YT">#REF!</definedName>
    <definedName name="ytj" localSheetId="0">#REF!</definedName>
    <definedName name="ytj">#REF!</definedName>
    <definedName name="ytjt6" localSheetId="0">#REF!</definedName>
    <definedName name="ytjt6">#REF!</definedName>
    <definedName name="ytrwyr" localSheetId="0">#REF!</definedName>
    <definedName name="ytrwyr">#REF!</definedName>
    <definedName name="ytry" localSheetId="0">#REF!</definedName>
    <definedName name="ytry">#REF!</definedName>
    <definedName name="ytryrty" localSheetId="0">#REF!</definedName>
    <definedName name="ytryrty">#REF!</definedName>
    <definedName name="YTRYUYT" localSheetId="0">#REF!</definedName>
    <definedName name="YTRYUYT">#REF!</definedName>
    <definedName name="ytudfgd" localSheetId="0">#REF!</definedName>
    <definedName name="ytudfgd">#REF!</definedName>
    <definedName name="yturtu7" localSheetId="0">#REF!</definedName>
    <definedName name="yturtu7">#REF!</definedName>
    <definedName name="yturu" localSheetId="0">#REF!</definedName>
    <definedName name="yturu">#REF!</definedName>
    <definedName name="ytuytfgh" localSheetId="0">#REF!</definedName>
    <definedName name="ytuytfgh">#REF!</definedName>
    <definedName name="yty" localSheetId="0">#REF!</definedName>
    <definedName name="yty">#REF!</definedName>
    <definedName name="ytyyh" localSheetId="0">#REF!</definedName>
    <definedName name="ytyyh">#REF!</definedName>
    <definedName name="ytzacdfg" localSheetId="0">#REF!</definedName>
    <definedName name="ytzacdfg">#REF!</definedName>
    <definedName name="yu" localSheetId="0">#REF!</definedName>
    <definedName name="yu">#REF!</definedName>
    <definedName name="yudre54" localSheetId="0">#REF!</definedName>
    <definedName name="yudre54">#REF!</definedName>
    <definedName name="yuhgh" localSheetId="0">#REF!</definedName>
    <definedName name="yuhgh">#REF!</definedName>
    <definedName name="yutu" localSheetId="0">#REF!</definedName>
    <definedName name="yutu">#REF!</definedName>
    <definedName name="yuuiiy" localSheetId="0">#REF!</definedName>
    <definedName name="yuuiiy">#REF!</definedName>
    <definedName name="yuuuuuu" localSheetId="0">#REF!</definedName>
    <definedName name="yuuuuuu">#REF!</definedName>
    <definedName name="YUYUYHNBVVVCFDDDSAASXV" localSheetId="0">#REF!</definedName>
    <definedName name="YUYUYHNBVVVCFDDDSAASXV">#REF!</definedName>
    <definedName name="yy" localSheetId="0">#REF!</definedName>
    <definedName name="yy">#REF!</definedName>
    <definedName name="yyy" localSheetId="0">#REF!</definedName>
    <definedName name="yyy">#REF!</definedName>
    <definedName name="yyyuh" localSheetId="0">#REF!</definedName>
    <definedName name="yyyuh">#REF!</definedName>
    <definedName name="yyyyhhh" localSheetId="0">#REF!</definedName>
    <definedName name="yyyyhhh">#REF!</definedName>
    <definedName name="yyyyy" localSheetId="0" hidden="1">{#N/A,#N/A,FALSE,"Costos Productos 6A";#N/A,#N/A,FALSE,"Costo Unitario Total H-94-12"}</definedName>
    <definedName name="yyyyy" hidden="1">{#N/A,#N/A,FALSE,"Costos Productos 6A";#N/A,#N/A,FALSE,"Costo Unitario Total H-94-12"}</definedName>
    <definedName name="yyyyyf" localSheetId="0">#REF!</definedName>
    <definedName name="yyyyyf">#REF!</definedName>
    <definedName name="yyyyyyyyyyy" localSheetId="0">#REF!</definedName>
    <definedName name="yyyyyyyyyyy">#REF!</definedName>
    <definedName name="Z" localSheetId="0">#REF!</definedName>
    <definedName name="Z">#REF!</definedName>
    <definedName name="Z_026CD6D7_F7CA_4BE8_B625_9A1778CFA739_.wvu.FilterData" localSheetId="0" hidden="1">#REF!</definedName>
    <definedName name="Z_026CD6D7_F7CA_4BE8_B625_9A1778CFA739_.wvu.FilterData" hidden="1">#REF!</definedName>
    <definedName name="Z_026CD6D7_F7CA_4BE8_B625_9A1778CFA739_.wvu.PrintArea" localSheetId="0" hidden="1">#REF!</definedName>
    <definedName name="Z_026CD6D7_F7CA_4BE8_B625_9A1778CFA739_.wvu.PrintArea" hidden="1">#REF!</definedName>
    <definedName name="Z_026CD6D7_F7CA_4BE8_B625_9A1778CFA739_.wvu.PrintTitles" localSheetId="0" hidden="1">#REF!</definedName>
    <definedName name="Z_026CD6D7_F7CA_4BE8_B625_9A1778CFA739_.wvu.PrintTitles" hidden="1">#REF!</definedName>
    <definedName name="Z_05670E35_1347_49D9_AD91_AA9A31A4EF61_.wvu.FilterData" localSheetId="0" hidden="1">#REF!</definedName>
    <definedName name="Z_05670E35_1347_49D9_AD91_AA9A31A4EF61_.wvu.FilterData" hidden="1">#REF!</definedName>
    <definedName name="Z_05670E35_1347_49D9_AD91_AA9A31A4EF61_.wvu.PrintArea" localSheetId="0" hidden="1">#REF!</definedName>
    <definedName name="Z_05670E35_1347_49D9_AD91_AA9A31A4EF61_.wvu.PrintArea" hidden="1">#REF!</definedName>
    <definedName name="Z_05670E35_1347_49D9_AD91_AA9A31A4EF61_.wvu.PrintTitles" localSheetId="0" hidden="1">#REF!</definedName>
    <definedName name="Z_05670E35_1347_49D9_AD91_AA9A31A4EF61_.wvu.PrintTitles" hidden="1">#REF!</definedName>
    <definedName name="Z_086A872D_15DF_436A_8459_CE22F6819FF4_.wvu.Rows" localSheetId="0" hidden="1">#REF!</definedName>
    <definedName name="Z_086A872D_15DF_436A_8459_CE22F6819FF4_.wvu.Rows" hidden="1">#REF!</definedName>
    <definedName name="Z_0890F28A_A8C8_451C_A3E6_C3AFDD239B64_.wvu.FilterData" localSheetId="0" hidden="1">#REF!</definedName>
    <definedName name="Z_0890F28A_A8C8_451C_A3E6_C3AFDD239B64_.wvu.FilterData" hidden="1">#REF!</definedName>
    <definedName name="Z_0890F28A_A8C8_451C_A3E6_C3AFDD239B64_.wvu.PrintArea" localSheetId="0" hidden="1">#REF!</definedName>
    <definedName name="Z_0890F28A_A8C8_451C_A3E6_C3AFDD239B64_.wvu.PrintArea" hidden="1">#REF!</definedName>
    <definedName name="Z_0890F28A_A8C8_451C_A3E6_C3AFDD239B64_.wvu.PrintTitles" localSheetId="0" hidden="1">#REF!</definedName>
    <definedName name="Z_0890F28A_A8C8_451C_A3E6_C3AFDD239B64_.wvu.PrintTitles" hidden="1">#REF!</definedName>
    <definedName name="Z_0A4C2D72_EA87_11DA_B6F6_00609720E0A1_.wvu.FilterData" localSheetId="0" hidden="1">#REF!</definedName>
    <definedName name="Z_0A4C2D72_EA87_11DA_B6F6_00609720E0A1_.wvu.FilterData" hidden="1">#REF!</definedName>
    <definedName name="Z_0A4C2D72_EA87_11DA_B6F6_00609720E0A1_.wvu.PrintArea" localSheetId="0" hidden="1">#REF!</definedName>
    <definedName name="Z_0A4C2D72_EA87_11DA_B6F6_00609720E0A1_.wvu.PrintArea" hidden="1">#REF!</definedName>
    <definedName name="Z_0A4C2D72_EA87_11DA_B6F6_00609720E0A1_.wvu.PrintTitles" localSheetId="0" hidden="1">#REF!</definedName>
    <definedName name="Z_0A4C2D72_EA87_11DA_B6F6_00609720E0A1_.wvu.PrintTitles" hidden="1">#REF!</definedName>
    <definedName name="Z_0A4C2D73_EA87_11DA_B6F6_00609720E0A1_.wvu.FilterData" localSheetId="0" hidden="1">#REF!</definedName>
    <definedName name="Z_0A4C2D73_EA87_11DA_B6F6_00609720E0A1_.wvu.FilterData" hidden="1">#REF!</definedName>
    <definedName name="Z_0A4C2D73_EA87_11DA_B6F6_00609720E0A1_.wvu.PrintArea" localSheetId="0" hidden="1">#REF!</definedName>
    <definedName name="Z_0A4C2D73_EA87_11DA_B6F6_00609720E0A1_.wvu.PrintArea" hidden="1">#REF!</definedName>
    <definedName name="Z_0A4C2D73_EA87_11DA_B6F6_00609720E0A1_.wvu.PrintTitles" localSheetId="0" hidden="1">#REF!</definedName>
    <definedName name="Z_0A4C2D73_EA87_11DA_B6F6_00609720E0A1_.wvu.PrintTitles" hidden="1">#REF!</definedName>
    <definedName name="Z_0A4C2D74_EA87_11DA_B6F6_00609720E0A1_.wvu.FilterData" localSheetId="0" hidden="1">#REF!</definedName>
    <definedName name="Z_0A4C2D74_EA87_11DA_B6F6_00609720E0A1_.wvu.FilterData" hidden="1">#REF!</definedName>
    <definedName name="Z_0A4C2D74_EA87_11DA_B6F6_00609720E0A1_.wvu.PrintArea" localSheetId="0" hidden="1">#REF!</definedName>
    <definedName name="Z_0A4C2D74_EA87_11DA_B6F6_00609720E0A1_.wvu.PrintArea" hidden="1">#REF!</definedName>
    <definedName name="Z_0A4C2D74_EA87_11DA_B6F6_00609720E0A1_.wvu.PrintTitles" localSheetId="0" hidden="1">#REF!</definedName>
    <definedName name="Z_0A4C2D74_EA87_11DA_B6F6_00609720E0A1_.wvu.PrintTitles" hidden="1">#REF!</definedName>
    <definedName name="Z_0A4C2D75_EA87_11DA_B6F6_00609720E0A1_.wvu.FilterData" localSheetId="0" hidden="1">#REF!</definedName>
    <definedName name="Z_0A4C2D75_EA87_11DA_B6F6_00609720E0A1_.wvu.FilterData" hidden="1">#REF!</definedName>
    <definedName name="Z_0A4C2D75_EA87_11DA_B6F6_00609720E0A1_.wvu.PrintArea" localSheetId="0" hidden="1">#REF!</definedName>
    <definedName name="Z_0A4C2D75_EA87_11DA_B6F6_00609720E0A1_.wvu.PrintArea" hidden="1">#REF!</definedName>
    <definedName name="Z_0A4C2D75_EA87_11DA_B6F6_00609720E0A1_.wvu.PrintTitles" localSheetId="0" hidden="1">#REF!</definedName>
    <definedName name="Z_0A4C2D75_EA87_11DA_B6F6_00609720E0A1_.wvu.PrintTitles" hidden="1">#REF!</definedName>
    <definedName name="Z_0A4C2D76_EA87_11DA_B6F6_00609720E0A1_.wvu.FilterData" localSheetId="0" hidden="1">#REF!</definedName>
    <definedName name="Z_0A4C2D76_EA87_11DA_B6F6_00609720E0A1_.wvu.FilterData" hidden="1">#REF!</definedName>
    <definedName name="Z_0A4C2D76_EA87_11DA_B6F6_00609720E0A1_.wvu.PrintArea" localSheetId="0" hidden="1">#REF!</definedName>
    <definedName name="Z_0A4C2D76_EA87_11DA_B6F6_00609720E0A1_.wvu.PrintArea" hidden="1">#REF!</definedName>
    <definedName name="Z_0A4C2D76_EA87_11DA_B6F6_00609720E0A1_.wvu.PrintTitles" localSheetId="0" hidden="1">#REF!</definedName>
    <definedName name="Z_0A4C2D76_EA87_11DA_B6F6_00609720E0A1_.wvu.PrintTitles" hidden="1">#REF!</definedName>
    <definedName name="Z_0E0DE1F8_394A_4093_8E74_B2A631A3A88C_.wvu.FilterData" localSheetId="0" hidden="1">#REF!</definedName>
    <definedName name="Z_0E0DE1F8_394A_4093_8E74_B2A631A3A88C_.wvu.FilterData" hidden="1">#REF!</definedName>
    <definedName name="Z_0E0DE1F8_394A_4093_8E74_B2A631A3A88C_.wvu.PrintArea" localSheetId="0" hidden="1">#REF!</definedName>
    <definedName name="Z_0E0DE1F8_394A_4093_8E74_B2A631A3A88C_.wvu.PrintArea" hidden="1">#REF!</definedName>
    <definedName name="Z_0E0DE1F8_394A_4093_8E74_B2A631A3A88C_.wvu.PrintTitles" localSheetId="0" hidden="1">#REF!</definedName>
    <definedName name="Z_0E0DE1F8_394A_4093_8E74_B2A631A3A88C_.wvu.PrintTitles" hidden="1">#REF!</definedName>
    <definedName name="Z_18C710ED_70CF_48D0_92F5_038A88335068_.wvu.FilterData" localSheetId="0" hidden="1">#REF!</definedName>
    <definedName name="Z_18C710ED_70CF_48D0_92F5_038A88335068_.wvu.FilterData" hidden="1">#REF!</definedName>
    <definedName name="Z_18C710ED_70CF_48D0_92F5_038A88335068_.wvu.PrintArea" localSheetId="0" hidden="1">#REF!</definedName>
    <definedName name="Z_18C710ED_70CF_48D0_92F5_038A88335068_.wvu.PrintArea" hidden="1">#REF!</definedName>
    <definedName name="Z_18C710ED_70CF_48D0_92F5_038A88335068_.wvu.PrintTitles" localSheetId="0" hidden="1">#REF!</definedName>
    <definedName name="Z_18C710ED_70CF_48D0_92F5_038A88335068_.wvu.PrintTitles" hidden="1">#REF!</definedName>
    <definedName name="Z_378D82E8_FE69_4712_AE73_9D578C4190DE_.wvu.FilterData" localSheetId="0" hidden="1">#REF!</definedName>
    <definedName name="Z_378D82E8_FE69_4712_AE73_9D578C4190DE_.wvu.FilterData" hidden="1">#REF!</definedName>
    <definedName name="Z_378D82E8_FE69_4712_AE73_9D578C4190DE_.wvu.PrintArea" localSheetId="0" hidden="1">#REF!</definedName>
    <definedName name="Z_378D82E8_FE69_4712_AE73_9D578C4190DE_.wvu.PrintArea" hidden="1">#REF!</definedName>
    <definedName name="Z_378D82E8_FE69_4712_AE73_9D578C4190DE_.wvu.PrintTitles" localSheetId="0" hidden="1">#REF!</definedName>
    <definedName name="Z_378D82E8_FE69_4712_AE73_9D578C4190DE_.wvu.PrintTitles" hidden="1">#REF!</definedName>
    <definedName name="Z_381FCF61_DF95_4756_B103_A1118DFFDE02_.wvu.FilterData" localSheetId="0" hidden="1">#REF!</definedName>
    <definedName name="Z_381FCF61_DF95_4756_B103_A1118DFFDE02_.wvu.FilterData" hidden="1">#REF!</definedName>
    <definedName name="Z_381FCF61_DF95_4756_B103_A1118DFFDE02_.wvu.PrintArea" localSheetId="0" hidden="1">#REF!</definedName>
    <definedName name="Z_381FCF61_DF95_4756_B103_A1118DFFDE02_.wvu.PrintArea" hidden="1">#REF!</definedName>
    <definedName name="Z_381FCF61_DF95_4756_B103_A1118DFFDE02_.wvu.PrintTitles" localSheetId="0" hidden="1">#REF!</definedName>
    <definedName name="Z_381FCF61_DF95_4756_B103_A1118DFFDE02_.wvu.PrintTitles" hidden="1">#REF!</definedName>
    <definedName name="Z_3B3C0CA1_2A9C_45FD_9823_50B200F6C0D1_.wvu.FilterData" localSheetId="0" hidden="1">#REF!</definedName>
    <definedName name="Z_3B3C0CA1_2A9C_45FD_9823_50B200F6C0D1_.wvu.FilterData" hidden="1">#REF!</definedName>
    <definedName name="Z_3B3C0CA1_2A9C_45FD_9823_50B200F6C0D1_.wvu.PrintArea" localSheetId="0" hidden="1">#REF!</definedName>
    <definedName name="Z_3B3C0CA1_2A9C_45FD_9823_50B200F6C0D1_.wvu.PrintArea" hidden="1">#REF!</definedName>
    <definedName name="Z_3B3C0CA1_2A9C_45FD_9823_50B200F6C0D1_.wvu.PrintTitles" localSheetId="0" hidden="1">#REF!</definedName>
    <definedName name="Z_3B3C0CA1_2A9C_45FD_9823_50B200F6C0D1_.wvu.PrintTitles" hidden="1">#REF!</definedName>
    <definedName name="Z_3E9430E5_6A83_435B_9E47_1B8F7E18D67C_.wvu.FilterData" localSheetId="0" hidden="1">#REF!</definedName>
    <definedName name="Z_3E9430E5_6A83_435B_9E47_1B8F7E18D67C_.wvu.FilterData" hidden="1">#REF!</definedName>
    <definedName name="Z_3E9430E5_6A83_435B_9E47_1B8F7E18D67C_.wvu.PrintArea" localSheetId="0" hidden="1">#REF!</definedName>
    <definedName name="Z_3E9430E5_6A83_435B_9E47_1B8F7E18D67C_.wvu.PrintArea" hidden="1">#REF!</definedName>
    <definedName name="Z_3E9430E5_6A83_435B_9E47_1B8F7E18D67C_.wvu.PrintTitles" localSheetId="0" hidden="1">#REF!</definedName>
    <definedName name="Z_3E9430E5_6A83_435B_9E47_1B8F7E18D67C_.wvu.PrintTitles" hidden="1">#REF!</definedName>
    <definedName name="Z_4A14CB5C_2287_4F6E_9A65_22F0A4D81D81_.wvu.FilterData" localSheetId="0" hidden="1">#REF!</definedName>
    <definedName name="Z_4A14CB5C_2287_4F6E_9A65_22F0A4D81D81_.wvu.FilterData" hidden="1">#REF!</definedName>
    <definedName name="Z_4A14CB5C_2287_4F6E_9A65_22F0A4D81D81_.wvu.PrintArea" localSheetId="0" hidden="1">#REF!</definedName>
    <definedName name="Z_4A14CB5C_2287_4F6E_9A65_22F0A4D81D81_.wvu.PrintArea" hidden="1">#REF!</definedName>
    <definedName name="Z_4A14CB5C_2287_4F6E_9A65_22F0A4D81D81_.wvu.PrintTitles" localSheetId="0" hidden="1">#REF!</definedName>
    <definedName name="Z_4A14CB5C_2287_4F6E_9A65_22F0A4D81D81_.wvu.PrintTitles" hidden="1">#REF!</definedName>
    <definedName name="Z_4BBC24C4_A093_4EC9_8AFF_49C6F602CC39_.wvu.FilterData" localSheetId="0" hidden="1">#REF!</definedName>
    <definedName name="Z_4BBC24C4_A093_4EC9_8AFF_49C6F602CC39_.wvu.FilterData" hidden="1">#REF!</definedName>
    <definedName name="Z_4BBC24C4_A093_4EC9_8AFF_49C6F602CC39_.wvu.PrintArea" localSheetId="0" hidden="1">#REF!</definedName>
    <definedName name="Z_4BBC24C4_A093_4EC9_8AFF_49C6F602CC39_.wvu.PrintArea" hidden="1">#REF!</definedName>
    <definedName name="Z_4BBC24C4_A093_4EC9_8AFF_49C6F602CC39_.wvu.PrintTitles" localSheetId="0" hidden="1">#REF!</definedName>
    <definedName name="Z_4BBC24C4_A093_4EC9_8AFF_49C6F602CC39_.wvu.PrintTitles" hidden="1">#REF!</definedName>
    <definedName name="Z_504A8F9D_2C46_439E_975A_DF1C1FA56E7B_.wvu.FilterData" localSheetId="0" hidden="1">#REF!</definedName>
    <definedName name="Z_504A8F9D_2C46_439E_975A_DF1C1FA56E7B_.wvu.FilterData" hidden="1">#REF!</definedName>
    <definedName name="Z_504A8F9D_2C46_439E_975A_DF1C1FA56E7B_.wvu.PrintArea" localSheetId="0" hidden="1">#REF!</definedName>
    <definedName name="Z_504A8F9D_2C46_439E_975A_DF1C1FA56E7B_.wvu.PrintArea" hidden="1">#REF!</definedName>
    <definedName name="Z_504A8F9D_2C46_439E_975A_DF1C1FA56E7B_.wvu.PrintTitles" localSheetId="0" hidden="1">#REF!</definedName>
    <definedName name="Z_504A8F9D_2C46_439E_975A_DF1C1FA56E7B_.wvu.PrintTitles" hidden="1">#REF!</definedName>
    <definedName name="Z_653348E7_CDAD_4F62_A236_641A4BB6425A_.wvu.FilterData" localSheetId="0" hidden="1">#REF!</definedName>
    <definedName name="Z_653348E7_CDAD_4F62_A236_641A4BB6425A_.wvu.FilterData" hidden="1">#REF!</definedName>
    <definedName name="Z_653348E7_CDAD_4F62_A236_641A4BB6425A_.wvu.PrintArea" localSheetId="0" hidden="1">#REF!</definedName>
    <definedName name="Z_653348E7_CDAD_4F62_A236_641A4BB6425A_.wvu.PrintArea" hidden="1">#REF!</definedName>
    <definedName name="Z_653348E7_CDAD_4F62_A236_641A4BB6425A_.wvu.PrintTitles" localSheetId="0" hidden="1">#REF!</definedName>
    <definedName name="Z_653348E7_CDAD_4F62_A236_641A4BB6425A_.wvu.PrintTitles" hidden="1">#REF!</definedName>
    <definedName name="Z_68C48519_C8C2_4287_96F6_0F561F815CE8_.wvu.FilterData" localSheetId="0" hidden="1">#REF!</definedName>
    <definedName name="Z_68C48519_C8C2_4287_96F6_0F561F815CE8_.wvu.FilterData" hidden="1">#REF!</definedName>
    <definedName name="Z_68C48519_C8C2_4287_96F6_0F561F815CE8_.wvu.PrintArea" localSheetId="0" hidden="1">#REF!</definedName>
    <definedName name="Z_68C48519_C8C2_4287_96F6_0F561F815CE8_.wvu.PrintArea" hidden="1">#REF!</definedName>
    <definedName name="Z_68C48519_C8C2_4287_96F6_0F561F815CE8_.wvu.PrintTitles" localSheetId="0" hidden="1">#REF!</definedName>
    <definedName name="Z_68C48519_C8C2_4287_96F6_0F561F815CE8_.wvu.PrintTitles" hidden="1">#REF!</definedName>
    <definedName name="Z_6BA141F2_E104_11DA_B6F6_00609720E0A1_.wvu.FilterData" localSheetId="0" hidden="1">#REF!</definedName>
    <definedName name="Z_6BA141F2_E104_11DA_B6F6_00609720E0A1_.wvu.FilterData" hidden="1">#REF!</definedName>
    <definedName name="Z_6BA141F2_E104_11DA_B6F6_00609720E0A1_.wvu.PrintArea" localSheetId="0" hidden="1">#REF!</definedName>
    <definedName name="Z_6BA141F2_E104_11DA_B6F6_00609720E0A1_.wvu.PrintArea" hidden="1">#REF!</definedName>
    <definedName name="Z_6BA141F2_E104_11DA_B6F6_00609720E0A1_.wvu.PrintTitles" localSheetId="0" hidden="1">#REF!</definedName>
    <definedName name="Z_6BA141F2_E104_11DA_B6F6_00609720E0A1_.wvu.PrintTitles" hidden="1">#REF!</definedName>
    <definedName name="Z_6BA141F3_E104_11DA_B6F6_00609720E0A1_.wvu.FilterData" localSheetId="0" hidden="1">#REF!</definedName>
    <definedName name="Z_6BA141F3_E104_11DA_B6F6_00609720E0A1_.wvu.FilterData" hidden="1">#REF!</definedName>
    <definedName name="Z_6BA141F3_E104_11DA_B6F6_00609720E0A1_.wvu.PrintArea" localSheetId="0" hidden="1">#REF!</definedName>
    <definedName name="Z_6BA141F3_E104_11DA_B6F6_00609720E0A1_.wvu.PrintArea" hidden="1">#REF!</definedName>
    <definedName name="Z_6BA141F3_E104_11DA_B6F6_00609720E0A1_.wvu.PrintTitles" localSheetId="0" hidden="1">#REF!</definedName>
    <definedName name="Z_6BA141F3_E104_11DA_B6F6_00609720E0A1_.wvu.PrintTitles" hidden="1">#REF!</definedName>
    <definedName name="Z_6BA141F4_E104_11DA_B6F6_00609720E0A1_.wvu.FilterData" localSheetId="0" hidden="1">#REF!</definedName>
    <definedName name="Z_6BA141F4_E104_11DA_B6F6_00609720E0A1_.wvu.FilterData" hidden="1">#REF!</definedName>
    <definedName name="Z_6BA141F4_E104_11DA_B6F6_00609720E0A1_.wvu.PrintArea" localSheetId="0" hidden="1">#REF!</definedName>
    <definedName name="Z_6BA141F4_E104_11DA_B6F6_00609720E0A1_.wvu.PrintArea" hidden="1">#REF!</definedName>
    <definedName name="Z_6BA141F4_E104_11DA_B6F6_00609720E0A1_.wvu.PrintTitles" localSheetId="0" hidden="1">#REF!</definedName>
    <definedName name="Z_6BA141F4_E104_11DA_B6F6_00609720E0A1_.wvu.PrintTitles" hidden="1">#REF!</definedName>
    <definedName name="Z_6BA141F5_E104_11DA_B6F6_00609720E0A1_.wvu.FilterData" localSheetId="0" hidden="1">#REF!</definedName>
    <definedName name="Z_6BA141F5_E104_11DA_B6F6_00609720E0A1_.wvu.FilterData" hidden="1">#REF!</definedName>
    <definedName name="Z_6BA141F5_E104_11DA_B6F6_00609720E0A1_.wvu.PrintArea" localSheetId="0" hidden="1">#REF!</definedName>
    <definedName name="Z_6BA141F5_E104_11DA_B6F6_00609720E0A1_.wvu.PrintArea" hidden="1">#REF!</definedName>
    <definedName name="Z_6BA141F5_E104_11DA_B6F6_00609720E0A1_.wvu.PrintTitles" localSheetId="0" hidden="1">#REF!</definedName>
    <definedName name="Z_6BA141F5_E104_11DA_B6F6_00609720E0A1_.wvu.PrintTitles" hidden="1">#REF!</definedName>
    <definedName name="Z_6BA141F6_E104_11DA_B6F6_00609720E0A1_.wvu.FilterData" localSheetId="0" hidden="1">#REF!</definedName>
    <definedName name="Z_6BA141F6_E104_11DA_B6F6_00609720E0A1_.wvu.FilterData" hidden="1">#REF!</definedName>
    <definedName name="Z_6BA141F6_E104_11DA_B6F6_00609720E0A1_.wvu.PrintArea" localSheetId="0" hidden="1">#REF!</definedName>
    <definedName name="Z_6BA141F6_E104_11DA_B6F6_00609720E0A1_.wvu.PrintArea" hidden="1">#REF!</definedName>
    <definedName name="Z_6BA141F6_E104_11DA_B6F6_00609720E0A1_.wvu.PrintTitles" localSheetId="0" hidden="1">#REF!</definedName>
    <definedName name="Z_6BA141F6_E104_11DA_B6F6_00609720E0A1_.wvu.PrintTitles" hidden="1">#REF!</definedName>
    <definedName name="Z_726673D2_C579_4EF3_83C7_45DC3792EA6A_.wvu.FilterData" localSheetId="0" hidden="1">#REF!</definedName>
    <definedName name="Z_726673D2_C579_4EF3_83C7_45DC3792EA6A_.wvu.FilterData" hidden="1">#REF!</definedName>
    <definedName name="Z_726673D2_C579_4EF3_83C7_45DC3792EA6A_.wvu.PrintArea" localSheetId="0" hidden="1">#REF!</definedName>
    <definedName name="Z_726673D2_C579_4EF3_83C7_45DC3792EA6A_.wvu.PrintArea" hidden="1">#REF!</definedName>
    <definedName name="Z_726673D2_C579_4EF3_83C7_45DC3792EA6A_.wvu.PrintTitles" localSheetId="0" hidden="1">#REF!</definedName>
    <definedName name="Z_726673D2_C579_4EF3_83C7_45DC3792EA6A_.wvu.PrintTitles" hidden="1">#REF!</definedName>
    <definedName name="Z_729969D8_DFDA_47B9_ADA2_E05CF62B3DEF_.wvu.FilterData" localSheetId="0" hidden="1">#REF!</definedName>
    <definedName name="Z_729969D8_DFDA_47B9_ADA2_E05CF62B3DEF_.wvu.FilterData" hidden="1">#REF!</definedName>
    <definedName name="Z_729969D8_DFDA_47B9_ADA2_E05CF62B3DEF_.wvu.PrintArea" localSheetId="0" hidden="1">#REF!</definedName>
    <definedName name="Z_729969D8_DFDA_47B9_ADA2_E05CF62B3DEF_.wvu.PrintArea" hidden="1">#REF!</definedName>
    <definedName name="Z_729969D8_DFDA_47B9_ADA2_E05CF62B3DEF_.wvu.PrintTitles" localSheetId="0" hidden="1">#REF!</definedName>
    <definedName name="Z_729969D8_DFDA_47B9_ADA2_E05CF62B3DEF_.wvu.PrintTitles" hidden="1">#REF!</definedName>
    <definedName name="Z_75EDDC88_CA8C_4671_911D_25D74F37EC47_.wvu.FilterData" localSheetId="0" hidden="1">#REF!</definedName>
    <definedName name="Z_75EDDC88_CA8C_4671_911D_25D74F37EC47_.wvu.FilterData" hidden="1">#REF!</definedName>
    <definedName name="Z_75EDDC88_CA8C_4671_911D_25D74F37EC47_.wvu.PrintArea" localSheetId="0" hidden="1">#REF!</definedName>
    <definedName name="Z_75EDDC88_CA8C_4671_911D_25D74F37EC47_.wvu.PrintArea" hidden="1">#REF!</definedName>
    <definedName name="Z_75EDDC88_CA8C_4671_911D_25D74F37EC47_.wvu.PrintTitles" localSheetId="0" hidden="1">#REF!</definedName>
    <definedName name="Z_75EDDC88_CA8C_4671_911D_25D74F37EC47_.wvu.PrintTitles" hidden="1">#REF!</definedName>
    <definedName name="Z_80573755_2D8B_4158_BD3A_CC331B950748_.wvu.FilterData" localSheetId="0" hidden="1">#REF!</definedName>
    <definedName name="Z_80573755_2D8B_4158_BD3A_CC331B950748_.wvu.FilterData" hidden="1">#REF!</definedName>
    <definedName name="Z_80573755_2D8B_4158_BD3A_CC331B950748_.wvu.PrintArea" localSheetId="0" hidden="1">#REF!</definedName>
    <definedName name="Z_80573755_2D8B_4158_BD3A_CC331B950748_.wvu.PrintArea" hidden="1">#REF!</definedName>
    <definedName name="Z_80573755_2D8B_4158_BD3A_CC331B950748_.wvu.PrintTitles" localSheetId="0" hidden="1">#REF!</definedName>
    <definedName name="Z_80573755_2D8B_4158_BD3A_CC331B950748_.wvu.PrintTitles" hidden="1">#REF!</definedName>
    <definedName name="Z_9C7B0D6D_4DDE_4C72_B23F_2E183F63ECB1_.wvu.FilterData" localSheetId="0" hidden="1">#REF!</definedName>
    <definedName name="Z_9C7B0D6D_4DDE_4C72_B23F_2E183F63ECB1_.wvu.FilterData" hidden="1">#REF!</definedName>
    <definedName name="Z_9C7B0D6D_4DDE_4C72_B23F_2E183F63ECB1_.wvu.PrintArea" localSheetId="0" hidden="1">#REF!</definedName>
    <definedName name="Z_9C7B0D6D_4DDE_4C72_B23F_2E183F63ECB1_.wvu.PrintArea" hidden="1">#REF!</definedName>
    <definedName name="Z_9C7B0D6D_4DDE_4C72_B23F_2E183F63ECB1_.wvu.PrintTitles" localSheetId="0" hidden="1">#REF!</definedName>
    <definedName name="Z_9C7B0D6D_4DDE_4C72_B23F_2E183F63ECB1_.wvu.PrintTitles" hidden="1">#REF!</definedName>
    <definedName name="Z_9C8B6436_249F_426A_96DC_EEE5E7CB7D1B_.wvu.FilterData" localSheetId="0" hidden="1">#REF!</definedName>
    <definedName name="Z_9C8B6436_249F_426A_96DC_EEE5E7CB7D1B_.wvu.FilterData" hidden="1">#REF!</definedName>
    <definedName name="Z_9C8B6436_249F_426A_96DC_EEE5E7CB7D1B_.wvu.PrintArea" localSheetId="0" hidden="1">#REF!</definedName>
    <definedName name="Z_9C8B6436_249F_426A_96DC_EEE5E7CB7D1B_.wvu.PrintArea" hidden="1">#REF!</definedName>
    <definedName name="Z_9C8B6436_249F_426A_96DC_EEE5E7CB7D1B_.wvu.PrintTitles" localSheetId="0" hidden="1">#REF!</definedName>
    <definedName name="Z_9C8B6436_249F_426A_96DC_EEE5E7CB7D1B_.wvu.PrintTitles" hidden="1">#REF!</definedName>
    <definedName name="Z_9FCFD0D5_270B_4F36_B422_02EF7A3700B8_.wvu.FilterData" localSheetId="0" hidden="1">#REF!</definedName>
    <definedName name="Z_9FCFD0D5_270B_4F36_B422_02EF7A3700B8_.wvu.FilterData" hidden="1">#REF!</definedName>
    <definedName name="Z_9FCFD0D5_270B_4F36_B422_02EF7A3700B8_.wvu.PrintArea" localSheetId="0" hidden="1">#REF!</definedName>
    <definedName name="Z_9FCFD0D5_270B_4F36_B422_02EF7A3700B8_.wvu.PrintArea" hidden="1">#REF!</definedName>
    <definedName name="Z_9FCFD0D5_270B_4F36_B422_02EF7A3700B8_.wvu.PrintTitles" localSheetId="0" hidden="1">#REF!</definedName>
    <definedName name="Z_9FCFD0D5_270B_4F36_B422_02EF7A3700B8_.wvu.PrintTitles" hidden="1">#REF!</definedName>
    <definedName name="Z_9FE8FF3F_4486_44D6_9AFB_43CC5B824BF9_.wvu.FilterData" localSheetId="0" hidden="1">#REF!</definedName>
    <definedName name="Z_9FE8FF3F_4486_44D6_9AFB_43CC5B824BF9_.wvu.FilterData" hidden="1">#REF!</definedName>
    <definedName name="Z_9FE8FF3F_4486_44D6_9AFB_43CC5B824BF9_.wvu.PrintArea" localSheetId="0" hidden="1">#REF!</definedName>
    <definedName name="Z_9FE8FF3F_4486_44D6_9AFB_43CC5B824BF9_.wvu.PrintArea" hidden="1">#REF!</definedName>
    <definedName name="Z_9FE8FF3F_4486_44D6_9AFB_43CC5B824BF9_.wvu.PrintTitles" localSheetId="0" hidden="1">#REF!</definedName>
    <definedName name="Z_9FE8FF3F_4486_44D6_9AFB_43CC5B824BF9_.wvu.PrintTitles" hidden="1">#REF!</definedName>
    <definedName name="Z_A3DE26BA_CF48_4654_9BE9_FAEB3C301C95_.wvu.FilterData" localSheetId="0" hidden="1">#REF!</definedName>
    <definedName name="Z_A3DE26BA_CF48_4654_9BE9_FAEB3C301C95_.wvu.FilterData" hidden="1">#REF!</definedName>
    <definedName name="Z_A3DE26BA_CF48_4654_9BE9_FAEB3C301C95_.wvu.PrintArea" localSheetId="0" hidden="1">#REF!</definedName>
    <definedName name="Z_A3DE26BA_CF48_4654_9BE9_FAEB3C301C95_.wvu.PrintArea" hidden="1">#REF!</definedName>
    <definedName name="Z_A3DE26BA_CF48_4654_9BE9_FAEB3C301C95_.wvu.PrintTitles" localSheetId="0" hidden="1">#REF!</definedName>
    <definedName name="Z_A3DE26BA_CF48_4654_9BE9_FAEB3C301C95_.wvu.PrintTitles" hidden="1">#REF!</definedName>
    <definedName name="Z_AAA1DD33_F1E3_423A_B1F2_E8567F4D95A5_.wvu.FilterData" localSheetId="0" hidden="1">#REF!</definedName>
    <definedName name="Z_AAA1DD33_F1E3_423A_B1F2_E8567F4D95A5_.wvu.FilterData" hidden="1">#REF!</definedName>
    <definedName name="Z_AAA1DD33_F1E3_423A_B1F2_E8567F4D95A5_.wvu.PrintArea" localSheetId="0" hidden="1">#REF!</definedName>
    <definedName name="Z_AAA1DD33_F1E3_423A_B1F2_E8567F4D95A5_.wvu.PrintArea" hidden="1">#REF!</definedName>
    <definedName name="Z_AAA1DD33_F1E3_423A_B1F2_E8567F4D95A5_.wvu.PrintTitles" localSheetId="0" hidden="1">#REF!</definedName>
    <definedName name="Z_AAA1DD33_F1E3_423A_B1F2_E8567F4D95A5_.wvu.PrintTitles" hidden="1">#REF!</definedName>
    <definedName name="Z_B4899972_EBDC_11DA_B6F6_00609720E0A1_.wvu.FilterData" localSheetId="0" hidden="1">#REF!</definedName>
    <definedName name="Z_B4899972_EBDC_11DA_B6F6_00609720E0A1_.wvu.FilterData" hidden="1">#REF!</definedName>
    <definedName name="Z_B4899972_EBDC_11DA_B6F6_00609720E0A1_.wvu.PrintArea" localSheetId="0" hidden="1">#REF!</definedName>
    <definedName name="Z_B4899972_EBDC_11DA_B6F6_00609720E0A1_.wvu.PrintArea" hidden="1">#REF!</definedName>
    <definedName name="Z_B4899972_EBDC_11DA_B6F6_00609720E0A1_.wvu.PrintTitles" localSheetId="0" hidden="1">#REF!</definedName>
    <definedName name="Z_B4899972_EBDC_11DA_B6F6_00609720E0A1_.wvu.PrintTitles" hidden="1">#REF!</definedName>
    <definedName name="Z_B4899973_EBDC_11DA_B6F6_00609720E0A1_.wvu.FilterData" localSheetId="0" hidden="1">#REF!</definedName>
    <definedName name="Z_B4899973_EBDC_11DA_B6F6_00609720E0A1_.wvu.FilterData" hidden="1">#REF!</definedName>
    <definedName name="Z_B4899973_EBDC_11DA_B6F6_00609720E0A1_.wvu.PrintArea" localSheetId="0" hidden="1">#REF!</definedName>
    <definedName name="Z_B4899973_EBDC_11DA_B6F6_00609720E0A1_.wvu.PrintArea" hidden="1">#REF!</definedName>
    <definedName name="Z_B4899973_EBDC_11DA_B6F6_00609720E0A1_.wvu.PrintTitles" localSheetId="0" hidden="1">#REF!</definedName>
    <definedName name="Z_B4899973_EBDC_11DA_B6F6_00609720E0A1_.wvu.PrintTitles" hidden="1">#REF!</definedName>
    <definedName name="Z_B4899974_EBDC_11DA_B6F6_00609720E0A1_.wvu.FilterData" localSheetId="0" hidden="1">#REF!</definedName>
    <definedName name="Z_B4899974_EBDC_11DA_B6F6_00609720E0A1_.wvu.FilterData" hidden="1">#REF!</definedName>
    <definedName name="Z_B4899974_EBDC_11DA_B6F6_00609720E0A1_.wvu.PrintArea" localSheetId="0" hidden="1">#REF!</definedName>
    <definedName name="Z_B4899974_EBDC_11DA_B6F6_00609720E0A1_.wvu.PrintArea" hidden="1">#REF!</definedName>
    <definedName name="Z_B4899974_EBDC_11DA_B6F6_00609720E0A1_.wvu.PrintTitles" localSheetId="0" hidden="1">#REF!</definedName>
    <definedName name="Z_B4899974_EBDC_11DA_B6F6_00609720E0A1_.wvu.PrintTitles" hidden="1">#REF!</definedName>
    <definedName name="Z_B4899975_EBDC_11DA_B6F6_00609720E0A1_.wvu.FilterData" localSheetId="0" hidden="1">#REF!</definedName>
    <definedName name="Z_B4899975_EBDC_11DA_B6F6_00609720E0A1_.wvu.FilterData" hidden="1">#REF!</definedName>
    <definedName name="Z_B4899975_EBDC_11DA_B6F6_00609720E0A1_.wvu.PrintArea" localSheetId="0" hidden="1">#REF!</definedName>
    <definedName name="Z_B4899975_EBDC_11DA_B6F6_00609720E0A1_.wvu.PrintArea" hidden="1">#REF!</definedName>
    <definedName name="Z_B4899975_EBDC_11DA_B6F6_00609720E0A1_.wvu.PrintTitles" localSheetId="0" hidden="1">#REF!</definedName>
    <definedName name="Z_B4899975_EBDC_11DA_B6F6_00609720E0A1_.wvu.PrintTitles" hidden="1">#REF!</definedName>
    <definedName name="Z_B4899976_EBDC_11DA_B6F6_00609720E0A1_.wvu.FilterData" localSheetId="0" hidden="1">#REF!</definedName>
    <definedName name="Z_B4899976_EBDC_11DA_B6F6_00609720E0A1_.wvu.FilterData" hidden="1">#REF!</definedName>
    <definedName name="Z_B4899976_EBDC_11DA_B6F6_00609720E0A1_.wvu.PrintArea" localSheetId="0" hidden="1">#REF!</definedName>
    <definedName name="Z_B4899976_EBDC_11DA_B6F6_00609720E0A1_.wvu.PrintArea" hidden="1">#REF!</definedName>
    <definedName name="Z_B4899976_EBDC_11DA_B6F6_00609720E0A1_.wvu.PrintTitles" localSheetId="0" hidden="1">#REF!</definedName>
    <definedName name="Z_B4899976_EBDC_11DA_B6F6_00609720E0A1_.wvu.PrintTitles" hidden="1">#REF!</definedName>
    <definedName name="Z_C24E6469_C4CC_430B_8814_72DD019DF2C8_.wvu.FilterData" localSheetId="0" hidden="1">#REF!</definedName>
    <definedName name="Z_C24E6469_C4CC_430B_8814_72DD019DF2C8_.wvu.FilterData" hidden="1">#REF!</definedName>
    <definedName name="Z_C24E6469_C4CC_430B_8814_72DD019DF2C8_.wvu.PrintArea" localSheetId="0" hidden="1">#REF!</definedName>
    <definedName name="Z_C24E6469_C4CC_430B_8814_72DD019DF2C8_.wvu.PrintArea" hidden="1">#REF!</definedName>
    <definedName name="Z_C24E6469_C4CC_430B_8814_72DD019DF2C8_.wvu.PrintTitles" localSheetId="0" hidden="1">#REF!</definedName>
    <definedName name="Z_C24E6469_C4CC_430B_8814_72DD019DF2C8_.wvu.PrintTitles" hidden="1">#REF!</definedName>
    <definedName name="Z_CA61CA57_E7CE_4A4D_974A_F3124BCA2797_.wvu.FilterData" localSheetId="0" hidden="1">#REF!</definedName>
    <definedName name="Z_CA61CA57_E7CE_4A4D_974A_F3124BCA2797_.wvu.FilterData" hidden="1">#REF!</definedName>
    <definedName name="Z_CA61CA57_E7CE_4A4D_974A_F3124BCA2797_.wvu.PrintArea" localSheetId="0" hidden="1">#REF!</definedName>
    <definedName name="Z_CA61CA57_E7CE_4A4D_974A_F3124BCA2797_.wvu.PrintArea" hidden="1">#REF!</definedName>
    <definedName name="Z_CA61CA57_E7CE_4A4D_974A_F3124BCA2797_.wvu.PrintTitles" localSheetId="0" hidden="1">#REF!</definedName>
    <definedName name="Z_CA61CA57_E7CE_4A4D_974A_F3124BCA2797_.wvu.PrintTitles" hidden="1">#REF!</definedName>
    <definedName name="Z_D55C8B2E_861A_459E_9D09_3AF38A1DE99E_.wvu.Rows" localSheetId="0" hidden="1">#REF!</definedName>
    <definedName name="Z_D55C8B2E_861A_459E_9D09_3AF38A1DE99E_.wvu.Rows" hidden="1">#REF!</definedName>
    <definedName name="Z_DA4D5A8F_12FA_42F5_A8BB_526600E97433_.wvu.FilterData" localSheetId="0" hidden="1">#REF!</definedName>
    <definedName name="Z_DA4D5A8F_12FA_42F5_A8BB_526600E97433_.wvu.FilterData" hidden="1">#REF!</definedName>
    <definedName name="Z_DA4D5A8F_12FA_42F5_A8BB_526600E97433_.wvu.PrintArea" localSheetId="0" hidden="1">#REF!</definedName>
    <definedName name="Z_DA4D5A8F_12FA_42F5_A8BB_526600E97433_.wvu.PrintArea" hidden="1">#REF!</definedName>
    <definedName name="Z_DA4D5A8F_12FA_42F5_A8BB_526600E97433_.wvu.PrintTitles" localSheetId="0" hidden="1">#REF!</definedName>
    <definedName name="Z_DA4D5A8F_12FA_42F5_A8BB_526600E97433_.wvu.PrintTitles" hidden="1">#REF!</definedName>
    <definedName name="Z_DFB4C5EB_A8D3_475E_B627_EA98F95F9220_.wvu.FilterData" localSheetId="0" hidden="1">#REF!</definedName>
    <definedName name="Z_DFB4C5EB_A8D3_475E_B627_EA98F95F9220_.wvu.FilterData" hidden="1">#REF!</definedName>
    <definedName name="Z_DFB4C5EB_A8D3_475E_B627_EA98F95F9220_.wvu.PrintArea" localSheetId="0" hidden="1">#REF!</definedName>
    <definedName name="Z_DFB4C5EB_A8D3_475E_B627_EA98F95F9220_.wvu.PrintArea" hidden="1">#REF!</definedName>
    <definedName name="Z_DFB4C5EB_A8D3_475E_B627_EA98F95F9220_.wvu.PrintTitles" localSheetId="0" hidden="1">#REF!</definedName>
    <definedName name="Z_DFB4C5EB_A8D3_475E_B627_EA98F95F9220_.wvu.PrintTitles" hidden="1">#REF!</definedName>
    <definedName name="Z_F2B990A1_57B3_4766_8C3D_4D3A5265BAEF_.wvu.FilterData" localSheetId="0" hidden="1">#REF!</definedName>
    <definedName name="Z_F2B990A1_57B3_4766_8C3D_4D3A5265BAEF_.wvu.FilterData" hidden="1">#REF!</definedName>
    <definedName name="Z_F2B990A1_57B3_4766_8C3D_4D3A5265BAEF_.wvu.PrintArea" localSheetId="0" hidden="1">#REF!</definedName>
    <definedName name="Z_F2B990A1_57B3_4766_8C3D_4D3A5265BAEF_.wvu.PrintArea" hidden="1">#REF!</definedName>
    <definedName name="Z_F2B990A1_57B3_4766_8C3D_4D3A5265BAEF_.wvu.PrintTitles" localSheetId="0" hidden="1">#REF!</definedName>
    <definedName name="Z_F2B990A1_57B3_4766_8C3D_4D3A5265BAEF_.wvu.PrintTitles" hidden="1">#REF!</definedName>
    <definedName name="Z_F540D718_D9AA_403F_AE49_60D937FD77E5_.wvu.Rows" localSheetId="0" hidden="1">#REF!</definedName>
    <definedName name="Z_F540D718_D9AA_403F_AE49_60D937FD77E5_.wvu.Rows" hidden="1">#REF!</definedName>
    <definedName name="Z_F9482E1F_92B8_43D8_949A_7DDCF2E63A19_.wvu.FilterData" localSheetId="0" hidden="1">#REF!</definedName>
    <definedName name="Z_F9482E1F_92B8_43D8_949A_7DDCF2E63A19_.wvu.FilterData" hidden="1">#REF!</definedName>
    <definedName name="Z_F9482E1F_92B8_43D8_949A_7DDCF2E63A19_.wvu.PrintArea" localSheetId="0" hidden="1">#REF!</definedName>
    <definedName name="Z_F9482E1F_92B8_43D8_949A_7DDCF2E63A19_.wvu.PrintArea" hidden="1">#REF!</definedName>
    <definedName name="Z_F9482E1F_92B8_43D8_949A_7DDCF2E63A19_.wvu.PrintTitles" localSheetId="0" hidden="1">#REF!</definedName>
    <definedName name="Z_F9482E1F_92B8_43D8_949A_7DDCF2E63A19_.wvu.PrintTitles" hidden="1">#REF!</definedName>
    <definedName name="Z_L_I_T_E_N">#N/A</definedName>
    <definedName name="ZAPATA" localSheetId="0">#REF!</definedName>
    <definedName name="ZAPATA">#REF!</definedName>
    <definedName name="ZAQ" localSheetId="0">#REF!</definedName>
    <definedName name="ZAQ">#REF!</definedName>
    <definedName name="zdervr" localSheetId="0">#REF!</definedName>
    <definedName name="zdervr">#REF!</definedName>
    <definedName name="ZDF" localSheetId="0">#REF!</definedName>
    <definedName name="ZDF">#REF!</definedName>
    <definedName name="ZONA1" localSheetId="0">#REF!</definedName>
    <definedName name="ZONA1">#REF!</definedName>
    <definedName name="ZONA3" localSheetId="0">#REF!</definedName>
    <definedName name="ZONA3">#REF!</definedName>
    <definedName name="ZONA4" localSheetId="0">#REF!</definedName>
    <definedName name="ZONA4">#REF!</definedName>
    <definedName name="zx" localSheetId="0">#REF!</definedName>
    <definedName name="zx">[0]!ERR</definedName>
    <definedName name="zxczds" localSheetId="0">#REF!</definedName>
    <definedName name="zxczds">#REF!</definedName>
    <definedName name="zxsdftyu" localSheetId="0">#REF!</definedName>
    <definedName name="zxsdftyu">#REF!</definedName>
    <definedName name="zxvxczv" localSheetId="0">#REF!</definedName>
    <definedName name="zxvxczv">#REF!</definedName>
    <definedName name="zz" localSheetId="0">#REF!</definedName>
    <definedName name="zz">#REF!</definedName>
    <definedName name="ZZZZZZZZZZZ" localSheetId="0">#REF!</definedName>
    <definedName name="ZZZZZZZZZZZ">#REF!</definedName>
    <definedName name="ㄱ" localSheetId="0">#REF!</definedName>
    <definedName name="ㄱ">#REF!</definedName>
    <definedName name="강1" localSheetId="0">#REF!</definedName>
    <definedName name="강1">#REF!</definedName>
    <definedName name="강2" localSheetId="0">#REF!</definedName>
    <definedName name="강2">#REF!</definedName>
    <definedName name="강3" localSheetId="0">#REF!</definedName>
    <definedName name="강3">#REF!</definedName>
    <definedName name="건">#N/A</definedName>
    <definedName name="건축" localSheetId="0">#REF!</definedName>
    <definedName name="건축">#REF!</definedName>
    <definedName name="견적비교" localSheetId="0">#REF!</definedName>
    <definedName name="견적비교">#REF!</definedName>
    <definedName name="계획" localSheetId="0">#REF!</definedName>
    <definedName name="계획">#REF!</definedName>
    <definedName name="공일" localSheetId="0">#REF!</definedName>
    <definedName name="공일">#REF!</definedName>
    <definedName name="기계" localSheetId="0">#REF!</definedName>
    <definedName name="기계">#REF!</definedName>
    <definedName name="기계1" localSheetId="0">#REF!</definedName>
    <definedName name="기계1">#REF!</definedName>
    <definedName name="기타" localSheetId="0">#REF!</definedName>
    <definedName name="기타">#REF!</definedName>
    <definedName name="김1" localSheetId="0">#REF!</definedName>
    <definedName name="김1">#REF!</definedName>
    <definedName name="김2" localSheetId="0">#REF!</definedName>
    <definedName name="김2">#REF!</definedName>
    <definedName name="김3" localSheetId="0">#REF!</definedName>
    <definedName name="김3">#REF!</definedName>
    <definedName name="김김김" localSheetId="0">#REF!</definedName>
    <definedName name="김김김">#REF!</definedName>
    <definedName name="김성배_상무" localSheetId="0">#REF!</definedName>
    <definedName name="김성배_상무">#REF!</definedName>
    <definedName name="김전진행" localSheetId="0">#REF!</definedName>
    <definedName name="김전진행">#REF!</definedName>
    <definedName name="김전진행2" localSheetId="0">#REF!</definedName>
    <definedName name="김전진행2">#REF!</definedName>
    <definedName name="김전청산" localSheetId="0">#REF!</definedName>
    <definedName name="김전청산">#REF!</definedName>
    <definedName name="김희진행" localSheetId="0">#REF!</definedName>
    <definedName name="김희진행">#REF!</definedName>
    <definedName name="김희진행2" localSheetId="0">#REF!</definedName>
    <definedName name="김희진행2">#REF!</definedName>
    <definedName name="김희청산" localSheetId="0">#REF!</definedName>
    <definedName name="김희청산">#REF!</definedName>
    <definedName name="ㄴㄴㄴ">#N/A</definedName>
    <definedName name="ㄴㄴㄴㄴㅇ">#N/A</definedName>
    <definedName name="ㄴㅁㅁㄴㄴㅁ">#N/A</definedName>
    <definedName name="ㄴㅁㅇㄹ" localSheetId="0" hidden="1">{#N/A,#N/A,FALSE,"CCTV"}</definedName>
    <definedName name="ㄴㅁㅇㄹ" hidden="1">{#N/A,#N/A,FALSE,"CCTV"}</definedName>
    <definedName name="내장1" localSheetId="0">#REF!</definedName>
    <definedName name="내장1">#REF!</definedName>
    <definedName name="내장2" localSheetId="0">#REF!</definedName>
    <definedName name="내장2">#REF!</definedName>
    <definedName name="내장3" localSheetId="0">#REF!</definedName>
    <definedName name="내장3">#REF!</definedName>
    <definedName name="내장4" localSheetId="0">#REF!</definedName>
    <definedName name="내장4">#REF!</definedName>
    <definedName name="내장5" localSheetId="0">#REF!</definedName>
    <definedName name="내장5">#REF!</definedName>
    <definedName name="내장6" localSheetId="0">#REF!</definedName>
    <definedName name="내장6">#REF!</definedName>
    <definedName name="내장7" localSheetId="0">#REF!</definedName>
    <definedName name="내장7">#REF!</definedName>
    <definedName name="년초99" localSheetId="0">#REF!</definedName>
    <definedName name="년초99">#REF!</definedName>
    <definedName name="ㄷㄷ">#N/A</definedName>
    <definedName name="당초계획" localSheetId="0" hidden="1">#REF!</definedName>
    <definedName name="당초계획" hidden="1">#REF!</definedName>
    <definedName name="ㄹㄹㄹㄹㅀㅎ">#N/A</definedName>
    <definedName name="ㅁ">#N/A</definedName>
    <definedName name="ㅁ139" localSheetId="0">#REF!</definedName>
    <definedName name="ㅁ139">#REF!</definedName>
    <definedName name="ㅁ835" localSheetId="0">#REF!</definedName>
    <definedName name="ㅁ835">#REF!</definedName>
    <definedName name="ㅁㄴㅁㅁ">#N/A</definedName>
    <definedName name="ㅁㅁㅁ" localSheetId="0">#REF!</definedName>
    <definedName name="ㅁㅁㅁ">#REF!</definedName>
    <definedName name="문1" localSheetId="0">#REF!</definedName>
    <definedName name="문1">#REF!</definedName>
    <definedName name="문10" localSheetId="0">#REF!</definedName>
    <definedName name="문10">#REF!</definedName>
    <definedName name="문11" localSheetId="0">#REF!</definedName>
    <definedName name="문11">#REF!</definedName>
    <definedName name="문12" localSheetId="0">#REF!</definedName>
    <definedName name="문12">#REF!</definedName>
    <definedName name="문13" localSheetId="0">#REF!</definedName>
    <definedName name="문13">#REF!</definedName>
    <definedName name="문14" localSheetId="0">#REF!</definedName>
    <definedName name="문14">#REF!</definedName>
    <definedName name="문15" localSheetId="0">#REF!</definedName>
    <definedName name="문15">#REF!</definedName>
    <definedName name="문16" localSheetId="0">#REF!</definedName>
    <definedName name="문16">#REF!</definedName>
    <definedName name="문17" localSheetId="0">#REF!</definedName>
    <definedName name="문17">#REF!</definedName>
    <definedName name="문18" localSheetId="0">#REF!</definedName>
    <definedName name="문18">#REF!</definedName>
    <definedName name="문19" localSheetId="0">#REF!</definedName>
    <definedName name="문19">#REF!</definedName>
    <definedName name="문2" localSheetId="0">#REF!</definedName>
    <definedName name="문2">#REF!</definedName>
    <definedName name="문20" localSheetId="0">#REF!</definedName>
    <definedName name="문20">#REF!</definedName>
    <definedName name="문21" localSheetId="0">#REF!</definedName>
    <definedName name="문21">#REF!</definedName>
    <definedName name="문22" localSheetId="0">#REF!</definedName>
    <definedName name="문22">#REF!</definedName>
    <definedName name="문3" localSheetId="0">#REF!</definedName>
    <definedName name="문3">#REF!</definedName>
    <definedName name="문4" localSheetId="0">#REF!</definedName>
    <definedName name="문4">#REF!</definedName>
    <definedName name="문5" localSheetId="0">#REF!</definedName>
    <definedName name="문5">#REF!</definedName>
    <definedName name="문7" localSheetId="0">#REF!</definedName>
    <definedName name="문7">#REF!</definedName>
    <definedName name="문8" localSheetId="0">#REF!</definedName>
    <definedName name="문8">#REF!</definedName>
    <definedName name="문9" localSheetId="0">#REF!</definedName>
    <definedName name="문9">#REF!</definedName>
    <definedName name="물품대" localSheetId="0">#REF!</definedName>
    <definedName name="물품대">#REF!</definedName>
    <definedName name="미장1" localSheetId="0">#REF!</definedName>
    <definedName name="미장1">#REF!</definedName>
    <definedName name="미장2" localSheetId="0">#REF!</definedName>
    <definedName name="미장2">#REF!</definedName>
    <definedName name="미장3" localSheetId="0">#REF!</definedName>
    <definedName name="미장3">#REF!</definedName>
    <definedName name="미장5" localSheetId="0">#REF!</definedName>
    <definedName name="미장5">#REF!</definedName>
    <definedName name="ㅂ">#N/A</definedName>
    <definedName name="ㅂㅂㅂ">#N/A</definedName>
    <definedName name="ㅂㅂㅂㅂㅂ">#N/A</definedName>
    <definedName name="바보" localSheetId="0">#REF!</definedName>
    <definedName name="바보">#REF!</definedName>
    <definedName name="발표양식">#N/A</definedName>
    <definedName name="방수1" localSheetId="0">#REF!</definedName>
    <definedName name="방수1">#REF!</definedName>
    <definedName name="방수2" localSheetId="0">#REF!</definedName>
    <definedName name="방수2">#REF!</definedName>
    <definedName name="방수3" localSheetId="0">#REF!</definedName>
    <definedName name="방수3">#REF!</definedName>
    <definedName name="방수4" localSheetId="0">#REF!</definedName>
    <definedName name="방수4">#REF!</definedName>
    <definedName name="방수5" localSheetId="0">#REF!</definedName>
    <definedName name="방수5">#REF!</definedName>
    <definedName name="방수7" localSheetId="0">#REF!</definedName>
    <definedName name="방수7">#REF!</definedName>
    <definedName name="방수8" localSheetId="0">#REF!</definedName>
    <definedName name="방수8">#REF!</definedName>
    <definedName name="보고양식1" localSheetId="0">#REF!</definedName>
    <definedName name="보고양식1">#REF!</definedName>
    <definedName name="보고양식2" localSheetId="0">#REF!</definedName>
    <definedName name="보고양식2">#REF!</definedName>
    <definedName name="보고양식3" localSheetId="0">#REF!</definedName>
    <definedName name="보고양식3">#REF!</definedName>
    <definedName name="보충" localSheetId="0" hidden="1">#REF!</definedName>
    <definedName name="보충" hidden="1">#REF!</definedName>
    <definedName name="부대공사" localSheetId="0" hidden="1">#REF!</definedName>
    <definedName name="부대공사" hidden="1">#REF!</definedName>
    <definedName name="빈칸" localSheetId="0">#REF!</definedName>
    <definedName name="빈칸">#REF!</definedName>
    <definedName name="사업계획" localSheetId="0">#REF!</definedName>
    <definedName name="사업계획">#REF!</definedName>
    <definedName name="사업부양식2" localSheetId="0" hidden="1">#REF!</definedName>
    <definedName name="사업부양식2" hidden="1">#REF!</definedName>
    <definedName name="선투입추정" localSheetId="0">#REF!</definedName>
    <definedName name="선투입추정">#REF!</definedName>
    <definedName name="소모비" localSheetId="0">#REF!</definedName>
    <definedName name="소모비">#REF!</definedName>
    <definedName name="손익계산서" localSheetId="0" hidden="1">#REF!</definedName>
    <definedName name="손익계산서" hidden="1">#REF!</definedName>
    <definedName name="수">#N/A</definedName>
    <definedName name="수수">#N/A</definedName>
    <definedName name="수수수">#N/A</definedName>
    <definedName name="수수실적7월">#N/A</definedName>
    <definedName name="신규" localSheetId="0">#REF!</definedName>
    <definedName name="신규">#REF!</definedName>
    <definedName name="신규계획97" localSheetId="0">#REF!</definedName>
    <definedName name="신규계획97">#REF!</definedName>
    <definedName name="신규사업97" localSheetId="0">#REF!</definedName>
    <definedName name="신규사업97">#REF!</definedName>
    <definedName name="신진공사" localSheetId="0">#REF!</definedName>
    <definedName name="신진공사">#REF!</definedName>
    <definedName name="신진자금" localSheetId="0">#REF!</definedName>
    <definedName name="신진자금">#REF!</definedName>
    <definedName name="실적">#N/A</definedName>
    <definedName name="ㅇ">#N/A</definedName>
    <definedName name="ㅇㄴㅁㄴㅁㄴㅇㄴㅇㅁㄴㅇㅁㄴㅇㅁㄴㅇㅇㄴㄴㅇㅇㄴㅁ">#N/A</definedName>
    <definedName name="ㅇㄴㅇ">#N/A</definedName>
    <definedName name="ㅇㄹㄹ">#N/A</definedName>
    <definedName name="ㅇㅇ">#N/A</definedName>
    <definedName name="ㅇㅇㅇ">#N/A</definedName>
    <definedName name="ㅇㅇㅇㅇ">#N/A</definedName>
    <definedName name="안성진행" localSheetId="0">#REF!</definedName>
    <definedName name="안성진행">#REF!</definedName>
    <definedName name="안성진행2" localSheetId="0">#REF!</definedName>
    <definedName name="안성진행2">#REF!</definedName>
    <definedName name="안성청산" localSheetId="0">#REF!</definedName>
    <definedName name="안성청산">#REF!</definedName>
    <definedName name="안효진행" localSheetId="0">#REF!</definedName>
    <definedName name="안효진행">#REF!</definedName>
    <definedName name="안효청산" localSheetId="0">#REF!</definedName>
    <definedName name="안효청산">#REF!</definedName>
    <definedName name="연결1" localSheetId="0">#REF!</definedName>
    <definedName name="연결1">#REF!</definedName>
    <definedName name="연결2" localSheetId="0">#REF!</definedName>
    <definedName name="연결2">#REF!</definedName>
    <definedName name="연결3" localSheetId="0">#REF!</definedName>
    <definedName name="연결3">#REF!</definedName>
    <definedName name="연결4" localSheetId="0">#REF!</definedName>
    <definedName name="연결4">#REF!</definedName>
    <definedName name="연습" localSheetId="0">#REF!</definedName>
    <definedName name="연습">#REF!</definedName>
    <definedName name="오1" localSheetId="0">#REF!</definedName>
    <definedName name="오1">#REF!</definedName>
    <definedName name="오2" localSheetId="0">#REF!</definedName>
    <definedName name="오2">#REF!</definedName>
    <definedName name="오3" localSheetId="0">#REF!</definedName>
    <definedName name="오3">#REF!</definedName>
    <definedName name="완공" localSheetId="0">#REF!</definedName>
    <definedName name="완공">#REF!</definedName>
    <definedName name="우성공사" localSheetId="0">#REF!</definedName>
    <definedName name="우성공사">#REF!</definedName>
    <definedName name="월별영업" localSheetId="0">#REF!</definedName>
    <definedName name="월별영업">#REF!</definedName>
    <definedName name="유1" localSheetId="0">#REF!</definedName>
    <definedName name="유1">#REF!</definedName>
    <definedName name="유2" localSheetId="0">#REF!</definedName>
    <definedName name="유2">#REF!</definedName>
    <definedName name="유3" localSheetId="0">#REF!</definedName>
    <definedName name="유3">#REF!</definedName>
    <definedName name="이1" localSheetId="0">#REF!</definedName>
    <definedName name="이1">#REF!</definedName>
    <definedName name="이2" localSheetId="0">#REF!</definedName>
    <definedName name="이2">#REF!</definedName>
    <definedName name="이3" localSheetId="0">#REF!</definedName>
    <definedName name="이3">#REF!</definedName>
    <definedName name="이름" localSheetId="0" hidden="1">{#N/A,#N/A,FALSE,"CCTV"}</definedName>
    <definedName name="이름" hidden="1">{#N/A,#N/A,FALSE,"CCTV"}</definedName>
    <definedName name="인력투입" localSheetId="0">#REF!</definedName>
    <definedName name="인력투입">#REF!</definedName>
    <definedName name="입찰현장조직" localSheetId="0">#REF!</definedName>
    <definedName name="입찰현장조직">#REF!</definedName>
    <definedName name="ㅈㄷㅈㄷ">#N/A</definedName>
    <definedName name="자금수급" localSheetId="0">#REF!</definedName>
    <definedName name="자금수급">#REF!</definedName>
    <definedName name="작성" localSheetId="0">#REF!</definedName>
    <definedName name="작성">#REF!</definedName>
    <definedName name="잡철1" localSheetId="0">#REF!</definedName>
    <definedName name="잡철1">#REF!</definedName>
    <definedName name="잡철2" localSheetId="0">#REF!</definedName>
    <definedName name="잡철2">#REF!</definedName>
    <definedName name="잡철3" localSheetId="0">#REF!</definedName>
    <definedName name="잡철3">#REF!</definedName>
    <definedName name="잡철4" localSheetId="0">#REF!</definedName>
    <definedName name="잡철4">#REF!</definedName>
    <definedName name="잡철5" localSheetId="0">#REF!</definedName>
    <definedName name="잡철5">#REF!</definedName>
    <definedName name="잡철6" localSheetId="0">#REF!</definedName>
    <definedName name="잡철6">#REF!</definedName>
    <definedName name="재정부" localSheetId="0">#REF!</definedName>
    <definedName name="재정부">#REF!</definedName>
    <definedName name="전">#N/A</definedName>
    <definedName name="전기">#N/A</definedName>
    <definedName name="전기계장" localSheetId="0">#REF!</definedName>
    <definedName name="전기계장">#REF!</definedName>
    <definedName name="전기공사" localSheetId="0">#REF!</definedName>
    <definedName name="전기공사">#REF!</definedName>
    <definedName name="정전무사업" localSheetId="0">#REF!</definedName>
    <definedName name="정전무사업">#REF!</definedName>
    <definedName name="정전무사업계획97" localSheetId="0">#REF!</definedName>
    <definedName name="정전무사업계획97">#REF!</definedName>
    <definedName name="제목" localSheetId="0">#REF!</definedName>
    <definedName name="제목">#REF!</definedName>
    <definedName name="조적1" localSheetId="0">#REF!</definedName>
    <definedName name="조적1">#REF!</definedName>
    <definedName name="조적2" localSheetId="0">#REF!</definedName>
    <definedName name="조적2">#REF!</definedName>
    <definedName name="조적3" localSheetId="0">#REF!</definedName>
    <definedName name="조적3">#REF!</definedName>
    <definedName name="조적4" localSheetId="0">#REF!</definedName>
    <definedName name="조적4">#REF!</definedName>
    <definedName name="조적5" localSheetId="0">#REF!</definedName>
    <definedName name="조적5">#REF!</definedName>
    <definedName name="조적6" localSheetId="0">#REF!</definedName>
    <definedName name="조적6">#REF!</definedName>
    <definedName name="주택사업본부" localSheetId="0">#REF!</definedName>
    <definedName name="주택사업본부">#REF!</definedName>
    <definedName name="중기" localSheetId="0">#REF!</definedName>
    <definedName name="중기">#REF!</definedName>
    <definedName name="중단공사" localSheetId="0">#REF!</definedName>
    <definedName name="중단공사">#REF!</definedName>
    <definedName name="지붕1" localSheetId="0">#REF!</definedName>
    <definedName name="지붕1">#REF!</definedName>
    <definedName name="지붕10" localSheetId="0">#REF!</definedName>
    <definedName name="지붕10">#REF!</definedName>
    <definedName name="지붕11" localSheetId="0">#REF!</definedName>
    <definedName name="지붕11">#REF!</definedName>
    <definedName name="지붕2" localSheetId="0">#REF!</definedName>
    <definedName name="지붕2">#REF!</definedName>
    <definedName name="지붕3" localSheetId="0">#REF!</definedName>
    <definedName name="지붕3">#REF!</definedName>
    <definedName name="지붕4" localSheetId="0">#REF!</definedName>
    <definedName name="지붕4">#REF!</definedName>
    <definedName name="지붕5" localSheetId="0">#REF!</definedName>
    <definedName name="지붕5">#REF!</definedName>
    <definedName name="지붕6" localSheetId="0">#REF!</definedName>
    <definedName name="지붕6">#REF!</definedName>
    <definedName name="지붕7" localSheetId="0">#REF!</definedName>
    <definedName name="지붕7">#REF!</definedName>
    <definedName name="지붕8" localSheetId="0">#REF!</definedName>
    <definedName name="지붕8">#REF!</definedName>
    <definedName name="지붕9" localSheetId="0">#REF!</definedName>
    <definedName name="지붕9">#REF!</definedName>
    <definedName name="진행" localSheetId="0">#REF!</definedName>
    <definedName name="진행">#REF!</definedName>
    <definedName name="진행1" localSheetId="0">#REF!</definedName>
    <definedName name="진행1">#REF!</definedName>
    <definedName name="창1" localSheetId="0">#REF!</definedName>
    <definedName name="창1">#REF!</definedName>
    <definedName name="창10" localSheetId="0">#REF!</definedName>
    <definedName name="창10">#REF!</definedName>
    <definedName name="창11" localSheetId="0">#REF!</definedName>
    <definedName name="창11">#REF!</definedName>
    <definedName name="창2" localSheetId="0">#REF!</definedName>
    <definedName name="창2">#REF!</definedName>
    <definedName name="창3" localSheetId="0">#REF!</definedName>
    <definedName name="창3">#REF!</definedName>
    <definedName name="창4" localSheetId="0">#REF!</definedName>
    <definedName name="창4">#REF!</definedName>
    <definedName name="창5" localSheetId="0">#REF!</definedName>
    <definedName name="창5">#REF!</definedName>
    <definedName name="창6" localSheetId="0">#REF!</definedName>
    <definedName name="창6">#REF!</definedName>
    <definedName name="창7" localSheetId="0">#REF!</definedName>
    <definedName name="창7">#REF!</definedName>
    <definedName name="창8" localSheetId="0">#REF!</definedName>
    <definedName name="창8">#REF!</definedName>
    <definedName name="창9" localSheetId="0">#REF!</definedName>
    <definedName name="창9">#REF!</definedName>
    <definedName name="철구사업본부" localSheetId="0">#REF!</definedName>
    <definedName name="철구사업본부">#REF!</definedName>
    <definedName name="청상과부" localSheetId="0">#REF!</definedName>
    <definedName name="청상과부">#REF!</definedName>
    <definedName name="청상과부1" localSheetId="0">#REF!</definedName>
    <definedName name="청상과부1">#REF!</definedName>
    <definedName name="최건진행" localSheetId="0">#REF!</definedName>
    <definedName name="최건진행">#REF!</definedName>
    <definedName name="최건청산" localSheetId="0">#REF!</definedName>
    <definedName name="최건청산">#REF!</definedName>
    <definedName name="최건청산2" localSheetId="0">#REF!</definedName>
    <definedName name="최건청산2">#REF!</definedName>
    <definedName name="추정사업계획" localSheetId="0">#REF!</definedName>
    <definedName name="추정사업계획">#REF!</definedName>
    <definedName name="추진" localSheetId="0">#REF!</definedName>
    <definedName name="추진">#REF!</definedName>
    <definedName name="칠1" localSheetId="0">#REF!</definedName>
    <definedName name="칠1">#REF!</definedName>
    <definedName name="칠2" localSheetId="0">#REF!</definedName>
    <definedName name="칠2">#REF!</definedName>
    <definedName name="칠3" localSheetId="0">#REF!</definedName>
    <definedName name="칠3">#REF!</definedName>
    <definedName name="칠4" localSheetId="0">#REF!</definedName>
    <definedName name="칠4">#REF!</definedName>
    <definedName name="칠5" localSheetId="0">#REF!</definedName>
    <definedName name="칠5">#REF!</definedName>
    <definedName name="칠6" localSheetId="0">#REF!</definedName>
    <definedName name="칠6">#REF!</definedName>
    <definedName name="칠7" localSheetId="0">#REF!</definedName>
    <definedName name="칠7">#REF!</definedName>
    <definedName name="칠8" localSheetId="0">#REF!</definedName>
    <definedName name="칠8">#REF!</definedName>
    <definedName name="클_레_임">#N/A</definedName>
    <definedName name="타일1" localSheetId="0">#REF!</definedName>
    <definedName name="타일1">#REF!</definedName>
    <definedName name="타일2" localSheetId="0">#REF!</definedName>
    <definedName name="타일2">#REF!</definedName>
    <definedName name="타일3" localSheetId="0">#REF!</definedName>
    <definedName name="타일3">#REF!</definedName>
    <definedName name="타일4" localSheetId="0">#REF!</definedName>
    <definedName name="타일4">#REF!</definedName>
    <definedName name="타일5" localSheetId="0">#REF!</definedName>
    <definedName name="타일5">#REF!</definedName>
    <definedName name="타일6" localSheetId="0">#REF!</definedName>
    <definedName name="타일6">#REF!</definedName>
    <definedName name="태광공사" localSheetId="0">#REF!</definedName>
    <definedName name="태광공사">#REF!</definedName>
    <definedName name="토">#N/A</definedName>
    <definedName name="토목" localSheetId="0">#REF!</definedName>
    <definedName name="토목">#REF!</definedName>
    <definedName name="토목p" localSheetId="0">#REF!</definedName>
    <definedName name="토목p">#REF!</definedName>
    <definedName name="토목이월" localSheetId="0">#REF!</definedName>
    <definedName name="토목이월">#REF!</definedName>
    <definedName name="토목이월1" localSheetId="0">#REF!</definedName>
    <definedName name="토목이월1">#REF!</definedName>
    <definedName name="ㅍㅍㅍ">#N/A</definedName>
    <definedName name="플">#N/A</definedName>
    <definedName name="ㅎㅎ">#N/A</definedName>
    <definedName name="ㅏㅏ" localSheetId="0">#REF!</definedName>
    <definedName name="ㅏㅏ">#REF!</definedName>
    <definedName name="ㅏㅏㅏㅏㅏ">#N/A</definedName>
    <definedName name="ㅐ1236" localSheetId="0">#REF!</definedName>
    <definedName name="ㅐ1236">#REF!</definedName>
    <definedName name="ㅑ3081" localSheetId="0">#REF!</definedName>
    <definedName name="ㅑ3081">#REF!</definedName>
    <definedName name="ㅓㅓㅓㅓㅓ">#N/A</definedName>
    <definedName name="ㅓㅓㅗ라ㅓㄴ오라ㅓㅁㄴ오라넘오람ㄴ엄ㄴㅇㅇㄴㅁㅁㄴㅇㅇㄴㄴㅇㅁ">#N/A</definedName>
    <definedName name="ㅗㅗㅗㅗ">#N/A</definedName>
    <definedName name="ㅛㅕㅕㅕ">#N/A</definedName>
    <definedName name="ㅜㅜㅜ">#N/A</definedName>
    <definedName name="ㅠㅜㅠㅜㅜㅜ">#N/A</definedName>
    <definedName name="ㅣ1191" localSheetId="0">#REF!</definedName>
    <definedName name="ㅣ1191">#REF!</definedName>
    <definedName name="ㅣㅣ" localSheetId="0">#REF!</definedName>
    <definedName name="ㅣㅣ">#REF!</definedName>
    <definedName name="中斷工事__小計" localSheetId="0">#REF!</definedName>
    <definedName name="中斷工事__小計">#REF!</definedName>
    <definedName name="全体" localSheetId="0">#REF!</definedName>
    <definedName name="全体">#REF!</definedName>
    <definedName name="全体１" localSheetId="0">#REF!</definedName>
    <definedName name="全体１">#REF!</definedName>
    <definedName name="合____計">#N/A</definedName>
    <definedName name="完工工事_計">#N/A</definedName>
    <definedName name="新規工事__小計" localSheetId="0">#REF!</definedName>
    <definedName name="新規工事__小計">#REF!</definedName>
    <definedName name="新規工事_小計" localSheetId="0">#REF!</definedName>
    <definedName name="新規工事_小計">#REF!</definedName>
    <definedName name="新規工事_計">#N/A</definedName>
    <definedName name="新規推進__小計" localSheetId="0">#REF!</definedName>
    <definedName name="新規推進__小計">#REF!</definedName>
    <definedName name="有價__券.1.A" localSheetId="0">#REF!</definedName>
    <definedName name="有價__券.1.A">#REF!</definedName>
    <definedName name="淸算工事__小計" localSheetId="0">#REF!</definedName>
    <definedName name="淸算工事__小計">#REF!</definedName>
    <definedName name="移越工事__小計" localSheetId="0">#REF!</definedName>
    <definedName name="移越工事__小計">#REF!</definedName>
    <definedName name="行見出し" localSheetId="0">#REF!</definedName>
    <definedName name="行見出し">#REF!</definedName>
    <definedName name="進行工事__小計" localSheetId="0">#REF!</definedName>
    <definedName name="進行工事__小計">#REF!</definedName>
    <definedName name="進行工事__小計1" localSheetId="0">#REF!</definedName>
    <definedName name="進行工事__小計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5" i="93" l="1"/>
  <c r="G42" i="93"/>
  <c r="G79" i="93"/>
  <c r="G116" i="93"/>
  <c r="G153" i="93"/>
  <c r="G227" i="93"/>
  <c r="G264" i="93"/>
  <c r="G301" i="93"/>
  <c r="G338" i="93"/>
  <c r="G375" i="93"/>
  <c r="G412" i="93"/>
  <c r="G449" i="93"/>
  <c r="G486" i="93"/>
  <c r="G523" i="93"/>
  <c r="G560" i="93"/>
  <c r="G597" i="93"/>
  <c r="G639" i="93"/>
  <c r="G676" i="93"/>
  <c r="G713" i="93"/>
  <c r="G750" i="93"/>
  <c r="AA1000" i="93"/>
  <c r="Z1000" i="93"/>
  <c r="Y1000" i="93"/>
  <c r="X1000" i="93"/>
  <c r="W1000" i="93"/>
  <c r="AA999" i="93"/>
  <c r="Z999" i="93"/>
  <c r="Y999" i="93"/>
  <c r="X999" i="93"/>
  <c r="W999" i="93"/>
  <c r="AA998" i="93"/>
  <c r="Z998" i="93"/>
  <c r="Y998" i="93"/>
  <c r="X998" i="93"/>
  <c r="W998" i="93"/>
  <c r="AA997" i="93"/>
  <c r="Z997" i="93"/>
  <c r="Y997" i="93"/>
  <c r="X997" i="93"/>
  <c r="W997" i="93"/>
  <c r="AA996" i="93"/>
  <c r="Z996" i="93"/>
  <c r="Y996" i="93"/>
  <c r="X996" i="93"/>
  <c r="W996" i="93"/>
  <c r="AA995" i="93"/>
  <c r="Z995" i="93"/>
  <c r="Y995" i="93"/>
  <c r="X995" i="93"/>
  <c r="W995" i="93"/>
  <c r="AA994" i="93"/>
  <c r="Z994" i="93"/>
  <c r="Y994" i="93"/>
  <c r="X994" i="93"/>
  <c r="W994" i="93"/>
  <c r="AA993" i="93"/>
  <c r="Z993" i="93"/>
  <c r="Y993" i="93"/>
  <c r="X993" i="93"/>
  <c r="W993" i="93"/>
  <c r="AA992" i="93"/>
  <c r="Z992" i="93"/>
  <c r="Y992" i="93"/>
  <c r="X992" i="93"/>
  <c r="W992" i="93"/>
  <c r="AA991" i="93"/>
  <c r="Z991" i="93"/>
  <c r="Y991" i="93"/>
  <c r="AA990" i="93"/>
  <c r="AA989" i="93"/>
  <c r="Z989" i="93"/>
  <c r="Y989" i="93"/>
  <c r="X989" i="93"/>
  <c r="W989" i="93"/>
  <c r="AA988" i="93"/>
  <c r="Z988" i="93"/>
  <c r="Y988" i="93"/>
  <c r="X988" i="93"/>
  <c r="AA987" i="93"/>
  <c r="Z987" i="93"/>
  <c r="Y987" i="93"/>
  <c r="X987" i="93"/>
  <c r="AA986" i="93"/>
  <c r="Z986" i="93"/>
  <c r="Y986" i="93"/>
  <c r="X986" i="93"/>
  <c r="AA985" i="93"/>
  <c r="Z985" i="93"/>
  <c r="Y985" i="93"/>
  <c r="X985" i="93"/>
  <c r="AA984" i="93"/>
  <c r="Z984" i="93"/>
  <c r="Y984" i="93"/>
  <c r="X984" i="93"/>
  <c r="W984" i="93"/>
  <c r="AA983" i="93"/>
  <c r="Z983" i="93"/>
  <c r="Y983" i="93"/>
  <c r="X983" i="93"/>
  <c r="W983" i="93"/>
  <c r="AA982" i="93"/>
  <c r="AA981" i="93"/>
  <c r="Z981" i="93"/>
  <c r="Y981" i="93"/>
  <c r="X981" i="93"/>
  <c r="W981" i="93"/>
  <c r="AA980" i="93"/>
  <c r="Z980" i="93"/>
  <c r="Y980" i="93"/>
  <c r="X980" i="93"/>
  <c r="W980" i="93"/>
  <c r="AA979" i="93"/>
  <c r="Z979" i="93"/>
  <c r="Y979" i="93"/>
  <c r="X979" i="93"/>
  <c r="W979" i="93"/>
  <c r="AA978" i="93"/>
  <c r="Z978" i="93"/>
  <c r="Y978" i="93"/>
  <c r="X978" i="93"/>
  <c r="J975" i="93"/>
  <c r="H975" i="93"/>
  <c r="G972" i="93"/>
  <c r="AA963" i="93"/>
  <c r="Z963" i="93"/>
  <c r="Y963" i="93"/>
  <c r="X963" i="93"/>
  <c r="W963" i="93"/>
  <c r="AA962" i="93"/>
  <c r="Z962" i="93"/>
  <c r="Y962" i="93"/>
  <c r="X962" i="93"/>
  <c r="W962" i="93"/>
  <c r="AA961" i="93"/>
  <c r="Z961" i="93"/>
  <c r="Y961" i="93"/>
  <c r="X961" i="93"/>
  <c r="W961" i="93"/>
  <c r="AA960" i="93"/>
  <c r="Z960" i="93"/>
  <c r="Y960" i="93"/>
  <c r="X960" i="93"/>
  <c r="W960" i="93"/>
  <c r="AA959" i="93"/>
  <c r="Z959" i="93"/>
  <c r="Y959" i="93"/>
  <c r="X959" i="93"/>
  <c r="W959" i="93"/>
  <c r="AA958" i="93"/>
  <c r="Z958" i="93"/>
  <c r="Y958" i="93"/>
  <c r="X958" i="93"/>
  <c r="W958" i="93"/>
  <c r="AA957" i="93"/>
  <c r="Z957" i="93"/>
  <c r="Y957" i="93"/>
  <c r="X957" i="93"/>
  <c r="W957" i="93"/>
  <c r="AA956" i="93"/>
  <c r="Z956" i="93"/>
  <c r="Y956" i="93"/>
  <c r="X956" i="93"/>
  <c r="W956" i="93"/>
  <c r="AA955" i="93"/>
  <c r="Z955" i="93"/>
  <c r="Y955" i="93"/>
  <c r="X955" i="93"/>
  <c r="W955" i="93"/>
  <c r="AA954" i="93"/>
  <c r="Z954" i="93"/>
  <c r="Y954" i="93"/>
  <c r="P954" i="93"/>
  <c r="AA953" i="93"/>
  <c r="AA952" i="93"/>
  <c r="Z952" i="93"/>
  <c r="Y952" i="93"/>
  <c r="X952" i="93"/>
  <c r="W952" i="93"/>
  <c r="AA951" i="93"/>
  <c r="Z951" i="93"/>
  <c r="Y951" i="93"/>
  <c r="X951" i="93"/>
  <c r="AA950" i="93"/>
  <c r="Z950" i="93"/>
  <c r="Y950" i="93"/>
  <c r="X950" i="93"/>
  <c r="AA949" i="93"/>
  <c r="Z949" i="93"/>
  <c r="Y949" i="93"/>
  <c r="X949" i="93"/>
  <c r="AA948" i="93"/>
  <c r="Z948" i="93"/>
  <c r="Y948" i="93"/>
  <c r="X948" i="93"/>
  <c r="AA947" i="93"/>
  <c r="Z947" i="93"/>
  <c r="Y947" i="93"/>
  <c r="X947" i="93"/>
  <c r="W947" i="93"/>
  <c r="AA946" i="93"/>
  <c r="Z946" i="93"/>
  <c r="Y946" i="93"/>
  <c r="X946" i="93"/>
  <c r="W946" i="93"/>
  <c r="AA945" i="93"/>
  <c r="AA944" i="93"/>
  <c r="Z944" i="93"/>
  <c r="Y944" i="93"/>
  <c r="X944" i="93"/>
  <c r="W944" i="93"/>
  <c r="AA943" i="93"/>
  <c r="Z943" i="93"/>
  <c r="Y943" i="93"/>
  <c r="X943" i="93"/>
  <c r="W943" i="93"/>
  <c r="AA942" i="93"/>
  <c r="Z942" i="93"/>
  <c r="Y942" i="93"/>
  <c r="X942" i="93"/>
  <c r="W942" i="93"/>
  <c r="AA941" i="93"/>
  <c r="Z941" i="93"/>
  <c r="Y941" i="93"/>
  <c r="X941" i="93"/>
  <c r="J938" i="93"/>
  <c r="H938" i="93"/>
  <c r="P957" i="93" s="1"/>
  <c r="G935" i="93"/>
  <c r="AA926" i="93"/>
  <c r="Z926" i="93"/>
  <c r="Y926" i="93"/>
  <c r="X926" i="93"/>
  <c r="W926" i="93"/>
  <c r="AA925" i="93"/>
  <c r="Z925" i="93"/>
  <c r="Y925" i="93"/>
  <c r="X925" i="93"/>
  <c r="W925" i="93"/>
  <c r="AA924" i="93"/>
  <c r="Z924" i="93"/>
  <c r="Y924" i="93"/>
  <c r="X924" i="93"/>
  <c r="W924" i="93"/>
  <c r="AA923" i="93"/>
  <c r="Z923" i="93"/>
  <c r="Y923" i="93"/>
  <c r="X923" i="93"/>
  <c r="W923" i="93"/>
  <c r="AA922" i="93"/>
  <c r="Z922" i="93"/>
  <c r="Y922" i="93"/>
  <c r="X922" i="93"/>
  <c r="W922" i="93"/>
  <c r="AA921" i="93"/>
  <c r="Z921" i="93"/>
  <c r="Y921" i="93"/>
  <c r="X921" i="93"/>
  <c r="W921" i="93"/>
  <c r="AA920" i="93"/>
  <c r="Z920" i="93"/>
  <c r="Y920" i="93"/>
  <c r="X920" i="93"/>
  <c r="W920" i="93"/>
  <c r="AA919" i="93"/>
  <c r="Z919" i="93"/>
  <c r="Y919" i="93"/>
  <c r="X919" i="93"/>
  <c r="W919" i="93"/>
  <c r="AA918" i="93"/>
  <c r="Z918" i="93"/>
  <c r="Y918" i="93"/>
  <c r="X918" i="93"/>
  <c r="W918" i="93"/>
  <c r="AA917" i="93"/>
  <c r="Y917" i="93"/>
  <c r="X917" i="93"/>
  <c r="Z917" i="93" s="1"/>
  <c r="W917" i="93"/>
  <c r="AA916" i="93"/>
  <c r="AA915" i="93"/>
  <c r="Z915" i="93"/>
  <c r="Y915" i="93"/>
  <c r="X915" i="93"/>
  <c r="W915" i="93"/>
  <c r="AA914" i="93"/>
  <c r="Z914" i="93"/>
  <c r="Y914" i="93"/>
  <c r="X914" i="93"/>
  <c r="AA913" i="93"/>
  <c r="Z913" i="93"/>
  <c r="Y913" i="93"/>
  <c r="X913" i="93"/>
  <c r="AA912" i="93"/>
  <c r="Z912" i="93"/>
  <c r="Y912" i="93"/>
  <c r="X912" i="93"/>
  <c r="AA911" i="93"/>
  <c r="Z911" i="93"/>
  <c r="Y911" i="93"/>
  <c r="X911" i="93"/>
  <c r="AA910" i="93"/>
  <c r="Z910" i="93"/>
  <c r="Y910" i="93"/>
  <c r="X910" i="93"/>
  <c r="W910" i="93"/>
  <c r="AA909" i="93"/>
  <c r="Z909" i="93"/>
  <c r="Y909" i="93"/>
  <c r="X909" i="93"/>
  <c r="W909" i="93"/>
  <c r="AA908" i="93"/>
  <c r="AA907" i="93"/>
  <c r="Z907" i="93"/>
  <c r="Y907" i="93"/>
  <c r="X907" i="93"/>
  <c r="W907" i="93"/>
  <c r="AA906" i="93"/>
  <c r="Z906" i="93"/>
  <c r="Y906" i="93"/>
  <c r="X906" i="93"/>
  <c r="W906" i="93"/>
  <c r="AA905" i="93"/>
  <c r="Z905" i="93"/>
  <c r="Y905" i="93"/>
  <c r="X905" i="93"/>
  <c r="W905" i="93"/>
  <c r="AA904" i="93"/>
  <c r="Y904" i="93"/>
  <c r="X904" i="93"/>
  <c r="Z904" i="93" s="1"/>
  <c r="W904" i="93"/>
  <c r="R901" i="93"/>
  <c r="J901" i="93"/>
  <c r="H901" i="93"/>
  <c r="B901" i="93"/>
  <c r="G898" i="93"/>
  <c r="AA889" i="93"/>
  <c r="Z889" i="93"/>
  <c r="Y889" i="93"/>
  <c r="X889" i="93"/>
  <c r="W889" i="93"/>
  <c r="AA888" i="93"/>
  <c r="Z888" i="93"/>
  <c r="Y888" i="93"/>
  <c r="X888" i="93"/>
  <c r="W888" i="93"/>
  <c r="AA887" i="93"/>
  <c r="Z887" i="93"/>
  <c r="Y887" i="93"/>
  <c r="X887" i="93"/>
  <c r="W887" i="93"/>
  <c r="AA886" i="93"/>
  <c r="Z886" i="93"/>
  <c r="Y886" i="93"/>
  <c r="X886" i="93"/>
  <c r="W886" i="93"/>
  <c r="AA885" i="93"/>
  <c r="Z885" i="93"/>
  <c r="Y885" i="93"/>
  <c r="X885" i="93"/>
  <c r="W885" i="93"/>
  <c r="AA884" i="93"/>
  <c r="Z884" i="93"/>
  <c r="Y884" i="93"/>
  <c r="X884" i="93"/>
  <c r="W884" i="93"/>
  <c r="AA883" i="93"/>
  <c r="Z883" i="93"/>
  <c r="Y883" i="93"/>
  <c r="X883" i="93"/>
  <c r="W883" i="93"/>
  <c r="AA882" i="93"/>
  <c r="Z882" i="93"/>
  <c r="Y882" i="93"/>
  <c r="AA881" i="93"/>
  <c r="Z881" i="93"/>
  <c r="Y881" i="93"/>
  <c r="AA880" i="93"/>
  <c r="Z880" i="93"/>
  <c r="Y880" i="93"/>
  <c r="AA879" i="93"/>
  <c r="AA878" i="93"/>
  <c r="Z878" i="93"/>
  <c r="Y878" i="93"/>
  <c r="W878" i="93"/>
  <c r="AA877" i="93"/>
  <c r="Z877" i="93"/>
  <c r="Y877" i="93"/>
  <c r="W877" i="93"/>
  <c r="AA876" i="93"/>
  <c r="Z876" i="93"/>
  <c r="Y876" i="93"/>
  <c r="AA875" i="93"/>
  <c r="Z875" i="93"/>
  <c r="Y875" i="93"/>
  <c r="AA874" i="93"/>
  <c r="Z874" i="93"/>
  <c r="Y874" i="93"/>
  <c r="AA873" i="93"/>
  <c r="Z873" i="93"/>
  <c r="Y873" i="93"/>
  <c r="AA872" i="93"/>
  <c r="Z872" i="93"/>
  <c r="Y872" i="93"/>
  <c r="AA871" i="93"/>
  <c r="AA870" i="93"/>
  <c r="Z870" i="93"/>
  <c r="Y870" i="93"/>
  <c r="AA869" i="93"/>
  <c r="Z869" i="93"/>
  <c r="Y869" i="93"/>
  <c r="AA868" i="93"/>
  <c r="Z868" i="93"/>
  <c r="Y868" i="93"/>
  <c r="AA867" i="93"/>
  <c r="Z867" i="93"/>
  <c r="Y867" i="93"/>
  <c r="R864" i="93"/>
  <c r="J864" i="93"/>
  <c r="H864" i="93"/>
  <c r="P884" i="93" s="1"/>
  <c r="B864" i="93"/>
  <c r="G861" i="93"/>
  <c r="AA852" i="93"/>
  <c r="Z852" i="93"/>
  <c r="Y852" i="93"/>
  <c r="X852" i="93"/>
  <c r="W852" i="93"/>
  <c r="AA851" i="93"/>
  <c r="Z851" i="93"/>
  <c r="Y851" i="93"/>
  <c r="X851" i="93"/>
  <c r="W851" i="93"/>
  <c r="AA850" i="93"/>
  <c r="Z850" i="93"/>
  <c r="Y850" i="93"/>
  <c r="X850" i="93"/>
  <c r="W850" i="93"/>
  <c r="AA849" i="93"/>
  <c r="Z849" i="93"/>
  <c r="Y849" i="93"/>
  <c r="X849" i="93"/>
  <c r="W849" i="93"/>
  <c r="AA848" i="93"/>
  <c r="Z848" i="93"/>
  <c r="Y848" i="93"/>
  <c r="X848" i="93"/>
  <c r="W848" i="93"/>
  <c r="AA847" i="93"/>
  <c r="Z847" i="93"/>
  <c r="Y847" i="93"/>
  <c r="X847" i="93"/>
  <c r="W847" i="93"/>
  <c r="AA846" i="93"/>
  <c r="Z846" i="93"/>
  <c r="Y846" i="93"/>
  <c r="X846" i="93"/>
  <c r="W846" i="93"/>
  <c r="AA845" i="93"/>
  <c r="Z845" i="93"/>
  <c r="Y845" i="93"/>
  <c r="AA844" i="93"/>
  <c r="Z844" i="93"/>
  <c r="Y844" i="93"/>
  <c r="AA843" i="93"/>
  <c r="Z843" i="93"/>
  <c r="Y843" i="93"/>
  <c r="AA842" i="93"/>
  <c r="AA841" i="93"/>
  <c r="Z841" i="93"/>
  <c r="Y841" i="93"/>
  <c r="X841" i="93"/>
  <c r="W841" i="93"/>
  <c r="AA840" i="93"/>
  <c r="Z840" i="93"/>
  <c r="Y840" i="93"/>
  <c r="X840" i="93"/>
  <c r="W840" i="93"/>
  <c r="AA839" i="93"/>
  <c r="Z839" i="93"/>
  <c r="Y839" i="93"/>
  <c r="AA838" i="93"/>
  <c r="Z838" i="93"/>
  <c r="Y838" i="93"/>
  <c r="AA837" i="93"/>
  <c r="Z837" i="93"/>
  <c r="Y837" i="93"/>
  <c r="AA836" i="93"/>
  <c r="Z836" i="93"/>
  <c r="Y836" i="93"/>
  <c r="AA835" i="93"/>
  <c r="Z835" i="93"/>
  <c r="Y835" i="93"/>
  <c r="AA834" i="93"/>
  <c r="AA833" i="93"/>
  <c r="Z833" i="93"/>
  <c r="Y833" i="93"/>
  <c r="AA832" i="93"/>
  <c r="Z832" i="93"/>
  <c r="Y832" i="93"/>
  <c r="AA831" i="93"/>
  <c r="Z831" i="93"/>
  <c r="Y831" i="93"/>
  <c r="AA830" i="93"/>
  <c r="Z830" i="93"/>
  <c r="Y830" i="93"/>
  <c r="R827" i="93"/>
  <c r="J827" i="93"/>
  <c r="H827" i="93"/>
  <c r="P832" i="93" s="1"/>
  <c r="B827" i="93"/>
  <c r="G824" i="93"/>
  <c r="AA815" i="93"/>
  <c r="Z815" i="93"/>
  <c r="Y815" i="93"/>
  <c r="X815" i="93"/>
  <c r="W815" i="93"/>
  <c r="AA814" i="93"/>
  <c r="Z814" i="93"/>
  <c r="Y814" i="93"/>
  <c r="X814" i="93"/>
  <c r="W814" i="93"/>
  <c r="AA813" i="93"/>
  <c r="Z813" i="93"/>
  <c r="Y813" i="93"/>
  <c r="X813" i="93"/>
  <c r="W813" i="93"/>
  <c r="AA812" i="93"/>
  <c r="Z812" i="93"/>
  <c r="Y812" i="93"/>
  <c r="X812" i="93"/>
  <c r="W812" i="93"/>
  <c r="AA811" i="93"/>
  <c r="Z811" i="93"/>
  <c r="Y811" i="93"/>
  <c r="X811" i="93"/>
  <c r="W811" i="93"/>
  <c r="AA810" i="93"/>
  <c r="Z810" i="93"/>
  <c r="Y810" i="93"/>
  <c r="X810" i="93"/>
  <c r="W810" i="93"/>
  <c r="AA809" i="93"/>
  <c r="Z809" i="93"/>
  <c r="Y809" i="93"/>
  <c r="X809" i="93"/>
  <c r="W809" i="93"/>
  <c r="AA808" i="93"/>
  <c r="Z808" i="93"/>
  <c r="Y808" i="93"/>
  <c r="AA807" i="93"/>
  <c r="Z807" i="93"/>
  <c r="Y807" i="93"/>
  <c r="AA806" i="93"/>
  <c r="Z806" i="93"/>
  <c r="Y806" i="93"/>
  <c r="AA805" i="93"/>
  <c r="AA804" i="93"/>
  <c r="Z804" i="93"/>
  <c r="Y804" i="93"/>
  <c r="X804" i="93"/>
  <c r="W804" i="93"/>
  <c r="AA803" i="93"/>
  <c r="Z803" i="93"/>
  <c r="Y803" i="93"/>
  <c r="X803" i="93"/>
  <c r="W803" i="93"/>
  <c r="AA802" i="93"/>
  <c r="Z802" i="93"/>
  <c r="Y802" i="93"/>
  <c r="AA801" i="93"/>
  <c r="Z801" i="93"/>
  <c r="Y801" i="93"/>
  <c r="AA800" i="93"/>
  <c r="Z800" i="93"/>
  <c r="Y800" i="93"/>
  <c r="AA799" i="93"/>
  <c r="Z799" i="93"/>
  <c r="Y799" i="93"/>
  <c r="AA798" i="93"/>
  <c r="Z798" i="93"/>
  <c r="Y798" i="93"/>
  <c r="AA797" i="93"/>
  <c r="AA796" i="93"/>
  <c r="Z796" i="93"/>
  <c r="Y796" i="93"/>
  <c r="AA795" i="93"/>
  <c r="Z795" i="93"/>
  <c r="Y795" i="93"/>
  <c r="AA794" i="93"/>
  <c r="Z794" i="93"/>
  <c r="Y794" i="93"/>
  <c r="AA793" i="93"/>
  <c r="Z793" i="93"/>
  <c r="Y793" i="93"/>
  <c r="R790" i="93"/>
  <c r="J790" i="93"/>
  <c r="H790" i="93"/>
  <c r="P802" i="93" s="1"/>
  <c r="B790" i="93"/>
  <c r="G787" i="93"/>
  <c r="AA778" i="93"/>
  <c r="Z778" i="93"/>
  <c r="Y778" i="93"/>
  <c r="X778" i="93"/>
  <c r="W778" i="93"/>
  <c r="AA777" i="93"/>
  <c r="Z777" i="93"/>
  <c r="Y777" i="93"/>
  <c r="X777" i="93"/>
  <c r="W777" i="93"/>
  <c r="AA776" i="93"/>
  <c r="Z776" i="93"/>
  <c r="Y776" i="93"/>
  <c r="X776" i="93"/>
  <c r="W776" i="93"/>
  <c r="AA775" i="93"/>
  <c r="Z775" i="93"/>
  <c r="Y775" i="93"/>
  <c r="X775" i="93"/>
  <c r="W775" i="93"/>
  <c r="AA774" i="93"/>
  <c r="Z774" i="93"/>
  <c r="Y774" i="93"/>
  <c r="X774" i="93"/>
  <c r="W774" i="93"/>
  <c r="AA773" i="93"/>
  <c r="Z773" i="93"/>
  <c r="Y773" i="93"/>
  <c r="X773" i="93"/>
  <c r="W773" i="93"/>
  <c r="AA772" i="93"/>
  <c r="Z772" i="93"/>
  <c r="Y772" i="93"/>
  <c r="X772" i="93"/>
  <c r="W772" i="93"/>
  <c r="AA771" i="93"/>
  <c r="Z771" i="93"/>
  <c r="Y771" i="93"/>
  <c r="AA770" i="93"/>
  <c r="Z770" i="93"/>
  <c r="Y770" i="93"/>
  <c r="AA769" i="93"/>
  <c r="Z769" i="93"/>
  <c r="Y769" i="93"/>
  <c r="AA768" i="93"/>
  <c r="AA767" i="93"/>
  <c r="Z767" i="93"/>
  <c r="Y767" i="93"/>
  <c r="X767" i="93"/>
  <c r="W767" i="93"/>
  <c r="AA766" i="93"/>
  <c r="Z766" i="93"/>
  <c r="Y766" i="93"/>
  <c r="X766" i="93"/>
  <c r="W766" i="93"/>
  <c r="AA765" i="93"/>
  <c r="Z765" i="93"/>
  <c r="Y765" i="93"/>
  <c r="AA764" i="93"/>
  <c r="Z764" i="93"/>
  <c r="Y764" i="93"/>
  <c r="AA763" i="93"/>
  <c r="Z763" i="93"/>
  <c r="Y763" i="93"/>
  <c r="AA762" i="93"/>
  <c r="Z762" i="93"/>
  <c r="Y762" i="93"/>
  <c r="AA761" i="93"/>
  <c r="Z761" i="93"/>
  <c r="Y761" i="93"/>
  <c r="AA760" i="93"/>
  <c r="AA759" i="93"/>
  <c r="Z759" i="93"/>
  <c r="Y759" i="93"/>
  <c r="AA758" i="93"/>
  <c r="Z758" i="93"/>
  <c r="Y758" i="93"/>
  <c r="AA757" i="93"/>
  <c r="Z757" i="93"/>
  <c r="Y757" i="93"/>
  <c r="AA756" i="93"/>
  <c r="Z756" i="93"/>
  <c r="Y756" i="93"/>
  <c r="R753" i="93"/>
  <c r="J753" i="93"/>
  <c r="H753" i="93"/>
  <c r="P763" i="93" s="1"/>
  <c r="B753" i="93"/>
  <c r="AA741" i="93"/>
  <c r="Z741" i="93"/>
  <c r="Y741" i="93"/>
  <c r="X741" i="93"/>
  <c r="W741" i="93"/>
  <c r="AA740" i="93"/>
  <c r="Z740" i="93"/>
  <c r="Y740" i="93"/>
  <c r="X740" i="93"/>
  <c r="W740" i="93"/>
  <c r="AA739" i="93"/>
  <c r="Z739" i="93"/>
  <c r="Y739" i="93"/>
  <c r="X739" i="93"/>
  <c r="W739" i="93"/>
  <c r="AA738" i="93"/>
  <c r="Z738" i="93"/>
  <c r="Y738" i="93"/>
  <c r="X738" i="93"/>
  <c r="W738" i="93"/>
  <c r="AA737" i="93"/>
  <c r="Z737" i="93"/>
  <c r="Y737" i="93"/>
  <c r="X737" i="93"/>
  <c r="W737" i="93"/>
  <c r="AA736" i="93"/>
  <c r="Z736" i="93"/>
  <c r="Y736" i="93"/>
  <c r="X736" i="93"/>
  <c r="W736" i="93"/>
  <c r="AA735" i="93"/>
  <c r="Z735" i="93"/>
  <c r="Y735" i="93"/>
  <c r="X735" i="93"/>
  <c r="W735" i="93"/>
  <c r="AA734" i="93"/>
  <c r="Z734" i="93"/>
  <c r="Y734" i="93"/>
  <c r="X734" i="93"/>
  <c r="W734" i="93"/>
  <c r="AA733" i="93"/>
  <c r="Z733" i="93"/>
  <c r="Y733" i="93"/>
  <c r="X733" i="93"/>
  <c r="W733" i="93"/>
  <c r="AA732" i="93"/>
  <c r="Z732" i="93"/>
  <c r="Y732" i="93"/>
  <c r="X732" i="93"/>
  <c r="W732" i="93"/>
  <c r="AA731" i="93"/>
  <c r="AA730" i="93"/>
  <c r="Z730" i="93"/>
  <c r="Y730" i="93"/>
  <c r="X730" i="93"/>
  <c r="W730" i="93"/>
  <c r="AA729" i="93"/>
  <c r="Z729" i="93"/>
  <c r="Y729" i="93"/>
  <c r="X729" i="93"/>
  <c r="AA728" i="93"/>
  <c r="Z728" i="93"/>
  <c r="Y728" i="93"/>
  <c r="X728" i="93"/>
  <c r="AA727" i="93"/>
  <c r="Z727" i="93"/>
  <c r="Y727" i="93"/>
  <c r="X727" i="93"/>
  <c r="AA726" i="93"/>
  <c r="Z726" i="93"/>
  <c r="Y726" i="93"/>
  <c r="X726" i="93"/>
  <c r="AA725" i="93"/>
  <c r="Z725" i="93"/>
  <c r="Y725" i="93"/>
  <c r="X725" i="93"/>
  <c r="W725" i="93"/>
  <c r="AA724" i="93"/>
  <c r="Z724" i="93"/>
  <c r="Y724" i="93"/>
  <c r="X724" i="93"/>
  <c r="W724" i="93"/>
  <c r="AA723" i="93"/>
  <c r="AA722" i="93"/>
  <c r="Y722" i="93"/>
  <c r="X722" i="93"/>
  <c r="Z722" i="93" s="1"/>
  <c r="W722" i="93"/>
  <c r="AA721" i="93"/>
  <c r="Y721" i="93"/>
  <c r="X721" i="93"/>
  <c r="Z721" i="93" s="1"/>
  <c r="W721" i="93"/>
  <c r="AA720" i="93"/>
  <c r="Z720" i="93"/>
  <c r="Y720" i="93"/>
  <c r="W720" i="93"/>
  <c r="AA719" i="93"/>
  <c r="Z719" i="93"/>
  <c r="Y719" i="93"/>
  <c r="W719" i="93"/>
  <c r="R716" i="93"/>
  <c r="J716" i="93"/>
  <c r="H716" i="93"/>
  <c r="P726" i="93" s="1"/>
  <c r="B716" i="93"/>
  <c r="AA704" i="93"/>
  <c r="Z704" i="93"/>
  <c r="Y704" i="93"/>
  <c r="X704" i="93"/>
  <c r="W704" i="93"/>
  <c r="AA703" i="93"/>
  <c r="Z703" i="93"/>
  <c r="Y703" i="93"/>
  <c r="X703" i="93"/>
  <c r="W703" i="93"/>
  <c r="AA702" i="93"/>
  <c r="Z702" i="93"/>
  <c r="Y702" i="93"/>
  <c r="X702" i="93"/>
  <c r="W702" i="93"/>
  <c r="AA701" i="93"/>
  <c r="Z701" i="93"/>
  <c r="Y701" i="93"/>
  <c r="X701" i="93"/>
  <c r="W701" i="93"/>
  <c r="AA700" i="93"/>
  <c r="Z700" i="93"/>
  <c r="Y700" i="93"/>
  <c r="X700" i="93"/>
  <c r="W700" i="93"/>
  <c r="AA699" i="93"/>
  <c r="Z699" i="93"/>
  <c r="Y699" i="93"/>
  <c r="X699" i="93"/>
  <c r="W699" i="93"/>
  <c r="AA698" i="93"/>
  <c r="Z698" i="93"/>
  <c r="Y698" i="93"/>
  <c r="X698" i="93"/>
  <c r="W698" i="93"/>
  <c r="AA697" i="93"/>
  <c r="Z697" i="93"/>
  <c r="Y697" i="93"/>
  <c r="X697" i="93"/>
  <c r="W697" i="93"/>
  <c r="AA696" i="93"/>
  <c r="Z696" i="93"/>
  <c r="Y696" i="93"/>
  <c r="X696" i="93"/>
  <c r="W696" i="93"/>
  <c r="AA695" i="93"/>
  <c r="Z695" i="93"/>
  <c r="Y695" i="93"/>
  <c r="AA694" i="93"/>
  <c r="AA693" i="93"/>
  <c r="Z693" i="93"/>
  <c r="Y693" i="93"/>
  <c r="X693" i="93"/>
  <c r="W693" i="93"/>
  <c r="AA692" i="93"/>
  <c r="Z692" i="93"/>
  <c r="Y692" i="93"/>
  <c r="X692" i="93"/>
  <c r="W692" i="93"/>
  <c r="AA691" i="93"/>
  <c r="Z691" i="93"/>
  <c r="Y691" i="93"/>
  <c r="X691" i="93"/>
  <c r="W691" i="93"/>
  <c r="AA690" i="93"/>
  <c r="Z690" i="93"/>
  <c r="Y690" i="93"/>
  <c r="X690" i="93"/>
  <c r="W690" i="93"/>
  <c r="AA689" i="93"/>
  <c r="Z689" i="93"/>
  <c r="Y689" i="93"/>
  <c r="X689" i="93"/>
  <c r="W689" i="93"/>
  <c r="AA688" i="93"/>
  <c r="Z688" i="93"/>
  <c r="Y688" i="93"/>
  <c r="X688" i="93"/>
  <c r="AA687" i="93"/>
  <c r="Z687" i="93"/>
  <c r="Y687" i="93"/>
  <c r="AA686" i="93"/>
  <c r="AA685" i="93"/>
  <c r="Z685" i="93"/>
  <c r="Y685" i="93"/>
  <c r="X685" i="93"/>
  <c r="W685" i="93"/>
  <c r="AA684" i="93"/>
  <c r="Z684" i="93"/>
  <c r="Y684" i="93"/>
  <c r="X684" i="93"/>
  <c r="AA683" i="93"/>
  <c r="Z683" i="93"/>
  <c r="Y683" i="93"/>
  <c r="X683" i="93"/>
  <c r="AA682" i="93"/>
  <c r="Z682" i="93"/>
  <c r="Y682" i="93"/>
  <c r="R679" i="93"/>
  <c r="J679" i="93"/>
  <c r="H679" i="93"/>
  <c r="P701" i="93" s="1"/>
  <c r="B679" i="93"/>
  <c r="AA667" i="93"/>
  <c r="Z667" i="93"/>
  <c r="Y667" i="93"/>
  <c r="X667" i="93"/>
  <c r="W667" i="93"/>
  <c r="AA666" i="93"/>
  <c r="Z666" i="93"/>
  <c r="Y666" i="93"/>
  <c r="X666" i="93"/>
  <c r="W666" i="93"/>
  <c r="AA665" i="93"/>
  <c r="Z665" i="93"/>
  <c r="Y665" i="93"/>
  <c r="X665" i="93"/>
  <c r="W665" i="93"/>
  <c r="AA664" i="93"/>
  <c r="Z664" i="93"/>
  <c r="Y664" i="93"/>
  <c r="X664" i="93"/>
  <c r="W664" i="93"/>
  <c r="AA663" i="93"/>
  <c r="Z663" i="93"/>
  <c r="Y663" i="93"/>
  <c r="X663" i="93"/>
  <c r="W663" i="93"/>
  <c r="AA662" i="93"/>
  <c r="Z662" i="93"/>
  <c r="Y662" i="93"/>
  <c r="X662" i="93"/>
  <c r="W662" i="93"/>
  <c r="AA661" i="93"/>
  <c r="Z661" i="93"/>
  <c r="Y661" i="93"/>
  <c r="X661" i="93"/>
  <c r="W661" i="93"/>
  <c r="AA660" i="93"/>
  <c r="Z660" i="93"/>
  <c r="Y660" i="93"/>
  <c r="X660" i="93"/>
  <c r="W660" i="93"/>
  <c r="AA659" i="93"/>
  <c r="Z659" i="93"/>
  <c r="Y659" i="93"/>
  <c r="X659" i="93"/>
  <c r="W659" i="93"/>
  <c r="AA658" i="93"/>
  <c r="Y658" i="93"/>
  <c r="X658" i="93"/>
  <c r="Z658" i="93" s="1"/>
  <c r="W658" i="93"/>
  <c r="AA657" i="93"/>
  <c r="AA656" i="93"/>
  <c r="Z656" i="93"/>
  <c r="Y656" i="93"/>
  <c r="X656" i="93"/>
  <c r="W656" i="93"/>
  <c r="AA655" i="93"/>
  <c r="Z655" i="93"/>
  <c r="Y655" i="93"/>
  <c r="X655" i="93"/>
  <c r="AA654" i="93"/>
  <c r="Z654" i="93"/>
  <c r="Y654" i="93"/>
  <c r="X654" i="93"/>
  <c r="AA653" i="93"/>
  <c r="Z653" i="93"/>
  <c r="Y653" i="93"/>
  <c r="X653" i="93"/>
  <c r="AA652" i="93"/>
  <c r="Z652" i="93"/>
  <c r="Y652" i="93"/>
  <c r="X652" i="93"/>
  <c r="AA651" i="93"/>
  <c r="Z651" i="93"/>
  <c r="Y651" i="93"/>
  <c r="X651" i="93"/>
  <c r="W651" i="93"/>
  <c r="AA650" i="93"/>
  <c r="Z650" i="93"/>
  <c r="Y650" i="93"/>
  <c r="X650" i="93"/>
  <c r="W650" i="93"/>
  <c r="AA649" i="93"/>
  <c r="AA648" i="93"/>
  <c r="Z648" i="93"/>
  <c r="Y648" i="93"/>
  <c r="X648" i="93"/>
  <c r="W648" i="93"/>
  <c r="AA647" i="93"/>
  <c r="Z647" i="93"/>
  <c r="Y647" i="93"/>
  <c r="X647" i="93"/>
  <c r="W647" i="93"/>
  <c r="AA646" i="93"/>
  <c r="Z646" i="93"/>
  <c r="Y646" i="93"/>
  <c r="X646" i="93"/>
  <c r="W646" i="93"/>
  <c r="AA645" i="93"/>
  <c r="Y645" i="93"/>
  <c r="X645" i="93"/>
  <c r="Z645" i="93" s="1"/>
  <c r="W645" i="93"/>
  <c r="R642" i="93"/>
  <c r="J642" i="93"/>
  <c r="H642" i="93"/>
  <c r="P654" i="93" s="1"/>
  <c r="B642" i="93"/>
  <c r="AA630" i="93"/>
  <c r="Z630" i="93"/>
  <c r="Y630" i="93"/>
  <c r="X630" i="93"/>
  <c r="W630" i="93"/>
  <c r="AA629" i="93"/>
  <c r="Z629" i="93"/>
  <c r="Y629" i="93"/>
  <c r="X629" i="93"/>
  <c r="W629" i="93"/>
  <c r="AA628" i="93"/>
  <c r="Z628" i="93"/>
  <c r="Y628" i="93"/>
  <c r="X628" i="93"/>
  <c r="W628" i="93"/>
  <c r="AA627" i="93"/>
  <c r="Z627" i="93"/>
  <c r="Y627" i="93"/>
  <c r="X627" i="93"/>
  <c r="W627" i="93"/>
  <c r="AA626" i="93"/>
  <c r="Z626" i="93"/>
  <c r="Y626" i="93"/>
  <c r="X626" i="93"/>
  <c r="W626" i="93"/>
  <c r="AA625" i="93"/>
  <c r="Z625" i="93"/>
  <c r="Y625" i="93"/>
  <c r="X625" i="93"/>
  <c r="W625" i="93"/>
  <c r="AA624" i="93"/>
  <c r="Z624" i="93"/>
  <c r="Y624" i="93"/>
  <c r="X624" i="93"/>
  <c r="W624" i="93"/>
  <c r="AA623" i="93"/>
  <c r="Z623" i="93"/>
  <c r="Y623" i="93"/>
  <c r="X623" i="93"/>
  <c r="W623" i="93"/>
  <c r="AA622" i="93"/>
  <c r="Z622" i="93"/>
  <c r="Y622" i="93"/>
  <c r="X622" i="93"/>
  <c r="W622" i="93"/>
  <c r="AA621" i="93"/>
  <c r="Z621" i="93"/>
  <c r="Y621" i="93"/>
  <c r="X621" i="93"/>
  <c r="W621" i="93"/>
  <c r="AA620" i="93"/>
  <c r="W620" i="93"/>
  <c r="AA619" i="93"/>
  <c r="Z619" i="93"/>
  <c r="Y619" i="93"/>
  <c r="X619" i="93"/>
  <c r="W619" i="93"/>
  <c r="AA618" i="93"/>
  <c r="Z618" i="93"/>
  <c r="Y618" i="93"/>
  <c r="X618" i="93"/>
  <c r="W618" i="93"/>
  <c r="AA617" i="93"/>
  <c r="Z617" i="93"/>
  <c r="Y617" i="93"/>
  <c r="X617" i="93"/>
  <c r="W617" i="93"/>
  <c r="P617" i="93"/>
  <c r="AA616" i="93"/>
  <c r="Z616" i="93"/>
  <c r="Y616" i="93"/>
  <c r="W616" i="93"/>
  <c r="P616" i="93"/>
  <c r="AA615" i="93"/>
  <c r="Z615" i="93"/>
  <c r="Y615" i="93"/>
  <c r="X615" i="93"/>
  <c r="W615" i="93"/>
  <c r="P615" i="93"/>
  <c r="AA614" i="93"/>
  <c r="Z614" i="93"/>
  <c r="Y614" i="93"/>
  <c r="X614" i="93"/>
  <c r="W614" i="93"/>
  <c r="P614" i="93"/>
  <c r="AA613" i="93"/>
  <c r="Z613" i="93"/>
  <c r="Y613" i="93"/>
  <c r="X613" i="93"/>
  <c r="W613" i="93"/>
  <c r="P613" i="93"/>
  <c r="AA612" i="93"/>
  <c r="Z612" i="93"/>
  <c r="Y612" i="93"/>
  <c r="X612" i="93"/>
  <c r="W612" i="93"/>
  <c r="AA611" i="93"/>
  <c r="Z611" i="93"/>
  <c r="Y611" i="93"/>
  <c r="X611" i="93"/>
  <c r="W611" i="93"/>
  <c r="AA610" i="93"/>
  <c r="Z610" i="93"/>
  <c r="Y610" i="93"/>
  <c r="X610" i="93"/>
  <c r="W610" i="93"/>
  <c r="AA609" i="93"/>
  <c r="Z609" i="93"/>
  <c r="Y609" i="93"/>
  <c r="X609" i="93"/>
  <c r="W609" i="93"/>
  <c r="AA608" i="93"/>
  <c r="Z608" i="93"/>
  <c r="Y608" i="93"/>
  <c r="X608" i="93"/>
  <c r="W608" i="93"/>
  <c r="AA607" i="93"/>
  <c r="X607" i="93"/>
  <c r="W607" i="93"/>
  <c r="AA606" i="93"/>
  <c r="Z606" i="93"/>
  <c r="Y606" i="93"/>
  <c r="X606" i="93"/>
  <c r="W606" i="93"/>
  <c r="AA605" i="93"/>
  <c r="Z605" i="93"/>
  <c r="Y605" i="93"/>
  <c r="X605" i="93"/>
  <c r="W605" i="93"/>
  <c r="AA604" i="93"/>
  <c r="Y604" i="93"/>
  <c r="X604" i="93"/>
  <c r="Z604" i="93" s="1"/>
  <c r="W604" i="93"/>
  <c r="AA603" i="93"/>
  <c r="Y603" i="93"/>
  <c r="X603" i="93"/>
  <c r="Z603" i="93" s="1"/>
  <c r="W603" i="93"/>
  <c r="R600" i="93"/>
  <c r="J600" i="93"/>
  <c r="H600" i="93"/>
  <c r="P612" i="93" s="1"/>
  <c r="B600" i="93"/>
  <c r="AA588" i="93"/>
  <c r="Z588" i="93"/>
  <c r="Y588" i="93"/>
  <c r="X588" i="93"/>
  <c r="W588" i="93"/>
  <c r="AA587" i="93"/>
  <c r="Z587" i="93"/>
  <c r="Y587" i="93"/>
  <c r="X587" i="93"/>
  <c r="W587" i="93"/>
  <c r="AA586" i="93"/>
  <c r="Z586" i="93"/>
  <c r="Y586" i="93"/>
  <c r="X586" i="93"/>
  <c r="W586" i="93"/>
  <c r="AA585" i="93"/>
  <c r="Z585" i="93"/>
  <c r="Y585" i="93"/>
  <c r="X585" i="93"/>
  <c r="W585" i="93"/>
  <c r="AA584" i="93"/>
  <c r="Z584" i="93"/>
  <c r="Y584" i="93"/>
  <c r="X584" i="93"/>
  <c r="W584" i="93"/>
  <c r="AA583" i="93"/>
  <c r="Z583" i="93"/>
  <c r="Y583" i="93"/>
  <c r="X583" i="93"/>
  <c r="W583" i="93"/>
  <c r="AA582" i="93"/>
  <c r="Z582" i="93"/>
  <c r="Y582" i="93"/>
  <c r="X582" i="93"/>
  <c r="W582" i="93"/>
  <c r="AA581" i="93"/>
  <c r="Y581" i="93"/>
  <c r="X581" i="93"/>
  <c r="Z581" i="93" s="1"/>
  <c r="W581" i="93"/>
  <c r="AA580" i="93"/>
  <c r="Y580" i="93"/>
  <c r="X580" i="93"/>
  <c r="Z580" i="93" s="1"/>
  <c r="W580" i="93"/>
  <c r="AA579" i="93"/>
  <c r="Z579" i="93"/>
  <c r="Y579" i="93"/>
  <c r="X579" i="93"/>
  <c r="W579" i="93"/>
  <c r="AA578" i="93"/>
  <c r="AA577" i="93"/>
  <c r="Z577" i="93"/>
  <c r="Y577" i="93"/>
  <c r="X577" i="93"/>
  <c r="W577" i="93"/>
  <c r="AA576" i="93"/>
  <c r="Z576" i="93"/>
  <c r="Y576" i="93"/>
  <c r="X576" i="93"/>
  <c r="AA575" i="93"/>
  <c r="Z575" i="93"/>
  <c r="Y575" i="93"/>
  <c r="X575" i="93"/>
  <c r="AA574" i="93"/>
  <c r="Z574" i="93"/>
  <c r="Y574" i="93"/>
  <c r="X574" i="93"/>
  <c r="AA573" i="93"/>
  <c r="Y573" i="93"/>
  <c r="X573" i="93"/>
  <c r="Z573" i="93" s="1"/>
  <c r="AA572" i="93"/>
  <c r="Y572" i="93"/>
  <c r="X572" i="93"/>
  <c r="Z572" i="93" s="1"/>
  <c r="W572" i="93"/>
  <c r="AA571" i="93"/>
  <c r="Y571" i="93"/>
  <c r="X571" i="93"/>
  <c r="Z571" i="93" s="1"/>
  <c r="W571" i="93"/>
  <c r="AA570" i="93"/>
  <c r="AA569" i="93"/>
  <c r="Z569" i="93"/>
  <c r="Y569" i="93"/>
  <c r="X569" i="93"/>
  <c r="W569" i="93"/>
  <c r="AA568" i="93"/>
  <c r="Z568" i="93"/>
  <c r="Y568" i="93"/>
  <c r="X568" i="93"/>
  <c r="W568" i="93"/>
  <c r="AA567" i="93"/>
  <c r="Y567" i="93"/>
  <c r="X567" i="93"/>
  <c r="Z567" i="93" s="1"/>
  <c r="W567" i="93"/>
  <c r="AA566" i="93"/>
  <c r="Y566" i="93"/>
  <c r="X566" i="93"/>
  <c r="Z566" i="93" s="1"/>
  <c r="W566" i="93"/>
  <c r="R563" i="93"/>
  <c r="J563" i="93"/>
  <c r="H563" i="93"/>
  <c r="P580" i="93" s="1"/>
  <c r="B563" i="93"/>
  <c r="AA551" i="93"/>
  <c r="Z551" i="93"/>
  <c r="Y551" i="93"/>
  <c r="X551" i="93"/>
  <c r="W551" i="93"/>
  <c r="AA550" i="93"/>
  <c r="Z550" i="93"/>
  <c r="Y550" i="93"/>
  <c r="X550" i="93"/>
  <c r="W550" i="93"/>
  <c r="AA549" i="93"/>
  <c r="Z549" i="93"/>
  <c r="Y549" i="93"/>
  <c r="X549" i="93"/>
  <c r="W549" i="93"/>
  <c r="AA548" i="93"/>
  <c r="Z548" i="93"/>
  <c r="Y548" i="93"/>
  <c r="X548" i="93"/>
  <c r="W548" i="93"/>
  <c r="AA547" i="93"/>
  <c r="Z547" i="93"/>
  <c r="Y547" i="93"/>
  <c r="X547" i="93"/>
  <c r="W547" i="93"/>
  <c r="AA546" i="93"/>
  <c r="Z546" i="93"/>
  <c r="Y546" i="93"/>
  <c r="X546" i="93"/>
  <c r="W546" i="93"/>
  <c r="AA545" i="93"/>
  <c r="Z545" i="93"/>
  <c r="Y545" i="93"/>
  <c r="X545" i="93"/>
  <c r="W545" i="93"/>
  <c r="AA544" i="93"/>
  <c r="Z544" i="93"/>
  <c r="Y544" i="93"/>
  <c r="X544" i="93"/>
  <c r="W544" i="93"/>
  <c r="AA543" i="93"/>
  <c r="Z543" i="93"/>
  <c r="Y543" i="93"/>
  <c r="X543" i="93"/>
  <c r="W543" i="93"/>
  <c r="AA542" i="93"/>
  <c r="Z542" i="93"/>
  <c r="Y542" i="93"/>
  <c r="X542" i="93"/>
  <c r="W542" i="93"/>
  <c r="AA541" i="93"/>
  <c r="AA540" i="93"/>
  <c r="Z540" i="93"/>
  <c r="Y540" i="93"/>
  <c r="X540" i="93"/>
  <c r="W540" i="93"/>
  <c r="AA539" i="93"/>
  <c r="Z539" i="93"/>
  <c r="Y539" i="93"/>
  <c r="X539" i="93"/>
  <c r="W539" i="93"/>
  <c r="AA538" i="93"/>
  <c r="Z538" i="93"/>
  <c r="Y538" i="93"/>
  <c r="X538" i="93"/>
  <c r="AA537" i="93"/>
  <c r="Z537" i="93"/>
  <c r="Y537" i="93"/>
  <c r="X537" i="93"/>
  <c r="AA536" i="93"/>
  <c r="Z536" i="93"/>
  <c r="Y536" i="93"/>
  <c r="X536" i="93"/>
  <c r="AA535" i="93"/>
  <c r="Z535" i="93"/>
  <c r="X535" i="93"/>
  <c r="Y535" i="93" s="1"/>
  <c r="W535" i="93"/>
  <c r="AA534" i="93"/>
  <c r="Z534" i="93"/>
  <c r="X534" i="93"/>
  <c r="Y534" i="93" s="1"/>
  <c r="W534" i="93"/>
  <c r="AA533" i="93"/>
  <c r="AA532" i="93"/>
  <c r="Z532" i="93"/>
  <c r="Y532" i="93"/>
  <c r="X532" i="93"/>
  <c r="W532" i="93"/>
  <c r="AA531" i="93"/>
  <c r="Z531" i="93"/>
  <c r="Y531" i="93"/>
  <c r="X531" i="93"/>
  <c r="W531" i="93"/>
  <c r="AA530" i="93"/>
  <c r="Z530" i="93"/>
  <c r="Y530" i="93"/>
  <c r="X530" i="93"/>
  <c r="W530" i="93"/>
  <c r="AA529" i="93"/>
  <c r="Z529" i="93"/>
  <c r="X529" i="93"/>
  <c r="Y529" i="93" s="1"/>
  <c r="W529" i="93"/>
  <c r="R526" i="93"/>
  <c r="J526" i="93"/>
  <c r="H526" i="93"/>
  <c r="P530" i="93" s="1"/>
  <c r="B526" i="93"/>
  <c r="AA514" i="93"/>
  <c r="Z514" i="93"/>
  <c r="Y514" i="93"/>
  <c r="X514" i="93"/>
  <c r="W514" i="93"/>
  <c r="AA513" i="93"/>
  <c r="Z513" i="93"/>
  <c r="Y513" i="93"/>
  <c r="X513" i="93"/>
  <c r="W513" i="93"/>
  <c r="AA512" i="93"/>
  <c r="Z512" i="93"/>
  <c r="Y512" i="93"/>
  <c r="X512" i="93"/>
  <c r="W512" i="93"/>
  <c r="AA511" i="93"/>
  <c r="Z511" i="93"/>
  <c r="Y511" i="93"/>
  <c r="X511" i="93"/>
  <c r="W511" i="93"/>
  <c r="AA510" i="93"/>
  <c r="Z510" i="93"/>
  <c r="Y510" i="93"/>
  <c r="X510" i="93"/>
  <c r="W510" i="93"/>
  <c r="AA509" i="93"/>
  <c r="Z509" i="93"/>
  <c r="Y509" i="93"/>
  <c r="X509" i="93"/>
  <c r="W509" i="93"/>
  <c r="AA508" i="93"/>
  <c r="Z508" i="93"/>
  <c r="Y508" i="93"/>
  <c r="X508" i="93"/>
  <c r="W508" i="93"/>
  <c r="AA507" i="93"/>
  <c r="Z507" i="93"/>
  <c r="Y507" i="93"/>
  <c r="X507" i="93"/>
  <c r="W507" i="93"/>
  <c r="AA506" i="93"/>
  <c r="Z506" i="93"/>
  <c r="Y506" i="93"/>
  <c r="X506" i="93"/>
  <c r="W506" i="93"/>
  <c r="AA505" i="93"/>
  <c r="Z505" i="93"/>
  <c r="Y505" i="93"/>
  <c r="X505" i="93"/>
  <c r="W505" i="93"/>
  <c r="AA504" i="93"/>
  <c r="AA503" i="93"/>
  <c r="Z503" i="93"/>
  <c r="Y503" i="93"/>
  <c r="X503" i="93"/>
  <c r="W503" i="93"/>
  <c r="AA502" i="93"/>
  <c r="Z502" i="93"/>
  <c r="Y502" i="93"/>
  <c r="X502" i="93"/>
  <c r="W502" i="93"/>
  <c r="AA501" i="93"/>
  <c r="Z501" i="93"/>
  <c r="Y501" i="93"/>
  <c r="X501" i="93"/>
  <c r="AA500" i="93"/>
  <c r="Z500" i="93"/>
  <c r="Y500" i="93"/>
  <c r="X500" i="93"/>
  <c r="AA499" i="93"/>
  <c r="Z499" i="93"/>
  <c r="Y499" i="93"/>
  <c r="X499" i="93"/>
  <c r="AA498" i="93"/>
  <c r="Z498" i="93"/>
  <c r="X498" i="93"/>
  <c r="Y498" i="93" s="1"/>
  <c r="W498" i="93"/>
  <c r="X497" i="93"/>
  <c r="T497" i="93"/>
  <c r="AA496" i="93"/>
  <c r="AA495" i="93"/>
  <c r="Z495" i="93"/>
  <c r="Y495" i="93"/>
  <c r="X495" i="93"/>
  <c r="W495" i="93"/>
  <c r="AA494" i="93"/>
  <c r="Z494" i="93"/>
  <c r="Y494" i="93"/>
  <c r="X494" i="93"/>
  <c r="W494" i="93"/>
  <c r="AA493" i="93"/>
  <c r="Z493" i="93"/>
  <c r="Y493" i="93"/>
  <c r="X493" i="93"/>
  <c r="W493" i="93"/>
  <c r="AA492" i="93"/>
  <c r="Z492" i="93"/>
  <c r="X492" i="93"/>
  <c r="Y492" i="93" s="1"/>
  <c r="W492" i="93"/>
  <c r="R489" i="93"/>
  <c r="J489" i="93"/>
  <c r="H489" i="93"/>
  <c r="B489" i="93"/>
  <c r="AA477" i="93"/>
  <c r="Z477" i="93"/>
  <c r="Y477" i="93"/>
  <c r="X477" i="93"/>
  <c r="W477" i="93"/>
  <c r="AA476" i="93"/>
  <c r="Z476" i="93"/>
  <c r="Y476" i="93"/>
  <c r="X476" i="93"/>
  <c r="W476" i="93"/>
  <c r="AA475" i="93"/>
  <c r="Z475" i="93"/>
  <c r="Y475" i="93"/>
  <c r="X475" i="93"/>
  <c r="W475" i="93"/>
  <c r="AA474" i="93"/>
  <c r="Z474" i="93"/>
  <c r="Y474" i="93"/>
  <c r="X474" i="93"/>
  <c r="W474" i="93"/>
  <c r="AA473" i="93"/>
  <c r="Z473" i="93"/>
  <c r="Y473" i="93"/>
  <c r="X473" i="93"/>
  <c r="W473" i="93"/>
  <c r="AA472" i="93"/>
  <c r="Z472" i="93"/>
  <c r="Y472" i="93"/>
  <c r="X472" i="93"/>
  <c r="W472" i="93"/>
  <c r="AA471" i="93"/>
  <c r="Z471" i="93"/>
  <c r="Y471" i="93"/>
  <c r="X471" i="93"/>
  <c r="W471" i="93"/>
  <c r="AA470" i="93"/>
  <c r="Z470" i="93"/>
  <c r="Y470" i="93"/>
  <c r="X470" i="93"/>
  <c r="W470" i="93"/>
  <c r="AA469" i="93"/>
  <c r="Z469" i="93"/>
  <c r="Y469" i="93"/>
  <c r="X469" i="93"/>
  <c r="W469" i="93"/>
  <c r="AA468" i="93"/>
  <c r="Z468" i="93"/>
  <c r="Y468" i="93"/>
  <c r="X468" i="93"/>
  <c r="AA467" i="93"/>
  <c r="AA466" i="93"/>
  <c r="Z466" i="93"/>
  <c r="Y466" i="93"/>
  <c r="X466" i="93"/>
  <c r="W466" i="93"/>
  <c r="AA465" i="93"/>
  <c r="Z465" i="93"/>
  <c r="Y465" i="93"/>
  <c r="X465" i="93"/>
  <c r="W465" i="93"/>
  <c r="AA464" i="93"/>
  <c r="Z464" i="93"/>
  <c r="Y464" i="93"/>
  <c r="X464" i="93"/>
  <c r="W464" i="93"/>
  <c r="AA463" i="93"/>
  <c r="Z463" i="93"/>
  <c r="Y463" i="93"/>
  <c r="X463" i="93"/>
  <c r="W463" i="93"/>
  <c r="AA462" i="93"/>
  <c r="Z462" i="93"/>
  <c r="Y462" i="93"/>
  <c r="AA461" i="93"/>
  <c r="Z461" i="93"/>
  <c r="Y461" i="93"/>
  <c r="X461" i="93"/>
  <c r="AA460" i="93"/>
  <c r="Z460" i="93"/>
  <c r="Y460" i="93"/>
  <c r="X460" i="93"/>
  <c r="AA459" i="93"/>
  <c r="AA458" i="93"/>
  <c r="Z458" i="93"/>
  <c r="Y458" i="93"/>
  <c r="X458" i="93"/>
  <c r="W458" i="93"/>
  <c r="AA457" i="93"/>
  <c r="Z457" i="93"/>
  <c r="Y457" i="93"/>
  <c r="X457" i="93"/>
  <c r="W457" i="93"/>
  <c r="AA456" i="93"/>
  <c r="Z456" i="93"/>
  <c r="Y456" i="93"/>
  <c r="X456" i="93"/>
  <c r="W456" i="93"/>
  <c r="AA455" i="93"/>
  <c r="Z455" i="93"/>
  <c r="Y455" i="93"/>
  <c r="X455" i="93"/>
  <c r="R452" i="93"/>
  <c r="J452" i="93"/>
  <c r="H452" i="93"/>
  <c r="P460" i="93" s="1"/>
  <c r="B452" i="93"/>
  <c r="AA440" i="93"/>
  <c r="Z440" i="93"/>
  <c r="Y440" i="93"/>
  <c r="X440" i="93"/>
  <c r="W440" i="93"/>
  <c r="AA439" i="93"/>
  <c r="Z439" i="93"/>
  <c r="Y439" i="93"/>
  <c r="X439" i="93"/>
  <c r="W439" i="93"/>
  <c r="AA438" i="93"/>
  <c r="Z438" i="93"/>
  <c r="Y438" i="93"/>
  <c r="X438" i="93"/>
  <c r="W438" i="93"/>
  <c r="AA437" i="93"/>
  <c r="Z437" i="93"/>
  <c r="Y437" i="93"/>
  <c r="X437" i="93"/>
  <c r="W437" i="93"/>
  <c r="AA436" i="93"/>
  <c r="Z436" i="93"/>
  <c r="Y436" i="93"/>
  <c r="X436" i="93"/>
  <c r="W436" i="93"/>
  <c r="AA435" i="93"/>
  <c r="Z435" i="93"/>
  <c r="Y435" i="93"/>
  <c r="X435" i="93"/>
  <c r="W435" i="93"/>
  <c r="AA434" i="93"/>
  <c r="Z434" i="93"/>
  <c r="Y434" i="93"/>
  <c r="X434" i="93"/>
  <c r="W434" i="93"/>
  <c r="AA433" i="93"/>
  <c r="Z433" i="93"/>
  <c r="Y433" i="93"/>
  <c r="X433" i="93"/>
  <c r="W433" i="93"/>
  <c r="AA432" i="93"/>
  <c r="Z432" i="93"/>
  <c r="Y432" i="93"/>
  <c r="X432" i="93"/>
  <c r="W432" i="93"/>
  <c r="AA431" i="93"/>
  <c r="Z431" i="93"/>
  <c r="Y431" i="93"/>
  <c r="X431" i="93"/>
  <c r="AA430" i="93"/>
  <c r="AA429" i="93"/>
  <c r="Z429" i="93"/>
  <c r="Y429" i="93"/>
  <c r="X429" i="93"/>
  <c r="W429" i="93"/>
  <c r="AA428" i="93"/>
  <c r="Z428" i="93"/>
  <c r="Y428" i="93"/>
  <c r="X428" i="93"/>
  <c r="W428" i="93"/>
  <c r="AA427" i="93"/>
  <c r="Z427" i="93"/>
  <c r="Y427" i="93"/>
  <c r="X427" i="93"/>
  <c r="W427" i="93"/>
  <c r="AA426" i="93"/>
  <c r="Z426" i="93"/>
  <c r="Y426" i="93"/>
  <c r="X426" i="93"/>
  <c r="W426" i="93"/>
  <c r="AA425" i="93"/>
  <c r="Z425" i="93"/>
  <c r="Y425" i="93"/>
  <c r="AA424" i="93"/>
  <c r="Z424" i="93"/>
  <c r="Y424" i="93"/>
  <c r="X424" i="93"/>
  <c r="AA423" i="93"/>
  <c r="Z423" i="93"/>
  <c r="Y423" i="93"/>
  <c r="X423" i="93"/>
  <c r="AA422" i="93"/>
  <c r="AA421" i="93"/>
  <c r="Z421" i="93"/>
  <c r="Y421" i="93"/>
  <c r="X421" i="93"/>
  <c r="W421" i="93"/>
  <c r="AA420" i="93"/>
  <c r="Z420" i="93"/>
  <c r="Y420" i="93"/>
  <c r="X420" i="93"/>
  <c r="W420" i="93"/>
  <c r="AA419" i="93"/>
  <c r="Z419" i="93"/>
  <c r="Y419" i="93"/>
  <c r="X419" i="93"/>
  <c r="W419" i="93"/>
  <c r="AA418" i="93"/>
  <c r="Z418" i="93"/>
  <c r="Y418" i="93"/>
  <c r="X418" i="93"/>
  <c r="R415" i="93"/>
  <c r="J415" i="93"/>
  <c r="H415" i="93"/>
  <c r="Q441" i="93" s="1"/>
  <c r="B415" i="93"/>
  <c r="AA403" i="93"/>
  <c r="Z403" i="93"/>
  <c r="Y403" i="93"/>
  <c r="X403" i="93"/>
  <c r="W403" i="93"/>
  <c r="AA402" i="93"/>
  <c r="Z402" i="93"/>
  <c r="Y402" i="93"/>
  <c r="X402" i="93"/>
  <c r="W402" i="93"/>
  <c r="AA401" i="93"/>
  <c r="Z401" i="93"/>
  <c r="Y401" i="93"/>
  <c r="X401" i="93"/>
  <c r="W401" i="93"/>
  <c r="AA400" i="93"/>
  <c r="Z400" i="93"/>
  <c r="Y400" i="93"/>
  <c r="X400" i="93"/>
  <c r="W400" i="93"/>
  <c r="AA399" i="93"/>
  <c r="Z399" i="93"/>
  <c r="Y399" i="93"/>
  <c r="X399" i="93"/>
  <c r="W399" i="93"/>
  <c r="AA398" i="93"/>
  <c r="Z398" i="93"/>
  <c r="Y398" i="93"/>
  <c r="X398" i="93"/>
  <c r="W398" i="93"/>
  <c r="AA397" i="93"/>
  <c r="Z397" i="93"/>
  <c r="Y397" i="93"/>
  <c r="X397" i="93"/>
  <c r="W397" i="93"/>
  <c r="AA396" i="93"/>
  <c r="Z396" i="93"/>
  <c r="Y396" i="93"/>
  <c r="X396" i="93"/>
  <c r="W396" i="93"/>
  <c r="AA395" i="93"/>
  <c r="Z395" i="93"/>
  <c r="Y395" i="93"/>
  <c r="X395" i="93"/>
  <c r="W395" i="93"/>
  <c r="AA394" i="93"/>
  <c r="Z394" i="93"/>
  <c r="Y394" i="93"/>
  <c r="X394" i="93"/>
  <c r="AA393" i="93"/>
  <c r="AA392" i="93"/>
  <c r="Z392" i="93"/>
  <c r="Y392" i="93"/>
  <c r="X392" i="93"/>
  <c r="W392" i="93"/>
  <c r="AA391" i="93"/>
  <c r="Z391" i="93"/>
  <c r="Y391" i="93"/>
  <c r="X391" i="93"/>
  <c r="W391" i="93"/>
  <c r="AA390" i="93"/>
  <c r="Z390" i="93"/>
  <c r="Y390" i="93"/>
  <c r="X390" i="93"/>
  <c r="W390" i="93"/>
  <c r="AA389" i="93"/>
  <c r="Z389" i="93"/>
  <c r="Y389" i="93"/>
  <c r="X389" i="93"/>
  <c r="W389" i="93"/>
  <c r="AA388" i="93"/>
  <c r="Z388" i="93"/>
  <c r="Y388" i="93"/>
  <c r="X388" i="93"/>
  <c r="W388" i="93"/>
  <c r="AA387" i="93"/>
  <c r="Z387" i="93"/>
  <c r="Y387" i="93"/>
  <c r="X387" i="93"/>
  <c r="W387" i="93"/>
  <c r="AA386" i="93"/>
  <c r="Z386" i="93"/>
  <c r="Y386" i="93"/>
  <c r="X386" i="93"/>
  <c r="AA385" i="93"/>
  <c r="AA384" i="93"/>
  <c r="Z384" i="93"/>
  <c r="Y384" i="93"/>
  <c r="X384" i="93"/>
  <c r="W384" i="93"/>
  <c r="AA383" i="93"/>
  <c r="Z383" i="93"/>
  <c r="Y383" i="93"/>
  <c r="X383" i="93"/>
  <c r="W383" i="93"/>
  <c r="AA382" i="93"/>
  <c r="Z382" i="93"/>
  <c r="Y382" i="93"/>
  <c r="X382" i="93"/>
  <c r="W382" i="93"/>
  <c r="AA381" i="93"/>
  <c r="Z381" i="93"/>
  <c r="Y381" i="93"/>
  <c r="X381" i="93"/>
  <c r="R378" i="93"/>
  <c r="J378" i="93"/>
  <c r="H378" i="93"/>
  <c r="P393" i="93" s="1"/>
  <c r="B378" i="93"/>
  <c r="AA366" i="93"/>
  <c r="Z366" i="93"/>
  <c r="Y366" i="93"/>
  <c r="X366" i="93"/>
  <c r="W366" i="93"/>
  <c r="AA365" i="93"/>
  <c r="Z365" i="93"/>
  <c r="Y365" i="93"/>
  <c r="X365" i="93"/>
  <c r="W365" i="93"/>
  <c r="AA364" i="93"/>
  <c r="Z364" i="93"/>
  <c r="Y364" i="93"/>
  <c r="X364" i="93"/>
  <c r="W364" i="93"/>
  <c r="AA363" i="93"/>
  <c r="Z363" i="93"/>
  <c r="Y363" i="93"/>
  <c r="X363" i="93"/>
  <c r="W363" i="93"/>
  <c r="AA362" i="93"/>
  <c r="Z362" i="93"/>
  <c r="Y362" i="93"/>
  <c r="X362" i="93"/>
  <c r="W362" i="93"/>
  <c r="AA361" i="93"/>
  <c r="Z361" i="93"/>
  <c r="Y361" i="93"/>
  <c r="X361" i="93"/>
  <c r="W361" i="93"/>
  <c r="AA360" i="93"/>
  <c r="Z360" i="93"/>
  <c r="Y360" i="93"/>
  <c r="X360" i="93"/>
  <c r="W360" i="93"/>
  <c r="AA359" i="93"/>
  <c r="Z359" i="93"/>
  <c r="Y359" i="93"/>
  <c r="X359" i="93"/>
  <c r="W359" i="93"/>
  <c r="AA358" i="93"/>
  <c r="Z358" i="93"/>
  <c r="Y358" i="93"/>
  <c r="X358" i="93"/>
  <c r="W358" i="93"/>
  <c r="AA357" i="93"/>
  <c r="Z357" i="93"/>
  <c r="Y357" i="93"/>
  <c r="X357" i="93"/>
  <c r="AA356" i="93"/>
  <c r="AA355" i="93"/>
  <c r="Z355" i="93"/>
  <c r="Y355" i="93"/>
  <c r="X355" i="93"/>
  <c r="W355" i="93"/>
  <c r="AA354" i="93"/>
  <c r="Z354" i="93"/>
  <c r="Y354" i="93"/>
  <c r="X354" i="93"/>
  <c r="W354" i="93"/>
  <c r="AA353" i="93"/>
  <c r="Z353" i="93"/>
  <c r="Y353" i="93"/>
  <c r="X353" i="93"/>
  <c r="W353" i="93"/>
  <c r="AA352" i="93"/>
  <c r="Z352" i="93"/>
  <c r="Y352" i="93"/>
  <c r="X352" i="93"/>
  <c r="W352" i="93"/>
  <c r="AA351" i="93"/>
  <c r="Z351" i="93"/>
  <c r="Y351" i="93"/>
  <c r="X351" i="93"/>
  <c r="W351" i="93"/>
  <c r="AA350" i="93"/>
  <c r="Z350" i="93"/>
  <c r="Y350" i="93"/>
  <c r="X350" i="93"/>
  <c r="W350" i="93"/>
  <c r="AA349" i="93"/>
  <c r="Z349" i="93"/>
  <c r="Y349" i="93"/>
  <c r="X349" i="93"/>
  <c r="AA348" i="93"/>
  <c r="AA347" i="93"/>
  <c r="Z347" i="93"/>
  <c r="Y347" i="93"/>
  <c r="X347" i="93"/>
  <c r="W347" i="93"/>
  <c r="AA346" i="93"/>
  <c r="Z346" i="93"/>
  <c r="Y346" i="93"/>
  <c r="X346" i="93"/>
  <c r="W346" i="93"/>
  <c r="AA345" i="93"/>
  <c r="Z345" i="93"/>
  <c r="Y345" i="93"/>
  <c r="X345" i="93"/>
  <c r="W345" i="93"/>
  <c r="AA344" i="93"/>
  <c r="Z344" i="93"/>
  <c r="Y344" i="93"/>
  <c r="X344" i="93"/>
  <c r="R341" i="93"/>
  <c r="J341" i="93"/>
  <c r="H341" i="93"/>
  <c r="P352" i="93" s="1"/>
  <c r="B341" i="93"/>
  <c r="AA329" i="93"/>
  <c r="Z329" i="93"/>
  <c r="Y329" i="93"/>
  <c r="X329" i="93"/>
  <c r="W329" i="93"/>
  <c r="AA328" i="93"/>
  <c r="Z328" i="93"/>
  <c r="Y328" i="93"/>
  <c r="X328" i="93"/>
  <c r="W328" i="93"/>
  <c r="AA327" i="93"/>
  <c r="Z327" i="93"/>
  <c r="Y327" i="93"/>
  <c r="X327" i="93"/>
  <c r="W327" i="93"/>
  <c r="AA326" i="93"/>
  <c r="Z326" i="93"/>
  <c r="Y326" i="93"/>
  <c r="X326" i="93"/>
  <c r="W326" i="93"/>
  <c r="AA325" i="93"/>
  <c r="Z325" i="93"/>
  <c r="Y325" i="93"/>
  <c r="X325" i="93"/>
  <c r="W325" i="93"/>
  <c r="AA324" i="93"/>
  <c r="Z324" i="93"/>
  <c r="Y324" i="93"/>
  <c r="X324" i="93"/>
  <c r="W324" i="93"/>
  <c r="AA323" i="93"/>
  <c r="Z323" i="93"/>
  <c r="Y323" i="93"/>
  <c r="X323" i="93"/>
  <c r="W323" i="93"/>
  <c r="AA322" i="93"/>
  <c r="Z322" i="93"/>
  <c r="Y322" i="93"/>
  <c r="X322" i="93"/>
  <c r="W322" i="93"/>
  <c r="AA321" i="93"/>
  <c r="Z321" i="93"/>
  <c r="Y321" i="93"/>
  <c r="X321" i="93"/>
  <c r="W321" i="93"/>
  <c r="AA320" i="93"/>
  <c r="Z320" i="93"/>
  <c r="Y320" i="93"/>
  <c r="X320" i="93"/>
  <c r="AA319" i="93"/>
  <c r="AA318" i="93"/>
  <c r="Z318" i="93"/>
  <c r="Y318" i="93"/>
  <c r="X318" i="93"/>
  <c r="W318" i="93"/>
  <c r="AA317" i="93"/>
  <c r="Z317" i="93"/>
  <c r="Y317" i="93"/>
  <c r="X317" i="93"/>
  <c r="W317" i="93"/>
  <c r="AA316" i="93"/>
  <c r="Z316" i="93"/>
  <c r="Y316" i="93"/>
  <c r="X316" i="93"/>
  <c r="W316" i="93"/>
  <c r="AA315" i="93"/>
  <c r="Z315" i="93"/>
  <c r="Y315" i="93"/>
  <c r="X315" i="93"/>
  <c r="W315" i="93"/>
  <c r="AA314" i="93"/>
  <c r="Z314" i="93"/>
  <c r="Y314" i="93"/>
  <c r="X314" i="93"/>
  <c r="W314" i="93"/>
  <c r="AA313" i="93"/>
  <c r="Z313" i="93"/>
  <c r="Y313" i="93"/>
  <c r="X313" i="93"/>
  <c r="W313" i="93"/>
  <c r="AA312" i="93"/>
  <c r="Z312" i="93"/>
  <c r="Y312" i="93"/>
  <c r="X312" i="93"/>
  <c r="AA311" i="93"/>
  <c r="AA310" i="93"/>
  <c r="Z310" i="93"/>
  <c r="Y310" i="93"/>
  <c r="X310" i="93"/>
  <c r="W310" i="93"/>
  <c r="AA309" i="93"/>
  <c r="Z309" i="93"/>
  <c r="Y309" i="93"/>
  <c r="X309" i="93"/>
  <c r="W309" i="93"/>
  <c r="AA308" i="93"/>
  <c r="Z308" i="93"/>
  <c r="Y308" i="93"/>
  <c r="X308" i="93"/>
  <c r="W308" i="93"/>
  <c r="AA307" i="93"/>
  <c r="Z307" i="93"/>
  <c r="Y307" i="93"/>
  <c r="X307" i="93"/>
  <c r="R304" i="93"/>
  <c r="J304" i="93"/>
  <c r="H304" i="93"/>
  <c r="P321" i="93" s="1"/>
  <c r="B304" i="93"/>
  <c r="AA292" i="93"/>
  <c r="Z292" i="93"/>
  <c r="Y292" i="93"/>
  <c r="X292" i="93"/>
  <c r="W292" i="93"/>
  <c r="AA291" i="93"/>
  <c r="Z291" i="93"/>
  <c r="Y291" i="93"/>
  <c r="X291" i="93"/>
  <c r="W291" i="93"/>
  <c r="AA290" i="93"/>
  <c r="Z290" i="93"/>
  <c r="Y290" i="93"/>
  <c r="X290" i="93"/>
  <c r="W290" i="93"/>
  <c r="AA289" i="93"/>
  <c r="Z289" i="93"/>
  <c r="Y289" i="93"/>
  <c r="X289" i="93"/>
  <c r="W289" i="93"/>
  <c r="AA288" i="93"/>
  <c r="Z288" i="93"/>
  <c r="Y288" i="93"/>
  <c r="X288" i="93"/>
  <c r="W288" i="93"/>
  <c r="AA287" i="93"/>
  <c r="Z287" i="93"/>
  <c r="Y287" i="93"/>
  <c r="X287" i="93"/>
  <c r="W287" i="93"/>
  <c r="AA286" i="93"/>
  <c r="Z286" i="93"/>
  <c r="Y286" i="93"/>
  <c r="X286" i="93"/>
  <c r="W286" i="93"/>
  <c r="AA285" i="93"/>
  <c r="Z285" i="93"/>
  <c r="Y285" i="93"/>
  <c r="X285" i="93"/>
  <c r="W285" i="93"/>
  <c r="AA284" i="93"/>
  <c r="Z284" i="93"/>
  <c r="Y284" i="93"/>
  <c r="X284" i="93"/>
  <c r="W284" i="93"/>
  <c r="AA283" i="93"/>
  <c r="Z283" i="93"/>
  <c r="Y283" i="93"/>
  <c r="X283" i="93"/>
  <c r="W283" i="93"/>
  <c r="AA282" i="93"/>
  <c r="AA281" i="93"/>
  <c r="Z281" i="93"/>
  <c r="Y281" i="93"/>
  <c r="X281" i="93"/>
  <c r="W281" i="93"/>
  <c r="AA280" i="93"/>
  <c r="Z280" i="93"/>
  <c r="Y280" i="93"/>
  <c r="X280" i="93"/>
  <c r="W280" i="93"/>
  <c r="AA279" i="93"/>
  <c r="Z279" i="93"/>
  <c r="Y279" i="93"/>
  <c r="X279" i="93"/>
  <c r="AA278" i="93"/>
  <c r="Z278" i="93"/>
  <c r="Y278" i="93"/>
  <c r="X278" i="93"/>
  <c r="AA277" i="93"/>
  <c r="Z277" i="93"/>
  <c r="Y277" i="93"/>
  <c r="X277" i="93"/>
  <c r="AA276" i="93"/>
  <c r="Z276" i="93"/>
  <c r="Y276" i="93"/>
  <c r="X276" i="93"/>
  <c r="W276" i="93"/>
  <c r="AA275" i="93"/>
  <c r="Y275" i="93"/>
  <c r="X275" i="93"/>
  <c r="Z275" i="93" s="1"/>
  <c r="W275" i="93"/>
  <c r="AA274" i="93"/>
  <c r="AA273" i="93"/>
  <c r="Z273" i="93"/>
  <c r="Y273" i="93"/>
  <c r="X273" i="93"/>
  <c r="W273" i="93"/>
  <c r="AA272" i="93"/>
  <c r="Z272" i="93"/>
  <c r="Y272" i="93"/>
  <c r="X272" i="93"/>
  <c r="W272" i="93"/>
  <c r="AA271" i="93"/>
  <c r="Z271" i="93"/>
  <c r="Y271" i="93"/>
  <c r="X271" i="93"/>
  <c r="W271" i="93"/>
  <c r="AA270" i="93"/>
  <c r="Z270" i="93"/>
  <c r="Y270" i="93"/>
  <c r="X270" i="93"/>
  <c r="W270" i="93"/>
  <c r="R267" i="93"/>
  <c r="J267" i="93"/>
  <c r="H267" i="93"/>
  <c r="P281" i="93" s="1"/>
  <c r="B267" i="93"/>
  <c r="AA255" i="93"/>
  <c r="Z255" i="93"/>
  <c r="Y255" i="93"/>
  <c r="X255" i="93"/>
  <c r="W255" i="93"/>
  <c r="AA254" i="93"/>
  <c r="Z254" i="93"/>
  <c r="Y254" i="93"/>
  <c r="X254" i="93"/>
  <c r="W254" i="93"/>
  <c r="AA253" i="93"/>
  <c r="Z253" i="93"/>
  <c r="Y253" i="93"/>
  <c r="X253" i="93"/>
  <c r="W253" i="93"/>
  <c r="AA252" i="93"/>
  <c r="Z252" i="93"/>
  <c r="Y252" i="93"/>
  <c r="X252" i="93"/>
  <c r="W252" i="93"/>
  <c r="AA251" i="93"/>
  <c r="Z251" i="93"/>
  <c r="Y251" i="93"/>
  <c r="X251" i="93"/>
  <c r="W251" i="93"/>
  <c r="AA250" i="93"/>
  <c r="Z250" i="93"/>
  <c r="Y250" i="93"/>
  <c r="X250" i="93"/>
  <c r="W250" i="93"/>
  <c r="AA249" i="93"/>
  <c r="Z249" i="93"/>
  <c r="Y249" i="93"/>
  <c r="X249" i="93"/>
  <c r="W249" i="93"/>
  <c r="AA248" i="93"/>
  <c r="Z248" i="93"/>
  <c r="Y248" i="93"/>
  <c r="X248" i="93"/>
  <c r="W248" i="93"/>
  <c r="AA247" i="93"/>
  <c r="Z247" i="93"/>
  <c r="Y247" i="93"/>
  <c r="X247" i="93"/>
  <c r="W247" i="93"/>
  <c r="AA246" i="93"/>
  <c r="Z246" i="93"/>
  <c r="X246" i="93"/>
  <c r="Y246" i="93" s="1"/>
  <c r="W246" i="93"/>
  <c r="AA245" i="93"/>
  <c r="AA244" i="93"/>
  <c r="Z244" i="93"/>
  <c r="Y244" i="93"/>
  <c r="X244" i="93"/>
  <c r="W244" i="93"/>
  <c r="AA243" i="93"/>
  <c r="Z243" i="93"/>
  <c r="Y243" i="93"/>
  <c r="X243" i="93"/>
  <c r="W243" i="93"/>
  <c r="AA242" i="93"/>
  <c r="Z242" i="93"/>
  <c r="Y242" i="93"/>
  <c r="X242" i="93"/>
  <c r="AA241" i="93"/>
  <c r="Z241" i="93"/>
  <c r="Y241" i="93"/>
  <c r="X241" i="93"/>
  <c r="AA240" i="93"/>
  <c r="Z240" i="93"/>
  <c r="Y240" i="93"/>
  <c r="X240" i="93"/>
  <c r="AA239" i="93"/>
  <c r="Z239" i="93"/>
  <c r="X239" i="93"/>
  <c r="Y239" i="93" s="1"/>
  <c r="W239" i="93"/>
  <c r="AA238" i="93"/>
  <c r="Z238" i="93"/>
  <c r="X238" i="93"/>
  <c r="Y238" i="93" s="1"/>
  <c r="W238" i="93"/>
  <c r="AA237" i="93"/>
  <c r="AA236" i="93"/>
  <c r="Z236" i="93"/>
  <c r="Y236" i="93"/>
  <c r="X236" i="93"/>
  <c r="W236" i="93"/>
  <c r="AA235" i="93"/>
  <c r="Z235" i="93"/>
  <c r="Y235" i="93"/>
  <c r="X235" i="93"/>
  <c r="W235" i="93"/>
  <c r="AA234" i="93"/>
  <c r="Z234" i="93"/>
  <c r="Y234" i="93"/>
  <c r="X234" i="93"/>
  <c r="W234" i="93"/>
  <c r="AA233" i="93"/>
  <c r="Z233" i="93"/>
  <c r="Y233" i="93"/>
  <c r="X233" i="93"/>
  <c r="W233" i="93"/>
  <c r="R230" i="93"/>
  <c r="J230" i="93"/>
  <c r="H230" i="93"/>
  <c r="P240" i="93" s="1"/>
  <c r="B230" i="93"/>
  <c r="AA218" i="93"/>
  <c r="Z218" i="93"/>
  <c r="Y218" i="93"/>
  <c r="X218" i="93"/>
  <c r="W218" i="93"/>
  <c r="AA217" i="93"/>
  <c r="Z217" i="93"/>
  <c r="Y217" i="93"/>
  <c r="X217" i="93"/>
  <c r="W217" i="93"/>
  <c r="AA216" i="93"/>
  <c r="Z216" i="93"/>
  <c r="Y216" i="93"/>
  <c r="X216" i="93"/>
  <c r="W216" i="93"/>
  <c r="AA215" i="93"/>
  <c r="Z215" i="93"/>
  <c r="Y215" i="93"/>
  <c r="X215" i="93"/>
  <c r="W215" i="93"/>
  <c r="AA214" i="93"/>
  <c r="Z214" i="93"/>
  <c r="Y214" i="93"/>
  <c r="X214" i="93"/>
  <c r="W214" i="93"/>
  <c r="AA213" i="93"/>
  <c r="Z213" i="93"/>
  <c r="Y213" i="93"/>
  <c r="X213" i="93"/>
  <c r="W213" i="93"/>
  <c r="AA212" i="93"/>
  <c r="Z212" i="93"/>
  <c r="Y212" i="93"/>
  <c r="X212" i="93"/>
  <c r="W212" i="93"/>
  <c r="AA211" i="93"/>
  <c r="Z211" i="93"/>
  <c r="Y211" i="93"/>
  <c r="X211" i="93"/>
  <c r="W211" i="93"/>
  <c r="AA210" i="93"/>
  <c r="Z210" i="93"/>
  <c r="Y210" i="93"/>
  <c r="X210" i="93"/>
  <c r="W210" i="93"/>
  <c r="AA209" i="93"/>
  <c r="Z209" i="93"/>
  <c r="Y209" i="93"/>
  <c r="X209" i="93"/>
  <c r="W209" i="93"/>
  <c r="AA208" i="93"/>
  <c r="AA207" i="93"/>
  <c r="Z207" i="93"/>
  <c r="Y207" i="93"/>
  <c r="X207" i="93"/>
  <c r="W207" i="93"/>
  <c r="AA206" i="93"/>
  <c r="Z206" i="93"/>
  <c r="Y206" i="93"/>
  <c r="X206" i="93"/>
  <c r="W206" i="93"/>
  <c r="AA205" i="93"/>
  <c r="Z205" i="93"/>
  <c r="Y205" i="93"/>
  <c r="X205" i="93"/>
  <c r="AA204" i="93"/>
  <c r="Z204" i="93"/>
  <c r="Y204" i="93"/>
  <c r="X204" i="93"/>
  <c r="AA203" i="93"/>
  <c r="Z203" i="93"/>
  <c r="Y203" i="93"/>
  <c r="X203" i="93"/>
  <c r="AA202" i="93"/>
  <c r="Y202" i="93"/>
  <c r="X202" i="93"/>
  <c r="Z202" i="93" s="1"/>
  <c r="W202" i="93"/>
  <c r="AA201" i="93"/>
  <c r="Z201" i="93"/>
  <c r="Y201" i="93"/>
  <c r="X201" i="93"/>
  <c r="W201" i="93"/>
  <c r="AA200" i="93"/>
  <c r="AA199" i="93"/>
  <c r="Z199" i="93"/>
  <c r="Y199" i="93"/>
  <c r="X199" i="93"/>
  <c r="W199" i="93"/>
  <c r="AA198" i="93"/>
  <c r="Z198" i="93"/>
  <c r="Y198" i="93"/>
  <c r="X198" i="93"/>
  <c r="W198" i="93"/>
  <c r="AA197" i="93"/>
  <c r="Z197" i="93"/>
  <c r="Y197" i="93"/>
  <c r="X197" i="93"/>
  <c r="W197" i="93"/>
  <c r="AA196" i="93"/>
  <c r="Z196" i="93"/>
  <c r="Y196" i="93"/>
  <c r="X196" i="93"/>
  <c r="W196" i="93"/>
  <c r="R193" i="93"/>
  <c r="J193" i="93"/>
  <c r="H193" i="93"/>
  <c r="B193" i="93"/>
  <c r="G190" i="93"/>
  <c r="AA181" i="93"/>
  <c r="Z181" i="93"/>
  <c r="Y181" i="93"/>
  <c r="X181" i="93"/>
  <c r="W181" i="93"/>
  <c r="AA180" i="93"/>
  <c r="Z180" i="93"/>
  <c r="Y180" i="93"/>
  <c r="X180" i="93"/>
  <c r="W180" i="93"/>
  <c r="AA179" i="93"/>
  <c r="Z179" i="93"/>
  <c r="Y179" i="93"/>
  <c r="X179" i="93"/>
  <c r="W179" i="93"/>
  <c r="AA178" i="93"/>
  <c r="Z178" i="93"/>
  <c r="Y178" i="93"/>
  <c r="X178" i="93"/>
  <c r="W178" i="93"/>
  <c r="AA177" i="93"/>
  <c r="Z177" i="93"/>
  <c r="Y177" i="93"/>
  <c r="X177" i="93"/>
  <c r="W177" i="93"/>
  <c r="AA176" i="93"/>
  <c r="Z176" i="93"/>
  <c r="Y176" i="93"/>
  <c r="X176" i="93"/>
  <c r="W176" i="93"/>
  <c r="AA175" i="93"/>
  <c r="Z175" i="93"/>
  <c r="Y175" i="93"/>
  <c r="X175" i="93"/>
  <c r="W175" i="93"/>
  <c r="AA174" i="93"/>
  <c r="Z174" i="93"/>
  <c r="Y174" i="93"/>
  <c r="AA173" i="93"/>
  <c r="Z173" i="93"/>
  <c r="Y173" i="93"/>
  <c r="X173" i="93"/>
  <c r="AA172" i="93"/>
  <c r="Z172" i="93"/>
  <c r="Y172" i="93"/>
  <c r="AA171" i="93"/>
  <c r="AA170" i="93"/>
  <c r="Z170" i="93"/>
  <c r="Y170" i="93"/>
  <c r="X170" i="93"/>
  <c r="W170" i="93"/>
  <c r="AA169" i="93"/>
  <c r="Z169" i="93"/>
  <c r="Y169" i="93"/>
  <c r="X169" i="93"/>
  <c r="W169" i="93"/>
  <c r="AA168" i="93"/>
  <c r="Z168" i="93"/>
  <c r="Y168" i="93"/>
  <c r="X168" i="93"/>
  <c r="W168" i="93"/>
  <c r="AA167" i="93"/>
  <c r="Z167" i="93"/>
  <c r="Y167" i="93"/>
  <c r="X167" i="93"/>
  <c r="W167" i="93"/>
  <c r="AA166" i="93"/>
  <c r="Z166" i="93"/>
  <c r="Y166" i="93"/>
  <c r="AA165" i="93"/>
  <c r="Z165" i="93"/>
  <c r="Y165" i="93"/>
  <c r="AA164" i="93"/>
  <c r="Z164" i="93"/>
  <c r="Y164" i="93"/>
  <c r="AA163" i="93"/>
  <c r="AA162" i="93"/>
  <c r="Z162" i="93"/>
  <c r="Y162" i="93"/>
  <c r="X162" i="93"/>
  <c r="W162" i="93"/>
  <c r="AA161" i="93"/>
  <c r="Z161" i="93"/>
  <c r="Y161" i="93"/>
  <c r="AA160" i="93"/>
  <c r="Z160" i="93"/>
  <c r="Y160" i="93"/>
  <c r="AA159" i="93"/>
  <c r="Z159" i="93"/>
  <c r="Y159" i="93"/>
  <c r="R156" i="93"/>
  <c r="J156" i="93"/>
  <c r="H156" i="93"/>
  <c r="P160" i="93" s="1"/>
  <c r="B156" i="93"/>
  <c r="AA144" i="93"/>
  <c r="Z144" i="93"/>
  <c r="Y144" i="93"/>
  <c r="X144" i="93"/>
  <c r="W144" i="93"/>
  <c r="AA143" i="93"/>
  <c r="Z143" i="93"/>
  <c r="Y143" i="93"/>
  <c r="X143" i="93"/>
  <c r="W143" i="93"/>
  <c r="AA142" i="93"/>
  <c r="Z142" i="93"/>
  <c r="Y142" i="93"/>
  <c r="X142" i="93"/>
  <c r="W142" i="93"/>
  <c r="AA141" i="93"/>
  <c r="Z141" i="93"/>
  <c r="Y141" i="93"/>
  <c r="X141" i="93"/>
  <c r="W141" i="93"/>
  <c r="AA140" i="93"/>
  <c r="Z140" i="93"/>
  <c r="Y140" i="93"/>
  <c r="X140" i="93"/>
  <c r="W140" i="93"/>
  <c r="AA139" i="93"/>
  <c r="Z139" i="93"/>
  <c r="Y139" i="93"/>
  <c r="X139" i="93"/>
  <c r="W139" i="93"/>
  <c r="AA138" i="93"/>
  <c r="Z138" i="93"/>
  <c r="Y138" i="93"/>
  <c r="X138" i="93"/>
  <c r="W138" i="93"/>
  <c r="AA137" i="93"/>
  <c r="Y137" i="93"/>
  <c r="X137" i="93"/>
  <c r="Z137" i="93" s="1"/>
  <c r="W137" i="93"/>
  <c r="AA136" i="93"/>
  <c r="Y136" i="93"/>
  <c r="X136" i="93"/>
  <c r="Z136" i="93" s="1"/>
  <c r="W136" i="93"/>
  <c r="AA135" i="93"/>
  <c r="Z135" i="93"/>
  <c r="Y135" i="93"/>
  <c r="X135" i="93"/>
  <c r="W135" i="93"/>
  <c r="AA134" i="93"/>
  <c r="AA133" i="93"/>
  <c r="Z133" i="93"/>
  <c r="Y133" i="93"/>
  <c r="X133" i="93"/>
  <c r="W133" i="93"/>
  <c r="AA132" i="93"/>
  <c r="Z132" i="93"/>
  <c r="Y132" i="93"/>
  <c r="X132" i="93"/>
  <c r="W132" i="93"/>
  <c r="AA131" i="93"/>
  <c r="Z131" i="93"/>
  <c r="Y131" i="93"/>
  <c r="X131" i="93"/>
  <c r="AA130" i="93"/>
  <c r="Z130" i="93"/>
  <c r="Y130" i="93"/>
  <c r="X130" i="93"/>
  <c r="AA129" i="93"/>
  <c r="Y129" i="93"/>
  <c r="X129" i="93"/>
  <c r="Z129" i="93" s="1"/>
  <c r="AA128" i="93"/>
  <c r="Y128" i="93"/>
  <c r="X128" i="93"/>
  <c r="Z128" i="93" s="1"/>
  <c r="W128" i="93"/>
  <c r="AA127" i="93"/>
  <c r="Y127" i="93"/>
  <c r="X127" i="93"/>
  <c r="Z127" i="93" s="1"/>
  <c r="W127" i="93"/>
  <c r="AA126" i="93"/>
  <c r="AA125" i="93"/>
  <c r="Z125" i="93"/>
  <c r="Y125" i="93"/>
  <c r="X125" i="93"/>
  <c r="W125" i="93"/>
  <c r="AA124" i="93"/>
  <c r="Z124" i="93"/>
  <c r="Y124" i="93"/>
  <c r="X124" i="93"/>
  <c r="W124" i="93"/>
  <c r="AA123" i="93"/>
  <c r="Y123" i="93"/>
  <c r="X123" i="93"/>
  <c r="Z123" i="93" s="1"/>
  <c r="W123" i="93"/>
  <c r="AA122" i="93"/>
  <c r="Y122" i="93"/>
  <c r="X122" i="93"/>
  <c r="Z122" i="93" s="1"/>
  <c r="W122" i="93"/>
  <c r="R119" i="93"/>
  <c r="J119" i="93"/>
  <c r="H119" i="93"/>
  <c r="P126" i="93" s="1"/>
  <c r="B119" i="93"/>
  <c r="AA107" i="93"/>
  <c r="Z107" i="93"/>
  <c r="Y107" i="93"/>
  <c r="X107" i="93"/>
  <c r="W107" i="93"/>
  <c r="AA106" i="93"/>
  <c r="Z106" i="93"/>
  <c r="Y106" i="93"/>
  <c r="X106" i="93"/>
  <c r="W106" i="93"/>
  <c r="AA105" i="93"/>
  <c r="Z105" i="93"/>
  <c r="Y105" i="93"/>
  <c r="X105" i="93"/>
  <c r="W105" i="93"/>
  <c r="AA104" i="93"/>
  <c r="Z104" i="93"/>
  <c r="Y104" i="93"/>
  <c r="X104" i="93"/>
  <c r="W104" i="93"/>
  <c r="AA103" i="93"/>
  <c r="Z103" i="93"/>
  <c r="Y103" i="93"/>
  <c r="X103" i="93"/>
  <c r="W103" i="93"/>
  <c r="AA102" i="93"/>
  <c r="Z102" i="93"/>
  <c r="Y102" i="93"/>
  <c r="X102" i="93"/>
  <c r="W102" i="93"/>
  <c r="AA101" i="93"/>
  <c r="Z101" i="93"/>
  <c r="Y101" i="93"/>
  <c r="X101" i="93"/>
  <c r="W101" i="93"/>
  <c r="AA100" i="93"/>
  <c r="Z100" i="93"/>
  <c r="Y100" i="93"/>
  <c r="X100" i="93"/>
  <c r="W100" i="93"/>
  <c r="AA99" i="93"/>
  <c r="Z99" i="93"/>
  <c r="Y99" i="93"/>
  <c r="X99" i="93"/>
  <c r="W99" i="93"/>
  <c r="AA98" i="93"/>
  <c r="Z98" i="93"/>
  <c r="Y98" i="93"/>
  <c r="X98" i="93"/>
  <c r="AA97" i="93"/>
  <c r="AA96" i="93"/>
  <c r="Z96" i="93"/>
  <c r="Y96" i="93"/>
  <c r="X96" i="93"/>
  <c r="W96" i="93"/>
  <c r="AA95" i="93"/>
  <c r="Z95" i="93"/>
  <c r="Y95" i="93"/>
  <c r="X95" i="93"/>
  <c r="W95" i="93"/>
  <c r="AA94" i="93"/>
  <c r="Z94" i="93"/>
  <c r="Y94" i="93"/>
  <c r="X94" i="93"/>
  <c r="W94" i="93"/>
  <c r="AA93" i="93"/>
  <c r="Z93" i="93"/>
  <c r="Y93" i="93"/>
  <c r="X93" i="93"/>
  <c r="W93" i="93"/>
  <c r="AA92" i="93"/>
  <c r="Z92" i="93"/>
  <c r="Y92" i="93"/>
  <c r="X92" i="93"/>
  <c r="W92" i="93"/>
  <c r="AA91" i="93"/>
  <c r="Z91" i="93"/>
  <c r="Y91" i="93"/>
  <c r="X91" i="93"/>
  <c r="AA90" i="93"/>
  <c r="Z90" i="93"/>
  <c r="Y90" i="93"/>
  <c r="X90" i="93"/>
  <c r="AA89" i="93"/>
  <c r="AA88" i="93"/>
  <c r="Z88" i="93"/>
  <c r="Y88" i="93"/>
  <c r="X88" i="93"/>
  <c r="W88" i="93"/>
  <c r="AA87" i="93"/>
  <c r="Z87" i="93"/>
  <c r="Y87" i="93"/>
  <c r="X87" i="93"/>
  <c r="AA86" i="93"/>
  <c r="Z86" i="93"/>
  <c r="Y86" i="93"/>
  <c r="X86" i="93"/>
  <c r="AA85" i="93"/>
  <c r="Z85" i="93"/>
  <c r="Y85" i="93"/>
  <c r="X85" i="93"/>
  <c r="R82" i="93"/>
  <c r="J82" i="93"/>
  <c r="H82" i="93"/>
  <c r="P90" i="93" s="1"/>
  <c r="B82" i="93"/>
  <c r="AA70" i="93"/>
  <c r="Z70" i="93"/>
  <c r="Y70" i="93"/>
  <c r="X70" i="93"/>
  <c r="W70" i="93"/>
  <c r="AA69" i="93"/>
  <c r="Z69" i="93"/>
  <c r="Y69" i="93"/>
  <c r="X69" i="93"/>
  <c r="W69" i="93"/>
  <c r="AA68" i="93"/>
  <c r="Z68" i="93"/>
  <c r="Y68" i="93"/>
  <c r="X68" i="93"/>
  <c r="W68" i="93"/>
  <c r="AA67" i="93"/>
  <c r="Z67" i="93"/>
  <c r="Y67" i="93"/>
  <c r="X67" i="93"/>
  <c r="W67" i="93"/>
  <c r="AA66" i="93"/>
  <c r="Z66" i="93"/>
  <c r="Y66" i="93"/>
  <c r="X66" i="93"/>
  <c r="W66" i="93"/>
  <c r="AA65" i="93"/>
  <c r="Z65" i="93"/>
  <c r="Y65" i="93"/>
  <c r="X65" i="93"/>
  <c r="W65" i="93"/>
  <c r="AA64" i="93"/>
  <c r="Z64" i="93"/>
  <c r="Y64" i="93"/>
  <c r="X64" i="93"/>
  <c r="W64" i="93"/>
  <c r="AA63" i="93"/>
  <c r="Z63" i="93"/>
  <c r="Y63" i="93"/>
  <c r="X63" i="93"/>
  <c r="W63" i="93"/>
  <c r="AA62" i="93"/>
  <c r="Z62" i="93"/>
  <c r="Y62" i="93"/>
  <c r="X62" i="93"/>
  <c r="AA61" i="93"/>
  <c r="Z61" i="93"/>
  <c r="Y61" i="93"/>
  <c r="X61" i="93"/>
  <c r="AA60" i="93"/>
  <c r="AA59" i="93"/>
  <c r="Z59" i="93"/>
  <c r="Y59" i="93"/>
  <c r="X59" i="93"/>
  <c r="W59" i="93"/>
  <c r="AA58" i="93"/>
  <c r="Z58" i="93"/>
  <c r="Y58" i="93"/>
  <c r="X58" i="93"/>
  <c r="W58" i="93"/>
  <c r="AA57" i="93"/>
  <c r="Z57" i="93"/>
  <c r="Y57" i="93"/>
  <c r="X57" i="93"/>
  <c r="W57" i="93"/>
  <c r="AA56" i="93"/>
  <c r="Z56" i="93"/>
  <c r="Y56" i="93"/>
  <c r="X56" i="93"/>
  <c r="W56" i="93"/>
  <c r="AA55" i="93"/>
  <c r="Z55" i="93"/>
  <c r="Y55" i="93"/>
  <c r="X55" i="93"/>
  <c r="W55" i="93"/>
  <c r="AA54" i="93"/>
  <c r="Z54" i="93"/>
  <c r="Y54" i="93"/>
  <c r="X54" i="93"/>
  <c r="AA53" i="93"/>
  <c r="Z53" i="93"/>
  <c r="Y53" i="93"/>
  <c r="X53" i="93"/>
  <c r="AA52" i="93"/>
  <c r="AA51" i="93"/>
  <c r="Z51" i="93"/>
  <c r="Y51" i="93"/>
  <c r="X51" i="93"/>
  <c r="W51" i="93"/>
  <c r="AA50" i="93"/>
  <c r="Z50" i="93"/>
  <c r="Y50" i="93"/>
  <c r="X50" i="93"/>
  <c r="AA49" i="93"/>
  <c r="Z49" i="93"/>
  <c r="Y49" i="93"/>
  <c r="X49" i="93"/>
  <c r="AA48" i="93"/>
  <c r="Z48" i="93"/>
  <c r="Y48" i="93"/>
  <c r="X48" i="93"/>
  <c r="R45" i="93"/>
  <c r="J45" i="93"/>
  <c r="H45" i="93"/>
  <c r="Q71" i="93" s="1"/>
  <c r="B45" i="93"/>
  <c r="AA33" i="93"/>
  <c r="Z33" i="93"/>
  <c r="Y33" i="93"/>
  <c r="X33" i="93"/>
  <c r="W33" i="93"/>
  <c r="AA32" i="93"/>
  <c r="Z32" i="93"/>
  <c r="Y32" i="93"/>
  <c r="X32" i="93"/>
  <c r="W32" i="93"/>
  <c r="AA31" i="93"/>
  <c r="Z31" i="93"/>
  <c r="Y31" i="93"/>
  <c r="X31" i="93"/>
  <c r="W31" i="93"/>
  <c r="AA30" i="93"/>
  <c r="Z30" i="93"/>
  <c r="Y30" i="93"/>
  <c r="X30" i="93"/>
  <c r="W30" i="93"/>
  <c r="AA29" i="93"/>
  <c r="Y29" i="93"/>
  <c r="X29" i="93"/>
  <c r="Z29" i="93" s="1"/>
  <c r="W29" i="93"/>
  <c r="AA28" i="93"/>
  <c r="Y28" i="93"/>
  <c r="X28" i="93"/>
  <c r="Z28" i="93" s="1"/>
  <c r="W28" i="93"/>
  <c r="AA27" i="93"/>
  <c r="Y27" i="93"/>
  <c r="X27" i="93"/>
  <c r="Z27" i="93" s="1"/>
  <c r="W27" i="93"/>
  <c r="AA26" i="93"/>
  <c r="Y26" i="93"/>
  <c r="X26" i="93"/>
  <c r="Z26" i="93" s="1"/>
  <c r="W26" i="93"/>
  <c r="AA25" i="93"/>
  <c r="Y25" i="93"/>
  <c r="X25" i="93"/>
  <c r="Z25" i="93" s="1"/>
  <c r="W25" i="93"/>
  <c r="AA24" i="93"/>
  <c r="Y24" i="93"/>
  <c r="X24" i="93"/>
  <c r="Z24" i="93" s="1"/>
  <c r="W24" i="93"/>
  <c r="AA23" i="93"/>
  <c r="AA22" i="93"/>
  <c r="Y22" i="93"/>
  <c r="X22" i="93"/>
  <c r="Z22" i="93" s="1"/>
  <c r="W22" i="93"/>
  <c r="AA21" i="93"/>
  <c r="Y21" i="93"/>
  <c r="X21" i="93"/>
  <c r="Z21" i="93" s="1"/>
  <c r="W21" i="93"/>
  <c r="AA20" i="93"/>
  <c r="Y20" i="93"/>
  <c r="X20" i="93"/>
  <c r="Z20" i="93" s="1"/>
  <c r="W20" i="93"/>
  <c r="AA19" i="93"/>
  <c r="Y19" i="93"/>
  <c r="X19" i="93"/>
  <c r="Z19" i="93" s="1"/>
  <c r="W19" i="93"/>
  <c r="AA18" i="93"/>
  <c r="Y18" i="93"/>
  <c r="X18" i="93"/>
  <c r="Z18" i="93" s="1"/>
  <c r="W18" i="93"/>
  <c r="AA17" i="93"/>
  <c r="Y17" i="93"/>
  <c r="X17" i="93"/>
  <c r="Z17" i="93" s="1"/>
  <c r="W17" i="93"/>
  <c r="AA16" i="93"/>
  <c r="Y16" i="93"/>
  <c r="X16" i="93"/>
  <c r="Z16" i="93" s="1"/>
  <c r="W16" i="93"/>
  <c r="AA15" i="93"/>
  <c r="AA14" i="93"/>
  <c r="Y14" i="93"/>
  <c r="X14" i="93"/>
  <c r="Z14" i="93" s="1"/>
  <c r="W14" i="93"/>
  <c r="AA13" i="93"/>
  <c r="Y13" i="93"/>
  <c r="X13" i="93"/>
  <c r="Z13" i="93" s="1"/>
  <c r="W13" i="93"/>
  <c r="AA12" i="93"/>
  <c r="Y12" i="93"/>
  <c r="X12" i="93"/>
  <c r="Z12" i="93" s="1"/>
  <c r="W12" i="93"/>
  <c r="AA11" i="93"/>
  <c r="Y11" i="93"/>
  <c r="X11" i="93"/>
  <c r="Z11" i="93" s="1"/>
  <c r="W11" i="93"/>
  <c r="R8" i="93"/>
  <c r="J8" i="93"/>
  <c r="H8" i="93"/>
  <c r="P29" i="93" s="1"/>
  <c r="B8" i="93"/>
  <c r="R99" i="7"/>
  <c r="R98" i="7"/>
  <c r="R97" i="7"/>
  <c r="R96" i="7"/>
  <c r="R95" i="7"/>
  <c r="R94" i="7"/>
  <c r="R93" i="7"/>
  <c r="R92" i="7"/>
  <c r="R91" i="7"/>
  <c r="R90" i="7"/>
  <c r="R89" i="7"/>
  <c r="R88" i="7"/>
  <c r="AA3034" i="92"/>
  <c r="Z3034" i="92"/>
  <c r="Y3034" i="92"/>
  <c r="X3034" i="92"/>
  <c r="W3034" i="92"/>
  <c r="AA3033" i="92"/>
  <c r="Z3033" i="92"/>
  <c r="Y3033" i="92"/>
  <c r="X3033" i="92"/>
  <c r="W3033" i="92"/>
  <c r="AA3032" i="92"/>
  <c r="Z3032" i="92"/>
  <c r="Y3032" i="92"/>
  <c r="X3032" i="92"/>
  <c r="W3032" i="92"/>
  <c r="AA3031" i="92"/>
  <c r="Z3031" i="92"/>
  <c r="Y3031" i="92"/>
  <c r="X3031" i="92"/>
  <c r="W3031" i="92"/>
  <c r="AA3030" i="92"/>
  <c r="Z3030" i="92"/>
  <c r="Y3030" i="92"/>
  <c r="X3030" i="92"/>
  <c r="W3030" i="92"/>
  <c r="AA3029" i="92"/>
  <c r="Z3029" i="92"/>
  <c r="Y3029" i="92"/>
  <c r="X3029" i="92"/>
  <c r="W3029" i="92"/>
  <c r="AA3028" i="92"/>
  <c r="Z3028" i="92"/>
  <c r="Y3028" i="92"/>
  <c r="X3028" i="92"/>
  <c r="W3028" i="92"/>
  <c r="P3028" i="92"/>
  <c r="AA3027" i="92"/>
  <c r="Z3027" i="92"/>
  <c r="Y3027" i="92"/>
  <c r="X3027" i="92"/>
  <c r="W3027" i="92"/>
  <c r="AA3026" i="92"/>
  <c r="Z3026" i="92"/>
  <c r="Y3026" i="92"/>
  <c r="X3026" i="92"/>
  <c r="W3026" i="92"/>
  <c r="AA3025" i="92"/>
  <c r="Z3025" i="92"/>
  <c r="Y3025" i="92"/>
  <c r="X3025" i="92"/>
  <c r="W3025" i="92"/>
  <c r="AA3024" i="92"/>
  <c r="AA3023" i="92"/>
  <c r="Z3023" i="92"/>
  <c r="Y3023" i="92"/>
  <c r="X3023" i="92"/>
  <c r="W3023" i="92"/>
  <c r="AA3022" i="92"/>
  <c r="Z3022" i="92"/>
  <c r="Y3022" i="92"/>
  <c r="X3022" i="92"/>
  <c r="AA3021" i="92"/>
  <c r="Z3021" i="92"/>
  <c r="Y3021" i="92"/>
  <c r="X3021" i="92"/>
  <c r="AA3020" i="92"/>
  <c r="Z3020" i="92"/>
  <c r="Y3020" i="92"/>
  <c r="X3020" i="92"/>
  <c r="AA3019" i="92"/>
  <c r="Z3019" i="92"/>
  <c r="Y3019" i="92"/>
  <c r="X3019" i="92"/>
  <c r="AA3018" i="92"/>
  <c r="Z3018" i="92"/>
  <c r="Y3018" i="92"/>
  <c r="X3018" i="92"/>
  <c r="W3018" i="92"/>
  <c r="AA3017" i="92"/>
  <c r="Z3017" i="92"/>
  <c r="X3017" i="92"/>
  <c r="Y3017" i="92" s="1"/>
  <c r="W3017" i="92"/>
  <c r="AA3016" i="92"/>
  <c r="AA3015" i="92"/>
  <c r="Z3015" i="92"/>
  <c r="Y3015" i="92"/>
  <c r="X3015" i="92"/>
  <c r="W3015" i="92"/>
  <c r="AA3014" i="92"/>
  <c r="Z3014" i="92"/>
  <c r="Y3014" i="92"/>
  <c r="X3014" i="92"/>
  <c r="W3014" i="92"/>
  <c r="AA3013" i="92"/>
  <c r="Z3013" i="92"/>
  <c r="Y3013" i="92"/>
  <c r="X3013" i="92"/>
  <c r="W3013" i="92"/>
  <c r="AA3012" i="92"/>
  <c r="Z3012" i="92"/>
  <c r="Y3012" i="92"/>
  <c r="X3012" i="92"/>
  <c r="W3012" i="92"/>
  <c r="H3009" i="92"/>
  <c r="P3034" i="92" s="1"/>
  <c r="G3006" i="92"/>
  <c r="AA2997" i="92"/>
  <c r="Z2997" i="92"/>
  <c r="Y2997" i="92"/>
  <c r="X2997" i="92"/>
  <c r="W2997" i="92"/>
  <c r="AA2996" i="92"/>
  <c r="Z2996" i="92"/>
  <c r="Y2996" i="92"/>
  <c r="X2996" i="92"/>
  <c r="W2996" i="92"/>
  <c r="AA2995" i="92"/>
  <c r="Z2995" i="92"/>
  <c r="Y2995" i="92"/>
  <c r="X2995" i="92"/>
  <c r="W2995" i="92"/>
  <c r="AA2994" i="92"/>
  <c r="Z2994" i="92"/>
  <c r="Y2994" i="92"/>
  <c r="X2994" i="92"/>
  <c r="W2994" i="92"/>
  <c r="AA2993" i="92"/>
  <c r="Z2993" i="92"/>
  <c r="Y2993" i="92"/>
  <c r="X2993" i="92"/>
  <c r="W2993" i="92"/>
  <c r="AA2992" i="92"/>
  <c r="Z2992" i="92"/>
  <c r="Y2992" i="92"/>
  <c r="X2992" i="92"/>
  <c r="W2992" i="92"/>
  <c r="AA2991" i="92"/>
  <c r="Z2991" i="92"/>
  <c r="Y2991" i="92"/>
  <c r="X2991" i="92"/>
  <c r="W2991" i="92"/>
  <c r="AA2990" i="92"/>
  <c r="Z2990" i="92"/>
  <c r="Y2990" i="92"/>
  <c r="X2990" i="92"/>
  <c r="W2990" i="92"/>
  <c r="AA2989" i="92"/>
  <c r="Z2989" i="92"/>
  <c r="Y2989" i="92"/>
  <c r="X2989" i="92"/>
  <c r="W2989" i="92"/>
  <c r="AA2988" i="92"/>
  <c r="Z2988" i="92"/>
  <c r="Y2988" i="92"/>
  <c r="X2988" i="92"/>
  <c r="W2988" i="92"/>
  <c r="AA2987" i="92"/>
  <c r="AA2986" i="92"/>
  <c r="Z2986" i="92"/>
  <c r="Y2986" i="92"/>
  <c r="X2986" i="92"/>
  <c r="W2986" i="92"/>
  <c r="AA2985" i="92"/>
  <c r="Z2985" i="92"/>
  <c r="Y2985" i="92"/>
  <c r="X2985" i="92"/>
  <c r="AA2984" i="92"/>
  <c r="Z2984" i="92"/>
  <c r="Y2984" i="92"/>
  <c r="X2984" i="92"/>
  <c r="AA2983" i="92"/>
  <c r="Z2983" i="92"/>
  <c r="Y2983" i="92"/>
  <c r="X2983" i="92"/>
  <c r="AA2982" i="92"/>
  <c r="Z2982" i="92"/>
  <c r="Y2982" i="92"/>
  <c r="X2982" i="92"/>
  <c r="AA2981" i="92"/>
  <c r="Z2981" i="92"/>
  <c r="Y2981" i="92"/>
  <c r="X2981" i="92"/>
  <c r="W2981" i="92"/>
  <c r="AA2980" i="92"/>
  <c r="Z2980" i="92"/>
  <c r="Y2980" i="92"/>
  <c r="X2980" i="92"/>
  <c r="AA2979" i="92"/>
  <c r="AA2978" i="92"/>
  <c r="Z2978" i="92"/>
  <c r="Y2978" i="92"/>
  <c r="X2978" i="92"/>
  <c r="W2978" i="92"/>
  <c r="AA2977" i="92"/>
  <c r="Z2977" i="92"/>
  <c r="Y2977" i="92"/>
  <c r="X2977" i="92"/>
  <c r="W2977" i="92"/>
  <c r="AA2976" i="92"/>
  <c r="Z2976" i="92"/>
  <c r="Y2976" i="92"/>
  <c r="X2976" i="92"/>
  <c r="W2976" i="92"/>
  <c r="AA2975" i="92"/>
  <c r="Z2975" i="92"/>
  <c r="Y2975" i="92"/>
  <c r="X2975" i="92"/>
  <c r="W2975" i="92"/>
  <c r="H2972" i="92"/>
  <c r="P2985" i="92" s="1"/>
  <c r="G2969" i="92"/>
  <c r="AA2960" i="92"/>
  <c r="Z2960" i="92"/>
  <c r="Y2960" i="92"/>
  <c r="X2960" i="92"/>
  <c r="W2960" i="92"/>
  <c r="AA2959" i="92"/>
  <c r="Z2959" i="92"/>
  <c r="Y2959" i="92"/>
  <c r="X2959" i="92"/>
  <c r="W2959" i="92"/>
  <c r="AA2958" i="92"/>
  <c r="Z2958" i="92"/>
  <c r="Y2958" i="92"/>
  <c r="X2958" i="92"/>
  <c r="W2958" i="92"/>
  <c r="AA2957" i="92"/>
  <c r="Z2957" i="92"/>
  <c r="Y2957" i="92"/>
  <c r="X2957" i="92"/>
  <c r="W2957" i="92"/>
  <c r="AA2956" i="92"/>
  <c r="Z2956" i="92"/>
  <c r="Y2956" i="92"/>
  <c r="X2956" i="92"/>
  <c r="W2956" i="92"/>
  <c r="AA2955" i="92"/>
  <c r="Z2955" i="92"/>
  <c r="Y2955" i="92"/>
  <c r="X2955" i="92"/>
  <c r="W2955" i="92"/>
  <c r="AA2954" i="92"/>
  <c r="Z2954" i="92"/>
  <c r="Y2954" i="92"/>
  <c r="X2954" i="92"/>
  <c r="W2954" i="92"/>
  <c r="AA2953" i="92"/>
  <c r="Z2953" i="92"/>
  <c r="Y2953" i="92"/>
  <c r="X2953" i="92"/>
  <c r="W2953" i="92"/>
  <c r="AA2952" i="92"/>
  <c r="Z2952" i="92"/>
  <c r="Y2952" i="92"/>
  <c r="X2952" i="92"/>
  <c r="W2952" i="92"/>
  <c r="AA2951" i="92"/>
  <c r="Z2951" i="92"/>
  <c r="Y2951" i="92"/>
  <c r="X2951" i="92"/>
  <c r="W2951" i="92"/>
  <c r="AA2950" i="92"/>
  <c r="AA2949" i="92"/>
  <c r="Z2949" i="92"/>
  <c r="Y2949" i="92"/>
  <c r="X2949" i="92"/>
  <c r="W2949" i="92"/>
  <c r="AA2948" i="92"/>
  <c r="Z2948" i="92"/>
  <c r="Y2948" i="92"/>
  <c r="X2948" i="92"/>
  <c r="AA2947" i="92"/>
  <c r="Z2947" i="92"/>
  <c r="Y2947" i="92"/>
  <c r="X2947" i="92"/>
  <c r="AA2946" i="92"/>
  <c r="Z2946" i="92"/>
  <c r="Y2946" i="92"/>
  <c r="X2946" i="92"/>
  <c r="AA2945" i="92"/>
  <c r="Z2945" i="92"/>
  <c r="Y2945" i="92"/>
  <c r="X2945" i="92"/>
  <c r="AA2944" i="92"/>
  <c r="Z2944" i="92"/>
  <c r="Y2944" i="92"/>
  <c r="X2944" i="92"/>
  <c r="W2944" i="92"/>
  <c r="AA2943" i="92"/>
  <c r="Z2943" i="92"/>
  <c r="Y2943" i="92"/>
  <c r="X2943" i="92"/>
  <c r="W2943" i="92"/>
  <c r="AA2942" i="92"/>
  <c r="AA2941" i="92"/>
  <c r="Z2941" i="92"/>
  <c r="Y2941" i="92"/>
  <c r="X2941" i="92"/>
  <c r="W2941" i="92"/>
  <c r="AA2940" i="92"/>
  <c r="Z2940" i="92"/>
  <c r="Y2940" i="92"/>
  <c r="X2940" i="92"/>
  <c r="W2940" i="92"/>
  <c r="AA2939" i="92"/>
  <c r="Z2939" i="92"/>
  <c r="Y2939" i="92"/>
  <c r="X2939" i="92"/>
  <c r="W2939" i="92"/>
  <c r="AA2938" i="92"/>
  <c r="Z2938" i="92"/>
  <c r="Y2938" i="92"/>
  <c r="X2938" i="92"/>
  <c r="W2938" i="92"/>
  <c r="H2935" i="92"/>
  <c r="P2948" i="92" s="1"/>
  <c r="G2932" i="92"/>
  <c r="AA2923" i="92"/>
  <c r="Z2923" i="92"/>
  <c r="Y2923" i="92"/>
  <c r="X2923" i="92"/>
  <c r="W2923" i="92"/>
  <c r="AA2922" i="92"/>
  <c r="Z2922" i="92"/>
  <c r="Y2922" i="92"/>
  <c r="X2922" i="92"/>
  <c r="W2922" i="92"/>
  <c r="P2922" i="92"/>
  <c r="AA2921" i="92"/>
  <c r="Z2921" i="92"/>
  <c r="Y2921" i="92"/>
  <c r="X2921" i="92"/>
  <c r="W2921" i="92"/>
  <c r="AA2920" i="92"/>
  <c r="Z2920" i="92"/>
  <c r="Y2920" i="92"/>
  <c r="X2920" i="92"/>
  <c r="W2920" i="92"/>
  <c r="U2917" i="92"/>
  <c r="T2917" i="92"/>
  <c r="S2917" i="92"/>
  <c r="X2917" i="92" s="1"/>
  <c r="R2917" i="92"/>
  <c r="X2916" i="92"/>
  <c r="U2916" i="92"/>
  <c r="T2916" i="92"/>
  <c r="S2916" i="92"/>
  <c r="R2916" i="92"/>
  <c r="U2915" i="92"/>
  <c r="T2915" i="92"/>
  <c r="S2915" i="92"/>
  <c r="X2915" i="92" s="1"/>
  <c r="R2915" i="92"/>
  <c r="AA2914" i="92"/>
  <c r="Z2914" i="92"/>
  <c r="Y2914" i="92"/>
  <c r="X2914" i="92"/>
  <c r="W2914" i="92"/>
  <c r="U2913" i="92"/>
  <c r="T2913" i="92"/>
  <c r="S2913" i="92"/>
  <c r="R2913" i="92"/>
  <c r="AA2905" i="92"/>
  <c r="R2905" i="92"/>
  <c r="AA2904" i="92"/>
  <c r="Z2904" i="92"/>
  <c r="Y2904" i="92"/>
  <c r="X2904" i="92"/>
  <c r="W2904" i="92"/>
  <c r="R2904" i="92"/>
  <c r="H2898" i="92"/>
  <c r="Q2924" i="92" s="1"/>
  <c r="G2895" i="92"/>
  <c r="AA2886" i="92"/>
  <c r="Z2886" i="92"/>
  <c r="Y2886" i="92"/>
  <c r="X2886" i="92"/>
  <c r="W2886" i="92"/>
  <c r="AA2885" i="92"/>
  <c r="Z2885" i="92"/>
  <c r="Y2885" i="92"/>
  <c r="X2885" i="92"/>
  <c r="W2885" i="92"/>
  <c r="AA2884" i="92"/>
  <c r="Z2884" i="92"/>
  <c r="Y2884" i="92"/>
  <c r="X2884" i="92"/>
  <c r="W2884" i="92"/>
  <c r="AA2883" i="92"/>
  <c r="Z2883" i="92"/>
  <c r="Y2883" i="92"/>
  <c r="X2883" i="92"/>
  <c r="W2883" i="92"/>
  <c r="AA2880" i="92"/>
  <c r="Y2880" i="92"/>
  <c r="X2880" i="92"/>
  <c r="Z2880" i="92" s="1"/>
  <c r="W2880" i="92"/>
  <c r="AA2879" i="92"/>
  <c r="Y2879" i="92"/>
  <c r="X2879" i="92"/>
  <c r="Z2879" i="92" s="1"/>
  <c r="W2879" i="92"/>
  <c r="AA2878" i="92"/>
  <c r="Y2878" i="92"/>
  <c r="X2878" i="92"/>
  <c r="Z2878" i="92" s="1"/>
  <c r="W2878" i="92"/>
  <c r="AA2877" i="92"/>
  <c r="Z2877" i="92"/>
  <c r="Y2877" i="92"/>
  <c r="X2877" i="92"/>
  <c r="W2877" i="92"/>
  <c r="AA2876" i="92"/>
  <c r="AA2868" i="92"/>
  <c r="AA2867" i="92"/>
  <c r="Z2867" i="92"/>
  <c r="Y2867" i="92"/>
  <c r="X2867" i="92"/>
  <c r="W2867" i="92"/>
  <c r="H2861" i="92"/>
  <c r="G2858" i="92"/>
  <c r="AA2849" i="92"/>
  <c r="Z2849" i="92"/>
  <c r="Y2849" i="92"/>
  <c r="X2849" i="92"/>
  <c r="W2849" i="92"/>
  <c r="AA2848" i="92"/>
  <c r="Z2848" i="92"/>
  <c r="Y2848" i="92"/>
  <c r="X2848" i="92"/>
  <c r="W2848" i="92"/>
  <c r="AA2847" i="92"/>
  <c r="Z2847" i="92"/>
  <c r="Y2847" i="92"/>
  <c r="X2847" i="92"/>
  <c r="W2847" i="92"/>
  <c r="AA2846" i="92"/>
  <c r="Z2846" i="92"/>
  <c r="Y2846" i="92"/>
  <c r="X2846" i="92"/>
  <c r="W2846" i="92"/>
  <c r="AA2845" i="92"/>
  <c r="Z2845" i="92"/>
  <c r="Y2845" i="92"/>
  <c r="X2845" i="92"/>
  <c r="W2845" i="92"/>
  <c r="AA2844" i="92"/>
  <c r="Z2844" i="92"/>
  <c r="Y2844" i="92"/>
  <c r="X2844" i="92"/>
  <c r="W2844" i="92"/>
  <c r="AA2843" i="92"/>
  <c r="Z2843" i="92"/>
  <c r="Y2843" i="92"/>
  <c r="X2843" i="92"/>
  <c r="W2843" i="92"/>
  <c r="AA2842" i="92"/>
  <c r="Z2842" i="92"/>
  <c r="Y2842" i="92"/>
  <c r="X2842" i="92"/>
  <c r="W2842" i="92"/>
  <c r="AA2841" i="92"/>
  <c r="Z2841" i="92"/>
  <c r="Y2841" i="92"/>
  <c r="X2841" i="92"/>
  <c r="W2841" i="92"/>
  <c r="AA2840" i="92"/>
  <c r="Z2840" i="92"/>
  <c r="Y2840" i="92"/>
  <c r="X2840" i="92"/>
  <c r="W2840" i="92"/>
  <c r="AA2839" i="92"/>
  <c r="AA2838" i="92"/>
  <c r="Z2838" i="92"/>
  <c r="Y2838" i="92"/>
  <c r="X2838" i="92"/>
  <c r="W2838" i="92"/>
  <c r="AA2837" i="92"/>
  <c r="Z2837" i="92"/>
  <c r="Y2837" i="92"/>
  <c r="X2837" i="92"/>
  <c r="AA2836" i="92"/>
  <c r="Z2836" i="92"/>
  <c r="Y2836" i="92"/>
  <c r="X2836" i="92"/>
  <c r="AA2835" i="92"/>
  <c r="Z2835" i="92"/>
  <c r="Y2835" i="92"/>
  <c r="X2835" i="92"/>
  <c r="AA2834" i="92"/>
  <c r="Z2834" i="92"/>
  <c r="Y2834" i="92"/>
  <c r="X2834" i="92"/>
  <c r="AA2833" i="92"/>
  <c r="Z2833" i="92"/>
  <c r="Y2833" i="92"/>
  <c r="X2833" i="92"/>
  <c r="AA2832" i="92"/>
  <c r="Z2832" i="92"/>
  <c r="Y2832" i="92"/>
  <c r="X2832" i="92"/>
  <c r="AA2831" i="92"/>
  <c r="AA2830" i="92"/>
  <c r="Z2830" i="92"/>
  <c r="Y2830" i="92"/>
  <c r="X2830" i="92"/>
  <c r="W2830" i="92"/>
  <c r="AA2829" i="92"/>
  <c r="Z2829" i="92"/>
  <c r="Y2829" i="92"/>
  <c r="X2829" i="92"/>
  <c r="W2829" i="92"/>
  <c r="AA2828" i="92"/>
  <c r="Z2828" i="92"/>
  <c r="Y2828" i="92"/>
  <c r="X2828" i="92"/>
  <c r="W2828" i="92"/>
  <c r="AA2827" i="92"/>
  <c r="Z2827" i="92"/>
  <c r="Y2827" i="92"/>
  <c r="X2827" i="92"/>
  <c r="W2827" i="92"/>
  <c r="H2824" i="92"/>
  <c r="G2821" i="92"/>
  <c r="AA2812" i="92"/>
  <c r="Z2812" i="92"/>
  <c r="Y2812" i="92"/>
  <c r="X2812" i="92"/>
  <c r="W2812" i="92"/>
  <c r="AA2811" i="92"/>
  <c r="Z2811" i="92"/>
  <c r="Y2811" i="92"/>
  <c r="X2811" i="92"/>
  <c r="W2811" i="92"/>
  <c r="AA2810" i="92"/>
  <c r="Z2810" i="92"/>
  <c r="Y2810" i="92"/>
  <c r="X2810" i="92"/>
  <c r="W2810" i="92"/>
  <c r="AA2809" i="92"/>
  <c r="Z2809" i="92"/>
  <c r="Y2809" i="92"/>
  <c r="X2809" i="92"/>
  <c r="W2809" i="92"/>
  <c r="AA2808" i="92"/>
  <c r="Z2808" i="92"/>
  <c r="Y2808" i="92"/>
  <c r="X2808" i="92"/>
  <c r="W2808" i="92"/>
  <c r="AA2807" i="92"/>
  <c r="Z2807" i="92"/>
  <c r="Y2807" i="92"/>
  <c r="X2807" i="92"/>
  <c r="W2807" i="92"/>
  <c r="AA2806" i="92"/>
  <c r="Z2806" i="92"/>
  <c r="Y2806" i="92"/>
  <c r="X2806" i="92"/>
  <c r="W2806" i="92"/>
  <c r="AA2805" i="92"/>
  <c r="Z2805" i="92"/>
  <c r="Y2805" i="92"/>
  <c r="X2805" i="92"/>
  <c r="W2805" i="92"/>
  <c r="AA2804" i="92"/>
  <c r="Z2804" i="92"/>
  <c r="Y2804" i="92"/>
  <c r="X2804" i="92"/>
  <c r="W2804" i="92"/>
  <c r="AA2803" i="92"/>
  <c r="Z2803" i="92"/>
  <c r="Y2803" i="92"/>
  <c r="X2803" i="92"/>
  <c r="W2803" i="92"/>
  <c r="AA2802" i="92"/>
  <c r="AA2801" i="92"/>
  <c r="Z2801" i="92"/>
  <c r="Y2801" i="92"/>
  <c r="X2801" i="92"/>
  <c r="W2801" i="92"/>
  <c r="AA2800" i="92"/>
  <c r="Z2800" i="92"/>
  <c r="Y2800" i="92"/>
  <c r="X2800" i="92"/>
  <c r="AA2799" i="92"/>
  <c r="Z2799" i="92"/>
  <c r="Y2799" i="92"/>
  <c r="X2799" i="92"/>
  <c r="AA2798" i="92"/>
  <c r="Z2798" i="92"/>
  <c r="Y2798" i="92"/>
  <c r="X2798" i="92"/>
  <c r="AA2797" i="92"/>
  <c r="Z2797" i="92"/>
  <c r="Y2797" i="92"/>
  <c r="X2797" i="92"/>
  <c r="AA2796" i="92"/>
  <c r="Z2796" i="92"/>
  <c r="Y2796" i="92"/>
  <c r="X2796" i="92"/>
  <c r="W2796" i="92"/>
  <c r="AA2795" i="92"/>
  <c r="Z2795" i="92"/>
  <c r="Y2795" i="92"/>
  <c r="X2795" i="92"/>
  <c r="W2795" i="92"/>
  <c r="AA2794" i="92"/>
  <c r="V2793" i="92"/>
  <c r="T2793" i="92"/>
  <c r="W2793" i="92" s="1"/>
  <c r="S2793" i="92"/>
  <c r="X2793" i="92" s="1"/>
  <c r="Z2793" i="92" s="1"/>
  <c r="R2793" i="92"/>
  <c r="U2792" i="92"/>
  <c r="T2792" i="92"/>
  <c r="S2792" i="92"/>
  <c r="X2792" i="92" s="1"/>
  <c r="R2792" i="92"/>
  <c r="U2791" i="92"/>
  <c r="T2791" i="92"/>
  <c r="S2791" i="92"/>
  <c r="X2791" i="92" s="1"/>
  <c r="R2791" i="92"/>
  <c r="Y2790" i="92"/>
  <c r="U2790" i="92"/>
  <c r="T2790" i="92"/>
  <c r="AA2790" i="92" s="1"/>
  <c r="S2790" i="92"/>
  <c r="X2790" i="92" s="1"/>
  <c r="R2790" i="92"/>
  <c r="H2787" i="92"/>
  <c r="G2784" i="92"/>
  <c r="AA2775" i="92"/>
  <c r="Z2775" i="92"/>
  <c r="Y2775" i="92"/>
  <c r="X2775" i="92"/>
  <c r="W2775" i="92"/>
  <c r="AA2774" i="92"/>
  <c r="Z2774" i="92"/>
  <c r="Y2774" i="92"/>
  <c r="X2774" i="92"/>
  <c r="W2774" i="92"/>
  <c r="AA2773" i="92"/>
  <c r="Z2773" i="92"/>
  <c r="Y2773" i="92"/>
  <c r="X2773" i="92"/>
  <c r="W2773" i="92"/>
  <c r="AA2772" i="92"/>
  <c r="Z2772" i="92"/>
  <c r="Y2772" i="92"/>
  <c r="X2772" i="92"/>
  <c r="W2772" i="92"/>
  <c r="U2771" i="92"/>
  <c r="U2882" i="92" s="1"/>
  <c r="U2919" i="92" s="1"/>
  <c r="T2771" i="92"/>
  <c r="AA2771" i="92" s="1"/>
  <c r="S2771" i="92"/>
  <c r="S2882" i="92" s="1"/>
  <c r="R2771" i="92"/>
  <c r="R2882" i="92" s="1"/>
  <c r="R2919" i="92" s="1"/>
  <c r="U2770" i="92"/>
  <c r="Y2770" i="92" s="1"/>
  <c r="T2770" i="92"/>
  <c r="T2881" i="92" s="1"/>
  <c r="S2770" i="92"/>
  <c r="S2881" i="92" s="1"/>
  <c r="R2770" i="92"/>
  <c r="R2881" i="92" s="1"/>
  <c r="R2918" i="92" s="1"/>
  <c r="AA2769" i="92"/>
  <c r="Z2769" i="92"/>
  <c r="Y2769" i="92"/>
  <c r="X2769" i="92"/>
  <c r="W2769" i="92"/>
  <c r="R2769" i="92"/>
  <c r="U2768" i="92"/>
  <c r="T2768" i="92"/>
  <c r="W2768" i="92" s="1"/>
  <c r="S2768" i="92"/>
  <c r="X2768" i="92" s="1"/>
  <c r="R2768" i="92"/>
  <c r="U2767" i="92"/>
  <c r="T2767" i="92"/>
  <c r="S2767" i="92"/>
  <c r="X2767" i="92" s="1"/>
  <c r="R2767" i="92"/>
  <c r="U2766" i="92"/>
  <c r="T2766" i="92"/>
  <c r="AA2766" i="92" s="1"/>
  <c r="S2766" i="92"/>
  <c r="X2766" i="92" s="1"/>
  <c r="R2766" i="92"/>
  <c r="AA2765" i="92"/>
  <c r="U2764" i="92"/>
  <c r="U2875" i="92" s="1"/>
  <c r="U2912" i="92" s="1"/>
  <c r="T2764" i="92"/>
  <c r="T2875" i="92" s="1"/>
  <c r="S2764" i="92"/>
  <c r="S2875" i="92" s="1"/>
  <c r="R2764" i="92"/>
  <c r="R2875" i="92" s="1"/>
  <c r="R2912" i="92" s="1"/>
  <c r="U2763" i="92"/>
  <c r="U2874" i="92" s="1"/>
  <c r="U2911" i="92" s="1"/>
  <c r="T2763" i="92"/>
  <c r="W2763" i="92" s="1"/>
  <c r="S2763" i="92"/>
  <c r="X2763" i="92" s="1"/>
  <c r="R2763" i="92"/>
  <c r="R2874" i="92" s="1"/>
  <c r="R2911" i="92" s="1"/>
  <c r="X2762" i="92"/>
  <c r="U2762" i="92"/>
  <c r="U2873" i="92" s="1"/>
  <c r="U2910" i="92" s="1"/>
  <c r="T2762" i="92"/>
  <c r="S2762" i="92"/>
  <c r="S2873" i="92" s="1"/>
  <c r="R2762" i="92"/>
  <c r="R2873" i="92" s="1"/>
  <c r="R2910" i="92" s="1"/>
  <c r="X2761" i="92"/>
  <c r="U2761" i="92"/>
  <c r="U2872" i="92" s="1"/>
  <c r="U2909" i="92" s="1"/>
  <c r="T2761" i="92"/>
  <c r="T2872" i="92" s="1"/>
  <c r="S2761" i="92"/>
  <c r="S2872" i="92" s="1"/>
  <c r="R2761" i="92"/>
  <c r="R2872" i="92" s="1"/>
  <c r="R2909" i="92" s="1"/>
  <c r="U2760" i="92"/>
  <c r="U2871" i="92" s="1"/>
  <c r="U2908" i="92" s="1"/>
  <c r="T2760" i="92"/>
  <c r="S2760" i="92"/>
  <c r="R2760" i="92"/>
  <c r="R2871" i="92" s="1"/>
  <c r="R2908" i="92" s="1"/>
  <c r="U2759" i="92"/>
  <c r="U2870" i="92" s="1"/>
  <c r="U2907" i="92" s="1"/>
  <c r="T2759" i="92"/>
  <c r="S2759" i="92"/>
  <c r="X2759" i="92" s="1"/>
  <c r="R2759" i="92"/>
  <c r="R2870" i="92" s="1"/>
  <c r="R2907" i="92" s="1"/>
  <c r="X2758" i="92"/>
  <c r="U2758" i="92"/>
  <c r="U2869" i="92" s="1"/>
  <c r="U2906" i="92" s="1"/>
  <c r="T2758" i="92"/>
  <c r="S2758" i="92"/>
  <c r="S2869" i="92" s="1"/>
  <c r="R2758" i="92"/>
  <c r="R2869" i="92" s="1"/>
  <c r="R2906" i="92" s="1"/>
  <c r="AA2757" i="92"/>
  <c r="AA2756" i="92"/>
  <c r="Z2756" i="92"/>
  <c r="Y2756" i="92"/>
  <c r="X2756" i="92"/>
  <c r="W2756" i="92"/>
  <c r="R2756" i="92"/>
  <c r="U2755" i="92"/>
  <c r="T2755" i="92"/>
  <c r="T2866" i="92" s="1"/>
  <c r="S2755" i="92"/>
  <c r="R2755" i="92"/>
  <c r="R2866" i="92" s="1"/>
  <c r="R2903" i="92" s="1"/>
  <c r="U2754" i="92"/>
  <c r="U2865" i="92" s="1"/>
  <c r="U2902" i="92" s="1"/>
  <c r="T2754" i="92"/>
  <c r="T2865" i="92" s="1"/>
  <c r="S2754" i="92"/>
  <c r="R2754" i="92"/>
  <c r="R2865" i="92" s="1"/>
  <c r="R2902" i="92" s="1"/>
  <c r="X2753" i="92"/>
  <c r="U2753" i="92"/>
  <c r="T2753" i="92"/>
  <c r="Y2753" i="92" s="1"/>
  <c r="S2753" i="92"/>
  <c r="S2864" i="92" s="1"/>
  <c r="R2753" i="92"/>
  <c r="R2864" i="92" s="1"/>
  <c r="R2901" i="92" s="1"/>
  <c r="H2750" i="92"/>
  <c r="P2757" i="92" s="1"/>
  <c r="G2747" i="92"/>
  <c r="AA2738" i="92"/>
  <c r="Z2738" i="92"/>
  <c r="Y2738" i="92"/>
  <c r="X2738" i="92"/>
  <c r="W2738" i="92"/>
  <c r="AA2737" i="92"/>
  <c r="Z2737" i="92"/>
  <c r="Y2737" i="92"/>
  <c r="X2737" i="92"/>
  <c r="W2737" i="92"/>
  <c r="AA2736" i="92"/>
  <c r="Z2736" i="92"/>
  <c r="Y2736" i="92"/>
  <c r="X2736" i="92"/>
  <c r="W2736" i="92"/>
  <c r="AA2735" i="92"/>
  <c r="Z2735" i="92"/>
  <c r="Y2735" i="92"/>
  <c r="X2735" i="92"/>
  <c r="W2735" i="92"/>
  <c r="AA2734" i="92"/>
  <c r="Z2734" i="92"/>
  <c r="Y2734" i="92"/>
  <c r="X2734" i="92"/>
  <c r="W2734" i="92"/>
  <c r="AA2733" i="92"/>
  <c r="Z2733" i="92"/>
  <c r="Y2733" i="92"/>
  <c r="X2733" i="92"/>
  <c r="W2733" i="92"/>
  <c r="AA2732" i="92"/>
  <c r="Z2732" i="92"/>
  <c r="Y2732" i="92"/>
  <c r="X2732" i="92"/>
  <c r="W2732" i="92"/>
  <c r="AA2731" i="92"/>
  <c r="Z2731" i="92"/>
  <c r="Y2731" i="92"/>
  <c r="X2731" i="92"/>
  <c r="W2731" i="92"/>
  <c r="AA2730" i="92"/>
  <c r="Z2730" i="92"/>
  <c r="Y2730" i="92"/>
  <c r="X2730" i="92"/>
  <c r="W2730" i="92"/>
  <c r="AA2729" i="92"/>
  <c r="Z2729" i="92"/>
  <c r="Y2729" i="92"/>
  <c r="AA2728" i="92"/>
  <c r="AA2727" i="92"/>
  <c r="Z2727" i="92"/>
  <c r="Y2727" i="92"/>
  <c r="X2727" i="92"/>
  <c r="W2727" i="92"/>
  <c r="AA2726" i="92"/>
  <c r="Z2726" i="92"/>
  <c r="Y2726" i="92"/>
  <c r="X2726" i="92"/>
  <c r="AA2725" i="92"/>
  <c r="Z2725" i="92"/>
  <c r="Y2725" i="92"/>
  <c r="X2725" i="92"/>
  <c r="AA2724" i="92"/>
  <c r="Z2724" i="92"/>
  <c r="Y2724" i="92"/>
  <c r="X2724" i="92"/>
  <c r="AA2723" i="92"/>
  <c r="Z2723" i="92"/>
  <c r="Y2723" i="92"/>
  <c r="X2723" i="92"/>
  <c r="AA2722" i="92"/>
  <c r="Z2722" i="92"/>
  <c r="Y2722" i="92"/>
  <c r="X2722" i="92"/>
  <c r="W2722" i="92"/>
  <c r="AA2721" i="92"/>
  <c r="Z2721" i="92"/>
  <c r="Y2721" i="92"/>
  <c r="X2721" i="92"/>
  <c r="W2721" i="92"/>
  <c r="AA2720" i="92"/>
  <c r="AA2719" i="92"/>
  <c r="Z2719" i="92"/>
  <c r="Y2719" i="92"/>
  <c r="X2719" i="92"/>
  <c r="W2719" i="92"/>
  <c r="AA2718" i="92"/>
  <c r="Z2718" i="92"/>
  <c r="Y2718" i="92"/>
  <c r="X2718" i="92"/>
  <c r="W2718" i="92"/>
  <c r="AA2717" i="92"/>
  <c r="Z2717" i="92"/>
  <c r="Y2717" i="92"/>
  <c r="X2717" i="92"/>
  <c r="W2717" i="92"/>
  <c r="AA2716" i="92"/>
  <c r="Z2716" i="92"/>
  <c r="Y2716" i="92"/>
  <c r="X2716" i="92"/>
  <c r="H2713" i="92"/>
  <c r="P2736" i="92" s="1"/>
  <c r="G2710" i="92"/>
  <c r="AA2701" i="92"/>
  <c r="Z2701" i="92"/>
  <c r="Y2701" i="92"/>
  <c r="X2701" i="92"/>
  <c r="W2701" i="92"/>
  <c r="AA2700" i="92"/>
  <c r="Z2700" i="92"/>
  <c r="Y2700" i="92"/>
  <c r="X2700" i="92"/>
  <c r="W2700" i="92"/>
  <c r="AA2699" i="92"/>
  <c r="Z2699" i="92"/>
  <c r="Y2699" i="92"/>
  <c r="X2699" i="92"/>
  <c r="W2699" i="92"/>
  <c r="AA2698" i="92"/>
  <c r="Z2698" i="92"/>
  <c r="Y2698" i="92"/>
  <c r="X2698" i="92"/>
  <c r="W2698" i="92"/>
  <c r="AA2697" i="92"/>
  <c r="Z2697" i="92"/>
  <c r="Y2697" i="92"/>
  <c r="X2697" i="92"/>
  <c r="W2697" i="92"/>
  <c r="AA2696" i="92"/>
  <c r="Z2696" i="92"/>
  <c r="Y2696" i="92"/>
  <c r="X2696" i="92"/>
  <c r="W2696" i="92"/>
  <c r="AA2695" i="92"/>
  <c r="Z2695" i="92"/>
  <c r="Y2695" i="92"/>
  <c r="X2695" i="92"/>
  <c r="W2695" i="92"/>
  <c r="AA2694" i="92"/>
  <c r="Z2694" i="92"/>
  <c r="Y2694" i="92"/>
  <c r="X2694" i="92"/>
  <c r="W2694" i="92"/>
  <c r="AA2693" i="92"/>
  <c r="Z2693" i="92"/>
  <c r="Y2693" i="92"/>
  <c r="X2693" i="92"/>
  <c r="W2693" i="92"/>
  <c r="AA2692" i="92"/>
  <c r="Z2692" i="92"/>
  <c r="Y2692" i="92"/>
  <c r="AA2691" i="92"/>
  <c r="AA2690" i="92"/>
  <c r="Z2690" i="92"/>
  <c r="Y2690" i="92"/>
  <c r="X2690" i="92"/>
  <c r="W2690" i="92"/>
  <c r="AA2689" i="92"/>
  <c r="Z2689" i="92"/>
  <c r="Y2689" i="92"/>
  <c r="X2689" i="92"/>
  <c r="AA2688" i="92"/>
  <c r="Z2688" i="92"/>
  <c r="Y2688" i="92"/>
  <c r="X2688" i="92"/>
  <c r="AA2687" i="92"/>
  <c r="Z2687" i="92"/>
  <c r="Y2687" i="92"/>
  <c r="X2687" i="92"/>
  <c r="AA2686" i="92"/>
  <c r="Z2686" i="92"/>
  <c r="Y2686" i="92"/>
  <c r="X2686" i="92"/>
  <c r="AA2685" i="92"/>
  <c r="Z2685" i="92"/>
  <c r="Y2685" i="92"/>
  <c r="X2685" i="92"/>
  <c r="W2685" i="92"/>
  <c r="AA2684" i="92"/>
  <c r="Z2684" i="92"/>
  <c r="Y2684" i="92"/>
  <c r="X2684" i="92"/>
  <c r="W2684" i="92"/>
  <c r="AA2683" i="92"/>
  <c r="AA2682" i="92"/>
  <c r="Z2682" i="92"/>
  <c r="Y2682" i="92"/>
  <c r="X2682" i="92"/>
  <c r="W2682" i="92"/>
  <c r="AA2681" i="92"/>
  <c r="Z2681" i="92"/>
  <c r="Y2681" i="92"/>
  <c r="X2681" i="92"/>
  <c r="W2681" i="92"/>
  <c r="AA2680" i="92"/>
  <c r="Z2680" i="92"/>
  <c r="Y2680" i="92"/>
  <c r="X2680" i="92"/>
  <c r="W2680" i="92"/>
  <c r="AA2679" i="92"/>
  <c r="Z2679" i="92"/>
  <c r="Y2679" i="92"/>
  <c r="X2679" i="92"/>
  <c r="H2676" i="92"/>
  <c r="P2689" i="92" s="1"/>
  <c r="G2673" i="92"/>
  <c r="AA2664" i="92"/>
  <c r="Z2664" i="92"/>
  <c r="Y2664" i="92"/>
  <c r="X2664" i="92"/>
  <c r="W2664" i="92"/>
  <c r="AA2663" i="92"/>
  <c r="Z2663" i="92"/>
  <c r="Y2663" i="92"/>
  <c r="X2663" i="92"/>
  <c r="W2663" i="92"/>
  <c r="AA2662" i="92"/>
  <c r="Z2662" i="92"/>
  <c r="Y2662" i="92"/>
  <c r="X2662" i="92"/>
  <c r="W2662" i="92"/>
  <c r="AA2661" i="92"/>
  <c r="Z2661" i="92"/>
  <c r="Y2661" i="92"/>
  <c r="X2661" i="92"/>
  <c r="W2661" i="92"/>
  <c r="P2661" i="92"/>
  <c r="AA2660" i="92"/>
  <c r="Z2660" i="92"/>
  <c r="Y2660" i="92"/>
  <c r="X2660" i="92"/>
  <c r="W2660" i="92"/>
  <c r="AA2659" i="92"/>
  <c r="Z2659" i="92"/>
  <c r="Y2659" i="92"/>
  <c r="X2659" i="92"/>
  <c r="W2659" i="92"/>
  <c r="P2659" i="92"/>
  <c r="AA2658" i="92"/>
  <c r="Z2658" i="92"/>
  <c r="Y2658" i="92"/>
  <c r="X2658" i="92"/>
  <c r="W2658" i="92"/>
  <c r="AA2657" i="92"/>
  <c r="Z2657" i="92"/>
  <c r="Y2657" i="92"/>
  <c r="X2657" i="92"/>
  <c r="W2657" i="92"/>
  <c r="AA2656" i="92"/>
  <c r="Z2656" i="92"/>
  <c r="Y2656" i="92"/>
  <c r="X2656" i="92"/>
  <c r="W2656" i="92"/>
  <c r="AA2655" i="92"/>
  <c r="Z2655" i="92"/>
  <c r="Y2655" i="92"/>
  <c r="X2655" i="92"/>
  <c r="W2655" i="92"/>
  <c r="AA2654" i="92"/>
  <c r="AA2653" i="92"/>
  <c r="Z2653" i="92"/>
  <c r="Y2653" i="92"/>
  <c r="X2653" i="92"/>
  <c r="W2653" i="92"/>
  <c r="AA2652" i="92"/>
  <c r="Z2652" i="92"/>
  <c r="Y2652" i="92"/>
  <c r="X2652" i="92"/>
  <c r="AA2651" i="92"/>
  <c r="Z2651" i="92"/>
  <c r="Y2651" i="92"/>
  <c r="X2651" i="92"/>
  <c r="AA2650" i="92"/>
  <c r="Z2650" i="92"/>
  <c r="Y2650" i="92"/>
  <c r="X2650" i="92"/>
  <c r="AA2649" i="92"/>
  <c r="Z2649" i="92"/>
  <c r="Y2649" i="92"/>
  <c r="X2649" i="92"/>
  <c r="AA2648" i="92"/>
  <c r="Z2648" i="92"/>
  <c r="Y2648" i="92"/>
  <c r="X2648" i="92"/>
  <c r="W2648" i="92"/>
  <c r="AA2647" i="92"/>
  <c r="Z2647" i="92"/>
  <c r="Y2647" i="92"/>
  <c r="X2647" i="92"/>
  <c r="W2647" i="92"/>
  <c r="AA2646" i="92"/>
  <c r="AA2645" i="92"/>
  <c r="Z2645" i="92"/>
  <c r="Y2645" i="92"/>
  <c r="X2645" i="92"/>
  <c r="W2645" i="92"/>
  <c r="P2645" i="92"/>
  <c r="AA2644" i="92"/>
  <c r="Z2644" i="92"/>
  <c r="Y2644" i="92"/>
  <c r="X2644" i="92"/>
  <c r="W2644" i="92"/>
  <c r="AA2643" i="92"/>
  <c r="Z2643" i="92"/>
  <c r="Y2643" i="92"/>
  <c r="X2643" i="92"/>
  <c r="W2643" i="92"/>
  <c r="AA2642" i="92"/>
  <c r="Z2642" i="92"/>
  <c r="Y2642" i="92"/>
  <c r="X2642" i="92"/>
  <c r="W2642" i="92"/>
  <c r="H2639" i="92"/>
  <c r="G2636" i="92"/>
  <c r="AA2627" i="92"/>
  <c r="Z2627" i="92"/>
  <c r="Y2627" i="92"/>
  <c r="X2627" i="92"/>
  <c r="W2627" i="92"/>
  <c r="AA2626" i="92"/>
  <c r="Z2626" i="92"/>
  <c r="Y2626" i="92"/>
  <c r="X2626" i="92"/>
  <c r="W2626" i="92"/>
  <c r="AA2625" i="92"/>
  <c r="Z2625" i="92"/>
  <c r="Y2625" i="92"/>
  <c r="X2625" i="92"/>
  <c r="W2625" i="92"/>
  <c r="AA2624" i="92"/>
  <c r="Z2624" i="92"/>
  <c r="Y2624" i="92"/>
  <c r="X2624" i="92"/>
  <c r="W2624" i="92"/>
  <c r="AA2623" i="92"/>
  <c r="Z2623" i="92"/>
  <c r="Y2623" i="92"/>
  <c r="X2623" i="92"/>
  <c r="W2623" i="92"/>
  <c r="AA2622" i="92"/>
  <c r="Z2622" i="92"/>
  <c r="Y2622" i="92"/>
  <c r="X2622" i="92"/>
  <c r="W2622" i="92"/>
  <c r="AA2621" i="92"/>
  <c r="Z2621" i="92"/>
  <c r="Y2621" i="92"/>
  <c r="X2621" i="92"/>
  <c r="W2621" i="92"/>
  <c r="AA2620" i="92"/>
  <c r="Z2620" i="92"/>
  <c r="Y2620" i="92"/>
  <c r="X2620" i="92"/>
  <c r="W2620" i="92"/>
  <c r="AA2619" i="92"/>
  <c r="Z2619" i="92"/>
  <c r="Y2619" i="92"/>
  <c r="X2619" i="92"/>
  <c r="W2619" i="92"/>
  <c r="AA2618" i="92"/>
  <c r="Z2618" i="92"/>
  <c r="Y2618" i="92"/>
  <c r="X2618" i="92"/>
  <c r="W2618" i="92"/>
  <c r="AA2617" i="92"/>
  <c r="AA2616" i="92"/>
  <c r="Z2616" i="92"/>
  <c r="Y2616" i="92"/>
  <c r="X2616" i="92"/>
  <c r="W2616" i="92"/>
  <c r="AA2615" i="92"/>
  <c r="Z2615" i="92"/>
  <c r="Y2615" i="92"/>
  <c r="X2615" i="92"/>
  <c r="AA2614" i="92"/>
  <c r="Z2614" i="92"/>
  <c r="Y2614" i="92"/>
  <c r="X2614" i="92"/>
  <c r="AA2613" i="92"/>
  <c r="Z2613" i="92"/>
  <c r="Y2613" i="92"/>
  <c r="X2613" i="92"/>
  <c r="AA2612" i="92"/>
  <c r="Z2612" i="92"/>
  <c r="Y2612" i="92"/>
  <c r="X2612" i="92"/>
  <c r="AA2611" i="92"/>
  <c r="Z2611" i="92"/>
  <c r="Y2611" i="92"/>
  <c r="X2611" i="92"/>
  <c r="W2611" i="92"/>
  <c r="AA2610" i="92"/>
  <c r="Z2610" i="92"/>
  <c r="Y2610" i="92"/>
  <c r="X2610" i="92"/>
  <c r="W2610" i="92"/>
  <c r="AA2609" i="92"/>
  <c r="AA2608" i="92"/>
  <c r="Z2608" i="92"/>
  <c r="Y2608" i="92"/>
  <c r="X2608" i="92"/>
  <c r="W2608" i="92"/>
  <c r="AA2607" i="92"/>
  <c r="Z2607" i="92"/>
  <c r="Y2607" i="92"/>
  <c r="X2607" i="92"/>
  <c r="W2607" i="92"/>
  <c r="AA2606" i="92"/>
  <c r="Z2606" i="92"/>
  <c r="Y2606" i="92"/>
  <c r="X2606" i="92"/>
  <c r="W2606" i="92"/>
  <c r="AA2605" i="92"/>
  <c r="Z2605" i="92"/>
  <c r="Y2605" i="92"/>
  <c r="X2605" i="92"/>
  <c r="W2605" i="92"/>
  <c r="H2602" i="92"/>
  <c r="P2626" i="92" s="1"/>
  <c r="G2599" i="92"/>
  <c r="AA2590" i="92"/>
  <c r="Z2590" i="92"/>
  <c r="Y2590" i="92"/>
  <c r="X2590" i="92"/>
  <c r="W2590" i="92"/>
  <c r="AA2589" i="92"/>
  <c r="Z2589" i="92"/>
  <c r="Y2589" i="92"/>
  <c r="X2589" i="92"/>
  <c r="W2589" i="92"/>
  <c r="P2589" i="92"/>
  <c r="AA2588" i="92"/>
  <c r="Z2588" i="92"/>
  <c r="Y2588" i="92"/>
  <c r="X2588" i="92"/>
  <c r="W2588" i="92"/>
  <c r="AA2587" i="92"/>
  <c r="Z2587" i="92"/>
  <c r="Y2587" i="92"/>
  <c r="X2587" i="92"/>
  <c r="W2587" i="92"/>
  <c r="AA2586" i="92"/>
  <c r="Z2586" i="92"/>
  <c r="Y2586" i="92"/>
  <c r="X2586" i="92"/>
  <c r="W2586" i="92"/>
  <c r="AA2585" i="92"/>
  <c r="Z2585" i="92"/>
  <c r="Y2585" i="92"/>
  <c r="X2585" i="92"/>
  <c r="W2585" i="92"/>
  <c r="AA2584" i="92"/>
  <c r="Z2584" i="92"/>
  <c r="Y2584" i="92"/>
  <c r="X2584" i="92"/>
  <c r="W2584" i="92"/>
  <c r="AA2583" i="92"/>
  <c r="Z2583" i="92"/>
  <c r="Y2583" i="92"/>
  <c r="X2583" i="92"/>
  <c r="W2583" i="92"/>
  <c r="AA2582" i="92"/>
  <c r="Z2582" i="92"/>
  <c r="Y2582" i="92"/>
  <c r="X2582" i="92"/>
  <c r="W2582" i="92"/>
  <c r="AA2581" i="92"/>
  <c r="Z2581" i="92"/>
  <c r="Y2581" i="92"/>
  <c r="X2581" i="92"/>
  <c r="W2581" i="92"/>
  <c r="AA2580" i="92"/>
  <c r="AA2579" i="92"/>
  <c r="Z2579" i="92"/>
  <c r="Y2579" i="92"/>
  <c r="X2579" i="92"/>
  <c r="W2579" i="92"/>
  <c r="AA2578" i="92"/>
  <c r="Z2578" i="92"/>
  <c r="Y2578" i="92"/>
  <c r="X2578" i="92"/>
  <c r="AA2577" i="92"/>
  <c r="Z2577" i="92"/>
  <c r="Y2577" i="92"/>
  <c r="X2577" i="92"/>
  <c r="AA2576" i="92"/>
  <c r="Z2576" i="92"/>
  <c r="Y2576" i="92"/>
  <c r="X2576" i="92"/>
  <c r="P2576" i="92"/>
  <c r="AA2575" i="92"/>
  <c r="Z2575" i="92"/>
  <c r="Y2575" i="92"/>
  <c r="X2575" i="92"/>
  <c r="AA2574" i="92"/>
  <c r="Z2574" i="92"/>
  <c r="Y2574" i="92"/>
  <c r="X2574" i="92"/>
  <c r="W2574" i="92"/>
  <c r="AA2573" i="92"/>
  <c r="Z2573" i="92"/>
  <c r="Y2573" i="92"/>
  <c r="X2573" i="92"/>
  <c r="W2573" i="92"/>
  <c r="AA2572" i="92"/>
  <c r="AA2571" i="92"/>
  <c r="Z2571" i="92"/>
  <c r="Y2571" i="92"/>
  <c r="X2571" i="92"/>
  <c r="W2571" i="92"/>
  <c r="AA2570" i="92"/>
  <c r="Z2570" i="92"/>
  <c r="Y2570" i="92"/>
  <c r="X2570" i="92"/>
  <c r="W2570" i="92"/>
  <c r="AA2569" i="92"/>
  <c r="Z2569" i="92"/>
  <c r="Y2569" i="92"/>
  <c r="X2569" i="92"/>
  <c r="W2569" i="92"/>
  <c r="AA2568" i="92"/>
  <c r="Z2568" i="92"/>
  <c r="Y2568" i="92"/>
  <c r="X2568" i="92"/>
  <c r="W2568" i="92"/>
  <c r="H2565" i="92"/>
  <c r="P2573" i="92" s="1"/>
  <c r="G2562" i="92"/>
  <c r="AA2553" i="92"/>
  <c r="Z2553" i="92"/>
  <c r="Y2553" i="92"/>
  <c r="X2553" i="92"/>
  <c r="W2553" i="92"/>
  <c r="AA2552" i="92"/>
  <c r="Z2552" i="92"/>
  <c r="Y2552" i="92"/>
  <c r="X2552" i="92"/>
  <c r="W2552" i="92"/>
  <c r="AA2551" i="92"/>
  <c r="Z2551" i="92"/>
  <c r="Y2551" i="92"/>
  <c r="X2551" i="92"/>
  <c r="W2551" i="92"/>
  <c r="AA2550" i="92"/>
  <c r="Z2550" i="92"/>
  <c r="Y2550" i="92"/>
  <c r="X2550" i="92"/>
  <c r="W2550" i="92"/>
  <c r="AA2549" i="92"/>
  <c r="Z2549" i="92"/>
  <c r="Y2549" i="92"/>
  <c r="X2549" i="92"/>
  <c r="W2549" i="92"/>
  <c r="AA2548" i="92"/>
  <c r="Z2548" i="92"/>
  <c r="Y2548" i="92"/>
  <c r="X2548" i="92"/>
  <c r="W2548" i="92"/>
  <c r="AA2547" i="92"/>
  <c r="Z2547" i="92"/>
  <c r="Y2547" i="92"/>
  <c r="X2547" i="92"/>
  <c r="W2547" i="92"/>
  <c r="AA2546" i="92"/>
  <c r="Z2546" i="92"/>
  <c r="Y2546" i="92"/>
  <c r="X2546" i="92"/>
  <c r="W2546" i="92"/>
  <c r="AA2545" i="92"/>
  <c r="Z2545" i="92"/>
  <c r="Y2545" i="92"/>
  <c r="X2545" i="92"/>
  <c r="W2545" i="92"/>
  <c r="AA2544" i="92"/>
  <c r="Z2544" i="92"/>
  <c r="Y2544" i="92"/>
  <c r="X2544" i="92"/>
  <c r="W2544" i="92"/>
  <c r="AA2543" i="92"/>
  <c r="AA2542" i="92"/>
  <c r="Z2542" i="92"/>
  <c r="Y2542" i="92"/>
  <c r="X2542" i="92"/>
  <c r="W2542" i="92"/>
  <c r="AA2541" i="92"/>
  <c r="Z2541" i="92"/>
  <c r="Y2541" i="92"/>
  <c r="X2541" i="92"/>
  <c r="AA2540" i="92"/>
  <c r="Z2540" i="92"/>
  <c r="Y2540" i="92"/>
  <c r="X2540" i="92"/>
  <c r="AA2539" i="92"/>
  <c r="Z2539" i="92"/>
  <c r="Y2539" i="92"/>
  <c r="X2539" i="92"/>
  <c r="AA2538" i="92"/>
  <c r="Z2538" i="92"/>
  <c r="Y2538" i="92"/>
  <c r="X2538" i="92"/>
  <c r="AA2537" i="92"/>
  <c r="Z2537" i="92"/>
  <c r="Y2537" i="92"/>
  <c r="X2537" i="92"/>
  <c r="W2537" i="92"/>
  <c r="AA2536" i="92"/>
  <c r="Z2536" i="92"/>
  <c r="Y2536" i="92"/>
  <c r="X2536" i="92"/>
  <c r="W2536" i="92"/>
  <c r="AA2535" i="92"/>
  <c r="AA2534" i="92"/>
  <c r="Z2534" i="92"/>
  <c r="Y2534" i="92"/>
  <c r="X2534" i="92"/>
  <c r="W2534" i="92"/>
  <c r="AA2533" i="92"/>
  <c r="Z2533" i="92"/>
  <c r="Y2533" i="92"/>
  <c r="AA2554" i="92" s="1"/>
  <c r="AA2556" i="92" s="1"/>
  <c r="X2533" i="92"/>
  <c r="W2533" i="92"/>
  <c r="AA2532" i="92"/>
  <c r="Z2532" i="92"/>
  <c r="Y2532" i="92"/>
  <c r="X2532" i="92"/>
  <c r="W2532" i="92"/>
  <c r="AA2531" i="92"/>
  <c r="Z2531" i="92"/>
  <c r="Y2531" i="92"/>
  <c r="X2531" i="92"/>
  <c r="W2531" i="92"/>
  <c r="H2528" i="92"/>
  <c r="P2551" i="92" s="1"/>
  <c r="G2525" i="92"/>
  <c r="AA2516" i="92"/>
  <c r="Z2516" i="92"/>
  <c r="Y2516" i="92"/>
  <c r="X2516" i="92"/>
  <c r="W2516" i="92"/>
  <c r="AA2515" i="92"/>
  <c r="Z2515" i="92"/>
  <c r="Y2515" i="92"/>
  <c r="X2515" i="92"/>
  <c r="W2515" i="92"/>
  <c r="AA2514" i="92"/>
  <c r="Z2514" i="92"/>
  <c r="Y2514" i="92"/>
  <c r="X2514" i="92"/>
  <c r="W2514" i="92"/>
  <c r="AA2513" i="92"/>
  <c r="Z2513" i="92"/>
  <c r="Y2513" i="92"/>
  <c r="X2513" i="92"/>
  <c r="W2513" i="92"/>
  <c r="AA2512" i="92"/>
  <c r="Z2512" i="92"/>
  <c r="Y2512" i="92"/>
  <c r="X2512" i="92"/>
  <c r="W2512" i="92"/>
  <c r="AA2511" i="92"/>
  <c r="Z2511" i="92"/>
  <c r="Y2511" i="92"/>
  <c r="X2511" i="92"/>
  <c r="W2511" i="92"/>
  <c r="AA2510" i="92"/>
  <c r="Z2510" i="92"/>
  <c r="Y2510" i="92"/>
  <c r="X2510" i="92"/>
  <c r="W2510" i="92"/>
  <c r="AA2509" i="92"/>
  <c r="Z2509" i="92"/>
  <c r="Y2509" i="92"/>
  <c r="X2509" i="92"/>
  <c r="W2509" i="92"/>
  <c r="AA2508" i="92"/>
  <c r="Z2508" i="92"/>
  <c r="Y2508" i="92"/>
  <c r="X2508" i="92"/>
  <c r="W2508" i="92"/>
  <c r="AA2507" i="92"/>
  <c r="Z2507" i="92"/>
  <c r="Y2507" i="92"/>
  <c r="X2507" i="92"/>
  <c r="W2507" i="92"/>
  <c r="AA2506" i="92"/>
  <c r="AA2505" i="92"/>
  <c r="Z2505" i="92"/>
  <c r="Y2505" i="92"/>
  <c r="X2505" i="92"/>
  <c r="W2505" i="92"/>
  <c r="AA2504" i="92"/>
  <c r="Z2504" i="92"/>
  <c r="Y2504" i="92"/>
  <c r="X2504" i="92"/>
  <c r="AA2503" i="92"/>
  <c r="Z2503" i="92"/>
  <c r="Y2503" i="92"/>
  <c r="X2503" i="92"/>
  <c r="AA2502" i="92"/>
  <c r="Z2502" i="92"/>
  <c r="Y2502" i="92"/>
  <c r="X2502" i="92"/>
  <c r="AA2501" i="92"/>
  <c r="Z2501" i="92"/>
  <c r="Y2501" i="92"/>
  <c r="X2501" i="92"/>
  <c r="AA2500" i="92"/>
  <c r="Z2500" i="92"/>
  <c r="Y2500" i="92"/>
  <c r="X2500" i="92"/>
  <c r="W2500" i="92"/>
  <c r="AA2499" i="92"/>
  <c r="Z2499" i="92"/>
  <c r="Y2499" i="92"/>
  <c r="X2499" i="92"/>
  <c r="W2499" i="92"/>
  <c r="AA2498" i="92"/>
  <c r="AA2497" i="92"/>
  <c r="Z2497" i="92"/>
  <c r="Y2497" i="92"/>
  <c r="X2497" i="92"/>
  <c r="W2497" i="92"/>
  <c r="AA2496" i="92"/>
  <c r="Z2496" i="92"/>
  <c r="Y2496" i="92"/>
  <c r="X2496" i="92"/>
  <c r="W2496" i="92"/>
  <c r="AA2495" i="92"/>
  <c r="Z2495" i="92"/>
  <c r="Y2495" i="92"/>
  <c r="X2495" i="92"/>
  <c r="W2495" i="92"/>
  <c r="P2495" i="92"/>
  <c r="AA2494" i="92"/>
  <c r="Z2494" i="92"/>
  <c r="Y2494" i="92"/>
  <c r="X2494" i="92"/>
  <c r="W2494" i="92"/>
  <c r="H2491" i="92"/>
  <c r="G2488" i="92"/>
  <c r="AA2479" i="92"/>
  <c r="Z2479" i="92"/>
  <c r="Y2479" i="92"/>
  <c r="X2479" i="92"/>
  <c r="W2479" i="92"/>
  <c r="AA2478" i="92"/>
  <c r="Z2478" i="92"/>
  <c r="Y2478" i="92"/>
  <c r="X2478" i="92"/>
  <c r="W2478" i="92"/>
  <c r="AA2477" i="92"/>
  <c r="Z2477" i="92"/>
  <c r="Y2477" i="92"/>
  <c r="X2477" i="92"/>
  <c r="W2477" i="92"/>
  <c r="AA2476" i="92"/>
  <c r="Z2476" i="92"/>
  <c r="Y2476" i="92"/>
  <c r="X2476" i="92"/>
  <c r="W2476" i="92"/>
  <c r="AA2475" i="92"/>
  <c r="Z2475" i="92"/>
  <c r="Y2475" i="92"/>
  <c r="X2475" i="92"/>
  <c r="W2475" i="92"/>
  <c r="P2475" i="92"/>
  <c r="AA2474" i="92"/>
  <c r="Z2474" i="92"/>
  <c r="Y2474" i="92"/>
  <c r="X2474" i="92"/>
  <c r="W2474" i="92"/>
  <c r="AA2473" i="92"/>
  <c r="Z2473" i="92"/>
  <c r="Y2473" i="92"/>
  <c r="X2473" i="92"/>
  <c r="W2473" i="92"/>
  <c r="AA2472" i="92"/>
  <c r="Z2472" i="92"/>
  <c r="Y2472" i="92"/>
  <c r="X2472" i="92"/>
  <c r="W2472" i="92"/>
  <c r="AA2471" i="92"/>
  <c r="Z2471" i="92"/>
  <c r="Y2471" i="92"/>
  <c r="X2471" i="92"/>
  <c r="W2471" i="92"/>
  <c r="AA2470" i="92"/>
  <c r="Z2470" i="92"/>
  <c r="Y2470" i="92"/>
  <c r="X2470" i="92"/>
  <c r="W2470" i="92"/>
  <c r="AA2469" i="92"/>
  <c r="AA2468" i="92"/>
  <c r="Z2468" i="92"/>
  <c r="Y2468" i="92"/>
  <c r="X2468" i="92"/>
  <c r="W2468" i="92"/>
  <c r="AA2467" i="92"/>
  <c r="Z2467" i="92"/>
  <c r="Y2467" i="92"/>
  <c r="X2467" i="92"/>
  <c r="AA2466" i="92"/>
  <c r="Z2466" i="92"/>
  <c r="Y2466" i="92"/>
  <c r="X2466" i="92"/>
  <c r="P2466" i="92"/>
  <c r="AA2465" i="92"/>
  <c r="Z2465" i="92"/>
  <c r="Y2465" i="92"/>
  <c r="X2465" i="92"/>
  <c r="P2465" i="92"/>
  <c r="AA2464" i="92"/>
  <c r="Z2464" i="92"/>
  <c r="Y2464" i="92"/>
  <c r="X2464" i="92"/>
  <c r="AA2463" i="92"/>
  <c r="Z2463" i="92"/>
  <c r="Y2463" i="92"/>
  <c r="X2463" i="92"/>
  <c r="W2463" i="92"/>
  <c r="P2463" i="92"/>
  <c r="AA2462" i="92"/>
  <c r="Z2462" i="92"/>
  <c r="Y2462" i="92"/>
  <c r="X2462" i="92"/>
  <c r="W2462" i="92"/>
  <c r="AA2461" i="92"/>
  <c r="P2461" i="92"/>
  <c r="AA2460" i="92"/>
  <c r="Z2460" i="92"/>
  <c r="Y2460" i="92"/>
  <c r="X2460" i="92"/>
  <c r="W2460" i="92"/>
  <c r="P2460" i="92"/>
  <c r="AA2459" i="92"/>
  <c r="Z2459" i="92"/>
  <c r="Y2459" i="92"/>
  <c r="X2459" i="92"/>
  <c r="W2459" i="92"/>
  <c r="P2459" i="92"/>
  <c r="AA2458" i="92"/>
  <c r="Z2458" i="92"/>
  <c r="Y2458" i="92"/>
  <c r="X2458" i="92"/>
  <c r="W2458" i="92"/>
  <c r="P2458" i="92"/>
  <c r="AA2457" i="92"/>
  <c r="Z2457" i="92"/>
  <c r="Y2457" i="92"/>
  <c r="X2457" i="92"/>
  <c r="W2457" i="92"/>
  <c r="P2457" i="92"/>
  <c r="H2454" i="92"/>
  <c r="Q2480" i="92" s="1"/>
  <c r="G2451" i="92"/>
  <c r="AA2442" i="92"/>
  <c r="Z2442" i="92"/>
  <c r="Y2442" i="92"/>
  <c r="X2442" i="92"/>
  <c r="W2442" i="92"/>
  <c r="AA2441" i="92"/>
  <c r="Z2441" i="92"/>
  <c r="Y2441" i="92"/>
  <c r="X2441" i="92"/>
  <c r="W2441" i="92"/>
  <c r="AA2440" i="92"/>
  <c r="Z2440" i="92"/>
  <c r="Y2440" i="92"/>
  <c r="X2440" i="92"/>
  <c r="W2440" i="92"/>
  <c r="AA2439" i="92"/>
  <c r="Z2439" i="92"/>
  <c r="Y2439" i="92"/>
  <c r="X2439" i="92"/>
  <c r="W2439" i="92"/>
  <c r="AA2438" i="92"/>
  <c r="Z2438" i="92"/>
  <c r="Y2438" i="92"/>
  <c r="X2438" i="92"/>
  <c r="W2438" i="92"/>
  <c r="AA2437" i="92"/>
  <c r="Z2437" i="92"/>
  <c r="Y2437" i="92"/>
  <c r="X2437" i="92"/>
  <c r="W2437" i="92"/>
  <c r="AA2436" i="92"/>
  <c r="Z2436" i="92"/>
  <c r="Y2436" i="92"/>
  <c r="X2436" i="92"/>
  <c r="W2436" i="92"/>
  <c r="AA2435" i="92"/>
  <c r="Z2435" i="92"/>
  <c r="Y2435" i="92"/>
  <c r="X2435" i="92"/>
  <c r="W2435" i="92"/>
  <c r="AA2434" i="92"/>
  <c r="Z2434" i="92"/>
  <c r="Y2434" i="92"/>
  <c r="X2434" i="92"/>
  <c r="W2434" i="92"/>
  <c r="AA2433" i="92"/>
  <c r="Z2433" i="92"/>
  <c r="Y2433" i="92"/>
  <c r="X2433" i="92"/>
  <c r="W2433" i="92"/>
  <c r="AA2432" i="92"/>
  <c r="AA2431" i="92"/>
  <c r="Z2431" i="92"/>
  <c r="Y2431" i="92"/>
  <c r="X2431" i="92"/>
  <c r="W2431" i="92"/>
  <c r="AA2430" i="92"/>
  <c r="Z2430" i="92"/>
  <c r="Y2430" i="92"/>
  <c r="X2430" i="92"/>
  <c r="AA2429" i="92"/>
  <c r="Z2429" i="92"/>
  <c r="Y2429" i="92"/>
  <c r="X2429" i="92"/>
  <c r="AA2428" i="92"/>
  <c r="Z2428" i="92"/>
  <c r="Y2428" i="92"/>
  <c r="X2428" i="92"/>
  <c r="AA2427" i="92"/>
  <c r="Z2427" i="92"/>
  <c r="Y2427" i="92"/>
  <c r="X2427" i="92"/>
  <c r="AA2426" i="92"/>
  <c r="Z2426" i="92"/>
  <c r="Y2426" i="92"/>
  <c r="X2426" i="92"/>
  <c r="W2426" i="92"/>
  <c r="AA2425" i="92"/>
  <c r="Z2425" i="92"/>
  <c r="Y2425" i="92"/>
  <c r="X2425" i="92"/>
  <c r="W2425" i="92"/>
  <c r="AA2424" i="92"/>
  <c r="AA2423" i="92"/>
  <c r="Z2423" i="92"/>
  <c r="Y2423" i="92"/>
  <c r="X2423" i="92"/>
  <c r="W2423" i="92"/>
  <c r="AA2422" i="92"/>
  <c r="Z2422" i="92"/>
  <c r="Y2422" i="92"/>
  <c r="X2422" i="92"/>
  <c r="W2422" i="92"/>
  <c r="AA2421" i="92"/>
  <c r="Z2421" i="92"/>
  <c r="Y2421" i="92"/>
  <c r="X2421" i="92"/>
  <c r="W2421" i="92"/>
  <c r="P2421" i="92"/>
  <c r="AA2420" i="92"/>
  <c r="Z2420" i="92"/>
  <c r="Y2420" i="92"/>
  <c r="X2420" i="92"/>
  <c r="W2420" i="92"/>
  <c r="H2417" i="92"/>
  <c r="P2428" i="92" s="1"/>
  <c r="G2414" i="92"/>
  <c r="AA2405" i="92"/>
  <c r="Z2405" i="92"/>
  <c r="Y2405" i="92"/>
  <c r="X2405" i="92"/>
  <c r="W2405" i="92"/>
  <c r="AA2404" i="92"/>
  <c r="Z2404" i="92"/>
  <c r="Y2404" i="92"/>
  <c r="X2404" i="92"/>
  <c r="W2404" i="92"/>
  <c r="AA2403" i="92"/>
  <c r="Z2403" i="92"/>
  <c r="Y2403" i="92"/>
  <c r="X2403" i="92"/>
  <c r="W2403" i="92"/>
  <c r="AA2402" i="92"/>
  <c r="Z2402" i="92"/>
  <c r="Y2402" i="92"/>
  <c r="X2402" i="92"/>
  <c r="W2402" i="92"/>
  <c r="AA2401" i="92"/>
  <c r="Z2401" i="92"/>
  <c r="Y2401" i="92"/>
  <c r="X2401" i="92"/>
  <c r="W2401" i="92"/>
  <c r="AA2400" i="92"/>
  <c r="Z2400" i="92"/>
  <c r="Y2400" i="92"/>
  <c r="X2400" i="92"/>
  <c r="W2400" i="92"/>
  <c r="AA2399" i="92"/>
  <c r="Z2399" i="92"/>
  <c r="Y2399" i="92"/>
  <c r="X2399" i="92"/>
  <c r="W2399" i="92"/>
  <c r="AA2398" i="92"/>
  <c r="Z2398" i="92"/>
  <c r="Y2398" i="92"/>
  <c r="X2398" i="92"/>
  <c r="W2398" i="92"/>
  <c r="AA2397" i="92"/>
  <c r="Z2397" i="92"/>
  <c r="Y2397" i="92"/>
  <c r="X2397" i="92"/>
  <c r="W2397" i="92"/>
  <c r="AA2396" i="92"/>
  <c r="Z2396" i="92"/>
  <c r="Y2396" i="92"/>
  <c r="X2396" i="92"/>
  <c r="W2396" i="92"/>
  <c r="AA2395" i="92"/>
  <c r="AA2394" i="92"/>
  <c r="Z2394" i="92"/>
  <c r="Y2394" i="92"/>
  <c r="X2394" i="92"/>
  <c r="W2394" i="92"/>
  <c r="AA2393" i="92"/>
  <c r="Z2393" i="92"/>
  <c r="Y2393" i="92"/>
  <c r="X2393" i="92"/>
  <c r="AA2392" i="92"/>
  <c r="Z2392" i="92"/>
  <c r="Y2392" i="92"/>
  <c r="X2392" i="92"/>
  <c r="AA2391" i="92"/>
  <c r="Z2391" i="92"/>
  <c r="Y2391" i="92"/>
  <c r="X2391" i="92"/>
  <c r="AA2390" i="92"/>
  <c r="Z2390" i="92"/>
  <c r="Y2390" i="92"/>
  <c r="X2390" i="92"/>
  <c r="AA2389" i="92"/>
  <c r="Z2389" i="92"/>
  <c r="Y2389" i="92"/>
  <c r="X2389" i="92"/>
  <c r="W2389" i="92"/>
  <c r="AA2388" i="92"/>
  <c r="Z2388" i="92"/>
  <c r="Y2388" i="92"/>
  <c r="X2388" i="92"/>
  <c r="W2388" i="92"/>
  <c r="AA2387" i="92"/>
  <c r="AA2386" i="92"/>
  <c r="Z2386" i="92"/>
  <c r="Y2386" i="92"/>
  <c r="X2386" i="92"/>
  <c r="W2386" i="92"/>
  <c r="AA2385" i="92"/>
  <c r="Z2385" i="92"/>
  <c r="Y2385" i="92"/>
  <c r="X2385" i="92"/>
  <c r="W2385" i="92"/>
  <c r="AA2384" i="92"/>
  <c r="Z2384" i="92"/>
  <c r="Y2384" i="92"/>
  <c r="X2384" i="92"/>
  <c r="W2384" i="92"/>
  <c r="AA2383" i="92"/>
  <c r="Z2383" i="92"/>
  <c r="Y2383" i="92"/>
  <c r="X2383" i="92"/>
  <c r="W2383" i="92"/>
  <c r="H2380" i="92"/>
  <c r="G2377" i="92"/>
  <c r="Q2369" i="92"/>
  <c r="AA2368" i="92"/>
  <c r="Z2368" i="92"/>
  <c r="Y2368" i="92"/>
  <c r="X2368" i="92"/>
  <c r="W2368" i="92"/>
  <c r="P2368" i="92"/>
  <c r="AA2367" i="92"/>
  <c r="Z2367" i="92"/>
  <c r="Y2367" i="92"/>
  <c r="X2367" i="92"/>
  <c r="W2367" i="92"/>
  <c r="AA2366" i="92"/>
  <c r="Z2366" i="92"/>
  <c r="Y2366" i="92"/>
  <c r="X2366" i="92"/>
  <c r="W2366" i="92"/>
  <c r="AA2365" i="92"/>
  <c r="Z2365" i="92"/>
  <c r="Y2365" i="92"/>
  <c r="X2365" i="92"/>
  <c r="W2365" i="92"/>
  <c r="AA2364" i="92"/>
  <c r="Z2364" i="92"/>
  <c r="Y2364" i="92"/>
  <c r="X2364" i="92"/>
  <c r="W2364" i="92"/>
  <c r="P2364" i="92"/>
  <c r="AA2363" i="92"/>
  <c r="Z2363" i="92"/>
  <c r="Y2363" i="92"/>
  <c r="X2363" i="92"/>
  <c r="W2363" i="92"/>
  <c r="AA2362" i="92"/>
  <c r="Z2362" i="92"/>
  <c r="Y2362" i="92"/>
  <c r="X2362" i="92"/>
  <c r="W2362" i="92"/>
  <c r="AA2361" i="92"/>
  <c r="Z2361" i="92"/>
  <c r="Y2361" i="92"/>
  <c r="X2361" i="92"/>
  <c r="W2361" i="92"/>
  <c r="AA2360" i="92"/>
  <c r="Z2360" i="92"/>
  <c r="Y2360" i="92"/>
  <c r="X2360" i="92"/>
  <c r="W2360" i="92"/>
  <c r="P2360" i="92"/>
  <c r="AA2359" i="92"/>
  <c r="Z2359" i="92"/>
  <c r="Y2359" i="92"/>
  <c r="X2359" i="92"/>
  <c r="W2359" i="92"/>
  <c r="AA2358" i="92"/>
  <c r="AA2357" i="92"/>
  <c r="Z2357" i="92"/>
  <c r="Y2357" i="92"/>
  <c r="X2357" i="92"/>
  <c r="W2357" i="92"/>
  <c r="P2357" i="92"/>
  <c r="AA2356" i="92"/>
  <c r="Z2356" i="92"/>
  <c r="Y2356" i="92"/>
  <c r="X2356" i="92"/>
  <c r="AA2355" i="92"/>
  <c r="Z2355" i="92"/>
  <c r="Y2355" i="92"/>
  <c r="X2355" i="92"/>
  <c r="AA2354" i="92"/>
  <c r="Z2354" i="92"/>
  <c r="Y2354" i="92"/>
  <c r="X2354" i="92"/>
  <c r="P2354" i="92"/>
  <c r="AA2353" i="92"/>
  <c r="Z2353" i="92"/>
  <c r="Y2353" i="92"/>
  <c r="X2353" i="92"/>
  <c r="AA2352" i="92"/>
  <c r="Z2352" i="92"/>
  <c r="Y2352" i="92"/>
  <c r="X2352" i="92"/>
  <c r="W2352" i="92"/>
  <c r="P2352" i="92"/>
  <c r="AA2351" i="92"/>
  <c r="Z2351" i="92"/>
  <c r="Y2351" i="92"/>
  <c r="X2351" i="92"/>
  <c r="W2351" i="92"/>
  <c r="AA2350" i="92"/>
  <c r="AA2349" i="92"/>
  <c r="Z2349" i="92"/>
  <c r="Y2349" i="92"/>
  <c r="X2349" i="92"/>
  <c r="W2349" i="92"/>
  <c r="AA2348" i="92"/>
  <c r="Z2348" i="92"/>
  <c r="Y2348" i="92"/>
  <c r="X2348" i="92"/>
  <c r="W2348" i="92"/>
  <c r="AA2347" i="92"/>
  <c r="Z2347" i="92"/>
  <c r="Y2347" i="92"/>
  <c r="X2347" i="92"/>
  <c r="W2347" i="92"/>
  <c r="AA2346" i="92"/>
  <c r="Z2346" i="92"/>
  <c r="Y2346" i="92"/>
  <c r="X2346" i="92"/>
  <c r="W2346" i="92"/>
  <c r="H2343" i="92"/>
  <c r="P2356" i="92" s="1"/>
  <c r="G2340" i="92"/>
  <c r="AA2331" i="92"/>
  <c r="Z2331" i="92"/>
  <c r="Y2331" i="92"/>
  <c r="X2331" i="92"/>
  <c r="W2331" i="92"/>
  <c r="AA2330" i="92"/>
  <c r="Z2330" i="92"/>
  <c r="Y2330" i="92"/>
  <c r="X2330" i="92"/>
  <c r="W2330" i="92"/>
  <c r="AA2329" i="92"/>
  <c r="Z2329" i="92"/>
  <c r="Y2329" i="92"/>
  <c r="X2329" i="92"/>
  <c r="W2329" i="92"/>
  <c r="AA2328" i="92"/>
  <c r="Z2328" i="92"/>
  <c r="Y2328" i="92"/>
  <c r="X2328" i="92"/>
  <c r="W2328" i="92"/>
  <c r="AA2327" i="92"/>
  <c r="Z2327" i="92"/>
  <c r="Y2327" i="92"/>
  <c r="X2327" i="92"/>
  <c r="W2327" i="92"/>
  <c r="AA2326" i="92"/>
  <c r="Z2326" i="92"/>
  <c r="Y2326" i="92"/>
  <c r="X2326" i="92"/>
  <c r="W2326" i="92"/>
  <c r="AA2325" i="92"/>
  <c r="Z2325" i="92"/>
  <c r="Y2325" i="92"/>
  <c r="X2325" i="92"/>
  <c r="W2325" i="92"/>
  <c r="AA2324" i="92"/>
  <c r="Z2324" i="92"/>
  <c r="Y2324" i="92"/>
  <c r="X2324" i="92"/>
  <c r="W2324" i="92"/>
  <c r="AA2323" i="92"/>
  <c r="Z2323" i="92"/>
  <c r="Y2323" i="92"/>
  <c r="X2323" i="92"/>
  <c r="W2323" i="92"/>
  <c r="AA2322" i="92"/>
  <c r="Z2322" i="92"/>
  <c r="Y2322" i="92"/>
  <c r="X2322" i="92"/>
  <c r="W2322" i="92"/>
  <c r="AA2321" i="92"/>
  <c r="AA2320" i="92"/>
  <c r="Z2320" i="92"/>
  <c r="Y2320" i="92"/>
  <c r="X2320" i="92"/>
  <c r="W2320" i="92"/>
  <c r="AA2319" i="92"/>
  <c r="Z2319" i="92"/>
  <c r="Y2319" i="92"/>
  <c r="X2319" i="92"/>
  <c r="AA2318" i="92"/>
  <c r="Z2318" i="92"/>
  <c r="Y2318" i="92"/>
  <c r="X2318" i="92"/>
  <c r="AA2317" i="92"/>
  <c r="Z2317" i="92"/>
  <c r="Y2317" i="92"/>
  <c r="X2317" i="92"/>
  <c r="AA2316" i="92"/>
  <c r="Z2316" i="92"/>
  <c r="Y2316" i="92"/>
  <c r="X2316" i="92"/>
  <c r="AA2315" i="92"/>
  <c r="Z2315" i="92"/>
  <c r="Y2315" i="92"/>
  <c r="X2315" i="92"/>
  <c r="W2315" i="92"/>
  <c r="AA2314" i="92"/>
  <c r="Z2314" i="92"/>
  <c r="Y2314" i="92"/>
  <c r="X2314" i="92"/>
  <c r="W2314" i="92"/>
  <c r="AA2313" i="92"/>
  <c r="AA2312" i="92"/>
  <c r="Z2312" i="92"/>
  <c r="Y2312" i="92"/>
  <c r="X2312" i="92"/>
  <c r="W2312" i="92"/>
  <c r="AA2311" i="92"/>
  <c r="Z2311" i="92"/>
  <c r="Y2311" i="92"/>
  <c r="X2311" i="92"/>
  <c r="W2311" i="92"/>
  <c r="AA2310" i="92"/>
  <c r="Z2310" i="92"/>
  <c r="Y2310" i="92"/>
  <c r="X2310" i="92"/>
  <c r="W2310" i="92"/>
  <c r="AA2309" i="92"/>
  <c r="Z2309" i="92"/>
  <c r="Y2309" i="92"/>
  <c r="X2309" i="92"/>
  <c r="W2309" i="92"/>
  <c r="H2306" i="92"/>
  <c r="G2303" i="92"/>
  <c r="AA2294" i="92"/>
  <c r="Z2294" i="92"/>
  <c r="Y2294" i="92"/>
  <c r="X2294" i="92"/>
  <c r="W2294" i="92"/>
  <c r="AA2293" i="92"/>
  <c r="Z2293" i="92"/>
  <c r="Y2293" i="92"/>
  <c r="X2293" i="92"/>
  <c r="W2293" i="92"/>
  <c r="P2293" i="92"/>
  <c r="AA2292" i="92"/>
  <c r="Z2292" i="92"/>
  <c r="Y2292" i="92"/>
  <c r="X2292" i="92"/>
  <c r="W2292" i="92"/>
  <c r="AA2291" i="92"/>
  <c r="Z2291" i="92"/>
  <c r="Y2291" i="92"/>
  <c r="X2291" i="92"/>
  <c r="W2291" i="92"/>
  <c r="AA2290" i="92"/>
  <c r="Z2290" i="92"/>
  <c r="Y2290" i="92"/>
  <c r="X2290" i="92"/>
  <c r="W2290" i="92"/>
  <c r="AA2289" i="92"/>
  <c r="Z2289" i="92"/>
  <c r="Y2289" i="92"/>
  <c r="X2289" i="92"/>
  <c r="W2289" i="92"/>
  <c r="AA2288" i="92"/>
  <c r="Z2288" i="92"/>
  <c r="Y2288" i="92"/>
  <c r="X2288" i="92"/>
  <c r="W2288" i="92"/>
  <c r="AA2287" i="92"/>
  <c r="Z2287" i="92"/>
  <c r="Y2287" i="92"/>
  <c r="X2287" i="92"/>
  <c r="W2287" i="92"/>
  <c r="AA2286" i="92"/>
  <c r="Z2286" i="92"/>
  <c r="Y2286" i="92"/>
  <c r="X2286" i="92"/>
  <c r="W2286" i="92"/>
  <c r="AA2285" i="92"/>
  <c r="Z2285" i="92"/>
  <c r="Y2285" i="92"/>
  <c r="X2285" i="92"/>
  <c r="W2285" i="92"/>
  <c r="P2285" i="92"/>
  <c r="AA2284" i="92"/>
  <c r="AA2283" i="92"/>
  <c r="Z2283" i="92"/>
  <c r="Y2283" i="92"/>
  <c r="X2283" i="92"/>
  <c r="W2283" i="92"/>
  <c r="P2283" i="92"/>
  <c r="AA2282" i="92"/>
  <c r="Z2282" i="92"/>
  <c r="Y2282" i="92"/>
  <c r="X2282" i="92"/>
  <c r="AA2281" i="92"/>
  <c r="Z2281" i="92"/>
  <c r="Y2281" i="92"/>
  <c r="X2281" i="92"/>
  <c r="AA2280" i="92"/>
  <c r="Z2280" i="92"/>
  <c r="Y2280" i="92"/>
  <c r="X2280" i="92"/>
  <c r="AA2279" i="92"/>
  <c r="Z2279" i="92"/>
  <c r="Y2279" i="92"/>
  <c r="X2279" i="92"/>
  <c r="AA2278" i="92"/>
  <c r="Z2278" i="92"/>
  <c r="Y2278" i="92"/>
  <c r="X2278" i="92"/>
  <c r="W2278" i="92"/>
  <c r="AA2277" i="92"/>
  <c r="Z2277" i="92"/>
  <c r="Y2277" i="92"/>
  <c r="X2277" i="92"/>
  <c r="W2277" i="92"/>
  <c r="AA2276" i="92"/>
  <c r="AA2275" i="92"/>
  <c r="Z2275" i="92"/>
  <c r="Y2275" i="92"/>
  <c r="X2275" i="92"/>
  <c r="W2275" i="92"/>
  <c r="P2275" i="92"/>
  <c r="AA2274" i="92"/>
  <c r="Z2274" i="92"/>
  <c r="Y2274" i="92"/>
  <c r="X2274" i="92"/>
  <c r="W2274" i="92"/>
  <c r="AA2273" i="92"/>
  <c r="Z2273" i="92"/>
  <c r="Y2273" i="92"/>
  <c r="X2273" i="92"/>
  <c r="W2273" i="92"/>
  <c r="AA2272" i="92"/>
  <c r="Z2272" i="92"/>
  <c r="Y2272" i="92"/>
  <c r="X2272" i="92"/>
  <c r="W2272" i="92"/>
  <c r="H2269" i="92"/>
  <c r="P2280" i="92" s="1"/>
  <c r="G2266" i="92"/>
  <c r="AA2257" i="92"/>
  <c r="Z2257" i="92"/>
  <c r="Y2257" i="92"/>
  <c r="X2257" i="92"/>
  <c r="W2257" i="92"/>
  <c r="AA2256" i="92"/>
  <c r="Z2256" i="92"/>
  <c r="Y2256" i="92"/>
  <c r="X2256" i="92"/>
  <c r="W2256" i="92"/>
  <c r="AA2255" i="92"/>
  <c r="Z2255" i="92"/>
  <c r="Y2255" i="92"/>
  <c r="X2255" i="92"/>
  <c r="W2255" i="92"/>
  <c r="AA2254" i="92"/>
  <c r="Z2254" i="92"/>
  <c r="Y2254" i="92"/>
  <c r="X2254" i="92"/>
  <c r="W2254" i="92"/>
  <c r="AA2253" i="92"/>
  <c r="Z2253" i="92"/>
  <c r="Y2253" i="92"/>
  <c r="X2253" i="92"/>
  <c r="W2253" i="92"/>
  <c r="P2253" i="92"/>
  <c r="AA2252" i="92"/>
  <c r="Z2252" i="92"/>
  <c r="Y2252" i="92"/>
  <c r="X2252" i="92"/>
  <c r="W2252" i="92"/>
  <c r="AA2251" i="92"/>
  <c r="Z2251" i="92"/>
  <c r="Y2251" i="92"/>
  <c r="X2251" i="92"/>
  <c r="W2251" i="92"/>
  <c r="AA2250" i="92"/>
  <c r="Z2250" i="92"/>
  <c r="Y2250" i="92"/>
  <c r="X2250" i="92"/>
  <c r="W2250" i="92"/>
  <c r="AA2249" i="92"/>
  <c r="Z2249" i="92"/>
  <c r="Y2249" i="92"/>
  <c r="X2249" i="92"/>
  <c r="W2249" i="92"/>
  <c r="AA2248" i="92"/>
  <c r="Z2248" i="92"/>
  <c r="Y2248" i="92"/>
  <c r="X2248" i="92"/>
  <c r="W2248" i="92"/>
  <c r="P2248" i="92"/>
  <c r="AA2247" i="92"/>
  <c r="AA2246" i="92"/>
  <c r="Z2246" i="92"/>
  <c r="Y2246" i="92"/>
  <c r="X2246" i="92"/>
  <c r="W2246" i="92"/>
  <c r="P2246" i="92"/>
  <c r="AA2245" i="92"/>
  <c r="Z2245" i="92"/>
  <c r="Y2245" i="92"/>
  <c r="X2245" i="92"/>
  <c r="AA2244" i="92"/>
  <c r="Z2244" i="92"/>
  <c r="Y2244" i="92"/>
  <c r="X2244" i="92"/>
  <c r="AA2243" i="92"/>
  <c r="Z2243" i="92"/>
  <c r="Y2243" i="92"/>
  <c r="X2243" i="92"/>
  <c r="AA2242" i="92"/>
  <c r="Z2242" i="92"/>
  <c r="Y2242" i="92"/>
  <c r="X2242" i="92"/>
  <c r="AA2241" i="92"/>
  <c r="Z2241" i="92"/>
  <c r="Y2241" i="92"/>
  <c r="X2241" i="92"/>
  <c r="W2241" i="92"/>
  <c r="P2241" i="92"/>
  <c r="AA2240" i="92"/>
  <c r="Z2240" i="92"/>
  <c r="Y2240" i="92"/>
  <c r="X2240" i="92"/>
  <c r="W2240" i="92"/>
  <c r="AA2239" i="92"/>
  <c r="AA2238" i="92"/>
  <c r="Z2238" i="92"/>
  <c r="Y2238" i="92"/>
  <c r="X2238" i="92"/>
  <c r="W2238" i="92"/>
  <c r="AA2237" i="92"/>
  <c r="Z2237" i="92"/>
  <c r="Y2237" i="92"/>
  <c r="X2237" i="92"/>
  <c r="W2237" i="92"/>
  <c r="AA2236" i="92"/>
  <c r="Z2236" i="92"/>
  <c r="Y2236" i="92"/>
  <c r="X2236" i="92"/>
  <c r="W2236" i="92"/>
  <c r="AA2235" i="92"/>
  <c r="Z2235" i="92"/>
  <c r="Y2235" i="92"/>
  <c r="X2235" i="92"/>
  <c r="W2235" i="92"/>
  <c r="H2232" i="92"/>
  <c r="P2255" i="92" s="1"/>
  <c r="G2229" i="92"/>
  <c r="AA2220" i="92"/>
  <c r="Z2220" i="92"/>
  <c r="Y2220" i="92"/>
  <c r="X2220" i="92"/>
  <c r="W2220" i="92"/>
  <c r="AA2219" i="92"/>
  <c r="Z2219" i="92"/>
  <c r="Y2219" i="92"/>
  <c r="X2219" i="92"/>
  <c r="W2219" i="92"/>
  <c r="AA2218" i="92"/>
  <c r="Z2218" i="92"/>
  <c r="Y2218" i="92"/>
  <c r="X2218" i="92"/>
  <c r="W2218" i="92"/>
  <c r="AA2217" i="92"/>
  <c r="Z2217" i="92"/>
  <c r="Y2217" i="92"/>
  <c r="X2217" i="92"/>
  <c r="W2217" i="92"/>
  <c r="AA2216" i="92"/>
  <c r="Z2216" i="92"/>
  <c r="Y2216" i="92"/>
  <c r="X2216" i="92"/>
  <c r="W2216" i="92"/>
  <c r="AA2215" i="92"/>
  <c r="Z2215" i="92"/>
  <c r="Y2215" i="92"/>
  <c r="X2215" i="92"/>
  <c r="W2215" i="92"/>
  <c r="AA2214" i="92"/>
  <c r="Z2214" i="92"/>
  <c r="Y2214" i="92"/>
  <c r="X2214" i="92"/>
  <c r="W2214" i="92"/>
  <c r="AA2213" i="92"/>
  <c r="Z2213" i="92"/>
  <c r="Y2213" i="92"/>
  <c r="X2213" i="92"/>
  <c r="W2213" i="92"/>
  <c r="AA2212" i="92"/>
  <c r="Z2212" i="92"/>
  <c r="Y2212" i="92"/>
  <c r="X2212" i="92"/>
  <c r="W2212" i="92"/>
  <c r="AA2211" i="92"/>
  <c r="Z2211" i="92"/>
  <c r="Y2211" i="92"/>
  <c r="X2211" i="92"/>
  <c r="W2211" i="92"/>
  <c r="AA2210" i="92"/>
  <c r="AA2209" i="92"/>
  <c r="Z2209" i="92"/>
  <c r="Y2209" i="92"/>
  <c r="X2209" i="92"/>
  <c r="W2209" i="92"/>
  <c r="AA2208" i="92"/>
  <c r="Z2208" i="92"/>
  <c r="Y2208" i="92"/>
  <c r="X2208" i="92"/>
  <c r="AA2207" i="92"/>
  <c r="Z2207" i="92"/>
  <c r="Y2207" i="92"/>
  <c r="X2207" i="92"/>
  <c r="AA2206" i="92"/>
  <c r="Z2206" i="92"/>
  <c r="Y2206" i="92"/>
  <c r="X2206" i="92"/>
  <c r="AA2205" i="92"/>
  <c r="Z2205" i="92"/>
  <c r="Y2205" i="92"/>
  <c r="X2205" i="92"/>
  <c r="AA2204" i="92"/>
  <c r="Z2204" i="92"/>
  <c r="Y2204" i="92"/>
  <c r="X2204" i="92"/>
  <c r="W2204" i="92"/>
  <c r="AA2203" i="92"/>
  <c r="Z2203" i="92"/>
  <c r="Y2203" i="92"/>
  <c r="X2203" i="92"/>
  <c r="W2203" i="92"/>
  <c r="AA2202" i="92"/>
  <c r="AA2201" i="92"/>
  <c r="Z2201" i="92"/>
  <c r="Y2201" i="92"/>
  <c r="X2201" i="92"/>
  <c r="W2201" i="92"/>
  <c r="AA2200" i="92"/>
  <c r="Z2200" i="92"/>
  <c r="Y2200" i="92"/>
  <c r="X2200" i="92"/>
  <c r="W2200" i="92"/>
  <c r="AA2199" i="92"/>
  <c r="Z2199" i="92"/>
  <c r="Y2199" i="92"/>
  <c r="X2199" i="92"/>
  <c r="W2199" i="92"/>
  <c r="AA2198" i="92"/>
  <c r="Z2198" i="92"/>
  <c r="Y2198" i="92"/>
  <c r="X2198" i="92"/>
  <c r="W2198" i="92"/>
  <c r="H2195" i="92"/>
  <c r="P2208" i="92" s="1"/>
  <c r="G2192" i="92"/>
  <c r="AA2183" i="92"/>
  <c r="Z2183" i="92"/>
  <c r="Y2183" i="92"/>
  <c r="X2183" i="92"/>
  <c r="W2183" i="92"/>
  <c r="AA2182" i="92"/>
  <c r="Z2182" i="92"/>
  <c r="Y2182" i="92"/>
  <c r="X2182" i="92"/>
  <c r="W2182" i="92"/>
  <c r="AA2181" i="92"/>
  <c r="Z2181" i="92"/>
  <c r="Y2181" i="92"/>
  <c r="X2181" i="92"/>
  <c r="W2181" i="92"/>
  <c r="AA2180" i="92"/>
  <c r="Z2180" i="92"/>
  <c r="Y2180" i="92"/>
  <c r="X2180" i="92"/>
  <c r="W2180" i="92"/>
  <c r="AA2179" i="92"/>
  <c r="Z2179" i="92"/>
  <c r="Y2179" i="92"/>
  <c r="X2179" i="92"/>
  <c r="W2179" i="92"/>
  <c r="AA2178" i="92"/>
  <c r="Z2178" i="92"/>
  <c r="Y2178" i="92"/>
  <c r="X2178" i="92"/>
  <c r="W2178" i="92"/>
  <c r="AA2177" i="92"/>
  <c r="Z2177" i="92"/>
  <c r="Y2177" i="92"/>
  <c r="X2177" i="92"/>
  <c r="W2177" i="92"/>
  <c r="AA2176" i="92"/>
  <c r="Z2176" i="92"/>
  <c r="Y2176" i="92"/>
  <c r="X2176" i="92"/>
  <c r="W2176" i="92"/>
  <c r="AA2175" i="92"/>
  <c r="Z2175" i="92"/>
  <c r="Y2175" i="92"/>
  <c r="X2175" i="92"/>
  <c r="W2175" i="92"/>
  <c r="AA2174" i="92"/>
  <c r="Z2174" i="92"/>
  <c r="Y2174" i="92"/>
  <c r="X2174" i="92"/>
  <c r="W2174" i="92"/>
  <c r="AA2173" i="92"/>
  <c r="AA2172" i="92"/>
  <c r="Z2172" i="92"/>
  <c r="Y2172" i="92"/>
  <c r="X2172" i="92"/>
  <c r="W2172" i="92"/>
  <c r="AA2171" i="92"/>
  <c r="Z2171" i="92"/>
  <c r="Y2171" i="92"/>
  <c r="X2171" i="92"/>
  <c r="AA2170" i="92"/>
  <c r="Z2170" i="92"/>
  <c r="Y2170" i="92"/>
  <c r="X2170" i="92"/>
  <c r="AA2169" i="92"/>
  <c r="Z2169" i="92"/>
  <c r="Y2169" i="92"/>
  <c r="X2169" i="92"/>
  <c r="AA2168" i="92"/>
  <c r="Z2168" i="92"/>
  <c r="Y2168" i="92"/>
  <c r="X2168" i="92"/>
  <c r="AA2167" i="92"/>
  <c r="Z2167" i="92"/>
  <c r="Y2167" i="92"/>
  <c r="X2167" i="92"/>
  <c r="W2167" i="92"/>
  <c r="AA2166" i="92"/>
  <c r="Z2166" i="92"/>
  <c r="Y2166" i="92"/>
  <c r="X2166" i="92"/>
  <c r="W2166" i="92"/>
  <c r="AA2165" i="92"/>
  <c r="AA2164" i="92"/>
  <c r="Z2164" i="92"/>
  <c r="Y2164" i="92"/>
  <c r="X2164" i="92"/>
  <c r="W2164" i="92"/>
  <c r="AA2163" i="92"/>
  <c r="Z2163" i="92"/>
  <c r="Y2163" i="92"/>
  <c r="X2163" i="92"/>
  <c r="W2163" i="92"/>
  <c r="AA2162" i="92"/>
  <c r="Z2162" i="92"/>
  <c r="Y2162" i="92"/>
  <c r="X2162" i="92"/>
  <c r="W2162" i="92"/>
  <c r="AA2161" i="92"/>
  <c r="Z2161" i="92"/>
  <c r="Y2161" i="92"/>
  <c r="X2161" i="92"/>
  <c r="W2161" i="92"/>
  <c r="H2158" i="92"/>
  <c r="G2155" i="92"/>
  <c r="Q2147" i="92"/>
  <c r="AA2146" i="92"/>
  <c r="Z2146" i="92"/>
  <c r="Y2146" i="92"/>
  <c r="X2146" i="92"/>
  <c r="W2146" i="92"/>
  <c r="AA2145" i="92"/>
  <c r="Z2145" i="92"/>
  <c r="Y2145" i="92"/>
  <c r="X2145" i="92"/>
  <c r="W2145" i="92"/>
  <c r="AA2144" i="92"/>
  <c r="Z2144" i="92"/>
  <c r="Y2144" i="92"/>
  <c r="X2144" i="92"/>
  <c r="W2144" i="92"/>
  <c r="AA2143" i="92"/>
  <c r="Z2143" i="92"/>
  <c r="Y2143" i="92"/>
  <c r="X2143" i="92"/>
  <c r="W2143" i="92"/>
  <c r="AA2142" i="92"/>
  <c r="Z2142" i="92"/>
  <c r="Y2142" i="92"/>
  <c r="X2142" i="92"/>
  <c r="W2142" i="92"/>
  <c r="AA2141" i="92"/>
  <c r="Z2141" i="92"/>
  <c r="Y2141" i="92"/>
  <c r="X2141" i="92"/>
  <c r="W2141" i="92"/>
  <c r="AA2140" i="92"/>
  <c r="Z2140" i="92"/>
  <c r="Y2140" i="92"/>
  <c r="X2140" i="92"/>
  <c r="W2140" i="92"/>
  <c r="AA2139" i="92"/>
  <c r="Z2139" i="92"/>
  <c r="Y2139" i="92"/>
  <c r="X2139" i="92"/>
  <c r="W2139" i="92"/>
  <c r="P2139" i="92"/>
  <c r="AA2138" i="92"/>
  <c r="Z2138" i="92"/>
  <c r="Y2138" i="92"/>
  <c r="X2138" i="92"/>
  <c r="W2138" i="92"/>
  <c r="AA2137" i="92"/>
  <c r="Z2137" i="92"/>
  <c r="Y2137" i="92"/>
  <c r="X2137" i="92"/>
  <c r="W2137" i="92"/>
  <c r="AA2136" i="92"/>
  <c r="AA2135" i="92"/>
  <c r="Z2135" i="92"/>
  <c r="Y2135" i="92"/>
  <c r="X2135" i="92"/>
  <c r="W2135" i="92"/>
  <c r="AA2134" i="92"/>
  <c r="Z2134" i="92"/>
  <c r="Y2134" i="92"/>
  <c r="X2134" i="92"/>
  <c r="AA2133" i="92"/>
  <c r="Z2133" i="92"/>
  <c r="Y2133" i="92"/>
  <c r="X2133" i="92"/>
  <c r="AA2132" i="92"/>
  <c r="Z2132" i="92"/>
  <c r="Y2132" i="92"/>
  <c r="X2132" i="92"/>
  <c r="AA2131" i="92"/>
  <c r="Z2131" i="92"/>
  <c r="Y2131" i="92"/>
  <c r="X2131" i="92"/>
  <c r="AA2130" i="92"/>
  <c r="Z2130" i="92"/>
  <c r="Y2130" i="92"/>
  <c r="X2130" i="92"/>
  <c r="W2130" i="92"/>
  <c r="AA2129" i="92"/>
  <c r="Z2129" i="92"/>
  <c r="Y2129" i="92"/>
  <c r="X2129" i="92"/>
  <c r="W2129" i="92"/>
  <c r="AA2128" i="92"/>
  <c r="AA2127" i="92"/>
  <c r="Z2127" i="92"/>
  <c r="Y2127" i="92"/>
  <c r="X2127" i="92"/>
  <c r="W2127" i="92"/>
  <c r="AA2126" i="92"/>
  <c r="Z2126" i="92"/>
  <c r="Y2126" i="92"/>
  <c r="X2126" i="92"/>
  <c r="W2126" i="92"/>
  <c r="AA2125" i="92"/>
  <c r="Z2125" i="92"/>
  <c r="Y2125" i="92"/>
  <c r="X2125" i="92"/>
  <c r="W2125" i="92"/>
  <c r="AA2124" i="92"/>
  <c r="Z2124" i="92"/>
  <c r="Y2124" i="92"/>
  <c r="X2124" i="92"/>
  <c r="W2124" i="92"/>
  <c r="H2121" i="92"/>
  <c r="P2132" i="92" s="1"/>
  <c r="G2118" i="92"/>
  <c r="AA2109" i="92"/>
  <c r="Z2109" i="92"/>
  <c r="Y2109" i="92"/>
  <c r="X2109" i="92"/>
  <c r="W2109" i="92"/>
  <c r="AA2108" i="92"/>
  <c r="Z2108" i="92"/>
  <c r="Y2108" i="92"/>
  <c r="X2108" i="92"/>
  <c r="W2108" i="92"/>
  <c r="AA2107" i="92"/>
  <c r="Z2107" i="92"/>
  <c r="Y2107" i="92"/>
  <c r="X2107" i="92"/>
  <c r="W2107" i="92"/>
  <c r="AA2106" i="92"/>
  <c r="Z2106" i="92"/>
  <c r="Y2106" i="92"/>
  <c r="X2106" i="92"/>
  <c r="W2106" i="92"/>
  <c r="AA2105" i="92"/>
  <c r="Z2105" i="92"/>
  <c r="Y2105" i="92"/>
  <c r="X2105" i="92"/>
  <c r="W2105" i="92"/>
  <c r="AA2104" i="92"/>
  <c r="Z2104" i="92"/>
  <c r="Y2104" i="92"/>
  <c r="X2104" i="92"/>
  <c r="W2104" i="92"/>
  <c r="AA2103" i="92"/>
  <c r="Z2103" i="92"/>
  <c r="Y2103" i="92"/>
  <c r="X2103" i="92"/>
  <c r="W2103" i="92"/>
  <c r="AA2102" i="92"/>
  <c r="Z2102" i="92"/>
  <c r="Y2102" i="92"/>
  <c r="X2102" i="92"/>
  <c r="W2102" i="92"/>
  <c r="AA2101" i="92"/>
  <c r="Z2101" i="92"/>
  <c r="Y2101" i="92"/>
  <c r="X2101" i="92"/>
  <c r="W2101" i="92"/>
  <c r="AA2100" i="92"/>
  <c r="Z2100" i="92"/>
  <c r="Y2100" i="92"/>
  <c r="X2100" i="92"/>
  <c r="W2100" i="92"/>
  <c r="AA2099" i="92"/>
  <c r="AA2098" i="92"/>
  <c r="Z2098" i="92"/>
  <c r="Y2098" i="92"/>
  <c r="X2098" i="92"/>
  <c r="W2098" i="92"/>
  <c r="AA2097" i="92"/>
  <c r="Z2097" i="92"/>
  <c r="Y2097" i="92"/>
  <c r="X2097" i="92"/>
  <c r="AA2096" i="92"/>
  <c r="Z2096" i="92"/>
  <c r="Y2096" i="92"/>
  <c r="X2096" i="92"/>
  <c r="AA2095" i="92"/>
  <c r="Z2095" i="92"/>
  <c r="Y2095" i="92"/>
  <c r="X2095" i="92"/>
  <c r="AA2094" i="92"/>
  <c r="Z2094" i="92"/>
  <c r="Y2094" i="92"/>
  <c r="X2094" i="92"/>
  <c r="AA2093" i="92"/>
  <c r="Z2093" i="92"/>
  <c r="Y2093" i="92"/>
  <c r="X2093" i="92"/>
  <c r="W2093" i="92"/>
  <c r="AA2092" i="92"/>
  <c r="Z2092" i="92"/>
  <c r="Y2092" i="92"/>
  <c r="X2092" i="92"/>
  <c r="W2092" i="92"/>
  <c r="P2092" i="92"/>
  <c r="AA2091" i="92"/>
  <c r="AA2090" i="92"/>
  <c r="Z2090" i="92"/>
  <c r="Y2090" i="92"/>
  <c r="X2090" i="92"/>
  <c r="W2090" i="92"/>
  <c r="AA2089" i="92"/>
  <c r="Z2089" i="92"/>
  <c r="Y2089" i="92"/>
  <c r="X2089" i="92"/>
  <c r="W2089" i="92"/>
  <c r="AA2088" i="92"/>
  <c r="Z2088" i="92"/>
  <c r="Y2088" i="92"/>
  <c r="X2088" i="92"/>
  <c r="W2088" i="92"/>
  <c r="AA2087" i="92"/>
  <c r="Z2087" i="92"/>
  <c r="Y2087" i="92"/>
  <c r="X2087" i="92"/>
  <c r="W2087" i="92"/>
  <c r="H2084" i="92"/>
  <c r="P2109" i="92" s="1"/>
  <c r="G2081" i="92"/>
  <c r="AA2072" i="92"/>
  <c r="Z2072" i="92"/>
  <c r="Y2072" i="92"/>
  <c r="X2072" i="92"/>
  <c r="W2072" i="92"/>
  <c r="AA2071" i="92"/>
  <c r="Z2071" i="92"/>
  <c r="Y2071" i="92"/>
  <c r="X2071" i="92"/>
  <c r="W2071" i="92"/>
  <c r="AA2070" i="92"/>
  <c r="Z2070" i="92"/>
  <c r="Y2070" i="92"/>
  <c r="X2070" i="92"/>
  <c r="W2070" i="92"/>
  <c r="AA2069" i="92"/>
  <c r="Z2069" i="92"/>
  <c r="Y2069" i="92"/>
  <c r="X2069" i="92"/>
  <c r="W2069" i="92"/>
  <c r="AA2068" i="92"/>
  <c r="Z2068" i="92"/>
  <c r="Y2068" i="92"/>
  <c r="X2068" i="92"/>
  <c r="W2068" i="92"/>
  <c r="AA2067" i="92"/>
  <c r="Z2067" i="92"/>
  <c r="Y2067" i="92"/>
  <c r="X2067" i="92"/>
  <c r="W2067" i="92"/>
  <c r="AA2066" i="92"/>
  <c r="Z2066" i="92"/>
  <c r="Y2066" i="92"/>
  <c r="X2066" i="92"/>
  <c r="W2066" i="92"/>
  <c r="AA2065" i="92"/>
  <c r="Z2065" i="92"/>
  <c r="Y2065" i="92"/>
  <c r="X2065" i="92"/>
  <c r="W2065" i="92"/>
  <c r="AA2064" i="92"/>
  <c r="Z2064" i="92"/>
  <c r="Y2064" i="92"/>
  <c r="X2064" i="92"/>
  <c r="W2064" i="92"/>
  <c r="AA2063" i="92"/>
  <c r="Z2063" i="92"/>
  <c r="Y2063" i="92"/>
  <c r="X2063" i="92"/>
  <c r="W2063" i="92"/>
  <c r="AA2062" i="92"/>
  <c r="AA2061" i="92"/>
  <c r="Z2061" i="92"/>
  <c r="Y2061" i="92"/>
  <c r="X2061" i="92"/>
  <c r="W2061" i="92"/>
  <c r="AA2060" i="92"/>
  <c r="Z2060" i="92"/>
  <c r="Y2060" i="92"/>
  <c r="X2060" i="92"/>
  <c r="AA2059" i="92"/>
  <c r="Z2059" i="92"/>
  <c r="Y2059" i="92"/>
  <c r="X2059" i="92"/>
  <c r="AA2058" i="92"/>
  <c r="Z2058" i="92"/>
  <c r="Y2058" i="92"/>
  <c r="X2058" i="92"/>
  <c r="AA2057" i="92"/>
  <c r="Z2057" i="92"/>
  <c r="Y2057" i="92"/>
  <c r="X2057" i="92"/>
  <c r="AA2056" i="92"/>
  <c r="Z2056" i="92"/>
  <c r="Y2056" i="92"/>
  <c r="X2056" i="92"/>
  <c r="W2056" i="92"/>
  <c r="AA2055" i="92"/>
  <c r="Z2055" i="92"/>
  <c r="Y2055" i="92"/>
  <c r="X2055" i="92"/>
  <c r="W2055" i="92"/>
  <c r="AA2054" i="92"/>
  <c r="AA2053" i="92"/>
  <c r="Z2053" i="92"/>
  <c r="Y2053" i="92"/>
  <c r="X2053" i="92"/>
  <c r="W2053" i="92"/>
  <c r="AA2052" i="92"/>
  <c r="Z2052" i="92"/>
  <c r="Y2052" i="92"/>
  <c r="X2052" i="92"/>
  <c r="W2052" i="92"/>
  <c r="AA2051" i="92"/>
  <c r="Z2051" i="92"/>
  <c r="Y2051" i="92"/>
  <c r="X2051" i="92"/>
  <c r="W2051" i="92"/>
  <c r="AA2050" i="92"/>
  <c r="Z2050" i="92"/>
  <c r="Y2050" i="92"/>
  <c r="X2050" i="92"/>
  <c r="W2050" i="92"/>
  <c r="H2047" i="92"/>
  <c r="P2060" i="92" s="1"/>
  <c r="G2044" i="92"/>
  <c r="AA2035" i="92"/>
  <c r="Z2035" i="92"/>
  <c r="Y2035" i="92"/>
  <c r="X2035" i="92"/>
  <c r="W2035" i="92"/>
  <c r="AA2034" i="92"/>
  <c r="Z2034" i="92"/>
  <c r="Y2034" i="92"/>
  <c r="X2034" i="92"/>
  <c r="W2034" i="92"/>
  <c r="AA2033" i="92"/>
  <c r="Z2033" i="92"/>
  <c r="Y2033" i="92"/>
  <c r="X2033" i="92"/>
  <c r="W2033" i="92"/>
  <c r="AA2032" i="92"/>
  <c r="Z2032" i="92"/>
  <c r="Y2032" i="92"/>
  <c r="X2032" i="92"/>
  <c r="W2032" i="92"/>
  <c r="AA2031" i="92"/>
  <c r="Z2031" i="92"/>
  <c r="Y2031" i="92"/>
  <c r="X2031" i="92"/>
  <c r="W2031" i="92"/>
  <c r="AA2030" i="92"/>
  <c r="Z2030" i="92"/>
  <c r="Y2030" i="92"/>
  <c r="X2030" i="92"/>
  <c r="W2030" i="92"/>
  <c r="AA2029" i="92"/>
  <c r="Z2029" i="92"/>
  <c r="Y2029" i="92"/>
  <c r="X2029" i="92"/>
  <c r="W2029" i="92"/>
  <c r="AA2028" i="92"/>
  <c r="Z2028" i="92"/>
  <c r="Y2028" i="92"/>
  <c r="X2028" i="92"/>
  <c r="W2028" i="92"/>
  <c r="AA2027" i="92"/>
  <c r="Z2027" i="92"/>
  <c r="Y2027" i="92"/>
  <c r="X2027" i="92"/>
  <c r="W2027" i="92"/>
  <c r="AA2026" i="92"/>
  <c r="Z2026" i="92"/>
  <c r="Y2026" i="92"/>
  <c r="X2026" i="92"/>
  <c r="W2026" i="92"/>
  <c r="AA2025" i="92"/>
  <c r="AA2024" i="92"/>
  <c r="Z2024" i="92"/>
  <c r="Y2024" i="92"/>
  <c r="X2024" i="92"/>
  <c r="W2024" i="92"/>
  <c r="AA2023" i="92"/>
  <c r="Z2023" i="92"/>
  <c r="Y2023" i="92"/>
  <c r="X2023" i="92"/>
  <c r="AA2022" i="92"/>
  <c r="Z2022" i="92"/>
  <c r="Y2022" i="92"/>
  <c r="X2022" i="92"/>
  <c r="AA2021" i="92"/>
  <c r="Z2021" i="92"/>
  <c r="Y2021" i="92"/>
  <c r="X2021" i="92"/>
  <c r="AA2020" i="92"/>
  <c r="Z2020" i="92"/>
  <c r="Y2020" i="92"/>
  <c r="X2020" i="92"/>
  <c r="AA2019" i="92"/>
  <c r="Z2019" i="92"/>
  <c r="Y2019" i="92"/>
  <c r="X2019" i="92"/>
  <c r="W2019" i="92"/>
  <c r="AA2018" i="92"/>
  <c r="Z2018" i="92"/>
  <c r="Y2018" i="92"/>
  <c r="X2018" i="92"/>
  <c r="W2018" i="92"/>
  <c r="AA2017" i="92"/>
  <c r="AA2016" i="92"/>
  <c r="Z2016" i="92"/>
  <c r="Y2016" i="92"/>
  <c r="X2016" i="92"/>
  <c r="W2016" i="92"/>
  <c r="AA2015" i="92"/>
  <c r="Z2015" i="92"/>
  <c r="Y2015" i="92"/>
  <c r="X2015" i="92"/>
  <c r="W2015" i="92"/>
  <c r="AA2014" i="92"/>
  <c r="Z2014" i="92"/>
  <c r="Y2014" i="92"/>
  <c r="X2014" i="92"/>
  <c r="W2014" i="92"/>
  <c r="AA2013" i="92"/>
  <c r="Z2013" i="92"/>
  <c r="Y2013" i="92"/>
  <c r="X2013" i="92"/>
  <c r="W2013" i="92"/>
  <c r="H2010" i="92"/>
  <c r="Q2036" i="92" s="1"/>
  <c r="G2007" i="92"/>
  <c r="AA1998" i="92"/>
  <c r="Z1998" i="92"/>
  <c r="Y1998" i="92"/>
  <c r="X1998" i="92"/>
  <c r="W1998" i="92"/>
  <c r="AA1997" i="92"/>
  <c r="Z1997" i="92"/>
  <c r="Y1997" i="92"/>
  <c r="X1997" i="92"/>
  <c r="W1997" i="92"/>
  <c r="P1997" i="92"/>
  <c r="AA1996" i="92"/>
  <c r="Z1996" i="92"/>
  <c r="Y1996" i="92"/>
  <c r="X1996" i="92"/>
  <c r="W1996" i="92"/>
  <c r="AA1995" i="92"/>
  <c r="Z1995" i="92"/>
  <c r="Y1995" i="92"/>
  <c r="X1995" i="92"/>
  <c r="W1995" i="92"/>
  <c r="AA1994" i="92"/>
  <c r="Z1994" i="92"/>
  <c r="Y1994" i="92"/>
  <c r="X1994" i="92"/>
  <c r="W1994" i="92"/>
  <c r="AA1993" i="92"/>
  <c r="Z1993" i="92"/>
  <c r="Y1993" i="92"/>
  <c r="X1993" i="92"/>
  <c r="W1993" i="92"/>
  <c r="P1993" i="92"/>
  <c r="AA1992" i="92"/>
  <c r="Z1992" i="92"/>
  <c r="Y1992" i="92"/>
  <c r="X1992" i="92"/>
  <c r="W1992" i="92"/>
  <c r="AA1991" i="92"/>
  <c r="Z1991" i="92"/>
  <c r="Y1991" i="92"/>
  <c r="X1991" i="92"/>
  <c r="W1991" i="92"/>
  <c r="AA1990" i="92"/>
  <c r="Z1990" i="92"/>
  <c r="Y1990" i="92"/>
  <c r="X1990" i="92"/>
  <c r="W1990" i="92"/>
  <c r="AA1989" i="92"/>
  <c r="Z1989" i="92"/>
  <c r="Y1989" i="92"/>
  <c r="X1989" i="92"/>
  <c r="W1989" i="92"/>
  <c r="AA1988" i="92"/>
  <c r="P1988" i="92"/>
  <c r="AA1987" i="92"/>
  <c r="Z1987" i="92"/>
  <c r="Y1987" i="92"/>
  <c r="X1987" i="92"/>
  <c r="W1987" i="92"/>
  <c r="AA1986" i="92"/>
  <c r="Z1986" i="92"/>
  <c r="Y1986" i="92"/>
  <c r="X1986" i="92"/>
  <c r="AA1985" i="92"/>
  <c r="Z1985" i="92"/>
  <c r="Y1985" i="92"/>
  <c r="X1985" i="92"/>
  <c r="AA1984" i="92"/>
  <c r="Z1984" i="92"/>
  <c r="Y1984" i="92"/>
  <c r="X1984" i="92"/>
  <c r="P1984" i="92"/>
  <c r="AA1983" i="92"/>
  <c r="Z1983" i="92"/>
  <c r="Y1983" i="92"/>
  <c r="X1983" i="92"/>
  <c r="AA1982" i="92"/>
  <c r="Z1982" i="92"/>
  <c r="Y1982" i="92"/>
  <c r="X1982" i="92"/>
  <c r="W1982" i="92"/>
  <c r="AA1981" i="92"/>
  <c r="Z1981" i="92"/>
  <c r="Y1981" i="92"/>
  <c r="X1981" i="92"/>
  <c r="W1981" i="92"/>
  <c r="AA1980" i="92"/>
  <c r="AA1979" i="92"/>
  <c r="Z1979" i="92"/>
  <c r="Y1979" i="92"/>
  <c r="X1979" i="92"/>
  <c r="W1979" i="92"/>
  <c r="AA1978" i="92"/>
  <c r="Z1978" i="92"/>
  <c r="Y1978" i="92"/>
  <c r="X1978" i="92"/>
  <c r="W1978" i="92"/>
  <c r="AA1977" i="92"/>
  <c r="Z1977" i="92"/>
  <c r="Y1977" i="92"/>
  <c r="X1977" i="92"/>
  <c r="W1977" i="92"/>
  <c r="AA1976" i="92"/>
  <c r="Z1976" i="92"/>
  <c r="Y1976" i="92"/>
  <c r="X1976" i="92"/>
  <c r="W1976" i="92"/>
  <c r="H1973" i="92"/>
  <c r="P1979" i="92" s="1"/>
  <c r="G1970" i="92"/>
  <c r="AA1961" i="92"/>
  <c r="Z1961" i="92"/>
  <c r="Y1961" i="92"/>
  <c r="X1961" i="92"/>
  <c r="W1961" i="92"/>
  <c r="AA1960" i="92"/>
  <c r="Z1960" i="92"/>
  <c r="Y1960" i="92"/>
  <c r="X1960" i="92"/>
  <c r="W1960" i="92"/>
  <c r="AA1959" i="92"/>
  <c r="Z1959" i="92"/>
  <c r="Y1959" i="92"/>
  <c r="X1959" i="92"/>
  <c r="W1959" i="92"/>
  <c r="AA1958" i="92"/>
  <c r="Z1958" i="92"/>
  <c r="Y1958" i="92"/>
  <c r="X1958" i="92"/>
  <c r="W1958" i="92"/>
  <c r="AA1957" i="92"/>
  <c r="Z1957" i="92"/>
  <c r="Y1957" i="92"/>
  <c r="X1957" i="92"/>
  <c r="W1957" i="92"/>
  <c r="AA1956" i="92"/>
  <c r="Z1956" i="92"/>
  <c r="Y1956" i="92"/>
  <c r="X1956" i="92"/>
  <c r="W1956" i="92"/>
  <c r="AA1955" i="92"/>
  <c r="Z1955" i="92"/>
  <c r="Y1955" i="92"/>
  <c r="X1955" i="92"/>
  <c r="W1955" i="92"/>
  <c r="AA1954" i="92"/>
  <c r="Z1954" i="92"/>
  <c r="Y1954" i="92"/>
  <c r="X1954" i="92"/>
  <c r="W1954" i="92"/>
  <c r="AA1953" i="92"/>
  <c r="Z1953" i="92"/>
  <c r="Y1953" i="92"/>
  <c r="X1953" i="92"/>
  <c r="W1953" i="92"/>
  <c r="AA1952" i="92"/>
  <c r="Z1952" i="92"/>
  <c r="Y1952" i="92"/>
  <c r="X1952" i="92"/>
  <c r="W1952" i="92"/>
  <c r="AA1951" i="92"/>
  <c r="AA1950" i="92"/>
  <c r="Z1950" i="92"/>
  <c r="Y1950" i="92"/>
  <c r="X1950" i="92"/>
  <c r="W1950" i="92"/>
  <c r="AA1949" i="92"/>
  <c r="Z1949" i="92"/>
  <c r="Y1949" i="92"/>
  <c r="X1949" i="92"/>
  <c r="AA1948" i="92"/>
  <c r="Z1948" i="92"/>
  <c r="Y1948" i="92"/>
  <c r="X1948" i="92"/>
  <c r="AA1947" i="92"/>
  <c r="Z1947" i="92"/>
  <c r="Y1947" i="92"/>
  <c r="X1947" i="92"/>
  <c r="AA1946" i="92"/>
  <c r="Z1946" i="92"/>
  <c r="Y1946" i="92"/>
  <c r="X1946" i="92"/>
  <c r="AA1945" i="92"/>
  <c r="Z1945" i="92"/>
  <c r="Y1945" i="92"/>
  <c r="X1945" i="92"/>
  <c r="W1945" i="92"/>
  <c r="AA1944" i="92"/>
  <c r="Z1944" i="92"/>
  <c r="Y1944" i="92"/>
  <c r="X1944" i="92"/>
  <c r="W1944" i="92"/>
  <c r="AA1943" i="92"/>
  <c r="AA1942" i="92"/>
  <c r="Z1942" i="92"/>
  <c r="Y1942" i="92"/>
  <c r="X1942" i="92"/>
  <c r="W1942" i="92"/>
  <c r="AA1941" i="92"/>
  <c r="Z1941" i="92"/>
  <c r="Y1941" i="92"/>
  <c r="X1941" i="92"/>
  <c r="W1941" i="92"/>
  <c r="AA1940" i="92"/>
  <c r="Z1940" i="92"/>
  <c r="Y1940" i="92"/>
  <c r="X1940" i="92"/>
  <c r="W1940" i="92"/>
  <c r="AA1939" i="92"/>
  <c r="Z1939" i="92"/>
  <c r="Y1939" i="92"/>
  <c r="X1939" i="92"/>
  <c r="W1939" i="92"/>
  <c r="G1933" i="92"/>
  <c r="AA1924" i="92"/>
  <c r="Z1924" i="92"/>
  <c r="Y1924" i="92"/>
  <c r="X1924" i="92"/>
  <c r="W1924" i="92"/>
  <c r="AA1923" i="92"/>
  <c r="Z1923" i="92"/>
  <c r="Y1923" i="92"/>
  <c r="X1923" i="92"/>
  <c r="W1923" i="92"/>
  <c r="AA1922" i="92"/>
  <c r="Z1922" i="92"/>
  <c r="Y1922" i="92"/>
  <c r="X1922" i="92"/>
  <c r="W1922" i="92"/>
  <c r="AA1921" i="92"/>
  <c r="Z1921" i="92"/>
  <c r="Y1921" i="92"/>
  <c r="X1921" i="92"/>
  <c r="W1921" i="92"/>
  <c r="AA1920" i="92"/>
  <c r="Z1920" i="92"/>
  <c r="Y1920" i="92"/>
  <c r="X1920" i="92"/>
  <c r="W1920" i="92"/>
  <c r="AA1919" i="92"/>
  <c r="Z1919" i="92"/>
  <c r="Y1919" i="92"/>
  <c r="X1919" i="92"/>
  <c r="W1919" i="92"/>
  <c r="AA1918" i="92"/>
  <c r="Z1918" i="92"/>
  <c r="Y1918" i="92"/>
  <c r="X1918" i="92"/>
  <c r="W1918" i="92"/>
  <c r="AA1917" i="92"/>
  <c r="Z1917" i="92"/>
  <c r="Y1917" i="92"/>
  <c r="X1917" i="92"/>
  <c r="W1917" i="92"/>
  <c r="AA1916" i="92"/>
  <c r="Z1916" i="92"/>
  <c r="Y1916" i="92"/>
  <c r="X1916" i="92"/>
  <c r="W1916" i="92"/>
  <c r="AA1915" i="92"/>
  <c r="Z1915" i="92"/>
  <c r="Y1915" i="92"/>
  <c r="X1915" i="92"/>
  <c r="W1915" i="92"/>
  <c r="AA1914" i="92"/>
  <c r="AA1913" i="92"/>
  <c r="Z1913" i="92"/>
  <c r="Y1913" i="92"/>
  <c r="X1913" i="92"/>
  <c r="W1913" i="92"/>
  <c r="AA1912" i="92"/>
  <c r="Z1912" i="92"/>
  <c r="Y1912" i="92"/>
  <c r="X1912" i="92"/>
  <c r="AA1911" i="92"/>
  <c r="Z1911" i="92"/>
  <c r="Y1911" i="92"/>
  <c r="X1911" i="92"/>
  <c r="AA1910" i="92"/>
  <c r="Z1910" i="92"/>
  <c r="Y1910" i="92"/>
  <c r="X1910" i="92"/>
  <c r="AA1909" i="92"/>
  <c r="Z1909" i="92"/>
  <c r="Y1909" i="92"/>
  <c r="X1909" i="92"/>
  <c r="AA1908" i="92"/>
  <c r="Z1908" i="92"/>
  <c r="Y1908" i="92"/>
  <c r="X1908" i="92"/>
  <c r="W1908" i="92"/>
  <c r="AA1907" i="92"/>
  <c r="Z1907" i="92"/>
  <c r="Y1907" i="92"/>
  <c r="X1907" i="92"/>
  <c r="W1907" i="92"/>
  <c r="AA1906" i="92"/>
  <c r="AA1905" i="92"/>
  <c r="Z1905" i="92"/>
  <c r="Y1905" i="92"/>
  <c r="X1905" i="92"/>
  <c r="W1905" i="92"/>
  <c r="AA1904" i="92"/>
  <c r="Z1904" i="92"/>
  <c r="Y1904" i="92"/>
  <c r="X1904" i="92"/>
  <c r="W1904" i="92"/>
  <c r="AA1903" i="92"/>
  <c r="Z1903" i="92"/>
  <c r="Y1903" i="92"/>
  <c r="X1903" i="92"/>
  <c r="W1903" i="92"/>
  <c r="AA1902" i="92"/>
  <c r="Z1902" i="92"/>
  <c r="Y1902" i="92"/>
  <c r="X1902" i="92"/>
  <c r="W1902" i="92"/>
  <c r="R1899" i="92"/>
  <c r="J1899" i="92"/>
  <c r="G1896" i="92"/>
  <c r="AA1887" i="92"/>
  <c r="Z1887" i="92"/>
  <c r="Y1887" i="92"/>
  <c r="X1887" i="92"/>
  <c r="W1887" i="92"/>
  <c r="AA1886" i="92"/>
  <c r="Z1886" i="92"/>
  <c r="Y1886" i="92"/>
  <c r="X1886" i="92"/>
  <c r="W1886" i="92"/>
  <c r="AA1885" i="92"/>
  <c r="Z1885" i="92"/>
  <c r="Y1885" i="92"/>
  <c r="X1885" i="92"/>
  <c r="W1885" i="92"/>
  <c r="AA1884" i="92"/>
  <c r="Z1884" i="92"/>
  <c r="Y1884" i="92"/>
  <c r="X1884" i="92"/>
  <c r="W1884" i="92"/>
  <c r="AA1883" i="92"/>
  <c r="Z1883" i="92"/>
  <c r="Y1883" i="92"/>
  <c r="X1883" i="92"/>
  <c r="W1883" i="92"/>
  <c r="AA1882" i="92"/>
  <c r="Z1882" i="92"/>
  <c r="Y1882" i="92"/>
  <c r="X1882" i="92"/>
  <c r="W1882" i="92"/>
  <c r="AA1881" i="92"/>
  <c r="Z1881" i="92"/>
  <c r="Y1881" i="92"/>
  <c r="X1881" i="92"/>
  <c r="W1881" i="92"/>
  <c r="AA1880" i="92"/>
  <c r="Z1880" i="92"/>
  <c r="Y1880" i="92"/>
  <c r="X1880" i="92"/>
  <c r="W1880" i="92"/>
  <c r="AA1879" i="92"/>
  <c r="Z1879" i="92"/>
  <c r="Y1879" i="92"/>
  <c r="X1879" i="92"/>
  <c r="W1879" i="92"/>
  <c r="AA1878" i="92"/>
  <c r="Z1878" i="92"/>
  <c r="Y1878" i="92"/>
  <c r="X1878" i="92"/>
  <c r="W1878" i="92"/>
  <c r="AA1877" i="92"/>
  <c r="AA1876" i="92"/>
  <c r="Z1876" i="92"/>
  <c r="Y1876" i="92"/>
  <c r="X1876" i="92"/>
  <c r="W1876" i="92"/>
  <c r="AA1875" i="92"/>
  <c r="Z1875" i="92"/>
  <c r="Y1875" i="92"/>
  <c r="X1875" i="92"/>
  <c r="AA1874" i="92"/>
  <c r="Z1874" i="92"/>
  <c r="Y1874" i="92"/>
  <c r="X1874" i="92"/>
  <c r="AA1873" i="92"/>
  <c r="Z1873" i="92"/>
  <c r="Y1873" i="92"/>
  <c r="X1873" i="92"/>
  <c r="AA1872" i="92"/>
  <c r="Z1872" i="92"/>
  <c r="Y1872" i="92"/>
  <c r="X1872" i="92"/>
  <c r="AA1871" i="92"/>
  <c r="Z1871" i="92"/>
  <c r="Y1871" i="92"/>
  <c r="X1871" i="92"/>
  <c r="W1871" i="92"/>
  <c r="AA1870" i="92"/>
  <c r="Z1870" i="92"/>
  <c r="Y1870" i="92"/>
  <c r="X1870" i="92"/>
  <c r="W1870" i="92"/>
  <c r="AA1869" i="92"/>
  <c r="AA1868" i="92"/>
  <c r="Z1868" i="92"/>
  <c r="Y1868" i="92"/>
  <c r="X1868" i="92"/>
  <c r="W1868" i="92"/>
  <c r="AA1867" i="92"/>
  <c r="Z1867" i="92"/>
  <c r="Y1867" i="92"/>
  <c r="X1867" i="92"/>
  <c r="W1867" i="92"/>
  <c r="AA1866" i="92"/>
  <c r="Z1866" i="92"/>
  <c r="Y1866" i="92"/>
  <c r="X1866" i="92"/>
  <c r="W1866" i="92"/>
  <c r="AA1865" i="92"/>
  <c r="Z1865" i="92"/>
  <c r="Y1865" i="92"/>
  <c r="X1865" i="92"/>
  <c r="W1865" i="92"/>
  <c r="R1862" i="92"/>
  <c r="J1862" i="92"/>
  <c r="G1859" i="92"/>
  <c r="AA1850" i="92"/>
  <c r="Z1850" i="92"/>
  <c r="Y1850" i="92"/>
  <c r="X1850" i="92"/>
  <c r="W1850" i="92"/>
  <c r="AA1849" i="92"/>
  <c r="Z1849" i="92"/>
  <c r="Y1849" i="92"/>
  <c r="X1849" i="92"/>
  <c r="W1849" i="92"/>
  <c r="AA1848" i="92"/>
  <c r="Z1848" i="92"/>
  <c r="Y1848" i="92"/>
  <c r="X1848" i="92"/>
  <c r="W1848" i="92"/>
  <c r="AA1847" i="92"/>
  <c r="Z1847" i="92"/>
  <c r="Y1847" i="92"/>
  <c r="X1847" i="92"/>
  <c r="W1847" i="92"/>
  <c r="AA1846" i="92"/>
  <c r="Z1846" i="92"/>
  <c r="Y1846" i="92"/>
  <c r="X1846" i="92"/>
  <c r="W1846" i="92"/>
  <c r="AA1845" i="92"/>
  <c r="Z1845" i="92"/>
  <c r="Y1845" i="92"/>
  <c r="X1845" i="92"/>
  <c r="W1845" i="92"/>
  <c r="AA1844" i="92"/>
  <c r="Z1844" i="92"/>
  <c r="Y1844" i="92"/>
  <c r="X1844" i="92"/>
  <c r="W1844" i="92"/>
  <c r="AA1843" i="92"/>
  <c r="Z1843" i="92"/>
  <c r="Y1843" i="92"/>
  <c r="X1843" i="92"/>
  <c r="W1843" i="92"/>
  <c r="AA1842" i="92"/>
  <c r="Z1842" i="92"/>
  <c r="Y1842" i="92"/>
  <c r="X1842" i="92"/>
  <c r="W1842" i="92"/>
  <c r="AA1841" i="92"/>
  <c r="Z1841" i="92"/>
  <c r="Y1841" i="92"/>
  <c r="X1841" i="92"/>
  <c r="W1841" i="92"/>
  <c r="AA1840" i="92"/>
  <c r="AA1839" i="92"/>
  <c r="Z1839" i="92"/>
  <c r="Y1839" i="92"/>
  <c r="X1839" i="92"/>
  <c r="W1839" i="92"/>
  <c r="AA1838" i="92"/>
  <c r="Z1838" i="92"/>
  <c r="Y1838" i="92"/>
  <c r="X1838" i="92"/>
  <c r="AA1837" i="92"/>
  <c r="Z1837" i="92"/>
  <c r="Y1837" i="92"/>
  <c r="X1837" i="92"/>
  <c r="AA1836" i="92"/>
  <c r="Z1836" i="92"/>
  <c r="Y1836" i="92"/>
  <c r="X1836" i="92"/>
  <c r="AA1835" i="92"/>
  <c r="Z1835" i="92"/>
  <c r="Y1835" i="92"/>
  <c r="X1835" i="92"/>
  <c r="AA1834" i="92"/>
  <c r="Z1834" i="92"/>
  <c r="Y1834" i="92"/>
  <c r="X1834" i="92"/>
  <c r="W1834" i="92"/>
  <c r="AA1833" i="92"/>
  <c r="Z1833" i="92"/>
  <c r="Y1833" i="92"/>
  <c r="X1833" i="92"/>
  <c r="W1833" i="92"/>
  <c r="AA1832" i="92"/>
  <c r="AA1831" i="92"/>
  <c r="Z1831" i="92"/>
  <c r="Y1831" i="92"/>
  <c r="X1831" i="92"/>
  <c r="W1831" i="92"/>
  <c r="AA1830" i="92"/>
  <c r="Z1830" i="92"/>
  <c r="Y1830" i="92"/>
  <c r="X1830" i="92"/>
  <c r="W1830" i="92"/>
  <c r="AA1829" i="92"/>
  <c r="Z1829" i="92"/>
  <c r="Y1829" i="92"/>
  <c r="X1829" i="92"/>
  <c r="W1829" i="92"/>
  <c r="AA1828" i="92"/>
  <c r="Z1828" i="92"/>
  <c r="Y1828" i="92"/>
  <c r="X1828" i="92"/>
  <c r="W1828" i="92"/>
  <c r="R1825" i="92"/>
  <c r="J1825" i="92"/>
  <c r="G1822" i="92"/>
  <c r="AA1812" i="92"/>
  <c r="Z1812" i="92"/>
  <c r="Y1812" i="92"/>
  <c r="X1812" i="92"/>
  <c r="W1812" i="92"/>
  <c r="AA1811" i="92"/>
  <c r="Z1811" i="92"/>
  <c r="Y1811" i="92"/>
  <c r="X1811" i="92"/>
  <c r="W1811" i="92"/>
  <c r="AA1810" i="92"/>
  <c r="Z1810" i="92"/>
  <c r="Y1810" i="92"/>
  <c r="X1810" i="92"/>
  <c r="W1810" i="92"/>
  <c r="AA1809" i="92"/>
  <c r="Z1809" i="92"/>
  <c r="Y1809" i="92"/>
  <c r="X1809" i="92"/>
  <c r="W1809" i="92"/>
  <c r="AA1808" i="92"/>
  <c r="Z1808" i="92"/>
  <c r="Y1808" i="92"/>
  <c r="X1808" i="92"/>
  <c r="W1808" i="92"/>
  <c r="AA1807" i="92"/>
  <c r="Z1807" i="92"/>
  <c r="Y1807" i="92"/>
  <c r="X1807" i="92"/>
  <c r="W1807" i="92"/>
  <c r="AA1806" i="92"/>
  <c r="Z1806" i="92"/>
  <c r="Y1806" i="92"/>
  <c r="X1806" i="92"/>
  <c r="W1806" i="92"/>
  <c r="AA1805" i="92"/>
  <c r="Z1805" i="92"/>
  <c r="Y1805" i="92"/>
  <c r="X1805" i="92"/>
  <c r="W1805" i="92"/>
  <c r="AA1804" i="92"/>
  <c r="Z1804" i="92"/>
  <c r="Y1804" i="92"/>
  <c r="X1804" i="92"/>
  <c r="W1804" i="92"/>
  <c r="AA1803" i="92"/>
  <c r="Z1803" i="92"/>
  <c r="Y1803" i="92"/>
  <c r="X1803" i="92"/>
  <c r="W1803" i="92"/>
  <c r="AA1802" i="92"/>
  <c r="AA1801" i="92"/>
  <c r="Z1801" i="92"/>
  <c r="Y1801" i="92"/>
  <c r="X1801" i="92"/>
  <c r="W1801" i="92"/>
  <c r="AA1800" i="92"/>
  <c r="Z1800" i="92"/>
  <c r="Y1800" i="92"/>
  <c r="X1800" i="92"/>
  <c r="AA1799" i="92"/>
  <c r="Z1799" i="92"/>
  <c r="Y1799" i="92"/>
  <c r="X1799" i="92"/>
  <c r="AA1798" i="92"/>
  <c r="Z1798" i="92"/>
  <c r="Y1798" i="92"/>
  <c r="X1798" i="92"/>
  <c r="AA1797" i="92"/>
  <c r="Z1797" i="92"/>
  <c r="Y1797" i="92"/>
  <c r="X1797" i="92"/>
  <c r="AA1796" i="92"/>
  <c r="Z1796" i="92"/>
  <c r="Y1796" i="92"/>
  <c r="X1796" i="92"/>
  <c r="W1796" i="92"/>
  <c r="AA1795" i="92"/>
  <c r="Z1795" i="92"/>
  <c r="Y1795" i="92"/>
  <c r="X1795" i="92"/>
  <c r="W1795" i="92"/>
  <c r="AA1794" i="92"/>
  <c r="AA1793" i="92"/>
  <c r="Z1793" i="92"/>
  <c r="Y1793" i="92"/>
  <c r="X1793" i="92"/>
  <c r="W1793" i="92"/>
  <c r="AA1792" i="92"/>
  <c r="Z1792" i="92"/>
  <c r="Y1792" i="92"/>
  <c r="X1792" i="92"/>
  <c r="W1792" i="92"/>
  <c r="AA1791" i="92"/>
  <c r="Z1791" i="92"/>
  <c r="Y1791" i="92"/>
  <c r="X1791" i="92"/>
  <c r="W1791" i="92"/>
  <c r="AA1790" i="92"/>
  <c r="Z1790" i="92"/>
  <c r="Y1790" i="92"/>
  <c r="X1790" i="92"/>
  <c r="W1790" i="92"/>
  <c r="R1787" i="92"/>
  <c r="J1787" i="92"/>
  <c r="G1784" i="92"/>
  <c r="AA1775" i="92"/>
  <c r="Z1775" i="92"/>
  <c r="Y1775" i="92"/>
  <c r="X1775" i="92"/>
  <c r="W1775" i="92"/>
  <c r="AA1774" i="92"/>
  <c r="Z1774" i="92"/>
  <c r="Y1774" i="92"/>
  <c r="X1774" i="92"/>
  <c r="W1774" i="92"/>
  <c r="AA1773" i="92"/>
  <c r="Z1773" i="92"/>
  <c r="Y1773" i="92"/>
  <c r="X1773" i="92"/>
  <c r="W1773" i="92"/>
  <c r="AA1772" i="92"/>
  <c r="Z1772" i="92"/>
  <c r="Y1772" i="92"/>
  <c r="X1772" i="92"/>
  <c r="W1772" i="92"/>
  <c r="AA1771" i="92"/>
  <c r="Z1771" i="92"/>
  <c r="Y1771" i="92"/>
  <c r="X1771" i="92"/>
  <c r="W1771" i="92"/>
  <c r="AA1770" i="92"/>
  <c r="Z1770" i="92"/>
  <c r="Y1770" i="92"/>
  <c r="X1770" i="92"/>
  <c r="W1770" i="92"/>
  <c r="AA1769" i="92"/>
  <c r="Z1769" i="92"/>
  <c r="Y1769" i="92"/>
  <c r="X1769" i="92"/>
  <c r="W1769" i="92"/>
  <c r="AA1768" i="92"/>
  <c r="Z1768" i="92"/>
  <c r="Y1768" i="92"/>
  <c r="X1768" i="92"/>
  <c r="W1768" i="92"/>
  <c r="AA1767" i="92"/>
  <c r="Z1767" i="92"/>
  <c r="Y1767" i="92"/>
  <c r="X1767" i="92"/>
  <c r="W1767" i="92"/>
  <c r="AA1766" i="92"/>
  <c r="Z1766" i="92"/>
  <c r="Y1766" i="92"/>
  <c r="X1766" i="92"/>
  <c r="W1766" i="92"/>
  <c r="AA1765" i="92"/>
  <c r="AA1764" i="92"/>
  <c r="Z1764" i="92"/>
  <c r="Y1764" i="92"/>
  <c r="X1764" i="92"/>
  <c r="W1764" i="92"/>
  <c r="AA1763" i="92"/>
  <c r="Z1763" i="92"/>
  <c r="Y1763" i="92"/>
  <c r="X1763" i="92"/>
  <c r="AA1762" i="92"/>
  <c r="Z1762" i="92"/>
  <c r="Y1762" i="92"/>
  <c r="X1762" i="92"/>
  <c r="AA1761" i="92"/>
  <c r="Z1761" i="92"/>
  <c r="Y1761" i="92"/>
  <c r="X1761" i="92"/>
  <c r="AA1760" i="92"/>
  <c r="Z1760" i="92"/>
  <c r="Y1760" i="92"/>
  <c r="X1760" i="92"/>
  <c r="AA1759" i="92"/>
  <c r="Z1759" i="92"/>
  <c r="Y1759" i="92"/>
  <c r="X1759" i="92"/>
  <c r="W1759" i="92"/>
  <c r="AA1758" i="92"/>
  <c r="Z1758" i="92"/>
  <c r="Y1758" i="92"/>
  <c r="X1758" i="92"/>
  <c r="W1758" i="92"/>
  <c r="AA1757" i="92"/>
  <c r="AA1756" i="92"/>
  <c r="Z1756" i="92"/>
  <c r="Y1756" i="92"/>
  <c r="X1756" i="92"/>
  <c r="W1756" i="92"/>
  <c r="AA1755" i="92"/>
  <c r="Z1755" i="92"/>
  <c r="Y1755" i="92"/>
  <c r="X1755" i="92"/>
  <c r="W1755" i="92"/>
  <c r="AA1754" i="92"/>
  <c r="Z1754" i="92"/>
  <c r="Y1754" i="92"/>
  <c r="X1754" i="92"/>
  <c r="W1754" i="92"/>
  <c r="AA1753" i="92"/>
  <c r="Z1753" i="92"/>
  <c r="Y1753" i="92"/>
  <c r="X1753" i="92"/>
  <c r="W1753" i="92"/>
  <c r="R1750" i="92"/>
  <c r="J1750" i="92"/>
  <c r="G1747" i="92"/>
  <c r="AA1738" i="92"/>
  <c r="Z1738" i="92"/>
  <c r="Y1738" i="92"/>
  <c r="X1738" i="92"/>
  <c r="W1738" i="92"/>
  <c r="AA1737" i="92"/>
  <c r="Z1737" i="92"/>
  <c r="Y1737" i="92"/>
  <c r="X1737" i="92"/>
  <c r="W1737" i="92"/>
  <c r="AA1736" i="92"/>
  <c r="Z1736" i="92"/>
  <c r="Y1736" i="92"/>
  <c r="X1736" i="92"/>
  <c r="W1736" i="92"/>
  <c r="AA1735" i="92"/>
  <c r="Z1735" i="92"/>
  <c r="Y1735" i="92"/>
  <c r="X1735" i="92"/>
  <c r="W1735" i="92"/>
  <c r="AA1734" i="92"/>
  <c r="Z1734" i="92"/>
  <c r="Y1734" i="92"/>
  <c r="X1734" i="92"/>
  <c r="W1734" i="92"/>
  <c r="AA1733" i="92"/>
  <c r="Z1733" i="92"/>
  <c r="Y1733" i="92"/>
  <c r="X1733" i="92"/>
  <c r="W1733" i="92"/>
  <c r="AA1732" i="92"/>
  <c r="Z1732" i="92"/>
  <c r="Y1732" i="92"/>
  <c r="X1732" i="92"/>
  <c r="W1732" i="92"/>
  <c r="AA1731" i="92"/>
  <c r="Z1731" i="92"/>
  <c r="Y1731" i="92"/>
  <c r="X1731" i="92"/>
  <c r="W1731" i="92"/>
  <c r="AA1730" i="92"/>
  <c r="Z1730" i="92"/>
  <c r="Y1730" i="92"/>
  <c r="X1730" i="92"/>
  <c r="W1730" i="92"/>
  <c r="AA1729" i="92"/>
  <c r="Z1729" i="92"/>
  <c r="Y1729" i="92"/>
  <c r="X1729" i="92"/>
  <c r="AA1728" i="92"/>
  <c r="AA1727" i="92"/>
  <c r="Z1727" i="92"/>
  <c r="Y1727" i="92"/>
  <c r="X1727" i="92"/>
  <c r="W1727" i="92"/>
  <c r="AA1726" i="92"/>
  <c r="Z1726" i="92"/>
  <c r="Y1726" i="92"/>
  <c r="X1726" i="92"/>
  <c r="W1726" i="92"/>
  <c r="AA1725" i="92"/>
  <c r="Z1725" i="92"/>
  <c r="Y1725" i="92"/>
  <c r="X1725" i="92"/>
  <c r="W1725" i="92"/>
  <c r="AA1724" i="92"/>
  <c r="Z1724" i="92"/>
  <c r="Y1724" i="92"/>
  <c r="X1724" i="92"/>
  <c r="W1724" i="92"/>
  <c r="AA1723" i="92"/>
  <c r="Z1723" i="92"/>
  <c r="Y1723" i="92"/>
  <c r="X1723" i="92"/>
  <c r="W1723" i="92"/>
  <c r="AA1722" i="92"/>
  <c r="Z1722" i="92"/>
  <c r="Y1722" i="92"/>
  <c r="X1722" i="92"/>
  <c r="AA1721" i="92"/>
  <c r="Z1721" i="92"/>
  <c r="Y1721" i="92"/>
  <c r="X1721" i="92"/>
  <c r="AA1720" i="92"/>
  <c r="AA1719" i="92"/>
  <c r="Z1719" i="92"/>
  <c r="Y1719" i="92"/>
  <c r="X1719" i="92"/>
  <c r="W1719" i="92"/>
  <c r="AA1718" i="92"/>
  <c r="Z1718" i="92"/>
  <c r="Y1718" i="92"/>
  <c r="X1718" i="92"/>
  <c r="AA1717" i="92"/>
  <c r="Z1717" i="92"/>
  <c r="Y1717" i="92"/>
  <c r="X1717" i="92"/>
  <c r="AA1716" i="92"/>
  <c r="Z1716" i="92"/>
  <c r="Y1716" i="92"/>
  <c r="X1716" i="92"/>
  <c r="R1713" i="92"/>
  <c r="J1713" i="92"/>
  <c r="G1710" i="92"/>
  <c r="AA1701" i="92"/>
  <c r="Z1701" i="92"/>
  <c r="Y1701" i="92"/>
  <c r="X1701" i="92"/>
  <c r="W1701" i="92"/>
  <c r="AA1700" i="92"/>
  <c r="Z1700" i="92"/>
  <c r="Y1700" i="92"/>
  <c r="X1700" i="92"/>
  <c r="W1700" i="92"/>
  <c r="AA1699" i="92"/>
  <c r="Z1699" i="92"/>
  <c r="Y1699" i="92"/>
  <c r="X1699" i="92"/>
  <c r="W1699" i="92"/>
  <c r="AA1698" i="92"/>
  <c r="Z1698" i="92"/>
  <c r="Y1698" i="92"/>
  <c r="X1698" i="92"/>
  <c r="W1698" i="92"/>
  <c r="AA1697" i="92"/>
  <c r="Z1697" i="92"/>
  <c r="Y1697" i="92"/>
  <c r="X1697" i="92"/>
  <c r="W1697" i="92"/>
  <c r="AA1696" i="92"/>
  <c r="Z1696" i="92"/>
  <c r="Y1696" i="92"/>
  <c r="X1696" i="92"/>
  <c r="W1696" i="92"/>
  <c r="AA1695" i="92"/>
  <c r="Z1695" i="92"/>
  <c r="Y1695" i="92"/>
  <c r="X1695" i="92"/>
  <c r="W1695" i="92"/>
  <c r="AA1694" i="92"/>
  <c r="Z1694" i="92"/>
  <c r="Y1694" i="92"/>
  <c r="X1694" i="92"/>
  <c r="W1694" i="92"/>
  <c r="AA1693" i="92"/>
  <c r="Z1693" i="92"/>
  <c r="Y1693" i="92"/>
  <c r="X1693" i="92"/>
  <c r="W1693" i="92"/>
  <c r="AA1692" i="92"/>
  <c r="Z1692" i="92"/>
  <c r="Y1692" i="92"/>
  <c r="X1692" i="92"/>
  <c r="AA1691" i="92"/>
  <c r="AA1690" i="92"/>
  <c r="Z1690" i="92"/>
  <c r="Y1690" i="92"/>
  <c r="X1690" i="92"/>
  <c r="W1690" i="92"/>
  <c r="AA1689" i="92"/>
  <c r="Z1689" i="92"/>
  <c r="Y1689" i="92"/>
  <c r="X1689" i="92"/>
  <c r="W1689" i="92"/>
  <c r="AA1688" i="92"/>
  <c r="Z1688" i="92"/>
  <c r="Y1688" i="92"/>
  <c r="X1688" i="92"/>
  <c r="W1688" i="92"/>
  <c r="AA1687" i="92"/>
  <c r="Z1687" i="92"/>
  <c r="Y1687" i="92"/>
  <c r="X1687" i="92"/>
  <c r="W1687" i="92"/>
  <c r="AA1686" i="92"/>
  <c r="Z1686" i="92"/>
  <c r="Y1686" i="92"/>
  <c r="X1686" i="92"/>
  <c r="W1686" i="92"/>
  <c r="AA1685" i="92"/>
  <c r="Z1685" i="92"/>
  <c r="Y1685" i="92"/>
  <c r="X1685" i="92"/>
  <c r="AA1684" i="92"/>
  <c r="Z1684" i="92"/>
  <c r="Y1684" i="92"/>
  <c r="X1684" i="92"/>
  <c r="AA1683" i="92"/>
  <c r="AA1682" i="92"/>
  <c r="Z1682" i="92"/>
  <c r="Y1682" i="92"/>
  <c r="X1682" i="92"/>
  <c r="W1682" i="92"/>
  <c r="AA1681" i="92"/>
  <c r="Z1681" i="92"/>
  <c r="Y1681" i="92"/>
  <c r="X1681" i="92"/>
  <c r="AA1680" i="92"/>
  <c r="Z1680" i="92"/>
  <c r="Y1680" i="92"/>
  <c r="X1680" i="92"/>
  <c r="AA1679" i="92"/>
  <c r="Z1679" i="92"/>
  <c r="Y1679" i="92"/>
  <c r="X1679" i="92"/>
  <c r="R1676" i="92"/>
  <c r="J1676" i="92"/>
  <c r="G1673" i="92"/>
  <c r="AA1664" i="92"/>
  <c r="Z1664" i="92"/>
  <c r="Y1664" i="92"/>
  <c r="X1664" i="92"/>
  <c r="W1664" i="92"/>
  <c r="AA1663" i="92"/>
  <c r="Z1663" i="92"/>
  <c r="Y1663" i="92"/>
  <c r="X1663" i="92"/>
  <c r="W1663" i="92"/>
  <c r="AA1662" i="92"/>
  <c r="Z1662" i="92"/>
  <c r="Y1662" i="92"/>
  <c r="X1662" i="92"/>
  <c r="W1662" i="92"/>
  <c r="AA1661" i="92"/>
  <c r="Z1661" i="92"/>
  <c r="Y1661" i="92"/>
  <c r="X1661" i="92"/>
  <c r="W1661" i="92"/>
  <c r="AA1660" i="92"/>
  <c r="Z1660" i="92"/>
  <c r="Y1660" i="92"/>
  <c r="X1660" i="92"/>
  <c r="W1660" i="92"/>
  <c r="AA1659" i="92"/>
  <c r="Z1659" i="92"/>
  <c r="Y1659" i="92"/>
  <c r="X1659" i="92"/>
  <c r="W1659" i="92"/>
  <c r="AA1658" i="92"/>
  <c r="Z1658" i="92"/>
  <c r="Y1658" i="92"/>
  <c r="X1658" i="92"/>
  <c r="W1658" i="92"/>
  <c r="AA1657" i="92"/>
  <c r="Z1657" i="92"/>
  <c r="Y1657" i="92"/>
  <c r="X1657" i="92"/>
  <c r="W1657" i="92"/>
  <c r="AA1656" i="92"/>
  <c r="Z1656" i="92"/>
  <c r="Y1656" i="92"/>
  <c r="X1656" i="92"/>
  <c r="W1656" i="92"/>
  <c r="AA1655" i="92"/>
  <c r="Z1655" i="92"/>
  <c r="Y1655" i="92"/>
  <c r="X1655" i="92"/>
  <c r="AA1654" i="92"/>
  <c r="AA1653" i="92"/>
  <c r="Z1653" i="92"/>
  <c r="Y1653" i="92"/>
  <c r="X1653" i="92"/>
  <c r="W1653" i="92"/>
  <c r="AA1652" i="92"/>
  <c r="Z1652" i="92"/>
  <c r="Y1652" i="92"/>
  <c r="X1652" i="92"/>
  <c r="W1652" i="92"/>
  <c r="AA1651" i="92"/>
  <c r="Z1651" i="92"/>
  <c r="Y1651" i="92"/>
  <c r="X1651" i="92"/>
  <c r="W1651" i="92"/>
  <c r="AA1650" i="92"/>
  <c r="Z1650" i="92"/>
  <c r="Y1650" i="92"/>
  <c r="X1650" i="92"/>
  <c r="W1650" i="92"/>
  <c r="AA1649" i="92"/>
  <c r="Z1649" i="92"/>
  <c r="Y1649" i="92"/>
  <c r="X1649" i="92"/>
  <c r="W1649" i="92"/>
  <c r="AA1648" i="92"/>
  <c r="Z1648" i="92"/>
  <c r="Y1648" i="92"/>
  <c r="X1648" i="92"/>
  <c r="AA1647" i="92"/>
  <c r="Z1647" i="92"/>
  <c r="Y1647" i="92"/>
  <c r="X1647" i="92"/>
  <c r="AA1646" i="92"/>
  <c r="AA1645" i="92"/>
  <c r="Z1645" i="92"/>
  <c r="Y1645" i="92"/>
  <c r="X1645" i="92"/>
  <c r="W1645" i="92"/>
  <c r="AA1644" i="92"/>
  <c r="Z1644" i="92"/>
  <c r="Y1644" i="92"/>
  <c r="X1644" i="92"/>
  <c r="AA1643" i="92"/>
  <c r="Z1643" i="92"/>
  <c r="Y1643" i="92"/>
  <c r="X1643" i="92"/>
  <c r="AA1642" i="92"/>
  <c r="Z1642" i="92"/>
  <c r="Y1642" i="92"/>
  <c r="X1642" i="92"/>
  <c r="R1639" i="92"/>
  <c r="J1639" i="92"/>
  <c r="G1636" i="92"/>
  <c r="AA1627" i="92"/>
  <c r="Z1627" i="92"/>
  <c r="Y1627" i="92"/>
  <c r="X1627" i="92"/>
  <c r="W1627" i="92"/>
  <c r="AA1626" i="92"/>
  <c r="Z1626" i="92"/>
  <c r="Y1626" i="92"/>
  <c r="X1626" i="92"/>
  <c r="W1626" i="92"/>
  <c r="AA1625" i="92"/>
  <c r="Z1625" i="92"/>
  <c r="Y1625" i="92"/>
  <c r="X1625" i="92"/>
  <c r="W1625" i="92"/>
  <c r="AA1624" i="92"/>
  <c r="Z1624" i="92"/>
  <c r="Y1624" i="92"/>
  <c r="X1624" i="92"/>
  <c r="W1624" i="92"/>
  <c r="AA1623" i="92"/>
  <c r="Z1623" i="92"/>
  <c r="Y1623" i="92"/>
  <c r="X1623" i="92"/>
  <c r="W1623" i="92"/>
  <c r="AA1622" i="92"/>
  <c r="Z1622" i="92"/>
  <c r="Y1622" i="92"/>
  <c r="X1622" i="92"/>
  <c r="W1622" i="92"/>
  <c r="AA1621" i="92"/>
  <c r="Z1621" i="92"/>
  <c r="Y1621" i="92"/>
  <c r="X1621" i="92"/>
  <c r="W1621" i="92"/>
  <c r="AA1620" i="92"/>
  <c r="Z1620" i="92"/>
  <c r="Y1620" i="92"/>
  <c r="X1620" i="92"/>
  <c r="W1620" i="92"/>
  <c r="AA1619" i="92"/>
  <c r="Z1619" i="92"/>
  <c r="Y1619" i="92"/>
  <c r="X1619" i="92"/>
  <c r="W1619" i="92"/>
  <c r="AA1618" i="92"/>
  <c r="Z1618" i="92"/>
  <c r="Y1618" i="92"/>
  <c r="X1618" i="92"/>
  <c r="AA1617" i="92"/>
  <c r="AA1616" i="92"/>
  <c r="Z1616" i="92"/>
  <c r="Y1616" i="92"/>
  <c r="X1616" i="92"/>
  <c r="W1616" i="92"/>
  <c r="AA1615" i="92"/>
  <c r="Z1615" i="92"/>
  <c r="Y1615" i="92"/>
  <c r="X1615" i="92"/>
  <c r="W1615" i="92"/>
  <c r="AA1614" i="92"/>
  <c r="Z1614" i="92"/>
  <c r="Y1614" i="92"/>
  <c r="X1614" i="92"/>
  <c r="W1614" i="92"/>
  <c r="AA1613" i="92"/>
  <c r="Z1613" i="92"/>
  <c r="Y1613" i="92"/>
  <c r="X1613" i="92"/>
  <c r="W1613" i="92"/>
  <c r="AA1612" i="92"/>
  <c r="Z1612" i="92"/>
  <c r="Y1612" i="92"/>
  <c r="X1612" i="92"/>
  <c r="W1612" i="92"/>
  <c r="AA1611" i="92"/>
  <c r="Z1611" i="92"/>
  <c r="Y1611" i="92"/>
  <c r="X1611" i="92"/>
  <c r="AA1610" i="92"/>
  <c r="Z1610" i="92"/>
  <c r="Y1610" i="92"/>
  <c r="X1610" i="92"/>
  <c r="AA1609" i="92"/>
  <c r="AA1608" i="92"/>
  <c r="Z1608" i="92"/>
  <c r="Y1608" i="92"/>
  <c r="X1608" i="92"/>
  <c r="W1608" i="92"/>
  <c r="AA1607" i="92"/>
  <c r="Z1607" i="92"/>
  <c r="Y1607" i="92"/>
  <c r="X1607" i="92"/>
  <c r="AA1606" i="92"/>
  <c r="Z1606" i="92"/>
  <c r="Y1606" i="92"/>
  <c r="X1606" i="92"/>
  <c r="AA1605" i="92"/>
  <c r="Z1605" i="92"/>
  <c r="Y1605" i="92"/>
  <c r="X1605" i="92"/>
  <c r="R1602" i="92"/>
  <c r="J1602" i="92"/>
  <c r="G1599" i="92"/>
  <c r="AA1590" i="92"/>
  <c r="Z1590" i="92"/>
  <c r="Y1590" i="92"/>
  <c r="X1590" i="92"/>
  <c r="W1590" i="92"/>
  <c r="AA1589" i="92"/>
  <c r="Z1589" i="92"/>
  <c r="Y1589" i="92"/>
  <c r="X1589" i="92"/>
  <c r="W1589" i="92"/>
  <c r="AA1588" i="92"/>
  <c r="Z1588" i="92"/>
  <c r="Y1588" i="92"/>
  <c r="X1588" i="92"/>
  <c r="W1588" i="92"/>
  <c r="AA1587" i="92"/>
  <c r="Z1587" i="92"/>
  <c r="Y1587" i="92"/>
  <c r="X1587" i="92"/>
  <c r="W1587" i="92"/>
  <c r="AA1586" i="92"/>
  <c r="Z1586" i="92"/>
  <c r="Y1586" i="92"/>
  <c r="X1586" i="92"/>
  <c r="W1586" i="92"/>
  <c r="AA1585" i="92"/>
  <c r="Z1585" i="92"/>
  <c r="Y1585" i="92"/>
  <c r="X1585" i="92"/>
  <c r="W1585" i="92"/>
  <c r="AA1584" i="92"/>
  <c r="Z1584" i="92"/>
  <c r="Y1584" i="92"/>
  <c r="X1584" i="92"/>
  <c r="W1584" i="92"/>
  <c r="AA1583" i="92"/>
  <c r="Z1583" i="92"/>
  <c r="Y1583" i="92"/>
  <c r="X1583" i="92"/>
  <c r="W1583" i="92"/>
  <c r="AA1582" i="92"/>
  <c r="Z1582" i="92"/>
  <c r="Y1582" i="92"/>
  <c r="X1582" i="92"/>
  <c r="W1582" i="92"/>
  <c r="AA1581" i="92"/>
  <c r="Z1581" i="92"/>
  <c r="Y1581" i="92"/>
  <c r="X1581" i="92"/>
  <c r="W1581" i="92"/>
  <c r="AA1580" i="92"/>
  <c r="AA1579" i="92"/>
  <c r="Z1579" i="92"/>
  <c r="Y1579" i="92"/>
  <c r="X1579" i="92"/>
  <c r="W1579" i="92"/>
  <c r="AA1578" i="92"/>
  <c r="Z1578" i="92"/>
  <c r="Y1578" i="92"/>
  <c r="X1578" i="92"/>
  <c r="AA1577" i="92"/>
  <c r="Z1577" i="92"/>
  <c r="Y1577" i="92"/>
  <c r="X1577" i="92"/>
  <c r="AA1576" i="92"/>
  <c r="Z1576" i="92"/>
  <c r="Y1576" i="92"/>
  <c r="X1576" i="92"/>
  <c r="AA1575" i="92"/>
  <c r="Z1575" i="92"/>
  <c r="Y1575" i="92"/>
  <c r="X1575" i="92"/>
  <c r="AA1574" i="92"/>
  <c r="Z1574" i="92"/>
  <c r="Y1574" i="92"/>
  <c r="X1574" i="92"/>
  <c r="W1574" i="92"/>
  <c r="AA1573" i="92"/>
  <c r="Z1573" i="92"/>
  <c r="Y1573" i="92"/>
  <c r="X1573" i="92"/>
  <c r="W1573" i="92"/>
  <c r="AA1572" i="92"/>
  <c r="AA1571" i="92"/>
  <c r="Z1571" i="92"/>
  <c r="Y1571" i="92"/>
  <c r="X1571" i="92"/>
  <c r="W1571" i="92"/>
  <c r="AA1570" i="92"/>
  <c r="Z1570" i="92"/>
  <c r="Y1570" i="92"/>
  <c r="X1570" i="92"/>
  <c r="W1570" i="92"/>
  <c r="AA1569" i="92"/>
  <c r="Z1569" i="92"/>
  <c r="Y1569" i="92"/>
  <c r="X1569" i="92"/>
  <c r="W1569" i="92"/>
  <c r="AA1568" i="92"/>
  <c r="Z1568" i="92"/>
  <c r="Y1568" i="92"/>
  <c r="X1568" i="92"/>
  <c r="W1568" i="92"/>
  <c r="R1565" i="92"/>
  <c r="J1565" i="92"/>
  <c r="G1562" i="92"/>
  <c r="AA1553" i="92"/>
  <c r="Z1553" i="92"/>
  <c r="Y1553" i="92"/>
  <c r="X1553" i="92"/>
  <c r="W1553" i="92"/>
  <c r="AA1552" i="92"/>
  <c r="Z1552" i="92"/>
  <c r="Y1552" i="92"/>
  <c r="X1552" i="92"/>
  <c r="W1552" i="92"/>
  <c r="AA1551" i="92"/>
  <c r="Z1551" i="92"/>
  <c r="Y1551" i="92"/>
  <c r="X1551" i="92"/>
  <c r="W1551" i="92"/>
  <c r="AA1550" i="92"/>
  <c r="Z1550" i="92"/>
  <c r="Y1550" i="92"/>
  <c r="X1550" i="92"/>
  <c r="W1550" i="92"/>
  <c r="AA1549" i="92"/>
  <c r="Z1549" i="92"/>
  <c r="Y1549" i="92"/>
  <c r="X1549" i="92"/>
  <c r="W1549" i="92"/>
  <c r="AA1548" i="92"/>
  <c r="Z1548" i="92"/>
  <c r="Y1548" i="92"/>
  <c r="X1548" i="92"/>
  <c r="W1548" i="92"/>
  <c r="AA1547" i="92"/>
  <c r="Z1547" i="92"/>
  <c r="Y1547" i="92"/>
  <c r="X1547" i="92"/>
  <c r="W1547" i="92"/>
  <c r="AA1546" i="92"/>
  <c r="Z1546" i="92"/>
  <c r="Y1546" i="92"/>
  <c r="X1546" i="92"/>
  <c r="W1546" i="92"/>
  <c r="AA1545" i="92"/>
  <c r="Z1545" i="92"/>
  <c r="Y1545" i="92"/>
  <c r="X1545" i="92"/>
  <c r="W1545" i="92"/>
  <c r="AA1544" i="92"/>
  <c r="Z1544" i="92"/>
  <c r="Y1544" i="92"/>
  <c r="X1544" i="92"/>
  <c r="AA1543" i="92"/>
  <c r="AA1542" i="92"/>
  <c r="Z1542" i="92"/>
  <c r="Y1542" i="92"/>
  <c r="X1542" i="92"/>
  <c r="W1542" i="92"/>
  <c r="AA1541" i="92"/>
  <c r="Z1541" i="92"/>
  <c r="Y1541" i="92"/>
  <c r="X1541" i="92"/>
  <c r="W1541" i="92"/>
  <c r="AA1540" i="92"/>
  <c r="Z1540" i="92"/>
  <c r="Y1540" i="92"/>
  <c r="X1540" i="92"/>
  <c r="W1540" i="92"/>
  <c r="AA1539" i="92"/>
  <c r="Z1539" i="92"/>
  <c r="Y1539" i="92"/>
  <c r="X1539" i="92"/>
  <c r="W1539" i="92"/>
  <c r="AA1538" i="92"/>
  <c r="Z1538" i="92"/>
  <c r="Y1538" i="92"/>
  <c r="X1538" i="92"/>
  <c r="W1538" i="92"/>
  <c r="AA1537" i="92"/>
  <c r="Z1537" i="92"/>
  <c r="Y1537" i="92"/>
  <c r="X1537" i="92"/>
  <c r="AA1536" i="92"/>
  <c r="Z1536" i="92"/>
  <c r="Y1536" i="92"/>
  <c r="X1536" i="92"/>
  <c r="AA1535" i="92"/>
  <c r="AA1534" i="92"/>
  <c r="Z1534" i="92"/>
  <c r="Y1534" i="92"/>
  <c r="X1534" i="92"/>
  <c r="W1534" i="92"/>
  <c r="AA1533" i="92"/>
  <c r="Z1533" i="92"/>
  <c r="Y1533" i="92"/>
  <c r="X1533" i="92"/>
  <c r="AA1532" i="92"/>
  <c r="Z1532" i="92"/>
  <c r="Y1532" i="92"/>
  <c r="X1532" i="92"/>
  <c r="AA1531" i="92"/>
  <c r="Z1531" i="92"/>
  <c r="Y1531" i="92"/>
  <c r="X1531" i="92"/>
  <c r="R1528" i="92"/>
  <c r="J1528" i="92"/>
  <c r="G1525" i="92"/>
  <c r="AA1516" i="92"/>
  <c r="Z1516" i="92"/>
  <c r="Y1516" i="92"/>
  <c r="X1516" i="92"/>
  <c r="W1516" i="92"/>
  <c r="AA1515" i="92"/>
  <c r="Z1515" i="92"/>
  <c r="Y1515" i="92"/>
  <c r="X1515" i="92"/>
  <c r="W1515" i="92"/>
  <c r="AA1514" i="92"/>
  <c r="Z1514" i="92"/>
  <c r="Y1514" i="92"/>
  <c r="X1514" i="92"/>
  <c r="W1514" i="92"/>
  <c r="AA1513" i="92"/>
  <c r="Z1513" i="92"/>
  <c r="Y1513" i="92"/>
  <c r="X1513" i="92"/>
  <c r="W1513" i="92"/>
  <c r="AA1512" i="92"/>
  <c r="Z1512" i="92"/>
  <c r="Y1512" i="92"/>
  <c r="X1512" i="92"/>
  <c r="W1512" i="92"/>
  <c r="AA1511" i="92"/>
  <c r="Z1511" i="92"/>
  <c r="Y1511" i="92"/>
  <c r="X1511" i="92"/>
  <c r="W1511" i="92"/>
  <c r="AA1510" i="92"/>
  <c r="Z1510" i="92"/>
  <c r="Y1510" i="92"/>
  <c r="X1510" i="92"/>
  <c r="W1510" i="92"/>
  <c r="AA1509" i="92"/>
  <c r="Z1509" i="92"/>
  <c r="Y1509" i="92"/>
  <c r="AA1508" i="92"/>
  <c r="Z1508" i="92"/>
  <c r="Y1508" i="92"/>
  <c r="AA1507" i="92"/>
  <c r="Z1507" i="92"/>
  <c r="Y1507" i="92"/>
  <c r="AA1506" i="92"/>
  <c r="AA1505" i="92"/>
  <c r="Z1505" i="92"/>
  <c r="Y1505" i="92"/>
  <c r="W1505" i="92"/>
  <c r="AA1504" i="92"/>
  <c r="Z1504" i="92"/>
  <c r="Y1504" i="92"/>
  <c r="W1504" i="92"/>
  <c r="AA1503" i="92"/>
  <c r="Z1503" i="92"/>
  <c r="Y1503" i="92"/>
  <c r="AA1502" i="92"/>
  <c r="Z1502" i="92"/>
  <c r="Y1502" i="92"/>
  <c r="AA1501" i="92"/>
  <c r="Z1501" i="92"/>
  <c r="Y1501" i="92"/>
  <c r="AA1500" i="92"/>
  <c r="Z1500" i="92"/>
  <c r="Y1500" i="92"/>
  <c r="AA1499" i="92"/>
  <c r="Z1499" i="92"/>
  <c r="Y1499" i="92"/>
  <c r="AA1498" i="92"/>
  <c r="AA1497" i="92"/>
  <c r="Z1497" i="92"/>
  <c r="Y1497" i="92"/>
  <c r="AA1496" i="92"/>
  <c r="Z1496" i="92"/>
  <c r="Y1496" i="92"/>
  <c r="AA1495" i="92"/>
  <c r="Z1495" i="92"/>
  <c r="Y1495" i="92"/>
  <c r="AA1494" i="92"/>
  <c r="Z1494" i="92"/>
  <c r="Y1494" i="92"/>
  <c r="R1491" i="92"/>
  <c r="J1491" i="92"/>
  <c r="G1488" i="92"/>
  <c r="AA1479" i="92"/>
  <c r="Z1479" i="92"/>
  <c r="Y1479" i="92"/>
  <c r="X1479" i="92"/>
  <c r="W1479" i="92"/>
  <c r="AA1478" i="92"/>
  <c r="Z1478" i="92"/>
  <c r="Y1478" i="92"/>
  <c r="X1478" i="92"/>
  <c r="W1478" i="92"/>
  <c r="AA1477" i="92"/>
  <c r="Z1477" i="92"/>
  <c r="Y1477" i="92"/>
  <c r="X1477" i="92"/>
  <c r="W1477" i="92"/>
  <c r="AA1476" i="92"/>
  <c r="Z1476" i="92"/>
  <c r="Y1476" i="92"/>
  <c r="X1476" i="92"/>
  <c r="W1476" i="92"/>
  <c r="AA1475" i="92"/>
  <c r="Z1475" i="92"/>
  <c r="Y1475" i="92"/>
  <c r="X1475" i="92"/>
  <c r="W1475" i="92"/>
  <c r="AA1474" i="92"/>
  <c r="Z1474" i="92"/>
  <c r="Y1474" i="92"/>
  <c r="X1474" i="92"/>
  <c r="W1474" i="92"/>
  <c r="AA1473" i="92"/>
  <c r="Z1473" i="92"/>
  <c r="Y1473" i="92"/>
  <c r="X1473" i="92"/>
  <c r="W1473" i="92"/>
  <c r="AA1472" i="92"/>
  <c r="Z1472" i="92"/>
  <c r="Y1472" i="92"/>
  <c r="AA1471" i="92"/>
  <c r="Z1471" i="92"/>
  <c r="Y1471" i="92"/>
  <c r="AA1470" i="92"/>
  <c r="Z1470" i="92"/>
  <c r="Y1470" i="92"/>
  <c r="AA1469" i="92"/>
  <c r="AA1468" i="92"/>
  <c r="Z1468" i="92"/>
  <c r="Y1468" i="92"/>
  <c r="X1468" i="92"/>
  <c r="W1468" i="92"/>
  <c r="AA1467" i="92"/>
  <c r="Z1467" i="92"/>
  <c r="Y1467" i="92"/>
  <c r="X1467" i="92"/>
  <c r="W1467" i="92"/>
  <c r="AA1466" i="92"/>
  <c r="Z1466" i="92"/>
  <c r="Y1466" i="92"/>
  <c r="AA1465" i="92"/>
  <c r="Z1465" i="92"/>
  <c r="Y1465" i="92"/>
  <c r="AA1464" i="92"/>
  <c r="Z1464" i="92"/>
  <c r="Y1464" i="92"/>
  <c r="AA1463" i="92"/>
  <c r="Z1463" i="92"/>
  <c r="Y1463" i="92"/>
  <c r="AA1462" i="92"/>
  <c r="Z1462" i="92"/>
  <c r="Y1462" i="92"/>
  <c r="AA1461" i="92"/>
  <c r="AA1460" i="92"/>
  <c r="Z1460" i="92"/>
  <c r="Y1460" i="92"/>
  <c r="AA1459" i="92"/>
  <c r="Z1459" i="92"/>
  <c r="Y1459" i="92"/>
  <c r="AA1458" i="92"/>
  <c r="Z1458" i="92"/>
  <c r="Y1458" i="92"/>
  <c r="AA1457" i="92"/>
  <c r="Z1457" i="92"/>
  <c r="Y1457" i="92"/>
  <c r="R1454" i="92"/>
  <c r="J1454" i="92"/>
  <c r="G1451" i="92"/>
  <c r="AA1442" i="92"/>
  <c r="Z1442" i="92"/>
  <c r="Y1442" i="92"/>
  <c r="X1442" i="92"/>
  <c r="W1442" i="92"/>
  <c r="AA1441" i="92"/>
  <c r="Z1441" i="92"/>
  <c r="Y1441" i="92"/>
  <c r="X1441" i="92"/>
  <c r="W1441" i="92"/>
  <c r="AA1440" i="92"/>
  <c r="Z1440" i="92"/>
  <c r="Y1440" i="92"/>
  <c r="X1440" i="92"/>
  <c r="W1440" i="92"/>
  <c r="AA1439" i="92"/>
  <c r="Z1439" i="92"/>
  <c r="Y1439" i="92"/>
  <c r="X1439" i="92"/>
  <c r="W1439" i="92"/>
  <c r="AA1438" i="92"/>
  <c r="Z1438" i="92"/>
  <c r="Y1438" i="92"/>
  <c r="X1438" i="92"/>
  <c r="W1438" i="92"/>
  <c r="AA1437" i="92"/>
  <c r="Z1437" i="92"/>
  <c r="Y1437" i="92"/>
  <c r="X1437" i="92"/>
  <c r="W1437" i="92"/>
  <c r="AA1436" i="92"/>
  <c r="Z1436" i="92"/>
  <c r="Y1436" i="92"/>
  <c r="X1436" i="92"/>
  <c r="W1436" i="92"/>
  <c r="AA1435" i="92"/>
  <c r="Z1435" i="92"/>
  <c r="Y1435" i="92"/>
  <c r="AA1434" i="92"/>
  <c r="Z1434" i="92"/>
  <c r="Y1434" i="92"/>
  <c r="AA1433" i="92"/>
  <c r="Z1433" i="92"/>
  <c r="Y1433" i="92"/>
  <c r="AA1432" i="92"/>
  <c r="AA1431" i="92"/>
  <c r="Z1431" i="92"/>
  <c r="Y1431" i="92"/>
  <c r="X1431" i="92"/>
  <c r="W1431" i="92"/>
  <c r="AA1430" i="92"/>
  <c r="Z1430" i="92"/>
  <c r="Y1430" i="92"/>
  <c r="X1430" i="92"/>
  <c r="W1430" i="92"/>
  <c r="AA1429" i="92"/>
  <c r="Z1429" i="92"/>
  <c r="Y1429" i="92"/>
  <c r="AA1428" i="92"/>
  <c r="Z1428" i="92"/>
  <c r="Y1428" i="92"/>
  <c r="AA1427" i="92"/>
  <c r="Z1427" i="92"/>
  <c r="Y1427" i="92"/>
  <c r="AA1426" i="92"/>
  <c r="Z1426" i="92"/>
  <c r="Y1426" i="92"/>
  <c r="AA1425" i="92"/>
  <c r="Z1425" i="92"/>
  <c r="Y1425" i="92"/>
  <c r="AA1424" i="92"/>
  <c r="AA1423" i="92"/>
  <c r="Z1423" i="92"/>
  <c r="Y1423" i="92"/>
  <c r="AA1422" i="92"/>
  <c r="Z1422" i="92"/>
  <c r="Y1422" i="92"/>
  <c r="AA1421" i="92"/>
  <c r="Z1421" i="92"/>
  <c r="Y1421" i="92"/>
  <c r="AA1420" i="92"/>
  <c r="Z1420" i="92"/>
  <c r="Y1420" i="92"/>
  <c r="R1417" i="92"/>
  <c r="J1417" i="92"/>
  <c r="G1414" i="92"/>
  <c r="AA1405" i="92"/>
  <c r="Z1405" i="92"/>
  <c r="Y1405" i="92"/>
  <c r="X1405" i="92"/>
  <c r="W1405" i="92"/>
  <c r="AA1404" i="92"/>
  <c r="Z1404" i="92"/>
  <c r="Y1404" i="92"/>
  <c r="X1404" i="92"/>
  <c r="W1404" i="92"/>
  <c r="AA1403" i="92"/>
  <c r="Z1403" i="92"/>
  <c r="Y1403" i="92"/>
  <c r="X1403" i="92"/>
  <c r="W1403" i="92"/>
  <c r="AA1402" i="92"/>
  <c r="Z1402" i="92"/>
  <c r="Y1402" i="92"/>
  <c r="X1402" i="92"/>
  <c r="W1402" i="92"/>
  <c r="AA1401" i="92"/>
  <c r="Z1401" i="92"/>
  <c r="Y1401" i="92"/>
  <c r="X1401" i="92"/>
  <c r="W1401" i="92"/>
  <c r="AA1400" i="92"/>
  <c r="Z1400" i="92"/>
  <c r="Y1400" i="92"/>
  <c r="X1400" i="92"/>
  <c r="W1400" i="92"/>
  <c r="AA1399" i="92"/>
  <c r="Z1399" i="92"/>
  <c r="Y1399" i="92"/>
  <c r="X1399" i="92"/>
  <c r="W1399" i="92"/>
  <c r="AA1398" i="92"/>
  <c r="Z1398" i="92"/>
  <c r="Y1398" i="92"/>
  <c r="AA1397" i="92"/>
  <c r="Z1397" i="92"/>
  <c r="Y1397" i="92"/>
  <c r="AA1396" i="92"/>
  <c r="Z1396" i="92"/>
  <c r="Y1396" i="92"/>
  <c r="AA1395" i="92"/>
  <c r="AA1394" i="92"/>
  <c r="Z1394" i="92"/>
  <c r="Y1394" i="92"/>
  <c r="X1394" i="92"/>
  <c r="W1394" i="92"/>
  <c r="AA1393" i="92"/>
  <c r="Z1393" i="92"/>
  <c r="Y1393" i="92"/>
  <c r="X1393" i="92"/>
  <c r="W1393" i="92"/>
  <c r="AA1392" i="92"/>
  <c r="Z1392" i="92"/>
  <c r="Y1392" i="92"/>
  <c r="AA1391" i="92"/>
  <c r="Z1391" i="92"/>
  <c r="Y1391" i="92"/>
  <c r="AA1390" i="92"/>
  <c r="Z1390" i="92"/>
  <c r="Y1390" i="92"/>
  <c r="AA1389" i="92"/>
  <c r="Z1389" i="92"/>
  <c r="Y1389" i="92"/>
  <c r="AA1388" i="92"/>
  <c r="Z1388" i="92"/>
  <c r="Y1388" i="92"/>
  <c r="AA1387" i="92"/>
  <c r="AA1386" i="92"/>
  <c r="Z1386" i="92"/>
  <c r="Y1386" i="92"/>
  <c r="AA1385" i="92"/>
  <c r="Z1385" i="92"/>
  <c r="Y1385" i="92"/>
  <c r="AA1384" i="92"/>
  <c r="Z1384" i="92"/>
  <c r="Y1384" i="92"/>
  <c r="AA1383" i="92"/>
  <c r="Z1383" i="92"/>
  <c r="Y1383" i="92"/>
  <c r="R1380" i="92"/>
  <c r="J1380" i="92"/>
  <c r="G1377" i="92"/>
  <c r="AA1368" i="92"/>
  <c r="Z1368" i="92"/>
  <c r="Y1368" i="92"/>
  <c r="X1368" i="92"/>
  <c r="W1368" i="92"/>
  <c r="AA1367" i="92"/>
  <c r="Z1367" i="92"/>
  <c r="Y1367" i="92"/>
  <c r="X1367" i="92"/>
  <c r="W1367" i="92"/>
  <c r="AA1366" i="92"/>
  <c r="Z1366" i="92"/>
  <c r="Y1366" i="92"/>
  <c r="X1366" i="92"/>
  <c r="W1366" i="92"/>
  <c r="AA1365" i="92"/>
  <c r="Z1365" i="92"/>
  <c r="Y1365" i="92"/>
  <c r="X1365" i="92"/>
  <c r="W1365" i="92"/>
  <c r="AA1364" i="92"/>
  <c r="Z1364" i="92"/>
  <c r="Y1364" i="92"/>
  <c r="X1364" i="92"/>
  <c r="W1364" i="92"/>
  <c r="AA1363" i="92"/>
  <c r="Z1363" i="92"/>
  <c r="Y1363" i="92"/>
  <c r="X1363" i="92"/>
  <c r="W1363" i="92"/>
  <c r="AA1362" i="92"/>
  <c r="Z1362" i="92"/>
  <c r="Y1362" i="92"/>
  <c r="X1362" i="92"/>
  <c r="W1362" i="92"/>
  <c r="AA1361" i="92"/>
  <c r="Z1361" i="92"/>
  <c r="Y1361" i="92"/>
  <c r="X1361" i="92"/>
  <c r="W1361" i="92"/>
  <c r="AA1360" i="92"/>
  <c r="Z1360" i="92"/>
  <c r="Y1360" i="92"/>
  <c r="X1360" i="92"/>
  <c r="W1360" i="92"/>
  <c r="AA1359" i="92"/>
  <c r="Z1359" i="92"/>
  <c r="Y1359" i="92"/>
  <c r="X1359" i="92"/>
  <c r="W1359" i="92"/>
  <c r="AA1358" i="92"/>
  <c r="AA1357" i="92"/>
  <c r="Z1357" i="92"/>
  <c r="Y1357" i="92"/>
  <c r="X1357" i="92"/>
  <c r="W1357" i="92"/>
  <c r="AA1356" i="92"/>
  <c r="Z1356" i="92"/>
  <c r="Y1356" i="92"/>
  <c r="X1356" i="92"/>
  <c r="AA1355" i="92"/>
  <c r="Z1355" i="92"/>
  <c r="Y1355" i="92"/>
  <c r="X1355" i="92"/>
  <c r="AA1354" i="92"/>
  <c r="Z1354" i="92"/>
  <c r="Y1354" i="92"/>
  <c r="X1354" i="92"/>
  <c r="AA1353" i="92"/>
  <c r="Z1353" i="92"/>
  <c r="Y1353" i="92"/>
  <c r="X1353" i="92"/>
  <c r="AA1352" i="92"/>
  <c r="Z1352" i="92"/>
  <c r="Y1352" i="92"/>
  <c r="X1352" i="92"/>
  <c r="W1352" i="92"/>
  <c r="AA1351" i="92"/>
  <c r="Z1351" i="92"/>
  <c r="Y1351" i="92"/>
  <c r="X1351" i="92"/>
  <c r="W1351" i="92"/>
  <c r="AA1350" i="92"/>
  <c r="AA1349" i="92"/>
  <c r="Z1349" i="92"/>
  <c r="Y1349" i="92"/>
  <c r="X1349" i="92"/>
  <c r="W1349" i="92"/>
  <c r="AA1348" i="92"/>
  <c r="Z1348" i="92"/>
  <c r="Y1348" i="92"/>
  <c r="X1348" i="92"/>
  <c r="W1348" i="92"/>
  <c r="AA1347" i="92"/>
  <c r="Z1347" i="92"/>
  <c r="Y1347" i="92"/>
  <c r="X1347" i="92"/>
  <c r="W1347" i="92"/>
  <c r="AA1346" i="92"/>
  <c r="Z1346" i="92"/>
  <c r="Y1346" i="92"/>
  <c r="X1346" i="92"/>
  <c r="W1346" i="92"/>
  <c r="R1343" i="92"/>
  <c r="J1343" i="92"/>
  <c r="G1340" i="92"/>
  <c r="AA1331" i="92"/>
  <c r="Z1331" i="92"/>
  <c r="Y1331" i="92"/>
  <c r="X1331" i="92"/>
  <c r="W1331" i="92"/>
  <c r="AA1330" i="92"/>
  <c r="Z1330" i="92"/>
  <c r="Y1330" i="92"/>
  <c r="X1330" i="92"/>
  <c r="W1330" i="92"/>
  <c r="AA1329" i="92"/>
  <c r="Z1329" i="92"/>
  <c r="Y1329" i="92"/>
  <c r="X1329" i="92"/>
  <c r="W1329" i="92"/>
  <c r="AA1328" i="92"/>
  <c r="Z1328" i="92"/>
  <c r="Y1328" i="92"/>
  <c r="X1328" i="92"/>
  <c r="W1328" i="92"/>
  <c r="AA1327" i="92"/>
  <c r="Z1327" i="92"/>
  <c r="Y1327" i="92"/>
  <c r="X1327" i="92"/>
  <c r="W1327" i="92"/>
  <c r="AA1326" i="92"/>
  <c r="Z1326" i="92"/>
  <c r="Y1326" i="92"/>
  <c r="X1326" i="92"/>
  <c r="W1326" i="92"/>
  <c r="AA1325" i="92"/>
  <c r="Z1325" i="92"/>
  <c r="Y1325" i="92"/>
  <c r="X1325" i="92"/>
  <c r="W1325" i="92"/>
  <c r="AA1324" i="92"/>
  <c r="Z1324" i="92"/>
  <c r="Y1324" i="92"/>
  <c r="X1324" i="92"/>
  <c r="W1324" i="92"/>
  <c r="AA1323" i="92"/>
  <c r="Z1323" i="92"/>
  <c r="Y1323" i="92"/>
  <c r="X1323" i="92"/>
  <c r="W1323" i="92"/>
  <c r="AA1322" i="92"/>
  <c r="Z1322" i="92"/>
  <c r="Y1322" i="92"/>
  <c r="X1322" i="92"/>
  <c r="W1322" i="92"/>
  <c r="AA1321" i="92"/>
  <c r="AA1320" i="92"/>
  <c r="Z1320" i="92"/>
  <c r="Y1320" i="92"/>
  <c r="X1320" i="92"/>
  <c r="W1320" i="92"/>
  <c r="AA1319" i="92"/>
  <c r="Z1319" i="92"/>
  <c r="Y1319" i="92"/>
  <c r="X1319" i="92"/>
  <c r="AA1318" i="92"/>
  <c r="Z1318" i="92"/>
  <c r="Y1318" i="92"/>
  <c r="X1318" i="92"/>
  <c r="AA1317" i="92"/>
  <c r="Z1317" i="92"/>
  <c r="Y1317" i="92"/>
  <c r="X1317" i="92"/>
  <c r="AA1316" i="92"/>
  <c r="Z1316" i="92"/>
  <c r="Y1316" i="92"/>
  <c r="X1316" i="92"/>
  <c r="AA1315" i="92"/>
  <c r="Z1315" i="92"/>
  <c r="Y1315" i="92"/>
  <c r="X1315" i="92"/>
  <c r="W1315" i="92"/>
  <c r="AA1314" i="92"/>
  <c r="Z1314" i="92"/>
  <c r="Y1314" i="92"/>
  <c r="X1314" i="92"/>
  <c r="W1314" i="92"/>
  <c r="AA1313" i="92"/>
  <c r="AA1312" i="92"/>
  <c r="Z1312" i="92"/>
  <c r="Y1312" i="92"/>
  <c r="X1312" i="92"/>
  <c r="W1312" i="92"/>
  <c r="AA1311" i="92"/>
  <c r="Z1311" i="92"/>
  <c r="Y1311" i="92"/>
  <c r="X1311" i="92"/>
  <c r="W1311" i="92"/>
  <c r="AA1310" i="92"/>
  <c r="Z1310" i="92"/>
  <c r="Y1310" i="92"/>
  <c r="X1310" i="92"/>
  <c r="W1310" i="92"/>
  <c r="AA1309" i="92"/>
  <c r="Z1309" i="92"/>
  <c r="Y1309" i="92"/>
  <c r="X1309" i="92"/>
  <c r="W1309" i="92"/>
  <c r="R1306" i="92"/>
  <c r="J1306" i="92"/>
  <c r="G1303" i="92"/>
  <c r="AA1294" i="92"/>
  <c r="Z1294" i="92"/>
  <c r="Y1294" i="92"/>
  <c r="X1294" i="92"/>
  <c r="W1294" i="92"/>
  <c r="AA1293" i="92"/>
  <c r="Z1293" i="92"/>
  <c r="Y1293" i="92"/>
  <c r="X1293" i="92"/>
  <c r="W1293" i="92"/>
  <c r="AA1292" i="92"/>
  <c r="Z1292" i="92"/>
  <c r="Y1292" i="92"/>
  <c r="X1292" i="92"/>
  <c r="W1292" i="92"/>
  <c r="AA1291" i="92"/>
  <c r="Z1291" i="92"/>
  <c r="Y1291" i="92"/>
  <c r="X1291" i="92"/>
  <c r="W1291" i="92"/>
  <c r="AA1290" i="92"/>
  <c r="Z1290" i="92"/>
  <c r="Y1290" i="92"/>
  <c r="X1290" i="92"/>
  <c r="W1290" i="92"/>
  <c r="AA1289" i="92"/>
  <c r="Z1289" i="92"/>
  <c r="Y1289" i="92"/>
  <c r="X1289" i="92"/>
  <c r="W1289" i="92"/>
  <c r="AA1288" i="92"/>
  <c r="Z1288" i="92"/>
  <c r="Y1288" i="92"/>
  <c r="X1288" i="92"/>
  <c r="W1288" i="92"/>
  <c r="AA1287" i="92"/>
  <c r="Z1287" i="92"/>
  <c r="Y1287" i="92"/>
  <c r="X1287" i="92"/>
  <c r="W1287" i="92"/>
  <c r="AA1286" i="92"/>
  <c r="Z1286" i="92"/>
  <c r="Y1286" i="92"/>
  <c r="X1286" i="92"/>
  <c r="W1286" i="92"/>
  <c r="AA1285" i="92"/>
  <c r="Z1285" i="92"/>
  <c r="Y1285" i="92"/>
  <c r="X1285" i="92"/>
  <c r="W1285" i="92"/>
  <c r="AA1284" i="92"/>
  <c r="AA1283" i="92"/>
  <c r="Z1283" i="92"/>
  <c r="Y1283" i="92"/>
  <c r="X1283" i="92"/>
  <c r="W1283" i="92"/>
  <c r="AA1282" i="92"/>
  <c r="Z1282" i="92"/>
  <c r="Y1282" i="92"/>
  <c r="X1282" i="92"/>
  <c r="AA1281" i="92"/>
  <c r="Z1281" i="92"/>
  <c r="Y1281" i="92"/>
  <c r="X1281" i="92"/>
  <c r="AA1280" i="92"/>
  <c r="Z1280" i="92"/>
  <c r="Y1280" i="92"/>
  <c r="X1280" i="92"/>
  <c r="AA1279" i="92"/>
  <c r="Z1279" i="92"/>
  <c r="Y1279" i="92"/>
  <c r="X1279" i="92"/>
  <c r="AA1278" i="92"/>
  <c r="Z1278" i="92"/>
  <c r="Y1278" i="92"/>
  <c r="X1278" i="92"/>
  <c r="W1278" i="92"/>
  <c r="AA1277" i="92"/>
  <c r="Z1277" i="92"/>
  <c r="Y1277" i="92"/>
  <c r="X1277" i="92"/>
  <c r="W1277" i="92"/>
  <c r="AA1276" i="92"/>
  <c r="AA1275" i="92"/>
  <c r="Y1275" i="92"/>
  <c r="X1275" i="92"/>
  <c r="Z1275" i="92" s="1"/>
  <c r="W1275" i="92"/>
  <c r="AA1274" i="92"/>
  <c r="Y1274" i="92"/>
  <c r="X1274" i="92"/>
  <c r="Z1274" i="92" s="1"/>
  <c r="W1274" i="92"/>
  <c r="AA1273" i="92"/>
  <c r="Z1273" i="92"/>
  <c r="Y1273" i="92"/>
  <c r="W1273" i="92"/>
  <c r="AA1272" i="92"/>
  <c r="Z1272" i="92"/>
  <c r="Y1272" i="92"/>
  <c r="W1272" i="92"/>
  <c r="R1269" i="92"/>
  <c r="J1269" i="92"/>
  <c r="G1266" i="92"/>
  <c r="AA1257" i="92"/>
  <c r="Z1257" i="92"/>
  <c r="Y1257" i="92"/>
  <c r="X1257" i="92"/>
  <c r="W1257" i="92"/>
  <c r="AA1256" i="92"/>
  <c r="Z1256" i="92"/>
  <c r="Y1256" i="92"/>
  <c r="X1256" i="92"/>
  <c r="W1256" i="92"/>
  <c r="AA1255" i="92"/>
  <c r="Z1255" i="92"/>
  <c r="Y1255" i="92"/>
  <c r="X1255" i="92"/>
  <c r="W1255" i="92"/>
  <c r="AA1254" i="92"/>
  <c r="Z1254" i="92"/>
  <c r="Y1254" i="92"/>
  <c r="X1254" i="92"/>
  <c r="W1254" i="92"/>
  <c r="AA1253" i="92"/>
  <c r="Z1253" i="92"/>
  <c r="Y1253" i="92"/>
  <c r="X1253" i="92"/>
  <c r="W1253" i="92"/>
  <c r="AA1252" i="92"/>
  <c r="Z1252" i="92"/>
  <c r="Y1252" i="92"/>
  <c r="X1252" i="92"/>
  <c r="W1252" i="92"/>
  <c r="AA1251" i="92"/>
  <c r="Z1251" i="92"/>
  <c r="Y1251" i="92"/>
  <c r="X1251" i="92"/>
  <c r="W1251" i="92"/>
  <c r="AA1250" i="92"/>
  <c r="Z1250" i="92"/>
  <c r="Y1250" i="92"/>
  <c r="X1250" i="92"/>
  <c r="W1250" i="92"/>
  <c r="AA1249" i="92"/>
  <c r="Z1249" i="92"/>
  <c r="Y1249" i="92"/>
  <c r="X1249" i="92"/>
  <c r="W1249" i="92"/>
  <c r="AA1248" i="92"/>
  <c r="Z1248" i="92"/>
  <c r="Y1248" i="92"/>
  <c r="X1248" i="92"/>
  <c r="W1248" i="92"/>
  <c r="AA1247" i="92"/>
  <c r="AA1246" i="92"/>
  <c r="Z1246" i="92"/>
  <c r="Y1246" i="92"/>
  <c r="X1246" i="92"/>
  <c r="W1246" i="92"/>
  <c r="AA1245" i="92"/>
  <c r="Z1245" i="92"/>
  <c r="Y1245" i="92"/>
  <c r="X1245" i="92"/>
  <c r="AA1244" i="92"/>
  <c r="Z1244" i="92"/>
  <c r="Y1244" i="92"/>
  <c r="X1244" i="92"/>
  <c r="AA1243" i="92"/>
  <c r="Z1243" i="92"/>
  <c r="Y1243" i="92"/>
  <c r="X1243" i="92"/>
  <c r="AA1242" i="92"/>
  <c r="Z1242" i="92"/>
  <c r="Y1242" i="92"/>
  <c r="X1242" i="92"/>
  <c r="AA1241" i="92"/>
  <c r="Z1241" i="92"/>
  <c r="Y1241" i="92"/>
  <c r="X1241" i="92"/>
  <c r="W1241" i="92"/>
  <c r="AA1240" i="92"/>
  <c r="Z1240" i="92"/>
  <c r="Y1240" i="92"/>
  <c r="X1240" i="92"/>
  <c r="W1240" i="92"/>
  <c r="AA1239" i="92"/>
  <c r="AA1238" i="92"/>
  <c r="Z1238" i="92"/>
  <c r="Y1238" i="92"/>
  <c r="X1238" i="92"/>
  <c r="W1238" i="92"/>
  <c r="AA1237" i="92"/>
  <c r="Z1237" i="92"/>
  <c r="Y1237" i="92"/>
  <c r="X1237" i="92"/>
  <c r="W1237" i="92"/>
  <c r="AA1236" i="92"/>
  <c r="Z1236" i="92"/>
  <c r="Y1236" i="92"/>
  <c r="X1236" i="92"/>
  <c r="W1236" i="92"/>
  <c r="AA1235" i="92"/>
  <c r="Z1235" i="92"/>
  <c r="Y1235" i="92"/>
  <c r="X1235" i="92"/>
  <c r="W1235" i="92"/>
  <c r="R1232" i="92"/>
  <c r="J1232" i="92"/>
  <c r="G1229" i="92"/>
  <c r="AA1220" i="92"/>
  <c r="Z1220" i="92"/>
  <c r="Y1220" i="92"/>
  <c r="X1220" i="92"/>
  <c r="W1220" i="92"/>
  <c r="AA1219" i="92"/>
  <c r="Z1219" i="92"/>
  <c r="Y1219" i="92"/>
  <c r="X1219" i="92"/>
  <c r="W1219" i="92"/>
  <c r="AA1218" i="92"/>
  <c r="Z1218" i="92"/>
  <c r="Y1218" i="92"/>
  <c r="X1218" i="92"/>
  <c r="W1218" i="92"/>
  <c r="AA1217" i="92"/>
  <c r="Z1217" i="92"/>
  <c r="Y1217" i="92"/>
  <c r="X1217" i="92"/>
  <c r="W1217" i="92"/>
  <c r="AA1216" i="92"/>
  <c r="Z1216" i="92"/>
  <c r="Y1216" i="92"/>
  <c r="X1216" i="92"/>
  <c r="W1216" i="92"/>
  <c r="AA1215" i="92"/>
  <c r="Z1215" i="92"/>
  <c r="Y1215" i="92"/>
  <c r="X1215" i="92"/>
  <c r="W1215" i="92"/>
  <c r="AA1214" i="92"/>
  <c r="Z1214" i="92"/>
  <c r="Y1214" i="92"/>
  <c r="X1214" i="92"/>
  <c r="W1214" i="92"/>
  <c r="AA1213" i="92"/>
  <c r="Z1213" i="92"/>
  <c r="Y1213" i="92"/>
  <c r="X1213" i="92"/>
  <c r="W1213" i="92"/>
  <c r="AA1212" i="92"/>
  <c r="Z1212" i="92"/>
  <c r="Y1212" i="92"/>
  <c r="X1212" i="92"/>
  <c r="W1212" i="92"/>
  <c r="AA1211" i="92"/>
  <c r="Z1211" i="92"/>
  <c r="Y1211" i="92"/>
  <c r="X1211" i="92"/>
  <c r="AA1210" i="92"/>
  <c r="AA1209" i="92"/>
  <c r="Z1209" i="92"/>
  <c r="Y1209" i="92"/>
  <c r="X1209" i="92"/>
  <c r="W1209" i="92"/>
  <c r="AA1208" i="92"/>
  <c r="Z1208" i="92"/>
  <c r="Y1208" i="92"/>
  <c r="X1208" i="92"/>
  <c r="W1208" i="92"/>
  <c r="AA1207" i="92"/>
  <c r="Z1207" i="92"/>
  <c r="Y1207" i="92"/>
  <c r="X1207" i="92"/>
  <c r="W1207" i="92"/>
  <c r="AA1206" i="92"/>
  <c r="Z1206" i="92"/>
  <c r="Y1206" i="92"/>
  <c r="X1206" i="92"/>
  <c r="W1206" i="92"/>
  <c r="AA1205" i="92"/>
  <c r="Z1205" i="92"/>
  <c r="Y1205" i="92"/>
  <c r="X1205" i="92"/>
  <c r="W1205" i="92"/>
  <c r="AA1204" i="92"/>
  <c r="Z1204" i="92"/>
  <c r="Y1204" i="92"/>
  <c r="X1204" i="92"/>
  <c r="AA1203" i="92"/>
  <c r="Z1203" i="92"/>
  <c r="Y1203" i="92"/>
  <c r="X1203" i="92"/>
  <c r="AA1202" i="92"/>
  <c r="AA1201" i="92"/>
  <c r="Z1201" i="92"/>
  <c r="Y1201" i="92"/>
  <c r="X1201" i="92"/>
  <c r="W1201" i="92"/>
  <c r="AA1200" i="92"/>
  <c r="Z1200" i="92"/>
  <c r="Y1200" i="92"/>
  <c r="X1200" i="92"/>
  <c r="AA1199" i="92"/>
  <c r="Z1199" i="92"/>
  <c r="Y1199" i="92"/>
  <c r="X1199" i="92"/>
  <c r="AA1198" i="92"/>
  <c r="Z1198" i="92"/>
  <c r="Y1198" i="92"/>
  <c r="R1195" i="92"/>
  <c r="J1195" i="92"/>
  <c r="G1192" i="92"/>
  <c r="AA1183" i="92"/>
  <c r="Z1183" i="92"/>
  <c r="Y1183" i="92"/>
  <c r="X1183" i="92"/>
  <c r="W1183" i="92"/>
  <c r="AA1182" i="92"/>
  <c r="Z1182" i="92"/>
  <c r="Y1182" i="92"/>
  <c r="X1182" i="92"/>
  <c r="W1182" i="92"/>
  <c r="AA1181" i="92"/>
  <c r="Z1181" i="92"/>
  <c r="Y1181" i="92"/>
  <c r="X1181" i="92"/>
  <c r="W1181" i="92"/>
  <c r="AA1180" i="92"/>
  <c r="Z1180" i="92"/>
  <c r="Y1180" i="92"/>
  <c r="X1180" i="92"/>
  <c r="W1180" i="92"/>
  <c r="AA1179" i="92"/>
  <c r="Z1179" i="92"/>
  <c r="Y1179" i="92"/>
  <c r="X1179" i="92"/>
  <c r="W1179" i="92"/>
  <c r="AA1178" i="92"/>
  <c r="Z1178" i="92"/>
  <c r="Y1178" i="92"/>
  <c r="X1178" i="92"/>
  <c r="W1178" i="92"/>
  <c r="AA1177" i="92"/>
  <c r="Z1177" i="92"/>
  <c r="Y1177" i="92"/>
  <c r="X1177" i="92"/>
  <c r="W1177" i="92"/>
  <c r="AA1176" i="92"/>
  <c r="Z1176" i="92"/>
  <c r="Y1176" i="92"/>
  <c r="X1176" i="92"/>
  <c r="W1176" i="92"/>
  <c r="AA1175" i="92"/>
  <c r="Z1175" i="92"/>
  <c r="Y1175" i="92"/>
  <c r="X1175" i="92"/>
  <c r="W1175" i="92"/>
  <c r="AA1174" i="92"/>
  <c r="Z1174" i="92"/>
  <c r="Y1174" i="92"/>
  <c r="X1174" i="92"/>
  <c r="AA1173" i="92"/>
  <c r="AA1172" i="92"/>
  <c r="Z1172" i="92"/>
  <c r="Y1172" i="92"/>
  <c r="X1172" i="92"/>
  <c r="W1172" i="92"/>
  <c r="AA1171" i="92"/>
  <c r="Z1171" i="92"/>
  <c r="Y1171" i="92"/>
  <c r="X1171" i="92"/>
  <c r="W1171" i="92"/>
  <c r="AA1170" i="92"/>
  <c r="Z1170" i="92"/>
  <c r="Y1170" i="92"/>
  <c r="X1170" i="92"/>
  <c r="W1170" i="92"/>
  <c r="AA1169" i="92"/>
  <c r="Z1169" i="92"/>
  <c r="Y1169" i="92"/>
  <c r="X1169" i="92"/>
  <c r="W1169" i="92"/>
  <c r="AA1168" i="92"/>
  <c r="Z1168" i="92"/>
  <c r="Y1168" i="92"/>
  <c r="X1168" i="92"/>
  <c r="W1168" i="92"/>
  <c r="AA1167" i="92"/>
  <c r="Z1167" i="92"/>
  <c r="Y1167" i="92"/>
  <c r="X1167" i="92"/>
  <c r="AA1166" i="92"/>
  <c r="Z1166" i="92"/>
  <c r="Y1166" i="92"/>
  <c r="X1166" i="92"/>
  <c r="AA1165" i="92"/>
  <c r="AA1164" i="92"/>
  <c r="Z1164" i="92"/>
  <c r="Y1164" i="92"/>
  <c r="X1164" i="92"/>
  <c r="W1164" i="92"/>
  <c r="AA1163" i="92"/>
  <c r="Z1163" i="92"/>
  <c r="Y1163" i="92"/>
  <c r="X1163" i="92"/>
  <c r="AA1162" i="92"/>
  <c r="Z1162" i="92"/>
  <c r="Y1162" i="92"/>
  <c r="X1162" i="92"/>
  <c r="AA1161" i="92"/>
  <c r="Z1161" i="92"/>
  <c r="Y1161" i="92"/>
  <c r="X1161" i="92"/>
  <c r="R1158" i="92"/>
  <c r="J1158" i="92"/>
  <c r="G1155" i="92"/>
  <c r="AA1146" i="92"/>
  <c r="Z1146" i="92"/>
  <c r="Y1146" i="92"/>
  <c r="X1146" i="92"/>
  <c r="W1146" i="92"/>
  <c r="AA1145" i="92"/>
  <c r="Z1145" i="92"/>
  <c r="Y1145" i="92"/>
  <c r="X1145" i="92"/>
  <c r="W1145" i="92"/>
  <c r="AA1144" i="92"/>
  <c r="Z1144" i="92"/>
  <c r="Y1144" i="92"/>
  <c r="X1144" i="92"/>
  <c r="W1144" i="92"/>
  <c r="AA1143" i="92"/>
  <c r="Z1143" i="92"/>
  <c r="Y1143" i="92"/>
  <c r="X1143" i="92"/>
  <c r="W1143" i="92"/>
  <c r="AA1142" i="92"/>
  <c r="Z1142" i="92"/>
  <c r="Y1142" i="92"/>
  <c r="X1142" i="92"/>
  <c r="W1142" i="92"/>
  <c r="AA1141" i="92"/>
  <c r="Z1141" i="92"/>
  <c r="Y1141" i="92"/>
  <c r="X1141" i="92"/>
  <c r="W1141" i="92"/>
  <c r="AA1140" i="92"/>
  <c r="Z1140" i="92"/>
  <c r="Y1140" i="92"/>
  <c r="X1140" i="92"/>
  <c r="W1140" i="92"/>
  <c r="AA1139" i="92"/>
  <c r="Z1139" i="92"/>
  <c r="Y1139" i="92"/>
  <c r="X1139" i="92"/>
  <c r="W1139" i="92"/>
  <c r="AA1138" i="92"/>
  <c r="Z1138" i="92"/>
  <c r="Y1138" i="92"/>
  <c r="X1138" i="92"/>
  <c r="W1138" i="92"/>
  <c r="AA1137" i="92"/>
  <c r="Z1137" i="92"/>
  <c r="Y1137" i="92"/>
  <c r="X1137" i="92"/>
  <c r="W1137" i="92"/>
  <c r="AA1136" i="92"/>
  <c r="AA1135" i="92"/>
  <c r="Z1135" i="92"/>
  <c r="Y1135" i="92"/>
  <c r="X1135" i="92"/>
  <c r="W1135" i="92"/>
  <c r="AA1134" i="92"/>
  <c r="Z1134" i="92"/>
  <c r="Y1134" i="92"/>
  <c r="X1134" i="92"/>
  <c r="AA1133" i="92"/>
  <c r="Z1133" i="92"/>
  <c r="Y1133" i="92"/>
  <c r="X1133" i="92"/>
  <c r="AA1132" i="92"/>
  <c r="Z1132" i="92"/>
  <c r="Y1132" i="92"/>
  <c r="X1132" i="92"/>
  <c r="AA1131" i="92"/>
  <c r="Z1131" i="92"/>
  <c r="Y1131" i="92"/>
  <c r="X1131" i="92"/>
  <c r="AA1130" i="92"/>
  <c r="Z1130" i="92"/>
  <c r="Y1130" i="92"/>
  <c r="X1130" i="92"/>
  <c r="W1130" i="92"/>
  <c r="AA1129" i="92"/>
  <c r="Z1129" i="92"/>
  <c r="Y1129" i="92"/>
  <c r="X1129" i="92"/>
  <c r="W1129" i="92"/>
  <c r="AA1128" i="92"/>
  <c r="AA1127" i="92"/>
  <c r="Z1127" i="92"/>
  <c r="Y1127" i="92"/>
  <c r="X1127" i="92"/>
  <c r="W1127" i="92"/>
  <c r="AA1126" i="92"/>
  <c r="Z1126" i="92"/>
  <c r="Y1126" i="92"/>
  <c r="X1126" i="92"/>
  <c r="W1126" i="92"/>
  <c r="AA1125" i="92"/>
  <c r="Z1125" i="92"/>
  <c r="Y1125" i="92"/>
  <c r="X1125" i="92"/>
  <c r="W1125" i="92"/>
  <c r="AA1124" i="92"/>
  <c r="Z1124" i="92"/>
  <c r="Y1124" i="92"/>
  <c r="X1124" i="92"/>
  <c r="W1124" i="92"/>
  <c r="R1121" i="92"/>
  <c r="J1121" i="92"/>
  <c r="G1118" i="92"/>
  <c r="AA1109" i="92"/>
  <c r="Z1109" i="92"/>
  <c r="Y1109" i="92"/>
  <c r="X1109" i="92"/>
  <c r="W1109" i="92"/>
  <c r="AA1108" i="92"/>
  <c r="Z1108" i="92"/>
  <c r="Y1108" i="92"/>
  <c r="X1108" i="92"/>
  <c r="W1108" i="92"/>
  <c r="AA1107" i="92"/>
  <c r="Z1107" i="92"/>
  <c r="Y1107" i="92"/>
  <c r="X1107" i="92"/>
  <c r="W1107" i="92"/>
  <c r="AA1106" i="92"/>
  <c r="Z1106" i="92"/>
  <c r="Y1106" i="92"/>
  <c r="X1106" i="92"/>
  <c r="W1106" i="92"/>
  <c r="AA1105" i="92"/>
  <c r="Z1105" i="92"/>
  <c r="Y1105" i="92"/>
  <c r="X1105" i="92"/>
  <c r="W1105" i="92"/>
  <c r="AA1104" i="92"/>
  <c r="Z1104" i="92"/>
  <c r="Y1104" i="92"/>
  <c r="X1104" i="92"/>
  <c r="W1104" i="92"/>
  <c r="AA1103" i="92"/>
  <c r="Z1103" i="92"/>
  <c r="Y1103" i="92"/>
  <c r="X1103" i="92"/>
  <c r="W1103" i="92"/>
  <c r="AA1102" i="92"/>
  <c r="Z1102" i="92"/>
  <c r="Y1102" i="92"/>
  <c r="X1102" i="92"/>
  <c r="W1102" i="92"/>
  <c r="AA1101" i="92"/>
  <c r="Z1101" i="92"/>
  <c r="Y1101" i="92"/>
  <c r="X1101" i="92"/>
  <c r="W1101" i="92"/>
  <c r="AA1100" i="92"/>
  <c r="Y1100" i="92"/>
  <c r="X1100" i="92"/>
  <c r="Z1100" i="92" s="1"/>
  <c r="W1100" i="92"/>
  <c r="AA1099" i="92"/>
  <c r="AA1098" i="92"/>
  <c r="Z1098" i="92"/>
  <c r="Y1098" i="92"/>
  <c r="X1098" i="92"/>
  <c r="W1098" i="92"/>
  <c r="AA1097" i="92"/>
  <c r="Z1097" i="92"/>
  <c r="Y1097" i="92"/>
  <c r="X1097" i="92"/>
  <c r="AA1096" i="92"/>
  <c r="Z1096" i="92"/>
  <c r="Y1096" i="92"/>
  <c r="X1096" i="92"/>
  <c r="AA1095" i="92"/>
  <c r="Z1095" i="92"/>
  <c r="Y1095" i="92"/>
  <c r="X1095" i="92"/>
  <c r="AA1094" i="92"/>
  <c r="Z1094" i="92"/>
  <c r="Y1094" i="92"/>
  <c r="X1094" i="92"/>
  <c r="AA1093" i="92"/>
  <c r="Z1093" i="92"/>
  <c r="Y1093" i="92"/>
  <c r="X1093" i="92"/>
  <c r="W1093" i="92"/>
  <c r="AA1092" i="92"/>
  <c r="Z1092" i="92"/>
  <c r="Y1092" i="92"/>
  <c r="X1092" i="92"/>
  <c r="W1092" i="92"/>
  <c r="AA1091" i="92"/>
  <c r="AA1090" i="92"/>
  <c r="Z1090" i="92"/>
  <c r="Y1090" i="92"/>
  <c r="X1090" i="92"/>
  <c r="W1090" i="92"/>
  <c r="AA1089" i="92"/>
  <c r="Z1089" i="92"/>
  <c r="Y1089" i="92"/>
  <c r="X1089" i="92"/>
  <c r="W1089" i="92"/>
  <c r="AA1088" i="92"/>
  <c r="Z1088" i="92"/>
  <c r="Y1088" i="92"/>
  <c r="X1088" i="92"/>
  <c r="W1088" i="92"/>
  <c r="AA1087" i="92"/>
  <c r="Z1087" i="92"/>
  <c r="Y1087" i="92"/>
  <c r="X1087" i="92"/>
  <c r="W1087" i="92"/>
  <c r="R1084" i="92"/>
  <c r="J1084" i="92"/>
  <c r="G1081" i="92"/>
  <c r="AA1072" i="92"/>
  <c r="Z1072" i="92"/>
  <c r="Y1072" i="92"/>
  <c r="X1072" i="92"/>
  <c r="W1072" i="92"/>
  <c r="AA1071" i="92"/>
  <c r="Z1071" i="92"/>
  <c r="Y1071" i="92"/>
  <c r="X1071" i="92"/>
  <c r="W1071" i="92"/>
  <c r="AA1070" i="92"/>
  <c r="Z1070" i="92"/>
  <c r="Y1070" i="92"/>
  <c r="X1070" i="92"/>
  <c r="W1070" i="92"/>
  <c r="AA1069" i="92"/>
  <c r="Z1069" i="92"/>
  <c r="Y1069" i="92"/>
  <c r="X1069" i="92"/>
  <c r="W1069" i="92"/>
  <c r="AA1068" i="92"/>
  <c r="Z1068" i="92"/>
  <c r="Y1068" i="92"/>
  <c r="X1068" i="92"/>
  <c r="W1068" i="92"/>
  <c r="AA1067" i="92"/>
  <c r="Z1067" i="92"/>
  <c r="Y1067" i="92"/>
  <c r="X1067" i="92"/>
  <c r="W1067" i="92"/>
  <c r="AA1066" i="92"/>
  <c r="Z1066" i="92"/>
  <c r="Y1066" i="92"/>
  <c r="X1066" i="92"/>
  <c r="W1066" i="92"/>
  <c r="AA1065" i="92"/>
  <c r="Z1065" i="92"/>
  <c r="Y1065" i="92"/>
  <c r="X1065" i="92"/>
  <c r="W1065" i="92"/>
  <c r="AA1064" i="92"/>
  <c r="Z1064" i="92"/>
  <c r="Y1064" i="92"/>
  <c r="X1064" i="92"/>
  <c r="W1064" i="92"/>
  <c r="AA1063" i="92"/>
  <c r="Z1063" i="92"/>
  <c r="Y1063" i="92"/>
  <c r="X1063" i="92"/>
  <c r="W1063" i="92"/>
  <c r="AA1062" i="92"/>
  <c r="W1062" i="92"/>
  <c r="AA1061" i="92"/>
  <c r="Z1061" i="92"/>
  <c r="Y1061" i="92"/>
  <c r="X1061" i="92"/>
  <c r="W1061" i="92"/>
  <c r="AA1060" i="92"/>
  <c r="Z1060" i="92"/>
  <c r="Y1060" i="92"/>
  <c r="X1060" i="92"/>
  <c r="W1060" i="92"/>
  <c r="AA1059" i="92"/>
  <c r="Z1059" i="92"/>
  <c r="Y1059" i="92"/>
  <c r="X1059" i="92"/>
  <c r="W1059" i="92"/>
  <c r="P1059" i="92"/>
  <c r="AA1058" i="92"/>
  <c r="Z1058" i="92"/>
  <c r="Y1058" i="92"/>
  <c r="W1058" i="92"/>
  <c r="P1058" i="92"/>
  <c r="AA1057" i="92"/>
  <c r="Z1057" i="92"/>
  <c r="Y1057" i="92"/>
  <c r="X1057" i="92"/>
  <c r="W1057" i="92"/>
  <c r="P1057" i="92"/>
  <c r="AA1056" i="92"/>
  <c r="Z1056" i="92"/>
  <c r="Y1056" i="92"/>
  <c r="X1056" i="92"/>
  <c r="W1056" i="92"/>
  <c r="P1056" i="92"/>
  <c r="AA1055" i="92"/>
  <c r="Z1055" i="92"/>
  <c r="Y1055" i="92"/>
  <c r="X1055" i="92"/>
  <c r="W1055" i="92"/>
  <c r="P1055" i="92"/>
  <c r="AA1054" i="92"/>
  <c r="Z1054" i="92"/>
  <c r="Y1054" i="92"/>
  <c r="X1054" i="92"/>
  <c r="W1054" i="92"/>
  <c r="AA1053" i="92"/>
  <c r="Z1053" i="92"/>
  <c r="Y1053" i="92"/>
  <c r="X1053" i="92"/>
  <c r="W1053" i="92"/>
  <c r="AA1052" i="92"/>
  <c r="Z1052" i="92"/>
  <c r="Y1052" i="92"/>
  <c r="X1052" i="92"/>
  <c r="W1052" i="92"/>
  <c r="AA1051" i="92"/>
  <c r="Z1051" i="92"/>
  <c r="Y1051" i="92"/>
  <c r="X1051" i="92"/>
  <c r="W1051" i="92"/>
  <c r="AA1050" i="92"/>
  <c r="Z1050" i="92"/>
  <c r="Y1050" i="92"/>
  <c r="X1050" i="92"/>
  <c r="W1050" i="92"/>
  <c r="AA1049" i="92"/>
  <c r="X1049" i="92"/>
  <c r="W1049" i="92"/>
  <c r="AA1048" i="92"/>
  <c r="Z1048" i="92"/>
  <c r="Y1048" i="92"/>
  <c r="X1048" i="92"/>
  <c r="W1048" i="92"/>
  <c r="AA1047" i="92"/>
  <c r="Z1047" i="92"/>
  <c r="Y1047" i="92"/>
  <c r="X1047" i="92"/>
  <c r="W1047" i="92"/>
  <c r="AA1046" i="92"/>
  <c r="Y1046" i="92"/>
  <c r="X1046" i="92"/>
  <c r="Z1046" i="92" s="1"/>
  <c r="W1046" i="92"/>
  <c r="AA1045" i="92"/>
  <c r="Y1045" i="92"/>
  <c r="X1045" i="92"/>
  <c r="Z1045" i="92" s="1"/>
  <c r="AA1073" i="92" s="1"/>
  <c r="AA1075" i="92" s="1"/>
  <c r="W1045" i="92"/>
  <c r="R1042" i="92"/>
  <c r="J1042" i="92"/>
  <c r="G1039" i="92"/>
  <c r="AA1030" i="92"/>
  <c r="Z1030" i="92"/>
  <c r="Y1030" i="92"/>
  <c r="X1030" i="92"/>
  <c r="W1030" i="92"/>
  <c r="AA1029" i="92"/>
  <c r="Z1029" i="92"/>
  <c r="Y1029" i="92"/>
  <c r="X1029" i="92"/>
  <c r="W1029" i="92"/>
  <c r="AA1028" i="92"/>
  <c r="Z1028" i="92"/>
  <c r="Y1028" i="92"/>
  <c r="X1028" i="92"/>
  <c r="W1028" i="92"/>
  <c r="AA1027" i="92"/>
  <c r="Z1027" i="92"/>
  <c r="Y1027" i="92"/>
  <c r="X1027" i="92"/>
  <c r="W1027" i="92"/>
  <c r="AA1026" i="92"/>
  <c r="Z1026" i="92"/>
  <c r="Y1026" i="92"/>
  <c r="X1026" i="92"/>
  <c r="W1026" i="92"/>
  <c r="AA1025" i="92"/>
  <c r="Z1025" i="92"/>
  <c r="Y1025" i="92"/>
  <c r="X1025" i="92"/>
  <c r="W1025" i="92"/>
  <c r="AA1024" i="92"/>
  <c r="Z1024" i="92"/>
  <c r="Y1024" i="92"/>
  <c r="X1024" i="92"/>
  <c r="W1024" i="92"/>
  <c r="AA1023" i="92"/>
  <c r="Y1023" i="92"/>
  <c r="X1023" i="92"/>
  <c r="Z1023" i="92" s="1"/>
  <c r="W1023" i="92"/>
  <c r="AA1022" i="92"/>
  <c r="Y1022" i="92"/>
  <c r="X1022" i="92"/>
  <c r="Z1022" i="92" s="1"/>
  <c r="W1022" i="92"/>
  <c r="AA1021" i="92"/>
  <c r="Z1021" i="92"/>
  <c r="Y1021" i="92"/>
  <c r="X1021" i="92"/>
  <c r="W1021" i="92"/>
  <c r="AA1020" i="92"/>
  <c r="AA1019" i="92"/>
  <c r="Z1019" i="92"/>
  <c r="Y1019" i="92"/>
  <c r="X1019" i="92"/>
  <c r="W1019" i="92"/>
  <c r="AA1018" i="92"/>
  <c r="Z1018" i="92"/>
  <c r="Y1018" i="92"/>
  <c r="X1018" i="92"/>
  <c r="AA1017" i="92"/>
  <c r="Z1017" i="92"/>
  <c r="Y1017" i="92"/>
  <c r="X1017" i="92"/>
  <c r="AA1016" i="92"/>
  <c r="Z1016" i="92"/>
  <c r="Y1016" i="92"/>
  <c r="X1016" i="92"/>
  <c r="AA1015" i="92"/>
  <c r="Z1015" i="92"/>
  <c r="Y1015" i="92"/>
  <c r="X1015" i="92"/>
  <c r="AA1014" i="92"/>
  <c r="Y1014" i="92"/>
  <c r="X1014" i="92"/>
  <c r="Z1014" i="92" s="1"/>
  <c r="W1014" i="92"/>
  <c r="AA1013" i="92"/>
  <c r="Y1013" i="92"/>
  <c r="X1013" i="92"/>
  <c r="Z1013" i="92" s="1"/>
  <c r="W1013" i="92"/>
  <c r="AA1012" i="92"/>
  <c r="AA1011" i="92"/>
  <c r="Z1011" i="92"/>
  <c r="Y1011" i="92"/>
  <c r="X1011" i="92"/>
  <c r="W1011" i="92"/>
  <c r="AA1010" i="92"/>
  <c r="Z1010" i="92"/>
  <c r="Y1010" i="92"/>
  <c r="X1010" i="92"/>
  <c r="W1010" i="92"/>
  <c r="AA1009" i="92"/>
  <c r="Y1009" i="92"/>
  <c r="X1009" i="92"/>
  <c r="Z1009" i="92" s="1"/>
  <c r="W1009" i="92"/>
  <c r="AA1008" i="92"/>
  <c r="Z1008" i="92"/>
  <c r="Y1008" i="92"/>
  <c r="X1008" i="92"/>
  <c r="W1008" i="92"/>
  <c r="R1005" i="92"/>
  <c r="J1005" i="92"/>
  <c r="G1002" i="92"/>
  <c r="AA993" i="92"/>
  <c r="Z993" i="92"/>
  <c r="Y993" i="92"/>
  <c r="X993" i="92"/>
  <c r="W993" i="92"/>
  <c r="AA992" i="92"/>
  <c r="Z992" i="92"/>
  <c r="Y992" i="92"/>
  <c r="X992" i="92"/>
  <c r="W992" i="92"/>
  <c r="AA991" i="92"/>
  <c r="Z991" i="92"/>
  <c r="Y991" i="92"/>
  <c r="X991" i="92"/>
  <c r="W991" i="92"/>
  <c r="AA990" i="92"/>
  <c r="Z990" i="92"/>
  <c r="Y990" i="92"/>
  <c r="X990" i="92"/>
  <c r="W990" i="92"/>
  <c r="AA989" i="92"/>
  <c r="Z989" i="92"/>
  <c r="Y989" i="92"/>
  <c r="X989" i="92"/>
  <c r="W989" i="92"/>
  <c r="AA988" i="92"/>
  <c r="Z988" i="92"/>
  <c r="Y988" i="92"/>
  <c r="X988" i="92"/>
  <c r="W988" i="92"/>
  <c r="AA987" i="92"/>
  <c r="Z987" i="92"/>
  <c r="Y987" i="92"/>
  <c r="X987" i="92"/>
  <c r="W987" i="92"/>
  <c r="AA986" i="92"/>
  <c r="Z986" i="92"/>
  <c r="Y986" i="92"/>
  <c r="X986" i="92"/>
  <c r="W986" i="92"/>
  <c r="AA985" i="92"/>
  <c r="Z985" i="92"/>
  <c r="Y985" i="92"/>
  <c r="X985" i="92"/>
  <c r="W985" i="92"/>
  <c r="AA984" i="92"/>
  <c r="Z984" i="92"/>
  <c r="Y984" i="92"/>
  <c r="X984" i="92"/>
  <c r="W984" i="92"/>
  <c r="AA983" i="92"/>
  <c r="AA982" i="92"/>
  <c r="Z982" i="92"/>
  <c r="Y982" i="92"/>
  <c r="X982" i="92"/>
  <c r="W982" i="92"/>
  <c r="AA981" i="92"/>
  <c r="Z981" i="92"/>
  <c r="Y981" i="92"/>
  <c r="X981" i="92"/>
  <c r="W981" i="92"/>
  <c r="AA980" i="92"/>
  <c r="Z980" i="92"/>
  <c r="Y980" i="92"/>
  <c r="X980" i="92"/>
  <c r="AA979" i="92"/>
  <c r="Z979" i="92"/>
  <c r="Y979" i="92"/>
  <c r="X979" i="92"/>
  <c r="AA978" i="92"/>
  <c r="Z978" i="92"/>
  <c r="Y978" i="92"/>
  <c r="X978" i="92"/>
  <c r="AA977" i="92"/>
  <c r="Z977" i="92"/>
  <c r="Y977" i="92"/>
  <c r="X977" i="92"/>
  <c r="W977" i="92"/>
  <c r="AA976" i="92"/>
  <c r="Z976" i="92"/>
  <c r="X976" i="92"/>
  <c r="Y976" i="92" s="1"/>
  <c r="W976" i="92"/>
  <c r="AA975" i="92"/>
  <c r="AA974" i="92"/>
  <c r="Z974" i="92"/>
  <c r="Y974" i="92"/>
  <c r="X974" i="92"/>
  <c r="W974" i="92"/>
  <c r="AA973" i="92"/>
  <c r="Z973" i="92"/>
  <c r="Y973" i="92"/>
  <c r="X973" i="92"/>
  <c r="W973" i="92"/>
  <c r="AA972" i="92"/>
  <c r="Z972" i="92"/>
  <c r="Y972" i="92"/>
  <c r="X972" i="92"/>
  <c r="W972" i="92"/>
  <c r="AA971" i="92"/>
  <c r="Z971" i="92"/>
  <c r="Y971" i="92"/>
  <c r="X971" i="92"/>
  <c r="W971" i="92"/>
  <c r="R968" i="92"/>
  <c r="J968" i="92"/>
  <c r="G965" i="92"/>
  <c r="AA956" i="92"/>
  <c r="Z956" i="92"/>
  <c r="Y956" i="92"/>
  <c r="X956" i="92"/>
  <c r="W956" i="92"/>
  <c r="AA955" i="92"/>
  <c r="Z955" i="92"/>
  <c r="Y955" i="92"/>
  <c r="X955" i="92"/>
  <c r="W955" i="92"/>
  <c r="AA954" i="92"/>
  <c r="Z954" i="92"/>
  <c r="Y954" i="92"/>
  <c r="X954" i="92"/>
  <c r="W954" i="92"/>
  <c r="AA953" i="92"/>
  <c r="Z953" i="92"/>
  <c r="Y953" i="92"/>
  <c r="X953" i="92"/>
  <c r="W953" i="92"/>
  <c r="AA952" i="92"/>
  <c r="Z952" i="92"/>
  <c r="Y952" i="92"/>
  <c r="X952" i="92"/>
  <c r="W952" i="92"/>
  <c r="AA951" i="92"/>
  <c r="Z951" i="92"/>
  <c r="Y951" i="92"/>
  <c r="X951" i="92"/>
  <c r="W951" i="92"/>
  <c r="AA950" i="92"/>
  <c r="Z950" i="92"/>
  <c r="Y950" i="92"/>
  <c r="X950" i="92"/>
  <c r="W950" i="92"/>
  <c r="AA949" i="92"/>
  <c r="Z949" i="92"/>
  <c r="Y949" i="92"/>
  <c r="X949" i="92"/>
  <c r="W949" i="92"/>
  <c r="AA948" i="92"/>
  <c r="Z948" i="92"/>
  <c r="Y948" i="92"/>
  <c r="X948" i="92"/>
  <c r="W948" i="92"/>
  <c r="AA947" i="92"/>
  <c r="Z947" i="92"/>
  <c r="Y947" i="92"/>
  <c r="X947" i="92"/>
  <c r="W947" i="92"/>
  <c r="AA946" i="92"/>
  <c r="AA945" i="92"/>
  <c r="Z945" i="92"/>
  <c r="Y945" i="92"/>
  <c r="X945" i="92"/>
  <c r="W945" i="92"/>
  <c r="AA944" i="92"/>
  <c r="Z944" i="92"/>
  <c r="Y944" i="92"/>
  <c r="X944" i="92"/>
  <c r="W944" i="92"/>
  <c r="AA943" i="92"/>
  <c r="Z943" i="92"/>
  <c r="Y943" i="92"/>
  <c r="X943" i="92"/>
  <c r="AA942" i="92"/>
  <c r="Z942" i="92"/>
  <c r="Y942" i="92"/>
  <c r="X942" i="92"/>
  <c r="AA941" i="92"/>
  <c r="Z941" i="92"/>
  <c r="Y941" i="92"/>
  <c r="X941" i="92"/>
  <c r="AA940" i="92"/>
  <c r="Z940" i="92"/>
  <c r="X940" i="92"/>
  <c r="Y940" i="92" s="1"/>
  <c r="W940" i="92"/>
  <c r="X939" i="92"/>
  <c r="T939" i="92"/>
  <c r="Z939" i="92" s="1"/>
  <c r="AA938" i="92"/>
  <c r="AA937" i="92"/>
  <c r="Z937" i="92"/>
  <c r="Y937" i="92"/>
  <c r="X937" i="92"/>
  <c r="W937" i="92"/>
  <c r="AA936" i="92"/>
  <c r="Z936" i="92"/>
  <c r="Y936" i="92"/>
  <c r="X936" i="92"/>
  <c r="W936" i="92"/>
  <c r="AA935" i="92"/>
  <c r="Z935" i="92"/>
  <c r="Y935" i="92"/>
  <c r="X935" i="92"/>
  <c r="W935" i="92"/>
  <c r="AA934" i="92"/>
  <c r="Z934" i="92"/>
  <c r="Y934" i="92"/>
  <c r="X934" i="92"/>
  <c r="W934" i="92"/>
  <c r="R931" i="92"/>
  <c r="J931" i="92"/>
  <c r="G928" i="92"/>
  <c r="AA919" i="92"/>
  <c r="Z919" i="92"/>
  <c r="Y919" i="92"/>
  <c r="X919" i="92"/>
  <c r="W919" i="92"/>
  <c r="AA918" i="92"/>
  <c r="Z918" i="92"/>
  <c r="Y918" i="92"/>
  <c r="X918" i="92"/>
  <c r="W918" i="92"/>
  <c r="AA917" i="92"/>
  <c r="Z917" i="92"/>
  <c r="Y917" i="92"/>
  <c r="X917" i="92"/>
  <c r="W917" i="92"/>
  <c r="AA916" i="92"/>
  <c r="Z916" i="92"/>
  <c r="Y916" i="92"/>
  <c r="X916" i="92"/>
  <c r="W916" i="92"/>
  <c r="AA915" i="92"/>
  <c r="Z915" i="92"/>
  <c r="Y915" i="92"/>
  <c r="X915" i="92"/>
  <c r="W915" i="92"/>
  <c r="AA914" i="92"/>
  <c r="Z914" i="92"/>
  <c r="Y914" i="92"/>
  <c r="X914" i="92"/>
  <c r="W914" i="92"/>
  <c r="AA913" i="92"/>
  <c r="Z913" i="92"/>
  <c r="Y913" i="92"/>
  <c r="X913" i="92"/>
  <c r="W913" i="92"/>
  <c r="AA912" i="92"/>
  <c r="Z912" i="92"/>
  <c r="Y912" i="92"/>
  <c r="X912" i="92"/>
  <c r="W912" i="92"/>
  <c r="AA911" i="92"/>
  <c r="Z911" i="92"/>
  <c r="Y911" i="92"/>
  <c r="X911" i="92"/>
  <c r="W911" i="92"/>
  <c r="AA910" i="92"/>
  <c r="Z910" i="92"/>
  <c r="Y910" i="92"/>
  <c r="X910" i="92"/>
  <c r="AA909" i="92"/>
  <c r="AA908" i="92"/>
  <c r="Z908" i="92"/>
  <c r="Y908" i="92"/>
  <c r="X908" i="92"/>
  <c r="W908" i="92"/>
  <c r="AA907" i="92"/>
  <c r="Z907" i="92"/>
  <c r="Y907" i="92"/>
  <c r="X907" i="92"/>
  <c r="W907" i="92"/>
  <c r="AA906" i="92"/>
  <c r="Z906" i="92"/>
  <c r="Y906" i="92"/>
  <c r="X906" i="92"/>
  <c r="W906" i="92"/>
  <c r="AA905" i="92"/>
  <c r="Z905" i="92"/>
  <c r="Y905" i="92"/>
  <c r="X905" i="92"/>
  <c r="W905" i="92"/>
  <c r="AA904" i="92"/>
  <c r="Z904" i="92"/>
  <c r="Y904" i="92"/>
  <c r="AA903" i="92"/>
  <c r="Z903" i="92"/>
  <c r="Y903" i="92"/>
  <c r="X903" i="92"/>
  <c r="AA902" i="92"/>
  <c r="Z902" i="92"/>
  <c r="Y902" i="92"/>
  <c r="X902" i="92"/>
  <c r="AA901" i="92"/>
  <c r="AA900" i="92"/>
  <c r="Z900" i="92"/>
  <c r="Y900" i="92"/>
  <c r="X900" i="92"/>
  <c r="W900" i="92"/>
  <c r="AA899" i="92"/>
  <c r="Z899" i="92"/>
  <c r="Y899" i="92"/>
  <c r="X899" i="92"/>
  <c r="W899" i="92"/>
  <c r="AA898" i="92"/>
  <c r="Z898" i="92"/>
  <c r="Y898" i="92"/>
  <c r="X898" i="92"/>
  <c r="W898" i="92"/>
  <c r="AA897" i="92"/>
  <c r="Z897" i="92"/>
  <c r="Y897" i="92"/>
  <c r="X897" i="92"/>
  <c r="R894" i="92"/>
  <c r="J894" i="92"/>
  <c r="G891" i="92"/>
  <c r="AA882" i="92"/>
  <c r="Z882" i="92"/>
  <c r="Y882" i="92"/>
  <c r="X882" i="92"/>
  <c r="W882" i="92"/>
  <c r="AA881" i="92"/>
  <c r="Z881" i="92"/>
  <c r="Y881" i="92"/>
  <c r="X881" i="92"/>
  <c r="W881" i="92"/>
  <c r="AA880" i="92"/>
  <c r="Z880" i="92"/>
  <c r="Y880" i="92"/>
  <c r="X880" i="92"/>
  <c r="W880" i="92"/>
  <c r="AA879" i="92"/>
  <c r="Z879" i="92"/>
  <c r="Y879" i="92"/>
  <c r="X879" i="92"/>
  <c r="W879" i="92"/>
  <c r="AA878" i="92"/>
  <c r="Z878" i="92"/>
  <c r="Y878" i="92"/>
  <c r="X878" i="92"/>
  <c r="W878" i="92"/>
  <c r="AA877" i="92"/>
  <c r="Z877" i="92"/>
  <c r="Y877" i="92"/>
  <c r="X877" i="92"/>
  <c r="W877" i="92"/>
  <c r="AA876" i="92"/>
  <c r="Z876" i="92"/>
  <c r="Y876" i="92"/>
  <c r="X876" i="92"/>
  <c r="W876" i="92"/>
  <c r="AA875" i="92"/>
  <c r="Z875" i="92"/>
  <c r="Y875" i="92"/>
  <c r="X875" i="92"/>
  <c r="W875" i="92"/>
  <c r="AA874" i="92"/>
  <c r="Z874" i="92"/>
  <c r="Y874" i="92"/>
  <c r="X874" i="92"/>
  <c r="W874" i="92"/>
  <c r="AA873" i="92"/>
  <c r="Z873" i="92"/>
  <c r="Y873" i="92"/>
  <c r="X873" i="92"/>
  <c r="AA872" i="92"/>
  <c r="AA871" i="92"/>
  <c r="Z871" i="92"/>
  <c r="Y871" i="92"/>
  <c r="X871" i="92"/>
  <c r="W871" i="92"/>
  <c r="AA870" i="92"/>
  <c r="Z870" i="92"/>
  <c r="Y870" i="92"/>
  <c r="X870" i="92"/>
  <c r="W870" i="92"/>
  <c r="AA869" i="92"/>
  <c r="Z869" i="92"/>
  <c r="Y869" i="92"/>
  <c r="X869" i="92"/>
  <c r="W869" i="92"/>
  <c r="AA868" i="92"/>
  <c r="Z868" i="92"/>
  <c r="Y868" i="92"/>
  <c r="X868" i="92"/>
  <c r="W868" i="92"/>
  <c r="AA867" i="92"/>
  <c r="Z867" i="92"/>
  <c r="Y867" i="92"/>
  <c r="AA866" i="92"/>
  <c r="Z866" i="92"/>
  <c r="Y866" i="92"/>
  <c r="X866" i="92"/>
  <c r="AA865" i="92"/>
  <c r="Z865" i="92"/>
  <c r="Y865" i="92"/>
  <c r="X865" i="92"/>
  <c r="AA864" i="92"/>
  <c r="AA863" i="92"/>
  <c r="Z863" i="92"/>
  <c r="Y863" i="92"/>
  <c r="X863" i="92"/>
  <c r="W863" i="92"/>
  <c r="AA862" i="92"/>
  <c r="Z862" i="92"/>
  <c r="Y862" i="92"/>
  <c r="X862" i="92"/>
  <c r="W862" i="92"/>
  <c r="AA861" i="92"/>
  <c r="Z861" i="92"/>
  <c r="Y861" i="92"/>
  <c r="X861" i="92"/>
  <c r="W861" i="92"/>
  <c r="AA860" i="92"/>
  <c r="Z860" i="92"/>
  <c r="Y860" i="92"/>
  <c r="X860" i="92"/>
  <c r="R857" i="92"/>
  <c r="J857" i="92"/>
  <c r="G854" i="92"/>
  <c r="AA845" i="92"/>
  <c r="Z845" i="92"/>
  <c r="Y845" i="92"/>
  <c r="X845" i="92"/>
  <c r="W845" i="92"/>
  <c r="AA844" i="92"/>
  <c r="Z844" i="92"/>
  <c r="Y844" i="92"/>
  <c r="X844" i="92"/>
  <c r="W844" i="92"/>
  <c r="AA843" i="92"/>
  <c r="Z843" i="92"/>
  <c r="Y843" i="92"/>
  <c r="X843" i="92"/>
  <c r="W843" i="92"/>
  <c r="AA842" i="92"/>
  <c r="Z842" i="92"/>
  <c r="Y842" i="92"/>
  <c r="X842" i="92"/>
  <c r="W842" i="92"/>
  <c r="AA841" i="92"/>
  <c r="Z841" i="92"/>
  <c r="Y841" i="92"/>
  <c r="X841" i="92"/>
  <c r="W841" i="92"/>
  <c r="AA840" i="92"/>
  <c r="Z840" i="92"/>
  <c r="Y840" i="92"/>
  <c r="X840" i="92"/>
  <c r="W840" i="92"/>
  <c r="AA839" i="92"/>
  <c r="Z839" i="92"/>
  <c r="Y839" i="92"/>
  <c r="X839" i="92"/>
  <c r="W839" i="92"/>
  <c r="AA838" i="92"/>
  <c r="Z838" i="92"/>
  <c r="Y838" i="92"/>
  <c r="X838" i="92"/>
  <c r="W838" i="92"/>
  <c r="AA837" i="92"/>
  <c r="Z837" i="92"/>
  <c r="Y837" i="92"/>
  <c r="X837" i="92"/>
  <c r="W837" i="92"/>
  <c r="AA836" i="92"/>
  <c r="Z836" i="92"/>
  <c r="Y836" i="92"/>
  <c r="X836" i="92"/>
  <c r="AA835" i="92"/>
  <c r="AA834" i="92"/>
  <c r="Z834" i="92"/>
  <c r="Y834" i="92"/>
  <c r="X834" i="92"/>
  <c r="W834" i="92"/>
  <c r="AA833" i="92"/>
  <c r="Z833" i="92"/>
  <c r="Y833" i="92"/>
  <c r="X833" i="92"/>
  <c r="W833" i="92"/>
  <c r="AA832" i="92"/>
  <c r="Z832" i="92"/>
  <c r="Y832" i="92"/>
  <c r="X832" i="92"/>
  <c r="W832" i="92"/>
  <c r="AA831" i="92"/>
  <c r="Z831" i="92"/>
  <c r="Y831" i="92"/>
  <c r="X831" i="92"/>
  <c r="W831" i="92"/>
  <c r="AA830" i="92"/>
  <c r="Z830" i="92"/>
  <c r="Y830" i="92"/>
  <c r="X830" i="92"/>
  <c r="W830" i="92"/>
  <c r="AA829" i="92"/>
  <c r="Z829" i="92"/>
  <c r="Y829" i="92"/>
  <c r="X829" i="92"/>
  <c r="W829" i="92"/>
  <c r="AA828" i="92"/>
  <c r="Z828" i="92"/>
  <c r="Y828" i="92"/>
  <c r="X828" i="92"/>
  <c r="AA827" i="92"/>
  <c r="AA826" i="92"/>
  <c r="Z826" i="92"/>
  <c r="Y826" i="92"/>
  <c r="X826" i="92"/>
  <c r="W826" i="92"/>
  <c r="AA825" i="92"/>
  <c r="Z825" i="92"/>
  <c r="Y825" i="92"/>
  <c r="X825" i="92"/>
  <c r="W825" i="92"/>
  <c r="AA824" i="92"/>
  <c r="Z824" i="92"/>
  <c r="Y824" i="92"/>
  <c r="X824" i="92"/>
  <c r="W824" i="92"/>
  <c r="AA823" i="92"/>
  <c r="Z823" i="92"/>
  <c r="Y823" i="92"/>
  <c r="X823" i="92"/>
  <c r="R820" i="92"/>
  <c r="J820" i="92"/>
  <c r="G817" i="92"/>
  <c r="AA808" i="92"/>
  <c r="Z808" i="92"/>
  <c r="Y808" i="92"/>
  <c r="X808" i="92"/>
  <c r="W808" i="92"/>
  <c r="AA807" i="92"/>
  <c r="Z807" i="92"/>
  <c r="Y807" i="92"/>
  <c r="X807" i="92"/>
  <c r="W807" i="92"/>
  <c r="AA806" i="92"/>
  <c r="Z806" i="92"/>
  <c r="Y806" i="92"/>
  <c r="X806" i="92"/>
  <c r="W806" i="92"/>
  <c r="AA805" i="92"/>
  <c r="Z805" i="92"/>
  <c r="Y805" i="92"/>
  <c r="X805" i="92"/>
  <c r="W805" i="92"/>
  <c r="AA804" i="92"/>
  <c r="Z804" i="92"/>
  <c r="Y804" i="92"/>
  <c r="X804" i="92"/>
  <c r="W804" i="92"/>
  <c r="AA803" i="92"/>
  <c r="Z803" i="92"/>
  <c r="Y803" i="92"/>
  <c r="X803" i="92"/>
  <c r="W803" i="92"/>
  <c r="AA802" i="92"/>
  <c r="Z802" i="92"/>
  <c r="Y802" i="92"/>
  <c r="X802" i="92"/>
  <c r="W802" i="92"/>
  <c r="AA801" i="92"/>
  <c r="Z801" i="92"/>
  <c r="Y801" i="92"/>
  <c r="X801" i="92"/>
  <c r="W801" i="92"/>
  <c r="AA800" i="92"/>
  <c r="Z800" i="92"/>
  <c r="Y800" i="92"/>
  <c r="X800" i="92"/>
  <c r="W800" i="92"/>
  <c r="AA799" i="92"/>
  <c r="Z799" i="92"/>
  <c r="Y799" i="92"/>
  <c r="X799" i="92"/>
  <c r="AA798" i="92"/>
  <c r="AA797" i="92"/>
  <c r="Z797" i="92"/>
  <c r="Y797" i="92"/>
  <c r="X797" i="92"/>
  <c r="W797" i="92"/>
  <c r="AA796" i="92"/>
  <c r="Z796" i="92"/>
  <c r="Y796" i="92"/>
  <c r="X796" i="92"/>
  <c r="W796" i="92"/>
  <c r="AA795" i="92"/>
  <c r="Z795" i="92"/>
  <c r="Y795" i="92"/>
  <c r="X795" i="92"/>
  <c r="W795" i="92"/>
  <c r="AA794" i="92"/>
  <c r="Z794" i="92"/>
  <c r="Y794" i="92"/>
  <c r="X794" i="92"/>
  <c r="W794" i="92"/>
  <c r="AA793" i="92"/>
  <c r="Z793" i="92"/>
  <c r="Y793" i="92"/>
  <c r="X793" i="92"/>
  <c r="W793" i="92"/>
  <c r="AA792" i="92"/>
  <c r="Z792" i="92"/>
  <c r="Y792" i="92"/>
  <c r="X792" i="92"/>
  <c r="W792" i="92"/>
  <c r="AA791" i="92"/>
  <c r="Z791" i="92"/>
  <c r="Y791" i="92"/>
  <c r="X791" i="92"/>
  <c r="AA790" i="92"/>
  <c r="AA789" i="92"/>
  <c r="Z789" i="92"/>
  <c r="Y789" i="92"/>
  <c r="X789" i="92"/>
  <c r="W789" i="92"/>
  <c r="AA788" i="92"/>
  <c r="Z788" i="92"/>
  <c r="Y788" i="92"/>
  <c r="X788" i="92"/>
  <c r="W788" i="92"/>
  <c r="AA787" i="92"/>
  <c r="Z787" i="92"/>
  <c r="Y787" i="92"/>
  <c r="X787" i="92"/>
  <c r="W787" i="92"/>
  <c r="AA786" i="92"/>
  <c r="Z786" i="92"/>
  <c r="Y786" i="92"/>
  <c r="X786" i="92"/>
  <c r="R783" i="92"/>
  <c r="J783" i="92"/>
  <c r="G780" i="92"/>
  <c r="AA771" i="92"/>
  <c r="Z771" i="92"/>
  <c r="Y771" i="92"/>
  <c r="X771" i="92"/>
  <c r="W771" i="92"/>
  <c r="AA770" i="92"/>
  <c r="Z770" i="92"/>
  <c r="Y770" i="92"/>
  <c r="X770" i="92"/>
  <c r="W770" i="92"/>
  <c r="AA769" i="92"/>
  <c r="Z769" i="92"/>
  <c r="Y769" i="92"/>
  <c r="X769" i="92"/>
  <c r="W769" i="92"/>
  <c r="AA768" i="92"/>
  <c r="Z768" i="92"/>
  <c r="Y768" i="92"/>
  <c r="X768" i="92"/>
  <c r="W768" i="92"/>
  <c r="AA767" i="92"/>
  <c r="Z767" i="92"/>
  <c r="Y767" i="92"/>
  <c r="X767" i="92"/>
  <c r="W767" i="92"/>
  <c r="AA766" i="92"/>
  <c r="Z766" i="92"/>
  <c r="Y766" i="92"/>
  <c r="X766" i="92"/>
  <c r="W766" i="92"/>
  <c r="AA765" i="92"/>
  <c r="Z765" i="92"/>
  <c r="Y765" i="92"/>
  <c r="X765" i="92"/>
  <c r="W765" i="92"/>
  <c r="AA764" i="92"/>
  <c r="Z764" i="92"/>
  <c r="Y764" i="92"/>
  <c r="X764" i="92"/>
  <c r="W764" i="92"/>
  <c r="AA763" i="92"/>
  <c r="Z763" i="92"/>
  <c r="Y763" i="92"/>
  <c r="X763" i="92"/>
  <c r="W763" i="92"/>
  <c r="AA762" i="92"/>
  <c r="Z762" i="92"/>
  <c r="Y762" i="92"/>
  <c r="X762" i="92"/>
  <c r="AA761" i="92"/>
  <c r="AA760" i="92"/>
  <c r="Z760" i="92"/>
  <c r="Y760" i="92"/>
  <c r="X760" i="92"/>
  <c r="W760" i="92"/>
  <c r="AA759" i="92"/>
  <c r="Z759" i="92"/>
  <c r="Y759" i="92"/>
  <c r="X759" i="92"/>
  <c r="W759" i="92"/>
  <c r="AA758" i="92"/>
  <c r="Z758" i="92"/>
  <c r="Y758" i="92"/>
  <c r="X758" i="92"/>
  <c r="W758" i="92"/>
  <c r="AA757" i="92"/>
  <c r="Z757" i="92"/>
  <c r="Y757" i="92"/>
  <c r="X757" i="92"/>
  <c r="W757" i="92"/>
  <c r="AA756" i="92"/>
  <c r="Z756" i="92"/>
  <c r="Y756" i="92"/>
  <c r="X756" i="92"/>
  <c r="W756" i="92"/>
  <c r="AA755" i="92"/>
  <c r="Z755" i="92"/>
  <c r="Y755" i="92"/>
  <c r="X755" i="92"/>
  <c r="W755" i="92"/>
  <c r="AA754" i="92"/>
  <c r="Z754" i="92"/>
  <c r="Y754" i="92"/>
  <c r="X754" i="92"/>
  <c r="AA753" i="92"/>
  <c r="AA752" i="92"/>
  <c r="Z752" i="92"/>
  <c r="Y752" i="92"/>
  <c r="X752" i="92"/>
  <c r="W752" i="92"/>
  <c r="AA751" i="92"/>
  <c r="Z751" i="92"/>
  <c r="Y751" i="92"/>
  <c r="X751" i="92"/>
  <c r="W751" i="92"/>
  <c r="AA750" i="92"/>
  <c r="Z750" i="92"/>
  <c r="Y750" i="92"/>
  <c r="X750" i="92"/>
  <c r="W750" i="92"/>
  <c r="AA749" i="92"/>
  <c r="Z749" i="92"/>
  <c r="Y749" i="92"/>
  <c r="X749" i="92"/>
  <c r="R746" i="92"/>
  <c r="J746" i="92"/>
  <c r="G743" i="92"/>
  <c r="AA734" i="92"/>
  <c r="Z734" i="92"/>
  <c r="Y734" i="92"/>
  <c r="X734" i="92"/>
  <c r="W734" i="92"/>
  <c r="AA733" i="92"/>
  <c r="Z733" i="92"/>
  <c r="Y733" i="92"/>
  <c r="X733" i="92"/>
  <c r="W733" i="92"/>
  <c r="AA732" i="92"/>
  <c r="Z732" i="92"/>
  <c r="Y732" i="92"/>
  <c r="X732" i="92"/>
  <c r="W732" i="92"/>
  <c r="AA731" i="92"/>
  <c r="Z731" i="92"/>
  <c r="Y731" i="92"/>
  <c r="X731" i="92"/>
  <c r="W731" i="92"/>
  <c r="AA730" i="92"/>
  <c r="Z730" i="92"/>
  <c r="Y730" i="92"/>
  <c r="X730" i="92"/>
  <c r="W730" i="92"/>
  <c r="AA729" i="92"/>
  <c r="Z729" i="92"/>
  <c r="Y729" i="92"/>
  <c r="X729" i="92"/>
  <c r="W729" i="92"/>
  <c r="AA728" i="92"/>
  <c r="Z728" i="92"/>
  <c r="Y728" i="92"/>
  <c r="X728" i="92"/>
  <c r="W728" i="92"/>
  <c r="AA727" i="92"/>
  <c r="Z727" i="92"/>
  <c r="Y727" i="92"/>
  <c r="X727" i="92"/>
  <c r="W727" i="92"/>
  <c r="AA726" i="92"/>
  <c r="Z726" i="92"/>
  <c r="Y726" i="92"/>
  <c r="X726" i="92"/>
  <c r="W726" i="92"/>
  <c r="AA725" i="92"/>
  <c r="Z725" i="92"/>
  <c r="Y725" i="92"/>
  <c r="X725" i="92"/>
  <c r="AA724" i="92"/>
  <c r="AA723" i="92"/>
  <c r="Z723" i="92"/>
  <c r="Y723" i="92"/>
  <c r="X723" i="92"/>
  <c r="W723" i="92"/>
  <c r="AA722" i="92"/>
  <c r="Z722" i="92"/>
  <c r="Y722" i="92"/>
  <c r="X722" i="92"/>
  <c r="W722" i="92"/>
  <c r="AA721" i="92"/>
  <c r="Z721" i="92"/>
  <c r="Y721" i="92"/>
  <c r="X721" i="92"/>
  <c r="W721" i="92"/>
  <c r="AA720" i="92"/>
  <c r="Z720" i="92"/>
  <c r="Y720" i="92"/>
  <c r="X720" i="92"/>
  <c r="W720" i="92"/>
  <c r="AA719" i="92"/>
  <c r="Z719" i="92"/>
  <c r="Y719" i="92"/>
  <c r="X719" i="92"/>
  <c r="W719" i="92"/>
  <c r="AA718" i="92"/>
  <c r="Z718" i="92"/>
  <c r="Y718" i="92"/>
  <c r="X718" i="92"/>
  <c r="W718" i="92"/>
  <c r="AA717" i="92"/>
  <c r="Z717" i="92"/>
  <c r="Y717" i="92"/>
  <c r="X717" i="92"/>
  <c r="AA716" i="92"/>
  <c r="AA715" i="92"/>
  <c r="Z715" i="92"/>
  <c r="Y715" i="92"/>
  <c r="X715" i="92"/>
  <c r="W715" i="92"/>
  <c r="AA714" i="92"/>
  <c r="Z714" i="92"/>
  <c r="Y714" i="92"/>
  <c r="X714" i="92"/>
  <c r="W714" i="92"/>
  <c r="AA713" i="92"/>
  <c r="Z713" i="92"/>
  <c r="Y713" i="92"/>
  <c r="X713" i="92"/>
  <c r="W713" i="92"/>
  <c r="AA712" i="92"/>
  <c r="Z712" i="92"/>
  <c r="Y712" i="92"/>
  <c r="X712" i="92"/>
  <c r="R709" i="92"/>
  <c r="J709" i="92"/>
  <c r="G706" i="92"/>
  <c r="AA697" i="92"/>
  <c r="Z697" i="92"/>
  <c r="Y697" i="92"/>
  <c r="X697" i="92"/>
  <c r="W697" i="92"/>
  <c r="AA696" i="92"/>
  <c r="Z696" i="92"/>
  <c r="Y696" i="92"/>
  <c r="X696" i="92"/>
  <c r="W696" i="92"/>
  <c r="AA695" i="92"/>
  <c r="Z695" i="92"/>
  <c r="Y695" i="92"/>
  <c r="X695" i="92"/>
  <c r="W695" i="92"/>
  <c r="AA694" i="92"/>
  <c r="Z694" i="92"/>
  <c r="Y694" i="92"/>
  <c r="X694" i="92"/>
  <c r="W694" i="92"/>
  <c r="AA693" i="92"/>
  <c r="Z693" i="92"/>
  <c r="Y693" i="92"/>
  <c r="X693" i="92"/>
  <c r="W693" i="92"/>
  <c r="AA692" i="92"/>
  <c r="Z692" i="92"/>
  <c r="Y692" i="92"/>
  <c r="X692" i="92"/>
  <c r="W692" i="92"/>
  <c r="AA691" i="92"/>
  <c r="Z691" i="92"/>
  <c r="Y691" i="92"/>
  <c r="X691" i="92"/>
  <c r="W691" i="92"/>
  <c r="AA690" i="92"/>
  <c r="Z690" i="92"/>
  <c r="Y690" i="92"/>
  <c r="X690" i="92"/>
  <c r="W690" i="92"/>
  <c r="AA689" i="92"/>
  <c r="Z689" i="92"/>
  <c r="Y689" i="92"/>
  <c r="X689" i="92"/>
  <c r="W689" i="92"/>
  <c r="AA688" i="92"/>
  <c r="Z688" i="92"/>
  <c r="Y688" i="92"/>
  <c r="X688" i="92"/>
  <c r="W688" i="92"/>
  <c r="AA687" i="92"/>
  <c r="AA686" i="92"/>
  <c r="Z686" i="92"/>
  <c r="Y686" i="92"/>
  <c r="X686" i="92"/>
  <c r="W686" i="92"/>
  <c r="AA685" i="92"/>
  <c r="Z685" i="92"/>
  <c r="Y685" i="92"/>
  <c r="X685" i="92"/>
  <c r="W685" i="92"/>
  <c r="AA684" i="92"/>
  <c r="Z684" i="92"/>
  <c r="Y684" i="92"/>
  <c r="X684" i="92"/>
  <c r="AA683" i="92"/>
  <c r="Z683" i="92"/>
  <c r="Y683" i="92"/>
  <c r="X683" i="92"/>
  <c r="AA682" i="92"/>
  <c r="Z682" i="92"/>
  <c r="Y682" i="92"/>
  <c r="X682" i="92"/>
  <c r="AA681" i="92"/>
  <c r="Z681" i="92"/>
  <c r="Y681" i="92"/>
  <c r="X681" i="92"/>
  <c r="W681" i="92"/>
  <c r="AA680" i="92"/>
  <c r="AA679" i="92"/>
  <c r="AA678" i="92"/>
  <c r="Z678" i="92"/>
  <c r="Y678" i="92"/>
  <c r="X678" i="92"/>
  <c r="W678" i="92"/>
  <c r="AA677" i="92"/>
  <c r="Z677" i="92"/>
  <c r="Y677" i="92"/>
  <c r="X677" i="92"/>
  <c r="W677" i="92"/>
  <c r="AA676" i="92"/>
  <c r="Z676" i="92"/>
  <c r="Y676" i="92"/>
  <c r="X676" i="92"/>
  <c r="W676" i="92"/>
  <c r="AA675" i="92"/>
  <c r="Z675" i="92"/>
  <c r="Y675" i="92"/>
  <c r="X675" i="92"/>
  <c r="W675" i="92"/>
  <c r="R672" i="92"/>
  <c r="J672" i="92"/>
  <c r="G669" i="92"/>
  <c r="AA660" i="92"/>
  <c r="Z660" i="92"/>
  <c r="Y660" i="92"/>
  <c r="X660" i="92"/>
  <c r="W660" i="92"/>
  <c r="AA659" i="92"/>
  <c r="Z659" i="92"/>
  <c r="Y659" i="92"/>
  <c r="X659" i="92"/>
  <c r="W659" i="92"/>
  <c r="AA658" i="92"/>
  <c r="Z658" i="92"/>
  <c r="Y658" i="92"/>
  <c r="X658" i="92"/>
  <c r="W658" i="92"/>
  <c r="AA657" i="92"/>
  <c r="Z657" i="92"/>
  <c r="Y657" i="92"/>
  <c r="X657" i="92"/>
  <c r="W657" i="92"/>
  <c r="AA656" i="92"/>
  <c r="Z656" i="92"/>
  <c r="Y656" i="92"/>
  <c r="X656" i="92"/>
  <c r="W656" i="92"/>
  <c r="AA655" i="92"/>
  <c r="Z655" i="92"/>
  <c r="Y655" i="92"/>
  <c r="X655" i="92"/>
  <c r="W655" i="92"/>
  <c r="AA654" i="92"/>
  <c r="Z654" i="92"/>
  <c r="Y654" i="92"/>
  <c r="X654" i="92"/>
  <c r="W654" i="92"/>
  <c r="AA653" i="92"/>
  <c r="Z653" i="92"/>
  <c r="Y653" i="92"/>
  <c r="X653" i="92"/>
  <c r="W653" i="92"/>
  <c r="AA652" i="92"/>
  <c r="Z652" i="92"/>
  <c r="Y652" i="92"/>
  <c r="X652" i="92"/>
  <c r="W652" i="92"/>
  <c r="AA651" i="92"/>
  <c r="Z651" i="92"/>
  <c r="Y651" i="92"/>
  <c r="X651" i="92"/>
  <c r="W651" i="92"/>
  <c r="AA650" i="92"/>
  <c r="AA649" i="92"/>
  <c r="Z649" i="92"/>
  <c r="Y649" i="92"/>
  <c r="X649" i="92"/>
  <c r="W649" i="92"/>
  <c r="AA648" i="92"/>
  <c r="Z648" i="92"/>
  <c r="Y648" i="92"/>
  <c r="X648" i="92"/>
  <c r="W648" i="92"/>
  <c r="AA647" i="92"/>
  <c r="Z647" i="92"/>
  <c r="Y647" i="92"/>
  <c r="X647" i="92"/>
  <c r="AA646" i="92"/>
  <c r="Z646" i="92"/>
  <c r="Y646" i="92"/>
  <c r="X646" i="92"/>
  <c r="AA645" i="92"/>
  <c r="Z645" i="92"/>
  <c r="Y645" i="92"/>
  <c r="X645" i="92"/>
  <c r="AA644" i="92"/>
  <c r="Z644" i="92"/>
  <c r="Y644" i="92"/>
  <c r="X644" i="92"/>
  <c r="W644" i="92"/>
  <c r="AA643" i="92"/>
  <c r="AA642" i="92"/>
  <c r="AA641" i="92"/>
  <c r="Z641" i="92"/>
  <c r="Y641" i="92"/>
  <c r="X641" i="92"/>
  <c r="W641" i="92"/>
  <c r="AA640" i="92"/>
  <c r="Z640" i="92"/>
  <c r="Y640" i="92"/>
  <c r="X640" i="92"/>
  <c r="W640" i="92"/>
  <c r="AA639" i="92"/>
  <c r="Z639" i="92"/>
  <c r="Y639" i="92"/>
  <c r="X639" i="92"/>
  <c r="W639" i="92"/>
  <c r="AA638" i="92"/>
  <c r="Z638" i="92"/>
  <c r="Y638" i="92"/>
  <c r="X638" i="92"/>
  <c r="W638" i="92"/>
  <c r="R635" i="92"/>
  <c r="J635" i="92"/>
  <c r="G632" i="92"/>
  <c r="AA623" i="92"/>
  <c r="Z623" i="92"/>
  <c r="Y623" i="92"/>
  <c r="X623" i="92"/>
  <c r="W623" i="92"/>
  <c r="AA622" i="92"/>
  <c r="Z622" i="92"/>
  <c r="Y622" i="92"/>
  <c r="X622" i="92"/>
  <c r="W622" i="92"/>
  <c r="AA621" i="92"/>
  <c r="Z621" i="92"/>
  <c r="Y621" i="92"/>
  <c r="X621" i="92"/>
  <c r="W621" i="92"/>
  <c r="AA620" i="92"/>
  <c r="Z620" i="92"/>
  <c r="Y620" i="92"/>
  <c r="X620" i="92"/>
  <c r="W620" i="92"/>
  <c r="AA619" i="92"/>
  <c r="Z619" i="92"/>
  <c r="Y619" i="92"/>
  <c r="X619" i="92"/>
  <c r="W619" i="92"/>
  <c r="AA618" i="92"/>
  <c r="Z618" i="92"/>
  <c r="Y618" i="92"/>
  <c r="X618" i="92"/>
  <c r="W618" i="92"/>
  <c r="AA617" i="92"/>
  <c r="Z617" i="92"/>
  <c r="Y617" i="92"/>
  <c r="X617" i="92"/>
  <c r="W617" i="92"/>
  <c r="AA616" i="92"/>
  <c r="Z616" i="92"/>
  <c r="Y616" i="92"/>
  <c r="X616" i="92"/>
  <c r="W616" i="92"/>
  <c r="AA615" i="92"/>
  <c r="Z615" i="92"/>
  <c r="Y615" i="92"/>
  <c r="X615" i="92"/>
  <c r="W615" i="92"/>
  <c r="AA614" i="92"/>
  <c r="Z614" i="92"/>
  <c r="Y614" i="92"/>
  <c r="X614" i="92"/>
  <c r="W614" i="92"/>
  <c r="AA613" i="92"/>
  <c r="AA612" i="92"/>
  <c r="Z612" i="92"/>
  <c r="Y612" i="92"/>
  <c r="X612" i="92"/>
  <c r="W612" i="92"/>
  <c r="AA611" i="92"/>
  <c r="Z611" i="92"/>
  <c r="Y611" i="92"/>
  <c r="X611" i="92"/>
  <c r="W611" i="92"/>
  <c r="AA610" i="92"/>
  <c r="Z610" i="92"/>
  <c r="Y610" i="92"/>
  <c r="X610" i="92"/>
  <c r="AA609" i="92"/>
  <c r="Z609" i="92"/>
  <c r="Y609" i="92"/>
  <c r="X609" i="92"/>
  <c r="AA608" i="92"/>
  <c r="Z608" i="92"/>
  <c r="Y608" i="92"/>
  <c r="X608" i="92"/>
  <c r="AA607" i="92"/>
  <c r="Z607" i="92"/>
  <c r="Y607" i="92"/>
  <c r="X607" i="92"/>
  <c r="W607" i="92"/>
  <c r="AA606" i="92"/>
  <c r="Y606" i="92"/>
  <c r="X606" i="92"/>
  <c r="Z606" i="92" s="1"/>
  <c r="W606" i="92"/>
  <c r="AA605" i="92"/>
  <c r="AA604" i="92"/>
  <c r="Z604" i="92"/>
  <c r="Y604" i="92"/>
  <c r="X604" i="92"/>
  <c r="W604" i="92"/>
  <c r="AA603" i="92"/>
  <c r="Z603" i="92"/>
  <c r="Y603" i="92"/>
  <c r="X603" i="92"/>
  <c r="W603" i="92"/>
  <c r="AA602" i="92"/>
  <c r="Z602" i="92"/>
  <c r="Y602" i="92"/>
  <c r="X602" i="92"/>
  <c r="W602" i="92"/>
  <c r="AA601" i="92"/>
  <c r="Z601" i="92"/>
  <c r="Y601" i="92"/>
  <c r="X601" i="92"/>
  <c r="W601" i="92"/>
  <c r="R598" i="92"/>
  <c r="J598" i="92"/>
  <c r="G595" i="92"/>
  <c r="AA586" i="92"/>
  <c r="Z586" i="92"/>
  <c r="Y586" i="92"/>
  <c r="X586" i="92"/>
  <c r="W586" i="92"/>
  <c r="AA585" i="92"/>
  <c r="Z585" i="92"/>
  <c r="Y585" i="92"/>
  <c r="X585" i="92"/>
  <c r="W585" i="92"/>
  <c r="AA584" i="92"/>
  <c r="Z584" i="92"/>
  <c r="Y584" i="92"/>
  <c r="X584" i="92"/>
  <c r="W584" i="92"/>
  <c r="AA583" i="92"/>
  <c r="Z583" i="92"/>
  <c r="Y583" i="92"/>
  <c r="X583" i="92"/>
  <c r="W583" i="92"/>
  <c r="AA582" i="92"/>
  <c r="Z582" i="92"/>
  <c r="Y582" i="92"/>
  <c r="X582" i="92"/>
  <c r="W582" i="92"/>
  <c r="AA581" i="92"/>
  <c r="Z581" i="92"/>
  <c r="Y581" i="92"/>
  <c r="X581" i="92"/>
  <c r="W581" i="92"/>
  <c r="AA580" i="92"/>
  <c r="Z580" i="92"/>
  <c r="Y580" i="92"/>
  <c r="X580" i="92"/>
  <c r="W580" i="92"/>
  <c r="AA579" i="92"/>
  <c r="Z579" i="92"/>
  <c r="Y579" i="92"/>
  <c r="X579" i="92"/>
  <c r="W579" i="92"/>
  <c r="AA578" i="92"/>
  <c r="Z578" i="92"/>
  <c r="Y578" i="92"/>
  <c r="X578" i="92"/>
  <c r="W578" i="92"/>
  <c r="AA577" i="92"/>
  <c r="Z577" i="92"/>
  <c r="X577" i="92"/>
  <c r="Y577" i="92" s="1"/>
  <c r="W577" i="92"/>
  <c r="AA576" i="92"/>
  <c r="AA575" i="92"/>
  <c r="Z575" i="92"/>
  <c r="Y575" i="92"/>
  <c r="X575" i="92"/>
  <c r="W575" i="92"/>
  <c r="AA574" i="92"/>
  <c r="Z574" i="92"/>
  <c r="Y574" i="92"/>
  <c r="X574" i="92"/>
  <c r="W574" i="92"/>
  <c r="AA573" i="92"/>
  <c r="Z573" i="92"/>
  <c r="Y573" i="92"/>
  <c r="X573" i="92"/>
  <c r="AA572" i="92"/>
  <c r="Z572" i="92"/>
  <c r="Y572" i="92"/>
  <c r="X572" i="92"/>
  <c r="AA571" i="92"/>
  <c r="Z571" i="92"/>
  <c r="Y571" i="92"/>
  <c r="X571" i="92"/>
  <c r="AA570" i="92"/>
  <c r="Z570" i="92"/>
  <c r="X570" i="92"/>
  <c r="Y570" i="92" s="1"/>
  <c r="W570" i="92"/>
  <c r="AA569" i="92"/>
  <c r="Z569" i="92"/>
  <c r="Y569" i="92"/>
  <c r="X569" i="92"/>
  <c r="W569" i="92"/>
  <c r="AA568" i="92"/>
  <c r="AA567" i="92"/>
  <c r="Z567" i="92"/>
  <c r="Y567" i="92"/>
  <c r="X567" i="92"/>
  <c r="W567" i="92"/>
  <c r="AA566" i="92"/>
  <c r="Z566" i="92"/>
  <c r="Y566" i="92"/>
  <c r="X566" i="92"/>
  <c r="W566" i="92"/>
  <c r="AA565" i="92"/>
  <c r="Z565" i="92"/>
  <c r="Y565" i="92"/>
  <c r="X565" i="92"/>
  <c r="W565" i="92"/>
  <c r="AA564" i="92"/>
  <c r="Z564" i="92"/>
  <c r="Y564" i="92"/>
  <c r="X564" i="92"/>
  <c r="W564" i="92"/>
  <c r="R561" i="92"/>
  <c r="J561" i="92"/>
  <c r="G558" i="92"/>
  <c r="AA549" i="92"/>
  <c r="Z549" i="92"/>
  <c r="Y549" i="92"/>
  <c r="X549" i="92"/>
  <c r="W549" i="92"/>
  <c r="AA548" i="92"/>
  <c r="Z548" i="92"/>
  <c r="Y548" i="92"/>
  <c r="X548" i="92"/>
  <c r="W548" i="92"/>
  <c r="AA547" i="92"/>
  <c r="Z547" i="92"/>
  <c r="Y547" i="92"/>
  <c r="X547" i="92"/>
  <c r="W547" i="92"/>
  <c r="AA546" i="92"/>
  <c r="Z546" i="92"/>
  <c r="Y546" i="92"/>
  <c r="X546" i="92"/>
  <c r="W546" i="92"/>
  <c r="AA545" i="92"/>
  <c r="Z545" i="92"/>
  <c r="Y545" i="92"/>
  <c r="X545" i="92"/>
  <c r="W545" i="92"/>
  <c r="AA544" i="92"/>
  <c r="Z544" i="92"/>
  <c r="Y544" i="92"/>
  <c r="X544" i="92"/>
  <c r="W544" i="92"/>
  <c r="AA543" i="92"/>
  <c r="Z543" i="92"/>
  <c r="Y543" i="92"/>
  <c r="X543" i="92"/>
  <c r="W543" i="92"/>
  <c r="AA542" i="92"/>
  <c r="Z542" i="92"/>
  <c r="Y542" i="92"/>
  <c r="X542" i="92"/>
  <c r="W542" i="92"/>
  <c r="AA541" i="92"/>
  <c r="Z541" i="92"/>
  <c r="Y541" i="92"/>
  <c r="X541" i="92"/>
  <c r="W541" i="92"/>
  <c r="AA540" i="92"/>
  <c r="Z540" i="92"/>
  <c r="Y540" i="92"/>
  <c r="X540" i="92"/>
  <c r="W540" i="92"/>
  <c r="AA539" i="92"/>
  <c r="AA538" i="92"/>
  <c r="Z538" i="92"/>
  <c r="Y538" i="92"/>
  <c r="X538" i="92"/>
  <c r="W538" i="92"/>
  <c r="AA537" i="92"/>
  <c r="Z537" i="92"/>
  <c r="Y537" i="92"/>
  <c r="X537" i="92"/>
  <c r="W537" i="92"/>
  <c r="AA536" i="92"/>
  <c r="Z536" i="92"/>
  <c r="Y536" i="92"/>
  <c r="X536" i="92"/>
  <c r="AA535" i="92"/>
  <c r="Z535" i="92"/>
  <c r="Y535" i="92"/>
  <c r="X535" i="92"/>
  <c r="AA534" i="92"/>
  <c r="Z534" i="92"/>
  <c r="Y534" i="92"/>
  <c r="X534" i="92"/>
  <c r="AA533" i="92"/>
  <c r="Y533" i="92"/>
  <c r="X533" i="92"/>
  <c r="Z533" i="92" s="1"/>
  <c r="W533" i="92"/>
  <c r="AA532" i="92"/>
  <c r="Z532" i="92"/>
  <c r="Y532" i="92"/>
  <c r="X532" i="92"/>
  <c r="W532" i="92"/>
  <c r="AA531" i="92"/>
  <c r="AA530" i="92"/>
  <c r="Z530" i="92"/>
  <c r="Y530" i="92"/>
  <c r="X530" i="92"/>
  <c r="W530" i="92"/>
  <c r="AA529" i="92"/>
  <c r="Z529" i="92"/>
  <c r="Y529" i="92"/>
  <c r="X529" i="92"/>
  <c r="W529" i="92"/>
  <c r="AA528" i="92"/>
  <c r="Z528" i="92"/>
  <c r="Y528" i="92"/>
  <c r="X528" i="92"/>
  <c r="W528" i="92"/>
  <c r="AA527" i="92"/>
  <c r="Z527" i="92"/>
  <c r="Y527" i="92"/>
  <c r="X527" i="92"/>
  <c r="W527" i="92"/>
  <c r="R524" i="92"/>
  <c r="J524" i="92"/>
  <c r="G521" i="92"/>
  <c r="AA512" i="92"/>
  <c r="Z512" i="92"/>
  <c r="Y512" i="92"/>
  <c r="X512" i="92"/>
  <c r="W512" i="92"/>
  <c r="AA511" i="92"/>
  <c r="Z511" i="92"/>
  <c r="Y511" i="92"/>
  <c r="X511" i="92"/>
  <c r="W511" i="92"/>
  <c r="AA510" i="92"/>
  <c r="Z510" i="92"/>
  <c r="Y510" i="92"/>
  <c r="X510" i="92"/>
  <c r="W510" i="92"/>
  <c r="AA509" i="92"/>
  <c r="Z509" i="92"/>
  <c r="Y509" i="92"/>
  <c r="X509" i="92"/>
  <c r="W509" i="92"/>
  <c r="AA508" i="92"/>
  <c r="Z508" i="92"/>
  <c r="Y508" i="92"/>
  <c r="X508" i="92"/>
  <c r="W508" i="92"/>
  <c r="AA507" i="92"/>
  <c r="Z507" i="92"/>
  <c r="Y507" i="92"/>
  <c r="X507" i="92"/>
  <c r="W507" i="92"/>
  <c r="AA506" i="92"/>
  <c r="Z506" i="92"/>
  <c r="Y506" i="92"/>
  <c r="X506" i="92"/>
  <c r="W506" i="92"/>
  <c r="AA505" i="92"/>
  <c r="Z505" i="92"/>
  <c r="Y505" i="92"/>
  <c r="AA504" i="92"/>
  <c r="Z504" i="92"/>
  <c r="Y504" i="92"/>
  <c r="X504" i="92"/>
  <c r="AA503" i="92"/>
  <c r="Z503" i="92"/>
  <c r="Y503" i="92"/>
  <c r="AA502" i="92"/>
  <c r="AA501" i="92"/>
  <c r="Z501" i="92"/>
  <c r="Y501" i="92"/>
  <c r="X501" i="92"/>
  <c r="W501" i="92"/>
  <c r="AA500" i="92"/>
  <c r="Z500" i="92"/>
  <c r="Y500" i="92"/>
  <c r="X500" i="92"/>
  <c r="W500" i="92"/>
  <c r="AA499" i="92"/>
  <c r="Z499" i="92"/>
  <c r="Y499" i="92"/>
  <c r="X499" i="92"/>
  <c r="W499" i="92"/>
  <c r="AA498" i="92"/>
  <c r="Z498" i="92"/>
  <c r="Y498" i="92"/>
  <c r="X498" i="92"/>
  <c r="W498" i="92"/>
  <c r="AA497" i="92"/>
  <c r="Z497" i="92"/>
  <c r="Y497" i="92"/>
  <c r="AA496" i="92"/>
  <c r="Z496" i="92"/>
  <c r="Y496" i="92"/>
  <c r="AA495" i="92"/>
  <c r="Z495" i="92"/>
  <c r="Y495" i="92"/>
  <c r="AA494" i="92"/>
  <c r="AA493" i="92"/>
  <c r="Z493" i="92"/>
  <c r="Y493" i="92"/>
  <c r="X493" i="92"/>
  <c r="W493" i="92"/>
  <c r="AA492" i="92"/>
  <c r="Z492" i="92"/>
  <c r="Y492" i="92"/>
  <c r="AA491" i="92"/>
  <c r="Z491" i="92"/>
  <c r="Y491" i="92"/>
  <c r="AA490" i="92"/>
  <c r="Z490" i="92"/>
  <c r="Y490" i="92"/>
  <c r="R487" i="92"/>
  <c r="J487" i="92"/>
  <c r="G484" i="92"/>
  <c r="AA475" i="92"/>
  <c r="Z475" i="92"/>
  <c r="Y475" i="92"/>
  <c r="X475" i="92"/>
  <c r="W475" i="92"/>
  <c r="AA474" i="92"/>
  <c r="Z474" i="92"/>
  <c r="Y474" i="92"/>
  <c r="X474" i="92"/>
  <c r="W474" i="92"/>
  <c r="AA473" i="92"/>
  <c r="Z473" i="92"/>
  <c r="Y473" i="92"/>
  <c r="X473" i="92"/>
  <c r="W473" i="92"/>
  <c r="AA472" i="92"/>
  <c r="Z472" i="92"/>
  <c r="Y472" i="92"/>
  <c r="X472" i="92"/>
  <c r="W472" i="92"/>
  <c r="AA471" i="92"/>
  <c r="Z471" i="92"/>
  <c r="Y471" i="92"/>
  <c r="X471" i="92"/>
  <c r="W471" i="92"/>
  <c r="AA470" i="92"/>
  <c r="Z470" i="92"/>
  <c r="Y470" i="92"/>
  <c r="X470" i="92"/>
  <c r="W470" i="92"/>
  <c r="AA469" i="92"/>
  <c r="Z469" i="92"/>
  <c r="Y469" i="92"/>
  <c r="X469" i="92"/>
  <c r="W469" i="92"/>
  <c r="AA468" i="92"/>
  <c r="Z468" i="92"/>
  <c r="Y468" i="92"/>
  <c r="X468" i="92"/>
  <c r="W468" i="92"/>
  <c r="AA467" i="92"/>
  <c r="Z467" i="92"/>
  <c r="Y467" i="92"/>
  <c r="X467" i="92"/>
  <c r="W467" i="92"/>
  <c r="AA466" i="92"/>
  <c r="Z466" i="92"/>
  <c r="Y466" i="92"/>
  <c r="X466" i="92"/>
  <c r="W466" i="92"/>
  <c r="AA465" i="92"/>
  <c r="AA464" i="92"/>
  <c r="Z464" i="92"/>
  <c r="Y464" i="92"/>
  <c r="X464" i="92"/>
  <c r="W464" i="92"/>
  <c r="AA463" i="92"/>
  <c r="Z463" i="92"/>
  <c r="Y463" i="92"/>
  <c r="X463" i="92"/>
  <c r="W463" i="92"/>
  <c r="AA462" i="92"/>
  <c r="Z462" i="92"/>
  <c r="Y462" i="92"/>
  <c r="X462" i="92"/>
  <c r="AA461" i="92"/>
  <c r="Z461" i="92"/>
  <c r="Y461" i="92"/>
  <c r="X461" i="92"/>
  <c r="AA460" i="92"/>
  <c r="Z460" i="92"/>
  <c r="Y460" i="92"/>
  <c r="X460" i="92"/>
  <c r="AA459" i="92"/>
  <c r="Z459" i="92"/>
  <c r="Y459" i="92"/>
  <c r="X459" i="92"/>
  <c r="W459" i="92"/>
  <c r="AA458" i="92"/>
  <c r="Z458" i="92"/>
  <c r="Y458" i="92"/>
  <c r="X458" i="92"/>
  <c r="W458" i="92"/>
  <c r="AA457" i="92"/>
  <c r="AA456" i="92"/>
  <c r="Z456" i="92"/>
  <c r="Y456" i="92"/>
  <c r="X456" i="92"/>
  <c r="W456" i="92"/>
  <c r="AA455" i="92"/>
  <c r="Z455" i="92"/>
  <c r="Y455" i="92"/>
  <c r="X455" i="92"/>
  <c r="W455" i="92"/>
  <c r="AA454" i="92"/>
  <c r="Z454" i="92"/>
  <c r="Y454" i="92"/>
  <c r="X454" i="92"/>
  <c r="W454" i="92"/>
  <c r="AA453" i="92"/>
  <c r="Z453" i="92"/>
  <c r="Y453" i="92"/>
  <c r="X453" i="92"/>
  <c r="W453" i="92"/>
  <c r="R450" i="92"/>
  <c r="J450" i="92"/>
  <c r="G447" i="92"/>
  <c r="AA438" i="92"/>
  <c r="Z438" i="92"/>
  <c r="Y438" i="92"/>
  <c r="X438" i="92"/>
  <c r="W438" i="92"/>
  <c r="AA437" i="92"/>
  <c r="Z437" i="92"/>
  <c r="Y437" i="92"/>
  <c r="X437" i="92"/>
  <c r="W437" i="92"/>
  <c r="AA436" i="92"/>
  <c r="Z436" i="92"/>
  <c r="Y436" i="92"/>
  <c r="X436" i="92"/>
  <c r="W436" i="92"/>
  <c r="AA435" i="92"/>
  <c r="Z435" i="92"/>
  <c r="Y435" i="92"/>
  <c r="X435" i="92"/>
  <c r="W435" i="92"/>
  <c r="AA434" i="92"/>
  <c r="Z434" i="92"/>
  <c r="Y434" i="92"/>
  <c r="X434" i="92"/>
  <c r="W434" i="92"/>
  <c r="AA433" i="92"/>
  <c r="Z433" i="92"/>
  <c r="Y433" i="92"/>
  <c r="X433" i="92"/>
  <c r="W433" i="92"/>
  <c r="AA432" i="92"/>
  <c r="Z432" i="92"/>
  <c r="Y432" i="92"/>
  <c r="X432" i="92"/>
  <c r="W432" i="92"/>
  <c r="AA431" i="92"/>
  <c r="Z431" i="92"/>
  <c r="Y431" i="92"/>
  <c r="X431" i="92"/>
  <c r="W431" i="92"/>
  <c r="AA430" i="92"/>
  <c r="Y430" i="92"/>
  <c r="X430" i="92"/>
  <c r="Z430" i="92" s="1"/>
  <c r="W430" i="92"/>
  <c r="AA429" i="92"/>
  <c r="Z429" i="92"/>
  <c r="Y429" i="92"/>
  <c r="X429" i="92"/>
  <c r="W429" i="92"/>
  <c r="AA428" i="92"/>
  <c r="AA427" i="92"/>
  <c r="Z427" i="92"/>
  <c r="Y427" i="92"/>
  <c r="X427" i="92"/>
  <c r="W427" i="92"/>
  <c r="AA426" i="92"/>
  <c r="Z426" i="92"/>
  <c r="Y426" i="92"/>
  <c r="X426" i="92"/>
  <c r="W426" i="92"/>
  <c r="AA425" i="92"/>
  <c r="Z425" i="92"/>
  <c r="Y425" i="92"/>
  <c r="X425" i="92"/>
  <c r="AA424" i="92"/>
  <c r="Z424" i="92"/>
  <c r="Y424" i="92"/>
  <c r="X424" i="92"/>
  <c r="AA423" i="92"/>
  <c r="Y423" i="92"/>
  <c r="X423" i="92"/>
  <c r="Z423" i="92" s="1"/>
  <c r="AA422" i="92"/>
  <c r="Y422" i="92"/>
  <c r="X422" i="92"/>
  <c r="Z422" i="92" s="1"/>
  <c r="W422" i="92"/>
  <c r="AA421" i="92"/>
  <c r="Y421" i="92"/>
  <c r="X421" i="92"/>
  <c r="Z421" i="92" s="1"/>
  <c r="W421" i="92"/>
  <c r="AA420" i="92"/>
  <c r="AA419" i="92"/>
  <c r="Z419" i="92"/>
  <c r="Y419" i="92"/>
  <c r="X419" i="92"/>
  <c r="W419" i="92"/>
  <c r="AA418" i="92"/>
  <c r="Z418" i="92"/>
  <c r="Y418" i="92"/>
  <c r="X418" i="92"/>
  <c r="W418" i="92"/>
  <c r="AA417" i="92"/>
  <c r="Y417" i="92"/>
  <c r="X417" i="92"/>
  <c r="Z417" i="92" s="1"/>
  <c r="W417" i="92"/>
  <c r="AA416" i="92"/>
  <c r="Y416" i="92"/>
  <c r="X416" i="92"/>
  <c r="Z416" i="92" s="1"/>
  <c r="W416" i="92"/>
  <c r="R413" i="92"/>
  <c r="J413" i="92"/>
  <c r="G410" i="92"/>
  <c r="AA401" i="92"/>
  <c r="Z401" i="92"/>
  <c r="Y401" i="92"/>
  <c r="X401" i="92"/>
  <c r="W401" i="92"/>
  <c r="AA400" i="92"/>
  <c r="Z400" i="92"/>
  <c r="Y400" i="92"/>
  <c r="X400" i="92"/>
  <c r="W400" i="92"/>
  <c r="AA399" i="92"/>
  <c r="Z399" i="92"/>
  <c r="Y399" i="92"/>
  <c r="X399" i="92"/>
  <c r="W399" i="92"/>
  <c r="AA398" i="92"/>
  <c r="Z398" i="92"/>
  <c r="Y398" i="92"/>
  <c r="X398" i="92"/>
  <c r="W398" i="92"/>
  <c r="AA397" i="92"/>
  <c r="Z397" i="92"/>
  <c r="Y397" i="92"/>
  <c r="X397" i="92"/>
  <c r="W397" i="92"/>
  <c r="AA396" i="92"/>
  <c r="Z396" i="92"/>
  <c r="Y396" i="92"/>
  <c r="X396" i="92"/>
  <c r="W396" i="92"/>
  <c r="AA395" i="92"/>
  <c r="Z395" i="92"/>
  <c r="Y395" i="92"/>
  <c r="X395" i="92"/>
  <c r="W395" i="92"/>
  <c r="AA394" i="92"/>
  <c r="Z394" i="92"/>
  <c r="Y394" i="92"/>
  <c r="X394" i="92"/>
  <c r="W394" i="92"/>
  <c r="AA393" i="92"/>
  <c r="Z393" i="92"/>
  <c r="Y393" i="92"/>
  <c r="X393" i="92"/>
  <c r="W393" i="92"/>
  <c r="AA392" i="92"/>
  <c r="Z392" i="92"/>
  <c r="Y392" i="92"/>
  <c r="X392" i="92"/>
  <c r="AA391" i="92"/>
  <c r="AA390" i="92"/>
  <c r="Z390" i="92"/>
  <c r="Y390" i="92"/>
  <c r="X390" i="92"/>
  <c r="W390" i="92"/>
  <c r="AA389" i="92"/>
  <c r="Z389" i="92"/>
  <c r="Y389" i="92"/>
  <c r="X389" i="92"/>
  <c r="W389" i="92"/>
  <c r="AA388" i="92"/>
  <c r="Z388" i="92"/>
  <c r="Y388" i="92"/>
  <c r="X388" i="92"/>
  <c r="W388" i="92"/>
  <c r="AA387" i="92"/>
  <c r="Z387" i="92"/>
  <c r="Y387" i="92"/>
  <c r="X387" i="92"/>
  <c r="W387" i="92"/>
  <c r="AA386" i="92"/>
  <c r="Z386" i="92"/>
  <c r="Y386" i="92"/>
  <c r="X386" i="92"/>
  <c r="W386" i="92"/>
  <c r="AA385" i="92"/>
  <c r="Z385" i="92"/>
  <c r="Y385" i="92"/>
  <c r="X385" i="92"/>
  <c r="AA384" i="92"/>
  <c r="Z384" i="92"/>
  <c r="Y384" i="92"/>
  <c r="X384" i="92"/>
  <c r="AA383" i="92"/>
  <c r="AA382" i="92"/>
  <c r="Z382" i="92"/>
  <c r="Y382" i="92"/>
  <c r="X382" i="92"/>
  <c r="W382" i="92"/>
  <c r="AA381" i="92"/>
  <c r="Z381" i="92"/>
  <c r="Y381" i="92"/>
  <c r="X381" i="92"/>
  <c r="AA380" i="92"/>
  <c r="Z380" i="92"/>
  <c r="Y380" i="92"/>
  <c r="X380" i="92"/>
  <c r="AA379" i="92"/>
  <c r="Z379" i="92"/>
  <c r="Y379" i="92"/>
  <c r="X379" i="92"/>
  <c r="R376" i="92"/>
  <c r="J376" i="92"/>
  <c r="G373" i="92"/>
  <c r="AA364" i="92"/>
  <c r="Z364" i="92"/>
  <c r="Y364" i="92"/>
  <c r="X364" i="92"/>
  <c r="W364" i="92"/>
  <c r="AA363" i="92"/>
  <c r="Z363" i="92"/>
  <c r="Y363" i="92"/>
  <c r="X363" i="92"/>
  <c r="W363" i="92"/>
  <c r="AA362" i="92"/>
  <c r="Z362" i="92"/>
  <c r="Y362" i="92"/>
  <c r="X362" i="92"/>
  <c r="W362" i="92"/>
  <c r="AA361" i="92"/>
  <c r="Z361" i="92"/>
  <c r="Y361" i="92"/>
  <c r="X361" i="92"/>
  <c r="W361" i="92"/>
  <c r="AA360" i="92"/>
  <c r="Z360" i="92"/>
  <c r="Y360" i="92"/>
  <c r="X360" i="92"/>
  <c r="W360" i="92"/>
  <c r="AA359" i="92"/>
  <c r="Z359" i="92"/>
  <c r="Y359" i="92"/>
  <c r="X359" i="92"/>
  <c r="W359" i="92"/>
  <c r="AA358" i="92"/>
  <c r="Z358" i="92"/>
  <c r="Y358" i="92"/>
  <c r="X358" i="92"/>
  <c r="W358" i="92"/>
  <c r="AA357" i="92"/>
  <c r="Z357" i="92"/>
  <c r="Y357" i="92"/>
  <c r="X357" i="92"/>
  <c r="W357" i="92"/>
  <c r="AA356" i="92"/>
  <c r="Z356" i="92"/>
  <c r="Y356" i="92"/>
  <c r="X356" i="92"/>
  <c r="AA355" i="92"/>
  <c r="Z355" i="92"/>
  <c r="Y355" i="92"/>
  <c r="X355" i="92"/>
  <c r="AA354" i="92"/>
  <c r="AA353" i="92"/>
  <c r="Z353" i="92"/>
  <c r="Y353" i="92"/>
  <c r="X353" i="92"/>
  <c r="W353" i="92"/>
  <c r="AA352" i="92"/>
  <c r="Z352" i="92"/>
  <c r="Y352" i="92"/>
  <c r="X352" i="92"/>
  <c r="W352" i="92"/>
  <c r="AA351" i="92"/>
  <c r="Z351" i="92"/>
  <c r="Y351" i="92"/>
  <c r="X351" i="92"/>
  <c r="W351" i="92"/>
  <c r="AA350" i="92"/>
  <c r="Z350" i="92"/>
  <c r="Y350" i="92"/>
  <c r="X350" i="92"/>
  <c r="W350" i="92"/>
  <c r="AA349" i="92"/>
  <c r="Z349" i="92"/>
  <c r="Y349" i="92"/>
  <c r="X349" i="92"/>
  <c r="W349" i="92"/>
  <c r="AA348" i="92"/>
  <c r="Z348" i="92"/>
  <c r="Y348" i="92"/>
  <c r="X348" i="92"/>
  <c r="AA347" i="92"/>
  <c r="Z347" i="92"/>
  <c r="Y347" i="92"/>
  <c r="X347" i="92"/>
  <c r="AA346" i="92"/>
  <c r="AA345" i="92"/>
  <c r="Z345" i="92"/>
  <c r="Y345" i="92"/>
  <c r="X345" i="92"/>
  <c r="W345" i="92"/>
  <c r="AA344" i="92"/>
  <c r="Z344" i="92"/>
  <c r="Y344" i="92"/>
  <c r="X344" i="92"/>
  <c r="AA343" i="92"/>
  <c r="Z343" i="92"/>
  <c r="Y343" i="92"/>
  <c r="X343" i="92"/>
  <c r="AA342" i="92"/>
  <c r="Z342" i="92"/>
  <c r="Y342" i="92"/>
  <c r="X342" i="92"/>
  <c r="R339" i="92"/>
  <c r="J339" i="92"/>
  <c r="G336" i="92"/>
  <c r="AA327" i="92"/>
  <c r="Z327" i="92"/>
  <c r="Y327" i="92"/>
  <c r="X327" i="92"/>
  <c r="W327" i="92"/>
  <c r="AA326" i="92"/>
  <c r="Z326" i="92"/>
  <c r="Y326" i="92"/>
  <c r="X326" i="92"/>
  <c r="W326" i="92"/>
  <c r="AA325" i="92"/>
  <c r="Z325" i="92"/>
  <c r="Y325" i="92"/>
  <c r="X325" i="92"/>
  <c r="W325" i="92"/>
  <c r="AA324" i="92"/>
  <c r="Z324" i="92"/>
  <c r="Y324" i="92"/>
  <c r="X324" i="92"/>
  <c r="W324" i="92"/>
  <c r="AA323" i="92"/>
  <c r="Y323" i="92"/>
  <c r="X323" i="92"/>
  <c r="Z323" i="92" s="1"/>
  <c r="W323" i="92"/>
  <c r="AA322" i="92"/>
  <c r="Y322" i="92"/>
  <c r="X322" i="92"/>
  <c r="Z322" i="92" s="1"/>
  <c r="W322" i="92"/>
  <c r="AA321" i="92"/>
  <c r="Y321" i="92"/>
  <c r="X321" i="92"/>
  <c r="Z321" i="92" s="1"/>
  <c r="W321" i="92"/>
  <c r="AA320" i="92"/>
  <c r="Y320" i="92"/>
  <c r="X320" i="92"/>
  <c r="Z320" i="92" s="1"/>
  <c r="W320" i="92"/>
  <c r="AA319" i="92"/>
  <c r="Y319" i="92"/>
  <c r="X319" i="92"/>
  <c r="Z319" i="92" s="1"/>
  <c r="W319" i="92"/>
  <c r="AA318" i="92"/>
  <c r="Z318" i="92"/>
  <c r="Y318" i="92"/>
  <c r="X318" i="92"/>
  <c r="W318" i="92"/>
  <c r="AA317" i="92"/>
  <c r="AA316" i="92"/>
  <c r="Y316" i="92"/>
  <c r="X316" i="92"/>
  <c r="Z316" i="92" s="1"/>
  <c r="W316" i="92"/>
  <c r="AA315" i="92"/>
  <c r="Y315" i="92"/>
  <c r="X315" i="92"/>
  <c r="Z315" i="92" s="1"/>
  <c r="W315" i="92"/>
  <c r="AA314" i="92"/>
  <c r="Y314" i="92"/>
  <c r="X314" i="92"/>
  <c r="Z314" i="92" s="1"/>
  <c r="W314" i="92"/>
  <c r="AA313" i="92"/>
  <c r="Y313" i="92"/>
  <c r="X313" i="92"/>
  <c r="Z313" i="92" s="1"/>
  <c r="W313" i="92"/>
  <c r="AA312" i="92"/>
  <c r="Z312" i="92"/>
  <c r="Y312" i="92"/>
  <c r="X312" i="92"/>
  <c r="W312" i="92"/>
  <c r="AA311" i="92"/>
  <c r="Y311" i="92"/>
  <c r="X311" i="92"/>
  <c r="Z311" i="92" s="1"/>
  <c r="W311" i="92"/>
  <c r="AA310" i="92"/>
  <c r="Y310" i="92"/>
  <c r="X310" i="92"/>
  <c r="Z310" i="92" s="1"/>
  <c r="W310" i="92"/>
  <c r="AA309" i="92"/>
  <c r="AA308" i="92"/>
  <c r="Y308" i="92"/>
  <c r="X308" i="92"/>
  <c r="Z308" i="92" s="1"/>
  <c r="W308" i="92"/>
  <c r="AA307" i="92"/>
  <c r="Y307" i="92"/>
  <c r="X307" i="92"/>
  <c r="Z307" i="92" s="1"/>
  <c r="W307" i="92"/>
  <c r="AA306" i="92"/>
  <c r="Z306" i="92"/>
  <c r="Y306" i="92"/>
  <c r="X306" i="92"/>
  <c r="W306" i="92"/>
  <c r="AA305" i="92"/>
  <c r="Y305" i="92"/>
  <c r="X305" i="92"/>
  <c r="Z305" i="92" s="1"/>
  <c r="W305" i="92"/>
  <c r="R302" i="92"/>
  <c r="J302" i="92"/>
  <c r="G299" i="92"/>
  <c r="AA291" i="92"/>
  <c r="AA293" i="92" s="1"/>
  <c r="R265" i="92"/>
  <c r="J265" i="92"/>
  <c r="B265" i="92"/>
  <c r="G262" i="92"/>
  <c r="AA255" i="92"/>
  <c r="AA257" i="92" s="1"/>
  <c r="R229" i="92"/>
  <c r="J229" i="92"/>
  <c r="B229" i="92"/>
  <c r="G226" i="92"/>
  <c r="AA219" i="92"/>
  <c r="AA221" i="92" s="1"/>
  <c r="R193" i="92"/>
  <c r="J193" i="92"/>
  <c r="B193" i="92"/>
  <c r="G190" i="92"/>
  <c r="AA182" i="92"/>
  <c r="AA184" i="92" s="1"/>
  <c r="R156" i="92"/>
  <c r="J156" i="92"/>
  <c r="B156" i="92"/>
  <c r="G153" i="92"/>
  <c r="AA146" i="92"/>
  <c r="AA148" i="92" s="1"/>
  <c r="R120" i="92"/>
  <c r="J120" i="92"/>
  <c r="B120" i="92"/>
  <c r="G117" i="92"/>
  <c r="AA109" i="92"/>
  <c r="AA111" i="92" s="1"/>
  <c r="R83" i="92"/>
  <c r="J83" i="92"/>
  <c r="B83" i="92"/>
  <c r="G80" i="92"/>
  <c r="AA72" i="92"/>
  <c r="AA74" i="92" s="1"/>
  <c r="R46" i="92"/>
  <c r="J46" i="92"/>
  <c r="B46" i="92"/>
  <c r="G43" i="92"/>
  <c r="AA35" i="92"/>
  <c r="AA37" i="92" s="1"/>
  <c r="R9" i="92"/>
  <c r="J9" i="92"/>
  <c r="B9" i="92"/>
  <c r="G6" i="92"/>
  <c r="F4738" i="4"/>
  <c r="F4737" i="4"/>
  <c r="F4736" i="4"/>
  <c r="C4757" i="4"/>
  <c r="B4757" i="4"/>
  <c r="G4756" i="4"/>
  <c r="F4756" i="4"/>
  <c r="C4756" i="4"/>
  <c r="B4756" i="4"/>
  <c r="G4755" i="4"/>
  <c r="F4755" i="4"/>
  <c r="C4755" i="4"/>
  <c r="B4755" i="4"/>
  <c r="G4754" i="4"/>
  <c r="F4754" i="4"/>
  <c r="C4754" i="4"/>
  <c r="B4754" i="4"/>
  <c r="G4753" i="4"/>
  <c r="F4753" i="4"/>
  <c r="C4753" i="4"/>
  <c r="B4753" i="4"/>
  <c r="G4752" i="4"/>
  <c r="F4752" i="4"/>
  <c r="C4752" i="4"/>
  <c r="B4752" i="4"/>
  <c r="G4751" i="4"/>
  <c r="F4751" i="4"/>
  <c r="C4751" i="4"/>
  <c r="B4751" i="4"/>
  <c r="G4750" i="4"/>
  <c r="F4750" i="4"/>
  <c r="C4750" i="4"/>
  <c r="B4750" i="4"/>
  <c r="G4749" i="4"/>
  <c r="F4749" i="4"/>
  <c r="C4749" i="4"/>
  <c r="B4749" i="4"/>
  <c r="G4748" i="4"/>
  <c r="F4748" i="4"/>
  <c r="C4748" i="4"/>
  <c r="B4748" i="4"/>
  <c r="G4747" i="4"/>
  <c r="F4747" i="4"/>
  <c r="C4747" i="4"/>
  <c r="B4747" i="4"/>
  <c r="G4746" i="4"/>
  <c r="F4746" i="4"/>
  <c r="C4746" i="4"/>
  <c r="B4746" i="4"/>
  <c r="G4745" i="4"/>
  <c r="F4745" i="4"/>
  <c r="C4745" i="4"/>
  <c r="B4745" i="4"/>
  <c r="G4744" i="4"/>
  <c r="F4744" i="4"/>
  <c r="C4744" i="4"/>
  <c r="B4744" i="4"/>
  <c r="G4743" i="4"/>
  <c r="F4743" i="4"/>
  <c r="C4743" i="4"/>
  <c r="B4743" i="4"/>
  <c r="H4742" i="4"/>
  <c r="G4742" i="4"/>
  <c r="F4742" i="4"/>
  <c r="C4742" i="4"/>
  <c r="B4742" i="4"/>
  <c r="G4741" i="4"/>
  <c r="F4741" i="4"/>
  <c r="C4741" i="4"/>
  <c r="B4741" i="4"/>
  <c r="F4728" i="4"/>
  <c r="E4702" i="4" s="1"/>
  <c r="G4702" i="4" s="1"/>
  <c r="C4728" i="4"/>
  <c r="E4728" i="4" s="1"/>
  <c r="G4728" i="4" s="1"/>
  <c r="C4727" i="4"/>
  <c r="E4727" i="4" s="1"/>
  <c r="G4727" i="4" s="1"/>
  <c r="G4722" i="4"/>
  <c r="H4722" i="4" s="1"/>
  <c r="G4721" i="4"/>
  <c r="H4721" i="4" s="1"/>
  <c r="F4720" i="4"/>
  <c r="H4720" i="4" s="1"/>
  <c r="G4715" i="4"/>
  <c r="G4714" i="4"/>
  <c r="G4713" i="4"/>
  <c r="G4712" i="4"/>
  <c r="G4711" i="4"/>
  <c r="G4710" i="4"/>
  <c r="F4709" i="4"/>
  <c r="G4709" i="4" s="1"/>
  <c r="E4708" i="4"/>
  <c r="G4703" i="4"/>
  <c r="E4701" i="4"/>
  <c r="G4701" i="4" s="1"/>
  <c r="B4697" i="4"/>
  <c r="C4696" i="4" s="1"/>
  <c r="C4690" i="4"/>
  <c r="B4690" i="4"/>
  <c r="G4689" i="4"/>
  <c r="F4689" i="4"/>
  <c r="C4689" i="4"/>
  <c r="B4689" i="4"/>
  <c r="G4688" i="4"/>
  <c r="F4688" i="4"/>
  <c r="C4688" i="4"/>
  <c r="B4688" i="4"/>
  <c r="G4687" i="4"/>
  <c r="F4687" i="4"/>
  <c r="C4687" i="4"/>
  <c r="B4687" i="4"/>
  <c r="G4686" i="4"/>
  <c r="F4686" i="4"/>
  <c r="C4686" i="4"/>
  <c r="B4686" i="4"/>
  <c r="G4685" i="4"/>
  <c r="F4685" i="4"/>
  <c r="C4685" i="4"/>
  <c r="B4685" i="4"/>
  <c r="G4684" i="4"/>
  <c r="F4684" i="4"/>
  <c r="C4684" i="4"/>
  <c r="B4684" i="4"/>
  <c r="G4683" i="4"/>
  <c r="F4683" i="4"/>
  <c r="C4683" i="4"/>
  <c r="B4683" i="4"/>
  <c r="G4682" i="4"/>
  <c r="F4682" i="4"/>
  <c r="C4682" i="4"/>
  <c r="B4682" i="4"/>
  <c r="G4681" i="4"/>
  <c r="F4681" i="4"/>
  <c r="C4681" i="4"/>
  <c r="B4681" i="4"/>
  <c r="G4680" i="4"/>
  <c r="F4680" i="4"/>
  <c r="C4680" i="4"/>
  <c r="B4680" i="4"/>
  <c r="G4679" i="4"/>
  <c r="F4679" i="4"/>
  <c r="C4679" i="4"/>
  <c r="B4679" i="4"/>
  <c r="G4678" i="4"/>
  <c r="F4678" i="4"/>
  <c r="C4678" i="4"/>
  <c r="B4678" i="4"/>
  <c r="G4677" i="4"/>
  <c r="F4677" i="4"/>
  <c r="C4677" i="4"/>
  <c r="B4677" i="4"/>
  <c r="G4676" i="4"/>
  <c r="F4676" i="4"/>
  <c r="C4676" i="4"/>
  <c r="B4676" i="4"/>
  <c r="H4675" i="4"/>
  <c r="G4675" i="4"/>
  <c r="F4675" i="4"/>
  <c r="C4675" i="4"/>
  <c r="B4675" i="4"/>
  <c r="G4674" i="4"/>
  <c r="F4674" i="4"/>
  <c r="C4674" i="4"/>
  <c r="B4674" i="4"/>
  <c r="C4660" i="4"/>
  <c r="E4660" i="4" s="1"/>
  <c r="G4660" i="4" s="1"/>
  <c r="H4663" i="4" s="1"/>
  <c r="G4655" i="4"/>
  <c r="H4655" i="4" s="1"/>
  <c r="G4654" i="4"/>
  <c r="H4654" i="4" s="1"/>
  <c r="H4653" i="4"/>
  <c r="G4648" i="4"/>
  <c r="G4647" i="4"/>
  <c r="G4646" i="4"/>
  <c r="G4645" i="4"/>
  <c r="G4643" i="4"/>
  <c r="G4642" i="4"/>
  <c r="G4641" i="4"/>
  <c r="G4636" i="4"/>
  <c r="G4635" i="4"/>
  <c r="E4634" i="4"/>
  <c r="G4634" i="4" s="1"/>
  <c r="B4630" i="4"/>
  <c r="H4630" i="4" s="1"/>
  <c r="L112" i="7"/>
  <c r="K112" i="7"/>
  <c r="M112" i="7" s="1"/>
  <c r="L111" i="7"/>
  <c r="K111" i="7"/>
  <c r="L109" i="7"/>
  <c r="K109" i="7"/>
  <c r="L107" i="7"/>
  <c r="K107" i="7"/>
  <c r="L106" i="7"/>
  <c r="K106" i="7"/>
  <c r="M106" i="7" s="1"/>
  <c r="L105" i="7"/>
  <c r="K105" i="7"/>
  <c r="L103" i="7"/>
  <c r="K103" i="7"/>
  <c r="L102" i="7"/>
  <c r="K102" i="7"/>
  <c r="L99" i="7"/>
  <c r="K99" i="7"/>
  <c r="L98" i="7"/>
  <c r="K98" i="7"/>
  <c r="L97" i="7"/>
  <c r="K97" i="7"/>
  <c r="L96" i="7"/>
  <c r="K96" i="7"/>
  <c r="L95" i="7"/>
  <c r="K95" i="7"/>
  <c r="L94" i="7"/>
  <c r="K94" i="7"/>
  <c r="L93" i="7"/>
  <c r="K93" i="7"/>
  <c r="L92" i="7"/>
  <c r="K92" i="7"/>
  <c r="M92" i="7" s="1"/>
  <c r="N92" i="7" s="1"/>
  <c r="L91" i="7"/>
  <c r="K91" i="7"/>
  <c r="L90" i="7"/>
  <c r="K90" i="7"/>
  <c r="L89" i="7"/>
  <c r="K89" i="7"/>
  <c r="L88" i="7"/>
  <c r="K88" i="7"/>
  <c r="L86" i="7"/>
  <c r="K86" i="7"/>
  <c r="L85" i="7"/>
  <c r="K85" i="7"/>
  <c r="L84" i="7"/>
  <c r="K84" i="7"/>
  <c r="L83" i="7"/>
  <c r="K83" i="7"/>
  <c r="M83" i="7" s="1"/>
  <c r="L82" i="7"/>
  <c r="K82" i="7"/>
  <c r="L81" i="7"/>
  <c r="K81" i="7"/>
  <c r="L80" i="7"/>
  <c r="K80" i="7"/>
  <c r="L79" i="7"/>
  <c r="K79" i="7"/>
  <c r="L78" i="7"/>
  <c r="K78" i="7"/>
  <c r="L76" i="7"/>
  <c r="K76" i="7"/>
  <c r="L74" i="7"/>
  <c r="K74" i="7"/>
  <c r="L73" i="7"/>
  <c r="K73" i="7"/>
  <c r="L72" i="7"/>
  <c r="K72" i="7"/>
  <c r="L70" i="7"/>
  <c r="K70" i="7"/>
  <c r="L69" i="7"/>
  <c r="K69" i="7"/>
  <c r="L68" i="7"/>
  <c r="K68" i="7"/>
  <c r="L67" i="7"/>
  <c r="K67" i="7"/>
  <c r="L65" i="7"/>
  <c r="K65" i="7"/>
  <c r="L64" i="7"/>
  <c r="K64" i="7"/>
  <c r="L63" i="7"/>
  <c r="K63" i="7"/>
  <c r="L62" i="7"/>
  <c r="K62" i="7"/>
  <c r="L60" i="7"/>
  <c r="K60" i="7"/>
  <c r="L59" i="7"/>
  <c r="K59" i="7"/>
  <c r="L58" i="7"/>
  <c r="K58" i="7"/>
  <c r="L57" i="7"/>
  <c r="K57" i="7"/>
  <c r="L55" i="7"/>
  <c r="K55" i="7"/>
  <c r="L54" i="7"/>
  <c r="K54" i="7"/>
  <c r="L53" i="7"/>
  <c r="K53" i="7"/>
  <c r="L52" i="7"/>
  <c r="K52" i="7"/>
  <c r="L51" i="7"/>
  <c r="K51" i="7"/>
  <c r="L50" i="7"/>
  <c r="K50" i="7"/>
  <c r="L49" i="7"/>
  <c r="K49" i="7"/>
  <c r="L47" i="7"/>
  <c r="K47" i="7"/>
  <c r="L46" i="7"/>
  <c r="K46" i="7"/>
  <c r="L45" i="7"/>
  <c r="K45" i="7"/>
  <c r="L43" i="7"/>
  <c r="K43" i="7"/>
  <c r="L42" i="7"/>
  <c r="K42" i="7"/>
  <c r="L41" i="7"/>
  <c r="K41" i="7"/>
  <c r="L40" i="7"/>
  <c r="K40" i="7"/>
  <c r="L39" i="7"/>
  <c r="K39" i="7"/>
  <c r="L38" i="7"/>
  <c r="K38" i="7"/>
  <c r="L37" i="7"/>
  <c r="K37" i="7"/>
  <c r="L36" i="7"/>
  <c r="K36" i="7"/>
  <c r="L34" i="7"/>
  <c r="K34" i="7"/>
  <c r="L33" i="7"/>
  <c r="K33" i="7"/>
  <c r="L31" i="7"/>
  <c r="K31" i="7"/>
  <c r="L30" i="7"/>
  <c r="K30" i="7"/>
  <c r="L29" i="7"/>
  <c r="K29" i="7"/>
  <c r="L28" i="7"/>
  <c r="K28" i="7"/>
  <c r="L27" i="7"/>
  <c r="K27" i="7"/>
  <c r="L26" i="7"/>
  <c r="K26" i="7"/>
  <c r="L25" i="7"/>
  <c r="K25" i="7"/>
  <c r="L24" i="7"/>
  <c r="K24" i="7"/>
  <c r="L23" i="7"/>
  <c r="K23" i="7"/>
  <c r="L20" i="7"/>
  <c r="L19" i="7"/>
  <c r="L18" i="7"/>
  <c r="L17" i="7"/>
  <c r="L16" i="7"/>
  <c r="L15" i="7"/>
  <c r="L14" i="7"/>
  <c r="L13" i="7"/>
  <c r="K20" i="7"/>
  <c r="K19" i="7"/>
  <c r="K18" i="7"/>
  <c r="K17" i="7"/>
  <c r="K16" i="7"/>
  <c r="K15" i="7"/>
  <c r="K14" i="7"/>
  <c r="K13" i="7"/>
  <c r="P459" i="93" l="1"/>
  <c r="P571" i="93"/>
  <c r="P690" i="93"/>
  <c r="P425" i="93"/>
  <c r="P462" i="93"/>
  <c r="P402" i="93"/>
  <c r="P125" i="93"/>
  <c r="P384" i="93"/>
  <c r="P811" i="93"/>
  <c r="P387" i="93"/>
  <c r="P140" i="93"/>
  <c r="P243" i="93"/>
  <c r="P382" i="93"/>
  <c r="P544" i="93"/>
  <c r="P809" i="93"/>
  <c r="P813" i="93"/>
  <c r="P123" i="93"/>
  <c r="P539" i="93"/>
  <c r="P542" i="93"/>
  <c r="P724" i="93"/>
  <c r="P389" i="93"/>
  <c r="P129" i="93"/>
  <c r="P794" i="93"/>
  <c r="P868" i="93"/>
  <c r="P49" i="93"/>
  <c r="P886" i="93"/>
  <c r="P19" i="93"/>
  <c r="P61" i="93"/>
  <c r="P730" i="93"/>
  <c r="P881" i="93"/>
  <c r="P703" i="93"/>
  <c r="P611" i="93"/>
  <c r="P699" i="93"/>
  <c r="P252" i="93"/>
  <c r="P609" i="93"/>
  <c r="P630" i="93"/>
  <c r="P697" i="93"/>
  <c r="P181" i="93"/>
  <c r="P239" i="93"/>
  <c r="P250" i="93"/>
  <c r="P474" i="93"/>
  <c r="P538" i="93"/>
  <c r="P686" i="93"/>
  <c r="P383" i="93"/>
  <c r="P385" i="93"/>
  <c r="P472" i="93"/>
  <c r="P532" i="93"/>
  <c r="P548" i="93"/>
  <c r="P694" i="93"/>
  <c r="P731" i="93"/>
  <c r="P438" i="93"/>
  <c r="P470" i="93"/>
  <c r="P687" i="93"/>
  <c r="P692" i="93"/>
  <c r="P663" i="93"/>
  <c r="P774" i="93"/>
  <c r="P768" i="93"/>
  <c r="P27" i="93"/>
  <c r="Q34" i="93"/>
  <c r="P648" i="93"/>
  <c r="P766" i="93"/>
  <c r="P661" i="93"/>
  <c r="P667" i="93"/>
  <c r="P279" i="93"/>
  <c r="P32" i="93"/>
  <c r="P329" i="93"/>
  <c r="P398" i="93"/>
  <c r="P646" i="93"/>
  <c r="P660" i="93"/>
  <c r="P662" i="93"/>
  <c r="P664" i="93"/>
  <c r="P666" i="93"/>
  <c r="Q668" i="93"/>
  <c r="P17" i="93"/>
  <c r="P30" i="93"/>
  <c r="P241" i="93"/>
  <c r="P608" i="93"/>
  <c r="P610" i="93"/>
  <c r="P16" i="93"/>
  <c r="P25" i="93"/>
  <c r="Q256" i="93"/>
  <c r="P361" i="93"/>
  <c r="P386" i="93"/>
  <c r="P466" i="93"/>
  <c r="Q478" i="93"/>
  <c r="P659" i="93"/>
  <c r="P665" i="93"/>
  <c r="P776" i="93"/>
  <c r="P772" i="93"/>
  <c r="P254" i="93"/>
  <c r="P359" i="93"/>
  <c r="P464" i="93"/>
  <c r="P476" i="93"/>
  <c r="P801" i="93"/>
  <c r="P815" i="93"/>
  <c r="P577" i="93"/>
  <c r="P570" i="93"/>
  <c r="P584" i="93"/>
  <c r="P573" i="93"/>
  <c r="P586" i="93"/>
  <c r="P588" i="93"/>
  <c r="P578" i="93"/>
  <c r="P575" i="93"/>
  <c r="P356" i="93"/>
  <c r="P354" i="93"/>
  <c r="P991" i="93"/>
  <c r="P978" i="93"/>
  <c r="P682" i="93"/>
  <c r="P693" i="93"/>
  <c r="P691" i="93"/>
  <c r="P689" i="93"/>
  <c r="P704" i="93"/>
  <c r="P702" i="93"/>
  <c r="P700" i="93"/>
  <c r="P698" i="93"/>
  <c r="P696" i="93"/>
  <c r="P624" i="93"/>
  <c r="P622" i="93"/>
  <c r="P603" i="93"/>
  <c r="P566" i="93"/>
  <c r="P770" i="93"/>
  <c r="P762" i="93"/>
  <c r="P771" i="93"/>
  <c r="P765" i="93"/>
  <c r="Q779" i="93"/>
  <c r="P777" i="93"/>
  <c r="P775" i="93"/>
  <c r="P773" i="93"/>
  <c r="P757" i="93"/>
  <c r="P769" i="93"/>
  <c r="P357" i="93"/>
  <c r="P363" i="93"/>
  <c r="P365" i="93"/>
  <c r="Q367" i="93"/>
  <c r="P759" i="93"/>
  <c r="P133" i="93"/>
  <c r="P122" i="93"/>
  <c r="P127" i="93"/>
  <c r="P124" i="93"/>
  <c r="P848" i="93"/>
  <c r="Q108" i="93"/>
  <c r="P85" i="93"/>
  <c r="P756" i="93"/>
  <c r="P350" i="93"/>
  <c r="P536" i="93"/>
  <c r="P537" i="93"/>
  <c r="Q552" i="93"/>
  <c r="P529" i="93"/>
  <c r="P760" i="93"/>
  <c r="P22" i="93"/>
  <c r="P18" i="93"/>
  <c r="P14" i="93"/>
  <c r="P24" i="93"/>
  <c r="P12" i="93"/>
  <c r="P28" i="93"/>
  <c r="P26" i="93"/>
  <c r="P144" i="93"/>
  <c r="Q705" i="93"/>
  <c r="P778" i="93"/>
  <c r="P245" i="93"/>
  <c r="P248" i="93"/>
  <c r="P312" i="93"/>
  <c r="P320" i="93"/>
  <c r="P738" i="93"/>
  <c r="P795" i="93"/>
  <c r="P806" i="93"/>
  <c r="P736" i="93"/>
  <c r="AA890" i="93"/>
  <c r="AA892" i="93" s="1"/>
  <c r="P963" i="93"/>
  <c r="P238" i="93"/>
  <c r="P246" i="93"/>
  <c r="P469" i="93"/>
  <c r="P471" i="93"/>
  <c r="P473" i="93"/>
  <c r="P475" i="93"/>
  <c r="P477" i="93"/>
  <c r="P800" i="93"/>
  <c r="AA816" i="93"/>
  <c r="AA818" i="93" s="1"/>
  <c r="P961" i="93"/>
  <c r="P916" i="93"/>
  <c r="P904" i="93"/>
  <c r="P913" i="93"/>
  <c r="P908" i="93"/>
  <c r="P906" i="93"/>
  <c r="P910" i="93"/>
  <c r="P179" i="93"/>
  <c r="P838" i="93"/>
  <c r="P835" i="93"/>
  <c r="P842" i="93"/>
  <c r="P840" i="93"/>
  <c r="P837" i="93"/>
  <c r="Q853" i="93"/>
  <c r="P851" i="93"/>
  <c r="P849" i="93"/>
  <c r="P847" i="93"/>
  <c r="P839" i="93"/>
  <c r="P836" i="93"/>
  <c r="P175" i="93"/>
  <c r="P830" i="93"/>
  <c r="P833" i="93"/>
  <c r="P50" i="93"/>
  <c r="P234" i="93"/>
  <c r="P236" i="93"/>
  <c r="P394" i="93"/>
  <c r="P403" i="93"/>
  <c r="P401" i="93"/>
  <c r="P399" i="93"/>
  <c r="P397" i="93"/>
  <c r="P395" i="93"/>
  <c r="P392" i="93"/>
  <c r="P390" i="93"/>
  <c r="P388" i="93"/>
  <c r="P381" i="93"/>
  <c r="Q404" i="93"/>
  <c r="P440" i="93"/>
  <c r="P720" i="93"/>
  <c r="P844" i="93"/>
  <c r="AA927" i="93"/>
  <c r="AA929" i="93" s="1"/>
  <c r="P912" i="93"/>
  <c r="P911" i="93"/>
  <c r="P327" i="93"/>
  <c r="P843" i="93"/>
  <c r="P919" i="93"/>
  <c r="Q927" i="93"/>
  <c r="P325" i="93"/>
  <c r="P917" i="93"/>
  <c r="P159" i="93"/>
  <c r="P172" i="93"/>
  <c r="P876" i="93"/>
  <c r="P875" i="93"/>
  <c r="P888" i="93"/>
  <c r="P869" i="93"/>
  <c r="Q890" i="93"/>
  <c r="P31" i="93"/>
  <c r="P33" i="93"/>
  <c r="P48" i="93"/>
  <c r="P142" i="93"/>
  <c r="P163" i="93"/>
  <c r="P400" i="93"/>
  <c r="P436" i="93"/>
  <c r="P878" i="93"/>
  <c r="P905" i="93"/>
  <c r="P915" i="93"/>
  <c r="P918" i="93"/>
  <c r="P920" i="93"/>
  <c r="P922" i="93"/>
  <c r="P924" i="93"/>
  <c r="P926" i="93"/>
  <c r="P846" i="93"/>
  <c r="P925" i="93"/>
  <c r="P841" i="93"/>
  <c r="P62" i="93"/>
  <c r="P244" i="93"/>
  <c r="P347" i="93"/>
  <c r="P345" i="93"/>
  <c r="P348" i="93"/>
  <c r="AA404" i="93"/>
  <c r="AA406" i="93" s="1"/>
  <c r="P434" i="93"/>
  <c r="P657" i="93"/>
  <c r="P653" i="93"/>
  <c r="P655" i="93"/>
  <c r="P658" i="93"/>
  <c r="P831" i="93"/>
  <c r="P834" i="93"/>
  <c r="P923" i="93"/>
  <c r="P914" i="93"/>
  <c r="P242" i="93"/>
  <c r="P346" i="93"/>
  <c r="P351" i="93"/>
  <c r="P353" i="93"/>
  <c r="P355" i="93"/>
  <c r="P396" i="93"/>
  <c r="P432" i="93"/>
  <c r="P647" i="93"/>
  <c r="P649" i="93"/>
  <c r="P845" i="93"/>
  <c r="P166" i="93"/>
  <c r="P53" i="93"/>
  <c r="P907" i="93"/>
  <c r="P247" i="93"/>
  <c r="P249" i="93"/>
  <c r="P251" i="93"/>
  <c r="P253" i="93"/>
  <c r="P255" i="93"/>
  <c r="P349" i="93"/>
  <c r="P358" i="93"/>
  <c r="P360" i="93"/>
  <c r="P362" i="93"/>
  <c r="P364" i="93"/>
  <c r="P366" i="93"/>
  <c r="P429" i="93"/>
  <c r="P628" i="93"/>
  <c r="P606" i="93"/>
  <c r="P604" i="93"/>
  <c r="P618" i="93"/>
  <c r="P620" i="93"/>
  <c r="P607" i="93"/>
  <c r="P741" i="93"/>
  <c r="P725" i="93"/>
  <c r="P727" i="93"/>
  <c r="P722" i="93"/>
  <c r="P732" i="93"/>
  <c r="P719" i="93"/>
  <c r="P734" i="93"/>
  <c r="P729" i="93"/>
  <c r="P740" i="93"/>
  <c r="Q742" i="93"/>
  <c r="P852" i="93"/>
  <c r="P909" i="93"/>
  <c r="P921" i="93"/>
  <c r="P177" i="93"/>
  <c r="P323" i="93"/>
  <c r="AA330" i="93"/>
  <c r="AA332" i="93" s="1"/>
  <c r="P233" i="93"/>
  <c r="P235" i="93"/>
  <c r="P237" i="93"/>
  <c r="P344" i="93"/>
  <c r="P391" i="93"/>
  <c r="P605" i="93"/>
  <c r="P850" i="93"/>
  <c r="P872" i="93"/>
  <c r="AA853" i="93"/>
  <c r="AA855" i="93" s="1"/>
  <c r="P803" i="93"/>
  <c r="P805" i="93"/>
  <c r="P951" i="93"/>
  <c r="P959" i="93"/>
  <c r="P986" i="93"/>
  <c r="P984" i="93"/>
  <c r="P685" i="93"/>
  <c r="P688" i="93"/>
  <c r="P550" i="93"/>
  <c r="P695" i="93"/>
  <c r="P761" i="93"/>
  <c r="P764" i="93"/>
  <c r="P797" i="93"/>
  <c r="P982" i="93"/>
  <c r="P987" i="93"/>
  <c r="P531" i="93"/>
  <c r="P533" i="93"/>
  <c r="P541" i="93"/>
  <c r="P546" i="93"/>
  <c r="P568" i="93"/>
  <c r="P582" i="93"/>
  <c r="P683" i="93"/>
  <c r="P758" i="93"/>
  <c r="P767" i="93"/>
  <c r="P798" i="93"/>
  <c r="P804" i="93"/>
  <c r="P807" i="93"/>
  <c r="P980" i="93"/>
  <c r="Y497" i="93"/>
  <c r="AA515" i="93" s="1"/>
  <c r="AA517" i="93" s="1"/>
  <c r="P810" i="93"/>
  <c r="P812" i="93"/>
  <c r="P814" i="93"/>
  <c r="Q816" i="93"/>
  <c r="R975" i="93"/>
  <c r="P983" i="93"/>
  <c r="P985" i="93"/>
  <c r="AA293" i="93"/>
  <c r="AA295" i="93" s="1"/>
  <c r="AA631" i="93"/>
  <c r="AA633" i="93" s="1"/>
  <c r="Z497" i="93"/>
  <c r="AA497" i="93"/>
  <c r="AA256" i="93"/>
  <c r="AA258" i="93" s="1"/>
  <c r="AA705" i="93"/>
  <c r="AA707" i="93" s="1"/>
  <c r="AA219" i="93"/>
  <c r="AA221" i="93" s="1"/>
  <c r="W497" i="93"/>
  <c r="AA71" i="93"/>
  <c r="AA73" i="93" s="1"/>
  <c r="AA108" i="93"/>
  <c r="AA110" i="93" s="1"/>
  <c r="AA742" i="93"/>
  <c r="AA744" i="93" s="1"/>
  <c r="AA668" i="93"/>
  <c r="AA670" i="93" s="1"/>
  <c r="AA779" i="93"/>
  <c r="AA781" i="93" s="1"/>
  <c r="AA182" i="93"/>
  <c r="AA184" i="93" s="1"/>
  <c r="AA367" i="93"/>
  <c r="AA369" i="93" s="1"/>
  <c r="AA145" i="93"/>
  <c r="AA147" i="93" s="1"/>
  <c r="AA34" i="93"/>
  <c r="AA36" i="93" s="1"/>
  <c r="P504" i="93"/>
  <c r="P502" i="93"/>
  <c r="P495" i="93"/>
  <c r="P493" i="93"/>
  <c r="P499" i="93"/>
  <c r="P514" i="93"/>
  <c r="P512" i="93"/>
  <c r="P510" i="93"/>
  <c r="P508" i="93"/>
  <c r="P506" i="93"/>
  <c r="P497" i="93"/>
  <c r="P503" i="93"/>
  <c r="P496" i="93"/>
  <c r="P494" i="93"/>
  <c r="P492" i="93"/>
  <c r="AA478" i="93"/>
  <c r="AA480" i="93" s="1"/>
  <c r="AA1001" i="93"/>
  <c r="AA1003" i="93" s="1"/>
  <c r="Q2110" i="92"/>
  <c r="Q293" i="93"/>
  <c r="P291" i="93"/>
  <c r="P289" i="93"/>
  <c r="P287" i="93"/>
  <c r="P285" i="93"/>
  <c r="P283" i="93"/>
  <c r="P278" i="93"/>
  <c r="P273" i="93"/>
  <c r="P271" i="93"/>
  <c r="P292" i="93"/>
  <c r="P290" i="93"/>
  <c r="P288" i="93"/>
  <c r="P286" i="93"/>
  <c r="P284" i="93"/>
  <c r="P2516" i="92"/>
  <c r="P2507" i="92"/>
  <c r="P2499" i="92"/>
  <c r="P2511" i="92"/>
  <c r="P2509" i="92"/>
  <c r="P2501" i="92"/>
  <c r="P2496" i="92"/>
  <c r="Q2850" i="92"/>
  <c r="P2848" i="92"/>
  <c r="P2832" i="92"/>
  <c r="P2835" i="92"/>
  <c r="P1987" i="92"/>
  <c r="P1994" i="92"/>
  <c r="P2476" i="92"/>
  <c r="P2720" i="92"/>
  <c r="P2838" i="92"/>
  <c r="P2214" i="92"/>
  <c r="P2358" i="92"/>
  <c r="P2365" i="92"/>
  <c r="P2472" i="92"/>
  <c r="P2505" i="92"/>
  <c r="P2571" i="92"/>
  <c r="P1985" i="92"/>
  <c r="P2068" i="92"/>
  <c r="P2359" i="92"/>
  <c r="P2361" i="92"/>
  <c r="P2497" i="92"/>
  <c r="P2830" i="92"/>
  <c r="P2844" i="92"/>
  <c r="P3032" i="92"/>
  <c r="P21" i="93"/>
  <c r="P54" i="93"/>
  <c r="P86" i="93"/>
  <c r="P98" i="93"/>
  <c r="P162" i="93"/>
  <c r="P174" i="93"/>
  <c r="P319" i="93"/>
  <c r="P317" i="93"/>
  <c r="P315" i="93"/>
  <c r="P313" i="93"/>
  <c r="P310" i="93"/>
  <c r="P308" i="93"/>
  <c r="P318" i="93"/>
  <c r="P316" i="93"/>
  <c r="P314" i="93"/>
  <c r="P307" i="93"/>
  <c r="P309" i="93"/>
  <c r="P322" i="93"/>
  <c r="P324" i="93"/>
  <c r="P326" i="93"/>
  <c r="P328" i="93"/>
  <c r="Q330" i="93"/>
  <c r="AA441" i="93"/>
  <c r="AA443" i="93" s="1"/>
  <c r="P505" i="93"/>
  <c r="P218" i="93"/>
  <c r="P216" i="93"/>
  <c r="P214" i="93"/>
  <c r="P212" i="93"/>
  <c r="P210" i="93"/>
  <c r="P205" i="93"/>
  <c r="P200" i="93"/>
  <c r="P198" i="93"/>
  <c r="P196" i="93"/>
  <c r="Q219" i="93"/>
  <c r="P217" i="93"/>
  <c r="P215" i="93"/>
  <c r="P213" i="93"/>
  <c r="P211" i="93"/>
  <c r="P209" i="93"/>
  <c r="P204" i="93"/>
  <c r="P2681" i="92"/>
  <c r="P94" i="93"/>
  <c r="P203" i="93"/>
  <c r="P274" i="93"/>
  <c r="P427" i="93"/>
  <c r="P500" i="93"/>
  <c r="P1981" i="92"/>
  <c r="P2058" i="92"/>
  <c r="P2095" i="92"/>
  <c r="P2471" i="92"/>
  <c r="P2652" i="92"/>
  <c r="P2655" i="92"/>
  <c r="P2657" i="92"/>
  <c r="P2847" i="92"/>
  <c r="P89" i="93"/>
  <c r="P92" i="93"/>
  <c r="P96" i="93"/>
  <c r="P128" i="93"/>
  <c r="Q145" i="93"/>
  <c r="P143" i="93"/>
  <c r="P141" i="93"/>
  <c r="P139" i="93"/>
  <c r="P137" i="93"/>
  <c r="P135" i="93"/>
  <c r="P130" i="93"/>
  <c r="P138" i="93"/>
  <c r="P1989" i="92"/>
  <c r="P2032" i="92"/>
  <c r="P2347" i="92"/>
  <c r="P2910" i="92"/>
  <c r="P52" i="93"/>
  <c r="P55" i="93"/>
  <c r="P57" i="93"/>
  <c r="P59" i="93"/>
  <c r="P64" i="93"/>
  <c r="P66" i="93"/>
  <c r="P68" i="93"/>
  <c r="P70" i="93"/>
  <c r="P87" i="93"/>
  <c r="P99" i="93"/>
  <c r="P101" i="93"/>
  <c r="P103" i="93"/>
  <c r="P105" i="93"/>
  <c r="P107" i="93"/>
  <c r="P131" i="93"/>
  <c r="P136" i="93"/>
  <c r="P201" i="93"/>
  <c r="P206" i="93"/>
  <c r="P208" i="93"/>
  <c r="P272" i="93"/>
  <c r="P277" i="93"/>
  <c r="AA964" i="93"/>
  <c r="AA966" i="93" s="1"/>
  <c r="Q2591" i="92"/>
  <c r="P2580" i="92"/>
  <c r="P15" i="93"/>
  <c r="P13" i="93"/>
  <c r="P11" i="93"/>
  <c r="P20" i="93"/>
  <c r="P270" i="93"/>
  <c r="P275" i="93"/>
  <c r="P498" i="93"/>
  <c r="AA552" i="93"/>
  <c r="AA554" i="93" s="1"/>
  <c r="P2013" i="92"/>
  <c r="P280" i="93"/>
  <c r="P282" i="93"/>
  <c r="Q515" i="93"/>
  <c r="P422" i="93"/>
  <c r="P433" i="93"/>
  <c r="P435" i="93"/>
  <c r="P437" i="93"/>
  <c r="P439" i="93"/>
  <c r="P501" i="93"/>
  <c r="P513" i="93"/>
  <c r="AA589" i="93"/>
  <c r="AA591" i="93" s="1"/>
  <c r="Q964" i="93"/>
  <c r="P962" i="93"/>
  <c r="P960" i="93"/>
  <c r="P958" i="93"/>
  <c r="P956" i="93"/>
  <c r="P953" i="93"/>
  <c r="P948" i="93"/>
  <c r="P946" i="93"/>
  <c r="P941" i="93"/>
  <c r="P950" i="93"/>
  <c r="P945" i="93"/>
  <c r="P943" i="93"/>
  <c r="R938" i="93"/>
  <c r="P947" i="93"/>
  <c r="P949" i="93"/>
  <c r="P942" i="93"/>
  <c r="P944" i="93"/>
  <c r="P952" i="93"/>
  <c r="P955" i="93"/>
  <c r="P2462" i="92"/>
  <c r="P424" i="93"/>
  <c r="P431" i="93"/>
  <c r="P421" i="93"/>
  <c r="P419" i="93"/>
  <c r="P430" i="93"/>
  <c r="P428" i="93"/>
  <c r="P426" i="93"/>
  <c r="P418" i="93"/>
  <c r="P420" i="93"/>
  <c r="P511" i="93"/>
  <c r="P2643" i="92"/>
  <c r="P2651" i="92"/>
  <c r="P88" i="93"/>
  <c r="P93" i="93"/>
  <c r="P95" i="93"/>
  <c r="P97" i="93"/>
  <c r="P132" i="93"/>
  <c r="P134" i="93"/>
  <c r="P173" i="93"/>
  <c r="P170" i="93"/>
  <c r="P168" i="93"/>
  <c r="P171" i="93"/>
  <c r="P169" i="93"/>
  <c r="P167" i="93"/>
  <c r="P164" i="93"/>
  <c r="P161" i="93"/>
  <c r="P176" i="93"/>
  <c r="P178" i="93"/>
  <c r="P180" i="93"/>
  <c r="Q182" i="93"/>
  <c r="P199" i="93"/>
  <c r="P423" i="93"/>
  <c r="P509" i="93"/>
  <c r="P2021" i="92"/>
  <c r="P2510" i="92"/>
  <c r="P2827" i="92"/>
  <c r="P2903" i="92"/>
  <c r="P2464" i="92"/>
  <c r="P2474" i="92"/>
  <c r="P2502" i="92"/>
  <c r="P2351" i="92"/>
  <c r="P2353" i="92"/>
  <c r="P2470" i="92"/>
  <c r="P1990" i="92"/>
  <c r="P2023" i="92"/>
  <c r="P2031" i="92"/>
  <c r="P2033" i="92"/>
  <c r="P2100" i="92"/>
  <c r="P2107" i="92"/>
  <c r="P2346" i="92"/>
  <c r="P2426" i="92"/>
  <c r="P23" i="93"/>
  <c r="P51" i="93"/>
  <c r="P56" i="93"/>
  <c r="P58" i="93"/>
  <c r="P60" i="93"/>
  <c r="P63" i="93"/>
  <c r="P65" i="93"/>
  <c r="P67" i="93"/>
  <c r="P69" i="93"/>
  <c r="P91" i="93"/>
  <c r="P100" i="93"/>
  <c r="P102" i="93"/>
  <c r="P104" i="93"/>
  <c r="P106" i="93"/>
  <c r="P165" i="93"/>
  <c r="P197" i="93"/>
  <c r="P202" i="93"/>
  <c r="P207" i="93"/>
  <c r="P276" i="93"/>
  <c r="P311" i="93"/>
  <c r="P461" i="93"/>
  <c r="P468" i="93"/>
  <c r="P458" i="93"/>
  <c r="P456" i="93"/>
  <c r="P467" i="93"/>
  <c r="P465" i="93"/>
  <c r="P463" i="93"/>
  <c r="P455" i="93"/>
  <c r="P457" i="93"/>
  <c r="P507" i="93"/>
  <c r="P882" i="93"/>
  <c r="P535" i="93"/>
  <c r="P576" i="93"/>
  <c r="P651" i="93"/>
  <c r="P873" i="93"/>
  <c r="P567" i="93"/>
  <c r="P569" i="93"/>
  <c r="P579" i="93"/>
  <c r="P581" i="93"/>
  <c r="P583" i="93"/>
  <c r="P585" i="93"/>
  <c r="P587" i="93"/>
  <c r="Q589" i="93"/>
  <c r="P879" i="93"/>
  <c r="P870" i="93"/>
  <c r="P867" i="93"/>
  <c r="P574" i="93"/>
  <c r="P656" i="93"/>
  <c r="P540" i="93"/>
  <c r="P572" i="93"/>
  <c r="P880" i="93"/>
  <c r="P883" i="93"/>
  <c r="P885" i="93"/>
  <c r="P887" i="93"/>
  <c r="P889" i="93"/>
  <c r="P874" i="93"/>
  <c r="P877" i="93"/>
  <c r="P543" i="93"/>
  <c r="P545" i="93"/>
  <c r="P547" i="93"/>
  <c r="P549" i="93"/>
  <c r="P551" i="93"/>
  <c r="P645" i="93"/>
  <c r="P799" i="93"/>
  <c r="P534" i="93"/>
  <c r="Q631" i="93"/>
  <c r="P629" i="93"/>
  <c r="P627" i="93"/>
  <c r="P625" i="93"/>
  <c r="P623" i="93"/>
  <c r="P621" i="93"/>
  <c r="P619" i="93"/>
  <c r="P626" i="93"/>
  <c r="P650" i="93"/>
  <c r="P652" i="93"/>
  <c r="P808" i="93"/>
  <c r="P796" i="93"/>
  <c r="P793" i="93"/>
  <c r="P871" i="93"/>
  <c r="P989" i="93"/>
  <c r="P992" i="93"/>
  <c r="P994" i="93"/>
  <c r="P996" i="93"/>
  <c r="P998" i="93"/>
  <c r="P1000" i="93"/>
  <c r="P684" i="93"/>
  <c r="P721" i="93"/>
  <c r="P723" i="93"/>
  <c r="P728" i="93"/>
  <c r="P733" i="93"/>
  <c r="P735" i="93"/>
  <c r="P737" i="93"/>
  <c r="P739" i="93"/>
  <c r="P990" i="93"/>
  <c r="P993" i="93"/>
  <c r="P995" i="93"/>
  <c r="P997" i="93"/>
  <c r="P999" i="93"/>
  <c r="Q1001" i="93"/>
  <c r="P988" i="93"/>
  <c r="P979" i="93"/>
  <c r="P981" i="93"/>
  <c r="M86" i="7"/>
  <c r="M99" i="7"/>
  <c r="N99" i="7" s="1"/>
  <c r="M78" i="7"/>
  <c r="AA402" i="92"/>
  <c r="AA404" i="92" s="1"/>
  <c r="T2869" i="92"/>
  <c r="Y2869" i="92" s="1"/>
  <c r="Y2758" i="92"/>
  <c r="W2758" i="92"/>
  <c r="U2866" i="92"/>
  <c r="U2903" i="92" s="1"/>
  <c r="AA2755" i="92"/>
  <c r="AA920" i="92"/>
  <c r="AA922" i="92" s="1"/>
  <c r="AA1147" i="92"/>
  <c r="AA1149" i="92" s="1"/>
  <c r="AA1221" i="92"/>
  <c r="AA1223" i="92" s="1"/>
  <c r="M102" i="7"/>
  <c r="M109" i="7"/>
  <c r="AA476" i="92"/>
  <c r="AA478" i="92" s="1"/>
  <c r="AA624" i="92"/>
  <c r="AA626" i="92" s="1"/>
  <c r="AA883" i="92"/>
  <c r="AA885" i="92" s="1"/>
  <c r="P2405" i="92"/>
  <c r="P2398" i="92"/>
  <c r="P2384" i="92"/>
  <c r="P2402" i="92"/>
  <c r="P2391" i="92"/>
  <c r="Q2406" i="92"/>
  <c r="P2390" i="92"/>
  <c r="AA772" i="92"/>
  <c r="AA774" i="92" s="1"/>
  <c r="AA846" i="92"/>
  <c r="AA848" i="92" s="1"/>
  <c r="AA2258" i="92"/>
  <c r="AA2260" i="92" s="1"/>
  <c r="W2792" i="92"/>
  <c r="AA2792" i="92"/>
  <c r="M95" i="7"/>
  <c r="N95" i="7" s="1"/>
  <c r="M111" i="7"/>
  <c r="P2318" i="92"/>
  <c r="P2323" i="92"/>
  <c r="P2315" i="92"/>
  <c r="P2327" i="92"/>
  <c r="P2309" i="92"/>
  <c r="P2319" i="92"/>
  <c r="P2321" i="92"/>
  <c r="P2313" i="92"/>
  <c r="T2873" i="92"/>
  <c r="Y2762" i="92"/>
  <c r="W2762" i="92"/>
  <c r="AA550" i="92"/>
  <c r="AA552" i="92" s="1"/>
  <c r="AA661" i="92"/>
  <c r="AA663" i="92" s="1"/>
  <c r="AA994" i="92"/>
  <c r="AA996" i="92" s="1"/>
  <c r="AA1369" i="92"/>
  <c r="AA1371" i="92" s="1"/>
  <c r="Q2184" i="92"/>
  <c r="P2182" i="92"/>
  <c r="P2180" i="92"/>
  <c r="P2178" i="92"/>
  <c r="P2176" i="92"/>
  <c r="P2174" i="92"/>
  <c r="P2173" i="92"/>
  <c r="P2168" i="92"/>
  <c r="P2166" i="92"/>
  <c r="P2170" i="92"/>
  <c r="P2165" i="92"/>
  <c r="P2163" i="92"/>
  <c r="P2161" i="92"/>
  <c r="P2183" i="92"/>
  <c r="P2181" i="92"/>
  <c r="P2179" i="92"/>
  <c r="P2177" i="92"/>
  <c r="P2175" i="92"/>
  <c r="P2167" i="92"/>
  <c r="P2169" i="92"/>
  <c r="P2164" i="92"/>
  <c r="P2162" i="92"/>
  <c r="P2172" i="92"/>
  <c r="H4723" i="4"/>
  <c r="M105" i="7"/>
  <c r="AA365" i="92"/>
  <c r="AA367" i="92" s="1"/>
  <c r="AA1295" i="92"/>
  <c r="AA1297" i="92" s="1"/>
  <c r="P2331" i="92"/>
  <c r="AA1184" i="92"/>
  <c r="AA1186" i="92" s="1"/>
  <c r="P1976" i="92"/>
  <c r="P1986" i="92"/>
  <c r="P2126" i="92"/>
  <c r="P2239" i="92"/>
  <c r="P2350" i="92"/>
  <c r="P2355" i="92"/>
  <c r="P2440" i="92"/>
  <c r="P2469" i="92"/>
  <c r="P2478" i="92"/>
  <c r="P2515" i="92"/>
  <c r="P2577" i="92"/>
  <c r="P2648" i="92"/>
  <c r="P2653" i="92"/>
  <c r="P2664" i="92"/>
  <c r="P2724" i="92"/>
  <c r="AA2761" i="92"/>
  <c r="Y2766" i="92"/>
  <c r="Y2793" i="92"/>
  <c r="P2904" i="92"/>
  <c r="AA1406" i="92"/>
  <c r="AA1408" i="92" s="1"/>
  <c r="AA1628" i="92"/>
  <c r="AA1630" i="92" s="1"/>
  <c r="P2035" i="92"/>
  <c r="P2072" i="92"/>
  <c r="P2247" i="92"/>
  <c r="P2252" i="92"/>
  <c r="P2570" i="92"/>
  <c r="P2572" i="92"/>
  <c r="P2660" i="92"/>
  <c r="P2682" i="92"/>
  <c r="P2737" i="92"/>
  <c r="X2771" i="92"/>
  <c r="Z2771" i="92" s="1"/>
  <c r="AA2793" i="92"/>
  <c r="P2840" i="92"/>
  <c r="P2978" i="92"/>
  <c r="AA1925" i="92"/>
  <c r="AA1927" i="92" s="1"/>
  <c r="P2235" i="92"/>
  <c r="P2240" i="92"/>
  <c r="P2436" i="92"/>
  <c r="P2568" i="92"/>
  <c r="P2656" i="92"/>
  <c r="P2722" i="92"/>
  <c r="AA2866" i="92"/>
  <c r="Y2771" i="92"/>
  <c r="P2831" i="92"/>
  <c r="P2027" i="92"/>
  <c r="P2056" i="92"/>
  <c r="P2088" i="92"/>
  <c r="P2090" i="92"/>
  <c r="P2098" i="92"/>
  <c r="P2103" i="92"/>
  <c r="P2143" i="92"/>
  <c r="Q2443" i="92"/>
  <c r="P2585" i="92"/>
  <c r="P2646" i="92"/>
  <c r="P2733" i="92"/>
  <c r="AA1814" i="92"/>
  <c r="AA1816" i="92" s="1"/>
  <c r="P2051" i="92"/>
  <c r="P2064" i="92"/>
  <c r="AA2221" i="92"/>
  <c r="AA2223" i="92" s="1"/>
  <c r="P2257" i="92"/>
  <c r="AA2517" i="92"/>
  <c r="AA2519" i="92" s="1"/>
  <c r="AA2591" i="92"/>
  <c r="AA2593" i="92" s="1"/>
  <c r="P2581" i="92"/>
  <c r="P2642" i="92"/>
  <c r="P2725" i="92"/>
  <c r="P2843" i="92"/>
  <c r="AA513" i="92"/>
  <c r="AA515" i="92" s="1"/>
  <c r="AA1258" i="92"/>
  <c r="AA1260" i="92" s="1"/>
  <c r="P2125" i="92"/>
  <c r="P2238" i="92"/>
  <c r="P2289" i="92"/>
  <c r="P2349" i="92"/>
  <c r="P2429" i="92"/>
  <c r="P2439" i="92"/>
  <c r="P2468" i="92"/>
  <c r="P2479" i="92"/>
  <c r="P2514" i="92"/>
  <c r="P2647" i="92"/>
  <c r="P2649" i="92"/>
  <c r="P2654" i="92"/>
  <c r="P2663" i="92"/>
  <c r="Q2665" i="92"/>
  <c r="P2692" i="92"/>
  <c r="W2790" i="92"/>
  <c r="Q2073" i="92"/>
  <c r="P2979" i="92"/>
  <c r="AA1702" i="92"/>
  <c r="AA1704" i="92" s="1"/>
  <c r="P2059" i="92"/>
  <c r="P2424" i="92"/>
  <c r="P2432" i="92"/>
  <c r="P2435" i="92"/>
  <c r="AA2628" i="92"/>
  <c r="AA2630" i="92" s="1"/>
  <c r="AA2665" i="92"/>
  <c r="AA2667" i="92" s="1"/>
  <c r="P2684" i="92"/>
  <c r="P2728" i="92"/>
  <c r="W2761" i="92"/>
  <c r="AA2770" i="92"/>
  <c r="P2017" i="92"/>
  <c r="P2020" i="92"/>
  <c r="P2025" i="92"/>
  <c r="P2054" i="92"/>
  <c r="P2069" i="92"/>
  <c r="P2106" i="92"/>
  <c r="P2108" i="92"/>
  <c r="AA2147" i="92"/>
  <c r="AA2149" i="92" s="1"/>
  <c r="P2249" i="92"/>
  <c r="P2420" i="92"/>
  <c r="P2422" i="92"/>
  <c r="P2427" i="92"/>
  <c r="P2574" i="92"/>
  <c r="P2579" i="92"/>
  <c r="P2588" i="92"/>
  <c r="P2590" i="92"/>
  <c r="AA2768" i="92"/>
  <c r="P2908" i="92"/>
  <c r="Z2915" i="92"/>
  <c r="P2918" i="92"/>
  <c r="P2975" i="92"/>
  <c r="P2980" i="92"/>
  <c r="P3014" i="92"/>
  <c r="AA809" i="92"/>
  <c r="AA811" i="92" s="1"/>
  <c r="AA1443" i="92"/>
  <c r="AA1445" i="92" s="1"/>
  <c r="P2015" i="92"/>
  <c r="P2028" i="92"/>
  <c r="P2057" i="92"/>
  <c r="P2062" i="92"/>
  <c r="P2089" i="92"/>
  <c r="P2094" i="92"/>
  <c r="P2102" i="92"/>
  <c r="P2104" i="92"/>
  <c r="P2131" i="92"/>
  <c r="P2244" i="92"/>
  <c r="P2584" i="92"/>
  <c r="P2586" i="92"/>
  <c r="P2726" i="92"/>
  <c r="Y2761" i="92"/>
  <c r="W2766" i="92"/>
  <c r="AA2915" i="92"/>
  <c r="AA1332" i="92"/>
  <c r="AA1334" i="92" s="1"/>
  <c r="P2050" i="92"/>
  <c r="P2065" i="92"/>
  <c r="P2256" i="92"/>
  <c r="P2582" i="92"/>
  <c r="AA2702" i="92"/>
  <c r="AA2704" i="92" s="1"/>
  <c r="P2690" i="92"/>
  <c r="P2716" i="92"/>
  <c r="Z2761" i="92"/>
  <c r="P2983" i="92"/>
  <c r="Y2915" i="92"/>
  <c r="W2917" i="92"/>
  <c r="Z2916" i="92"/>
  <c r="AA2913" i="92"/>
  <c r="AA439" i="92"/>
  <c r="AA441" i="92" s="1"/>
  <c r="AA328" i="92"/>
  <c r="AA330" i="92" s="1"/>
  <c r="AA587" i="92"/>
  <c r="AA589" i="92" s="1"/>
  <c r="AA1031" i="92"/>
  <c r="AA1033" i="92" s="1"/>
  <c r="AA1110" i="92"/>
  <c r="AA1112" i="92" s="1"/>
  <c r="AA698" i="92"/>
  <c r="AA700" i="92" s="1"/>
  <c r="AA735" i="92"/>
  <c r="AA737" i="92" s="1"/>
  <c r="AA939" i="92"/>
  <c r="AA1517" i="92"/>
  <c r="AA1519" i="92" s="1"/>
  <c r="AA1480" i="92"/>
  <c r="AA1482" i="92" s="1"/>
  <c r="AA1665" i="92"/>
  <c r="AA1667" i="92" s="1"/>
  <c r="AA1739" i="92"/>
  <c r="AA1741" i="92" s="1"/>
  <c r="AA1851" i="92"/>
  <c r="AA1853" i="92" s="1"/>
  <c r="W939" i="92"/>
  <c r="AA1962" i="92"/>
  <c r="AA1964" i="92" s="1"/>
  <c r="Y939" i="92"/>
  <c r="AA957" i="92" s="1"/>
  <c r="AA959" i="92" s="1"/>
  <c r="AA1554" i="92"/>
  <c r="AA1556" i="92" s="1"/>
  <c r="AA1591" i="92"/>
  <c r="AA1593" i="92" s="1"/>
  <c r="AA1776" i="92"/>
  <c r="AA1778" i="92" s="1"/>
  <c r="AA1999" i="92"/>
  <c r="AA2001" i="92" s="1"/>
  <c r="P2029" i="92"/>
  <c r="AA2295" i="92"/>
  <c r="AA2297" i="92" s="1"/>
  <c r="AA2369" i="92"/>
  <c r="AA2371" i="92" s="1"/>
  <c r="AA2073" i="92"/>
  <c r="AA2075" i="92" s="1"/>
  <c r="AA2110" i="92"/>
  <c r="AA2112" i="92" s="1"/>
  <c r="P2220" i="92"/>
  <c r="P2216" i="92"/>
  <c r="P2212" i="92"/>
  <c r="P2210" i="92"/>
  <c r="P2207" i="92"/>
  <c r="P2204" i="92"/>
  <c r="P2202" i="92"/>
  <c r="P2198" i="92"/>
  <c r="Q2221" i="92"/>
  <c r="P2217" i="92"/>
  <c r="P2213" i="92"/>
  <c r="P2205" i="92"/>
  <c r="P2199" i="92"/>
  <c r="P2206" i="92"/>
  <c r="P2219" i="92"/>
  <c r="P2215" i="92"/>
  <c r="P2211" i="92"/>
  <c r="P2209" i="92"/>
  <c r="P2203" i="92"/>
  <c r="P2201" i="92"/>
  <c r="Q1999" i="92"/>
  <c r="P1995" i="92"/>
  <c r="P1991" i="92"/>
  <c r="P1983" i="92"/>
  <c r="P1977" i="92"/>
  <c r="P1996" i="92"/>
  <c r="P1992" i="92"/>
  <c r="P1978" i="92"/>
  <c r="P1980" i="92"/>
  <c r="P1982" i="92"/>
  <c r="AA2036" i="92"/>
  <c r="AA2038" i="92" s="1"/>
  <c r="AA2332" i="92"/>
  <c r="AA2334" i="92" s="1"/>
  <c r="Y2865" i="92"/>
  <c r="W2865" i="92"/>
  <c r="T2902" i="92"/>
  <c r="AA2865" i="92"/>
  <c r="Q2295" i="92"/>
  <c r="P2291" i="92"/>
  <c r="P2287" i="92"/>
  <c r="P2279" i="92"/>
  <c r="P2273" i="92"/>
  <c r="P2292" i="92"/>
  <c r="P2288" i="92"/>
  <c r="P2274" i="92"/>
  <c r="P2294" i="92"/>
  <c r="P2290" i="92"/>
  <c r="P2286" i="92"/>
  <c r="P2284" i="92"/>
  <c r="P2281" i="92"/>
  <c r="P2278" i="92"/>
  <c r="P2276" i="92"/>
  <c r="P2272" i="92"/>
  <c r="P2277" i="92"/>
  <c r="P2282" i="92"/>
  <c r="AA2406" i="92"/>
  <c r="AA2408" i="92" s="1"/>
  <c r="AA2443" i="92"/>
  <c r="AA2445" i="92" s="1"/>
  <c r="AA1888" i="92"/>
  <c r="AA1890" i="92" s="1"/>
  <c r="P1998" i="92"/>
  <c r="P2034" i="92"/>
  <c r="P2030" i="92"/>
  <c r="P2026" i="92"/>
  <c r="P2024" i="92"/>
  <c r="P2018" i="92"/>
  <c r="P2016" i="92"/>
  <c r="P2014" i="92"/>
  <c r="P2019" i="92"/>
  <c r="P2022" i="92"/>
  <c r="P2200" i="92"/>
  <c r="P2330" i="92"/>
  <c r="P2326" i="92"/>
  <c r="P2322" i="92"/>
  <c r="P2320" i="92"/>
  <c r="P2314" i="92"/>
  <c r="P2312" i="92"/>
  <c r="Q2332" i="92"/>
  <c r="P2328" i="92"/>
  <c r="P2324" i="92"/>
  <c r="P2316" i="92"/>
  <c r="P2310" i="92"/>
  <c r="P2329" i="92"/>
  <c r="P2325" i="92"/>
  <c r="P2311" i="92"/>
  <c r="P2317" i="92"/>
  <c r="AA2480" i="92"/>
  <c r="AA2482" i="92" s="1"/>
  <c r="AA2184" i="92"/>
  <c r="AA2186" i="92" s="1"/>
  <c r="P2218" i="92"/>
  <c r="P2140" i="92"/>
  <c r="P2144" i="92"/>
  <c r="P2245" i="92"/>
  <c r="P2541" i="92"/>
  <c r="P2613" i="92"/>
  <c r="Q2776" i="92"/>
  <c r="P2772" i="92"/>
  <c r="P2753" i="92"/>
  <c r="P2766" i="92"/>
  <c r="P2762" i="92"/>
  <c r="P2758" i="92"/>
  <c r="P2773" i="92"/>
  <c r="P2771" i="92"/>
  <c r="P2769" i="92"/>
  <c r="P2765" i="92"/>
  <c r="P2768" i="92"/>
  <c r="P2764" i="92"/>
  <c r="P2760" i="92"/>
  <c r="P2775" i="92"/>
  <c r="P2754" i="92"/>
  <c r="P2767" i="92"/>
  <c r="P2763" i="92"/>
  <c r="P2759" i="92"/>
  <c r="T2909" i="92"/>
  <c r="W2872" i="92"/>
  <c r="Y2872" i="92"/>
  <c r="S2910" i="92"/>
  <c r="X2910" i="92" s="1"/>
  <c r="X2873" i="92"/>
  <c r="Z2873" i="92" s="1"/>
  <c r="Y2763" i="92"/>
  <c r="T2874" i="92"/>
  <c r="AA2763" i="92"/>
  <c r="Z2763" i="92"/>
  <c r="Y2875" i="92"/>
  <c r="W2875" i="92"/>
  <c r="T2912" i="92"/>
  <c r="AA2875" i="92"/>
  <c r="AA2961" i="92"/>
  <c r="AA2963" i="92" s="1"/>
  <c r="Q107" i="7" s="1"/>
  <c r="P2134" i="92"/>
  <c r="P2236" i="92"/>
  <c r="P2242" i="92"/>
  <c r="P2250" i="92"/>
  <c r="P2254" i="92"/>
  <c r="Q2258" i="92"/>
  <c r="P2386" i="92"/>
  <c r="P2388" i="92"/>
  <c r="P2394" i="92"/>
  <c r="P2396" i="92"/>
  <c r="P2400" i="92"/>
  <c r="P2404" i="92"/>
  <c r="P2430" i="92"/>
  <c r="P2532" i="92"/>
  <c r="P2538" i="92"/>
  <c r="P2546" i="92"/>
  <c r="P2550" i="92"/>
  <c r="Q2554" i="92"/>
  <c r="P2607" i="92"/>
  <c r="P2621" i="92"/>
  <c r="P2625" i="92"/>
  <c r="P2687" i="92"/>
  <c r="X2754" i="92"/>
  <c r="Z2754" i="92" s="1"/>
  <c r="S2865" i="92"/>
  <c r="S2871" i="92"/>
  <c r="X2760" i="92"/>
  <c r="Z2760" i="92" s="1"/>
  <c r="AA2873" i="92"/>
  <c r="W2873" i="92"/>
  <c r="T2910" i="92"/>
  <c r="S2918" i="92"/>
  <c r="X2918" i="92" s="1"/>
  <c r="X2881" i="92"/>
  <c r="AA3035" i="92"/>
  <c r="AA3037" i="92" s="1"/>
  <c r="P2615" i="92"/>
  <c r="W2754" i="92"/>
  <c r="AA2754" i="92"/>
  <c r="Y2754" i="92"/>
  <c r="W2760" i="92"/>
  <c r="Y2760" i="92"/>
  <c r="Y2767" i="92"/>
  <c r="W2767" i="92"/>
  <c r="AA2767" i="92"/>
  <c r="Z2767" i="92"/>
  <c r="T2918" i="92"/>
  <c r="P2812" i="92"/>
  <c r="P2808" i="92"/>
  <c r="P2804" i="92"/>
  <c r="P2802" i="92"/>
  <c r="P2799" i="92"/>
  <c r="P2796" i="92"/>
  <c r="P2794" i="92"/>
  <c r="P2790" i="92"/>
  <c r="Q2813" i="92"/>
  <c r="P2809" i="92"/>
  <c r="P2805" i="92"/>
  <c r="P2797" i="92"/>
  <c r="P2793" i="92"/>
  <c r="P2810" i="92"/>
  <c r="P2806" i="92"/>
  <c r="P2792" i="92"/>
  <c r="P2798" i="92"/>
  <c r="P2811" i="92"/>
  <c r="P2807" i="92"/>
  <c r="P2803" i="92"/>
  <c r="P2801" i="92"/>
  <c r="P2795" i="92"/>
  <c r="P2791" i="92"/>
  <c r="P2385" i="92"/>
  <c r="P2399" i="92"/>
  <c r="P2403" i="92"/>
  <c r="P2504" i="92"/>
  <c r="P2531" i="92"/>
  <c r="P2535" i="92"/>
  <c r="P2537" i="92"/>
  <c r="P2540" i="92"/>
  <c r="P2543" i="92"/>
  <c r="P2545" i="92"/>
  <c r="P2549" i="92"/>
  <c r="P2553" i="92"/>
  <c r="P2606" i="92"/>
  <c r="P2612" i="92"/>
  <c r="P2620" i="92"/>
  <c r="P2624" i="92"/>
  <c r="Q2628" i="92"/>
  <c r="X2864" i="92"/>
  <c r="S2901" i="92"/>
  <c r="X2901" i="92" s="1"/>
  <c r="P2756" i="92"/>
  <c r="T2871" i="92"/>
  <c r="P2053" i="92"/>
  <c r="P2055" i="92"/>
  <c r="P2061" i="92"/>
  <c r="P2063" i="92"/>
  <c r="P2067" i="92"/>
  <c r="P2071" i="92"/>
  <c r="P2097" i="92"/>
  <c r="P2124" i="92"/>
  <c r="P2128" i="92"/>
  <c r="P2130" i="92"/>
  <c r="P2133" i="92"/>
  <c r="P2136" i="92"/>
  <c r="P2138" i="92"/>
  <c r="P2142" i="92"/>
  <c r="P2146" i="92"/>
  <c r="P2363" i="92"/>
  <c r="P2367" i="92"/>
  <c r="P2393" i="92"/>
  <c r="P2434" i="92"/>
  <c r="P2438" i="92"/>
  <c r="P2442" i="92"/>
  <c r="P2513" i="92"/>
  <c r="Q2517" i="92"/>
  <c r="Q2702" i="92"/>
  <c r="P2698" i="92"/>
  <c r="P2694" i="92"/>
  <c r="P2700" i="92"/>
  <c r="P2701" i="92"/>
  <c r="P2697" i="92"/>
  <c r="P2680" i="92"/>
  <c r="P2686" i="92"/>
  <c r="P2693" i="92"/>
  <c r="AA2739" i="92"/>
  <c r="AA2741" i="92" s="1"/>
  <c r="P2755" i="92"/>
  <c r="AA2760" i="92"/>
  <c r="X2875" i="92"/>
  <c r="Z2875" i="92" s="1"/>
  <c r="S2912" i="92"/>
  <c r="X2912" i="92" s="1"/>
  <c r="P2800" i="92"/>
  <c r="P2960" i="92"/>
  <c r="P2956" i="92"/>
  <c r="P2952" i="92"/>
  <c r="P2950" i="92"/>
  <c r="P2947" i="92"/>
  <c r="P2944" i="92"/>
  <c r="P2942" i="92"/>
  <c r="P2938" i="92"/>
  <c r="Q2961" i="92"/>
  <c r="P2957" i="92"/>
  <c r="P2953" i="92"/>
  <c r="P2945" i="92"/>
  <c r="P2939" i="92"/>
  <c r="P2958" i="92"/>
  <c r="P2954" i="92"/>
  <c r="P2940" i="92"/>
  <c r="P2946" i="92"/>
  <c r="P2959" i="92"/>
  <c r="P2955" i="92"/>
  <c r="P2951" i="92"/>
  <c r="P2949" i="92"/>
  <c r="P2943" i="92"/>
  <c r="P2941" i="92"/>
  <c r="AA2998" i="92"/>
  <c r="P2473" i="92"/>
  <c r="P2477" i="92"/>
  <c r="P2534" i="92"/>
  <c r="P2536" i="92"/>
  <c r="P2542" i="92"/>
  <c r="P2544" i="92"/>
  <c r="P2548" i="92"/>
  <c r="P2552" i="92"/>
  <c r="P2578" i="92"/>
  <c r="P2605" i="92"/>
  <c r="P2609" i="92"/>
  <c r="P2611" i="92"/>
  <c r="P2614" i="92"/>
  <c r="P2617" i="92"/>
  <c r="P2619" i="92"/>
  <c r="P2623" i="92"/>
  <c r="P2627" i="92"/>
  <c r="P2650" i="92"/>
  <c r="P2696" i="92"/>
  <c r="P2699" i="92"/>
  <c r="Z2753" i="92"/>
  <c r="U2864" i="92"/>
  <c r="U2901" i="92" s="1"/>
  <c r="X2869" i="92"/>
  <c r="Z2869" i="92" s="1"/>
  <c r="S2906" i="92"/>
  <c r="X2906" i="92" s="1"/>
  <c r="Y2759" i="92"/>
  <c r="T2870" i="92"/>
  <c r="AA2759" i="92"/>
  <c r="Z2759" i="92"/>
  <c r="P2761" i="92"/>
  <c r="W2764" i="92"/>
  <c r="Y2764" i="92"/>
  <c r="Y2791" i="92"/>
  <c r="W2791" i="92"/>
  <c r="AA2791" i="92"/>
  <c r="Z2791" i="92"/>
  <c r="P2884" i="92"/>
  <c r="P2882" i="92"/>
  <c r="P2880" i="92"/>
  <c r="P2874" i="92"/>
  <c r="P2870" i="92"/>
  <c r="P2864" i="92"/>
  <c r="P2885" i="92"/>
  <c r="P2881" i="92"/>
  <c r="P2877" i="92"/>
  <c r="P2873" i="92"/>
  <c r="P2869" i="92"/>
  <c r="P2867" i="92"/>
  <c r="P2886" i="92"/>
  <c r="P2878" i="92"/>
  <c r="P2876" i="92"/>
  <c r="P2872" i="92"/>
  <c r="P2868" i="92"/>
  <c r="P2866" i="92"/>
  <c r="Q2887" i="92"/>
  <c r="P2883" i="92"/>
  <c r="P2879" i="92"/>
  <c r="P2875" i="92"/>
  <c r="P2871" i="92"/>
  <c r="P2865" i="92"/>
  <c r="AA2872" i="92"/>
  <c r="W2916" i="92"/>
  <c r="AA2916" i="92"/>
  <c r="P2052" i="92"/>
  <c r="P2066" i="92"/>
  <c r="P2070" i="92"/>
  <c r="P2127" i="92"/>
  <c r="P2129" i="92"/>
  <c r="P2135" i="92"/>
  <c r="P2137" i="92"/>
  <c r="P2141" i="92"/>
  <c r="P2145" i="92"/>
  <c r="P2171" i="92"/>
  <c r="P2243" i="92"/>
  <c r="P2348" i="92"/>
  <c r="P2362" i="92"/>
  <c r="P2366" i="92"/>
  <c r="P2423" i="92"/>
  <c r="P2425" i="92"/>
  <c r="P2431" i="92"/>
  <c r="P2433" i="92"/>
  <c r="P2437" i="92"/>
  <c r="P2441" i="92"/>
  <c r="P2467" i="92"/>
  <c r="P2494" i="92"/>
  <c r="P2498" i="92"/>
  <c r="P2500" i="92"/>
  <c r="P2503" i="92"/>
  <c r="P2506" i="92"/>
  <c r="P2508" i="92"/>
  <c r="P2512" i="92"/>
  <c r="P2539" i="92"/>
  <c r="P2569" i="92"/>
  <c r="P2575" i="92"/>
  <c r="P2583" i="92"/>
  <c r="P2587" i="92"/>
  <c r="P2644" i="92"/>
  <c r="P2658" i="92"/>
  <c r="P2662" i="92"/>
  <c r="P2683" i="92"/>
  <c r="P2685" i="92"/>
  <c r="P2688" i="92"/>
  <c r="P2691" i="92"/>
  <c r="W2753" i="92"/>
  <c r="S2866" i="92"/>
  <c r="X2755" i="92"/>
  <c r="Z2755" i="92" s="1"/>
  <c r="AA2869" i="92"/>
  <c r="T2906" i="92"/>
  <c r="W2869" i="92"/>
  <c r="P2774" i="92"/>
  <c r="Y2873" i="92"/>
  <c r="P2087" i="92"/>
  <c r="P2091" i="92"/>
  <c r="P2093" i="92"/>
  <c r="P2096" i="92"/>
  <c r="P2099" i="92"/>
  <c r="P2101" i="92"/>
  <c r="P2105" i="92"/>
  <c r="P2237" i="92"/>
  <c r="P2251" i="92"/>
  <c r="P2383" i="92"/>
  <c r="P2387" i="92"/>
  <c r="P2389" i="92"/>
  <c r="P2392" i="92"/>
  <c r="P2395" i="92"/>
  <c r="P2397" i="92"/>
  <c r="P2401" i="92"/>
  <c r="P2533" i="92"/>
  <c r="P2547" i="92"/>
  <c r="P2608" i="92"/>
  <c r="P2610" i="92"/>
  <c r="P2616" i="92"/>
  <c r="P2618" i="92"/>
  <c r="P2622" i="92"/>
  <c r="P2679" i="92"/>
  <c r="P2695" i="92"/>
  <c r="W2866" i="92"/>
  <c r="T2903" i="92"/>
  <c r="Y2866" i="92"/>
  <c r="W2759" i="92"/>
  <c r="S2909" i="92"/>
  <c r="X2909" i="92" s="1"/>
  <c r="X2872" i="92"/>
  <c r="Z2872" i="92" s="1"/>
  <c r="AA2764" i="92"/>
  <c r="P2770" i="92"/>
  <c r="S2919" i="92"/>
  <c r="X2919" i="92" s="1"/>
  <c r="X2882" i="92"/>
  <c r="AA2850" i="92"/>
  <c r="AA2852" i="92" s="1"/>
  <c r="P2718" i="92"/>
  <c r="P2731" i="92"/>
  <c r="P2735" i="92"/>
  <c r="Q2739" i="92"/>
  <c r="AA2753" i="92"/>
  <c r="W2755" i="92"/>
  <c r="X2764" i="92"/>
  <c r="Z2764" i="92" s="1"/>
  <c r="W2770" i="92"/>
  <c r="S2870" i="92"/>
  <c r="S2874" i="92"/>
  <c r="U2881" i="92"/>
  <c r="U2918" i="92" s="1"/>
  <c r="Y2917" i="92"/>
  <c r="P2982" i="92"/>
  <c r="P2990" i="92"/>
  <c r="P2994" i="92"/>
  <c r="Q2998" i="92"/>
  <c r="Y2768" i="92"/>
  <c r="X2770" i="92"/>
  <c r="Z2770" i="92" s="1"/>
  <c r="Y2792" i="92"/>
  <c r="P2828" i="92"/>
  <c r="P2836" i="92"/>
  <c r="P2839" i="92"/>
  <c r="P2841" i="92"/>
  <c r="P2845" i="92"/>
  <c r="P2849" i="92"/>
  <c r="T2864" i="92"/>
  <c r="T2882" i="92"/>
  <c r="P2902" i="92"/>
  <c r="P2907" i="92"/>
  <c r="P2913" i="92"/>
  <c r="P2917" i="92"/>
  <c r="Z2917" i="92"/>
  <c r="P2923" i="92"/>
  <c r="P2976" i="92"/>
  <c r="P3015" i="92"/>
  <c r="P3017" i="92"/>
  <c r="P3023" i="92"/>
  <c r="P3025" i="92"/>
  <c r="P3029" i="92"/>
  <c r="P3033" i="92"/>
  <c r="P2717" i="92"/>
  <c r="P2723" i="92"/>
  <c r="P2730" i="92"/>
  <c r="P2734" i="92"/>
  <c r="P2738" i="92"/>
  <c r="Y2755" i="92"/>
  <c r="Z2768" i="92"/>
  <c r="W2771" i="92"/>
  <c r="Z2792" i="92"/>
  <c r="R2824" i="92"/>
  <c r="P2833" i="92"/>
  <c r="W2915" i="92"/>
  <c r="AA2917" i="92"/>
  <c r="P2981" i="92"/>
  <c r="P2984" i="92"/>
  <c r="P2987" i="92"/>
  <c r="P2989" i="92"/>
  <c r="P2993" i="92"/>
  <c r="P2997" i="92"/>
  <c r="P3020" i="92"/>
  <c r="P2905" i="92"/>
  <c r="P2909" i="92"/>
  <c r="P2986" i="92"/>
  <c r="P2988" i="92"/>
  <c r="P2992" i="92"/>
  <c r="P2996" i="92"/>
  <c r="P3022" i="92"/>
  <c r="P2915" i="92"/>
  <c r="P2919" i="92"/>
  <c r="P2921" i="92"/>
  <c r="P3013" i="92"/>
  <c r="P3019" i="92"/>
  <c r="P3027" i="92"/>
  <c r="P3031" i="92"/>
  <c r="Q3035" i="92"/>
  <c r="P2719" i="92"/>
  <c r="P2721" i="92"/>
  <c r="P2727" i="92"/>
  <c r="P2729" i="92"/>
  <c r="P2732" i="92"/>
  <c r="Z2758" i="92"/>
  <c r="Z2762" i="92"/>
  <c r="Z2766" i="92"/>
  <c r="Z2790" i="92"/>
  <c r="P2837" i="92"/>
  <c r="P2911" i="92"/>
  <c r="Y2916" i="92"/>
  <c r="P2991" i="92"/>
  <c r="P2995" i="92"/>
  <c r="R3009" i="92"/>
  <c r="AA2758" i="92"/>
  <c r="AA2762" i="92"/>
  <c r="P2829" i="92"/>
  <c r="P2834" i="92"/>
  <c r="P2842" i="92"/>
  <c r="P2846" i="92"/>
  <c r="P2901" i="92"/>
  <c r="P2906" i="92"/>
  <c r="P2912" i="92"/>
  <c r="P2914" i="92"/>
  <c r="P2916" i="92"/>
  <c r="P2920" i="92"/>
  <c r="P2977" i="92"/>
  <c r="P3012" i="92"/>
  <c r="P3016" i="92"/>
  <c r="P3018" i="92"/>
  <c r="P3021" i="92"/>
  <c r="P3024" i="92"/>
  <c r="P3026" i="92"/>
  <c r="P3030" i="92"/>
  <c r="H4697" i="4"/>
  <c r="C4629" i="4"/>
  <c r="H4649" i="4"/>
  <c r="H4730" i="4"/>
  <c r="F4633" i="4"/>
  <c r="G4633" i="4" s="1"/>
  <c r="H4637" i="4" s="1"/>
  <c r="H4656" i="4"/>
  <c r="H4665" i="4" s="1"/>
  <c r="I111" i="7" s="1"/>
  <c r="R111" i="7" s="1"/>
  <c r="M89" i="7"/>
  <c r="N89" i="7" s="1"/>
  <c r="M93" i="7"/>
  <c r="N93" i="7" s="1"/>
  <c r="M97" i="7"/>
  <c r="N97" i="7" s="1"/>
  <c r="M103" i="7"/>
  <c r="M107" i="7"/>
  <c r="M81" i="7"/>
  <c r="M79" i="7"/>
  <c r="M94" i="7"/>
  <c r="N94" i="7" s="1"/>
  <c r="M85" i="7"/>
  <c r="M80" i="7"/>
  <c r="M84" i="7"/>
  <c r="M88" i="7"/>
  <c r="N88" i="7" s="1"/>
  <c r="M90" i="7"/>
  <c r="N90" i="7" s="1"/>
  <c r="M96" i="7"/>
  <c r="N96" i="7" s="1"/>
  <c r="M98" i="7"/>
  <c r="N98" i="7" s="1"/>
  <c r="M91" i="7"/>
  <c r="N91" i="7" s="1"/>
  <c r="AA3000" i="92" l="1"/>
  <c r="Q109" i="7"/>
  <c r="AA2776" i="92"/>
  <c r="AA2813" i="92"/>
  <c r="AA2815" i="92" s="1"/>
  <c r="Q103" i="7" s="1"/>
  <c r="Z2881" i="92"/>
  <c r="S2903" i="92"/>
  <c r="X2903" i="92" s="1"/>
  <c r="X2866" i="92"/>
  <c r="Z2866" i="92" s="1"/>
  <c r="AA2864" i="92"/>
  <c r="Z2864" i="92"/>
  <c r="Y2864" i="92"/>
  <c r="T2901" i="92"/>
  <c r="W2864" i="92"/>
  <c r="X2870" i="92"/>
  <c r="Z2870" i="92" s="1"/>
  <c r="S2907" i="92"/>
  <c r="X2907" i="92" s="1"/>
  <c r="W2902" i="92"/>
  <c r="AA2902" i="92"/>
  <c r="Y2902" i="92"/>
  <c r="AA2903" i="92"/>
  <c r="Y2903" i="92"/>
  <c r="W2903" i="92"/>
  <c r="Z2903" i="92"/>
  <c r="Y2881" i="92"/>
  <c r="W2881" i="92"/>
  <c r="X2871" i="92"/>
  <c r="S2908" i="92"/>
  <c r="X2908" i="92" s="1"/>
  <c r="AA2909" i="92"/>
  <c r="Y2909" i="92"/>
  <c r="Z2909" i="92"/>
  <c r="AA2882" i="92"/>
  <c r="Z2882" i="92"/>
  <c r="Y2882" i="92"/>
  <c r="T2919" i="92"/>
  <c r="W2882" i="92"/>
  <c r="AA2881" i="92"/>
  <c r="X2865" i="92"/>
  <c r="Z2865" i="92" s="1"/>
  <c r="S2902" i="92"/>
  <c r="X2902" i="92" s="1"/>
  <c r="Z2902" i="92" s="1"/>
  <c r="AA2874" i="92"/>
  <c r="Y2874" i="92"/>
  <c r="T2911" i="92"/>
  <c r="W2874" i="92"/>
  <c r="X2874" i="92"/>
  <c r="Z2874" i="92" s="1"/>
  <c r="S2911" i="92"/>
  <c r="X2911" i="92" s="1"/>
  <c r="AA2870" i="92"/>
  <c r="Y2870" i="92"/>
  <c r="T2907" i="92"/>
  <c r="W2870" i="92"/>
  <c r="Z2912" i="92"/>
  <c r="Y2912" i="92"/>
  <c r="W2912" i="92"/>
  <c r="AA2912" i="92"/>
  <c r="Z2906" i="92"/>
  <c r="Y2906" i="92"/>
  <c r="W2906" i="92"/>
  <c r="AA2906" i="92"/>
  <c r="Y2871" i="92"/>
  <c r="T2908" i="92"/>
  <c r="W2871" i="92"/>
  <c r="AA2871" i="92"/>
  <c r="Z2871" i="92"/>
  <c r="AA2918" i="92"/>
  <c r="Y2918" i="92"/>
  <c r="W2918" i="92"/>
  <c r="Z2918" i="92"/>
  <c r="AA2910" i="92"/>
  <c r="Z2910" i="92"/>
  <c r="Y2910" i="92"/>
  <c r="F4700" i="4"/>
  <c r="AA2778" i="92" l="1"/>
  <c r="Q102" i="7"/>
  <c r="Z2908" i="92"/>
  <c r="Y2908" i="92"/>
  <c r="AA2908" i="92"/>
  <c r="Z2901" i="92"/>
  <c r="Y2901" i="92"/>
  <c r="W2901" i="92"/>
  <c r="AA2901" i="92"/>
  <c r="AA2887" i="92"/>
  <c r="AA2889" i="92" s="1"/>
  <c r="Q105" i="7" s="1"/>
  <c r="AA2911" i="92"/>
  <c r="Z2911" i="92"/>
  <c r="Y2911" i="92"/>
  <c r="AA2919" i="92"/>
  <c r="Z2919" i="92"/>
  <c r="Y2919" i="92"/>
  <c r="W2919" i="92"/>
  <c r="W2907" i="92"/>
  <c r="AA2907" i="92"/>
  <c r="Z2907" i="92"/>
  <c r="Y2907" i="92"/>
  <c r="F4708" i="4"/>
  <c r="G4708" i="4" s="1"/>
  <c r="H4716" i="4" s="1"/>
  <c r="H4732" i="4" s="1"/>
  <c r="I112" i="7" s="1"/>
  <c r="R112" i="7" s="1"/>
  <c r="G4700" i="4"/>
  <c r="H4704" i="4" s="1"/>
  <c r="AA2924" i="92" l="1"/>
  <c r="AA2926" i="92" s="1"/>
  <c r="Q106" i="7" s="1"/>
  <c r="H4736" i="4"/>
  <c r="H4737" i="4"/>
  <c r="H4738" i="4"/>
  <c r="H4739" i="4" l="1"/>
  <c r="H4741" i="4" s="1"/>
  <c r="X533" i="90" l="1"/>
  <c r="W533" i="90"/>
  <c r="X2730" i="90"/>
  <c r="W2730" i="90"/>
  <c r="X2727" i="90"/>
  <c r="W2727" i="90"/>
  <c r="X2726" i="90"/>
  <c r="X2725" i="90"/>
  <c r="X2724" i="90"/>
  <c r="X2723" i="90"/>
  <c r="X2722" i="90"/>
  <c r="W2722" i="90"/>
  <c r="X2721" i="90"/>
  <c r="W2721" i="90"/>
  <c r="X2719" i="90"/>
  <c r="W2719" i="90"/>
  <c r="X2718" i="90"/>
  <c r="W2718" i="90"/>
  <c r="X2717" i="90"/>
  <c r="W2717" i="90"/>
  <c r="X2716" i="90"/>
  <c r="X1915" i="90" l="1"/>
  <c r="W1915" i="90"/>
  <c r="X1913" i="90"/>
  <c r="W1913" i="90"/>
  <c r="X1912" i="90"/>
  <c r="X1911" i="90"/>
  <c r="X1910" i="90"/>
  <c r="X1909" i="90"/>
  <c r="X1908" i="90"/>
  <c r="W1908" i="90"/>
  <c r="X1907" i="90"/>
  <c r="W1907" i="90"/>
  <c r="X1905" i="90"/>
  <c r="W1905" i="90"/>
  <c r="X1904" i="90"/>
  <c r="W1904" i="90"/>
  <c r="X1903" i="90"/>
  <c r="W1903" i="90"/>
  <c r="X1902" i="90"/>
  <c r="W1902" i="90"/>
  <c r="W1273" i="90"/>
  <c r="AA1058" i="90"/>
  <c r="Y1058" i="90"/>
  <c r="Z1058" i="90"/>
  <c r="W1058" i="90"/>
  <c r="P1058" i="90"/>
  <c r="AA1057" i="90"/>
  <c r="Y1057" i="90"/>
  <c r="X1057" i="90"/>
  <c r="Z1057" i="90" s="1"/>
  <c r="W1057" i="90"/>
  <c r="P1057" i="90"/>
  <c r="AA1056" i="90"/>
  <c r="Y1056" i="90"/>
  <c r="X1056" i="90"/>
  <c r="Z1056" i="90" s="1"/>
  <c r="W1056" i="90"/>
  <c r="P1056" i="90"/>
  <c r="AA1055" i="90"/>
  <c r="Y1055" i="90"/>
  <c r="X1055" i="90"/>
  <c r="Z1055" i="90" s="1"/>
  <c r="W1055" i="90"/>
  <c r="P1055" i="90"/>
  <c r="W1052" i="90"/>
  <c r="W1053" i="90"/>
  <c r="W1054" i="90"/>
  <c r="W1059" i="90"/>
  <c r="W1060" i="90"/>
  <c r="W1061" i="90"/>
  <c r="W1062" i="90"/>
  <c r="W1063" i="90"/>
  <c r="W1064" i="90"/>
  <c r="W1065" i="90"/>
  <c r="W1066" i="90"/>
  <c r="W1067" i="90"/>
  <c r="W1068" i="90"/>
  <c r="W1069" i="90"/>
  <c r="W1070" i="90"/>
  <c r="W1071" i="90"/>
  <c r="W1072" i="90"/>
  <c r="AA1059" i="90"/>
  <c r="Y1059" i="90"/>
  <c r="X1059" i="90"/>
  <c r="Z1059" i="90" s="1"/>
  <c r="P1059" i="90"/>
  <c r="Y1054" i="90"/>
  <c r="X1054" i="90"/>
  <c r="Z1054" i="90" s="1"/>
  <c r="Y1051" i="90"/>
  <c r="Z1053" i="90"/>
  <c r="Y1053" i="90"/>
  <c r="X1053" i="90"/>
  <c r="X1051" i="90"/>
  <c r="X1049" i="90"/>
  <c r="W1049" i="90"/>
  <c r="Z1051" i="90" l="1"/>
  <c r="W1051" i="90"/>
  <c r="T939" i="90" l="1"/>
  <c r="F4571" i="4"/>
  <c r="G4571" i="4" s="1"/>
  <c r="B4559" i="4"/>
  <c r="F4590" i="4"/>
  <c r="G4584" i="4"/>
  <c r="H4584" i="4" s="1"/>
  <c r="G4583" i="4"/>
  <c r="H4583" i="4" s="1"/>
  <c r="G4582" i="4"/>
  <c r="H4582" i="4" s="1"/>
  <c r="G4577" i="4"/>
  <c r="G4576" i="4"/>
  <c r="G4575" i="4"/>
  <c r="G4574" i="4"/>
  <c r="G4573" i="4"/>
  <c r="E4572" i="4"/>
  <c r="G4572" i="4" s="1"/>
  <c r="G4570" i="4"/>
  <c r="G4565" i="4"/>
  <c r="G4564" i="4"/>
  <c r="G4563" i="4"/>
  <c r="B4492" i="4"/>
  <c r="F4523" i="4"/>
  <c r="G4517" i="4"/>
  <c r="H4517" i="4" s="1"/>
  <c r="G4516" i="4"/>
  <c r="H4516" i="4" s="1"/>
  <c r="G4515" i="4"/>
  <c r="H4515" i="4" s="1"/>
  <c r="G4510" i="4"/>
  <c r="G4509" i="4"/>
  <c r="G4508" i="4"/>
  <c r="G4507" i="4"/>
  <c r="E4506" i="4"/>
  <c r="G4506" i="4" s="1"/>
  <c r="E4505" i="4"/>
  <c r="G4505" i="4" s="1"/>
  <c r="G4504" i="4"/>
  <c r="E4503" i="4"/>
  <c r="G4498" i="4"/>
  <c r="G4497" i="4"/>
  <c r="E4496" i="4"/>
  <c r="G4496" i="4" s="1"/>
  <c r="F4456" i="4"/>
  <c r="E4456" i="4"/>
  <c r="E4429" i="4"/>
  <c r="H4448" i="4" s="1"/>
  <c r="G4431" i="4"/>
  <c r="G4430" i="4"/>
  <c r="G4439" i="4"/>
  <c r="G4438" i="4"/>
  <c r="G4437" i="4"/>
  <c r="E4436" i="4"/>
  <c r="B4425" i="4"/>
  <c r="H4450" i="4"/>
  <c r="H4449" i="4"/>
  <c r="G4443" i="4"/>
  <c r="G4442" i="4"/>
  <c r="G4441" i="4"/>
  <c r="G4440" i="4"/>
  <c r="E4369" i="4"/>
  <c r="G4369" i="4" s="1"/>
  <c r="E4362" i="4"/>
  <c r="H4381" i="4" s="1"/>
  <c r="B4358" i="4"/>
  <c r="H4383" i="4"/>
  <c r="H4382" i="4"/>
  <c r="G4376" i="4"/>
  <c r="G4375" i="4"/>
  <c r="G4374" i="4"/>
  <c r="G4373" i="4"/>
  <c r="G4372" i="4"/>
  <c r="G4371" i="4"/>
  <c r="G4370" i="4"/>
  <c r="F4314" i="4"/>
  <c r="F4295" i="4"/>
  <c r="G4295" i="4" s="1"/>
  <c r="B4291" i="4"/>
  <c r="G4316" i="4"/>
  <c r="H4316" i="4" s="1"/>
  <c r="G4315" i="4"/>
  <c r="H4315" i="4" s="1"/>
  <c r="G4309" i="4"/>
  <c r="G4308" i="4"/>
  <c r="G4307" i="4"/>
  <c r="G4306" i="4"/>
  <c r="G4305" i="4"/>
  <c r="G4304" i="4"/>
  <c r="G4303" i="4"/>
  <c r="E4302" i="4"/>
  <c r="H4314" i="4"/>
  <c r="E4163" i="4"/>
  <c r="F4180" i="4" s="1"/>
  <c r="E4230" i="4"/>
  <c r="E4228" i="4" s="1"/>
  <c r="G4228" i="4" s="1"/>
  <c r="E4229" i="4"/>
  <c r="G4229" i="4" s="1"/>
  <c r="B4224" i="4"/>
  <c r="G4249" i="4"/>
  <c r="H4249" i="4" s="1"/>
  <c r="G4248" i="4"/>
  <c r="H4248" i="4" s="1"/>
  <c r="G4242" i="4"/>
  <c r="G4241" i="4"/>
  <c r="G4240" i="4"/>
  <c r="G4239" i="4"/>
  <c r="G4238" i="4"/>
  <c r="G4237" i="4"/>
  <c r="G4236" i="4"/>
  <c r="E4235" i="4"/>
  <c r="F4230" i="4"/>
  <c r="B4157" i="4"/>
  <c r="F4198" i="4"/>
  <c r="F4265" i="4" s="1"/>
  <c r="F4332" i="4" s="1"/>
  <c r="F4399" i="4" s="1"/>
  <c r="F4466" i="4" s="1"/>
  <c r="F4533" i="4" s="1"/>
  <c r="F4600" i="4" s="1"/>
  <c r="F4671" i="4" s="1"/>
  <c r="H4671" i="4" s="1"/>
  <c r="F4197" i="4"/>
  <c r="F4264" i="4" s="1"/>
  <c r="F4331" i="4" s="1"/>
  <c r="F4398" i="4" s="1"/>
  <c r="F4465" i="4" s="1"/>
  <c r="F4532" i="4" s="1"/>
  <c r="F4599" i="4" s="1"/>
  <c r="F4670" i="4" s="1"/>
  <c r="H4670" i="4" s="1"/>
  <c r="F4196" i="4"/>
  <c r="F4263" i="4" s="1"/>
  <c r="F4330" i="4" s="1"/>
  <c r="F4397" i="4" s="1"/>
  <c r="F4464" i="4" s="1"/>
  <c r="F4531" i="4" s="1"/>
  <c r="F4598" i="4" s="1"/>
  <c r="F4669" i="4" s="1"/>
  <c r="H4669" i="4" s="1"/>
  <c r="G4182" i="4"/>
  <c r="H4182" i="4" s="1"/>
  <c r="G4181" i="4"/>
  <c r="H4181" i="4" s="1"/>
  <c r="G4175" i="4"/>
  <c r="G4174" i="4"/>
  <c r="G4173" i="4"/>
  <c r="G4172" i="4"/>
  <c r="G4171" i="4"/>
  <c r="G4170" i="4"/>
  <c r="G4169" i="4"/>
  <c r="E4168" i="4"/>
  <c r="F4163" i="4"/>
  <c r="E4162" i="4"/>
  <c r="G4162" i="4" s="1"/>
  <c r="W2684" i="90"/>
  <c r="X2684" i="90"/>
  <c r="W2731" i="90"/>
  <c r="X2731" i="90"/>
  <c r="W2732" i="90"/>
  <c r="X2732" i="90"/>
  <c r="W2733" i="90"/>
  <c r="X2733" i="90"/>
  <c r="W2734" i="90"/>
  <c r="X2734" i="90"/>
  <c r="W2735" i="90"/>
  <c r="X2735" i="90"/>
  <c r="W2736" i="90"/>
  <c r="X2736" i="90"/>
  <c r="W2737" i="90"/>
  <c r="X2737" i="90"/>
  <c r="W2738" i="90"/>
  <c r="X2738" i="90"/>
  <c r="H2713" i="90"/>
  <c r="P2738" i="90" s="1"/>
  <c r="AA2738" i="90"/>
  <c r="Z2738" i="90"/>
  <c r="Y2738" i="90"/>
  <c r="AA2737" i="90"/>
  <c r="Z2737" i="90"/>
  <c r="Y2737" i="90"/>
  <c r="AA2736" i="90"/>
  <c r="Z2736" i="90"/>
  <c r="Y2736" i="90"/>
  <c r="AA2735" i="90"/>
  <c r="Z2735" i="90"/>
  <c r="Y2735" i="90"/>
  <c r="AA2734" i="90"/>
  <c r="Z2734" i="90"/>
  <c r="Y2734" i="90"/>
  <c r="AA2733" i="90"/>
  <c r="Z2733" i="90"/>
  <c r="Y2733" i="90"/>
  <c r="AA2732" i="90"/>
  <c r="Z2732" i="90"/>
  <c r="Y2732" i="90"/>
  <c r="AA2731" i="90"/>
  <c r="Z2731" i="90"/>
  <c r="Y2731" i="90"/>
  <c r="AA2730" i="90"/>
  <c r="Z2730" i="90"/>
  <c r="Y2730" i="90"/>
  <c r="AA2729" i="90"/>
  <c r="Z2729" i="90"/>
  <c r="Y2729" i="90"/>
  <c r="AA2728" i="90"/>
  <c r="AA2727" i="90"/>
  <c r="Z2727" i="90"/>
  <c r="Y2727" i="90"/>
  <c r="AA2726" i="90"/>
  <c r="Z2726" i="90"/>
  <c r="Y2726" i="90"/>
  <c r="AA2725" i="90"/>
  <c r="Z2725" i="90"/>
  <c r="Y2725" i="90"/>
  <c r="AA2724" i="90"/>
  <c r="Z2724" i="90"/>
  <c r="Y2724" i="90"/>
  <c r="AA2723" i="90"/>
  <c r="Z2723" i="90"/>
  <c r="Y2723" i="90"/>
  <c r="AA2722" i="90"/>
  <c r="Z2722" i="90"/>
  <c r="Y2722" i="90"/>
  <c r="AA2721" i="90"/>
  <c r="Z2721" i="90"/>
  <c r="Y2721" i="90"/>
  <c r="AA2720" i="90"/>
  <c r="AA2719" i="90"/>
  <c r="Z2719" i="90"/>
  <c r="Y2719" i="90"/>
  <c r="AA2718" i="90"/>
  <c r="Z2718" i="90"/>
  <c r="Y2718" i="90"/>
  <c r="AA2717" i="90"/>
  <c r="Z2717" i="90"/>
  <c r="Y2717" i="90"/>
  <c r="AA2716" i="90"/>
  <c r="Z2716" i="90"/>
  <c r="Y2716" i="90"/>
  <c r="G2710" i="90"/>
  <c r="H2676" i="90"/>
  <c r="P2701" i="90" s="1"/>
  <c r="AA2701" i="90"/>
  <c r="Z2701" i="90"/>
  <c r="Y2701" i="90"/>
  <c r="X2701" i="90"/>
  <c r="W2701" i="90"/>
  <c r="AA2700" i="90"/>
  <c r="Z2700" i="90"/>
  <c r="Y2700" i="90"/>
  <c r="X2700" i="90"/>
  <c r="W2700" i="90"/>
  <c r="AA2699" i="90"/>
  <c r="Z2699" i="90"/>
  <c r="Y2699" i="90"/>
  <c r="X2699" i="90"/>
  <c r="W2699" i="90"/>
  <c r="AA2698" i="90"/>
  <c r="Z2698" i="90"/>
  <c r="Y2698" i="90"/>
  <c r="X2698" i="90"/>
  <c r="W2698" i="90"/>
  <c r="AA2697" i="90"/>
  <c r="Z2697" i="90"/>
  <c r="Y2697" i="90"/>
  <c r="X2697" i="90"/>
  <c r="W2697" i="90"/>
  <c r="AA2696" i="90"/>
  <c r="Z2696" i="90"/>
  <c r="Y2696" i="90"/>
  <c r="X2696" i="90"/>
  <c r="W2696" i="90"/>
  <c r="AA2695" i="90"/>
  <c r="Z2695" i="90"/>
  <c r="Y2695" i="90"/>
  <c r="X2695" i="90"/>
  <c r="W2695" i="90"/>
  <c r="AA2694" i="90"/>
  <c r="Z2694" i="90"/>
  <c r="Y2694" i="90"/>
  <c r="X2694" i="90"/>
  <c r="W2694" i="90"/>
  <c r="AA2693" i="90"/>
  <c r="Z2693" i="90"/>
  <c r="Y2693" i="90"/>
  <c r="X2693" i="90"/>
  <c r="W2693" i="90"/>
  <c r="AA2692" i="90"/>
  <c r="Z2692" i="90"/>
  <c r="Y2692" i="90"/>
  <c r="AA2691" i="90"/>
  <c r="AA2690" i="90"/>
  <c r="Z2690" i="90"/>
  <c r="Y2690" i="90"/>
  <c r="X2690" i="90"/>
  <c r="W2690" i="90"/>
  <c r="AA2689" i="90"/>
  <c r="Z2689" i="90"/>
  <c r="Y2689" i="90"/>
  <c r="X2689" i="90"/>
  <c r="AA2688" i="90"/>
  <c r="Z2688" i="90"/>
  <c r="Y2688" i="90"/>
  <c r="X2688" i="90"/>
  <c r="AA2687" i="90"/>
  <c r="Z2687" i="90"/>
  <c r="Y2687" i="90"/>
  <c r="X2687" i="90"/>
  <c r="AA2686" i="90"/>
  <c r="Z2686" i="90"/>
  <c r="Y2686" i="90"/>
  <c r="X2686" i="90"/>
  <c r="AA2685" i="90"/>
  <c r="Z2685" i="90"/>
  <c r="Y2685" i="90"/>
  <c r="X2685" i="90"/>
  <c r="W2685" i="90"/>
  <c r="AA2684" i="90"/>
  <c r="Z2684" i="90"/>
  <c r="Y2684" i="90"/>
  <c r="AA2683" i="90"/>
  <c r="AA2682" i="90"/>
  <c r="Z2682" i="90"/>
  <c r="Y2682" i="90"/>
  <c r="X2682" i="90"/>
  <c r="W2682" i="90"/>
  <c r="AA2681" i="90"/>
  <c r="Z2681" i="90"/>
  <c r="Y2681" i="90"/>
  <c r="X2681" i="90"/>
  <c r="W2681" i="90"/>
  <c r="AA2680" i="90"/>
  <c r="Z2680" i="90"/>
  <c r="Y2680" i="90"/>
  <c r="X2680" i="90"/>
  <c r="W2680" i="90"/>
  <c r="AA2679" i="90"/>
  <c r="Z2679" i="90"/>
  <c r="Y2679" i="90"/>
  <c r="X2679" i="90"/>
  <c r="G2673" i="90"/>
  <c r="H2639" i="90"/>
  <c r="P2664" i="90" s="1"/>
  <c r="AA2664" i="90"/>
  <c r="Z2664" i="90"/>
  <c r="Y2664" i="90"/>
  <c r="X2664" i="90"/>
  <c r="W2664" i="90"/>
  <c r="AA2663" i="90"/>
  <c r="Z2663" i="90"/>
  <c r="Y2663" i="90"/>
  <c r="X2663" i="90"/>
  <c r="W2663" i="90"/>
  <c r="AA2662" i="90"/>
  <c r="Z2662" i="90"/>
  <c r="Y2662" i="90"/>
  <c r="X2662" i="90"/>
  <c r="W2662" i="90"/>
  <c r="AA2661" i="90"/>
  <c r="Z2661" i="90"/>
  <c r="Y2661" i="90"/>
  <c r="X2661" i="90"/>
  <c r="W2661" i="90"/>
  <c r="AA2660" i="90"/>
  <c r="Z2660" i="90"/>
  <c r="Y2660" i="90"/>
  <c r="X2660" i="90"/>
  <c r="W2660" i="90"/>
  <c r="AA2659" i="90"/>
  <c r="Z2659" i="90"/>
  <c r="Y2659" i="90"/>
  <c r="X2659" i="90"/>
  <c r="W2659" i="90"/>
  <c r="AA2658" i="90"/>
  <c r="Z2658" i="90"/>
  <c r="Y2658" i="90"/>
  <c r="X2658" i="90"/>
  <c r="W2658" i="90"/>
  <c r="AA2657" i="90"/>
  <c r="Z2657" i="90"/>
  <c r="Y2657" i="90"/>
  <c r="X2657" i="90"/>
  <c r="W2657" i="90"/>
  <c r="AA2656" i="90"/>
  <c r="Z2656" i="90"/>
  <c r="Y2656" i="90"/>
  <c r="X2656" i="90"/>
  <c r="W2656" i="90"/>
  <c r="AA2655" i="90"/>
  <c r="Z2655" i="90"/>
  <c r="Y2655" i="90"/>
  <c r="X2655" i="90"/>
  <c r="W2655" i="90"/>
  <c r="AA2654" i="90"/>
  <c r="AA2653" i="90"/>
  <c r="Z2653" i="90"/>
  <c r="Y2653" i="90"/>
  <c r="X2653" i="90"/>
  <c r="W2653" i="90"/>
  <c r="AA2652" i="90"/>
  <c r="Z2652" i="90"/>
  <c r="Y2652" i="90"/>
  <c r="X2652" i="90"/>
  <c r="AA2651" i="90"/>
  <c r="Z2651" i="90"/>
  <c r="Y2651" i="90"/>
  <c r="X2651" i="90"/>
  <c r="AA2650" i="90"/>
  <c r="Z2650" i="90"/>
  <c r="Y2650" i="90"/>
  <c r="X2650" i="90"/>
  <c r="AA2649" i="90"/>
  <c r="Z2649" i="90"/>
  <c r="Y2649" i="90"/>
  <c r="X2649" i="90"/>
  <c r="AA2648" i="90"/>
  <c r="Z2648" i="90"/>
  <c r="Y2648" i="90"/>
  <c r="X2648" i="90"/>
  <c r="W2648" i="90"/>
  <c r="AA2647" i="90"/>
  <c r="Z2647" i="90"/>
  <c r="Y2647" i="90"/>
  <c r="X2647" i="90"/>
  <c r="W2647" i="90"/>
  <c r="AA2646" i="90"/>
  <c r="AA2645" i="90"/>
  <c r="Z2645" i="90"/>
  <c r="Y2645" i="90"/>
  <c r="X2645" i="90"/>
  <c r="W2645" i="90"/>
  <c r="AA2644" i="90"/>
  <c r="Z2644" i="90"/>
  <c r="Y2644" i="90"/>
  <c r="X2644" i="90"/>
  <c r="W2644" i="90"/>
  <c r="AA2643" i="90"/>
  <c r="Z2643" i="90"/>
  <c r="Y2643" i="90"/>
  <c r="X2643" i="90"/>
  <c r="W2643" i="90"/>
  <c r="AA2642" i="90"/>
  <c r="Z2642" i="90"/>
  <c r="Y2642" i="90"/>
  <c r="X2642" i="90"/>
  <c r="W2642" i="90"/>
  <c r="G2636" i="90"/>
  <c r="H2602" i="90"/>
  <c r="P2627" i="90" s="1"/>
  <c r="AA2627" i="90"/>
  <c r="Z2627" i="90"/>
  <c r="Y2627" i="90"/>
  <c r="X2627" i="90"/>
  <c r="W2627" i="90"/>
  <c r="AA2626" i="90"/>
  <c r="Z2626" i="90"/>
  <c r="Y2626" i="90"/>
  <c r="X2626" i="90"/>
  <c r="W2626" i="90"/>
  <c r="AA2625" i="90"/>
  <c r="Z2625" i="90"/>
  <c r="Y2625" i="90"/>
  <c r="X2625" i="90"/>
  <c r="W2625" i="90"/>
  <c r="AA2624" i="90"/>
  <c r="Z2624" i="90"/>
  <c r="Y2624" i="90"/>
  <c r="X2624" i="90"/>
  <c r="W2624" i="90"/>
  <c r="AA2623" i="90"/>
  <c r="Z2623" i="90"/>
  <c r="Y2623" i="90"/>
  <c r="X2623" i="90"/>
  <c r="W2623" i="90"/>
  <c r="AA2622" i="90"/>
  <c r="Z2622" i="90"/>
  <c r="Y2622" i="90"/>
  <c r="X2622" i="90"/>
  <c r="W2622" i="90"/>
  <c r="AA2621" i="90"/>
  <c r="Z2621" i="90"/>
  <c r="Y2621" i="90"/>
  <c r="X2621" i="90"/>
  <c r="W2621" i="90"/>
  <c r="AA2620" i="90"/>
  <c r="Z2620" i="90"/>
  <c r="Y2620" i="90"/>
  <c r="X2620" i="90"/>
  <c r="W2620" i="90"/>
  <c r="AA2619" i="90"/>
  <c r="Z2619" i="90"/>
  <c r="Y2619" i="90"/>
  <c r="X2619" i="90"/>
  <c r="W2619" i="90"/>
  <c r="AA2618" i="90"/>
  <c r="Z2618" i="90"/>
  <c r="Y2618" i="90"/>
  <c r="X2618" i="90"/>
  <c r="W2618" i="90"/>
  <c r="AA2617" i="90"/>
  <c r="AA2616" i="90"/>
  <c r="Z2616" i="90"/>
  <c r="Y2616" i="90"/>
  <c r="X2616" i="90"/>
  <c r="W2616" i="90"/>
  <c r="AA2615" i="90"/>
  <c r="Z2615" i="90"/>
  <c r="Y2615" i="90"/>
  <c r="X2615" i="90"/>
  <c r="AA2614" i="90"/>
  <c r="Z2614" i="90"/>
  <c r="Y2614" i="90"/>
  <c r="X2614" i="90"/>
  <c r="AA2613" i="90"/>
  <c r="Z2613" i="90"/>
  <c r="Y2613" i="90"/>
  <c r="X2613" i="90"/>
  <c r="AA2612" i="90"/>
  <c r="Z2612" i="90"/>
  <c r="Y2612" i="90"/>
  <c r="X2612" i="90"/>
  <c r="AA2611" i="90"/>
  <c r="Z2611" i="90"/>
  <c r="Y2611" i="90"/>
  <c r="X2611" i="90"/>
  <c r="W2611" i="90"/>
  <c r="AA2610" i="90"/>
  <c r="Z2610" i="90"/>
  <c r="Y2610" i="90"/>
  <c r="X2610" i="90"/>
  <c r="W2610" i="90"/>
  <c r="AA2609" i="90"/>
  <c r="AA2608" i="90"/>
  <c r="Z2608" i="90"/>
  <c r="Y2608" i="90"/>
  <c r="X2608" i="90"/>
  <c r="W2608" i="90"/>
  <c r="AA2607" i="90"/>
  <c r="Z2607" i="90"/>
  <c r="Y2607" i="90"/>
  <c r="X2607" i="90"/>
  <c r="W2607" i="90"/>
  <c r="AA2606" i="90"/>
  <c r="Z2606" i="90"/>
  <c r="Y2606" i="90"/>
  <c r="X2606" i="90"/>
  <c r="W2606" i="90"/>
  <c r="AA2605" i="90"/>
  <c r="Z2605" i="90"/>
  <c r="Y2605" i="90"/>
  <c r="X2605" i="90"/>
  <c r="W2605" i="90"/>
  <c r="G2599" i="90"/>
  <c r="H2565" i="90"/>
  <c r="P2590" i="90" s="1"/>
  <c r="AA2590" i="90"/>
  <c r="Z2590" i="90"/>
  <c r="Y2590" i="90"/>
  <c r="X2590" i="90"/>
  <c r="W2590" i="90"/>
  <c r="AA2589" i="90"/>
  <c r="Z2589" i="90"/>
  <c r="Y2589" i="90"/>
  <c r="X2589" i="90"/>
  <c r="W2589" i="90"/>
  <c r="AA2588" i="90"/>
  <c r="Z2588" i="90"/>
  <c r="Y2588" i="90"/>
  <c r="X2588" i="90"/>
  <c r="W2588" i="90"/>
  <c r="AA2587" i="90"/>
  <c r="Z2587" i="90"/>
  <c r="Y2587" i="90"/>
  <c r="X2587" i="90"/>
  <c r="W2587" i="90"/>
  <c r="AA2586" i="90"/>
  <c r="Z2586" i="90"/>
  <c r="Y2586" i="90"/>
  <c r="X2586" i="90"/>
  <c r="W2586" i="90"/>
  <c r="AA2585" i="90"/>
  <c r="Z2585" i="90"/>
  <c r="Y2585" i="90"/>
  <c r="X2585" i="90"/>
  <c r="W2585" i="90"/>
  <c r="AA2584" i="90"/>
  <c r="Z2584" i="90"/>
  <c r="Y2584" i="90"/>
  <c r="X2584" i="90"/>
  <c r="W2584" i="90"/>
  <c r="AA2583" i="90"/>
  <c r="Z2583" i="90"/>
  <c r="Y2583" i="90"/>
  <c r="X2583" i="90"/>
  <c r="W2583" i="90"/>
  <c r="AA2582" i="90"/>
  <c r="Z2582" i="90"/>
  <c r="Y2582" i="90"/>
  <c r="X2582" i="90"/>
  <c r="W2582" i="90"/>
  <c r="AA2581" i="90"/>
  <c r="Z2581" i="90"/>
  <c r="Y2581" i="90"/>
  <c r="X2581" i="90"/>
  <c r="W2581" i="90"/>
  <c r="AA2580" i="90"/>
  <c r="AA2579" i="90"/>
  <c r="Z2579" i="90"/>
  <c r="Y2579" i="90"/>
  <c r="X2579" i="90"/>
  <c r="W2579" i="90"/>
  <c r="AA2578" i="90"/>
  <c r="Z2578" i="90"/>
  <c r="Y2578" i="90"/>
  <c r="X2578" i="90"/>
  <c r="AA2577" i="90"/>
  <c r="Z2577" i="90"/>
  <c r="Y2577" i="90"/>
  <c r="X2577" i="90"/>
  <c r="AA2576" i="90"/>
  <c r="Z2576" i="90"/>
  <c r="Y2576" i="90"/>
  <c r="X2576" i="90"/>
  <c r="AA2575" i="90"/>
  <c r="Z2575" i="90"/>
  <c r="Y2575" i="90"/>
  <c r="X2575" i="90"/>
  <c r="AA2574" i="90"/>
  <c r="Z2574" i="90"/>
  <c r="Y2574" i="90"/>
  <c r="X2574" i="90"/>
  <c r="W2574" i="90"/>
  <c r="AA2573" i="90"/>
  <c r="Z2573" i="90"/>
  <c r="Y2573" i="90"/>
  <c r="X2573" i="90"/>
  <c r="W2573" i="90"/>
  <c r="AA2572" i="90"/>
  <c r="AA2571" i="90"/>
  <c r="Z2571" i="90"/>
  <c r="Y2571" i="90"/>
  <c r="X2571" i="90"/>
  <c r="W2571" i="90"/>
  <c r="AA2570" i="90"/>
  <c r="Z2570" i="90"/>
  <c r="Y2570" i="90"/>
  <c r="X2570" i="90"/>
  <c r="W2570" i="90"/>
  <c r="AA2569" i="90"/>
  <c r="Z2569" i="90"/>
  <c r="Y2569" i="90"/>
  <c r="X2569" i="90"/>
  <c r="W2569" i="90"/>
  <c r="AA2568" i="90"/>
  <c r="Z2568" i="90"/>
  <c r="Y2568" i="90"/>
  <c r="X2568" i="90"/>
  <c r="W2568" i="90"/>
  <c r="G2562" i="90"/>
  <c r="H2528" i="90"/>
  <c r="P2553" i="90" s="1"/>
  <c r="AA2553" i="90"/>
  <c r="Z2553" i="90"/>
  <c r="Y2553" i="90"/>
  <c r="X2553" i="90"/>
  <c r="W2553" i="90"/>
  <c r="AA2552" i="90"/>
  <c r="Z2552" i="90"/>
  <c r="Y2552" i="90"/>
  <c r="X2552" i="90"/>
  <c r="W2552" i="90"/>
  <c r="AA2551" i="90"/>
  <c r="Z2551" i="90"/>
  <c r="Y2551" i="90"/>
  <c r="X2551" i="90"/>
  <c r="W2551" i="90"/>
  <c r="AA2550" i="90"/>
  <c r="Z2550" i="90"/>
  <c r="Y2550" i="90"/>
  <c r="X2550" i="90"/>
  <c r="W2550" i="90"/>
  <c r="AA2549" i="90"/>
  <c r="Z2549" i="90"/>
  <c r="Y2549" i="90"/>
  <c r="X2549" i="90"/>
  <c r="W2549" i="90"/>
  <c r="AA2548" i="90"/>
  <c r="Z2548" i="90"/>
  <c r="Y2548" i="90"/>
  <c r="X2548" i="90"/>
  <c r="W2548" i="90"/>
  <c r="AA2547" i="90"/>
  <c r="Z2547" i="90"/>
  <c r="Y2547" i="90"/>
  <c r="X2547" i="90"/>
  <c r="W2547" i="90"/>
  <c r="AA2546" i="90"/>
  <c r="Z2546" i="90"/>
  <c r="Y2546" i="90"/>
  <c r="X2546" i="90"/>
  <c r="W2546" i="90"/>
  <c r="AA2545" i="90"/>
  <c r="Z2545" i="90"/>
  <c r="Y2545" i="90"/>
  <c r="X2545" i="90"/>
  <c r="W2545" i="90"/>
  <c r="AA2544" i="90"/>
  <c r="Z2544" i="90"/>
  <c r="Y2544" i="90"/>
  <c r="X2544" i="90"/>
  <c r="W2544" i="90"/>
  <c r="AA2543" i="90"/>
  <c r="AA2542" i="90"/>
  <c r="Z2542" i="90"/>
  <c r="Y2542" i="90"/>
  <c r="X2542" i="90"/>
  <c r="W2542" i="90"/>
  <c r="AA2541" i="90"/>
  <c r="Z2541" i="90"/>
  <c r="Y2541" i="90"/>
  <c r="X2541" i="90"/>
  <c r="AA2540" i="90"/>
  <c r="Z2540" i="90"/>
  <c r="Y2540" i="90"/>
  <c r="X2540" i="90"/>
  <c r="AA2539" i="90"/>
  <c r="Z2539" i="90"/>
  <c r="Y2539" i="90"/>
  <c r="X2539" i="90"/>
  <c r="AA2538" i="90"/>
  <c r="Z2538" i="90"/>
  <c r="Y2538" i="90"/>
  <c r="X2538" i="90"/>
  <c r="AA2537" i="90"/>
  <c r="Z2537" i="90"/>
  <c r="Y2537" i="90"/>
  <c r="X2537" i="90"/>
  <c r="W2537" i="90"/>
  <c r="AA2536" i="90"/>
  <c r="Z2536" i="90"/>
  <c r="Y2536" i="90"/>
  <c r="X2536" i="90"/>
  <c r="W2536" i="90"/>
  <c r="AA2535" i="90"/>
  <c r="AA2534" i="90"/>
  <c r="Z2534" i="90"/>
  <c r="Y2534" i="90"/>
  <c r="X2534" i="90"/>
  <c r="W2534" i="90"/>
  <c r="AA2533" i="90"/>
  <c r="Z2533" i="90"/>
  <c r="Y2533" i="90"/>
  <c r="X2533" i="90"/>
  <c r="W2533" i="90"/>
  <c r="AA2532" i="90"/>
  <c r="Z2532" i="90"/>
  <c r="Y2532" i="90"/>
  <c r="X2532" i="90"/>
  <c r="W2532" i="90"/>
  <c r="AA2531" i="90"/>
  <c r="Z2531" i="90"/>
  <c r="Y2531" i="90"/>
  <c r="X2531" i="90"/>
  <c r="W2531" i="90"/>
  <c r="G2525" i="90"/>
  <c r="H2491" i="90"/>
  <c r="P2502" i="90" s="1"/>
  <c r="AA2516" i="90"/>
  <c r="Z2516" i="90"/>
  <c r="Y2516" i="90"/>
  <c r="X2516" i="90"/>
  <c r="W2516" i="90"/>
  <c r="AA2515" i="90"/>
  <c r="Z2515" i="90"/>
  <c r="Y2515" i="90"/>
  <c r="X2515" i="90"/>
  <c r="W2515" i="90"/>
  <c r="AA2514" i="90"/>
  <c r="Z2514" i="90"/>
  <c r="Y2514" i="90"/>
  <c r="X2514" i="90"/>
  <c r="W2514" i="90"/>
  <c r="AA2513" i="90"/>
  <c r="Z2513" i="90"/>
  <c r="Y2513" i="90"/>
  <c r="X2513" i="90"/>
  <c r="W2513" i="90"/>
  <c r="AA2512" i="90"/>
  <c r="Z2512" i="90"/>
  <c r="Y2512" i="90"/>
  <c r="X2512" i="90"/>
  <c r="W2512" i="90"/>
  <c r="AA2511" i="90"/>
  <c r="Z2511" i="90"/>
  <c r="Y2511" i="90"/>
  <c r="X2511" i="90"/>
  <c r="W2511" i="90"/>
  <c r="AA2510" i="90"/>
  <c r="Z2510" i="90"/>
  <c r="Y2510" i="90"/>
  <c r="X2510" i="90"/>
  <c r="W2510" i="90"/>
  <c r="AA2509" i="90"/>
  <c r="Z2509" i="90"/>
  <c r="Y2509" i="90"/>
  <c r="X2509" i="90"/>
  <c r="W2509" i="90"/>
  <c r="AA2508" i="90"/>
  <c r="Z2508" i="90"/>
  <c r="Y2508" i="90"/>
  <c r="X2508" i="90"/>
  <c r="W2508" i="90"/>
  <c r="AA2507" i="90"/>
  <c r="Z2507" i="90"/>
  <c r="Y2507" i="90"/>
  <c r="X2507" i="90"/>
  <c r="W2507" i="90"/>
  <c r="AA2506" i="90"/>
  <c r="AA2505" i="90"/>
  <c r="Z2505" i="90"/>
  <c r="Y2505" i="90"/>
  <c r="X2505" i="90"/>
  <c r="W2505" i="90"/>
  <c r="AA2504" i="90"/>
  <c r="Z2504" i="90"/>
  <c r="Y2504" i="90"/>
  <c r="X2504" i="90"/>
  <c r="AA2503" i="90"/>
  <c r="Z2503" i="90"/>
  <c r="Y2503" i="90"/>
  <c r="X2503" i="90"/>
  <c r="AA2502" i="90"/>
  <c r="Z2502" i="90"/>
  <c r="Y2502" i="90"/>
  <c r="X2502" i="90"/>
  <c r="AA2501" i="90"/>
  <c r="Z2501" i="90"/>
  <c r="Y2501" i="90"/>
  <c r="X2501" i="90"/>
  <c r="AA2500" i="90"/>
  <c r="Z2500" i="90"/>
  <c r="Y2500" i="90"/>
  <c r="X2500" i="90"/>
  <c r="W2500" i="90"/>
  <c r="AA2499" i="90"/>
  <c r="Z2499" i="90"/>
  <c r="Y2499" i="90"/>
  <c r="X2499" i="90"/>
  <c r="W2499" i="90"/>
  <c r="AA2498" i="90"/>
  <c r="AA2497" i="90"/>
  <c r="Z2497" i="90"/>
  <c r="Y2497" i="90"/>
  <c r="X2497" i="90"/>
  <c r="W2497" i="90"/>
  <c r="AA2496" i="90"/>
  <c r="Z2496" i="90"/>
  <c r="Y2496" i="90"/>
  <c r="X2496" i="90"/>
  <c r="W2496" i="90"/>
  <c r="AA2495" i="90"/>
  <c r="Z2495" i="90"/>
  <c r="Y2495" i="90"/>
  <c r="X2495" i="90"/>
  <c r="W2495" i="90"/>
  <c r="AA2494" i="90"/>
  <c r="Z2494" i="90"/>
  <c r="Y2494" i="90"/>
  <c r="X2494" i="90"/>
  <c r="W2494" i="90"/>
  <c r="G2488" i="90"/>
  <c r="H2454" i="90"/>
  <c r="P2479" i="90" s="1"/>
  <c r="AA2479" i="90"/>
  <c r="Z2479" i="90"/>
  <c r="Y2479" i="90"/>
  <c r="X2479" i="90"/>
  <c r="W2479" i="90"/>
  <c r="AA2478" i="90"/>
  <c r="Z2478" i="90"/>
  <c r="Y2478" i="90"/>
  <c r="X2478" i="90"/>
  <c r="W2478" i="90"/>
  <c r="AA2477" i="90"/>
  <c r="Z2477" i="90"/>
  <c r="Y2477" i="90"/>
  <c r="X2477" i="90"/>
  <c r="W2477" i="90"/>
  <c r="AA2476" i="90"/>
  <c r="Z2476" i="90"/>
  <c r="Y2476" i="90"/>
  <c r="X2476" i="90"/>
  <c r="W2476" i="90"/>
  <c r="AA2475" i="90"/>
  <c r="Z2475" i="90"/>
  <c r="Y2475" i="90"/>
  <c r="X2475" i="90"/>
  <c r="W2475" i="90"/>
  <c r="AA2474" i="90"/>
  <c r="Z2474" i="90"/>
  <c r="Y2474" i="90"/>
  <c r="X2474" i="90"/>
  <c r="W2474" i="90"/>
  <c r="AA2473" i="90"/>
  <c r="Z2473" i="90"/>
  <c r="Y2473" i="90"/>
  <c r="X2473" i="90"/>
  <c r="W2473" i="90"/>
  <c r="AA2472" i="90"/>
  <c r="Z2472" i="90"/>
  <c r="Y2472" i="90"/>
  <c r="X2472" i="90"/>
  <c r="W2472" i="90"/>
  <c r="AA2471" i="90"/>
  <c r="Z2471" i="90"/>
  <c r="Y2471" i="90"/>
  <c r="X2471" i="90"/>
  <c r="W2471" i="90"/>
  <c r="AA2470" i="90"/>
  <c r="Z2470" i="90"/>
  <c r="Y2470" i="90"/>
  <c r="X2470" i="90"/>
  <c r="W2470" i="90"/>
  <c r="AA2469" i="90"/>
  <c r="AA2468" i="90"/>
  <c r="Z2468" i="90"/>
  <c r="Y2468" i="90"/>
  <c r="X2468" i="90"/>
  <c r="W2468" i="90"/>
  <c r="AA2467" i="90"/>
  <c r="Z2467" i="90"/>
  <c r="Y2467" i="90"/>
  <c r="X2467" i="90"/>
  <c r="AA2466" i="90"/>
  <c r="Z2466" i="90"/>
  <c r="Y2466" i="90"/>
  <c r="X2466" i="90"/>
  <c r="AA2465" i="90"/>
  <c r="Z2465" i="90"/>
  <c r="Y2465" i="90"/>
  <c r="X2465" i="90"/>
  <c r="AA2464" i="90"/>
  <c r="Z2464" i="90"/>
  <c r="Y2464" i="90"/>
  <c r="X2464" i="90"/>
  <c r="AA2463" i="90"/>
  <c r="Z2463" i="90"/>
  <c r="Y2463" i="90"/>
  <c r="X2463" i="90"/>
  <c r="W2463" i="90"/>
  <c r="AA2462" i="90"/>
  <c r="Z2462" i="90"/>
  <c r="Y2462" i="90"/>
  <c r="X2462" i="90"/>
  <c r="W2462" i="90"/>
  <c r="AA2461" i="90"/>
  <c r="AA2460" i="90"/>
  <c r="Z2460" i="90"/>
  <c r="Y2460" i="90"/>
  <c r="X2460" i="90"/>
  <c r="W2460" i="90"/>
  <c r="AA2459" i="90"/>
  <c r="Z2459" i="90"/>
  <c r="Y2459" i="90"/>
  <c r="X2459" i="90"/>
  <c r="W2459" i="90"/>
  <c r="AA2458" i="90"/>
  <c r="Z2458" i="90"/>
  <c r="Y2458" i="90"/>
  <c r="X2458" i="90"/>
  <c r="W2458" i="90"/>
  <c r="AA2457" i="90"/>
  <c r="Z2457" i="90"/>
  <c r="Y2457" i="90"/>
  <c r="X2457" i="90"/>
  <c r="W2457" i="90"/>
  <c r="G2451" i="90"/>
  <c r="H2417" i="90"/>
  <c r="P2442" i="90" s="1"/>
  <c r="AA2442" i="90"/>
  <c r="Z2442" i="90"/>
  <c r="Y2442" i="90"/>
  <c r="X2442" i="90"/>
  <c r="W2442" i="90"/>
  <c r="AA2441" i="90"/>
  <c r="Z2441" i="90"/>
  <c r="Y2441" i="90"/>
  <c r="X2441" i="90"/>
  <c r="W2441" i="90"/>
  <c r="AA2440" i="90"/>
  <c r="Z2440" i="90"/>
  <c r="Y2440" i="90"/>
  <c r="X2440" i="90"/>
  <c r="W2440" i="90"/>
  <c r="AA2439" i="90"/>
  <c r="Z2439" i="90"/>
  <c r="Y2439" i="90"/>
  <c r="X2439" i="90"/>
  <c r="W2439" i="90"/>
  <c r="AA2438" i="90"/>
  <c r="Z2438" i="90"/>
  <c r="Y2438" i="90"/>
  <c r="X2438" i="90"/>
  <c r="W2438" i="90"/>
  <c r="AA2437" i="90"/>
  <c r="Z2437" i="90"/>
  <c r="Y2437" i="90"/>
  <c r="X2437" i="90"/>
  <c r="W2437" i="90"/>
  <c r="AA2436" i="90"/>
  <c r="Z2436" i="90"/>
  <c r="Y2436" i="90"/>
  <c r="X2436" i="90"/>
  <c r="W2436" i="90"/>
  <c r="AA2435" i="90"/>
  <c r="Z2435" i="90"/>
  <c r="Y2435" i="90"/>
  <c r="X2435" i="90"/>
  <c r="W2435" i="90"/>
  <c r="AA2434" i="90"/>
  <c r="Z2434" i="90"/>
  <c r="Y2434" i="90"/>
  <c r="X2434" i="90"/>
  <c r="W2434" i="90"/>
  <c r="AA2433" i="90"/>
  <c r="Z2433" i="90"/>
  <c r="Y2433" i="90"/>
  <c r="X2433" i="90"/>
  <c r="W2433" i="90"/>
  <c r="AA2432" i="90"/>
  <c r="AA2431" i="90"/>
  <c r="Z2431" i="90"/>
  <c r="Y2431" i="90"/>
  <c r="X2431" i="90"/>
  <c r="W2431" i="90"/>
  <c r="AA2430" i="90"/>
  <c r="Z2430" i="90"/>
  <c r="Y2430" i="90"/>
  <c r="X2430" i="90"/>
  <c r="AA2429" i="90"/>
  <c r="Z2429" i="90"/>
  <c r="Y2429" i="90"/>
  <c r="X2429" i="90"/>
  <c r="AA2428" i="90"/>
  <c r="Z2428" i="90"/>
  <c r="Y2428" i="90"/>
  <c r="X2428" i="90"/>
  <c r="AA2427" i="90"/>
  <c r="Z2427" i="90"/>
  <c r="Y2427" i="90"/>
  <c r="X2427" i="90"/>
  <c r="AA2426" i="90"/>
  <c r="Z2426" i="90"/>
  <c r="Y2426" i="90"/>
  <c r="X2426" i="90"/>
  <c r="W2426" i="90"/>
  <c r="AA2425" i="90"/>
  <c r="Z2425" i="90"/>
  <c r="Y2425" i="90"/>
  <c r="X2425" i="90"/>
  <c r="W2425" i="90"/>
  <c r="AA2424" i="90"/>
  <c r="AA2423" i="90"/>
  <c r="Z2423" i="90"/>
  <c r="Y2423" i="90"/>
  <c r="X2423" i="90"/>
  <c r="W2423" i="90"/>
  <c r="AA2422" i="90"/>
  <c r="Z2422" i="90"/>
  <c r="Y2422" i="90"/>
  <c r="X2422" i="90"/>
  <c r="W2422" i="90"/>
  <c r="AA2421" i="90"/>
  <c r="Z2421" i="90"/>
  <c r="Y2421" i="90"/>
  <c r="X2421" i="90"/>
  <c r="W2421" i="90"/>
  <c r="AA2420" i="90"/>
  <c r="Z2420" i="90"/>
  <c r="Y2420" i="90"/>
  <c r="X2420" i="90"/>
  <c r="W2420" i="90"/>
  <c r="G2414" i="90"/>
  <c r="H2380" i="90"/>
  <c r="P2405" i="90" s="1"/>
  <c r="AA2405" i="90"/>
  <c r="Z2405" i="90"/>
  <c r="Y2405" i="90"/>
  <c r="X2405" i="90"/>
  <c r="W2405" i="90"/>
  <c r="AA2404" i="90"/>
  <c r="Z2404" i="90"/>
  <c r="Y2404" i="90"/>
  <c r="X2404" i="90"/>
  <c r="W2404" i="90"/>
  <c r="AA2403" i="90"/>
  <c r="Z2403" i="90"/>
  <c r="Y2403" i="90"/>
  <c r="X2403" i="90"/>
  <c r="W2403" i="90"/>
  <c r="AA2402" i="90"/>
  <c r="Z2402" i="90"/>
  <c r="Y2402" i="90"/>
  <c r="X2402" i="90"/>
  <c r="W2402" i="90"/>
  <c r="AA2401" i="90"/>
  <c r="Z2401" i="90"/>
  <c r="Y2401" i="90"/>
  <c r="X2401" i="90"/>
  <c r="W2401" i="90"/>
  <c r="AA2400" i="90"/>
  <c r="Z2400" i="90"/>
  <c r="Y2400" i="90"/>
  <c r="X2400" i="90"/>
  <c r="W2400" i="90"/>
  <c r="AA2399" i="90"/>
  <c r="Z2399" i="90"/>
  <c r="Y2399" i="90"/>
  <c r="X2399" i="90"/>
  <c r="W2399" i="90"/>
  <c r="AA2398" i="90"/>
  <c r="Z2398" i="90"/>
  <c r="Y2398" i="90"/>
  <c r="X2398" i="90"/>
  <c r="W2398" i="90"/>
  <c r="AA2397" i="90"/>
  <c r="Z2397" i="90"/>
  <c r="Y2397" i="90"/>
  <c r="X2397" i="90"/>
  <c r="W2397" i="90"/>
  <c r="AA2396" i="90"/>
  <c r="Z2396" i="90"/>
  <c r="Y2396" i="90"/>
  <c r="X2396" i="90"/>
  <c r="W2396" i="90"/>
  <c r="AA2395" i="90"/>
  <c r="AA2394" i="90"/>
  <c r="Z2394" i="90"/>
  <c r="Y2394" i="90"/>
  <c r="X2394" i="90"/>
  <c r="W2394" i="90"/>
  <c r="AA2393" i="90"/>
  <c r="Z2393" i="90"/>
  <c r="Y2393" i="90"/>
  <c r="X2393" i="90"/>
  <c r="AA2392" i="90"/>
  <c r="Z2392" i="90"/>
  <c r="Y2392" i="90"/>
  <c r="X2392" i="90"/>
  <c r="AA2391" i="90"/>
  <c r="Z2391" i="90"/>
  <c r="Y2391" i="90"/>
  <c r="X2391" i="90"/>
  <c r="AA2390" i="90"/>
  <c r="Z2390" i="90"/>
  <c r="Y2390" i="90"/>
  <c r="X2390" i="90"/>
  <c r="AA2389" i="90"/>
  <c r="Z2389" i="90"/>
  <c r="Y2389" i="90"/>
  <c r="X2389" i="90"/>
  <c r="W2389" i="90"/>
  <c r="AA2388" i="90"/>
  <c r="Z2388" i="90"/>
  <c r="Y2388" i="90"/>
  <c r="X2388" i="90"/>
  <c r="W2388" i="90"/>
  <c r="AA2387" i="90"/>
  <c r="AA2386" i="90"/>
  <c r="Z2386" i="90"/>
  <c r="Y2386" i="90"/>
  <c r="X2386" i="90"/>
  <c r="W2386" i="90"/>
  <c r="AA2385" i="90"/>
  <c r="Z2385" i="90"/>
  <c r="Y2385" i="90"/>
  <c r="X2385" i="90"/>
  <c r="W2385" i="90"/>
  <c r="AA2384" i="90"/>
  <c r="Z2384" i="90"/>
  <c r="Y2384" i="90"/>
  <c r="X2384" i="90"/>
  <c r="W2384" i="90"/>
  <c r="AA2383" i="90"/>
  <c r="Z2383" i="90"/>
  <c r="Y2383" i="90"/>
  <c r="X2383" i="90"/>
  <c r="W2383" i="90"/>
  <c r="G2377" i="90"/>
  <c r="H2343" i="90"/>
  <c r="P2368" i="90" s="1"/>
  <c r="AA2368" i="90"/>
  <c r="Z2368" i="90"/>
  <c r="Y2368" i="90"/>
  <c r="X2368" i="90"/>
  <c r="W2368" i="90"/>
  <c r="AA2367" i="90"/>
  <c r="Z2367" i="90"/>
  <c r="Y2367" i="90"/>
  <c r="X2367" i="90"/>
  <c r="W2367" i="90"/>
  <c r="AA2366" i="90"/>
  <c r="Z2366" i="90"/>
  <c r="Y2366" i="90"/>
  <c r="X2366" i="90"/>
  <c r="W2366" i="90"/>
  <c r="AA2365" i="90"/>
  <c r="Z2365" i="90"/>
  <c r="Y2365" i="90"/>
  <c r="X2365" i="90"/>
  <c r="W2365" i="90"/>
  <c r="AA2364" i="90"/>
  <c r="Z2364" i="90"/>
  <c r="Y2364" i="90"/>
  <c r="X2364" i="90"/>
  <c r="W2364" i="90"/>
  <c r="AA2363" i="90"/>
  <c r="Z2363" i="90"/>
  <c r="Y2363" i="90"/>
  <c r="X2363" i="90"/>
  <c r="W2363" i="90"/>
  <c r="AA2362" i="90"/>
  <c r="Z2362" i="90"/>
  <c r="Y2362" i="90"/>
  <c r="X2362" i="90"/>
  <c r="W2362" i="90"/>
  <c r="AA2361" i="90"/>
  <c r="Z2361" i="90"/>
  <c r="Y2361" i="90"/>
  <c r="X2361" i="90"/>
  <c r="W2361" i="90"/>
  <c r="AA2360" i="90"/>
  <c r="Z2360" i="90"/>
  <c r="Y2360" i="90"/>
  <c r="X2360" i="90"/>
  <c r="W2360" i="90"/>
  <c r="AA2359" i="90"/>
  <c r="Z2359" i="90"/>
  <c r="Y2359" i="90"/>
  <c r="X2359" i="90"/>
  <c r="W2359" i="90"/>
  <c r="AA2358" i="90"/>
  <c r="AA2357" i="90"/>
  <c r="Z2357" i="90"/>
  <c r="Y2357" i="90"/>
  <c r="X2357" i="90"/>
  <c r="W2357" i="90"/>
  <c r="AA2356" i="90"/>
  <c r="Z2356" i="90"/>
  <c r="Y2356" i="90"/>
  <c r="X2356" i="90"/>
  <c r="AA2355" i="90"/>
  <c r="Z2355" i="90"/>
  <c r="Y2355" i="90"/>
  <c r="X2355" i="90"/>
  <c r="AA2354" i="90"/>
  <c r="Z2354" i="90"/>
  <c r="Y2354" i="90"/>
  <c r="X2354" i="90"/>
  <c r="AA2353" i="90"/>
  <c r="Z2353" i="90"/>
  <c r="Y2353" i="90"/>
  <c r="X2353" i="90"/>
  <c r="AA2352" i="90"/>
  <c r="Z2352" i="90"/>
  <c r="Y2352" i="90"/>
  <c r="X2352" i="90"/>
  <c r="W2352" i="90"/>
  <c r="AA2351" i="90"/>
  <c r="Z2351" i="90"/>
  <c r="Y2351" i="90"/>
  <c r="X2351" i="90"/>
  <c r="W2351" i="90"/>
  <c r="AA2350" i="90"/>
  <c r="AA2349" i="90"/>
  <c r="Z2349" i="90"/>
  <c r="Y2349" i="90"/>
  <c r="X2349" i="90"/>
  <c r="W2349" i="90"/>
  <c r="AA2348" i="90"/>
  <c r="Z2348" i="90"/>
  <c r="Y2348" i="90"/>
  <c r="X2348" i="90"/>
  <c r="W2348" i="90"/>
  <c r="AA2347" i="90"/>
  <c r="Z2347" i="90"/>
  <c r="Y2347" i="90"/>
  <c r="X2347" i="90"/>
  <c r="W2347" i="90"/>
  <c r="AA2346" i="90"/>
  <c r="Z2346" i="90"/>
  <c r="Y2346" i="90"/>
  <c r="X2346" i="90"/>
  <c r="W2346" i="90"/>
  <c r="G2340" i="90"/>
  <c r="H2306" i="90"/>
  <c r="P2331" i="90" s="1"/>
  <c r="AA2331" i="90"/>
  <c r="Z2331" i="90"/>
  <c r="Y2331" i="90"/>
  <c r="X2331" i="90"/>
  <c r="W2331" i="90"/>
  <c r="AA2330" i="90"/>
  <c r="Z2330" i="90"/>
  <c r="Y2330" i="90"/>
  <c r="X2330" i="90"/>
  <c r="W2330" i="90"/>
  <c r="AA2329" i="90"/>
  <c r="Z2329" i="90"/>
  <c r="Y2329" i="90"/>
  <c r="X2329" i="90"/>
  <c r="W2329" i="90"/>
  <c r="AA2328" i="90"/>
  <c r="Z2328" i="90"/>
  <c r="Y2328" i="90"/>
  <c r="X2328" i="90"/>
  <c r="W2328" i="90"/>
  <c r="AA2327" i="90"/>
  <c r="Z2327" i="90"/>
  <c r="Y2327" i="90"/>
  <c r="X2327" i="90"/>
  <c r="W2327" i="90"/>
  <c r="AA2326" i="90"/>
  <c r="Z2326" i="90"/>
  <c r="Y2326" i="90"/>
  <c r="X2326" i="90"/>
  <c r="W2326" i="90"/>
  <c r="AA2325" i="90"/>
  <c r="Z2325" i="90"/>
  <c r="Y2325" i="90"/>
  <c r="X2325" i="90"/>
  <c r="W2325" i="90"/>
  <c r="AA2324" i="90"/>
  <c r="Z2324" i="90"/>
  <c r="Y2324" i="90"/>
  <c r="X2324" i="90"/>
  <c r="W2324" i="90"/>
  <c r="AA2323" i="90"/>
  <c r="Z2323" i="90"/>
  <c r="Y2323" i="90"/>
  <c r="X2323" i="90"/>
  <c r="W2323" i="90"/>
  <c r="AA2322" i="90"/>
  <c r="Z2322" i="90"/>
  <c r="Y2322" i="90"/>
  <c r="X2322" i="90"/>
  <c r="W2322" i="90"/>
  <c r="AA2321" i="90"/>
  <c r="AA2320" i="90"/>
  <c r="Z2320" i="90"/>
  <c r="Y2320" i="90"/>
  <c r="X2320" i="90"/>
  <c r="W2320" i="90"/>
  <c r="AA2319" i="90"/>
  <c r="Z2319" i="90"/>
  <c r="Y2319" i="90"/>
  <c r="X2319" i="90"/>
  <c r="AA2318" i="90"/>
  <c r="Z2318" i="90"/>
  <c r="Y2318" i="90"/>
  <c r="X2318" i="90"/>
  <c r="AA2317" i="90"/>
  <c r="Z2317" i="90"/>
  <c r="Y2317" i="90"/>
  <c r="X2317" i="90"/>
  <c r="AA2316" i="90"/>
  <c r="Z2316" i="90"/>
  <c r="Y2316" i="90"/>
  <c r="X2316" i="90"/>
  <c r="AA2315" i="90"/>
  <c r="Z2315" i="90"/>
  <c r="Y2315" i="90"/>
  <c r="X2315" i="90"/>
  <c r="W2315" i="90"/>
  <c r="AA2314" i="90"/>
  <c r="Z2314" i="90"/>
  <c r="Y2314" i="90"/>
  <c r="X2314" i="90"/>
  <c r="W2314" i="90"/>
  <c r="AA2313" i="90"/>
  <c r="AA2312" i="90"/>
  <c r="Z2312" i="90"/>
  <c r="Y2312" i="90"/>
  <c r="X2312" i="90"/>
  <c r="W2312" i="90"/>
  <c r="AA2311" i="90"/>
  <c r="Z2311" i="90"/>
  <c r="Y2311" i="90"/>
  <c r="X2311" i="90"/>
  <c r="W2311" i="90"/>
  <c r="AA2310" i="90"/>
  <c r="Z2310" i="90"/>
  <c r="Y2310" i="90"/>
  <c r="X2310" i="90"/>
  <c r="W2310" i="90"/>
  <c r="AA2309" i="90"/>
  <c r="Z2309" i="90"/>
  <c r="Y2309" i="90"/>
  <c r="X2309" i="90"/>
  <c r="W2309" i="90"/>
  <c r="G2303" i="90"/>
  <c r="H2269" i="90"/>
  <c r="P2294" i="90" s="1"/>
  <c r="AA2294" i="90"/>
  <c r="Z2294" i="90"/>
  <c r="Y2294" i="90"/>
  <c r="X2294" i="90"/>
  <c r="W2294" i="90"/>
  <c r="AA2293" i="90"/>
  <c r="Z2293" i="90"/>
  <c r="Y2293" i="90"/>
  <c r="X2293" i="90"/>
  <c r="W2293" i="90"/>
  <c r="AA2292" i="90"/>
  <c r="Z2292" i="90"/>
  <c r="Y2292" i="90"/>
  <c r="X2292" i="90"/>
  <c r="W2292" i="90"/>
  <c r="AA2291" i="90"/>
  <c r="Z2291" i="90"/>
  <c r="Y2291" i="90"/>
  <c r="X2291" i="90"/>
  <c r="W2291" i="90"/>
  <c r="AA2290" i="90"/>
  <c r="Z2290" i="90"/>
  <c r="Y2290" i="90"/>
  <c r="X2290" i="90"/>
  <c r="W2290" i="90"/>
  <c r="AA2289" i="90"/>
  <c r="Z2289" i="90"/>
  <c r="Y2289" i="90"/>
  <c r="X2289" i="90"/>
  <c r="W2289" i="90"/>
  <c r="AA2288" i="90"/>
  <c r="Z2288" i="90"/>
  <c r="Y2288" i="90"/>
  <c r="X2288" i="90"/>
  <c r="W2288" i="90"/>
  <c r="AA2287" i="90"/>
  <c r="Z2287" i="90"/>
  <c r="Y2287" i="90"/>
  <c r="X2287" i="90"/>
  <c r="W2287" i="90"/>
  <c r="AA2286" i="90"/>
  <c r="Z2286" i="90"/>
  <c r="Y2286" i="90"/>
  <c r="X2286" i="90"/>
  <c r="W2286" i="90"/>
  <c r="AA2285" i="90"/>
  <c r="Z2285" i="90"/>
  <c r="Y2285" i="90"/>
  <c r="X2285" i="90"/>
  <c r="W2285" i="90"/>
  <c r="AA2284" i="90"/>
  <c r="AA2283" i="90"/>
  <c r="Z2283" i="90"/>
  <c r="Y2283" i="90"/>
  <c r="X2283" i="90"/>
  <c r="W2283" i="90"/>
  <c r="AA2282" i="90"/>
  <c r="Z2282" i="90"/>
  <c r="Y2282" i="90"/>
  <c r="X2282" i="90"/>
  <c r="AA2281" i="90"/>
  <c r="Z2281" i="90"/>
  <c r="Y2281" i="90"/>
  <c r="X2281" i="90"/>
  <c r="AA2280" i="90"/>
  <c r="Z2280" i="90"/>
  <c r="Y2280" i="90"/>
  <c r="X2280" i="90"/>
  <c r="AA2279" i="90"/>
  <c r="Z2279" i="90"/>
  <c r="Y2279" i="90"/>
  <c r="X2279" i="90"/>
  <c r="AA2278" i="90"/>
  <c r="Z2278" i="90"/>
  <c r="Y2278" i="90"/>
  <c r="X2278" i="90"/>
  <c r="W2278" i="90"/>
  <c r="AA2277" i="90"/>
  <c r="Z2277" i="90"/>
  <c r="Y2277" i="90"/>
  <c r="X2277" i="90"/>
  <c r="W2277" i="90"/>
  <c r="AA2276" i="90"/>
  <c r="AA2275" i="90"/>
  <c r="Z2275" i="90"/>
  <c r="Y2275" i="90"/>
  <c r="X2275" i="90"/>
  <c r="W2275" i="90"/>
  <c r="AA2274" i="90"/>
  <c r="Z2274" i="90"/>
  <c r="Y2274" i="90"/>
  <c r="X2274" i="90"/>
  <c r="W2274" i="90"/>
  <c r="AA2273" i="90"/>
  <c r="Z2273" i="90"/>
  <c r="Y2273" i="90"/>
  <c r="X2273" i="90"/>
  <c r="W2273" i="90"/>
  <c r="AA2272" i="90"/>
  <c r="Z2272" i="90"/>
  <c r="Y2272" i="90"/>
  <c r="X2272" i="90"/>
  <c r="W2272" i="90"/>
  <c r="G2266" i="90"/>
  <c r="H2232" i="90"/>
  <c r="P2257" i="90" s="1"/>
  <c r="AA2257" i="90"/>
  <c r="Z2257" i="90"/>
  <c r="Y2257" i="90"/>
  <c r="X2257" i="90"/>
  <c r="W2257" i="90"/>
  <c r="AA2256" i="90"/>
  <c r="Z2256" i="90"/>
  <c r="Y2256" i="90"/>
  <c r="X2256" i="90"/>
  <c r="W2256" i="90"/>
  <c r="AA2255" i="90"/>
  <c r="Z2255" i="90"/>
  <c r="Y2255" i="90"/>
  <c r="X2255" i="90"/>
  <c r="W2255" i="90"/>
  <c r="AA2254" i="90"/>
  <c r="Z2254" i="90"/>
  <c r="Y2254" i="90"/>
  <c r="X2254" i="90"/>
  <c r="W2254" i="90"/>
  <c r="AA2253" i="90"/>
  <c r="Z2253" i="90"/>
  <c r="Y2253" i="90"/>
  <c r="X2253" i="90"/>
  <c r="W2253" i="90"/>
  <c r="AA2252" i="90"/>
  <c r="Z2252" i="90"/>
  <c r="Y2252" i="90"/>
  <c r="X2252" i="90"/>
  <c r="W2252" i="90"/>
  <c r="AA2251" i="90"/>
  <c r="Z2251" i="90"/>
  <c r="Y2251" i="90"/>
  <c r="X2251" i="90"/>
  <c r="W2251" i="90"/>
  <c r="AA2250" i="90"/>
  <c r="Z2250" i="90"/>
  <c r="Y2250" i="90"/>
  <c r="X2250" i="90"/>
  <c r="W2250" i="90"/>
  <c r="AA2249" i="90"/>
  <c r="Z2249" i="90"/>
  <c r="Y2249" i="90"/>
  <c r="X2249" i="90"/>
  <c r="W2249" i="90"/>
  <c r="AA2248" i="90"/>
  <c r="Z2248" i="90"/>
  <c r="Y2248" i="90"/>
  <c r="X2248" i="90"/>
  <c r="W2248" i="90"/>
  <c r="AA2247" i="90"/>
  <c r="AA2246" i="90"/>
  <c r="Z2246" i="90"/>
  <c r="Y2246" i="90"/>
  <c r="X2246" i="90"/>
  <c r="W2246" i="90"/>
  <c r="AA2245" i="90"/>
  <c r="Z2245" i="90"/>
  <c r="Y2245" i="90"/>
  <c r="X2245" i="90"/>
  <c r="AA2244" i="90"/>
  <c r="Z2244" i="90"/>
  <c r="Y2244" i="90"/>
  <c r="X2244" i="90"/>
  <c r="AA2243" i="90"/>
  <c r="Z2243" i="90"/>
  <c r="Y2243" i="90"/>
  <c r="X2243" i="90"/>
  <c r="AA2242" i="90"/>
  <c r="Z2242" i="90"/>
  <c r="Y2242" i="90"/>
  <c r="X2242" i="90"/>
  <c r="AA2241" i="90"/>
  <c r="Z2241" i="90"/>
  <c r="Y2241" i="90"/>
  <c r="X2241" i="90"/>
  <c r="W2241" i="90"/>
  <c r="AA2240" i="90"/>
  <c r="Z2240" i="90"/>
  <c r="Y2240" i="90"/>
  <c r="X2240" i="90"/>
  <c r="W2240" i="90"/>
  <c r="AA2239" i="90"/>
  <c r="AA2238" i="90"/>
  <c r="Z2238" i="90"/>
  <c r="Y2238" i="90"/>
  <c r="X2238" i="90"/>
  <c r="W2238" i="90"/>
  <c r="AA2237" i="90"/>
  <c r="Z2237" i="90"/>
  <c r="Y2237" i="90"/>
  <c r="X2237" i="90"/>
  <c r="W2237" i="90"/>
  <c r="AA2236" i="90"/>
  <c r="Z2236" i="90"/>
  <c r="Y2236" i="90"/>
  <c r="X2236" i="90"/>
  <c r="W2236" i="90"/>
  <c r="AA2235" i="90"/>
  <c r="Z2235" i="90"/>
  <c r="Y2235" i="90"/>
  <c r="X2235" i="90"/>
  <c r="W2235" i="90"/>
  <c r="G2229" i="90"/>
  <c r="H2195" i="90"/>
  <c r="P2220" i="90" s="1"/>
  <c r="AA2220" i="90"/>
  <c r="Z2220" i="90"/>
  <c r="Y2220" i="90"/>
  <c r="X2220" i="90"/>
  <c r="W2220" i="90"/>
  <c r="AA2219" i="90"/>
  <c r="Z2219" i="90"/>
  <c r="Y2219" i="90"/>
  <c r="X2219" i="90"/>
  <c r="W2219" i="90"/>
  <c r="AA2218" i="90"/>
  <c r="Z2218" i="90"/>
  <c r="Y2218" i="90"/>
  <c r="X2218" i="90"/>
  <c r="W2218" i="90"/>
  <c r="AA2217" i="90"/>
  <c r="Z2217" i="90"/>
  <c r="Y2217" i="90"/>
  <c r="X2217" i="90"/>
  <c r="W2217" i="90"/>
  <c r="AA2216" i="90"/>
  <c r="Z2216" i="90"/>
  <c r="Y2216" i="90"/>
  <c r="X2216" i="90"/>
  <c r="W2216" i="90"/>
  <c r="AA2215" i="90"/>
  <c r="Z2215" i="90"/>
  <c r="Y2215" i="90"/>
  <c r="X2215" i="90"/>
  <c r="W2215" i="90"/>
  <c r="AA2214" i="90"/>
  <c r="Z2214" i="90"/>
  <c r="Y2214" i="90"/>
  <c r="X2214" i="90"/>
  <c r="W2214" i="90"/>
  <c r="AA2213" i="90"/>
  <c r="Z2213" i="90"/>
  <c r="Y2213" i="90"/>
  <c r="X2213" i="90"/>
  <c r="W2213" i="90"/>
  <c r="AA2212" i="90"/>
  <c r="Z2212" i="90"/>
  <c r="Y2212" i="90"/>
  <c r="X2212" i="90"/>
  <c r="W2212" i="90"/>
  <c r="AA2211" i="90"/>
  <c r="Z2211" i="90"/>
  <c r="Y2211" i="90"/>
  <c r="X2211" i="90"/>
  <c r="W2211" i="90"/>
  <c r="AA2210" i="90"/>
  <c r="AA2209" i="90"/>
  <c r="Z2209" i="90"/>
  <c r="Y2209" i="90"/>
  <c r="X2209" i="90"/>
  <c r="W2209" i="90"/>
  <c r="AA2208" i="90"/>
  <c r="Z2208" i="90"/>
  <c r="Y2208" i="90"/>
  <c r="X2208" i="90"/>
  <c r="AA2207" i="90"/>
  <c r="Z2207" i="90"/>
  <c r="Y2207" i="90"/>
  <c r="X2207" i="90"/>
  <c r="AA2206" i="90"/>
  <c r="Z2206" i="90"/>
  <c r="Y2206" i="90"/>
  <c r="X2206" i="90"/>
  <c r="AA2205" i="90"/>
  <c r="Z2205" i="90"/>
  <c r="Y2205" i="90"/>
  <c r="X2205" i="90"/>
  <c r="AA2204" i="90"/>
  <c r="Z2204" i="90"/>
  <c r="Y2204" i="90"/>
  <c r="X2204" i="90"/>
  <c r="W2204" i="90"/>
  <c r="AA2203" i="90"/>
  <c r="Z2203" i="90"/>
  <c r="Y2203" i="90"/>
  <c r="X2203" i="90"/>
  <c r="W2203" i="90"/>
  <c r="AA2202" i="90"/>
  <c r="AA2201" i="90"/>
  <c r="Z2201" i="90"/>
  <c r="Y2201" i="90"/>
  <c r="X2201" i="90"/>
  <c r="W2201" i="90"/>
  <c r="AA2200" i="90"/>
  <c r="Z2200" i="90"/>
  <c r="Y2200" i="90"/>
  <c r="X2200" i="90"/>
  <c r="W2200" i="90"/>
  <c r="AA2199" i="90"/>
  <c r="Z2199" i="90"/>
  <c r="Y2199" i="90"/>
  <c r="X2199" i="90"/>
  <c r="W2199" i="90"/>
  <c r="AA2198" i="90"/>
  <c r="Z2198" i="90"/>
  <c r="Y2198" i="90"/>
  <c r="X2198" i="90"/>
  <c r="W2198" i="90"/>
  <c r="G2192" i="90"/>
  <c r="H2158" i="90"/>
  <c r="P2183" i="90" s="1"/>
  <c r="AA2183" i="90"/>
  <c r="Z2183" i="90"/>
  <c r="Y2183" i="90"/>
  <c r="X2183" i="90"/>
  <c r="W2183" i="90"/>
  <c r="AA2182" i="90"/>
  <c r="Z2182" i="90"/>
  <c r="Y2182" i="90"/>
  <c r="X2182" i="90"/>
  <c r="W2182" i="90"/>
  <c r="AA2181" i="90"/>
  <c r="Z2181" i="90"/>
  <c r="Y2181" i="90"/>
  <c r="X2181" i="90"/>
  <c r="W2181" i="90"/>
  <c r="AA2180" i="90"/>
  <c r="Z2180" i="90"/>
  <c r="Y2180" i="90"/>
  <c r="X2180" i="90"/>
  <c r="W2180" i="90"/>
  <c r="AA2179" i="90"/>
  <c r="Z2179" i="90"/>
  <c r="Y2179" i="90"/>
  <c r="X2179" i="90"/>
  <c r="W2179" i="90"/>
  <c r="AA2178" i="90"/>
  <c r="Z2178" i="90"/>
  <c r="Y2178" i="90"/>
  <c r="X2178" i="90"/>
  <c r="W2178" i="90"/>
  <c r="AA2177" i="90"/>
  <c r="Z2177" i="90"/>
  <c r="Y2177" i="90"/>
  <c r="X2177" i="90"/>
  <c r="W2177" i="90"/>
  <c r="AA2176" i="90"/>
  <c r="Z2176" i="90"/>
  <c r="Y2176" i="90"/>
  <c r="X2176" i="90"/>
  <c r="W2176" i="90"/>
  <c r="AA2175" i="90"/>
  <c r="Z2175" i="90"/>
  <c r="Y2175" i="90"/>
  <c r="X2175" i="90"/>
  <c r="W2175" i="90"/>
  <c r="AA2174" i="90"/>
  <c r="Z2174" i="90"/>
  <c r="Y2174" i="90"/>
  <c r="X2174" i="90"/>
  <c r="W2174" i="90"/>
  <c r="AA2173" i="90"/>
  <c r="AA2172" i="90"/>
  <c r="Z2172" i="90"/>
  <c r="Y2172" i="90"/>
  <c r="X2172" i="90"/>
  <c r="W2172" i="90"/>
  <c r="AA2171" i="90"/>
  <c r="Z2171" i="90"/>
  <c r="Y2171" i="90"/>
  <c r="X2171" i="90"/>
  <c r="AA2170" i="90"/>
  <c r="Z2170" i="90"/>
  <c r="Y2170" i="90"/>
  <c r="X2170" i="90"/>
  <c r="AA2169" i="90"/>
  <c r="Z2169" i="90"/>
  <c r="Y2169" i="90"/>
  <c r="X2169" i="90"/>
  <c r="AA2168" i="90"/>
  <c r="Z2168" i="90"/>
  <c r="Y2168" i="90"/>
  <c r="X2168" i="90"/>
  <c r="AA2167" i="90"/>
  <c r="Z2167" i="90"/>
  <c r="Y2167" i="90"/>
  <c r="X2167" i="90"/>
  <c r="W2167" i="90"/>
  <c r="AA2166" i="90"/>
  <c r="Z2166" i="90"/>
  <c r="Y2166" i="90"/>
  <c r="X2166" i="90"/>
  <c r="W2166" i="90"/>
  <c r="AA2165" i="90"/>
  <c r="AA2164" i="90"/>
  <c r="Z2164" i="90"/>
  <c r="Y2164" i="90"/>
  <c r="X2164" i="90"/>
  <c r="W2164" i="90"/>
  <c r="AA2163" i="90"/>
  <c r="Z2163" i="90"/>
  <c r="Y2163" i="90"/>
  <c r="X2163" i="90"/>
  <c r="W2163" i="90"/>
  <c r="AA2162" i="90"/>
  <c r="Z2162" i="90"/>
  <c r="Y2162" i="90"/>
  <c r="X2162" i="90"/>
  <c r="W2162" i="90"/>
  <c r="AA2161" i="90"/>
  <c r="Z2161" i="90"/>
  <c r="Y2161" i="90"/>
  <c r="X2161" i="90"/>
  <c r="W2161" i="90"/>
  <c r="G2155" i="90"/>
  <c r="H2121" i="90"/>
  <c r="P2135" i="90" s="1"/>
  <c r="AA2146" i="90"/>
  <c r="Z2146" i="90"/>
  <c r="Y2146" i="90"/>
  <c r="X2146" i="90"/>
  <c r="W2146" i="90"/>
  <c r="AA2145" i="90"/>
  <c r="Z2145" i="90"/>
  <c r="Y2145" i="90"/>
  <c r="X2145" i="90"/>
  <c r="W2145" i="90"/>
  <c r="AA2144" i="90"/>
  <c r="Z2144" i="90"/>
  <c r="Y2144" i="90"/>
  <c r="X2144" i="90"/>
  <c r="W2144" i="90"/>
  <c r="AA2143" i="90"/>
  <c r="Z2143" i="90"/>
  <c r="Y2143" i="90"/>
  <c r="X2143" i="90"/>
  <c r="W2143" i="90"/>
  <c r="AA2142" i="90"/>
  <c r="Z2142" i="90"/>
  <c r="Y2142" i="90"/>
  <c r="X2142" i="90"/>
  <c r="W2142" i="90"/>
  <c r="AA2141" i="90"/>
  <c r="Z2141" i="90"/>
  <c r="Y2141" i="90"/>
  <c r="X2141" i="90"/>
  <c r="W2141" i="90"/>
  <c r="AA2140" i="90"/>
  <c r="Z2140" i="90"/>
  <c r="Y2140" i="90"/>
  <c r="X2140" i="90"/>
  <c r="W2140" i="90"/>
  <c r="AA2139" i="90"/>
  <c r="Z2139" i="90"/>
  <c r="Y2139" i="90"/>
  <c r="X2139" i="90"/>
  <c r="W2139" i="90"/>
  <c r="AA2138" i="90"/>
  <c r="Z2138" i="90"/>
  <c r="Y2138" i="90"/>
  <c r="X2138" i="90"/>
  <c r="W2138" i="90"/>
  <c r="AA2137" i="90"/>
  <c r="Z2137" i="90"/>
  <c r="Y2137" i="90"/>
  <c r="X2137" i="90"/>
  <c r="W2137" i="90"/>
  <c r="AA2136" i="90"/>
  <c r="AA2135" i="90"/>
  <c r="Z2135" i="90"/>
  <c r="Y2135" i="90"/>
  <c r="X2135" i="90"/>
  <c r="W2135" i="90"/>
  <c r="AA2134" i="90"/>
  <c r="Z2134" i="90"/>
  <c r="Y2134" i="90"/>
  <c r="X2134" i="90"/>
  <c r="AA2133" i="90"/>
  <c r="Z2133" i="90"/>
  <c r="Y2133" i="90"/>
  <c r="X2133" i="90"/>
  <c r="AA2132" i="90"/>
  <c r="Z2132" i="90"/>
  <c r="Y2132" i="90"/>
  <c r="X2132" i="90"/>
  <c r="AA2131" i="90"/>
  <c r="Z2131" i="90"/>
  <c r="Y2131" i="90"/>
  <c r="X2131" i="90"/>
  <c r="AA2130" i="90"/>
  <c r="Z2130" i="90"/>
  <c r="Y2130" i="90"/>
  <c r="X2130" i="90"/>
  <c r="W2130" i="90"/>
  <c r="AA2129" i="90"/>
  <c r="Z2129" i="90"/>
  <c r="Y2129" i="90"/>
  <c r="X2129" i="90"/>
  <c r="W2129" i="90"/>
  <c r="AA2128" i="90"/>
  <c r="AA2127" i="90"/>
  <c r="Z2127" i="90"/>
  <c r="Y2127" i="90"/>
  <c r="X2127" i="90"/>
  <c r="W2127" i="90"/>
  <c r="AA2126" i="90"/>
  <c r="Z2126" i="90"/>
  <c r="Y2126" i="90"/>
  <c r="X2126" i="90"/>
  <c r="W2126" i="90"/>
  <c r="AA2125" i="90"/>
  <c r="Z2125" i="90"/>
  <c r="Y2125" i="90"/>
  <c r="X2125" i="90"/>
  <c r="W2125" i="90"/>
  <c r="AA2124" i="90"/>
  <c r="Z2124" i="90"/>
  <c r="Y2124" i="90"/>
  <c r="X2124" i="90"/>
  <c r="W2124" i="90"/>
  <c r="G2118" i="90"/>
  <c r="H2084" i="90"/>
  <c r="P2109" i="90" s="1"/>
  <c r="AA2109" i="90"/>
  <c r="Z2109" i="90"/>
  <c r="Y2109" i="90"/>
  <c r="X2109" i="90"/>
  <c r="W2109" i="90"/>
  <c r="AA2108" i="90"/>
  <c r="Z2108" i="90"/>
  <c r="Y2108" i="90"/>
  <c r="X2108" i="90"/>
  <c r="W2108" i="90"/>
  <c r="AA2107" i="90"/>
  <c r="Z2107" i="90"/>
  <c r="Y2107" i="90"/>
  <c r="X2107" i="90"/>
  <c r="W2107" i="90"/>
  <c r="AA2106" i="90"/>
  <c r="Z2106" i="90"/>
  <c r="Y2106" i="90"/>
  <c r="X2106" i="90"/>
  <c r="W2106" i="90"/>
  <c r="AA2105" i="90"/>
  <c r="Z2105" i="90"/>
  <c r="Y2105" i="90"/>
  <c r="X2105" i="90"/>
  <c r="W2105" i="90"/>
  <c r="AA2104" i="90"/>
  <c r="Z2104" i="90"/>
  <c r="Y2104" i="90"/>
  <c r="X2104" i="90"/>
  <c r="W2104" i="90"/>
  <c r="AA2103" i="90"/>
  <c r="Z2103" i="90"/>
  <c r="Y2103" i="90"/>
  <c r="X2103" i="90"/>
  <c r="W2103" i="90"/>
  <c r="AA2102" i="90"/>
  <c r="Z2102" i="90"/>
  <c r="Y2102" i="90"/>
  <c r="X2102" i="90"/>
  <c r="W2102" i="90"/>
  <c r="AA2101" i="90"/>
  <c r="Z2101" i="90"/>
  <c r="Y2101" i="90"/>
  <c r="X2101" i="90"/>
  <c r="W2101" i="90"/>
  <c r="AA2100" i="90"/>
  <c r="Z2100" i="90"/>
  <c r="Y2100" i="90"/>
  <c r="X2100" i="90"/>
  <c r="W2100" i="90"/>
  <c r="AA2099" i="90"/>
  <c r="AA2098" i="90"/>
  <c r="Z2098" i="90"/>
  <c r="Y2098" i="90"/>
  <c r="X2098" i="90"/>
  <c r="W2098" i="90"/>
  <c r="AA2097" i="90"/>
  <c r="Z2097" i="90"/>
  <c r="Y2097" i="90"/>
  <c r="X2097" i="90"/>
  <c r="AA2096" i="90"/>
  <c r="Z2096" i="90"/>
  <c r="Y2096" i="90"/>
  <c r="X2096" i="90"/>
  <c r="AA2095" i="90"/>
  <c r="Z2095" i="90"/>
  <c r="Y2095" i="90"/>
  <c r="X2095" i="90"/>
  <c r="AA2094" i="90"/>
  <c r="Z2094" i="90"/>
  <c r="Y2094" i="90"/>
  <c r="X2094" i="90"/>
  <c r="AA2093" i="90"/>
  <c r="Z2093" i="90"/>
  <c r="Y2093" i="90"/>
  <c r="X2093" i="90"/>
  <c r="W2093" i="90"/>
  <c r="AA2092" i="90"/>
  <c r="Z2092" i="90"/>
  <c r="Y2092" i="90"/>
  <c r="X2092" i="90"/>
  <c r="W2092" i="90"/>
  <c r="AA2091" i="90"/>
  <c r="AA2090" i="90"/>
  <c r="Z2090" i="90"/>
  <c r="Y2090" i="90"/>
  <c r="X2090" i="90"/>
  <c r="W2090" i="90"/>
  <c r="AA2089" i="90"/>
  <c r="Z2089" i="90"/>
  <c r="Y2089" i="90"/>
  <c r="X2089" i="90"/>
  <c r="W2089" i="90"/>
  <c r="AA2088" i="90"/>
  <c r="Z2088" i="90"/>
  <c r="Y2088" i="90"/>
  <c r="X2088" i="90"/>
  <c r="W2088" i="90"/>
  <c r="AA2087" i="90"/>
  <c r="Z2087" i="90"/>
  <c r="Y2087" i="90"/>
  <c r="X2087" i="90"/>
  <c r="W2087" i="90"/>
  <c r="G2081" i="90"/>
  <c r="H2047" i="90"/>
  <c r="P2072" i="90" s="1"/>
  <c r="AA2072" i="90"/>
  <c r="Z2072" i="90"/>
  <c r="Y2072" i="90"/>
  <c r="X2072" i="90"/>
  <c r="W2072" i="90"/>
  <c r="AA2071" i="90"/>
  <c r="Z2071" i="90"/>
  <c r="Y2071" i="90"/>
  <c r="X2071" i="90"/>
  <c r="W2071" i="90"/>
  <c r="AA2070" i="90"/>
  <c r="Z2070" i="90"/>
  <c r="Y2070" i="90"/>
  <c r="X2070" i="90"/>
  <c r="W2070" i="90"/>
  <c r="AA2069" i="90"/>
  <c r="Z2069" i="90"/>
  <c r="Y2069" i="90"/>
  <c r="X2069" i="90"/>
  <c r="W2069" i="90"/>
  <c r="AA2068" i="90"/>
  <c r="Z2068" i="90"/>
  <c r="Y2068" i="90"/>
  <c r="X2068" i="90"/>
  <c r="W2068" i="90"/>
  <c r="AA2067" i="90"/>
  <c r="Z2067" i="90"/>
  <c r="Y2067" i="90"/>
  <c r="X2067" i="90"/>
  <c r="W2067" i="90"/>
  <c r="AA2066" i="90"/>
  <c r="Z2066" i="90"/>
  <c r="Y2066" i="90"/>
  <c r="X2066" i="90"/>
  <c r="W2066" i="90"/>
  <c r="AA2065" i="90"/>
  <c r="Z2065" i="90"/>
  <c r="Y2065" i="90"/>
  <c r="X2065" i="90"/>
  <c r="W2065" i="90"/>
  <c r="AA2064" i="90"/>
  <c r="Z2064" i="90"/>
  <c r="Y2064" i="90"/>
  <c r="X2064" i="90"/>
  <c r="W2064" i="90"/>
  <c r="AA2063" i="90"/>
  <c r="Z2063" i="90"/>
  <c r="Y2063" i="90"/>
  <c r="X2063" i="90"/>
  <c r="W2063" i="90"/>
  <c r="AA2062" i="90"/>
  <c r="AA2061" i="90"/>
  <c r="Z2061" i="90"/>
  <c r="Y2061" i="90"/>
  <c r="X2061" i="90"/>
  <c r="W2061" i="90"/>
  <c r="AA2060" i="90"/>
  <c r="Z2060" i="90"/>
  <c r="Y2060" i="90"/>
  <c r="X2060" i="90"/>
  <c r="AA2059" i="90"/>
  <c r="Z2059" i="90"/>
  <c r="Y2059" i="90"/>
  <c r="X2059" i="90"/>
  <c r="AA2058" i="90"/>
  <c r="Z2058" i="90"/>
  <c r="Y2058" i="90"/>
  <c r="X2058" i="90"/>
  <c r="AA2057" i="90"/>
  <c r="Z2057" i="90"/>
  <c r="Y2057" i="90"/>
  <c r="X2057" i="90"/>
  <c r="AA2056" i="90"/>
  <c r="Z2056" i="90"/>
  <c r="Y2056" i="90"/>
  <c r="X2056" i="90"/>
  <c r="W2056" i="90"/>
  <c r="AA2055" i="90"/>
  <c r="Z2055" i="90"/>
  <c r="Y2055" i="90"/>
  <c r="X2055" i="90"/>
  <c r="W2055" i="90"/>
  <c r="AA2054" i="90"/>
  <c r="AA2053" i="90"/>
  <c r="Z2053" i="90"/>
  <c r="Y2053" i="90"/>
  <c r="X2053" i="90"/>
  <c r="W2053" i="90"/>
  <c r="AA2052" i="90"/>
  <c r="Z2052" i="90"/>
  <c r="Y2052" i="90"/>
  <c r="X2052" i="90"/>
  <c r="W2052" i="90"/>
  <c r="AA2051" i="90"/>
  <c r="Z2051" i="90"/>
  <c r="Y2051" i="90"/>
  <c r="X2051" i="90"/>
  <c r="W2051" i="90"/>
  <c r="AA2050" i="90"/>
  <c r="Z2050" i="90"/>
  <c r="Y2050" i="90"/>
  <c r="X2050" i="90"/>
  <c r="W2050" i="90"/>
  <c r="G2044" i="90"/>
  <c r="H2010" i="90"/>
  <c r="P2035" i="90" s="1"/>
  <c r="AA2035" i="90"/>
  <c r="Z2035" i="90"/>
  <c r="Y2035" i="90"/>
  <c r="X2035" i="90"/>
  <c r="W2035" i="90"/>
  <c r="AA2034" i="90"/>
  <c r="Z2034" i="90"/>
  <c r="Y2034" i="90"/>
  <c r="X2034" i="90"/>
  <c r="W2034" i="90"/>
  <c r="AA2033" i="90"/>
  <c r="Z2033" i="90"/>
  <c r="Y2033" i="90"/>
  <c r="X2033" i="90"/>
  <c r="W2033" i="90"/>
  <c r="AA2032" i="90"/>
  <c r="Z2032" i="90"/>
  <c r="Y2032" i="90"/>
  <c r="X2032" i="90"/>
  <c r="W2032" i="90"/>
  <c r="AA2031" i="90"/>
  <c r="Z2031" i="90"/>
  <c r="Y2031" i="90"/>
  <c r="X2031" i="90"/>
  <c r="W2031" i="90"/>
  <c r="AA2030" i="90"/>
  <c r="Z2030" i="90"/>
  <c r="Y2030" i="90"/>
  <c r="X2030" i="90"/>
  <c r="W2030" i="90"/>
  <c r="AA2029" i="90"/>
  <c r="Z2029" i="90"/>
  <c r="Y2029" i="90"/>
  <c r="X2029" i="90"/>
  <c r="W2029" i="90"/>
  <c r="AA2028" i="90"/>
  <c r="Z2028" i="90"/>
  <c r="Y2028" i="90"/>
  <c r="X2028" i="90"/>
  <c r="W2028" i="90"/>
  <c r="AA2027" i="90"/>
  <c r="Z2027" i="90"/>
  <c r="Y2027" i="90"/>
  <c r="X2027" i="90"/>
  <c r="W2027" i="90"/>
  <c r="AA2026" i="90"/>
  <c r="Z2026" i="90"/>
  <c r="Y2026" i="90"/>
  <c r="X2026" i="90"/>
  <c r="W2026" i="90"/>
  <c r="AA2025" i="90"/>
  <c r="AA2024" i="90"/>
  <c r="Z2024" i="90"/>
  <c r="Y2024" i="90"/>
  <c r="X2024" i="90"/>
  <c r="W2024" i="90"/>
  <c r="AA2023" i="90"/>
  <c r="Z2023" i="90"/>
  <c r="Y2023" i="90"/>
  <c r="X2023" i="90"/>
  <c r="AA2022" i="90"/>
  <c r="Z2022" i="90"/>
  <c r="Y2022" i="90"/>
  <c r="X2022" i="90"/>
  <c r="AA2021" i="90"/>
  <c r="Z2021" i="90"/>
  <c r="Y2021" i="90"/>
  <c r="X2021" i="90"/>
  <c r="AA2020" i="90"/>
  <c r="Z2020" i="90"/>
  <c r="Y2020" i="90"/>
  <c r="X2020" i="90"/>
  <c r="AA2019" i="90"/>
  <c r="Z2019" i="90"/>
  <c r="Y2019" i="90"/>
  <c r="X2019" i="90"/>
  <c r="W2019" i="90"/>
  <c r="AA2018" i="90"/>
  <c r="Z2018" i="90"/>
  <c r="Y2018" i="90"/>
  <c r="X2018" i="90"/>
  <c r="W2018" i="90"/>
  <c r="AA2017" i="90"/>
  <c r="AA2016" i="90"/>
  <c r="Z2016" i="90"/>
  <c r="Y2016" i="90"/>
  <c r="X2016" i="90"/>
  <c r="W2016" i="90"/>
  <c r="AA2015" i="90"/>
  <c r="Z2015" i="90"/>
  <c r="Y2015" i="90"/>
  <c r="X2015" i="90"/>
  <c r="W2015" i="90"/>
  <c r="AA2014" i="90"/>
  <c r="Z2014" i="90"/>
  <c r="Y2014" i="90"/>
  <c r="X2014" i="90"/>
  <c r="W2014" i="90"/>
  <c r="AA2013" i="90"/>
  <c r="Z2013" i="90"/>
  <c r="Y2013" i="90"/>
  <c r="X2013" i="90"/>
  <c r="W2013" i="90"/>
  <c r="G2007" i="90"/>
  <c r="H1973" i="90"/>
  <c r="P1998" i="90" s="1"/>
  <c r="AA1998" i="90"/>
  <c r="Z1998" i="90"/>
  <c r="Y1998" i="90"/>
  <c r="X1998" i="90"/>
  <c r="W1998" i="90"/>
  <c r="AA1997" i="90"/>
  <c r="Z1997" i="90"/>
  <c r="Y1997" i="90"/>
  <c r="X1997" i="90"/>
  <c r="W1997" i="90"/>
  <c r="AA1996" i="90"/>
  <c r="Z1996" i="90"/>
  <c r="Y1996" i="90"/>
  <c r="X1996" i="90"/>
  <c r="W1996" i="90"/>
  <c r="AA1995" i="90"/>
  <c r="Z1995" i="90"/>
  <c r="Y1995" i="90"/>
  <c r="X1995" i="90"/>
  <c r="W1995" i="90"/>
  <c r="AA1994" i="90"/>
  <c r="Z1994" i="90"/>
  <c r="Y1994" i="90"/>
  <c r="X1994" i="90"/>
  <c r="W1994" i="90"/>
  <c r="AA1993" i="90"/>
  <c r="Z1993" i="90"/>
  <c r="Y1993" i="90"/>
  <c r="X1993" i="90"/>
  <c r="W1993" i="90"/>
  <c r="AA1992" i="90"/>
  <c r="Z1992" i="90"/>
  <c r="Y1992" i="90"/>
  <c r="X1992" i="90"/>
  <c r="W1992" i="90"/>
  <c r="AA1991" i="90"/>
  <c r="Z1991" i="90"/>
  <c r="Y1991" i="90"/>
  <c r="X1991" i="90"/>
  <c r="W1991" i="90"/>
  <c r="AA1990" i="90"/>
  <c r="Z1990" i="90"/>
  <c r="Y1990" i="90"/>
  <c r="X1990" i="90"/>
  <c r="W1990" i="90"/>
  <c r="AA1989" i="90"/>
  <c r="Z1989" i="90"/>
  <c r="Y1989" i="90"/>
  <c r="X1989" i="90"/>
  <c r="W1989" i="90"/>
  <c r="AA1988" i="90"/>
  <c r="AA1987" i="90"/>
  <c r="Z1987" i="90"/>
  <c r="Y1987" i="90"/>
  <c r="X1987" i="90"/>
  <c r="W1987" i="90"/>
  <c r="AA1986" i="90"/>
  <c r="Z1986" i="90"/>
  <c r="Y1986" i="90"/>
  <c r="X1986" i="90"/>
  <c r="AA1985" i="90"/>
  <c r="Z1985" i="90"/>
  <c r="Y1985" i="90"/>
  <c r="X1985" i="90"/>
  <c r="AA1984" i="90"/>
  <c r="Z1984" i="90"/>
  <c r="Y1984" i="90"/>
  <c r="X1984" i="90"/>
  <c r="AA1983" i="90"/>
  <c r="Z1983" i="90"/>
  <c r="Y1983" i="90"/>
  <c r="X1983" i="90"/>
  <c r="AA1982" i="90"/>
  <c r="Z1982" i="90"/>
  <c r="Y1982" i="90"/>
  <c r="X1982" i="90"/>
  <c r="W1982" i="90"/>
  <c r="AA1981" i="90"/>
  <c r="Z1981" i="90"/>
  <c r="Y1981" i="90"/>
  <c r="X1981" i="90"/>
  <c r="W1981" i="90"/>
  <c r="AA1980" i="90"/>
  <c r="AA1979" i="90"/>
  <c r="Z1979" i="90"/>
  <c r="Y1979" i="90"/>
  <c r="X1979" i="90"/>
  <c r="W1979" i="90"/>
  <c r="AA1978" i="90"/>
  <c r="Z1978" i="90"/>
  <c r="Y1978" i="90"/>
  <c r="X1978" i="90"/>
  <c r="W1978" i="90"/>
  <c r="AA1977" i="90"/>
  <c r="Z1977" i="90"/>
  <c r="Y1977" i="90"/>
  <c r="X1977" i="90"/>
  <c r="W1977" i="90"/>
  <c r="AA1976" i="90"/>
  <c r="Z1976" i="90"/>
  <c r="Y1976" i="90"/>
  <c r="X1976" i="90"/>
  <c r="W1976" i="90"/>
  <c r="G1970" i="90"/>
  <c r="G1933" i="90"/>
  <c r="G1896" i="90"/>
  <c r="G1859" i="90"/>
  <c r="G1822" i="90"/>
  <c r="G1784" i="90"/>
  <c r="G1747" i="90"/>
  <c r="G1710" i="90"/>
  <c r="G1673" i="90"/>
  <c r="G1636" i="90"/>
  <c r="G1599" i="90"/>
  <c r="G1562" i="90"/>
  <c r="G1525" i="90"/>
  <c r="G1488" i="90"/>
  <c r="G1451" i="90"/>
  <c r="G1414" i="90"/>
  <c r="G1377" i="90"/>
  <c r="G1340" i="90"/>
  <c r="G1303" i="90"/>
  <c r="G1266" i="90"/>
  <c r="G1229" i="90"/>
  <c r="G1192" i="90"/>
  <c r="G1155" i="90"/>
  <c r="G1118" i="90"/>
  <c r="G1081" i="90"/>
  <c r="G1039" i="90"/>
  <c r="G1002" i="90"/>
  <c r="G965" i="90"/>
  <c r="G928" i="90"/>
  <c r="G891" i="90"/>
  <c r="G854" i="90"/>
  <c r="G817" i="90"/>
  <c r="G780" i="90"/>
  <c r="G743" i="90"/>
  <c r="G706" i="90"/>
  <c r="G669" i="90"/>
  <c r="G632" i="90"/>
  <c r="G595" i="90"/>
  <c r="G558" i="90"/>
  <c r="G521" i="90"/>
  <c r="G484" i="90"/>
  <c r="G447" i="90"/>
  <c r="G410" i="90"/>
  <c r="G373" i="90"/>
  <c r="G336" i="90"/>
  <c r="G299" i="90"/>
  <c r="AA1961" i="90"/>
  <c r="Z1961" i="90"/>
  <c r="Y1961" i="90"/>
  <c r="X1961" i="90"/>
  <c r="W1961" i="90"/>
  <c r="AA1960" i="90"/>
  <c r="Z1960" i="90"/>
  <c r="Y1960" i="90"/>
  <c r="X1960" i="90"/>
  <c r="W1960" i="90"/>
  <c r="AA1959" i="90"/>
  <c r="Z1959" i="90"/>
  <c r="Y1959" i="90"/>
  <c r="X1959" i="90"/>
  <c r="W1959" i="90"/>
  <c r="AA1958" i="90"/>
  <c r="Z1958" i="90"/>
  <c r="Y1958" i="90"/>
  <c r="X1958" i="90"/>
  <c r="W1958" i="90"/>
  <c r="AA1957" i="90"/>
  <c r="Z1957" i="90"/>
  <c r="Y1957" i="90"/>
  <c r="X1957" i="90"/>
  <c r="W1957" i="90"/>
  <c r="AA1956" i="90"/>
  <c r="Z1956" i="90"/>
  <c r="Y1956" i="90"/>
  <c r="X1956" i="90"/>
  <c r="W1956" i="90"/>
  <c r="AA1955" i="90"/>
  <c r="Z1955" i="90"/>
  <c r="Y1955" i="90"/>
  <c r="X1955" i="90"/>
  <c r="W1955" i="90"/>
  <c r="AA1954" i="90"/>
  <c r="Z1954" i="90"/>
  <c r="Y1954" i="90"/>
  <c r="X1954" i="90"/>
  <c r="W1954" i="90"/>
  <c r="AA1953" i="90"/>
  <c r="Z1953" i="90"/>
  <c r="Y1953" i="90"/>
  <c r="X1953" i="90"/>
  <c r="W1953" i="90"/>
  <c r="AA1952" i="90"/>
  <c r="Z1952" i="90"/>
  <c r="Y1952" i="90"/>
  <c r="X1952" i="90"/>
  <c r="W1952" i="90"/>
  <c r="AA1951" i="90"/>
  <c r="AA1950" i="90"/>
  <c r="Z1950" i="90"/>
  <c r="Y1950" i="90"/>
  <c r="X1950" i="90"/>
  <c r="W1950" i="90"/>
  <c r="AA1949" i="90"/>
  <c r="Z1949" i="90"/>
  <c r="Y1949" i="90"/>
  <c r="X1949" i="90"/>
  <c r="AA1948" i="90"/>
  <c r="Z1948" i="90"/>
  <c r="Y1948" i="90"/>
  <c r="X1948" i="90"/>
  <c r="AA1947" i="90"/>
  <c r="Z1947" i="90"/>
  <c r="Y1947" i="90"/>
  <c r="X1947" i="90"/>
  <c r="AA1946" i="90"/>
  <c r="Z1946" i="90"/>
  <c r="Y1946" i="90"/>
  <c r="X1946" i="90"/>
  <c r="AA1945" i="90"/>
  <c r="Z1945" i="90"/>
  <c r="Y1945" i="90"/>
  <c r="X1945" i="90"/>
  <c r="W1945" i="90"/>
  <c r="AA1944" i="90"/>
  <c r="Z1944" i="90"/>
  <c r="Y1944" i="90"/>
  <c r="X1944" i="90"/>
  <c r="W1944" i="90"/>
  <c r="AA1943" i="90"/>
  <c r="AA1942" i="90"/>
  <c r="Z1942" i="90"/>
  <c r="Y1942" i="90"/>
  <c r="X1942" i="90"/>
  <c r="W1942" i="90"/>
  <c r="AA1941" i="90"/>
  <c r="Z1941" i="90"/>
  <c r="Y1941" i="90"/>
  <c r="X1941" i="90"/>
  <c r="W1941" i="90"/>
  <c r="AA1940" i="90"/>
  <c r="Z1940" i="90"/>
  <c r="Y1940" i="90"/>
  <c r="X1940" i="90"/>
  <c r="W1940" i="90"/>
  <c r="AA1939" i="90"/>
  <c r="Z1939" i="90"/>
  <c r="Y1939" i="90"/>
  <c r="X1939" i="90"/>
  <c r="W1939" i="90"/>
  <c r="AA1924" i="90"/>
  <c r="Z1924" i="90"/>
  <c r="Y1924" i="90"/>
  <c r="X1924" i="90"/>
  <c r="W1924" i="90"/>
  <c r="AA1923" i="90"/>
  <c r="Z1923" i="90"/>
  <c r="Y1923" i="90"/>
  <c r="X1923" i="90"/>
  <c r="W1923" i="90"/>
  <c r="AA1922" i="90"/>
  <c r="Z1922" i="90"/>
  <c r="Y1922" i="90"/>
  <c r="X1922" i="90"/>
  <c r="W1922" i="90"/>
  <c r="AA1921" i="90"/>
  <c r="Z1921" i="90"/>
  <c r="Y1921" i="90"/>
  <c r="X1921" i="90"/>
  <c r="W1921" i="90"/>
  <c r="AA1920" i="90"/>
  <c r="Z1920" i="90"/>
  <c r="Y1920" i="90"/>
  <c r="X1920" i="90"/>
  <c r="W1920" i="90"/>
  <c r="AA1919" i="90"/>
  <c r="Z1919" i="90"/>
  <c r="Y1919" i="90"/>
  <c r="X1919" i="90"/>
  <c r="W1919" i="90"/>
  <c r="AA1918" i="90"/>
  <c r="Z1918" i="90"/>
  <c r="Y1918" i="90"/>
  <c r="X1918" i="90"/>
  <c r="W1918" i="90"/>
  <c r="AA1917" i="90"/>
  <c r="Z1917" i="90"/>
  <c r="Y1917" i="90"/>
  <c r="X1917" i="90"/>
  <c r="W1917" i="90"/>
  <c r="AA1916" i="90"/>
  <c r="Z1916" i="90"/>
  <c r="Y1916" i="90"/>
  <c r="X1916" i="90"/>
  <c r="W1916" i="90"/>
  <c r="AA1915" i="90"/>
  <c r="Z1915" i="90"/>
  <c r="Y1915" i="90"/>
  <c r="AA1914" i="90"/>
  <c r="AA1913" i="90"/>
  <c r="Z1913" i="90"/>
  <c r="Y1913" i="90"/>
  <c r="AA1912" i="90"/>
  <c r="Z1912" i="90"/>
  <c r="Y1912" i="90"/>
  <c r="AA1911" i="90"/>
  <c r="Z1911" i="90"/>
  <c r="Y1911" i="90"/>
  <c r="AA1910" i="90"/>
  <c r="Z1910" i="90"/>
  <c r="Y1910" i="90"/>
  <c r="AA1909" i="90"/>
  <c r="Z1909" i="90"/>
  <c r="Y1909" i="90"/>
  <c r="AA1908" i="90"/>
  <c r="Z1908" i="90"/>
  <c r="Y1908" i="90"/>
  <c r="AA1907" i="90"/>
  <c r="Z1907" i="90"/>
  <c r="Y1907" i="90"/>
  <c r="AA1906" i="90"/>
  <c r="AA1905" i="90"/>
  <c r="Z1905" i="90"/>
  <c r="Y1905" i="90"/>
  <c r="AA1904" i="90"/>
  <c r="Z1904" i="90"/>
  <c r="Y1904" i="90"/>
  <c r="AA1903" i="90"/>
  <c r="Z1903" i="90"/>
  <c r="Y1903" i="90"/>
  <c r="AA1902" i="90"/>
  <c r="Y1902" i="90"/>
  <c r="Z1902" i="90"/>
  <c r="AA1887" i="90"/>
  <c r="Z1887" i="90"/>
  <c r="Y1887" i="90"/>
  <c r="X1887" i="90"/>
  <c r="W1887" i="90"/>
  <c r="AA1886" i="90"/>
  <c r="Z1886" i="90"/>
  <c r="Y1886" i="90"/>
  <c r="X1886" i="90"/>
  <c r="W1886" i="90"/>
  <c r="AA1885" i="90"/>
  <c r="Z1885" i="90"/>
  <c r="Y1885" i="90"/>
  <c r="X1885" i="90"/>
  <c r="W1885" i="90"/>
  <c r="AA1884" i="90"/>
  <c r="Z1884" i="90"/>
  <c r="Y1884" i="90"/>
  <c r="X1884" i="90"/>
  <c r="W1884" i="90"/>
  <c r="AA1883" i="90"/>
  <c r="Z1883" i="90"/>
  <c r="Y1883" i="90"/>
  <c r="X1883" i="90"/>
  <c r="W1883" i="90"/>
  <c r="AA1882" i="90"/>
  <c r="Z1882" i="90"/>
  <c r="Y1882" i="90"/>
  <c r="X1882" i="90"/>
  <c r="W1882" i="90"/>
  <c r="AA1881" i="90"/>
  <c r="Z1881" i="90"/>
  <c r="Y1881" i="90"/>
  <c r="X1881" i="90"/>
  <c r="W1881" i="90"/>
  <c r="AA1880" i="90"/>
  <c r="Z1880" i="90"/>
  <c r="Y1880" i="90"/>
  <c r="X1880" i="90"/>
  <c r="W1880" i="90"/>
  <c r="AA1879" i="90"/>
  <c r="Z1879" i="90"/>
  <c r="Y1879" i="90"/>
  <c r="X1879" i="90"/>
  <c r="W1879" i="90"/>
  <c r="AA1878" i="90"/>
  <c r="Z1878" i="90"/>
  <c r="Y1878" i="90"/>
  <c r="X1878" i="90"/>
  <c r="W1878" i="90"/>
  <c r="AA1877" i="90"/>
  <c r="AA1876" i="90"/>
  <c r="Z1876" i="90"/>
  <c r="Y1876" i="90"/>
  <c r="X1876" i="90"/>
  <c r="W1876" i="90"/>
  <c r="AA1875" i="90"/>
  <c r="Z1875" i="90"/>
  <c r="Y1875" i="90"/>
  <c r="X1875" i="90"/>
  <c r="AA1874" i="90"/>
  <c r="Z1874" i="90"/>
  <c r="Y1874" i="90"/>
  <c r="X1874" i="90"/>
  <c r="AA1873" i="90"/>
  <c r="Z1873" i="90"/>
  <c r="Y1873" i="90"/>
  <c r="X1873" i="90"/>
  <c r="AA1872" i="90"/>
  <c r="Z1872" i="90"/>
  <c r="Y1872" i="90"/>
  <c r="X1872" i="90"/>
  <c r="AA1871" i="90"/>
  <c r="Z1871" i="90"/>
  <c r="Y1871" i="90"/>
  <c r="X1871" i="90"/>
  <c r="W1871" i="90"/>
  <c r="AA1870" i="90"/>
  <c r="Z1870" i="90"/>
  <c r="Y1870" i="90"/>
  <c r="X1870" i="90"/>
  <c r="W1870" i="90"/>
  <c r="AA1869" i="90"/>
  <c r="AA1868" i="90"/>
  <c r="Z1868" i="90"/>
  <c r="Y1868" i="90"/>
  <c r="X1868" i="90"/>
  <c r="W1868" i="90"/>
  <c r="AA1867" i="90"/>
  <c r="Z1867" i="90"/>
  <c r="Y1867" i="90"/>
  <c r="X1867" i="90"/>
  <c r="W1867" i="90"/>
  <c r="AA1866" i="90"/>
  <c r="Z1866" i="90"/>
  <c r="Y1866" i="90"/>
  <c r="X1866" i="90"/>
  <c r="W1866" i="90"/>
  <c r="AA1865" i="90"/>
  <c r="Z1865" i="90"/>
  <c r="Y1865" i="90"/>
  <c r="X1865" i="90"/>
  <c r="W1865" i="90"/>
  <c r="AA1850" i="90"/>
  <c r="Z1850" i="90"/>
  <c r="Y1850" i="90"/>
  <c r="X1850" i="90"/>
  <c r="W1850" i="90"/>
  <c r="AA1849" i="90"/>
  <c r="Z1849" i="90"/>
  <c r="Y1849" i="90"/>
  <c r="X1849" i="90"/>
  <c r="W1849" i="90"/>
  <c r="AA1848" i="90"/>
  <c r="Z1848" i="90"/>
  <c r="Y1848" i="90"/>
  <c r="X1848" i="90"/>
  <c r="W1848" i="90"/>
  <c r="AA1847" i="90"/>
  <c r="Z1847" i="90"/>
  <c r="Y1847" i="90"/>
  <c r="X1847" i="90"/>
  <c r="W1847" i="90"/>
  <c r="AA1846" i="90"/>
  <c r="Z1846" i="90"/>
  <c r="Y1846" i="90"/>
  <c r="X1846" i="90"/>
  <c r="W1846" i="90"/>
  <c r="AA1845" i="90"/>
  <c r="Z1845" i="90"/>
  <c r="Y1845" i="90"/>
  <c r="X1845" i="90"/>
  <c r="W1845" i="90"/>
  <c r="AA1844" i="90"/>
  <c r="Z1844" i="90"/>
  <c r="Y1844" i="90"/>
  <c r="X1844" i="90"/>
  <c r="W1844" i="90"/>
  <c r="AA1843" i="90"/>
  <c r="Z1843" i="90"/>
  <c r="Y1843" i="90"/>
  <c r="X1843" i="90"/>
  <c r="W1843" i="90"/>
  <c r="AA1842" i="90"/>
  <c r="Z1842" i="90"/>
  <c r="Y1842" i="90"/>
  <c r="X1842" i="90"/>
  <c r="W1842" i="90"/>
  <c r="AA1841" i="90"/>
  <c r="Z1841" i="90"/>
  <c r="Y1841" i="90"/>
  <c r="X1841" i="90"/>
  <c r="W1841" i="90"/>
  <c r="AA1840" i="90"/>
  <c r="AA1839" i="90"/>
  <c r="Z1839" i="90"/>
  <c r="Y1839" i="90"/>
  <c r="X1839" i="90"/>
  <c r="W1839" i="90"/>
  <c r="AA1838" i="90"/>
  <c r="Z1838" i="90"/>
  <c r="Y1838" i="90"/>
  <c r="X1838" i="90"/>
  <c r="AA1837" i="90"/>
  <c r="Z1837" i="90"/>
  <c r="Y1837" i="90"/>
  <c r="X1837" i="90"/>
  <c r="AA1836" i="90"/>
  <c r="Z1836" i="90"/>
  <c r="Y1836" i="90"/>
  <c r="X1836" i="90"/>
  <c r="AA1835" i="90"/>
  <c r="Z1835" i="90"/>
  <c r="Y1835" i="90"/>
  <c r="X1835" i="90"/>
  <c r="AA1834" i="90"/>
  <c r="Z1834" i="90"/>
  <c r="Y1834" i="90"/>
  <c r="X1834" i="90"/>
  <c r="W1834" i="90"/>
  <c r="AA1833" i="90"/>
  <c r="Z1833" i="90"/>
  <c r="Y1833" i="90"/>
  <c r="X1833" i="90"/>
  <c r="W1833" i="90"/>
  <c r="AA1832" i="90"/>
  <c r="AA1831" i="90"/>
  <c r="Z1831" i="90"/>
  <c r="Y1831" i="90"/>
  <c r="X1831" i="90"/>
  <c r="W1831" i="90"/>
  <c r="AA1830" i="90"/>
  <c r="Z1830" i="90"/>
  <c r="Y1830" i="90"/>
  <c r="X1830" i="90"/>
  <c r="W1830" i="90"/>
  <c r="AA1829" i="90"/>
  <c r="Z1829" i="90"/>
  <c r="Y1829" i="90"/>
  <c r="X1829" i="90"/>
  <c r="W1829" i="90"/>
  <c r="AA1828" i="90"/>
  <c r="Z1828" i="90"/>
  <c r="Y1828" i="90"/>
  <c r="X1828" i="90"/>
  <c r="W1828" i="90"/>
  <c r="AA1812" i="90"/>
  <c r="Z1812" i="90"/>
  <c r="Y1812" i="90"/>
  <c r="X1812" i="90"/>
  <c r="W1812" i="90"/>
  <c r="AA1811" i="90"/>
  <c r="Z1811" i="90"/>
  <c r="Y1811" i="90"/>
  <c r="X1811" i="90"/>
  <c r="W1811" i="90"/>
  <c r="AA1810" i="90"/>
  <c r="Z1810" i="90"/>
  <c r="Y1810" i="90"/>
  <c r="X1810" i="90"/>
  <c r="W1810" i="90"/>
  <c r="AA1809" i="90"/>
  <c r="Z1809" i="90"/>
  <c r="Y1809" i="90"/>
  <c r="X1809" i="90"/>
  <c r="W1809" i="90"/>
  <c r="AA1808" i="90"/>
  <c r="Z1808" i="90"/>
  <c r="Y1808" i="90"/>
  <c r="X1808" i="90"/>
  <c r="W1808" i="90"/>
  <c r="AA1807" i="90"/>
  <c r="Z1807" i="90"/>
  <c r="Y1807" i="90"/>
  <c r="X1807" i="90"/>
  <c r="W1807" i="90"/>
  <c r="AA1806" i="90"/>
  <c r="Z1806" i="90"/>
  <c r="Y1806" i="90"/>
  <c r="X1806" i="90"/>
  <c r="W1806" i="90"/>
  <c r="AA1805" i="90"/>
  <c r="Z1805" i="90"/>
  <c r="Y1805" i="90"/>
  <c r="X1805" i="90"/>
  <c r="W1805" i="90"/>
  <c r="AA1804" i="90"/>
  <c r="Z1804" i="90"/>
  <c r="Y1804" i="90"/>
  <c r="X1804" i="90"/>
  <c r="W1804" i="90"/>
  <c r="AA1803" i="90"/>
  <c r="Z1803" i="90"/>
  <c r="Y1803" i="90"/>
  <c r="X1803" i="90"/>
  <c r="W1803" i="90"/>
  <c r="AA1802" i="90"/>
  <c r="AA1801" i="90"/>
  <c r="Z1801" i="90"/>
  <c r="Y1801" i="90"/>
  <c r="X1801" i="90"/>
  <c r="W1801" i="90"/>
  <c r="AA1800" i="90"/>
  <c r="Z1800" i="90"/>
  <c r="Y1800" i="90"/>
  <c r="X1800" i="90"/>
  <c r="AA1799" i="90"/>
  <c r="Z1799" i="90"/>
  <c r="Y1799" i="90"/>
  <c r="X1799" i="90"/>
  <c r="AA1798" i="90"/>
  <c r="Z1798" i="90"/>
  <c r="Y1798" i="90"/>
  <c r="X1798" i="90"/>
  <c r="AA1797" i="90"/>
  <c r="Z1797" i="90"/>
  <c r="Y1797" i="90"/>
  <c r="X1797" i="90"/>
  <c r="AA1796" i="90"/>
  <c r="Z1796" i="90"/>
  <c r="Y1796" i="90"/>
  <c r="X1796" i="90"/>
  <c r="W1796" i="90"/>
  <c r="AA1795" i="90"/>
  <c r="Z1795" i="90"/>
  <c r="Y1795" i="90"/>
  <c r="X1795" i="90"/>
  <c r="W1795" i="90"/>
  <c r="AA1794" i="90"/>
  <c r="AA1793" i="90"/>
  <c r="Z1793" i="90"/>
  <c r="Y1793" i="90"/>
  <c r="X1793" i="90"/>
  <c r="W1793" i="90"/>
  <c r="AA1792" i="90"/>
  <c r="Z1792" i="90"/>
  <c r="Y1792" i="90"/>
  <c r="X1792" i="90"/>
  <c r="W1792" i="90"/>
  <c r="AA1791" i="90"/>
  <c r="Z1791" i="90"/>
  <c r="Y1791" i="90"/>
  <c r="X1791" i="90"/>
  <c r="W1791" i="90"/>
  <c r="AA1790" i="90"/>
  <c r="Z1790" i="90"/>
  <c r="Y1790" i="90"/>
  <c r="X1790" i="90"/>
  <c r="W1790" i="90"/>
  <c r="AA1775" i="90"/>
  <c r="Z1775" i="90"/>
  <c r="Y1775" i="90"/>
  <c r="X1775" i="90"/>
  <c r="W1775" i="90"/>
  <c r="AA1774" i="90"/>
  <c r="Z1774" i="90"/>
  <c r="Y1774" i="90"/>
  <c r="X1774" i="90"/>
  <c r="W1774" i="90"/>
  <c r="AA1773" i="90"/>
  <c r="Z1773" i="90"/>
  <c r="Y1773" i="90"/>
  <c r="X1773" i="90"/>
  <c r="W1773" i="90"/>
  <c r="AA1772" i="90"/>
  <c r="Z1772" i="90"/>
  <c r="Y1772" i="90"/>
  <c r="X1772" i="90"/>
  <c r="W1772" i="90"/>
  <c r="AA1771" i="90"/>
  <c r="Z1771" i="90"/>
  <c r="Y1771" i="90"/>
  <c r="X1771" i="90"/>
  <c r="W1771" i="90"/>
  <c r="AA1770" i="90"/>
  <c r="Z1770" i="90"/>
  <c r="Y1770" i="90"/>
  <c r="X1770" i="90"/>
  <c r="W1770" i="90"/>
  <c r="AA1769" i="90"/>
  <c r="Z1769" i="90"/>
  <c r="Y1769" i="90"/>
  <c r="X1769" i="90"/>
  <c r="W1769" i="90"/>
  <c r="AA1768" i="90"/>
  <c r="Z1768" i="90"/>
  <c r="Y1768" i="90"/>
  <c r="X1768" i="90"/>
  <c r="W1768" i="90"/>
  <c r="AA1767" i="90"/>
  <c r="Z1767" i="90"/>
  <c r="Y1767" i="90"/>
  <c r="X1767" i="90"/>
  <c r="W1767" i="90"/>
  <c r="AA1766" i="90"/>
  <c r="Z1766" i="90"/>
  <c r="Y1766" i="90"/>
  <c r="X1766" i="90"/>
  <c r="W1766" i="90"/>
  <c r="AA1765" i="90"/>
  <c r="AA1764" i="90"/>
  <c r="Z1764" i="90"/>
  <c r="Y1764" i="90"/>
  <c r="X1764" i="90"/>
  <c r="W1764" i="90"/>
  <c r="AA1763" i="90"/>
  <c r="Z1763" i="90"/>
  <c r="Y1763" i="90"/>
  <c r="X1763" i="90"/>
  <c r="AA1762" i="90"/>
  <c r="Z1762" i="90"/>
  <c r="Y1762" i="90"/>
  <c r="X1762" i="90"/>
  <c r="AA1761" i="90"/>
  <c r="Z1761" i="90"/>
  <c r="Y1761" i="90"/>
  <c r="X1761" i="90"/>
  <c r="AA1760" i="90"/>
  <c r="Z1760" i="90"/>
  <c r="Y1760" i="90"/>
  <c r="X1760" i="90"/>
  <c r="AA1759" i="90"/>
  <c r="Z1759" i="90"/>
  <c r="Y1759" i="90"/>
  <c r="X1759" i="90"/>
  <c r="W1759" i="90"/>
  <c r="AA1758" i="90"/>
  <c r="Z1758" i="90"/>
  <c r="Y1758" i="90"/>
  <c r="X1758" i="90"/>
  <c r="W1758" i="90"/>
  <c r="AA1757" i="90"/>
  <c r="AA1756" i="90"/>
  <c r="Z1756" i="90"/>
  <c r="Y1756" i="90"/>
  <c r="X1756" i="90"/>
  <c r="W1756" i="90"/>
  <c r="AA1755" i="90"/>
  <c r="Z1755" i="90"/>
  <c r="Y1755" i="90"/>
  <c r="X1755" i="90"/>
  <c r="W1755" i="90"/>
  <c r="AA1754" i="90"/>
  <c r="Z1754" i="90"/>
  <c r="Y1754" i="90"/>
  <c r="X1754" i="90"/>
  <c r="W1754" i="90"/>
  <c r="AA1753" i="90"/>
  <c r="Z1753" i="90"/>
  <c r="Y1753" i="90"/>
  <c r="X1753" i="90"/>
  <c r="W1753" i="90"/>
  <c r="AA1590" i="90"/>
  <c r="Z1590" i="90"/>
  <c r="Y1590" i="90"/>
  <c r="X1590" i="90"/>
  <c r="W1590" i="90"/>
  <c r="AA1589" i="90"/>
  <c r="Z1589" i="90"/>
  <c r="Y1589" i="90"/>
  <c r="X1589" i="90"/>
  <c r="W1589" i="90"/>
  <c r="AA1588" i="90"/>
  <c r="Z1588" i="90"/>
  <c r="Y1588" i="90"/>
  <c r="X1588" i="90"/>
  <c r="W1588" i="90"/>
  <c r="AA1587" i="90"/>
  <c r="Z1587" i="90"/>
  <c r="Y1587" i="90"/>
  <c r="X1587" i="90"/>
  <c r="W1587" i="90"/>
  <c r="AA1586" i="90"/>
  <c r="Z1586" i="90"/>
  <c r="Y1586" i="90"/>
  <c r="X1586" i="90"/>
  <c r="W1586" i="90"/>
  <c r="AA1585" i="90"/>
  <c r="Z1585" i="90"/>
  <c r="Y1585" i="90"/>
  <c r="X1585" i="90"/>
  <c r="W1585" i="90"/>
  <c r="AA1584" i="90"/>
  <c r="Z1584" i="90"/>
  <c r="Y1584" i="90"/>
  <c r="X1584" i="90"/>
  <c r="W1584" i="90"/>
  <c r="AA1583" i="90"/>
  <c r="Z1583" i="90"/>
  <c r="Y1583" i="90"/>
  <c r="X1583" i="90"/>
  <c r="W1583" i="90"/>
  <c r="AA1582" i="90"/>
  <c r="Z1582" i="90"/>
  <c r="Y1582" i="90"/>
  <c r="X1582" i="90"/>
  <c r="W1582" i="90"/>
  <c r="AA1581" i="90"/>
  <c r="Z1581" i="90"/>
  <c r="Y1581" i="90"/>
  <c r="X1581" i="90"/>
  <c r="W1581" i="90"/>
  <c r="AA1580" i="90"/>
  <c r="AA1579" i="90"/>
  <c r="Z1579" i="90"/>
  <c r="Y1579" i="90"/>
  <c r="X1579" i="90"/>
  <c r="W1579" i="90"/>
  <c r="AA1578" i="90"/>
  <c r="Z1578" i="90"/>
  <c r="Y1578" i="90"/>
  <c r="X1578" i="90"/>
  <c r="AA1577" i="90"/>
  <c r="Z1577" i="90"/>
  <c r="Y1577" i="90"/>
  <c r="X1577" i="90"/>
  <c r="AA1576" i="90"/>
  <c r="Z1576" i="90"/>
  <c r="Y1576" i="90"/>
  <c r="X1576" i="90"/>
  <c r="AA1575" i="90"/>
  <c r="Z1575" i="90"/>
  <c r="Y1575" i="90"/>
  <c r="X1575" i="90"/>
  <c r="AA1574" i="90"/>
  <c r="Z1574" i="90"/>
  <c r="Y1574" i="90"/>
  <c r="X1574" i="90"/>
  <c r="W1574" i="90"/>
  <c r="AA1573" i="90"/>
  <c r="Z1573" i="90"/>
  <c r="Y1573" i="90"/>
  <c r="X1573" i="90"/>
  <c r="W1573" i="90"/>
  <c r="AA1572" i="90"/>
  <c r="AA1571" i="90"/>
  <c r="Z1571" i="90"/>
  <c r="Y1571" i="90"/>
  <c r="X1571" i="90"/>
  <c r="W1571" i="90"/>
  <c r="AA1570" i="90"/>
  <c r="Z1570" i="90"/>
  <c r="Y1570" i="90"/>
  <c r="X1570" i="90"/>
  <c r="W1570" i="90"/>
  <c r="AA1569" i="90"/>
  <c r="Z1569" i="90"/>
  <c r="Y1569" i="90"/>
  <c r="X1569" i="90"/>
  <c r="W1569" i="90"/>
  <c r="AA1568" i="90"/>
  <c r="Z1568" i="90"/>
  <c r="Y1568" i="90"/>
  <c r="X1568" i="90"/>
  <c r="W1568" i="90"/>
  <c r="AA1516" i="90"/>
  <c r="Z1516" i="90"/>
  <c r="Y1516" i="90"/>
  <c r="X1516" i="90"/>
  <c r="W1516" i="90"/>
  <c r="AA1515" i="90"/>
  <c r="Z1515" i="90"/>
  <c r="Y1515" i="90"/>
  <c r="X1515" i="90"/>
  <c r="W1515" i="90"/>
  <c r="AA1514" i="90"/>
  <c r="Z1514" i="90"/>
  <c r="Y1514" i="90"/>
  <c r="X1514" i="90"/>
  <c r="W1514" i="90"/>
  <c r="AA1513" i="90"/>
  <c r="Z1513" i="90"/>
  <c r="Y1513" i="90"/>
  <c r="X1513" i="90"/>
  <c r="W1513" i="90"/>
  <c r="AA1512" i="90"/>
  <c r="Z1512" i="90"/>
  <c r="Y1512" i="90"/>
  <c r="X1512" i="90"/>
  <c r="W1512" i="90"/>
  <c r="AA1511" i="90"/>
  <c r="Z1511" i="90"/>
  <c r="Y1511" i="90"/>
  <c r="X1511" i="90"/>
  <c r="W1511" i="90"/>
  <c r="AA1510" i="90"/>
  <c r="Z1510" i="90"/>
  <c r="Y1510" i="90"/>
  <c r="X1510" i="90"/>
  <c r="W1510" i="90"/>
  <c r="AA1509" i="90"/>
  <c r="Z1509" i="90"/>
  <c r="Y1509" i="90"/>
  <c r="AA1508" i="90"/>
  <c r="Z1508" i="90"/>
  <c r="Y1508" i="90"/>
  <c r="AA1507" i="90"/>
  <c r="Z1507" i="90"/>
  <c r="Y1507" i="90"/>
  <c r="AA1506" i="90"/>
  <c r="AA1505" i="90"/>
  <c r="Z1505" i="90"/>
  <c r="Y1505" i="90"/>
  <c r="W1505" i="90"/>
  <c r="AA1504" i="90"/>
  <c r="Z1504" i="90"/>
  <c r="Y1504" i="90"/>
  <c r="W1504" i="90"/>
  <c r="AA1503" i="90"/>
  <c r="Z1503" i="90"/>
  <c r="Y1503" i="90"/>
  <c r="AA1502" i="90"/>
  <c r="Z1502" i="90"/>
  <c r="Y1502" i="90"/>
  <c r="AA1501" i="90"/>
  <c r="Z1501" i="90"/>
  <c r="Y1501" i="90"/>
  <c r="AA1500" i="90"/>
  <c r="Z1500" i="90"/>
  <c r="Y1500" i="90"/>
  <c r="AA1499" i="90"/>
  <c r="Z1499" i="90"/>
  <c r="Y1499" i="90"/>
  <c r="AA1498" i="90"/>
  <c r="AA1497" i="90"/>
  <c r="Z1497" i="90"/>
  <c r="Y1497" i="90"/>
  <c r="AA1496" i="90"/>
  <c r="Z1496" i="90"/>
  <c r="Y1496" i="90"/>
  <c r="AA1495" i="90"/>
  <c r="Z1495" i="90"/>
  <c r="Y1495" i="90"/>
  <c r="AA1494" i="90"/>
  <c r="Z1494" i="90"/>
  <c r="Y1494" i="90"/>
  <c r="AA1479" i="90"/>
  <c r="Z1479" i="90"/>
  <c r="Y1479" i="90"/>
  <c r="X1479" i="90"/>
  <c r="W1479" i="90"/>
  <c r="AA1478" i="90"/>
  <c r="Z1478" i="90"/>
  <c r="Y1478" i="90"/>
  <c r="X1478" i="90"/>
  <c r="W1478" i="90"/>
  <c r="AA1477" i="90"/>
  <c r="Z1477" i="90"/>
  <c r="Y1477" i="90"/>
  <c r="X1477" i="90"/>
  <c r="W1477" i="90"/>
  <c r="AA1476" i="90"/>
  <c r="Z1476" i="90"/>
  <c r="Y1476" i="90"/>
  <c r="X1476" i="90"/>
  <c r="W1476" i="90"/>
  <c r="AA1475" i="90"/>
  <c r="Z1475" i="90"/>
  <c r="Y1475" i="90"/>
  <c r="X1475" i="90"/>
  <c r="W1475" i="90"/>
  <c r="AA1474" i="90"/>
  <c r="Z1474" i="90"/>
  <c r="Y1474" i="90"/>
  <c r="X1474" i="90"/>
  <c r="W1474" i="90"/>
  <c r="AA1473" i="90"/>
  <c r="Z1473" i="90"/>
  <c r="Y1473" i="90"/>
  <c r="X1473" i="90"/>
  <c r="W1473" i="90"/>
  <c r="AA1472" i="90"/>
  <c r="Z1472" i="90"/>
  <c r="Y1472" i="90"/>
  <c r="AA1471" i="90"/>
  <c r="Z1471" i="90"/>
  <c r="Y1471" i="90"/>
  <c r="AA1470" i="90"/>
  <c r="Z1470" i="90"/>
  <c r="Y1470" i="90"/>
  <c r="AA1469" i="90"/>
  <c r="AA1468" i="90"/>
  <c r="Z1468" i="90"/>
  <c r="Y1468" i="90"/>
  <c r="X1468" i="90"/>
  <c r="W1468" i="90"/>
  <c r="AA1467" i="90"/>
  <c r="Z1467" i="90"/>
  <c r="Y1467" i="90"/>
  <c r="X1467" i="90"/>
  <c r="W1467" i="90"/>
  <c r="AA1466" i="90"/>
  <c r="Z1466" i="90"/>
  <c r="Y1466" i="90"/>
  <c r="AA1465" i="90"/>
  <c r="Z1465" i="90"/>
  <c r="Y1465" i="90"/>
  <c r="AA1464" i="90"/>
  <c r="Z1464" i="90"/>
  <c r="Y1464" i="90"/>
  <c r="AA1463" i="90"/>
  <c r="Z1463" i="90"/>
  <c r="Y1463" i="90"/>
  <c r="AA1462" i="90"/>
  <c r="Z1462" i="90"/>
  <c r="Y1462" i="90"/>
  <c r="AA1461" i="90"/>
  <c r="AA1460" i="90"/>
  <c r="Z1460" i="90"/>
  <c r="Y1460" i="90"/>
  <c r="AA1459" i="90"/>
  <c r="Z1459" i="90"/>
  <c r="Y1459" i="90"/>
  <c r="AA1458" i="90"/>
  <c r="Z1458" i="90"/>
  <c r="Y1458" i="90"/>
  <c r="AA1457" i="90"/>
  <c r="Z1457" i="90"/>
  <c r="Y1457" i="90"/>
  <c r="AA1442" i="90"/>
  <c r="Z1442" i="90"/>
  <c r="Y1442" i="90"/>
  <c r="X1442" i="90"/>
  <c r="W1442" i="90"/>
  <c r="AA1441" i="90"/>
  <c r="Z1441" i="90"/>
  <c r="Y1441" i="90"/>
  <c r="X1441" i="90"/>
  <c r="W1441" i="90"/>
  <c r="AA1440" i="90"/>
  <c r="Z1440" i="90"/>
  <c r="Y1440" i="90"/>
  <c r="X1440" i="90"/>
  <c r="W1440" i="90"/>
  <c r="AA1439" i="90"/>
  <c r="Z1439" i="90"/>
  <c r="Y1439" i="90"/>
  <c r="X1439" i="90"/>
  <c r="W1439" i="90"/>
  <c r="AA1438" i="90"/>
  <c r="Z1438" i="90"/>
  <c r="Y1438" i="90"/>
  <c r="X1438" i="90"/>
  <c r="W1438" i="90"/>
  <c r="AA1437" i="90"/>
  <c r="Z1437" i="90"/>
  <c r="Y1437" i="90"/>
  <c r="X1437" i="90"/>
  <c r="W1437" i="90"/>
  <c r="AA1436" i="90"/>
  <c r="Z1436" i="90"/>
  <c r="Y1436" i="90"/>
  <c r="X1436" i="90"/>
  <c r="W1436" i="90"/>
  <c r="AA1435" i="90"/>
  <c r="Z1435" i="90"/>
  <c r="Y1435" i="90"/>
  <c r="AA1434" i="90"/>
  <c r="Z1434" i="90"/>
  <c r="Y1434" i="90"/>
  <c r="AA1433" i="90"/>
  <c r="Z1433" i="90"/>
  <c r="Y1433" i="90"/>
  <c r="AA1432" i="90"/>
  <c r="AA1431" i="90"/>
  <c r="Z1431" i="90"/>
  <c r="Y1431" i="90"/>
  <c r="X1431" i="90"/>
  <c r="W1431" i="90"/>
  <c r="AA1430" i="90"/>
  <c r="Z1430" i="90"/>
  <c r="Y1430" i="90"/>
  <c r="X1430" i="90"/>
  <c r="W1430" i="90"/>
  <c r="AA1429" i="90"/>
  <c r="Z1429" i="90"/>
  <c r="Y1429" i="90"/>
  <c r="AA1428" i="90"/>
  <c r="Z1428" i="90"/>
  <c r="Y1428" i="90"/>
  <c r="AA1427" i="90"/>
  <c r="Z1427" i="90"/>
  <c r="Y1427" i="90"/>
  <c r="AA1426" i="90"/>
  <c r="Z1426" i="90"/>
  <c r="Y1426" i="90"/>
  <c r="AA1425" i="90"/>
  <c r="Z1425" i="90"/>
  <c r="Y1425" i="90"/>
  <c r="AA1424" i="90"/>
  <c r="AA1423" i="90"/>
  <c r="Z1423" i="90"/>
  <c r="Y1423" i="90"/>
  <c r="AA1422" i="90"/>
  <c r="Z1422" i="90"/>
  <c r="Y1422" i="90"/>
  <c r="AA1421" i="90"/>
  <c r="Z1421" i="90"/>
  <c r="Y1421" i="90"/>
  <c r="AA1420" i="90"/>
  <c r="Z1420" i="90"/>
  <c r="Y1420" i="90"/>
  <c r="AA1738" i="90"/>
  <c r="Z1738" i="90"/>
  <c r="Y1738" i="90"/>
  <c r="X1738" i="90"/>
  <c r="W1738" i="90"/>
  <c r="AA1737" i="90"/>
  <c r="Z1737" i="90"/>
  <c r="Y1737" i="90"/>
  <c r="X1737" i="90"/>
  <c r="W1737" i="90"/>
  <c r="AA1736" i="90"/>
  <c r="Z1736" i="90"/>
  <c r="Y1736" i="90"/>
  <c r="X1736" i="90"/>
  <c r="W1736" i="90"/>
  <c r="AA1735" i="90"/>
  <c r="Z1735" i="90"/>
  <c r="Y1735" i="90"/>
  <c r="X1735" i="90"/>
  <c r="W1735" i="90"/>
  <c r="AA1734" i="90"/>
  <c r="Z1734" i="90"/>
  <c r="Y1734" i="90"/>
  <c r="X1734" i="90"/>
  <c r="W1734" i="90"/>
  <c r="AA1733" i="90"/>
  <c r="Z1733" i="90"/>
  <c r="Y1733" i="90"/>
  <c r="X1733" i="90"/>
  <c r="W1733" i="90"/>
  <c r="AA1732" i="90"/>
  <c r="Z1732" i="90"/>
  <c r="Y1732" i="90"/>
  <c r="X1732" i="90"/>
  <c r="W1732" i="90"/>
  <c r="AA1731" i="90"/>
  <c r="Z1731" i="90"/>
  <c r="Y1731" i="90"/>
  <c r="X1731" i="90"/>
  <c r="W1731" i="90"/>
  <c r="AA1730" i="90"/>
  <c r="Z1730" i="90"/>
  <c r="Y1730" i="90"/>
  <c r="X1730" i="90"/>
  <c r="W1730" i="90"/>
  <c r="AA1729" i="90"/>
  <c r="Z1729" i="90"/>
  <c r="Y1729" i="90"/>
  <c r="X1729" i="90"/>
  <c r="AA1728" i="90"/>
  <c r="AA1727" i="90"/>
  <c r="Z1727" i="90"/>
  <c r="Y1727" i="90"/>
  <c r="X1727" i="90"/>
  <c r="W1727" i="90"/>
  <c r="AA1726" i="90"/>
  <c r="Z1726" i="90"/>
  <c r="Y1726" i="90"/>
  <c r="X1726" i="90"/>
  <c r="W1726" i="90"/>
  <c r="AA1725" i="90"/>
  <c r="Z1725" i="90"/>
  <c r="Y1725" i="90"/>
  <c r="X1725" i="90"/>
  <c r="W1725" i="90"/>
  <c r="AA1724" i="90"/>
  <c r="Z1724" i="90"/>
  <c r="Y1724" i="90"/>
  <c r="X1724" i="90"/>
  <c r="W1724" i="90"/>
  <c r="AA1723" i="90"/>
  <c r="Z1723" i="90"/>
  <c r="Y1723" i="90"/>
  <c r="X1723" i="90"/>
  <c r="W1723" i="90"/>
  <c r="AA1722" i="90"/>
  <c r="Z1722" i="90"/>
  <c r="Y1722" i="90"/>
  <c r="X1722" i="90"/>
  <c r="AA1721" i="90"/>
  <c r="Z1721" i="90"/>
  <c r="Y1721" i="90"/>
  <c r="X1721" i="90"/>
  <c r="AA1720" i="90"/>
  <c r="AA1719" i="90"/>
  <c r="Z1719" i="90"/>
  <c r="Y1719" i="90"/>
  <c r="X1719" i="90"/>
  <c r="W1719" i="90"/>
  <c r="AA1718" i="90"/>
  <c r="Z1718" i="90"/>
  <c r="Y1718" i="90"/>
  <c r="X1718" i="90"/>
  <c r="AA1717" i="90"/>
  <c r="Z1717" i="90"/>
  <c r="Y1717" i="90"/>
  <c r="X1717" i="90"/>
  <c r="AA1716" i="90"/>
  <c r="Z1716" i="90"/>
  <c r="Y1716" i="90"/>
  <c r="X1716" i="90"/>
  <c r="AA1701" i="90"/>
  <c r="Z1701" i="90"/>
  <c r="Y1701" i="90"/>
  <c r="X1701" i="90"/>
  <c r="W1701" i="90"/>
  <c r="AA1700" i="90"/>
  <c r="Z1700" i="90"/>
  <c r="Y1700" i="90"/>
  <c r="X1700" i="90"/>
  <c r="W1700" i="90"/>
  <c r="AA1699" i="90"/>
  <c r="Z1699" i="90"/>
  <c r="Y1699" i="90"/>
  <c r="X1699" i="90"/>
  <c r="W1699" i="90"/>
  <c r="AA1698" i="90"/>
  <c r="Z1698" i="90"/>
  <c r="Y1698" i="90"/>
  <c r="X1698" i="90"/>
  <c r="W1698" i="90"/>
  <c r="AA1697" i="90"/>
  <c r="Z1697" i="90"/>
  <c r="Y1697" i="90"/>
  <c r="X1697" i="90"/>
  <c r="W1697" i="90"/>
  <c r="AA1696" i="90"/>
  <c r="Z1696" i="90"/>
  <c r="Y1696" i="90"/>
  <c r="X1696" i="90"/>
  <c r="W1696" i="90"/>
  <c r="AA1695" i="90"/>
  <c r="Z1695" i="90"/>
  <c r="Y1695" i="90"/>
  <c r="X1695" i="90"/>
  <c r="W1695" i="90"/>
  <c r="AA1694" i="90"/>
  <c r="Z1694" i="90"/>
  <c r="Y1694" i="90"/>
  <c r="X1694" i="90"/>
  <c r="W1694" i="90"/>
  <c r="AA1693" i="90"/>
  <c r="Z1693" i="90"/>
  <c r="Y1693" i="90"/>
  <c r="X1693" i="90"/>
  <c r="W1693" i="90"/>
  <c r="AA1692" i="90"/>
  <c r="Z1692" i="90"/>
  <c r="Y1692" i="90"/>
  <c r="X1692" i="90"/>
  <c r="AA1691" i="90"/>
  <c r="AA1690" i="90"/>
  <c r="Z1690" i="90"/>
  <c r="Y1690" i="90"/>
  <c r="X1690" i="90"/>
  <c r="W1690" i="90"/>
  <c r="AA1689" i="90"/>
  <c r="Z1689" i="90"/>
  <c r="Y1689" i="90"/>
  <c r="X1689" i="90"/>
  <c r="W1689" i="90"/>
  <c r="AA1688" i="90"/>
  <c r="Z1688" i="90"/>
  <c r="Y1688" i="90"/>
  <c r="X1688" i="90"/>
  <c r="W1688" i="90"/>
  <c r="AA1687" i="90"/>
  <c r="Z1687" i="90"/>
  <c r="Y1687" i="90"/>
  <c r="X1687" i="90"/>
  <c r="W1687" i="90"/>
  <c r="AA1686" i="90"/>
  <c r="Z1686" i="90"/>
  <c r="Y1686" i="90"/>
  <c r="X1686" i="90"/>
  <c r="W1686" i="90"/>
  <c r="AA1685" i="90"/>
  <c r="Z1685" i="90"/>
  <c r="Y1685" i="90"/>
  <c r="X1685" i="90"/>
  <c r="AA1684" i="90"/>
  <c r="Z1684" i="90"/>
  <c r="Y1684" i="90"/>
  <c r="X1684" i="90"/>
  <c r="AA1683" i="90"/>
  <c r="AA1682" i="90"/>
  <c r="Z1682" i="90"/>
  <c r="Y1682" i="90"/>
  <c r="X1682" i="90"/>
  <c r="W1682" i="90"/>
  <c r="AA1681" i="90"/>
  <c r="Z1681" i="90"/>
  <c r="Y1681" i="90"/>
  <c r="X1681" i="90"/>
  <c r="AA1680" i="90"/>
  <c r="Z1680" i="90"/>
  <c r="Y1680" i="90"/>
  <c r="X1680" i="90"/>
  <c r="AA1679" i="90"/>
  <c r="Z1679" i="90"/>
  <c r="Y1679" i="90"/>
  <c r="X1679" i="90"/>
  <c r="AA1664" i="90"/>
  <c r="Z1664" i="90"/>
  <c r="Y1664" i="90"/>
  <c r="X1664" i="90"/>
  <c r="W1664" i="90"/>
  <c r="AA1663" i="90"/>
  <c r="Z1663" i="90"/>
  <c r="Y1663" i="90"/>
  <c r="X1663" i="90"/>
  <c r="W1663" i="90"/>
  <c r="AA1662" i="90"/>
  <c r="Z1662" i="90"/>
  <c r="Y1662" i="90"/>
  <c r="X1662" i="90"/>
  <c r="W1662" i="90"/>
  <c r="AA1661" i="90"/>
  <c r="Z1661" i="90"/>
  <c r="Y1661" i="90"/>
  <c r="X1661" i="90"/>
  <c r="W1661" i="90"/>
  <c r="AA1660" i="90"/>
  <c r="Z1660" i="90"/>
  <c r="Y1660" i="90"/>
  <c r="X1660" i="90"/>
  <c r="W1660" i="90"/>
  <c r="AA1659" i="90"/>
  <c r="Z1659" i="90"/>
  <c r="Y1659" i="90"/>
  <c r="X1659" i="90"/>
  <c r="W1659" i="90"/>
  <c r="AA1658" i="90"/>
  <c r="Z1658" i="90"/>
  <c r="Y1658" i="90"/>
  <c r="X1658" i="90"/>
  <c r="W1658" i="90"/>
  <c r="AA1657" i="90"/>
  <c r="Z1657" i="90"/>
  <c r="Y1657" i="90"/>
  <c r="X1657" i="90"/>
  <c r="W1657" i="90"/>
  <c r="AA1656" i="90"/>
  <c r="Z1656" i="90"/>
  <c r="Y1656" i="90"/>
  <c r="X1656" i="90"/>
  <c r="W1656" i="90"/>
  <c r="AA1655" i="90"/>
  <c r="Z1655" i="90"/>
  <c r="Y1655" i="90"/>
  <c r="X1655" i="90"/>
  <c r="AA1654" i="90"/>
  <c r="AA1653" i="90"/>
  <c r="Z1653" i="90"/>
  <c r="Y1653" i="90"/>
  <c r="X1653" i="90"/>
  <c r="W1653" i="90"/>
  <c r="AA1652" i="90"/>
  <c r="Z1652" i="90"/>
  <c r="Y1652" i="90"/>
  <c r="X1652" i="90"/>
  <c r="W1652" i="90"/>
  <c r="AA1651" i="90"/>
  <c r="Z1651" i="90"/>
  <c r="Y1651" i="90"/>
  <c r="X1651" i="90"/>
  <c r="W1651" i="90"/>
  <c r="AA1650" i="90"/>
  <c r="Z1650" i="90"/>
  <c r="Y1650" i="90"/>
  <c r="X1650" i="90"/>
  <c r="W1650" i="90"/>
  <c r="AA1649" i="90"/>
  <c r="Z1649" i="90"/>
  <c r="Y1649" i="90"/>
  <c r="X1649" i="90"/>
  <c r="W1649" i="90"/>
  <c r="AA1648" i="90"/>
  <c r="Z1648" i="90"/>
  <c r="Y1648" i="90"/>
  <c r="X1648" i="90"/>
  <c r="AA1647" i="90"/>
  <c r="Z1647" i="90"/>
  <c r="Y1647" i="90"/>
  <c r="X1647" i="90"/>
  <c r="AA1646" i="90"/>
  <c r="AA1645" i="90"/>
  <c r="Z1645" i="90"/>
  <c r="Y1645" i="90"/>
  <c r="X1645" i="90"/>
  <c r="W1645" i="90"/>
  <c r="AA1644" i="90"/>
  <c r="Z1644" i="90"/>
  <c r="Y1644" i="90"/>
  <c r="X1644" i="90"/>
  <c r="AA1643" i="90"/>
  <c r="Z1643" i="90"/>
  <c r="Y1643" i="90"/>
  <c r="X1643" i="90"/>
  <c r="AA1642" i="90"/>
  <c r="Z1642" i="90"/>
  <c r="Y1642" i="90"/>
  <c r="X1642" i="90"/>
  <c r="AA1627" i="90"/>
  <c r="Z1627" i="90"/>
  <c r="Y1627" i="90"/>
  <c r="X1627" i="90"/>
  <c r="W1627" i="90"/>
  <c r="AA1626" i="90"/>
  <c r="Z1626" i="90"/>
  <c r="Y1626" i="90"/>
  <c r="X1626" i="90"/>
  <c r="W1626" i="90"/>
  <c r="AA1625" i="90"/>
  <c r="Z1625" i="90"/>
  <c r="Y1625" i="90"/>
  <c r="X1625" i="90"/>
  <c r="W1625" i="90"/>
  <c r="AA1624" i="90"/>
  <c r="Z1624" i="90"/>
  <c r="Y1624" i="90"/>
  <c r="X1624" i="90"/>
  <c r="W1624" i="90"/>
  <c r="AA1623" i="90"/>
  <c r="Z1623" i="90"/>
  <c r="Y1623" i="90"/>
  <c r="X1623" i="90"/>
  <c r="W1623" i="90"/>
  <c r="AA1622" i="90"/>
  <c r="Z1622" i="90"/>
  <c r="Y1622" i="90"/>
  <c r="X1622" i="90"/>
  <c r="W1622" i="90"/>
  <c r="AA1621" i="90"/>
  <c r="Z1621" i="90"/>
  <c r="Y1621" i="90"/>
  <c r="X1621" i="90"/>
  <c r="W1621" i="90"/>
  <c r="AA1620" i="90"/>
  <c r="Z1620" i="90"/>
  <c r="Y1620" i="90"/>
  <c r="X1620" i="90"/>
  <c r="W1620" i="90"/>
  <c r="AA1619" i="90"/>
  <c r="Z1619" i="90"/>
  <c r="Y1619" i="90"/>
  <c r="X1619" i="90"/>
  <c r="W1619" i="90"/>
  <c r="AA1618" i="90"/>
  <c r="Z1618" i="90"/>
  <c r="Y1618" i="90"/>
  <c r="X1618" i="90"/>
  <c r="AA1617" i="90"/>
  <c r="AA1616" i="90"/>
  <c r="Z1616" i="90"/>
  <c r="Y1616" i="90"/>
  <c r="X1616" i="90"/>
  <c r="W1616" i="90"/>
  <c r="AA1615" i="90"/>
  <c r="Z1615" i="90"/>
  <c r="Y1615" i="90"/>
  <c r="X1615" i="90"/>
  <c r="W1615" i="90"/>
  <c r="AA1614" i="90"/>
  <c r="Z1614" i="90"/>
  <c r="Y1614" i="90"/>
  <c r="X1614" i="90"/>
  <c r="W1614" i="90"/>
  <c r="AA1613" i="90"/>
  <c r="Z1613" i="90"/>
  <c r="Y1613" i="90"/>
  <c r="X1613" i="90"/>
  <c r="W1613" i="90"/>
  <c r="AA1612" i="90"/>
  <c r="Z1612" i="90"/>
  <c r="Y1612" i="90"/>
  <c r="X1612" i="90"/>
  <c r="W1612" i="90"/>
  <c r="AA1611" i="90"/>
  <c r="Z1611" i="90"/>
  <c r="Y1611" i="90"/>
  <c r="X1611" i="90"/>
  <c r="AA1610" i="90"/>
  <c r="Z1610" i="90"/>
  <c r="Y1610" i="90"/>
  <c r="X1610" i="90"/>
  <c r="AA1609" i="90"/>
  <c r="AA1608" i="90"/>
  <c r="Z1608" i="90"/>
  <c r="Y1608" i="90"/>
  <c r="X1608" i="90"/>
  <c r="W1608" i="90"/>
  <c r="AA1607" i="90"/>
  <c r="Z1607" i="90"/>
  <c r="Y1607" i="90"/>
  <c r="X1607" i="90"/>
  <c r="AA1606" i="90"/>
  <c r="Z1606" i="90"/>
  <c r="Y1606" i="90"/>
  <c r="X1606" i="90"/>
  <c r="AA1605" i="90"/>
  <c r="Z1605" i="90"/>
  <c r="Y1605" i="90"/>
  <c r="X1605" i="90"/>
  <c r="AA1553" i="90"/>
  <c r="Z1553" i="90"/>
  <c r="Y1553" i="90"/>
  <c r="X1553" i="90"/>
  <c r="W1553" i="90"/>
  <c r="AA1552" i="90"/>
  <c r="Z1552" i="90"/>
  <c r="Y1552" i="90"/>
  <c r="X1552" i="90"/>
  <c r="W1552" i="90"/>
  <c r="AA1551" i="90"/>
  <c r="Z1551" i="90"/>
  <c r="Y1551" i="90"/>
  <c r="X1551" i="90"/>
  <c r="W1551" i="90"/>
  <c r="AA1550" i="90"/>
  <c r="Z1550" i="90"/>
  <c r="Y1550" i="90"/>
  <c r="X1550" i="90"/>
  <c r="W1550" i="90"/>
  <c r="AA1549" i="90"/>
  <c r="Z1549" i="90"/>
  <c r="Y1549" i="90"/>
  <c r="X1549" i="90"/>
  <c r="W1549" i="90"/>
  <c r="AA1548" i="90"/>
  <c r="Z1548" i="90"/>
  <c r="Y1548" i="90"/>
  <c r="X1548" i="90"/>
  <c r="W1548" i="90"/>
  <c r="AA1547" i="90"/>
  <c r="Z1547" i="90"/>
  <c r="Y1547" i="90"/>
  <c r="X1547" i="90"/>
  <c r="W1547" i="90"/>
  <c r="AA1546" i="90"/>
  <c r="Z1546" i="90"/>
  <c r="Y1546" i="90"/>
  <c r="X1546" i="90"/>
  <c r="W1546" i="90"/>
  <c r="AA1545" i="90"/>
  <c r="Z1545" i="90"/>
  <c r="Y1545" i="90"/>
  <c r="X1545" i="90"/>
  <c r="W1545" i="90"/>
  <c r="AA1544" i="90"/>
  <c r="Z1544" i="90"/>
  <c r="Y1544" i="90"/>
  <c r="X1544" i="90"/>
  <c r="AA1543" i="90"/>
  <c r="AA1542" i="90"/>
  <c r="Z1542" i="90"/>
  <c r="Y1542" i="90"/>
  <c r="X1542" i="90"/>
  <c r="W1542" i="90"/>
  <c r="AA1541" i="90"/>
  <c r="Z1541" i="90"/>
  <c r="Y1541" i="90"/>
  <c r="X1541" i="90"/>
  <c r="W1541" i="90"/>
  <c r="AA1540" i="90"/>
  <c r="Z1540" i="90"/>
  <c r="Y1540" i="90"/>
  <c r="X1540" i="90"/>
  <c r="W1540" i="90"/>
  <c r="AA1539" i="90"/>
  <c r="Z1539" i="90"/>
  <c r="Y1539" i="90"/>
  <c r="X1539" i="90"/>
  <c r="W1539" i="90"/>
  <c r="AA1538" i="90"/>
  <c r="Z1538" i="90"/>
  <c r="Y1538" i="90"/>
  <c r="X1538" i="90"/>
  <c r="W1538" i="90"/>
  <c r="AA1537" i="90"/>
  <c r="Z1537" i="90"/>
  <c r="Y1537" i="90"/>
  <c r="X1537" i="90"/>
  <c r="AA1536" i="90"/>
  <c r="Z1536" i="90"/>
  <c r="Y1536" i="90"/>
  <c r="X1536" i="90"/>
  <c r="AA1535" i="90"/>
  <c r="AA1534" i="90"/>
  <c r="Z1534" i="90"/>
  <c r="Y1534" i="90"/>
  <c r="X1534" i="90"/>
  <c r="W1534" i="90"/>
  <c r="AA1533" i="90"/>
  <c r="Z1533" i="90"/>
  <c r="Y1533" i="90"/>
  <c r="X1533" i="90"/>
  <c r="AA1532" i="90"/>
  <c r="Z1532" i="90"/>
  <c r="Y1532" i="90"/>
  <c r="X1532" i="90"/>
  <c r="AA1531" i="90"/>
  <c r="Z1531" i="90"/>
  <c r="Y1531" i="90"/>
  <c r="X1531" i="90"/>
  <c r="AA1405" i="90"/>
  <c r="Z1405" i="90"/>
  <c r="Y1405" i="90"/>
  <c r="X1405" i="90"/>
  <c r="W1405" i="90"/>
  <c r="AA1404" i="90"/>
  <c r="Z1404" i="90"/>
  <c r="Y1404" i="90"/>
  <c r="X1404" i="90"/>
  <c r="W1404" i="90"/>
  <c r="AA1403" i="90"/>
  <c r="Z1403" i="90"/>
  <c r="Y1403" i="90"/>
  <c r="X1403" i="90"/>
  <c r="W1403" i="90"/>
  <c r="AA1402" i="90"/>
  <c r="Z1402" i="90"/>
  <c r="Y1402" i="90"/>
  <c r="X1402" i="90"/>
  <c r="W1402" i="90"/>
  <c r="AA1401" i="90"/>
  <c r="Z1401" i="90"/>
  <c r="Y1401" i="90"/>
  <c r="X1401" i="90"/>
  <c r="W1401" i="90"/>
  <c r="AA1400" i="90"/>
  <c r="Z1400" i="90"/>
  <c r="Y1400" i="90"/>
  <c r="X1400" i="90"/>
  <c r="W1400" i="90"/>
  <c r="AA1399" i="90"/>
  <c r="Z1399" i="90"/>
  <c r="Y1399" i="90"/>
  <c r="X1399" i="90"/>
  <c r="W1399" i="90"/>
  <c r="AA1398" i="90"/>
  <c r="Z1398" i="90"/>
  <c r="Y1398" i="90"/>
  <c r="AA1397" i="90"/>
  <c r="Z1397" i="90"/>
  <c r="Y1397" i="90"/>
  <c r="AA1396" i="90"/>
  <c r="Z1396" i="90"/>
  <c r="Y1396" i="90"/>
  <c r="AA1395" i="90"/>
  <c r="AA1394" i="90"/>
  <c r="Z1394" i="90"/>
  <c r="Y1394" i="90"/>
  <c r="X1394" i="90"/>
  <c r="W1394" i="90"/>
  <c r="AA1393" i="90"/>
  <c r="Z1393" i="90"/>
  <c r="Y1393" i="90"/>
  <c r="X1393" i="90"/>
  <c r="W1393" i="90"/>
  <c r="AA1392" i="90"/>
  <c r="Z1392" i="90"/>
  <c r="Y1392" i="90"/>
  <c r="AA1391" i="90"/>
  <c r="Z1391" i="90"/>
  <c r="Y1391" i="90"/>
  <c r="AA1390" i="90"/>
  <c r="Z1390" i="90"/>
  <c r="Y1390" i="90"/>
  <c r="AA1389" i="90"/>
  <c r="Z1389" i="90"/>
  <c r="Y1389" i="90"/>
  <c r="AA1388" i="90"/>
  <c r="Z1388" i="90"/>
  <c r="Y1388" i="90"/>
  <c r="AA1387" i="90"/>
  <c r="AA1386" i="90"/>
  <c r="Z1386" i="90"/>
  <c r="Y1386" i="90"/>
  <c r="AA1385" i="90"/>
  <c r="Z1385" i="90"/>
  <c r="Y1385" i="90"/>
  <c r="AA1384" i="90"/>
  <c r="Z1384" i="90"/>
  <c r="Y1384" i="90"/>
  <c r="AA1383" i="90"/>
  <c r="Z1383" i="90"/>
  <c r="Y1383" i="90"/>
  <c r="AA1368" i="90"/>
  <c r="Z1368" i="90"/>
  <c r="Y1368" i="90"/>
  <c r="X1368" i="90"/>
  <c r="W1368" i="90"/>
  <c r="AA1367" i="90"/>
  <c r="Z1367" i="90"/>
  <c r="Y1367" i="90"/>
  <c r="X1367" i="90"/>
  <c r="W1367" i="90"/>
  <c r="AA1366" i="90"/>
  <c r="Z1366" i="90"/>
  <c r="Y1366" i="90"/>
  <c r="X1366" i="90"/>
  <c r="W1366" i="90"/>
  <c r="AA1365" i="90"/>
  <c r="Z1365" i="90"/>
  <c r="Y1365" i="90"/>
  <c r="X1365" i="90"/>
  <c r="W1365" i="90"/>
  <c r="AA1364" i="90"/>
  <c r="Z1364" i="90"/>
  <c r="Y1364" i="90"/>
  <c r="X1364" i="90"/>
  <c r="W1364" i="90"/>
  <c r="AA1363" i="90"/>
  <c r="Z1363" i="90"/>
  <c r="Y1363" i="90"/>
  <c r="X1363" i="90"/>
  <c r="W1363" i="90"/>
  <c r="AA1362" i="90"/>
  <c r="Z1362" i="90"/>
  <c r="Y1362" i="90"/>
  <c r="X1362" i="90"/>
  <c r="W1362" i="90"/>
  <c r="AA1361" i="90"/>
  <c r="Z1361" i="90"/>
  <c r="Y1361" i="90"/>
  <c r="X1361" i="90"/>
  <c r="W1361" i="90"/>
  <c r="AA1360" i="90"/>
  <c r="Z1360" i="90"/>
  <c r="Y1360" i="90"/>
  <c r="X1360" i="90"/>
  <c r="W1360" i="90"/>
  <c r="AA1359" i="90"/>
  <c r="Z1359" i="90"/>
  <c r="Y1359" i="90"/>
  <c r="X1359" i="90"/>
  <c r="W1359" i="90"/>
  <c r="AA1358" i="90"/>
  <c r="AA1357" i="90"/>
  <c r="Z1357" i="90"/>
  <c r="Y1357" i="90"/>
  <c r="X1357" i="90"/>
  <c r="W1357" i="90"/>
  <c r="AA1356" i="90"/>
  <c r="Z1356" i="90"/>
  <c r="Y1356" i="90"/>
  <c r="X1356" i="90"/>
  <c r="AA1355" i="90"/>
  <c r="Z1355" i="90"/>
  <c r="Y1355" i="90"/>
  <c r="X1355" i="90"/>
  <c r="AA1354" i="90"/>
  <c r="Z1354" i="90"/>
  <c r="Y1354" i="90"/>
  <c r="X1354" i="90"/>
  <c r="AA1353" i="90"/>
  <c r="Z1353" i="90"/>
  <c r="Y1353" i="90"/>
  <c r="X1353" i="90"/>
  <c r="AA1352" i="90"/>
  <c r="Z1352" i="90"/>
  <c r="Y1352" i="90"/>
  <c r="X1352" i="90"/>
  <c r="W1352" i="90"/>
  <c r="AA1351" i="90"/>
  <c r="Z1351" i="90"/>
  <c r="Y1351" i="90"/>
  <c r="X1351" i="90"/>
  <c r="W1351" i="90"/>
  <c r="AA1350" i="90"/>
  <c r="AA1349" i="90"/>
  <c r="Z1349" i="90"/>
  <c r="Y1349" i="90"/>
  <c r="X1349" i="90"/>
  <c r="W1349" i="90"/>
  <c r="AA1348" i="90"/>
  <c r="Z1348" i="90"/>
  <c r="Y1348" i="90"/>
  <c r="X1348" i="90"/>
  <c r="W1348" i="90"/>
  <c r="AA1347" i="90"/>
  <c r="Z1347" i="90"/>
  <c r="Y1347" i="90"/>
  <c r="X1347" i="90"/>
  <c r="W1347" i="90"/>
  <c r="AA1346" i="90"/>
  <c r="Z1346" i="90"/>
  <c r="Y1346" i="90"/>
  <c r="X1346" i="90"/>
  <c r="W1346" i="90"/>
  <c r="AA1331" i="90"/>
  <c r="Z1331" i="90"/>
  <c r="Y1331" i="90"/>
  <c r="X1331" i="90"/>
  <c r="W1331" i="90"/>
  <c r="AA1330" i="90"/>
  <c r="Z1330" i="90"/>
  <c r="Y1330" i="90"/>
  <c r="X1330" i="90"/>
  <c r="W1330" i="90"/>
  <c r="AA1329" i="90"/>
  <c r="Z1329" i="90"/>
  <c r="Y1329" i="90"/>
  <c r="X1329" i="90"/>
  <c r="W1329" i="90"/>
  <c r="AA1328" i="90"/>
  <c r="Z1328" i="90"/>
  <c r="Y1328" i="90"/>
  <c r="X1328" i="90"/>
  <c r="W1328" i="90"/>
  <c r="AA1327" i="90"/>
  <c r="Z1327" i="90"/>
  <c r="Y1327" i="90"/>
  <c r="X1327" i="90"/>
  <c r="W1327" i="90"/>
  <c r="AA1326" i="90"/>
  <c r="Z1326" i="90"/>
  <c r="Y1326" i="90"/>
  <c r="X1326" i="90"/>
  <c r="W1326" i="90"/>
  <c r="AA1325" i="90"/>
  <c r="Z1325" i="90"/>
  <c r="Y1325" i="90"/>
  <c r="X1325" i="90"/>
  <c r="W1325" i="90"/>
  <c r="AA1324" i="90"/>
  <c r="Z1324" i="90"/>
  <c r="Y1324" i="90"/>
  <c r="X1324" i="90"/>
  <c r="W1324" i="90"/>
  <c r="AA1323" i="90"/>
  <c r="Z1323" i="90"/>
  <c r="Y1323" i="90"/>
  <c r="X1323" i="90"/>
  <c r="W1323" i="90"/>
  <c r="AA1322" i="90"/>
  <c r="Z1322" i="90"/>
  <c r="Y1322" i="90"/>
  <c r="X1322" i="90"/>
  <c r="W1322" i="90"/>
  <c r="AA1321" i="90"/>
  <c r="AA1320" i="90"/>
  <c r="Z1320" i="90"/>
  <c r="Y1320" i="90"/>
  <c r="X1320" i="90"/>
  <c r="W1320" i="90"/>
  <c r="AA1319" i="90"/>
  <c r="Z1319" i="90"/>
  <c r="Y1319" i="90"/>
  <c r="X1319" i="90"/>
  <c r="AA1318" i="90"/>
  <c r="Z1318" i="90"/>
  <c r="Y1318" i="90"/>
  <c r="X1318" i="90"/>
  <c r="AA1317" i="90"/>
  <c r="Z1317" i="90"/>
  <c r="Y1317" i="90"/>
  <c r="X1317" i="90"/>
  <c r="AA1316" i="90"/>
  <c r="Z1316" i="90"/>
  <c r="Y1316" i="90"/>
  <c r="X1316" i="90"/>
  <c r="AA1315" i="90"/>
  <c r="Z1315" i="90"/>
  <c r="Y1315" i="90"/>
  <c r="X1315" i="90"/>
  <c r="W1315" i="90"/>
  <c r="AA1314" i="90"/>
  <c r="Z1314" i="90"/>
  <c r="Y1314" i="90"/>
  <c r="X1314" i="90"/>
  <c r="W1314" i="90"/>
  <c r="AA1313" i="90"/>
  <c r="AA1312" i="90"/>
  <c r="Z1312" i="90"/>
  <c r="Y1312" i="90"/>
  <c r="X1312" i="90"/>
  <c r="W1312" i="90"/>
  <c r="AA1311" i="90"/>
  <c r="Z1311" i="90"/>
  <c r="Y1311" i="90"/>
  <c r="X1311" i="90"/>
  <c r="W1311" i="90"/>
  <c r="AA1310" i="90"/>
  <c r="Z1310" i="90"/>
  <c r="Y1310" i="90"/>
  <c r="X1310" i="90"/>
  <c r="W1310" i="90"/>
  <c r="AA1309" i="90"/>
  <c r="Z1309" i="90"/>
  <c r="Y1309" i="90"/>
  <c r="X1309" i="90"/>
  <c r="W1309" i="90"/>
  <c r="AA1294" i="90"/>
  <c r="Z1294" i="90"/>
  <c r="Y1294" i="90"/>
  <c r="X1294" i="90"/>
  <c r="W1294" i="90"/>
  <c r="AA1293" i="90"/>
  <c r="Z1293" i="90"/>
  <c r="Y1293" i="90"/>
  <c r="X1293" i="90"/>
  <c r="W1293" i="90"/>
  <c r="AA1292" i="90"/>
  <c r="Z1292" i="90"/>
  <c r="Y1292" i="90"/>
  <c r="X1292" i="90"/>
  <c r="W1292" i="90"/>
  <c r="AA1291" i="90"/>
  <c r="Z1291" i="90"/>
  <c r="Y1291" i="90"/>
  <c r="X1291" i="90"/>
  <c r="W1291" i="90"/>
  <c r="AA1290" i="90"/>
  <c r="Z1290" i="90"/>
  <c r="Y1290" i="90"/>
  <c r="X1290" i="90"/>
  <c r="W1290" i="90"/>
  <c r="AA1289" i="90"/>
  <c r="Z1289" i="90"/>
  <c r="Y1289" i="90"/>
  <c r="X1289" i="90"/>
  <c r="W1289" i="90"/>
  <c r="AA1288" i="90"/>
  <c r="Z1288" i="90"/>
  <c r="Y1288" i="90"/>
  <c r="X1288" i="90"/>
  <c r="W1288" i="90"/>
  <c r="AA1287" i="90"/>
  <c r="Z1287" i="90"/>
  <c r="Y1287" i="90"/>
  <c r="X1287" i="90"/>
  <c r="W1287" i="90"/>
  <c r="AA1286" i="90"/>
  <c r="Z1286" i="90"/>
  <c r="Y1286" i="90"/>
  <c r="X1286" i="90"/>
  <c r="W1286" i="90"/>
  <c r="AA1285" i="90"/>
  <c r="Z1285" i="90"/>
  <c r="Y1285" i="90"/>
  <c r="X1285" i="90"/>
  <c r="W1285" i="90"/>
  <c r="AA1284" i="90"/>
  <c r="AA1283" i="90"/>
  <c r="Z1283" i="90"/>
  <c r="Y1283" i="90"/>
  <c r="X1283" i="90"/>
  <c r="W1283" i="90"/>
  <c r="AA1282" i="90"/>
  <c r="Z1282" i="90"/>
  <c r="Y1282" i="90"/>
  <c r="X1282" i="90"/>
  <c r="AA1281" i="90"/>
  <c r="Z1281" i="90"/>
  <c r="Y1281" i="90"/>
  <c r="X1281" i="90"/>
  <c r="AA1280" i="90"/>
  <c r="Z1280" i="90"/>
  <c r="Y1280" i="90"/>
  <c r="X1280" i="90"/>
  <c r="AA1279" i="90"/>
  <c r="Z1279" i="90"/>
  <c r="Y1279" i="90"/>
  <c r="X1279" i="90"/>
  <c r="AA1278" i="90"/>
  <c r="Z1278" i="90"/>
  <c r="Y1278" i="90"/>
  <c r="X1278" i="90"/>
  <c r="W1278" i="90"/>
  <c r="AA1277" i="90"/>
  <c r="Z1277" i="90"/>
  <c r="Y1277" i="90"/>
  <c r="X1277" i="90"/>
  <c r="W1277" i="90"/>
  <c r="AA1276" i="90"/>
  <c r="AA1275" i="90"/>
  <c r="Y1275" i="90"/>
  <c r="X1275" i="90"/>
  <c r="Z1275" i="90" s="1"/>
  <c r="W1275" i="90"/>
  <c r="AA1274" i="90"/>
  <c r="Y1274" i="90"/>
  <c r="X1274" i="90"/>
  <c r="Z1274" i="90" s="1"/>
  <c r="W1274" i="90"/>
  <c r="AA1273" i="90"/>
  <c r="Z1273" i="90"/>
  <c r="Y1273" i="90"/>
  <c r="AA1272" i="90"/>
  <c r="Z1272" i="90"/>
  <c r="Y1272" i="90"/>
  <c r="W1272" i="90"/>
  <c r="AA1257" i="90"/>
  <c r="Z1257" i="90"/>
  <c r="Y1257" i="90"/>
  <c r="X1257" i="90"/>
  <c r="W1257" i="90"/>
  <c r="AA1256" i="90"/>
  <c r="Z1256" i="90"/>
  <c r="Y1256" i="90"/>
  <c r="X1256" i="90"/>
  <c r="W1256" i="90"/>
  <c r="AA1255" i="90"/>
  <c r="Z1255" i="90"/>
  <c r="Y1255" i="90"/>
  <c r="X1255" i="90"/>
  <c r="W1255" i="90"/>
  <c r="AA1254" i="90"/>
  <c r="Z1254" i="90"/>
  <c r="Y1254" i="90"/>
  <c r="X1254" i="90"/>
  <c r="W1254" i="90"/>
  <c r="AA1253" i="90"/>
  <c r="Z1253" i="90"/>
  <c r="Y1253" i="90"/>
  <c r="X1253" i="90"/>
  <c r="W1253" i="90"/>
  <c r="AA1252" i="90"/>
  <c r="Z1252" i="90"/>
  <c r="Y1252" i="90"/>
  <c r="X1252" i="90"/>
  <c r="W1252" i="90"/>
  <c r="AA1251" i="90"/>
  <c r="Z1251" i="90"/>
  <c r="Y1251" i="90"/>
  <c r="X1251" i="90"/>
  <c r="W1251" i="90"/>
  <c r="AA1250" i="90"/>
  <c r="Z1250" i="90"/>
  <c r="Y1250" i="90"/>
  <c r="X1250" i="90"/>
  <c r="W1250" i="90"/>
  <c r="AA1249" i="90"/>
  <c r="Z1249" i="90"/>
  <c r="Y1249" i="90"/>
  <c r="X1249" i="90"/>
  <c r="W1249" i="90"/>
  <c r="AA1248" i="90"/>
  <c r="Z1248" i="90"/>
  <c r="Y1248" i="90"/>
  <c r="X1248" i="90"/>
  <c r="W1248" i="90"/>
  <c r="AA1247" i="90"/>
  <c r="AA1246" i="90"/>
  <c r="Z1246" i="90"/>
  <c r="Y1246" i="90"/>
  <c r="X1246" i="90"/>
  <c r="W1246" i="90"/>
  <c r="AA1245" i="90"/>
  <c r="Z1245" i="90"/>
  <c r="Y1245" i="90"/>
  <c r="X1245" i="90"/>
  <c r="AA1244" i="90"/>
  <c r="Z1244" i="90"/>
  <c r="Y1244" i="90"/>
  <c r="X1244" i="90"/>
  <c r="AA1243" i="90"/>
  <c r="Z1243" i="90"/>
  <c r="Y1243" i="90"/>
  <c r="X1243" i="90"/>
  <c r="AA1242" i="90"/>
  <c r="Z1242" i="90"/>
  <c r="Y1242" i="90"/>
  <c r="X1242" i="90"/>
  <c r="AA1241" i="90"/>
  <c r="Z1241" i="90"/>
  <c r="Y1241" i="90"/>
  <c r="X1241" i="90"/>
  <c r="W1241" i="90"/>
  <c r="AA1240" i="90"/>
  <c r="Z1240" i="90"/>
  <c r="Y1240" i="90"/>
  <c r="X1240" i="90"/>
  <c r="W1240" i="90"/>
  <c r="AA1239" i="90"/>
  <c r="AA1238" i="90"/>
  <c r="Z1238" i="90"/>
  <c r="Y1238" i="90"/>
  <c r="X1238" i="90"/>
  <c r="W1238" i="90"/>
  <c r="AA1237" i="90"/>
  <c r="Z1237" i="90"/>
  <c r="Y1237" i="90"/>
  <c r="X1237" i="90"/>
  <c r="W1237" i="90"/>
  <c r="AA1236" i="90"/>
  <c r="Z1236" i="90"/>
  <c r="Y1236" i="90"/>
  <c r="X1236" i="90"/>
  <c r="W1236" i="90"/>
  <c r="AA1235" i="90"/>
  <c r="Z1235" i="90"/>
  <c r="Y1235" i="90"/>
  <c r="X1235" i="90"/>
  <c r="W1235" i="90"/>
  <c r="AA1220" i="90"/>
  <c r="Z1220" i="90"/>
  <c r="Y1220" i="90"/>
  <c r="X1220" i="90"/>
  <c r="W1220" i="90"/>
  <c r="AA1219" i="90"/>
  <c r="Z1219" i="90"/>
  <c r="Y1219" i="90"/>
  <c r="X1219" i="90"/>
  <c r="W1219" i="90"/>
  <c r="AA1218" i="90"/>
  <c r="Z1218" i="90"/>
  <c r="Y1218" i="90"/>
  <c r="X1218" i="90"/>
  <c r="W1218" i="90"/>
  <c r="AA1217" i="90"/>
  <c r="Z1217" i="90"/>
  <c r="Y1217" i="90"/>
  <c r="X1217" i="90"/>
  <c r="W1217" i="90"/>
  <c r="AA1216" i="90"/>
  <c r="Z1216" i="90"/>
  <c r="Y1216" i="90"/>
  <c r="X1216" i="90"/>
  <c r="W1216" i="90"/>
  <c r="AA1215" i="90"/>
  <c r="Z1215" i="90"/>
  <c r="Y1215" i="90"/>
  <c r="X1215" i="90"/>
  <c r="W1215" i="90"/>
  <c r="AA1214" i="90"/>
  <c r="Z1214" i="90"/>
  <c r="Y1214" i="90"/>
  <c r="X1214" i="90"/>
  <c r="W1214" i="90"/>
  <c r="AA1213" i="90"/>
  <c r="Z1213" i="90"/>
  <c r="Y1213" i="90"/>
  <c r="X1213" i="90"/>
  <c r="W1213" i="90"/>
  <c r="AA1212" i="90"/>
  <c r="Z1212" i="90"/>
  <c r="Y1212" i="90"/>
  <c r="X1212" i="90"/>
  <c r="W1212" i="90"/>
  <c r="AA1211" i="90"/>
  <c r="Z1211" i="90"/>
  <c r="Y1211" i="90"/>
  <c r="AA1210" i="90"/>
  <c r="AA1209" i="90"/>
  <c r="Z1209" i="90"/>
  <c r="Y1209" i="90"/>
  <c r="X1209" i="90"/>
  <c r="W1209" i="90"/>
  <c r="AA1208" i="90"/>
  <c r="Z1208" i="90"/>
  <c r="Y1208" i="90"/>
  <c r="X1208" i="90"/>
  <c r="W1208" i="90"/>
  <c r="AA1207" i="90"/>
  <c r="Z1207" i="90"/>
  <c r="Y1207" i="90"/>
  <c r="X1207" i="90"/>
  <c r="W1207" i="90"/>
  <c r="AA1206" i="90"/>
  <c r="Z1206" i="90"/>
  <c r="Y1206" i="90"/>
  <c r="X1206" i="90"/>
  <c r="W1206" i="90"/>
  <c r="AA1205" i="90"/>
  <c r="Z1205" i="90"/>
  <c r="Y1205" i="90"/>
  <c r="X1205" i="90"/>
  <c r="W1205" i="90"/>
  <c r="AA1204" i="90"/>
  <c r="Z1204" i="90"/>
  <c r="Y1204" i="90"/>
  <c r="X1204" i="90"/>
  <c r="AA1203" i="90"/>
  <c r="Z1203" i="90"/>
  <c r="Y1203" i="90"/>
  <c r="AA1202" i="90"/>
  <c r="AA1201" i="90"/>
  <c r="Z1201" i="90"/>
  <c r="Y1201" i="90"/>
  <c r="X1201" i="90"/>
  <c r="W1201" i="90"/>
  <c r="AA1200" i="90"/>
  <c r="Z1200" i="90"/>
  <c r="Y1200" i="90"/>
  <c r="X1200" i="90"/>
  <c r="AA1199" i="90"/>
  <c r="Z1199" i="90"/>
  <c r="Y1199" i="90"/>
  <c r="X1199" i="90"/>
  <c r="AA1198" i="90"/>
  <c r="Z1198" i="90"/>
  <c r="Y1198" i="90"/>
  <c r="AA1183" i="90"/>
  <c r="Z1183" i="90"/>
  <c r="Y1183" i="90"/>
  <c r="X1183" i="90"/>
  <c r="W1183" i="90"/>
  <c r="AA1182" i="90"/>
  <c r="Z1182" i="90"/>
  <c r="Y1182" i="90"/>
  <c r="X1182" i="90"/>
  <c r="W1182" i="90"/>
  <c r="AA1181" i="90"/>
  <c r="Z1181" i="90"/>
  <c r="Y1181" i="90"/>
  <c r="X1181" i="90"/>
  <c r="W1181" i="90"/>
  <c r="AA1180" i="90"/>
  <c r="Z1180" i="90"/>
  <c r="Y1180" i="90"/>
  <c r="X1180" i="90"/>
  <c r="W1180" i="90"/>
  <c r="AA1179" i="90"/>
  <c r="Z1179" i="90"/>
  <c r="Y1179" i="90"/>
  <c r="X1179" i="90"/>
  <c r="W1179" i="90"/>
  <c r="AA1178" i="90"/>
  <c r="Z1178" i="90"/>
  <c r="Y1178" i="90"/>
  <c r="X1178" i="90"/>
  <c r="W1178" i="90"/>
  <c r="AA1177" i="90"/>
  <c r="Z1177" i="90"/>
  <c r="Y1177" i="90"/>
  <c r="X1177" i="90"/>
  <c r="W1177" i="90"/>
  <c r="AA1176" i="90"/>
  <c r="Z1176" i="90"/>
  <c r="Y1176" i="90"/>
  <c r="X1176" i="90"/>
  <c r="W1176" i="90"/>
  <c r="AA1175" i="90"/>
  <c r="Z1175" i="90"/>
  <c r="Y1175" i="90"/>
  <c r="X1175" i="90"/>
  <c r="W1175" i="90"/>
  <c r="AA1174" i="90"/>
  <c r="Z1174" i="90"/>
  <c r="Y1174" i="90"/>
  <c r="X1174" i="90"/>
  <c r="AA1173" i="90"/>
  <c r="AA1172" i="90"/>
  <c r="Z1172" i="90"/>
  <c r="Y1172" i="90"/>
  <c r="X1172" i="90"/>
  <c r="W1172" i="90"/>
  <c r="AA1171" i="90"/>
  <c r="Z1171" i="90"/>
  <c r="Y1171" i="90"/>
  <c r="X1171" i="90"/>
  <c r="W1171" i="90"/>
  <c r="AA1170" i="90"/>
  <c r="Z1170" i="90"/>
  <c r="Y1170" i="90"/>
  <c r="X1170" i="90"/>
  <c r="W1170" i="90"/>
  <c r="AA1169" i="90"/>
  <c r="Z1169" i="90"/>
  <c r="Y1169" i="90"/>
  <c r="X1169" i="90"/>
  <c r="W1169" i="90"/>
  <c r="AA1168" i="90"/>
  <c r="Z1168" i="90"/>
  <c r="Y1168" i="90"/>
  <c r="X1168" i="90"/>
  <c r="W1168" i="90"/>
  <c r="AA1167" i="90"/>
  <c r="Z1167" i="90"/>
  <c r="Y1167" i="90"/>
  <c r="X1167" i="90"/>
  <c r="AA1166" i="90"/>
  <c r="Z1166" i="90"/>
  <c r="Y1166" i="90"/>
  <c r="X1166" i="90"/>
  <c r="AA1165" i="90"/>
  <c r="AA1164" i="90"/>
  <c r="Z1164" i="90"/>
  <c r="Y1164" i="90"/>
  <c r="X1164" i="90"/>
  <c r="W1164" i="90"/>
  <c r="AA1163" i="90"/>
  <c r="Z1163" i="90"/>
  <c r="Y1163" i="90"/>
  <c r="X1163" i="90"/>
  <c r="AA1162" i="90"/>
  <c r="Z1162" i="90"/>
  <c r="Y1162" i="90"/>
  <c r="X1162" i="90"/>
  <c r="AA1161" i="90"/>
  <c r="Z1161" i="90"/>
  <c r="Y1161" i="90"/>
  <c r="X1161" i="90"/>
  <c r="AA1146" i="90"/>
  <c r="Z1146" i="90"/>
  <c r="Y1146" i="90"/>
  <c r="X1146" i="90"/>
  <c r="W1146" i="90"/>
  <c r="AA1145" i="90"/>
  <c r="Z1145" i="90"/>
  <c r="Y1145" i="90"/>
  <c r="X1145" i="90"/>
  <c r="W1145" i="90"/>
  <c r="AA1144" i="90"/>
  <c r="Z1144" i="90"/>
  <c r="Y1144" i="90"/>
  <c r="X1144" i="90"/>
  <c r="W1144" i="90"/>
  <c r="AA1143" i="90"/>
  <c r="Z1143" i="90"/>
  <c r="Y1143" i="90"/>
  <c r="X1143" i="90"/>
  <c r="W1143" i="90"/>
  <c r="AA1142" i="90"/>
  <c r="Z1142" i="90"/>
  <c r="Y1142" i="90"/>
  <c r="X1142" i="90"/>
  <c r="W1142" i="90"/>
  <c r="AA1141" i="90"/>
  <c r="Z1141" i="90"/>
  <c r="Y1141" i="90"/>
  <c r="X1141" i="90"/>
  <c r="W1141" i="90"/>
  <c r="AA1140" i="90"/>
  <c r="Z1140" i="90"/>
  <c r="Y1140" i="90"/>
  <c r="X1140" i="90"/>
  <c r="W1140" i="90"/>
  <c r="AA1139" i="90"/>
  <c r="Z1139" i="90"/>
  <c r="Y1139" i="90"/>
  <c r="X1139" i="90"/>
  <c r="W1139" i="90"/>
  <c r="AA1138" i="90"/>
  <c r="Z1138" i="90"/>
  <c r="Y1138" i="90"/>
  <c r="X1138" i="90"/>
  <c r="W1138" i="90"/>
  <c r="AA1137" i="90"/>
  <c r="Z1137" i="90"/>
  <c r="Y1137" i="90"/>
  <c r="X1137" i="90"/>
  <c r="W1137" i="90"/>
  <c r="AA1136" i="90"/>
  <c r="AA1135" i="90"/>
  <c r="Z1135" i="90"/>
  <c r="Y1135" i="90"/>
  <c r="X1135" i="90"/>
  <c r="W1135" i="90"/>
  <c r="AA1134" i="90"/>
  <c r="Z1134" i="90"/>
  <c r="Y1134" i="90"/>
  <c r="X1134" i="90"/>
  <c r="AA1133" i="90"/>
  <c r="Z1133" i="90"/>
  <c r="Y1133" i="90"/>
  <c r="X1133" i="90"/>
  <c r="AA1132" i="90"/>
  <c r="Z1132" i="90"/>
  <c r="Y1132" i="90"/>
  <c r="X1132" i="90"/>
  <c r="AA1131" i="90"/>
  <c r="Z1131" i="90"/>
  <c r="Y1131" i="90"/>
  <c r="X1131" i="90"/>
  <c r="AA1130" i="90"/>
  <c r="Z1130" i="90"/>
  <c r="Y1130" i="90"/>
  <c r="X1130" i="90"/>
  <c r="W1130" i="90"/>
  <c r="AA1129" i="90"/>
  <c r="Z1129" i="90"/>
  <c r="Y1129" i="90"/>
  <c r="X1129" i="90"/>
  <c r="W1129" i="90"/>
  <c r="AA1128" i="90"/>
  <c r="AA1127" i="90"/>
  <c r="Z1127" i="90"/>
  <c r="Y1127" i="90"/>
  <c r="X1127" i="90"/>
  <c r="W1127" i="90"/>
  <c r="AA1126" i="90"/>
  <c r="Z1126" i="90"/>
  <c r="Y1126" i="90"/>
  <c r="X1126" i="90"/>
  <c r="W1126" i="90"/>
  <c r="AA1125" i="90"/>
  <c r="Z1125" i="90"/>
  <c r="Y1125" i="90"/>
  <c r="X1125" i="90"/>
  <c r="W1125" i="90"/>
  <c r="AA1124" i="90"/>
  <c r="Z1124" i="90"/>
  <c r="Y1124" i="90"/>
  <c r="X1124" i="90"/>
  <c r="W1124" i="90"/>
  <c r="AA1109" i="90"/>
  <c r="Z1109" i="90"/>
  <c r="Y1109" i="90"/>
  <c r="X1109" i="90"/>
  <c r="W1109" i="90"/>
  <c r="AA1108" i="90"/>
  <c r="Z1108" i="90"/>
  <c r="Y1108" i="90"/>
  <c r="X1108" i="90"/>
  <c r="W1108" i="90"/>
  <c r="AA1107" i="90"/>
  <c r="Z1107" i="90"/>
  <c r="Y1107" i="90"/>
  <c r="X1107" i="90"/>
  <c r="W1107" i="90"/>
  <c r="AA1106" i="90"/>
  <c r="Z1106" i="90"/>
  <c r="Y1106" i="90"/>
  <c r="X1106" i="90"/>
  <c r="W1106" i="90"/>
  <c r="AA1105" i="90"/>
  <c r="Z1105" i="90"/>
  <c r="Y1105" i="90"/>
  <c r="X1105" i="90"/>
  <c r="W1105" i="90"/>
  <c r="AA1104" i="90"/>
  <c r="Z1104" i="90"/>
  <c r="Y1104" i="90"/>
  <c r="X1104" i="90"/>
  <c r="W1104" i="90"/>
  <c r="AA1103" i="90"/>
  <c r="Z1103" i="90"/>
  <c r="Y1103" i="90"/>
  <c r="X1103" i="90"/>
  <c r="W1103" i="90"/>
  <c r="AA1102" i="90"/>
  <c r="Z1102" i="90"/>
  <c r="Y1102" i="90"/>
  <c r="X1102" i="90"/>
  <c r="W1102" i="90"/>
  <c r="AA1101" i="90"/>
  <c r="Z1101" i="90"/>
  <c r="Y1101" i="90"/>
  <c r="X1101" i="90"/>
  <c r="W1101" i="90"/>
  <c r="AA1100" i="90"/>
  <c r="Y1100" i="90"/>
  <c r="X1100" i="90"/>
  <c r="Z1100" i="90" s="1"/>
  <c r="W1100" i="90"/>
  <c r="AA1099" i="90"/>
  <c r="AA1098" i="90"/>
  <c r="Z1098" i="90"/>
  <c r="Y1098" i="90"/>
  <c r="X1098" i="90"/>
  <c r="W1098" i="90"/>
  <c r="AA1097" i="90"/>
  <c r="Z1097" i="90"/>
  <c r="Y1097" i="90"/>
  <c r="X1097" i="90"/>
  <c r="AA1096" i="90"/>
  <c r="Z1096" i="90"/>
  <c r="Y1096" i="90"/>
  <c r="X1096" i="90"/>
  <c r="AA1095" i="90"/>
  <c r="Z1095" i="90"/>
  <c r="Y1095" i="90"/>
  <c r="X1095" i="90"/>
  <c r="AA1094" i="90"/>
  <c r="Z1094" i="90"/>
  <c r="Y1094" i="90"/>
  <c r="X1094" i="90"/>
  <c r="AA1093" i="90"/>
  <c r="Z1093" i="90"/>
  <c r="Y1093" i="90"/>
  <c r="X1093" i="90"/>
  <c r="W1093" i="90"/>
  <c r="AA1092" i="90"/>
  <c r="Z1092" i="90"/>
  <c r="Y1092" i="90"/>
  <c r="X1092" i="90"/>
  <c r="W1092" i="90"/>
  <c r="AA1091" i="90"/>
  <c r="AA1090" i="90"/>
  <c r="Z1090" i="90"/>
  <c r="Y1090" i="90"/>
  <c r="X1090" i="90"/>
  <c r="W1090" i="90"/>
  <c r="AA1089" i="90"/>
  <c r="Z1089" i="90"/>
  <c r="Y1089" i="90"/>
  <c r="X1089" i="90"/>
  <c r="W1089" i="90"/>
  <c r="AA1088" i="90"/>
  <c r="Z1088" i="90"/>
  <c r="Y1088" i="90"/>
  <c r="X1088" i="90"/>
  <c r="W1088" i="90"/>
  <c r="AA1087" i="90"/>
  <c r="Y1087" i="90"/>
  <c r="X1087" i="90"/>
  <c r="Z1087" i="90" s="1"/>
  <c r="W1087" i="90"/>
  <c r="AA1072" i="90"/>
  <c r="Z1072" i="90"/>
  <c r="Y1072" i="90"/>
  <c r="X1072" i="90"/>
  <c r="AA1071" i="90"/>
  <c r="Z1071" i="90"/>
  <c r="Y1071" i="90"/>
  <c r="X1071" i="90"/>
  <c r="AA1070" i="90"/>
  <c r="Z1070" i="90"/>
  <c r="Y1070" i="90"/>
  <c r="X1070" i="90"/>
  <c r="AA1069" i="90"/>
  <c r="Z1069" i="90"/>
  <c r="Y1069" i="90"/>
  <c r="X1069" i="90"/>
  <c r="AA1068" i="90"/>
  <c r="Z1068" i="90"/>
  <c r="Y1068" i="90"/>
  <c r="X1068" i="90"/>
  <c r="AA1067" i="90"/>
  <c r="Z1067" i="90"/>
  <c r="Y1067" i="90"/>
  <c r="X1067" i="90"/>
  <c r="AA1066" i="90"/>
  <c r="Z1066" i="90"/>
  <c r="Y1066" i="90"/>
  <c r="X1066" i="90"/>
  <c r="AA1065" i="90"/>
  <c r="Y1065" i="90"/>
  <c r="X1065" i="90"/>
  <c r="Z1065" i="90" s="1"/>
  <c r="AA1064" i="90"/>
  <c r="Y1064" i="90"/>
  <c r="X1064" i="90"/>
  <c r="Z1064" i="90" s="1"/>
  <c r="AA1063" i="90"/>
  <c r="Z1063" i="90"/>
  <c r="Y1063" i="90"/>
  <c r="X1063" i="90"/>
  <c r="AA1062" i="90"/>
  <c r="AA1061" i="90"/>
  <c r="Z1061" i="90"/>
  <c r="Y1061" i="90"/>
  <c r="X1061" i="90"/>
  <c r="AA1060" i="90"/>
  <c r="Z1060" i="90"/>
  <c r="Y1060" i="90"/>
  <c r="X1060" i="90"/>
  <c r="AA1054" i="90"/>
  <c r="AA1053" i="90"/>
  <c r="AA1052" i="90"/>
  <c r="Y1052" i="90"/>
  <c r="X1052" i="90"/>
  <c r="Z1052" i="90" s="1"/>
  <c r="AA1051" i="90"/>
  <c r="AA1050" i="90"/>
  <c r="Y1050" i="90"/>
  <c r="X1050" i="90"/>
  <c r="Z1050" i="90" s="1"/>
  <c r="W1050" i="90"/>
  <c r="AA1049" i="90"/>
  <c r="AA1048" i="90"/>
  <c r="Y1048" i="90"/>
  <c r="X1048" i="90"/>
  <c r="Z1048" i="90" s="1"/>
  <c r="W1048" i="90"/>
  <c r="AA1047" i="90"/>
  <c r="Y1047" i="90"/>
  <c r="X1047" i="90"/>
  <c r="Z1047" i="90" s="1"/>
  <c r="W1047" i="90"/>
  <c r="AA1046" i="90"/>
  <c r="Y1046" i="90"/>
  <c r="X1046" i="90"/>
  <c r="Z1046" i="90" s="1"/>
  <c r="W1046" i="90"/>
  <c r="AA1045" i="90"/>
  <c r="Y1045" i="90"/>
  <c r="X1045" i="90"/>
  <c r="Z1045" i="90" s="1"/>
  <c r="W1045" i="90"/>
  <c r="X1018" i="90"/>
  <c r="Y1018" i="90"/>
  <c r="Z1018" i="90"/>
  <c r="W1019" i="90"/>
  <c r="X1019" i="90"/>
  <c r="Y1019" i="90"/>
  <c r="Z1019" i="90"/>
  <c r="AA1030" i="90"/>
  <c r="Z1030" i="90"/>
  <c r="Y1030" i="90"/>
  <c r="X1030" i="90"/>
  <c r="W1030" i="90"/>
  <c r="AA1029" i="90"/>
  <c r="Z1029" i="90"/>
  <c r="Y1029" i="90"/>
  <c r="X1029" i="90"/>
  <c r="W1029" i="90"/>
  <c r="AA1028" i="90"/>
  <c r="Z1028" i="90"/>
  <c r="Y1028" i="90"/>
  <c r="X1028" i="90"/>
  <c r="W1028" i="90"/>
  <c r="AA1027" i="90"/>
  <c r="Z1027" i="90"/>
  <c r="Y1027" i="90"/>
  <c r="X1027" i="90"/>
  <c r="W1027" i="90"/>
  <c r="AA1026" i="90"/>
  <c r="Z1026" i="90"/>
  <c r="Y1026" i="90"/>
  <c r="X1026" i="90"/>
  <c r="W1026" i="90"/>
  <c r="AA1025" i="90"/>
  <c r="Z1025" i="90"/>
  <c r="Y1025" i="90"/>
  <c r="X1025" i="90"/>
  <c r="W1025" i="90"/>
  <c r="AA1024" i="90"/>
  <c r="Z1024" i="90"/>
  <c r="Y1024" i="90"/>
  <c r="X1024" i="90"/>
  <c r="W1024" i="90"/>
  <c r="AA1023" i="90"/>
  <c r="Y1023" i="90"/>
  <c r="X1023" i="90"/>
  <c r="Z1023" i="90" s="1"/>
  <c r="W1023" i="90"/>
  <c r="AA1022" i="90"/>
  <c r="Y1022" i="90"/>
  <c r="X1022" i="90"/>
  <c r="Z1022" i="90" s="1"/>
  <c r="W1022" i="90"/>
  <c r="AA1021" i="90"/>
  <c r="Z1021" i="90"/>
  <c r="Y1021" i="90"/>
  <c r="X1021" i="90"/>
  <c r="W1021" i="90"/>
  <c r="AA1020" i="90"/>
  <c r="AA1019" i="90"/>
  <c r="AA1018" i="90"/>
  <c r="AA1017" i="90"/>
  <c r="Z1017" i="90"/>
  <c r="Y1017" i="90"/>
  <c r="X1017" i="90"/>
  <c r="AA1016" i="90"/>
  <c r="Z1016" i="90"/>
  <c r="Y1016" i="90"/>
  <c r="X1016" i="90"/>
  <c r="AA1015" i="90"/>
  <c r="Y1015" i="90"/>
  <c r="X1015" i="90"/>
  <c r="Z1015" i="90" s="1"/>
  <c r="AA1014" i="90"/>
  <c r="Y1014" i="90"/>
  <c r="X1014" i="90"/>
  <c r="Z1014" i="90" s="1"/>
  <c r="W1014" i="90"/>
  <c r="AA1013" i="90"/>
  <c r="Y1013" i="90"/>
  <c r="X1013" i="90"/>
  <c r="Z1013" i="90" s="1"/>
  <c r="W1013" i="90"/>
  <c r="AA1012" i="90"/>
  <c r="AA1011" i="90"/>
  <c r="Z1011" i="90"/>
  <c r="Y1011" i="90"/>
  <c r="X1011" i="90"/>
  <c r="W1011" i="90"/>
  <c r="AA1010" i="90"/>
  <c r="Z1010" i="90"/>
  <c r="Y1010" i="90"/>
  <c r="X1010" i="90"/>
  <c r="W1010" i="90"/>
  <c r="AA1009" i="90"/>
  <c r="Y1009" i="90"/>
  <c r="X1009" i="90"/>
  <c r="Z1009" i="90" s="1"/>
  <c r="W1009" i="90"/>
  <c r="AA1008" i="90"/>
  <c r="Y1008" i="90"/>
  <c r="X1008" i="90"/>
  <c r="Z1008" i="90" s="1"/>
  <c r="W1008" i="90"/>
  <c r="A102" i="7"/>
  <c r="A103" i="7" s="1"/>
  <c r="A105" i="7" s="1"/>
  <c r="A109" i="7" s="1"/>
  <c r="A111" i="7" s="1"/>
  <c r="A112" i="7" s="1"/>
  <c r="N112" i="7"/>
  <c r="N111" i="7"/>
  <c r="R968" i="90"/>
  <c r="AA993" i="90"/>
  <c r="Z993" i="90"/>
  <c r="Y993" i="90"/>
  <c r="X993" i="90"/>
  <c r="W993" i="90"/>
  <c r="AA992" i="90"/>
  <c r="Z992" i="90"/>
  <c r="Y992" i="90"/>
  <c r="X992" i="90"/>
  <c r="W992" i="90"/>
  <c r="AA991" i="90"/>
  <c r="Z991" i="90"/>
  <c r="Y991" i="90"/>
  <c r="X991" i="90"/>
  <c r="W991" i="90"/>
  <c r="AA990" i="90"/>
  <c r="Z990" i="90"/>
  <c r="Y990" i="90"/>
  <c r="X990" i="90"/>
  <c r="W990" i="90"/>
  <c r="AA989" i="90"/>
  <c r="Z989" i="90"/>
  <c r="Y989" i="90"/>
  <c r="X989" i="90"/>
  <c r="W989" i="90"/>
  <c r="AA988" i="90"/>
  <c r="Z988" i="90"/>
  <c r="Y988" i="90"/>
  <c r="X988" i="90"/>
  <c r="W988" i="90"/>
  <c r="AA987" i="90"/>
  <c r="Z987" i="90"/>
  <c r="Y987" i="90"/>
  <c r="X987" i="90"/>
  <c r="W987" i="90"/>
  <c r="AA986" i="90"/>
  <c r="Z986" i="90"/>
  <c r="Y986" i="90"/>
  <c r="X986" i="90"/>
  <c r="W986" i="90"/>
  <c r="AA985" i="90"/>
  <c r="Z985" i="90"/>
  <c r="Y985" i="90"/>
  <c r="X985" i="90"/>
  <c r="W985" i="90"/>
  <c r="AA984" i="90"/>
  <c r="Z984" i="90"/>
  <c r="Y984" i="90"/>
  <c r="X984" i="90"/>
  <c r="W984" i="90"/>
  <c r="AA983" i="90"/>
  <c r="AA982" i="90"/>
  <c r="Z982" i="90"/>
  <c r="Y982" i="90"/>
  <c r="X982" i="90"/>
  <c r="W982" i="90"/>
  <c r="AA981" i="90"/>
  <c r="Z981" i="90"/>
  <c r="Y981" i="90"/>
  <c r="X981" i="90"/>
  <c r="W981" i="90"/>
  <c r="AA980" i="90"/>
  <c r="Z980" i="90"/>
  <c r="Y980" i="90"/>
  <c r="X980" i="90"/>
  <c r="AA979" i="90"/>
  <c r="Z979" i="90"/>
  <c r="Y979" i="90"/>
  <c r="X979" i="90"/>
  <c r="AA978" i="90"/>
  <c r="Z978" i="90"/>
  <c r="Y978" i="90"/>
  <c r="X978" i="90"/>
  <c r="AA977" i="90"/>
  <c r="Z977" i="90"/>
  <c r="X977" i="90"/>
  <c r="Y977" i="90" s="1"/>
  <c r="W977" i="90"/>
  <c r="AA976" i="90"/>
  <c r="Z976" i="90"/>
  <c r="X976" i="90"/>
  <c r="Y976" i="90" s="1"/>
  <c r="W976" i="90"/>
  <c r="AA975" i="90"/>
  <c r="AA974" i="90"/>
  <c r="Z974" i="90"/>
  <c r="Y974" i="90"/>
  <c r="X974" i="90"/>
  <c r="W974" i="90"/>
  <c r="AA973" i="90"/>
  <c r="Z973" i="90"/>
  <c r="Y973" i="90"/>
  <c r="X973" i="90"/>
  <c r="W973" i="90"/>
  <c r="AA972" i="90"/>
  <c r="Z972" i="90"/>
  <c r="Y972" i="90"/>
  <c r="X972" i="90"/>
  <c r="W972" i="90"/>
  <c r="AA971" i="90"/>
  <c r="Z971" i="90"/>
  <c r="X971" i="90"/>
  <c r="Y971" i="90" s="1"/>
  <c r="W971" i="90"/>
  <c r="AA956" i="90"/>
  <c r="Z956" i="90"/>
  <c r="Y956" i="90"/>
  <c r="X956" i="90"/>
  <c r="W956" i="90"/>
  <c r="AA955" i="90"/>
  <c r="Z955" i="90"/>
  <c r="Y955" i="90"/>
  <c r="X955" i="90"/>
  <c r="W955" i="90"/>
  <c r="AA954" i="90"/>
  <c r="Z954" i="90"/>
  <c r="Y954" i="90"/>
  <c r="X954" i="90"/>
  <c r="W954" i="90"/>
  <c r="AA953" i="90"/>
  <c r="Z953" i="90"/>
  <c r="Y953" i="90"/>
  <c r="X953" i="90"/>
  <c r="W953" i="90"/>
  <c r="AA952" i="90"/>
  <c r="Z952" i="90"/>
  <c r="Y952" i="90"/>
  <c r="X952" i="90"/>
  <c r="W952" i="90"/>
  <c r="AA951" i="90"/>
  <c r="Z951" i="90"/>
  <c r="Y951" i="90"/>
  <c r="X951" i="90"/>
  <c r="W951" i="90"/>
  <c r="AA950" i="90"/>
  <c r="Z950" i="90"/>
  <c r="Y950" i="90"/>
  <c r="X950" i="90"/>
  <c r="W950" i="90"/>
  <c r="AA949" i="90"/>
  <c r="Z949" i="90"/>
  <c r="Y949" i="90"/>
  <c r="X949" i="90"/>
  <c r="W949" i="90"/>
  <c r="AA948" i="90"/>
  <c r="Z948" i="90"/>
  <c r="Y948" i="90"/>
  <c r="X948" i="90"/>
  <c r="W948" i="90"/>
  <c r="AA947" i="90"/>
  <c r="Z947" i="90"/>
  <c r="X947" i="90"/>
  <c r="Y947" i="90" s="1"/>
  <c r="W947" i="90"/>
  <c r="AA946" i="90"/>
  <c r="AA945" i="90"/>
  <c r="Z945" i="90"/>
  <c r="Y945" i="90"/>
  <c r="X945" i="90"/>
  <c r="W945" i="90"/>
  <c r="AA944" i="90"/>
  <c r="Z944" i="90"/>
  <c r="Y944" i="90"/>
  <c r="X944" i="90"/>
  <c r="W944" i="90"/>
  <c r="AA943" i="90"/>
  <c r="Z943" i="90"/>
  <c r="Y943" i="90"/>
  <c r="X943" i="90"/>
  <c r="AA942" i="90"/>
  <c r="Z942" i="90"/>
  <c r="Y942" i="90"/>
  <c r="X942" i="90"/>
  <c r="AA941" i="90"/>
  <c r="Z941" i="90"/>
  <c r="Y941" i="90"/>
  <c r="X941" i="90"/>
  <c r="AA940" i="90"/>
  <c r="Z940" i="90"/>
  <c r="X940" i="90"/>
  <c r="Y940" i="90" s="1"/>
  <c r="W940" i="90"/>
  <c r="AA939" i="90"/>
  <c r="Z939" i="90"/>
  <c r="X939" i="90"/>
  <c r="Y939" i="90" s="1"/>
  <c r="W939" i="90"/>
  <c r="AA938" i="90"/>
  <c r="AA937" i="90"/>
  <c r="Z937" i="90"/>
  <c r="Y937" i="90"/>
  <c r="X937" i="90"/>
  <c r="W937" i="90"/>
  <c r="AA936" i="90"/>
  <c r="Z936" i="90"/>
  <c r="Y936" i="90"/>
  <c r="X936" i="90"/>
  <c r="W936" i="90"/>
  <c r="AA935" i="90"/>
  <c r="Z935" i="90"/>
  <c r="Y935" i="90"/>
  <c r="X935" i="90"/>
  <c r="W935" i="90"/>
  <c r="AA934" i="90"/>
  <c r="Z934" i="90"/>
  <c r="X934" i="90"/>
  <c r="Y934" i="90" s="1"/>
  <c r="W934" i="90"/>
  <c r="X910" i="90"/>
  <c r="X908" i="90"/>
  <c r="W908" i="90"/>
  <c r="X907" i="90"/>
  <c r="W907" i="90"/>
  <c r="X906" i="90"/>
  <c r="W906" i="90"/>
  <c r="X905" i="90"/>
  <c r="W905" i="90"/>
  <c r="X903" i="90"/>
  <c r="X902" i="90"/>
  <c r="X900" i="90"/>
  <c r="W900" i="90"/>
  <c r="X899" i="90"/>
  <c r="W899" i="90"/>
  <c r="X898" i="90"/>
  <c r="W898" i="90"/>
  <c r="X897" i="90"/>
  <c r="X865" i="90"/>
  <c r="AA919" i="90"/>
  <c r="Z919" i="90"/>
  <c r="Y919" i="90"/>
  <c r="X919" i="90"/>
  <c r="W919" i="90"/>
  <c r="AA918" i="90"/>
  <c r="Z918" i="90"/>
  <c r="Y918" i="90"/>
  <c r="X918" i="90"/>
  <c r="W918" i="90"/>
  <c r="AA917" i="90"/>
  <c r="Z917" i="90"/>
  <c r="Y917" i="90"/>
  <c r="X917" i="90"/>
  <c r="W917" i="90"/>
  <c r="AA916" i="90"/>
  <c r="Z916" i="90"/>
  <c r="Y916" i="90"/>
  <c r="X916" i="90"/>
  <c r="W916" i="90"/>
  <c r="AA915" i="90"/>
  <c r="Z915" i="90"/>
  <c r="Y915" i="90"/>
  <c r="X915" i="90"/>
  <c r="W915" i="90"/>
  <c r="AA914" i="90"/>
  <c r="Z914" i="90"/>
  <c r="Y914" i="90"/>
  <c r="X914" i="90"/>
  <c r="W914" i="90"/>
  <c r="AA913" i="90"/>
  <c r="Z913" i="90"/>
  <c r="Y913" i="90"/>
  <c r="X913" i="90"/>
  <c r="W913" i="90"/>
  <c r="AA912" i="90"/>
  <c r="Z912" i="90"/>
  <c r="Y912" i="90"/>
  <c r="X912" i="90"/>
  <c r="W912" i="90"/>
  <c r="AA911" i="90"/>
  <c r="Z911" i="90"/>
  <c r="Y911" i="90"/>
  <c r="X911" i="90"/>
  <c r="W911" i="90"/>
  <c r="AA910" i="90"/>
  <c r="Z910" i="90"/>
  <c r="Y910" i="90"/>
  <c r="AA909" i="90"/>
  <c r="AA908" i="90"/>
  <c r="Z908" i="90"/>
  <c r="Y908" i="90"/>
  <c r="AA907" i="90"/>
  <c r="Z907" i="90"/>
  <c r="Y907" i="90"/>
  <c r="AA906" i="90"/>
  <c r="Z906" i="90"/>
  <c r="Y906" i="90"/>
  <c r="AA905" i="90"/>
  <c r="Z905" i="90"/>
  <c r="Y905" i="90"/>
  <c r="AA904" i="90"/>
  <c r="Z904" i="90"/>
  <c r="Y904" i="90"/>
  <c r="AA903" i="90"/>
  <c r="Z903" i="90"/>
  <c r="Y903" i="90"/>
  <c r="AA902" i="90"/>
  <c r="Z902" i="90"/>
  <c r="Y902" i="90"/>
  <c r="AA901" i="90"/>
  <c r="AA900" i="90"/>
  <c r="Z900" i="90"/>
  <c r="Y900" i="90"/>
  <c r="AA899" i="90"/>
  <c r="Z899" i="90"/>
  <c r="Y899" i="90"/>
  <c r="AA898" i="90"/>
  <c r="Z898" i="90"/>
  <c r="Y898" i="90"/>
  <c r="AA897" i="90"/>
  <c r="Z897" i="90"/>
  <c r="Y897" i="90"/>
  <c r="AA882" i="90"/>
  <c r="Z882" i="90"/>
  <c r="Y882" i="90"/>
  <c r="X882" i="90"/>
  <c r="W882" i="90"/>
  <c r="AA881" i="90"/>
  <c r="Z881" i="90"/>
  <c r="Y881" i="90"/>
  <c r="X881" i="90"/>
  <c r="W881" i="90"/>
  <c r="AA880" i="90"/>
  <c r="Z880" i="90"/>
  <c r="Y880" i="90"/>
  <c r="X880" i="90"/>
  <c r="W880" i="90"/>
  <c r="AA879" i="90"/>
  <c r="Z879" i="90"/>
  <c r="Y879" i="90"/>
  <c r="X879" i="90"/>
  <c r="W879" i="90"/>
  <c r="AA878" i="90"/>
  <c r="Z878" i="90"/>
  <c r="Y878" i="90"/>
  <c r="X878" i="90"/>
  <c r="W878" i="90"/>
  <c r="AA877" i="90"/>
  <c r="Z877" i="90"/>
  <c r="Y877" i="90"/>
  <c r="X877" i="90"/>
  <c r="W877" i="90"/>
  <c r="AA876" i="90"/>
  <c r="Z876" i="90"/>
  <c r="Y876" i="90"/>
  <c r="X876" i="90"/>
  <c r="W876" i="90"/>
  <c r="AA875" i="90"/>
  <c r="Z875" i="90"/>
  <c r="Y875" i="90"/>
  <c r="X875" i="90"/>
  <c r="W875" i="90"/>
  <c r="AA874" i="90"/>
  <c r="Z874" i="90"/>
  <c r="Y874" i="90"/>
  <c r="X874" i="90"/>
  <c r="W874" i="90"/>
  <c r="AA873" i="90"/>
  <c r="Z873" i="90"/>
  <c r="Y873" i="90"/>
  <c r="X873" i="90"/>
  <c r="AA872" i="90"/>
  <c r="AA871" i="90"/>
  <c r="Z871" i="90"/>
  <c r="Y871" i="90"/>
  <c r="X871" i="90"/>
  <c r="W871" i="90"/>
  <c r="AA870" i="90"/>
  <c r="Z870" i="90"/>
  <c r="Y870" i="90"/>
  <c r="X870" i="90"/>
  <c r="W870" i="90"/>
  <c r="AA869" i="90"/>
  <c r="Z869" i="90"/>
  <c r="Y869" i="90"/>
  <c r="X869" i="90"/>
  <c r="W869" i="90"/>
  <c r="AA868" i="90"/>
  <c r="Z868" i="90"/>
  <c r="Y868" i="90"/>
  <c r="X868" i="90"/>
  <c r="W868" i="90"/>
  <c r="AA867" i="90"/>
  <c r="Z867" i="90"/>
  <c r="Y867" i="90"/>
  <c r="AA866" i="90"/>
  <c r="Z866" i="90"/>
  <c r="Y866" i="90"/>
  <c r="X866" i="90"/>
  <c r="AA865" i="90"/>
  <c r="Z865" i="90"/>
  <c r="Y865" i="90"/>
  <c r="AA864" i="90"/>
  <c r="AA863" i="90"/>
  <c r="Z863" i="90"/>
  <c r="Y863" i="90"/>
  <c r="X863" i="90"/>
  <c r="W863" i="90"/>
  <c r="AA862" i="90"/>
  <c r="Z862" i="90"/>
  <c r="Y862" i="90"/>
  <c r="X862" i="90"/>
  <c r="W862" i="90"/>
  <c r="AA861" i="90"/>
  <c r="Z861" i="90"/>
  <c r="Y861" i="90"/>
  <c r="X861" i="90"/>
  <c r="W861" i="90"/>
  <c r="AA860" i="90"/>
  <c r="Z860" i="90"/>
  <c r="Y860" i="90"/>
  <c r="X860" i="90"/>
  <c r="AA845" i="90"/>
  <c r="Z845" i="90"/>
  <c r="Y845" i="90"/>
  <c r="X845" i="90"/>
  <c r="W845" i="90"/>
  <c r="AA844" i="90"/>
  <c r="Z844" i="90"/>
  <c r="Y844" i="90"/>
  <c r="X844" i="90"/>
  <c r="W844" i="90"/>
  <c r="AA843" i="90"/>
  <c r="Z843" i="90"/>
  <c r="Y843" i="90"/>
  <c r="X843" i="90"/>
  <c r="W843" i="90"/>
  <c r="AA842" i="90"/>
  <c r="Z842" i="90"/>
  <c r="Y842" i="90"/>
  <c r="X842" i="90"/>
  <c r="W842" i="90"/>
  <c r="AA841" i="90"/>
  <c r="Z841" i="90"/>
  <c r="Y841" i="90"/>
  <c r="X841" i="90"/>
  <c r="W841" i="90"/>
  <c r="AA840" i="90"/>
  <c r="Z840" i="90"/>
  <c r="Y840" i="90"/>
  <c r="X840" i="90"/>
  <c r="W840" i="90"/>
  <c r="AA839" i="90"/>
  <c r="Z839" i="90"/>
  <c r="Y839" i="90"/>
  <c r="X839" i="90"/>
  <c r="W839" i="90"/>
  <c r="AA838" i="90"/>
  <c r="Z838" i="90"/>
  <c r="Y838" i="90"/>
  <c r="X838" i="90"/>
  <c r="W838" i="90"/>
  <c r="AA837" i="90"/>
  <c r="Z837" i="90"/>
  <c r="Y837" i="90"/>
  <c r="X837" i="90"/>
  <c r="W837" i="90"/>
  <c r="AA836" i="90"/>
  <c r="Z836" i="90"/>
  <c r="Y836" i="90"/>
  <c r="X836" i="90"/>
  <c r="AA835" i="90"/>
  <c r="AA834" i="90"/>
  <c r="Z834" i="90"/>
  <c r="Y834" i="90"/>
  <c r="X834" i="90"/>
  <c r="W834" i="90"/>
  <c r="AA833" i="90"/>
  <c r="Z833" i="90"/>
  <c r="Y833" i="90"/>
  <c r="X833" i="90"/>
  <c r="W833" i="90"/>
  <c r="AA832" i="90"/>
  <c r="Z832" i="90"/>
  <c r="Y832" i="90"/>
  <c r="X832" i="90"/>
  <c r="W832" i="90"/>
  <c r="AA831" i="90"/>
  <c r="Z831" i="90"/>
  <c r="Y831" i="90"/>
  <c r="X831" i="90"/>
  <c r="W831" i="90"/>
  <c r="AA830" i="90"/>
  <c r="Z830" i="90"/>
  <c r="Y830" i="90"/>
  <c r="X830" i="90"/>
  <c r="W830" i="90"/>
  <c r="AA829" i="90"/>
  <c r="Z829" i="90"/>
  <c r="Y829" i="90"/>
  <c r="X829" i="90"/>
  <c r="W829" i="90"/>
  <c r="AA828" i="90"/>
  <c r="Z828" i="90"/>
  <c r="Y828" i="90"/>
  <c r="X828" i="90"/>
  <c r="AA827" i="90"/>
  <c r="AA826" i="90"/>
  <c r="Z826" i="90"/>
  <c r="Y826" i="90"/>
  <c r="X826" i="90"/>
  <c r="W826" i="90"/>
  <c r="AA825" i="90"/>
  <c r="Z825" i="90"/>
  <c r="Y825" i="90"/>
  <c r="X825" i="90"/>
  <c r="W825" i="90"/>
  <c r="AA824" i="90"/>
  <c r="Z824" i="90"/>
  <c r="Y824" i="90"/>
  <c r="X824" i="90"/>
  <c r="W824" i="90"/>
  <c r="AA823" i="90"/>
  <c r="Z823" i="90"/>
  <c r="Y823" i="90"/>
  <c r="X823" i="90"/>
  <c r="AA808" i="90"/>
  <c r="Z808" i="90"/>
  <c r="Y808" i="90"/>
  <c r="X808" i="90"/>
  <c r="W808" i="90"/>
  <c r="AA807" i="90"/>
  <c r="Z807" i="90"/>
  <c r="Y807" i="90"/>
  <c r="X807" i="90"/>
  <c r="W807" i="90"/>
  <c r="AA806" i="90"/>
  <c r="Z806" i="90"/>
  <c r="Y806" i="90"/>
  <c r="X806" i="90"/>
  <c r="W806" i="90"/>
  <c r="AA805" i="90"/>
  <c r="Z805" i="90"/>
  <c r="Y805" i="90"/>
  <c r="X805" i="90"/>
  <c r="W805" i="90"/>
  <c r="AA804" i="90"/>
  <c r="Z804" i="90"/>
  <c r="Y804" i="90"/>
  <c r="X804" i="90"/>
  <c r="W804" i="90"/>
  <c r="AA803" i="90"/>
  <c r="Z803" i="90"/>
  <c r="Y803" i="90"/>
  <c r="X803" i="90"/>
  <c r="W803" i="90"/>
  <c r="AA802" i="90"/>
  <c r="Z802" i="90"/>
  <c r="Y802" i="90"/>
  <c r="X802" i="90"/>
  <c r="W802" i="90"/>
  <c r="AA801" i="90"/>
  <c r="Z801" i="90"/>
  <c r="Y801" i="90"/>
  <c r="X801" i="90"/>
  <c r="W801" i="90"/>
  <c r="AA800" i="90"/>
  <c r="Z800" i="90"/>
  <c r="Y800" i="90"/>
  <c r="X800" i="90"/>
  <c r="W800" i="90"/>
  <c r="AA799" i="90"/>
  <c r="Z799" i="90"/>
  <c r="Y799" i="90"/>
  <c r="X799" i="90"/>
  <c r="AA798" i="90"/>
  <c r="AA797" i="90"/>
  <c r="Z797" i="90"/>
  <c r="Y797" i="90"/>
  <c r="X797" i="90"/>
  <c r="W797" i="90"/>
  <c r="AA796" i="90"/>
  <c r="Z796" i="90"/>
  <c r="Y796" i="90"/>
  <c r="X796" i="90"/>
  <c r="W796" i="90"/>
  <c r="AA795" i="90"/>
  <c r="Z795" i="90"/>
  <c r="Y795" i="90"/>
  <c r="X795" i="90"/>
  <c r="W795" i="90"/>
  <c r="AA794" i="90"/>
  <c r="Z794" i="90"/>
  <c r="Y794" i="90"/>
  <c r="X794" i="90"/>
  <c r="W794" i="90"/>
  <c r="AA793" i="90"/>
  <c r="Z793" i="90"/>
  <c r="Y793" i="90"/>
  <c r="X793" i="90"/>
  <c r="W793" i="90"/>
  <c r="AA792" i="90"/>
  <c r="Z792" i="90"/>
  <c r="Y792" i="90"/>
  <c r="X792" i="90"/>
  <c r="W792" i="90"/>
  <c r="AA791" i="90"/>
  <c r="Z791" i="90"/>
  <c r="Y791" i="90"/>
  <c r="X791" i="90"/>
  <c r="AA790" i="90"/>
  <c r="AA789" i="90"/>
  <c r="Z789" i="90"/>
  <c r="Y789" i="90"/>
  <c r="X789" i="90"/>
  <c r="W789" i="90"/>
  <c r="AA788" i="90"/>
  <c r="Z788" i="90"/>
  <c r="Y788" i="90"/>
  <c r="X788" i="90"/>
  <c r="W788" i="90"/>
  <c r="AA787" i="90"/>
  <c r="Z787" i="90"/>
  <c r="Y787" i="90"/>
  <c r="X787" i="90"/>
  <c r="W787" i="90"/>
  <c r="AA786" i="90"/>
  <c r="Z786" i="90"/>
  <c r="Y786" i="90"/>
  <c r="X786" i="90"/>
  <c r="AA771" i="90"/>
  <c r="Z771" i="90"/>
  <c r="Y771" i="90"/>
  <c r="X771" i="90"/>
  <c r="W771" i="90"/>
  <c r="AA770" i="90"/>
  <c r="Z770" i="90"/>
  <c r="Y770" i="90"/>
  <c r="X770" i="90"/>
  <c r="W770" i="90"/>
  <c r="AA769" i="90"/>
  <c r="Z769" i="90"/>
  <c r="Y769" i="90"/>
  <c r="X769" i="90"/>
  <c r="W769" i="90"/>
  <c r="AA768" i="90"/>
  <c r="Z768" i="90"/>
  <c r="Y768" i="90"/>
  <c r="X768" i="90"/>
  <c r="W768" i="90"/>
  <c r="AA767" i="90"/>
  <c r="Z767" i="90"/>
  <c r="Y767" i="90"/>
  <c r="X767" i="90"/>
  <c r="W767" i="90"/>
  <c r="AA766" i="90"/>
  <c r="Z766" i="90"/>
  <c r="Y766" i="90"/>
  <c r="X766" i="90"/>
  <c r="W766" i="90"/>
  <c r="AA765" i="90"/>
  <c r="Z765" i="90"/>
  <c r="Y765" i="90"/>
  <c r="X765" i="90"/>
  <c r="W765" i="90"/>
  <c r="AA764" i="90"/>
  <c r="Z764" i="90"/>
  <c r="Y764" i="90"/>
  <c r="X764" i="90"/>
  <c r="W764" i="90"/>
  <c r="AA763" i="90"/>
  <c r="Z763" i="90"/>
  <c r="Y763" i="90"/>
  <c r="X763" i="90"/>
  <c r="W763" i="90"/>
  <c r="AA762" i="90"/>
  <c r="Z762" i="90"/>
  <c r="Y762" i="90"/>
  <c r="X762" i="90"/>
  <c r="AA761" i="90"/>
  <c r="AA760" i="90"/>
  <c r="Z760" i="90"/>
  <c r="Y760" i="90"/>
  <c r="X760" i="90"/>
  <c r="W760" i="90"/>
  <c r="AA759" i="90"/>
  <c r="Z759" i="90"/>
  <c r="Y759" i="90"/>
  <c r="X759" i="90"/>
  <c r="W759" i="90"/>
  <c r="AA758" i="90"/>
  <c r="Z758" i="90"/>
  <c r="Y758" i="90"/>
  <c r="X758" i="90"/>
  <c r="W758" i="90"/>
  <c r="AA757" i="90"/>
  <c r="Z757" i="90"/>
  <c r="Y757" i="90"/>
  <c r="X757" i="90"/>
  <c r="W757" i="90"/>
  <c r="AA756" i="90"/>
  <c r="Z756" i="90"/>
  <c r="Y756" i="90"/>
  <c r="X756" i="90"/>
  <c r="W756" i="90"/>
  <c r="AA755" i="90"/>
  <c r="Z755" i="90"/>
  <c r="Y755" i="90"/>
  <c r="X755" i="90"/>
  <c r="W755" i="90"/>
  <c r="AA754" i="90"/>
  <c r="Z754" i="90"/>
  <c r="Y754" i="90"/>
  <c r="X754" i="90"/>
  <c r="AA753" i="90"/>
  <c r="AA752" i="90"/>
  <c r="Z752" i="90"/>
  <c r="Y752" i="90"/>
  <c r="X752" i="90"/>
  <c r="W752" i="90"/>
  <c r="AA751" i="90"/>
  <c r="Z751" i="90"/>
  <c r="Y751" i="90"/>
  <c r="X751" i="90"/>
  <c r="W751" i="90"/>
  <c r="AA750" i="90"/>
  <c r="Z750" i="90"/>
  <c r="Y750" i="90"/>
  <c r="X750" i="90"/>
  <c r="W750" i="90"/>
  <c r="AA749" i="90"/>
  <c r="Z749" i="90"/>
  <c r="Y749" i="90"/>
  <c r="X749" i="90"/>
  <c r="X715" i="90"/>
  <c r="W715" i="90"/>
  <c r="X714" i="90"/>
  <c r="W714" i="90"/>
  <c r="X713" i="90"/>
  <c r="W713" i="90"/>
  <c r="Y723" i="90"/>
  <c r="X723" i="90"/>
  <c r="W723" i="90"/>
  <c r="Y722" i="90"/>
  <c r="X722" i="90"/>
  <c r="W722" i="90"/>
  <c r="Y721" i="90"/>
  <c r="X721" i="90"/>
  <c r="W721" i="90"/>
  <c r="Y720" i="90"/>
  <c r="X720" i="90"/>
  <c r="W720" i="90"/>
  <c r="Y719" i="90"/>
  <c r="X719" i="90"/>
  <c r="W719" i="90"/>
  <c r="Y718" i="90"/>
  <c r="X718" i="90"/>
  <c r="W718" i="90"/>
  <c r="X727" i="90"/>
  <c r="W727" i="90"/>
  <c r="X726" i="90"/>
  <c r="W726" i="90"/>
  <c r="X725" i="90"/>
  <c r="X717" i="90"/>
  <c r="X712" i="90"/>
  <c r="AA734" i="90"/>
  <c r="Z734" i="90"/>
  <c r="Y734" i="90"/>
  <c r="X734" i="90"/>
  <c r="W734" i="90"/>
  <c r="AA733" i="90"/>
  <c r="Z733" i="90"/>
  <c r="Y733" i="90"/>
  <c r="X733" i="90"/>
  <c r="W733" i="90"/>
  <c r="AA732" i="90"/>
  <c r="Z732" i="90"/>
  <c r="Y732" i="90"/>
  <c r="X732" i="90"/>
  <c r="W732" i="90"/>
  <c r="AA731" i="90"/>
  <c r="Z731" i="90"/>
  <c r="Y731" i="90"/>
  <c r="X731" i="90"/>
  <c r="W731" i="90"/>
  <c r="AA730" i="90"/>
  <c r="Z730" i="90"/>
  <c r="Y730" i="90"/>
  <c r="X730" i="90"/>
  <c r="W730" i="90"/>
  <c r="AA729" i="90"/>
  <c r="Z729" i="90"/>
  <c r="Y729" i="90"/>
  <c r="X729" i="90"/>
  <c r="W729" i="90"/>
  <c r="AA728" i="90"/>
  <c r="Z728" i="90"/>
  <c r="Y728" i="90"/>
  <c r="X728" i="90"/>
  <c r="W728" i="90"/>
  <c r="AA727" i="90"/>
  <c r="Z727" i="90"/>
  <c r="Y727" i="90"/>
  <c r="AA726" i="90"/>
  <c r="Z726" i="90"/>
  <c r="Y726" i="90"/>
  <c r="AA725" i="90"/>
  <c r="Z725" i="90"/>
  <c r="Y725" i="90"/>
  <c r="AA724" i="90"/>
  <c r="AA723" i="90"/>
  <c r="Z723" i="90"/>
  <c r="AA722" i="90"/>
  <c r="Z722" i="90"/>
  <c r="AA721" i="90"/>
  <c r="Z721" i="90"/>
  <c r="AA720" i="90"/>
  <c r="Z720" i="90"/>
  <c r="AA719" i="90"/>
  <c r="Z719" i="90"/>
  <c r="AA718" i="90"/>
  <c r="Z718" i="90"/>
  <c r="AA717" i="90"/>
  <c r="Z717" i="90"/>
  <c r="Y717" i="90"/>
  <c r="AA716" i="90"/>
  <c r="AA715" i="90"/>
  <c r="Z715" i="90"/>
  <c r="Y715" i="90"/>
  <c r="AA714" i="90"/>
  <c r="Z714" i="90"/>
  <c r="Y714" i="90"/>
  <c r="AA713" i="90"/>
  <c r="Z713" i="90"/>
  <c r="Y713" i="90"/>
  <c r="AA712" i="90"/>
  <c r="Z712" i="90"/>
  <c r="Y712" i="90"/>
  <c r="AA697" i="90"/>
  <c r="Z697" i="90"/>
  <c r="Y697" i="90"/>
  <c r="X697" i="90"/>
  <c r="W697" i="90"/>
  <c r="AA696" i="90"/>
  <c r="Z696" i="90"/>
  <c r="Y696" i="90"/>
  <c r="X696" i="90"/>
  <c r="W696" i="90"/>
  <c r="AA695" i="90"/>
  <c r="Z695" i="90"/>
  <c r="Y695" i="90"/>
  <c r="X695" i="90"/>
  <c r="W695" i="90"/>
  <c r="AA694" i="90"/>
  <c r="Z694" i="90"/>
  <c r="Y694" i="90"/>
  <c r="X694" i="90"/>
  <c r="W694" i="90"/>
  <c r="AA693" i="90"/>
  <c r="Z693" i="90"/>
  <c r="Y693" i="90"/>
  <c r="X693" i="90"/>
  <c r="W693" i="90"/>
  <c r="AA692" i="90"/>
  <c r="Z692" i="90"/>
  <c r="Y692" i="90"/>
  <c r="X692" i="90"/>
  <c r="W692" i="90"/>
  <c r="AA691" i="90"/>
  <c r="Z691" i="90"/>
  <c r="Y691" i="90"/>
  <c r="X691" i="90"/>
  <c r="W691" i="90"/>
  <c r="AA690" i="90"/>
  <c r="Z690" i="90"/>
  <c r="Y690" i="90"/>
  <c r="X690" i="90"/>
  <c r="W690" i="90"/>
  <c r="AA689" i="90"/>
  <c r="Z689" i="90"/>
  <c r="Y689" i="90"/>
  <c r="X689" i="90"/>
  <c r="W689" i="90"/>
  <c r="AA688" i="90"/>
  <c r="Z688" i="90"/>
  <c r="Y688" i="90"/>
  <c r="X688" i="90"/>
  <c r="W688" i="90"/>
  <c r="AA687" i="90"/>
  <c r="AA686" i="90"/>
  <c r="Z686" i="90"/>
  <c r="Y686" i="90"/>
  <c r="X686" i="90"/>
  <c r="W686" i="90"/>
  <c r="AA685" i="90"/>
  <c r="Z685" i="90"/>
  <c r="Y685" i="90"/>
  <c r="X685" i="90"/>
  <c r="W685" i="90"/>
  <c r="AA684" i="90"/>
  <c r="Z684" i="90"/>
  <c r="Y684" i="90"/>
  <c r="X684" i="90"/>
  <c r="AA683" i="90"/>
  <c r="Z683" i="90"/>
  <c r="Y683" i="90"/>
  <c r="X683" i="90"/>
  <c r="AA682" i="90"/>
  <c r="Z682" i="90"/>
  <c r="Y682" i="90"/>
  <c r="X682" i="90"/>
  <c r="AA681" i="90"/>
  <c r="Z681" i="90"/>
  <c r="Y681" i="90"/>
  <c r="X681" i="90"/>
  <c r="W681" i="90"/>
  <c r="AA680" i="90"/>
  <c r="AA679" i="90"/>
  <c r="AA678" i="90"/>
  <c r="Z678" i="90"/>
  <c r="Y678" i="90"/>
  <c r="X678" i="90"/>
  <c r="W678" i="90"/>
  <c r="AA677" i="90"/>
  <c r="Z677" i="90"/>
  <c r="Y677" i="90"/>
  <c r="X677" i="90"/>
  <c r="W677" i="90"/>
  <c r="AA676" i="90"/>
  <c r="Z676" i="90"/>
  <c r="Y676" i="90"/>
  <c r="X676" i="90"/>
  <c r="W676" i="90"/>
  <c r="AA675" i="90"/>
  <c r="Z675" i="90"/>
  <c r="Y675" i="90"/>
  <c r="X675" i="90"/>
  <c r="W675" i="90"/>
  <c r="AA660" i="90"/>
  <c r="Z660" i="90"/>
  <c r="Y660" i="90"/>
  <c r="X660" i="90"/>
  <c r="W660" i="90"/>
  <c r="AA659" i="90"/>
  <c r="Z659" i="90"/>
  <c r="Y659" i="90"/>
  <c r="X659" i="90"/>
  <c r="W659" i="90"/>
  <c r="AA658" i="90"/>
  <c r="Z658" i="90"/>
  <c r="Y658" i="90"/>
  <c r="X658" i="90"/>
  <c r="W658" i="90"/>
  <c r="AA657" i="90"/>
  <c r="Z657" i="90"/>
  <c r="Y657" i="90"/>
  <c r="X657" i="90"/>
  <c r="W657" i="90"/>
  <c r="AA656" i="90"/>
  <c r="Z656" i="90"/>
  <c r="Y656" i="90"/>
  <c r="X656" i="90"/>
  <c r="W656" i="90"/>
  <c r="AA655" i="90"/>
  <c r="Z655" i="90"/>
  <c r="Y655" i="90"/>
  <c r="X655" i="90"/>
  <c r="W655" i="90"/>
  <c r="AA654" i="90"/>
  <c r="Z654" i="90"/>
  <c r="Y654" i="90"/>
  <c r="X654" i="90"/>
  <c r="W654" i="90"/>
  <c r="AA653" i="90"/>
  <c r="Z653" i="90"/>
  <c r="Y653" i="90"/>
  <c r="X653" i="90"/>
  <c r="W653" i="90"/>
  <c r="AA652" i="90"/>
  <c r="Z652" i="90"/>
  <c r="Y652" i="90"/>
  <c r="X652" i="90"/>
  <c r="W652" i="90"/>
  <c r="AA651" i="90"/>
  <c r="Z651" i="90"/>
  <c r="Y651" i="90"/>
  <c r="X651" i="90"/>
  <c r="W651" i="90"/>
  <c r="AA650" i="90"/>
  <c r="AA649" i="90"/>
  <c r="Z649" i="90"/>
  <c r="Y649" i="90"/>
  <c r="X649" i="90"/>
  <c r="W649" i="90"/>
  <c r="AA648" i="90"/>
  <c r="Z648" i="90"/>
  <c r="Y648" i="90"/>
  <c r="X648" i="90"/>
  <c r="W648" i="90"/>
  <c r="AA647" i="90"/>
  <c r="Z647" i="90"/>
  <c r="Y647" i="90"/>
  <c r="X647" i="90"/>
  <c r="AA646" i="90"/>
  <c r="Z646" i="90"/>
  <c r="Y646" i="90"/>
  <c r="X646" i="90"/>
  <c r="AA645" i="90"/>
  <c r="Z645" i="90"/>
  <c r="Y645" i="90"/>
  <c r="X645" i="90"/>
  <c r="AA644" i="90"/>
  <c r="Z644" i="90"/>
  <c r="Y644" i="90"/>
  <c r="X644" i="90"/>
  <c r="W644" i="90"/>
  <c r="AA643" i="90"/>
  <c r="AA642" i="90"/>
  <c r="AA641" i="90"/>
  <c r="Z641" i="90"/>
  <c r="Y641" i="90"/>
  <c r="X641" i="90"/>
  <c r="W641" i="90"/>
  <c r="AA640" i="90"/>
  <c r="Z640" i="90"/>
  <c r="Y640" i="90"/>
  <c r="X640" i="90"/>
  <c r="W640" i="90"/>
  <c r="AA639" i="90"/>
  <c r="Z639" i="90"/>
  <c r="Y639" i="90"/>
  <c r="X639" i="90"/>
  <c r="W639" i="90"/>
  <c r="AA638" i="90"/>
  <c r="Z638" i="90"/>
  <c r="Y638" i="90"/>
  <c r="X638" i="90"/>
  <c r="W638" i="90"/>
  <c r="AA623" i="90"/>
  <c r="Z623" i="90"/>
  <c r="Y623" i="90"/>
  <c r="X623" i="90"/>
  <c r="W623" i="90"/>
  <c r="AA622" i="90"/>
  <c r="Z622" i="90"/>
  <c r="Y622" i="90"/>
  <c r="X622" i="90"/>
  <c r="W622" i="90"/>
  <c r="AA621" i="90"/>
  <c r="Z621" i="90"/>
  <c r="Y621" i="90"/>
  <c r="X621" i="90"/>
  <c r="W621" i="90"/>
  <c r="AA620" i="90"/>
  <c r="Z620" i="90"/>
  <c r="Y620" i="90"/>
  <c r="X620" i="90"/>
  <c r="W620" i="90"/>
  <c r="AA619" i="90"/>
  <c r="Z619" i="90"/>
  <c r="Y619" i="90"/>
  <c r="X619" i="90"/>
  <c r="W619" i="90"/>
  <c r="AA618" i="90"/>
  <c r="Z618" i="90"/>
  <c r="Y618" i="90"/>
  <c r="X618" i="90"/>
  <c r="W618" i="90"/>
  <c r="AA617" i="90"/>
  <c r="Z617" i="90"/>
  <c r="Y617" i="90"/>
  <c r="X617" i="90"/>
  <c r="W617" i="90"/>
  <c r="AA616" i="90"/>
  <c r="Z616" i="90"/>
  <c r="Y616" i="90"/>
  <c r="X616" i="90"/>
  <c r="W616" i="90"/>
  <c r="AA615" i="90"/>
  <c r="Z615" i="90"/>
  <c r="Y615" i="90"/>
  <c r="X615" i="90"/>
  <c r="W615" i="90"/>
  <c r="AA614" i="90"/>
  <c r="Z614" i="90"/>
  <c r="Y614" i="90"/>
  <c r="X614" i="90"/>
  <c r="W614" i="90"/>
  <c r="AA613" i="90"/>
  <c r="AA612" i="90"/>
  <c r="Z612" i="90"/>
  <c r="Y612" i="90"/>
  <c r="X612" i="90"/>
  <c r="W612" i="90"/>
  <c r="AA611" i="90"/>
  <c r="Z611" i="90"/>
  <c r="Y611" i="90"/>
  <c r="X611" i="90"/>
  <c r="W611" i="90"/>
  <c r="AA610" i="90"/>
  <c r="Z610" i="90"/>
  <c r="Y610" i="90"/>
  <c r="X610" i="90"/>
  <c r="AA609" i="90"/>
  <c r="Z609" i="90"/>
  <c r="Y609" i="90"/>
  <c r="X609" i="90"/>
  <c r="AA608" i="90"/>
  <c r="Z608" i="90"/>
  <c r="Y608" i="90"/>
  <c r="X608" i="90"/>
  <c r="AA607" i="90"/>
  <c r="Z607" i="90"/>
  <c r="X607" i="90"/>
  <c r="Y607" i="90" s="1"/>
  <c r="W607" i="90"/>
  <c r="AA606" i="90"/>
  <c r="X606" i="90"/>
  <c r="Y606" i="90" s="1"/>
  <c r="W606" i="90"/>
  <c r="AA605" i="90"/>
  <c r="AA604" i="90"/>
  <c r="Z604" i="90"/>
  <c r="Y604" i="90"/>
  <c r="X604" i="90"/>
  <c r="W604" i="90"/>
  <c r="AA603" i="90"/>
  <c r="Z603" i="90"/>
  <c r="Y603" i="90"/>
  <c r="X603" i="90"/>
  <c r="W603" i="90"/>
  <c r="AA602" i="90"/>
  <c r="Z602" i="90"/>
  <c r="Y602" i="90"/>
  <c r="X602" i="90"/>
  <c r="W602" i="90"/>
  <c r="AA601" i="90"/>
  <c r="Z601" i="90"/>
  <c r="Y601" i="90"/>
  <c r="X601" i="90"/>
  <c r="W601" i="90"/>
  <c r="AA586" i="90"/>
  <c r="Z586" i="90"/>
  <c r="Y586" i="90"/>
  <c r="X586" i="90"/>
  <c r="W586" i="90"/>
  <c r="AA585" i="90"/>
  <c r="Z585" i="90"/>
  <c r="Y585" i="90"/>
  <c r="X585" i="90"/>
  <c r="W585" i="90"/>
  <c r="AA584" i="90"/>
  <c r="Z584" i="90"/>
  <c r="Y584" i="90"/>
  <c r="X584" i="90"/>
  <c r="W584" i="90"/>
  <c r="AA583" i="90"/>
  <c r="Z583" i="90"/>
  <c r="Y583" i="90"/>
  <c r="X583" i="90"/>
  <c r="W583" i="90"/>
  <c r="AA582" i="90"/>
  <c r="Z582" i="90"/>
  <c r="Y582" i="90"/>
  <c r="X582" i="90"/>
  <c r="W582" i="90"/>
  <c r="AA581" i="90"/>
  <c r="Z581" i="90"/>
  <c r="Y581" i="90"/>
  <c r="X581" i="90"/>
  <c r="W581" i="90"/>
  <c r="AA580" i="90"/>
  <c r="Z580" i="90"/>
  <c r="Y580" i="90"/>
  <c r="X580" i="90"/>
  <c r="W580" i="90"/>
  <c r="AA579" i="90"/>
  <c r="Z579" i="90"/>
  <c r="Y579" i="90"/>
  <c r="X579" i="90"/>
  <c r="W579" i="90"/>
  <c r="AA578" i="90"/>
  <c r="Z578" i="90"/>
  <c r="Y578" i="90"/>
  <c r="X578" i="90"/>
  <c r="W578" i="90"/>
  <c r="AA577" i="90"/>
  <c r="Z577" i="90"/>
  <c r="X577" i="90"/>
  <c r="Y577" i="90" s="1"/>
  <c r="W577" i="90"/>
  <c r="AA576" i="90"/>
  <c r="AA575" i="90"/>
  <c r="Z575" i="90"/>
  <c r="Y575" i="90"/>
  <c r="X575" i="90"/>
  <c r="W575" i="90"/>
  <c r="AA574" i="90"/>
  <c r="Z574" i="90"/>
  <c r="Y574" i="90"/>
  <c r="X574" i="90"/>
  <c r="W574" i="90"/>
  <c r="AA573" i="90"/>
  <c r="Z573" i="90"/>
  <c r="Y573" i="90"/>
  <c r="X573" i="90"/>
  <c r="AA572" i="90"/>
  <c r="Z572" i="90"/>
  <c r="Y572" i="90"/>
  <c r="X572" i="90"/>
  <c r="AA571" i="90"/>
  <c r="Z571" i="90"/>
  <c r="Y571" i="90"/>
  <c r="X571" i="90"/>
  <c r="AA570" i="90"/>
  <c r="Z570" i="90"/>
  <c r="X570" i="90"/>
  <c r="Y570" i="90" s="1"/>
  <c r="W570" i="90"/>
  <c r="AA569" i="90"/>
  <c r="Z569" i="90"/>
  <c r="X569" i="90"/>
  <c r="Y569" i="90" s="1"/>
  <c r="W569" i="90"/>
  <c r="AA568" i="90"/>
  <c r="AA567" i="90"/>
  <c r="Z567" i="90"/>
  <c r="Y567" i="90"/>
  <c r="X567" i="90"/>
  <c r="W567" i="90"/>
  <c r="AA566" i="90"/>
  <c r="Z566" i="90"/>
  <c r="Y566" i="90"/>
  <c r="X566" i="90"/>
  <c r="W566" i="90"/>
  <c r="AA565" i="90"/>
  <c r="Z565" i="90"/>
  <c r="Y565" i="90"/>
  <c r="X565" i="90"/>
  <c r="W565" i="90"/>
  <c r="AA564" i="90"/>
  <c r="Z564" i="90"/>
  <c r="Y564" i="90"/>
  <c r="X564" i="90"/>
  <c r="W564" i="90"/>
  <c r="AA549" i="90"/>
  <c r="Z549" i="90"/>
  <c r="Y549" i="90"/>
  <c r="X549" i="90"/>
  <c r="W549" i="90"/>
  <c r="AA548" i="90"/>
  <c r="Z548" i="90"/>
  <c r="Y548" i="90"/>
  <c r="X548" i="90"/>
  <c r="W548" i="90"/>
  <c r="AA547" i="90"/>
  <c r="Z547" i="90"/>
  <c r="Y547" i="90"/>
  <c r="X547" i="90"/>
  <c r="W547" i="90"/>
  <c r="AA546" i="90"/>
  <c r="Z546" i="90"/>
  <c r="Y546" i="90"/>
  <c r="X546" i="90"/>
  <c r="W546" i="90"/>
  <c r="AA545" i="90"/>
  <c r="Z545" i="90"/>
  <c r="Y545" i="90"/>
  <c r="X545" i="90"/>
  <c r="W545" i="90"/>
  <c r="AA544" i="90"/>
  <c r="Z544" i="90"/>
  <c r="Y544" i="90"/>
  <c r="X544" i="90"/>
  <c r="W544" i="90"/>
  <c r="AA543" i="90"/>
  <c r="Z543" i="90"/>
  <c r="Y543" i="90"/>
  <c r="X543" i="90"/>
  <c r="W543" i="90"/>
  <c r="AA542" i="90"/>
  <c r="Z542" i="90"/>
  <c r="Y542" i="90"/>
  <c r="X542" i="90"/>
  <c r="W542" i="90"/>
  <c r="AA541" i="90"/>
  <c r="Z541" i="90"/>
  <c r="Y541" i="90"/>
  <c r="X541" i="90"/>
  <c r="W541" i="90"/>
  <c r="AA540" i="90"/>
  <c r="Z540" i="90"/>
  <c r="Y540" i="90"/>
  <c r="X540" i="90"/>
  <c r="W540" i="90"/>
  <c r="AA539" i="90"/>
  <c r="AA538" i="90"/>
  <c r="Z538" i="90"/>
  <c r="Y538" i="90"/>
  <c r="X538" i="90"/>
  <c r="W538" i="90"/>
  <c r="AA537" i="90"/>
  <c r="Z537" i="90"/>
  <c r="Y537" i="90"/>
  <c r="X537" i="90"/>
  <c r="W537" i="90"/>
  <c r="AA536" i="90"/>
  <c r="Z536" i="90"/>
  <c r="Y536" i="90"/>
  <c r="X536" i="90"/>
  <c r="AA535" i="90"/>
  <c r="Z535" i="90"/>
  <c r="Y535" i="90"/>
  <c r="X535" i="90"/>
  <c r="AA534" i="90"/>
  <c r="Z534" i="90"/>
  <c r="Y534" i="90"/>
  <c r="X534" i="90"/>
  <c r="AA533" i="90"/>
  <c r="Z533" i="90"/>
  <c r="Y533" i="90"/>
  <c r="AA532" i="90"/>
  <c r="Y532" i="90"/>
  <c r="X532" i="90"/>
  <c r="Z532" i="90" s="1"/>
  <c r="W532" i="90"/>
  <c r="AA531" i="90"/>
  <c r="AA530" i="90"/>
  <c r="Z530" i="90"/>
  <c r="Y530" i="90"/>
  <c r="X530" i="90"/>
  <c r="W530" i="90"/>
  <c r="AA529" i="90"/>
  <c r="Z529" i="90"/>
  <c r="Y529" i="90"/>
  <c r="X529" i="90"/>
  <c r="W529" i="90"/>
  <c r="AA528" i="90"/>
  <c r="Z528" i="90"/>
  <c r="Y528" i="90"/>
  <c r="X528" i="90"/>
  <c r="W528" i="90"/>
  <c r="AA527" i="90"/>
  <c r="Z527" i="90"/>
  <c r="Y527" i="90"/>
  <c r="X527" i="90"/>
  <c r="W527" i="90"/>
  <c r="AA512" i="90"/>
  <c r="Z512" i="90"/>
  <c r="Y512" i="90"/>
  <c r="X512" i="90"/>
  <c r="W512" i="90"/>
  <c r="AA511" i="90"/>
  <c r="Z511" i="90"/>
  <c r="Y511" i="90"/>
  <c r="X511" i="90"/>
  <c r="W511" i="90"/>
  <c r="AA510" i="90"/>
  <c r="Z510" i="90"/>
  <c r="Y510" i="90"/>
  <c r="X510" i="90"/>
  <c r="W510" i="90"/>
  <c r="AA509" i="90"/>
  <c r="Z509" i="90"/>
  <c r="Y509" i="90"/>
  <c r="X509" i="90"/>
  <c r="W509" i="90"/>
  <c r="AA508" i="90"/>
  <c r="Z508" i="90"/>
  <c r="Y508" i="90"/>
  <c r="X508" i="90"/>
  <c r="W508" i="90"/>
  <c r="AA507" i="90"/>
  <c r="Z507" i="90"/>
  <c r="Y507" i="90"/>
  <c r="X507" i="90"/>
  <c r="W507" i="90"/>
  <c r="AA506" i="90"/>
  <c r="Z506" i="90"/>
  <c r="Y506" i="90"/>
  <c r="X506" i="90"/>
  <c r="W506" i="90"/>
  <c r="AA505" i="90"/>
  <c r="Z505" i="90"/>
  <c r="Y505" i="90"/>
  <c r="AA504" i="90"/>
  <c r="Z504" i="90"/>
  <c r="Y504" i="90"/>
  <c r="X504" i="90"/>
  <c r="AA503" i="90"/>
  <c r="Z503" i="90"/>
  <c r="Y503" i="90"/>
  <c r="AA502" i="90"/>
  <c r="AA501" i="90"/>
  <c r="Z501" i="90"/>
  <c r="Y501" i="90"/>
  <c r="X501" i="90"/>
  <c r="W501" i="90"/>
  <c r="AA500" i="90"/>
  <c r="Z500" i="90"/>
  <c r="Y500" i="90"/>
  <c r="X500" i="90"/>
  <c r="W500" i="90"/>
  <c r="AA499" i="90"/>
  <c r="Z499" i="90"/>
  <c r="Y499" i="90"/>
  <c r="X499" i="90"/>
  <c r="W499" i="90"/>
  <c r="AA498" i="90"/>
  <c r="Z498" i="90"/>
  <c r="Y498" i="90"/>
  <c r="X498" i="90"/>
  <c r="W498" i="90"/>
  <c r="AA497" i="90"/>
  <c r="Z497" i="90"/>
  <c r="Y497" i="90"/>
  <c r="AA496" i="90"/>
  <c r="Z496" i="90"/>
  <c r="Y496" i="90"/>
  <c r="AA495" i="90"/>
  <c r="Z495" i="90"/>
  <c r="Y495" i="90"/>
  <c r="AA494" i="90"/>
  <c r="AA493" i="90"/>
  <c r="Z493" i="90"/>
  <c r="Y493" i="90"/>
  <c r="X493" i="90"/>
  <c r="W493" i="90"/>
  <c r="AA492" i="90"/>
  <c r="Z492" i="90"/>
  <c r="Y492" i="90"/>
  <c r="AA491" i="90"/>
  <c r="Z491" i="90"/>
  <c r="Y491" i="90"/>
  <c r="AA490" i="90"/>
  <c r="Z490" i="90"/>
  <c r="Y490" i="90"/>
  <c r="W453" i="90"/>
  <c r="W467" i="90"/>
  <c r="W468" i="90"/>
  <c r="AA475" i="90"/>
  <c r="Z475" i="90"/>
  <c r="Y475" i="90"/>
  <c r="X475" i="90"/>
  <c r="W475" i="90"/>
  <c r="AA474" i="90"/>
  <c r="Z474" i="90"/>
  <c r="Y474" i="90"/>
  <c r="X474" i="90"/>
  <c r="W474" i="90"/>
  <c r="AA473" i="90"/>
  <c r="Z473" i="90"/>
  <c r="Y473" i="90"/>
  <c r="X473" i="90"/>
  <c r="W473" i="90"/>
  <c r="AA472" i="90"/>
  <c r="Z472" i="90"/>
  <c r="Y472" i="90"/>
  <c r="X472" i="90"/>
  <c r="W472" i="90"/>
  <c r="AA471" i="90"/>
  <c r="Z471" i="90"/>
  <c r="Y471" i="90"/>
  <c r="X471" i="90"/>
  <c r="W471" i="90"/>
  <c r="AA470" i="90"/>
  <c r="Z470" i="90"/>
  <c r="Y470" i="90"/>
  <c r="X470" i="90"/>
  <c r="W470" i="90"/>
  <c r="AA469" i="90"/>
  <c r="Z469" i="90"/>
  <c r="Y469" i="90"/>
  <c r="X469" i="90"/>
  <c r="W469" i="90"/>
  <c r="AA468" i="90"/>
  <c r="Y468" i="90"/>
  <c r="X468" i="90"/>
  <c r="Z468" i="90" s="1"/>
  <c r="AA467" i="90"/>
  <c r="Y467" i="90"/>
  <c r="X467" i="90"/>
  <c r="Z467" i="90" s="1"/>
  <c r="AA466" i="90"/>
  <c r="Z466" i="90"/>
  <c r="Y466" i="90"/>
  <c r="X466" i="90"/>
  <c r="W466" i="90"/>
  <c r="AA465" i="90"/>
  <c r="AA464" i="90"/>
  <c r="Z464" i="90"/>
  <c r="Y464" i="90"/>
  <c r="X464" i="90"/>
  <c r="W464" i="90"/>
  <c r="AA463" i="90"/>
  <c r="Z463" i="90"/>
  <c r="Y463" i="90"/>
  <c r="X463" i="90"/>
  <c r="W463" i="90"/>
  <c r="AA462" i="90"/>
  <c r="Z462" i="90"/>
  <c r="Y462" i="90"/>
  <c r="X462" i="90"/>
  <c r="AA461" i="90"/>
  <c r="Z461" i="90"/>
  <c r="Y461" i="90"/>
  <c r="X461" i="90"/>
  <c r="AA460" i="90"/>
  <c r="Z460" i="90"/>
  <c r="Y460" i="90"/>
  <c r="X460" i="90"/>
  <c r="AA459" i="90"/>
  <c r="Y459" i="90"/>
  <c r="X459" i="90"/>
  <c r="Z459" i="90" s="1"/>
  <c r="W459" i="90"/>
  <c r="AA458" i="90"/>
  <c r="Y458" i="90"/>
  <c r="X458" i="90"/>
  <c r="Z458" i="90" s="1"/>
  <c r="W458" i="90"/>
  <c r="AA457" i="90"/>
  <c r="AA456" i="90"/>
  <c r="Z456" i="90"/>
  <c r="Y456" i="90"/>
  <c r="X456" i="90"/>
  <c r="W456" i="90"/>
  <c r="AA455" i="90"/>
  <c r="Z455" i="90"/>
  <c r="Y455" i="90"/>
  <c r="X455" i="90"/>
  <c r="W455" i="90"/>
  <c r="AA454" i="90"/>
  <c r="Z454" i="90"/>
  <c r="Y454" i="90"/>
  <c r="X454" i="90"/>
  <c r="W454" i="90"/>
  <c r="AA453" i="90"/>
  <c r="Z453" i="90"/>
  <c r="Y453" i="90"/>
  <c r="X453" i="90"/>
  <c r="AA438" i="90"/>
  <c r="Z438" i="90"/>
  <c r="Y438" i="90"/>
  <c r="X438" i="90"/>
  <c r="W438" i="90"/>
  <c r="AA437" i="90"/>
  <c r="Z437" i="90"/>
  <c r="Y437" i="90"/>
  <c r="X437" i="90"/>
  <c r="W437" i="90"/>
  <c r="AA436" i="90"/>
  <c r="Z436" i="90"/>
  <c r="Y436" i="90"/>
  <c r="X436" i="90"/>
  <c r="W436" i="90"/>
  <c r="AA435" i="90"/>
  <c r="Z435" i="90"/>
  <c r="Y435" i="90"/>
  <c r="X435" i="90"/>
  <c r="W435" i="90"/>
  <c r="AA434" i="90"/>
  <c r="Z434" i="90"/>
  <c r="Y434" i="90"/>
  <c r="X434" i="90"/>
  <c r="W434" i="90"/>
  <c r="AA433" i="90"/>
  <c r="Y433" i="90"/>
  <c r="X433" i="90"/>
  <c r="Z433" i="90" s="1"/>
  <c r="W433" i="90"/>
  <c r="AA432" i="90"/>
  <c r="Z432" i="90"/>
  <c r="Y432" i="90"/>
  <c r="X432" i="90"/>
  <c r="W432" i="90"/>
  <c r="AA431" i="90"/>
  <c r="Y431" i="90"/>
  <c r="X431" i="90"/>
  <c r="Z431" i="90" s="1"/>
  <c r="W431" i="90"/>
  <c r="AA430" i="90"/>
  <c r="Y430" i="90"/>
  <c r="X430" i="90"/>
  <c r="Z430" i="90" s="1"/>
  <c r="W430" i="90"/>
  <c r="AA429" i="90"/>
  <c r="Z429" i="90"/>
  <c r="Y429" i="90"/>
  <c r="X429" i="90"/>
  <c r="W429" i="90"/>
  <c r="AA428" i="90"/>
  <c r="AA427" i="90"/>
  <c r="Z427" i="90"/>
  <c r="Y427" i="90"/>
  <c r="X427" i="90"/>
  <c r="W427" i="90"/>
  <c r="AA426" i="90"/>
  <c r="Z426" i="90"/>
  <c r="Y426" i="90"/>
  <c r="X426" i="90"/>
  <c r="W426" i="90"/>
  <c r="AA425" i="90"/>
  <c r="Z425" i="90"/>
  <c r="Y425" i="90"/>
  <c r="X425" i="90"/>
  <c r="AA424" i="90"/>
  <c r="Z424" i="90"/>
  <c r="Y424" i="90"/>
  <c r="X424" i="90"/>
  <c r="AA423" i="90"/>
  <c r="Y423" i="90"/>
  <c r="X423" i="90"/>
  <c r="Z423" i="90" s="1"/>
  <c r="AA422" i="90"/>
  <c r="Y422" i="90"/>
  <c r="X422" i="90"/>
  <c r="Z422" i="90" s="1"/>
  <c r="W422" i="90"/>
  <c r="AA421" i="90"/>
  <c r="Y421" i="90"/>
  <c r="X421" i="90"/>
  <c r="Z421" i="90" s="1"/>
  <c r="W421" i="90"/>
  <c r="AA420" i="90"/>
  <c r="AA419" i="90"/>
  <c r="Y419" i="90"/>
  <c r="X419" i="90"/>
  <c r="Z419" i="90" s="1"/>
  <c r="W419" i="90"/>
  <c r="AA418" i="90"/>
  <c r="Z418" i="90"/>
  <c r="Y418" i="90"/>
  <c r="X418" i="90"/>
  <c r="W418" i="90"/>
  <c r="AA417" i="90"/>
  <c r="Y417" i="90"/>
  <c r="X417" i="90"/>
  <c r="Z417" i="90" s="1"/>
  <c r="W417" i="90"/>
  <c r="AA416" i="90"/>
  <c r="Y416" i="90"/>
  <c r="X416" i="90"/>
  <c r="Z416" i="90" s="1"/>
  <c r="W416" i="90"/>
  <c r="AA401" i="90"/>
  <c r="Z401" i="90"/>
  <c r="Y401" i="90"/>
  <c r="X401" i="90"/>
  <c r="W401" i="90"/>
  <c r="AA400" i="90"/>
  <c r="Z400" i="90"/>
  <c r="Y400" i="90"/>
  <c r="X400" i="90"/>
  <c r="W400" i="90"/>
  <c r="AA399" i="90"/>
  <c r="Z399" i="90"/>
  <c r="Y399" i="90"/>
  <c r="X399" i="90"/>
  <c r="W399" i="90"/>
  <c r="AA398" i="90"/>
  <c r="Z398" i="90"/>
  <c r="Y398" i="90"/>
  <c r="X398" i="90"/>
  <c r="W398" i="90"/>
  <c r="AA397" i="90"/>
  <c r="Z397" i="90"/>
  <c r="Y397" i="90"/>
  <c r="X397" i="90"/>
  <c r="W397" i="90"/>
  <c r="AA396" i="90"/>
  <c r="Z396" i="90"/>
  <c r="Y396" i="90"/>
  <c r="X396" i="90"/>
  <c r="W396" i="90"/>
  <c r="AA395" i="90"/>
  <c r="Z395" i="90"/>
  <c r="Y395" i="90"/>
  <c r="X395" i="90"/>
  <c r="W395" i="90"/>
  <c r="AA394" i="90"/>
  <c r="Z394" i="90"/>
  <c r="Y394" i="90"/>
  <c r="X394" i="90"/>
  <c r="W394" i="90"/>
  <c r="AA393" i="90"/>
  <c r="Z393" i="90"/>
  <c r="Y393" i="90"/>
  <c r="X393" i="90"/>
  <c r="W393" i="90"/>
  <c r="AA392" i="90"/>
  <c r="Z392" i="90"/>
  <c r="Y392" i="90"/>
  <c r="X392" i="90"/>
  <c r="AA391" i="90"/>
  <c r="AA390" i="90"/>
  <c r="Z390" i="90"/>
  <c r="Y390" i="90"/>
  <c r="X390" i="90"/>
  <c r="W390" i="90"/>
  <c r="AA389" i="90"/>
  <c r="Z389" i="90"/>
  <c r="Y389" i="90"/>
  <c r="X389" i="90"/>
  <c r="W389" i="90"/>
  <c r="AA388" i="90"/>
  <c r="Z388" i="90"/>
  <c r="Y388" i="90"/>
  <c r="X388" i="90"/>
  <c r="W388" i="90"/>
  <c r="AA387" i="90"/>
  <c r="Z387" i="90"/>
  <c r="Y387" i="90"/>
  <c r="X387" i="90"/>
  <c r="W387" i="90"/>
  <c r="AA386" i="90"/>
  <c r="Z386" i="90"/>
  <c r="Y386" i="90"/>
  <c r="X386" i="90"/>
  <c r="W386" i="90"/>
  <c r="AA385" i="90"/>
  <c r="Z385" i="90"/>
  <c r="Y385" i="90"/>
  <c r="X385" i="90"/>
  <c r="AA384" i="90"/>
  <c r="Z384" i="90"/>
  <c r="Y384" i="90"/>
  <c r="X384" i="90"/>
  <c r="AA383" i="90"/>
  <c r="AA382" i="90"/>
  <c r="Z382" i="90"/>
  <c r="Y382" i="90"/>
  <c r="X382" i="90"/>
  <c r="W382" i="90"/>
  <c r="AA381" i="90"/>
  <c r="Z381" i="90"/>
  <c r="Y381" i="90"/>
  <c r="X381" i="90"/>
  <c r="AA380" i="90"/>
  <c r="Z380" i="90"/>
  <c r="Y380" i="90"/>
  <c r="X380" i="90"/>
  <c r="AA379" i="90"/>
  <c r="Z379" i="90"/>
  <c r="Y379" i="90"/>
  <c r="X379" i="90"/>
  <c r="W305" i="90"/>
  <c r="AA364" i="90"/>
  <c r="Z364" i="90"/>
  <c r="Y364" i="90"/>
  <c r="X364" i="90"/>
  <c r="W364" i="90"/>
  <c r="AA363" i="90"/>
  <c r="Z363" i="90"/>
  <c r="Y363" i="90"/>
  <c r="X363" i="90"/>
  <c r="W363" i="90"/>
  <c r="AA362" i="90"/>
  <c r="Z362" i="90"/>
  <c r="Y362" i="90"/>
  <c r="X362" i="90"/>
  <c r="W362" i="90"/>
  <c r="AA361" i="90"/>
  <c r="Z361" i="90"/>
  <c r="Y361" i="90"/>
  <c r="X361" i="90"/>
  <c r="W361" i="90"/>
  <c r="AA360" i="90"/>
  <c r="Y360" i="90"/>
  <c r="X360" i="90"/>
  <c r="Z360" i="90" s="1"/>
  <c r="W360" i="90"/>
  <c r="AA359" i="90"/>
  <c r="Y359" i="90"/>
  <c r="X359" i="90"/>
  <c r="Z359" i="90" s="1"/>
  <c r="W359" i="90"/>
  <c r="AA358" i="90"/>
  <c r="Z358" i="90"/>
  <c r="Y358" i="90"/>
  <c r="X358" i="90"/>
  <c r="W358" i="90"/>
  <c r="AA357" i="90"/>
  <c r="Z357" i="90"/>
  <c r="Y357" i="90"/>
  <c r="X357" i="90"/>
  <c r="W357" i="90"/>
  <c r="AA356" i="90"/>
  <c r="Y356" i="90"/>
  <c r="X356" i="90"/>
  <c r="Z356" i="90" s="1"/>
  <c r="AA355" i="90"/>
  <c r="Z355" i="90"/>
  <c r="Y355" i="90"/>
  <c r="X355" i="90"/>
  <c r="AA354" i="90"/>
  <c r="AA353" i="90"/>
  <c r="Z353" i="90"/>
  <c r="Y353" i="90"/>
  <c r="X353" i="90"/>
  <c r="W353" i="90"/>
  <c r="AA352" i="90"/>
  <c r="Y352" i="90"/>
  <c r="X352" i="90"/>
  <c r="Z352" i="90" s="1"/>
  <c r="W352" i="90"/>
  <c r="AA351" i="90"/>
  <c r="Z351" i="90"/>
  <c r="Y351" i="90"/>
  <c r="X351" i="90"/>
  <c r="W351" i="90"/>
  <c r="AA350" i="90"/>
  <c r="Z350" i="90"/>
  <c r="Y350" i="90"/>
  <c r="X350" i="90"/>
  <c r="W350" i="90"/>
  <c r="AA349" i="90"/>
  <c r="Y349" i="90"/>
  <c r="X349" i="90"/>
  <c r="Z349" i="90" s="1"/>
  <c r="W349" i="90"/>
  <c r="AA348" i="90"/>
  <c r="Z348" i="90"/>
  <c r="Y348" i="90"/>
  <c r="X348" i="90"/>
  <c r="AA347" i="90"/>
  <c r="Z347" i="90"/>
  <c r="Y347" i="90"/>
  <c r="X347" i="90"/>
  <c r="AA346" i="90"/>
  <c r="AA345" i="90"/>
  <c r="Y345" i="90"/>
  <c r="X345" i="90"/>
  <c r="Z345" i="90" s="1"/>
  <c r="W345" i="90"/>
  <c r="AA344" i="90"/>
  <c r="Y344" i="90"/>
  <c r="X344" i="90"/>
  <c r="AA343" i="90"/>
  <c r="Z343" i="90"/>
  <c r="Y343" i="90"/>
  <c r="X343" i="90"/>
  <c r="AA342" i="90"/>
  <c r="Z342" i="90"/>
  <c r="Y342" i="90"/>
  <c r="X342" i="90"/>
  <c r="W318" i="90"/>
  <c r="X318" i="90"/>
  <c r="Z318" i="90" s="1"/>
  <c r="Y318" i="90"/>
  <c r="W319" i="90"/>
  <c r="X319" i="90"/>
  <c r="Z319" i="90" s="1"/>
  <c r="Y319" i="90"/>
  <c r="W320" i="90"/>
  <c r="X320" i="90"/>
  <c r="Z320" i="90" s="1"/>
  <c r="Y320" i="90"/>
  <c r="W321" i="90"/>
  <c r="X321" i="90"/>
  <c r="Z321" i="90" s="1"/>
  <c r="Y321" i="90"/>
  <c r="W322" i="90"/>
  <c r="X322" i="90"/>
  <c r="Z322" i="90" s="1"/>
  <c r="Y322" i="90"/>
  <c r="W323" i="90"/>
  <c r="X323" i="90"/>
  <c r="Z323" i="90" s="1"/>
  <c r="Y323" i="90"/>
  <c r="W310" i="90"/>
  <c r="X310" i="90"/>
  <c r="Z310" i="90" s="1"/>
  <c r="Y310" i="90"/>
  <c r="W311" i="90"/>
  <c r="X311" i="90"/>
  <c r="Z311" i="90" s="1"/>
  <c r="Y311" i="90"/>
  <c r="W312" i="90"/>
  <c r="X312" i="90"/>
  <c r="Z312" i="90" s="1"/>
  <c r="Y312" i="90"/>
  <c r="W313" i="90"/>
  <c r="X313" i="90"/>
  <c r="Z313" i="90" s="1"/>
  <c r="Y313" i="90"/>
  <c r="W314" i="90"/>
  <c r="X314" i="90"/>
  <c r="Z314" i="90" s="1"/>
  <c r="Y314" i="90"/>
  <c r="W315" i="90"/>
  <c r="X315" i="90"/>
  <c r="Z315" i="90" s="1"/>
  <c r="Y315" i="90"/>
  <c r="W316" i="90"/>
  <c r="X316" i="90"/>
  <c r="Z316" i="90" s="1"/>
  <c r="Y316" i="90"/>
  <c r="AA327" i="90"/>
  <c r="Z327" i="90"/>
  <c r="Y327" i="90"/>
  <c r="AA326" i="90"/>
  <c r="Z326" i="90"/>
  <c r="Y326" i="90"/>
  <c r="AA325" i="90"/>
  <c r="Z325" i="90"/>
  <c r="Y325" i="90"/>
  <c r="AA324" i="90"/>
  <c r="Z324" i="90"/>
  <c r="Y324" i="90"/>
  <c r="AA323" i="90"/>
  <c r="AA322" i="90"/>
  <c r="AA321" i="90"/>
  <c r="AA320" i="90"/>
  <c r="AA319" i="90"/>
  <c r="AA318" i="90"/>
  <c r="AA317" i="90"/>
  <c r="AA316" i="90"/>
  <c r="AA315" i="90"/>
  <c r="AA314" i="90"/>
  <c r="AA313" i="90"/>
  <c r="AA312" i="90"/>
  <c r="AA311" i="90"/>
  <c r="AA310" i="90"/>
  <c r="AA309" i="90"/>
  <c r="AA308" i="90"/>
  <c r="Y308" i="90"/>
  <c r="AA307" i="90"/>
  <c r="Y307" i="90"/>
  <c r="AA306" i="90"/>
  <c r="Y306" i="90"/>
  <c r="AA305" i="90"/>
  <c r="Y305" i="90"/>
  <c r="W327" i="90"/>
  <c r="W326" i="90"/>
  <c r="W325" i="90"/>
  <c r="W324" i="90"/>
  <c r="W308" i="90"/>
  <c r="W307" i="90"/>
  <c r="W306" i="90"/>
  <c r="X327" i="90"/>
  <c r="X326" i="90"/>
  <c r="X325" i="90"/>
  <c r="X324" i="90"/>
  <c r="X308" i="90"/>
  <c r="Z308" i="90" s="1"/>
  <c r="X307" i="90"/>
  <c r="Z307" i="90" s="1"/>
  <c r="X306" i="90"/>
  <c r="Z306" i="90" s="1"/>
  <c r="X305" i="90"/>
  <c r="Z305" i="90" s="1"/>
  <c r="R1899" i="90"/>
  <c r="J1899" i="90"/>
  <c r="R1862" i="90"/>
  <c r="J1862" i="90"/>
  <c r="R1825" i="90"/>
  <c r="J1825" i="90"/>
  <c r="R1787" i="90"/>
  <c r="J1787" i="90"/>
  <c r="R1750" i="90"/>
  <c r="J1750" i="90"/>
  <c r="R1713" i="90"/>
  <c r="J1713" i="90"/>
  <c r="R1676" i="90"/>
  <c r="J1676" i="90"/>
  <c r="R1639" i="90"/>
  <c r="J1639" i="90"/>
  <c r="R1602" i="90"/>
  <c r="J1602" i="90"/>
  <c r="R1565" i="90"/>
  <c r="J1565" i="90"/>
  <c r="R1528" i="90"/>
  <c r="J1528" i="90"/>
  <c r="R1491" i="90"/>
  <c r="J1491" i="90"/>
  <c r="R1454" i="90"/>
  <c r="J1454" i="90"/>
  <c r="R1417" i="90"/>
  <c r="J1417" i="90"/>
  <c r="R1380" i="90"/>
  <c r="J1380" i="90"/>
  <c r="R1343" i="90"/>
  <c r="J1343" i="90"/>
  <c r="R1306" i="90"/>
  <c r="J1306" i="90"/>
  <c r="R1269" i="90"/>
  <c r="J1269" i="90"/>
  <c r="R1232" i="90"/>
  <c r="J1232" i="90"/>
  <c r="R1195" i="90"/>
  <c r="J1195" i="90"/>
  <c r="R1158" i="90"/>
  <c r="J1158" i="90"/>
  <c r="R1121" i="90"/>
  <c r="J1121" i="90"/>
  <c r="R1084" i="90"/>
  <c r="J1084" i="90"/>
  <c r="R1042" i="90"/>
  <c r="J1042" i="90"/>
  <c r="R1005" i="90"/>
  <c r="J1005" i="90"/>
  <c r="J968" i="90"/>
  <c r="R931" i="90"/>
  <c r="J931" i="90"/>
  <c r="R894" i="90"/>
  <c r="J894" i="90"/>
  <c r="R857" i="90"/>
  <c r="J857" i="90"/>
  <c r="R820" i="90"/>
  <c r="J820" i="90"/>
  <c r="R783" i="90"/>
  <c r="J783" i="90"/>
  <c r="R746" i="90"/>
  <c r="J746" i="90"/>
  <c r="R709" i="90"/>
  <c r="J709" i="90"/>
  <c r="R672" i="90"/>
  <c r="J672" i="90"/>
  <c r="R635" i="90"/>
  <c r="J635" i="90"/>
  <c r="R598" i="90"/>
  <c r="J598" i="90"/>
  <c r="R561" i="90"/>
  <c r="J561" i="90"/>
  <c r="R524" i="90"/>
  <c r="J524" i="90"/>
  <c r="R487" i="90"/>
  <c r="J487" i="90"/>
  <c r="R450" i="90"/>
  <c r="J450" i="90"/>
  <c r="R413" i="90"/>
  <c r="J413" i="90"/>
  <c r="R376" i="90"/>
  <c r="J376" i="90"/>
  <c r="R339" i="90"/>
  <c r="J339" i="90"/>
  <c r="R302" i="90"/>
  <c r="J302" i="90"/>
  <c r="H4585" i="4" l="1"/>
  <c r="H4672" i="4"/>
  <c r="H4674" i="4" s="1"/>
  <c r="P2420" i="90"/>
  <c r="H4578" i="4"/>
  <c r="E4161" i="4"/>
  <c r="G4161" i="4" s="1"/>
  <c r="H4518" i="4"/>
  <c r="G4456" i="4"/>
  <c r="H4451" i="4"/>
  <c r="G4429" i="4"/>
  <c r="H4384" i="4"/>
  <c r="G4362" i="4"/>
  <c r="G4230" i="4"/>
  <c r="H4317" i="4"/>
  <c r="F4247" i="4"/>
  <c r="H4247" i="4" s="1"/>
  <c r="H4250" i="4" s="1"/>
  <c r="G4163" i="4"/>
  <c r="H4180" i="4"/>
  <c r="H4183" i="4" s="1"/>
  <c r="AA2739" i="90"/>
  <c r="P2719" i="90"/>
  <c r="P2721" i="90"/>
  <c r="P2727" i="90"/>
  <c r="P2729" i="90"/>
  <c r="P2733" i="90"/>
  <c r="P2737" i="90"/>
  <c r="P2724" i="90"/>
  <c r="P2718" i="90"/>
  <c r="P2732" i="90"/>
  <c r="P2736" i="90"/>
  <c r="P2726" i="90"/>
  <c r="AA2702" i="90"/>
  <c r="P2717" i="90"/>
  <c r="P2723" i="90"/>
  <c r="P2731" i="90"/>
  <c r="P2735" i="90"/>
  <c r="Q2739" i="90"/>
  <c r="P2716" i="90"/>
  <c r="P2720" i="90"/>
  <c r="P2722" i="90"/>
  <c r="P2725" i="90"/>
  <c r="P2728" i="90"/>
  <c r="P2730" i="90"/>
  <c r="P2734" i="90"/>
  <c r="P2682" i="90"/>
  <c r="P2684" i="90"/>
  <c r="P2690" i="90"/>
  <c r="P2692" i="90"/>
  <c r="P2696" i="90"/>
  <c r="P2700" i="90"/>
  <c r="P2687" i="90"/>
  <c r="P2681" i="90"/>
  <c r="P2695" i="90"/>
  <c r="P2699" i="90"/>
  <c r="P2689" i="90"/>
  <c r="AA2665" i="90"/>
  <c r="AA2667" i="90" s="1"/>
  <c r="P2680" i="90"/>
  <c r="P2686" i="90"/>
  <c r="P2694" i="90"/>
  <c r="P2698" i="90"/>
  <c r="Q2702" i="90"/>
  <c r="P2679" i="90"/>
  <c r="P2683" i="90"/>
  <c r="P2685" i="90"/>
  <c r="P2688" i="90"/>
  <c r="P2691" i="90"/>
  <c r="P2693" i="90"/>
  <c r="P2697" i="90"/>
  <c r="P2645" i="90"/>
  <c r="P2647" i="90"/>
  <c r="P2653" i="90"/>
  <c r="P2655" i="90"/>
  <c r="P2659" i="90"/>
  <c r="P2663" i="90"/>
  <c r="P2650" i="90"/>
  <c r="P2644" i="90"/>
  <c r="P2658" i="90"/>
  <c r="P2662" i="90"/>
  <c r="P2652" i="90"/>
  <c r="AA2628" i="90"/>
  <c r="AA2630" i="90" s="1"/>
  <c r="P2643" i="90"/>
  <c r="P2649" i="90"/>
  <c r="P2657" i="90"/>
  <c r="P2661" i="90"/>
  <c r="Q2665" i="90"/>
  <c r="P2642" i="90"/>
  <c r="P2646" i="90"/>
  <c r="P2648" i="90"/>
  <c r="P2651" i="90"/>
  <c r="P2654" i="90"/>
  <c r="P2656" i="90"/>
  <c r="P2660" i="90"/>
  <c r="P2608" i="90"/>
  <c r="P2610" i="90"/>
  <c r="P2616" i="90"/>
  <c r="P2618" i="90"/>
  <c r="P2622" i="90"/>
  <c r="P2626" i="90"/>
  <c r="P2613" i="90"/>
  <c r="P2607" i="90"/>
  <c r="P2621" i="90"/>
  <c r="P2625" i="90"/>
  <c r="P2615" i="90"/>
  <c r="AA2591" i="90"/>
  <c r="AA2593" i="90" s="1"/>
  <c r="P2606" i="90"/>
  <c r="P2612" i="90"/>
  <c r="P2620" i="90"/>
  <c r="P2624" i="90"/>
  <c r="Q2628" i="90"/>
  <c r="P2605" i="90"/>
  <c r="P2609" i="90"/>
  <c r="P2611" i="90"/>
  <c r="P2614" i="90"/>
  <c r="P2617" i="90"/>
  <c r="P2619" i="90"/>
  <c r="P2623" i="90"/>
  <c r="P2511" i="90"/>
  <c r="P2571" i="90"/>
  <c r="P2573" i="90"/>
  <c r="P2579" i="90"/>
  <c r="P2581" i="90"/>
  <c r="P2585" i="90"/>
  <c r="P2589" i="90"/>
  <c r="P2516" i="90"/>
  <c r="P2499" i="90"/>
  <c r="P2576" i="90"/>
  <c r="P2497" i="90"/>
  <c r="P2570" i="90"/>
  <c r="P2584" i="90"/>
  <c r="P2588" i="90"/>
  <c r="P2507" i="90"/>
  <c r="P2578" i="90"/>
  <c r="P2505" i="90"/>
  <c r="AA2554" i="90"/>
  <c r="AA2556" i="90" s="1"/>
  <c r="P2569" i="90"/>
  <c r="P2575" i="90"/>
  <c r="P2583" i="90"/>
  <c r="P2587" i="90"/>
  <c r="Q2591" i="90"/>
  <c r="P2568" i="90"/>
  <c r="P2572" i="90"/>
  <c r="P2574" i="90"/>
  <c r="P2577" i="90"/>
  <c r="P2580" i="90"/>
  <c r="P2582" i="90"/>
  <c r="P2586" i="90"/>
  <c r="P2534" i="90"/>
  <c r="P2536" i="90"/>
  <c r="P2542" i="90"/>
  <c r="P2544" i="90"/>
  <c r="P2548" i="90"/>
  <c r="P2552" i="90"/>
  <c r="P2539" i="90"/>
  <c r="P2533" i="90"/>
  <c r="P2547" i="90"/>
  <c r="P2551" i="90"/>
  <c r="P2541" i="90"/>
  <c r="P2532" i="90"/>
  <c r="P2538" i="90"/>
  <c r="P2546" i="90"/>
  <c r="P2550" i="90"/>
  <c r="Q2554" i="90"/>
  <c r="AA2517" i="90"/>
  <c r="AA2519" i="90" s="1"/>
  <c r="P2515" i="90"/>
  <c r="P2531" i="90"/>
  <c r="P2535" i="90"/>
  <c r="P2537" i="90"/>
  <c r="P2540" i="90"/>
  <c r="P2543" i="90"/>
  <c r="P2545" i="90"/>
  <c r="P2549" i="90"/>
  <c r="P2496" i="90"/>
  <c r="P2510" i="90"/>
  <c r="P2514" i="90"/>
  <c r="P2504" i="90"/>
  <c r="AA2480" i="90"/>
  <c r="AA2482" i="90" s="1"/>
  <c r="P2495" i="90"/>
  <c r="P2501" i="90"/>
  <c r="P2509" i="90"/>
  <c r="P2513" i="90"/>
  <c r="Q2517" i="90"/>
  <c r="P2494" i="90"/>
  <c r="P2498" i="90"/>
  <c r="P2500" i="90"/>
  <c r="P2503" i="90"/>
  <c r="P2506" i="90"/>
  <c r="P2508" i="90"/>
  <c r="P2512" i="90"/>
  <c r="P2460" i="90"/>
  <c r="P2462" i="90"/>
  <c r="P2468" i="90"/>
  <c r="P2470" i="90"/>
  <c r="P2474" i="90"/>
  <c r="P2478" i="90"/>
  <c r="P2465" i="90"/>
  <c r="P2459" i="90"/>
  <c r="P2473" i="90"/>
  <c r="P2477" i="90"/>
  <c r="P2467" i="90"/>
  <c r="AA2443" i="90"/>
  <c r="AA2445" i="90" s="1"/>
  <c r="P2458" i="90"/>
  <c r="P2464" i="90"/>
  <c r="P2472" i="90"/>
  <c r="P2476" i="90"/>
  <c r="Q2480" i="90"/>
  <c r="P2457" i="90"/>
  <c r="P2461" i="90"/>
  <c r="P2463" i="90"/>
  <c r="P2466" i="90"/>
  <c r="P2469" i="90"/>
  <c r="P2471" i="90"/>
  <c r="P2475" i="90"/>
  <c r="P2423" i="90"/>
  <c r="P2425" i="90"/>
  <c r="P2431" i="90"/>
  <c r="P2433" i="90"/>
  <c r="P2437" i="90"/>
  <c r="P2441" i="90"/>
  <c r="P2428" i="90"/>
  <c r="P2422" i="90"/>
  <c r="P2436" i="90"/>
  <c r="P2440" i="90"/>
  <c r="P2430" i="90"/>
  <c r="AA2406" i="90"/>
  <c r="AA2408" i="90" s="1"/>
  <c r="P2421" i="90"/>
  <c r="P2427" i="90"/>
  <c r="P2435" i="90"/>
  <c r="P2439" i="90"/>
  <c r="Q2443" i="90"/>
  <c r="P2424" i="90"/>
  <c r="P2426" i="90"/>
  <c r="P2429" i="90"/>
  <c r="P2432" i="90"/>
  <c r="P2434" i="90"/>
  <c r="P2438" i="90"/>
  <c r="P2386" i="90"/>
  <c r="P2388" i="90"/>
  <c r="P2394" i="90"/>
  <c r="P2396" i="90"/>
  <c r="P2400" i="90"/>
  <c r="P2404" i="90"/>
  <c r="P2391" i="90"/>
  <c r="P2385" i="90"/>
  <c r="P2399" i="90"/>
  <c r="P2403" i="90"/>
  <c r="P2393" i="90"/>
  <c r="AA2369" i="90"/>
  <c r="AA2371" i="90" s="1"/>
  <c r="P2384" i="90"/>
  <c r="P2390" i="90"/>
  <c r="P2398" i="90"/>
  <c r="P2402" i="90"/>
  <c r="Q2406" i="90"/>
  <c r="P2383" i="90"/>
  <c r="P2387" i="90"/>
  <c r="P2389" i="90"/>
  <c r="P2392" i="90"/>
  <c r="P2395" i="90"/>
  <c r="P2397" i="90"/>
  <c r="P2401" i="90"/>
  <c r="P2349" i="90"/>
  <c r="P2351" i="90"/>
  <c r="P2357" i="90"/>
  <c r="P2359" i="90"/>
  <c r="P2363" i="90"/>
  <c r="P2367" i="90"/>
  <c r="P2354" i="90"/>
  <c r="P2348" i="90"/>
  <c r="P2362" i="90"/>
  <c r="P2366" i="90"/>
  <c r="P2356" i="90"/>
  <c r="AA2332" i="90"/>
  <c r="AA2334" i="90" s="1"/>
  <c r="P2347" i="90"/>
  <c r="P2353" i="90"/>
  <c r="P2361" i="90"/>
  <c r="P2365" i="90"/>
  <c r="Q2369" i="90"/>
  <c r="P2346" i="90"/>
  <c r="P2350" i="90"/>
  <c r="P2352" i="90"/>
  <c r="P2355" i="90"/>
  <c r="P2358" i="90"/>
  <c r="P2360" i="90"/>
  <c r="P2364" i="90"/>
  <c r="P2312" i="90"/>
  <c r="P2314" i="90"/>
  <c r="P2320" i="90"/>
  <c r="P2322" i="90"/>
  <c r="P2326" i="90"/>
  <c r="P2330" i="90"/>
  <c r="P2317" i="90"/>
  <c r="P2311" i="90"/>
  <c r="P2325" i="90"/>
  <c r="P2329" i="90"/>
  <c r="P2319" i="90"/>
  <c r="AA2295" i="90"/>
  <c r="AA2297" i="90" s="1"/>
  <c r="P2310" i="90"/>
  <c r="P2316" i="90"/>
  <c r="P2324" i="90"/>
  <c r="P2328" i="90"/>
  <c r="Q2332" i="90"/>
  <c r="P2309" i="90"/>
  <c r="P2313" i="90"/>
  <c r="P2315" i="90"/>
  <c r="P2318" i="90"/>
  <c r="P2321" i="90"/>
  <c r="P2323" i="90"/>
  <c r="P2327" i="90"/>
  <c r="P2275" i="90"/>
  <c r="P2277" i="90"/>
  <c r="P2283" i="90"/>
  <c r="P2285" i="90"/>
  <c r="P2289" i="90"/>
  <c r="P2293" i="90"/>
  <c r="P2280" i="90"/>
  <c r="P2274" i="90"/>
  <c r="P2288" i="90"/>
  <c r="P2292" i="90"/>
  <c r="P2282" i="90"/>
  <c r="AA2258" i="90"/>
  <c r="AA2260" i="90" s="1"/>
  <c r="P2273" i="90"/>
  <c r="P2279" i="90"/>
  <c r="P2287" i="90"/>
  <c r="P2291" i="90"/>
  <c r="Q2295" i="90"/>
  <c r="P2272" i="90"/>
  <c r="P2276" i="90"/>
  <c r="P2278" i="90"/>
  <c r="P2281" i="90"/>
  <c r="P2284" i="90"/>
  <c r="P2286" i="90"/>
  <c r="P2290" i="90"/>
  <c r="P2238" i="90"/>
  <c r="P2240" i="90"/>
  <c r="P2246" i="90"/>
  <c r="P2248" i="90"/>
  <c r="P2252" i="90"/>
  <c r="P2256" i="90"/>
  <c r="P2243" i="90"/>
  <c r="P2237" i="90"/>
  <c r="P2251" i="90"/>
  <c r="P2255" i="90"/>
  <c r="P2245" i="90"/>
  <c r="AA2221" i="90"/>
  <c r="AA2223" i="90" s="1"/>
  <c r="P2236" i="90"/>
  <c r="P2242" i="90"/>
  <c r="P2250" i="90"/>
  <c r="P2254" i="90"/>
  <c r="Q2258" i="90"/>
  <c r="P2235" i="90"/>
  <c r="P2239" i="90"/>
  <c r="P2241" i="90"/>
  <c r="P2244" i="90"/>
  <c r="P2247" i="90"/>
  <c r="P2249" i="90"/>
  <c r="P2253" i="90"/>
  <c r="P2141" i="90"/>
  <c r="P2201" i="90"/>
  <c r="P2203" i="90"/>
  <c r="P2209" i="90"/>
  <c r="P2211" i="90"/>
  <c r="P2215" i="90"/>
  <c r="P2219" i="90"/>
  <c r="P2206" i="90"/>
  <c r="P2146" i="90"/>
  <c r="P2129" i="90"/>
  <c r="P2200" i="90"/>
  <c r="P2214" i="90"/>
  <c r="P2218" i="90"/>
  <c r="P2127" i="90"/>
  <c r="P2137" i="90"/>
  <c r="P2208" i="90"/>
  <c r="AA2184" i="90"/>
  <c r="AA2186" i="90" s="1"/>
  <c r="P2199" i="90"/>
  <c r="P2205" i="90"/>
  <c r="P2213" i="90"/>
  <c r="P2217" i="90"/>
  <c r="Q2221" i="90"/>
  <c r="AA2147" i="90"/>
  <c r="AA2149" i="90" s="1"/>
  <c r="P2198" i="90"/>
  <c r="P2202" i="90"/>
  <c r="P2204" i="90"/>
  <c r="P2207" i="90"/>
  <c r="P2210" i="90"/>
  <c r="P2212" i="90"/>
  <c r="P2216" i="90"/>
  <c r="P2164" i="90"/>
  <c r="P2166" i="90"/>
  <c r="P2172" i="90"/>
  <c r="P2174" i="90"/>
  <c r="P2178" i="90"/>
  <c r="P2182" i="90"/>
  <c r="P2169" i="90"/>
  <c r="P2163" i="90"/>
  <c r="P2177" i="90"/>
  <c r="P2181" i="90"/>
  <c r="P2171" i="90"/>
  <c r="P2162" i="90"/>
  <c r="P2168" i="90"/>
  <c r="P2176" i="90"/>
  <c r="P2180" i="90"/>
  <c r="Q2184" i="90"/>
  <c r="P2145" i="90"/>
  <c r="P2161" i="90"/>
  <c r="P2165" i="90"/>
  <c r="P2167" i="90"/>
  <c r="P2170" i="90"/>
  <c r="P2173" i="90"/>
  <c r="P2175" i="90"/>
  <c r="P2179" i="90"/>
  <c r="P2132" i="90"/>
  <c r="P2126" i="90"/>
  <c r="P2140" i="90"/>
  <c r="P2144" i="90"/>
  <c r="P2134" i="90"/>
  <c r="AA2110" i="90"/>
  <c r="AA2112" i="90" s="1"/>
  <c r="P2125" i="90"/>
  <c r="P2131" i="90"/>
  <c r="P2139" i="90"/>
  <c r="P2143" i="90"/>
  <c r="Q2147" i="90"/>
  <c r="P2124" i="90"/>
  <c r="P2128" i="90"/>
  <c r="P2130" i="90"/>
  <c r="P2133" i="90"/>
  <c r="P2136" i="90"/>
  <c r="P2138" i="90"/>
  <c r="P2142" i="90"/>
  <c r="P2090" i="90"/>
  <c r="P2092" i="90"/>
  <c r="P2098" i="90"/>
  <c r="P2100" i="90"/>
  <c r="P2104" i="90"/>
  <c r="P2108" i="90"/>
  <c r="P2095" i="90"/>
  <c r="AA2073" i="90"/>
  <c r="AA2075" i="90" s="1"/>
  <c r="P2089" i="90"/>
  <c r="P2103" i="90"/>
  <c r="P2107" i="90"/>
  <c r="P2097" i="90"/>
  <c r="P2088" i="90"/>
  <c r="P2094" i="90"/>
  <c r="P2102" i="90"/>
  <c r="P2106" i="90"/>
  <c r="Q2110" i="90"/>
  <c r="P2087" i="90"/>
  <c r="P2091" i="90"/>
  <c r="P2093" i="90"/>
  <c r="P2096" i="90"/>
  <c r="P2099" i="90"/>
  <c r="P2101" i="90"/>
  <c r="P2105" i="90"/>
  <c r="P2063" i="90"/>
  <c r="P2071" i="90"/>
  <c r="P2058" i="90"/>
  <c r="P2053" i="90"/>
  <c r="P2055" i="90"/>
  <c r="P2061" i="90"/>
  <c r="P2067" i="90"/>
  <c r="P2052" i="90"/>
  <c r="P2066" i="90"/>
  <c r="P2070" i="90"/>
  <c r="P2060" i="90"/>
  <c r="AA2036" i="90"/>
  <c r="AA2038" i="90" s="1"/>
  <c r="P2051" i="90"/>
  <c r="P2057" i="90"/>
  <c r="P2065" i="90"/>
  <c r="P2069" i="90"/>
  <c r="Q2073" i="90"/>
  <c r="P2050" i="90"/>
  <c r="P2054" i="90"/>
  <c r="P2056" i="90"/>
  <c r="P2059" i="90"/>
  <c r="P2062" i="90"/>
  <c r="P2064" i="90"/>
  <c r="P2068" i="90"/>
  <c r="P2016" i="90"/>
  <c r="P2018" i="90"/>
  <c r="P2024" i="90"/>
  <c r="P2026" i="90"/>
  <c r="P2030" i="90"/>
  <c r="P2034" i="90"/>
  <c r="P2021" i="90"/>
  <c r="AA1999" i="90"/>
  <c r="AA2001" i="90" s="1"/>
  <c r="P2015" i="90"/>
  <c r="P2029" i="90"/>
  <c r="P2033" i="90"/>
  <c r="P2023" i="90"/>
  <c r="P2014" i="90"/>
  <c r="P2020" i="90"/>
  <c r="P2028" i="90"/>
  <c r="P2032" i="90"/>
  <c r="Q2036" i="90"/>
  <c r="P2013" i="90"/>
  <c r="P2017" i="90"/>
  <c r="P2019" i="90"/>
  <c r="P2022" i="90"/>
  <c r="P2025" i="90"/>
  <c r="P2027" i="90"/>
  <c r="P2031" i="90"/>
  <c r="P1979" i="90"/>
  <c r="P1981" i="90"/>
  <c r="P1987" i="90"/>
  <c r="P1989" i="90"/>
  <c r="P1993" i="90"/>
  <c r="P1997" i="90"/>
  <c r="P1984" i="90"/>
  <c r="P1978" i="90"/>
  <c r="P1992" i="90"/>
  <c r="P1996" i="90"/>
  <c r="P1986" i="90"/>
  <c r="P1977" i="90"/>
  <c r="P1983" i="90"/>
  <c r="P1991" i="90"/>
  <c r="P1995" i="90"/>
  <c r="Q1999" i="90"/>
  <c r="P1976" i="90"/>
  <c r="P1980" i="90"/>
  <c r="P1982" i="90"/>
  <c r="P1985" i="90"/>
  <c r="P1988" i="90"/>
  <c r="P1990" i="90"/>
  <c r="P1994" i="90"/>
  <c r="AA1147" i="90"/>
  <c r="AA1149" i="90" s="1"/>
  <c r="AA1295" i="90"/>
  <c r="AA1297" i="90" s="1"/>
  <c r="AA1702" i="90"/>
  <c r="AA1704" i="90" s="1"/>
  <c r="AA661" i="90"/>
  <c r="AA1443" i="90"/>
  <c r="AA1445" i="90" s="1"/>
  <c r="AA1221" i="90"/>
  <c r="AA1223" i="90" s="1"/>
  <c r="AA1962" i="90"/>
  <c r="AA1964" i="90" s="1"/>
  <c r="AA1369" i="90"/>
  <c r="AA1371" i="90" s="1"/>
  <c r="AA1517" i="90"/>
  <c r="AA1519" i="90" s="1"/>
  <c r="AA1665" i="90"/>
  <c r="AA1667" i="90" s="1"/>
  <c r="AA1480" i="90"/>
  <c r="AA1482" i="90" s="1"/>
  <c r="AA1851" i="90"/>
  <c r="AA1853" i="90" s="1"/>
  <c r="AA920" i="90"/>
  <c r="AA922" i="90" s="1"/>
  <c r="AA994" i="90"/>
  <c r="AA809" i="90"/>
  <c r="AA811" i="90" s="1"/>
  <c r="AA1554" i="90"/>
  <c r="AA1556" i="90" s="1"/>
  <c r="AA846" i="90"/>
  <c r="AA848" i="90" s="1"/>
  <c r="AA1332" i="90"/>
  <c r="AA1334" i="90" s="1"/>
  <c r="AA1739" i="90"/>
  <c r="AA1741" i="90" s="1"/>
  <c r="Z606" i="90"/>
  <c r="AA624" i="90" s="1"/>
  <c r="AA626" i="90" s="1"/>
  <c r="AA772" i="90"/>
  <c r="AA774" i="90" s="1"/>
  <c r="AA1628" i="90"/>
  <c r="AA1630" i="90" s="1"/>
  <c r="AA1814" i="90"/>
  <c r="AA1816" i="90" s="1"/>
  <c r="J111" i="7"/>
  <c r="J112" i="7"/>
  <c r="AA1406" i="90"/>
  <c r="AA1408" i="90" s="1"/>
  <c r="AA1184" i="90"/>
  <c r="AA1186" i="90" s="1"/>
  <c r="AA957" i="90"/>
  <c r="AA883" i="90"/>
  <c r="AA885" i="90" s="1"/>
  <c r="AA735" i="90"/>
  <c r="AA737" i="90" s="1"/>
  <c r="AA587" i="90"/>
  <c r="AA589" i="90" s="1"/>
  <c r="AA550" i="90"/>
  <c r="AA513" i="90"/>
  <c r="AA515" i="90" s="1"/>
  <c r="AA402" i="90"/>
  <c r="AA404" i="90" s="1"/>
  <c r="AA365" i="90"/>
  <c r="AA367" i="90" s="1"/>
  <c r="Z344" i="90"/>
  <c r="AA1888" i="90"/>
  <c r="AA1925" i="90"/>
  <c r="AA1591" i="90"/>
  <c r="AA1593" i="90" s="1"/>
  <c r="AA439" i="90"/>
  <c r="AA476" i="90"/>
  <c r="AA1258" i="90"/>
  <c r="AA1260" i="90" s="1"/>
  <c r="AA1031" i="90"/>
  <c r="AA1033" i="90" s="1"/>
  <c r="AA1073" i="90"/>
  <c r="AA1075" i="90" s="1"/>
  <c r="AA1110" i="90"/>
  <c r="AA1112" i="90" s="1"/>
  <c r="AA1776" i="90"/>
  <c r="AA1778" i="90" s="1"/>
  <c r="AA328" i="90"/>
  <c r="AA698" i="90"/>
  <c r="F60" i="21"/>
  <c r="C60" i="21"/>
  <c r="F59" i="21"/>
  <c r="B29" i="21"/>
  <c r="B27" i="21"/>
  <c r="H26" i="21"/>
  <c r="H25" i="21"/>
  <c r="H24" i="21"/>
  <c r="H23" i="21"/>
  <c r="H22" i="21"/>
  <c r="H21" i="21"/>
  <c r="H20" i="21"/>
  <c r="H19" i="21"/>
  <c r="H18" i="21"/>
  <c r="H17" i="21"/>
  <c r="H16" i="21"/>
  <c r="H15" i="21"/>
  <c r="H14" i="21"/>
  <c r="H13" i="21"/>
  <c r="H12" i="21"/>
  <c r="H11" i="21"/>
  <c r="G11" i="21"/>
  <c r="F11" i="21"/>
  <c r="E11" i="21"/>
  <c r="D11" i="21"/>
  <c r="D10" i="21"/>
  <c r="C10" i="21"/>
  <c r="B10" i="21"/>
  <c r="B8" i="21"/>
  <c r="E7" i="21"/>
  <c r="B7" i="21"/>
  <c r="F6" i="21"/>
  <c r="E6" i="21"/>
  <c r="B6" i="21"/>
  <c r="F5" i="21"/>
  <c r="E5" i="21"/>
  <c r="C5" i="21"/>
  <c r="B5" i="21"/>
  <c r="F4" i="21"/>
  <c r="E4" i="21"/>
  <c r="C4" i="21"/>
  <c r="B4" i="21"/>
  <c r="B2" i="21"/>
  <c r="B29" i="20"/>
  <c r="B27" i="20"/>
  <c r="H26" i="20"/>
  <c r="H25" i="20"/>
  <c r="H24" i="20"/>
  <c r="H23" i="20"/>
  <c r="H22" i="20"/>
  <c r="H21" i="20"/>
  <c r="H20" i="20"/>
  <c r="H19" i="20"/>
  <c r="H18" i="20"/>
  <c r="H17" i="20"/>
  <c r="H16" i="20"/>
  <c r="H15" i="20"/>
  <c r="H14" i="20"/>
  <c r="H13" i="20"/>
  <c r="H12" i="20"/>
  <c r="H11" i="20"/>
  <c r="G11" i="20"/>
  <c r="F11" i="20"/>
  <c r="E11" i="20"/>
  <c r="D11" i="20"/>
  <c r="D10" i="20"/>
  <c r="C10" i="20"/>
  <c r="B10" i="20"/>
  <c r="B8" i="20"/>
  <c r="E7" i="20"/>
  <c r="B7" i="20"/>
  <c r="F6" i="20"/>
  <c r="E6" i="20"/>
  <c r="B6" i="20"/>
  <c r="F5" i="20"/>
  <c r="E5" i="20"/>
  <c r="C5" i="20"/>
  <c r="B5" i="20"/>
  <c r="F4" i="20"/>
  <c r="E4" i="20"/>
  <c r="C4" i="20"/>
  <c r="B4" i="20"/>
  <c r="B2" i="20"/>
  <c r="C60" i="19"/>
  <c r="B29" i="19"/>
  <c r="B27" i="19"/>
  <c r="H26" i="19"/>
  <c r="H25" i="19"/>
  <c r="H24" i="19"/>
  <c r="H23" i="19"/>
  <c r="H22" i="19"/>
  <c r="H21" i="19"/>
  <c r="H20" i="19"/>
  <c r="H19" i="19"/>
  <c r="H18" i="19"/>
  <c r="H17" i="19"/>
  <c r="H16" i="19"/>
  <c r="H15" i="19"/>
  <c r="H14" i="19"/>
  <c r="H13" i="19"/>
  <c r="H12" i="19"/>
  <c r="H11" i="19"/>
  <c r="G11" i="19"/>
  <c r="F11" i="19"/>
  <c r="E11" i="19"/>
  <c r="D11" i="19"/>
  <c r="D10" i="19"/>
  <c r="C10" i="19"/>
  <c r="B10" i="19"/>
  <c r="B8" i="19"/>
  <c r="E7" i="19"/>
  <c r="B7" i="19"/>
  <c r="F6" i="19"/>
  <c r="E6" i="19"/>
  <c r="B6" i="19"/>
  <c r="F5" i="19"/>
  <c r="E5" i="19"/>
  <c r="C5" i="19"/>
  <c r="B5" i="19"/>
  <c r="F4" i="19"/>
  <c r="E4" i="19"/>
  <c r="C4" i="19"/>
  <c r="B4" i="19"/>
  <c r="B2" i="19"/>
  <c r="F59" i="18"/>
  <c r="C59" i="18"/>
  <c r="F58" i="18"/>
  <c r="C58" i="18"/>
  <c r="B29" i="18"/>
  <c r="B27" i="18"/>
  <c r="H26" i="18"/>
  <c r="H25" i="18"/>
  <c r="H24" i="18"/>
  <c r="H23" i="18"/>
  <c r="H22" i="18"/>
  <c r="H21" i="18"/>
  <c r="H20" i="18"/>
  <c r="H19" i="18"/>
  <c r="H18" i="18"/>
  <c r="H17" i="18"/>
  <c r="H16" i="18"/>
  <c r="H15" i="18"/>
  <c r="H14" i="18"/>
  <c r="H13" i="18"/>
  <c r="H12" i="18"/>
  <c r="H11" i="18"/>
  <c r="G11" i="18"/>
  <c r="F11" i="18"/>
  <c r="E11" i="18"/>
  <c r="D11" i="18"/>
  <c r="D10" i="18"/>
  <c r="C10" i="18"/>
  <c r="B10" i="18"/>
  <c r="B8" i="18"/>
  <c r="E7" i="18"/>
  <c r="B7" i="18"/>
  <c r="F6" i="18"/>
  <c r="E6" i="18"/>
  <c r="B6" i="18"/>
  <c r="F5" i="18"/>
  <c r="E5" i="18"/>
  <c r="C5" i="18"/>
  <c r="B5" i="18"/>
  <c r="F4" i="18"/>
  <c r="E4" i="18"/>
  <c r="C4" i="18"/>
  <c r="B4" i="18"/>
  <c r="B2" i="18"/>
  <c r="C58" i="17"/>
  <c r="B29" i="17"/>
  <c r="B27" i="17"/>
  <c r="H26" i="17"/>
  <c r="H25" i="17"/>
  <c r="H24" i="17"/>
  <c r="H23" i="17"/>
  <c r="H22" i="17"/>
  <c r="H21" i="17"/>
  <c r="H20" i="17"/>
  <c r="H19" i="17"/>
  <c r="H18" i="17"/>
  <c r="H17" i="17"/>
  <c r="H16" i="17"/>
  <c r="H15" i="17"/>
  <c r="H14" i="17"/>
  <c r="H13" i="17"/>
  <c r="H12" i="17"/>
  <c r="H11" i="17"/>
  <c r="G11" i="17"/>
  <c r="F11" i="17"/>
  <c r="E11" i="17"/>
  <c r="D11" i="17"/>
  <c r="D10" i="17"/>
  <c r="C10" i="17"/>
  <c r="B10" i="17"/>
  <c r="B8" i="17"/>
  <c r="E7" i="17"/>
  <c r="B7" i="17"/>
  <c r="F6" i="17"/>
  <c r="E6" i="17"/>
  <c r="B6" i="17"/>
  <c r="F5" i="17"/>
  <c r="E5" i="17"/>
  <c r="C5" i="17"/>
  <c r="B5" i="17"/>
  <c r="F4" i="17"/>
  <c r="E4" i="17"/>
  <c r="C4" i="17"/>
  <c r="B4" i="17"/>
  <c r="B2" i="17"/>
  <c r="F59" i="16"/>
  <c r="B29" i="16"/>
  <c r="B27" i="16"/>
  <c r="H26" i="16"/>
  <c r="H25" i="16"/>
  <c r="H24" i="16"/>
  <c r="H23" i="16"/>
  <c r="H22" i="16"/>
  <c r="H21" i="16"/>
  <c r="H20" i="16"/>
  <c r="H19" i="16"/>
  <c r="H18" i="16"/>
  <c r="H17" i="16"/>
  <c r="H16" i="16"/>
  <c r="H15" i="16"/>
  <c r="H14" i="16"/>
  <c r="H13" i="16"/>
  <c r="H12" i="16"/>
  <c r="H11" i="16"/>
  <c r="G11" i="16"/>
  <c r="F11" i="16"/>
  <c r="E11" i="16"/>
  <c r="D11" i="16"/>
  <c r="D10" i="16"/>
  <c r="C10" i="16"/>
  <c r="B10" i="16"/>
  <c r="B8" i="16"/>
  <c r="E7" i="16"/>
  <c r="B7" i="16"/>
  <c r="F6" i="16"/>
  <c r="E6" i="16"/>
  <c r="B6" i="16"/>
  <c r="F5" i="16"/>
  <c r="E5" i="16"/>
  <c r="C5" i="16"/>
  <c r="B5" i="16"/>
  <c r="F4" i="16"/>
  <c r="E4" i="16"/>
  <c r="C4" i="16"/>
  <c r="B4" i="16"/>
  <c r="B2" i="16"/>
  <c r="F59" i="14"/>
  <c r="C59" i="14"/>
  <c r="F58" i="14"/>
  <c r="C58" i="14"/>
  <c r="B29" i="14"/>
  <c r="B27" i="14"/>
  <c r="H26" i="14"/>
  <c r="H25" i="14"/>
  <c r="H24" i="14"/>
  <c r="H23" i="14"/>
  <c r="H22" i="14"/>
  <c r="H21" i="14"/>
  <c r="H20" i="14"/>
  <c r="H19" i="14"/>
  <c r="H18" i="14"/>
  <c r="H17" i="14"/>
  <c r="H16" i="14"/>
  <c r="H15" i="14"/>
  <c r="H14" i="14"/>
  <c r="H13" i="14"/>
  <c r="H12" i="14"/>
  <c r="H11" i="14"/>
  <c r="G11" i="14"/>
  <c r="F11" i="14"/>
  <c r="E11" i="14"/>
  <c r="D11" i="14"/>
  <c r="D10" i="14"/>
  <c r="C10" i="14"/>
  <c r="B10" i="14"/>
  <c r="B8" i="14"/>
  <c r="E7" i="14"/>
  <c r="B7" i="14"/>
  <c r="F6" i="14"/>
  <c r="E6" i="14"/>
  <c r="B6" i="14"/>
  <c r="F5" i="14"/>
  <c r="E5" i="14"/>
  <c r="C5" i="14"/>
  <c r="B5" i="14"/>
  <c r="F4" i="14"/>
  <c r="E4" i="14"/>
  <c r="C4" i="14"/>
  <c r="B4" i="14"/>
  <c r="B2" i="14"/>
  <c r="F6" i="11"/>
  <c r="B29" i="11"/>
  <c r="H13" i="11"/>
  <c r="H14" i="11"/>
  <c r="H15" i="11"/>
  <c r="H16" i="11"/>
  <c r="H17" i="11"/>
  <c r="H18" i="11"/>
  <c r="H19" i="11"/>
  <c r="H20" i="11"/>
  <c r="H21" i="11"/>
  <c r="H22" i="11"/>
  <c r="H23" i="11"/>
  <c r="H24" i="11"/>
  <c r="H25" i="11"/>
  <c r="H26" i="11"/>
  <c r="H12" i="11"/>
  <c r="B27" i="11"/>
  <c r="H11" i="11"/>
  <c r="G11" i="11"/>
  <c r="F11" i="11"/>
  <c r="E11" i="11"/>
  <c r="D11" i="11"/>
  <c r="D10" i="11"/>
  <c r="C10" i="11"/>
  <c r="B10" i="11"/>
  <c r="F58" i="11"/>
  <c r="C60" i="11"/>
  <c r="C59" i="11"/>
  <c r="C58" i="11"/>
  <c r="E7" i="11"/>
  <c r="E6" i="11"/>
  <c r="E5" i="11"/>
  <c r="F4" i="11"/>
  <c r="C5" i="11"/>
  <c r="B8" i="11"/>
  <c r="B7" i="11"/>
  <c r="B6" i="11"/>
  <c r="B5" i="11"/>
  <c r="B4" i="11"/>
  <c r="E4" i="11"/>
  <c r="B2" i="11"/>
  <c r="F5" i="11"/>
  <c r="C4" i="11"/>
  <c r="F59" i="11" l="1"/>
  <c r="F58" i="17"/>
  <c r="C59" i="20"/>
  <c r="C59" i="17"/>
  <c r="F59" i="20"/>
  <c r="F59" i="17"/>
  <c r="C60" i="20"/>
  <c r="C58" i="16"/>
  <c r="F58" i="19"/>
  <c r="F60" i="20"/>
  <c r="F58" i="16"/>
  <c r="C59" i="19"/>
  <c r="C59" i="16"/>
  <c r="F59" i="19"/>
  <c r="C6" i="20"/>
  <c r="AA996" i="90"/>
  <c r="H4377" i="4"/>
  <c r="AA2741" i="90"/>
  <c r="AA2704" i="90"/>
  <c r="C6" i="21"/>
  <c r="H27" i="17"/>
  <c r="H27" i="11"/>
  <c r="C60" i="18"/>
  <c r="C6" i="19"/>
  <c r="F60" i="19"/>
  <c r="H27" i="21"/>
  <c r="F60" i="11"/>
  <c r="C60" i="16"/>
  <c r="C6" i="17"/>
  <c r="C60" i="17"/>
  <c r="C6" i="18"/>
  <c r="F60" i="18"/>
  <c r="C6" i="11"/>
  <c r="C60" i="14"/>
  <c r="C6" i="16"/>
  <c r="F60" i="16"/>
  <c r="F60" i="17"/>
  <c r="H27" i="19"/>
  <c r="C6" i="14"/>
  <c r="F60" i="14"/>
  <c r="H27" i="18"/>
  <c r="H27" i="20"/>
  <c r="H27" i="14"/>
  <c r="C58" i="21"/>
  <c r="C58" i="20"/>
  <c r="F58" i="21"/>
  <c r="H27" i="16"/>
  <c r="C58" i="19"/>
  <c r="F58" i="20"/>
  <c r="C59" i="21"/>
  <c r="AA1927" i="90"/>
  <c r="AA1890" i="90"/>
  <c r="AA959" i="90"/>
  <c r="AA700" i="90"/>
  <c r="AA663" i="90"/>
  <c r="AA552" i="90"/>
  <c r="AA478" i="90"/>
  <c r="AA441" i="90"/>
  <c r="AA330" i="90"/>
  <c r="J99" i="7" l="1"/>
  <c r="J98" i="7"/>
  <c r="J97" i="7"/>
  <c r="J96" i="7"/>
  <c r="J95" i="7"/>
  <c r="J94" i="7"/>
  <c r="J93" i="7"/>
  <c r="J92" i="7"/>
  <c r="J91" i="7"/>
  <c r="J90" i="7"/>
  <c r="J89" i="7"/>
  <c r="J88" i="7"/>
  <c r="H82" i="7"/>
  <c r="M82" i="7" s="1"/>
  <c r="A49" i="7"/>
  <c r="A50" i="7" s="1"/>
  <c r="A51" i="7" s="1"/>
  <c r="A52" i="7" s="1"/>
  <c r="A53" i="7" s="1"/>
  <c r="A54" i="7" s="1"/>
  <c r="A55" i="7" s="1"/>
  <c r="A57" i="7" s="1"/>
  <c r="A58" i="7" s="1"/>
  <c r="A59" i="7" s="1"/>
  <c r="A60" i="7" s="1"/>
  <c r="A62" i="7" s="1"/>
  <c r="A63" i="7" s="1"/>
  <c r="A64" i="7" s="1"/>
  <c r="A65" i="7" s="1"/>
  <c r="A67" i="7" s="1"/>
  <c r="A68" i="7" s="1"/>
  <c r="A69" i="7" s="1"/>
  <c r="A70" i="7" s="1"/>
  <c r="A72" i="7" s="1"/>
  <c r="A73" i="7" s="1"/>
  <c r="A74" i="7" s="1"/>
  <c r="A76" i="7" s="1"/>
  <c r="A78" i="7" s="1"/>
  <c r="A79" i="7" s="1"/>
  <c r="A80" i="7" s="1"/>
  <c r="A81" i="7" s="1"/>
  <c r="A82" i="7" s="1"/>
  <c r="A83" i="7" s="1"/>
  <c r="A84" i="7" s="1"/>
  <c r="A85" i="7" s="1"/>
  <c r="A86" i="7" s="1"/>
  <c r="B22" i="7"/>
  <c r="B32" i="7" s="1"/>
  <c r="A14" i="7"/>
  <c r="A15" i="7" s="1"/>
  <c r="A16" i="7" s="1"/>
  <c r="A17" i="7" s="1"/>
  <c r="A18" i="7" s="1"/>
  <c r="A19" i="7" s="1"/>
  <c r="A20" i="7" s="1"/>
  <c r="A23" i="7" s="1"/>
  <c r="A24" i="7" s="1"/>
  <c r="A25" i="7" s="1"/>
  <c r="A26" i="7" s="1"/>
  <c r="A27" i="7" s="1"/>
  <c r="A28" i="7" s="1"/>
  <c r="A29" i="7" s="1"/>
  <c r="A30" i="7" s="1"/>
  <c r="A31" i="7" s="1"/>
  <c r="A33" i="7" s="1"/>
  <c r="A34" i="7" s="1"/>
  <c r="A36" i="7" s="1"/>
  <c r="A37" i="7" s="1"/>
  <c r="A38" i="7" s="1"/>
  <c r="A39" i="7" s="1"/>
  <c r="A40" i="7" s="1"/>
  <c r="A41" i="7" s="1"/>
  <c r="A42" i="7" s="1"/>
  <c r="A43" i="7" s="1"/>
  <c r="A45" i="7" s="1"/>
  <c r="A46" i="7" s="1"/>
  <c r="B13" i="7"/>
  <c r="M102" i="5"/>
  <c r="L93" i="5"/>
  <c r="L92" i="5"/>
  <c r="L91" i="5"/>
  <c r="M88" i="5"/>
  <c r="M87" i="5"/>
  <c r="M86" i="5"/>
  <c r="M85" i="5"/>
  <c r="M84" i="5"/>
  <c r="M83" i="5"/>
  <c r="M82" i="5"/>
  <c r="M81" i="5"/>
  <c r="M80" i="5"/>
  <c r="M79" i="5"/>
  <c r="M78" i="5"/>
  <c r="M77" i="5"/>
  <c r="K71" i="5"/>
  <c r="F3184" i="4"/>
  <c r="F3183" i="4"/>
  <c r="F3116" i="4"/>
  <c r="E3116" i="4"/>
  <c r="E3049" i="4"/>
  <c r="F2647" i="4"/>
  <c r="F705" i="4"/>
  <c r="F38" i="4"/>
  <c r="F39" i="4" s="1"/>
  <c r="F239" i="4"/>
  <c r="F35" i="3"/>
  <c r="F34" i="3"/>
  <c r="H4090" i="4"/>
  <c r="C4089" i="4"/>
  <c r="B4090" i="4"/>
  <c r="F4121" i="4"/>
  <c r="E4121" i="4"/>
  <c r="G4115" i="4"/>
  <c r="H4115" i="4" s="1"/>
  <c r="G4114" i="4"/>
  <c r="H4114" i="4" s="1"/>
  <c r="G4113" i="4"/>
  <c r="H4113" i="4" s="1"/>
  <c r="G4108" i="4"/>
  <c r="G4107" i="4"/>
  <c r="G4106" i="4"/>
  <c r="G4105" i="4"/>
  <c r="G4104" i="4"/>
  <c r="E4103" i="4"/>
  <c r="E4102" i="4" s="1"/>
  <c r="G4102" i="4" s="1"/>
  <c r="G4101" i="4"/>
  <c r="G4096" i="4"/>
  <c r="G4095" i="4"/>
  <c r="E4094" i="4"/>
  <c r="G4094" i="4" s="1"/>
  <c r="F3996" i="4"/>
  <c r="F4063" i="4" s="1"/>
  <c r="F3997" i="4"/>
  <c r="F4064" i="4" s="1"/>
  <c r="F3995" i="4"/>
  <c r="F4062" i="4" s="1"/>
  <c r="H4023" i="4"/>
  <c r="C4022" i="4"/>
  <c r="B4023" i="4"/>
  <c r="F4054" i="4"/>
  <c r="E4054" i="4"/>
  <c r="G4048" i="4"/>
  <c r="H4048" i="4" s="1"/>
  <c r="G4047" i="4"/>
  <c r="H4047" i="4" s="1"/>
  <c r="G4046" i="4"/>
  <c r="G4041" i="4"/>
  <c r="G4040" i="4"/>
  <c r="G4039" i="4"/>
  <c r="G4038" i="4"/>
  <c r="G4037" i="4"/>
  <c r="G4036" i="4"/>
  <c r="E4035" i="4"/>
  <c r="G4035" i="4" s="1"/>
  <c r="G4034" i="4"/>
  <c r="G4029" i="4"/>
  <c r="G4028" i="4"/>
  <c r="G4027" i="4"/>
  <c r="G4026" i="4"/>
  <c r="H3956" i="4"/>
  <c r="C3955" i="4"/>
  <c r="B3956" i="4"/>
  <c r="F3987" i="4"/>
  <c r="E3987" i="4"/>
  <c r="G3981" i="4"/>
  <c r="H3981" i="4" s="1"/>
  <c r="G3980" i="4"/>
  <c r="H3980" i="4" s="1"/>
  <c r="G3972" i="4"/>
  <c r="G3971" i="4"/>
  <c r="G3970" i="4"/>
  <c r="G3969" i="4"/>
  <c r="G3968" i="4"/>
  <c r="E3967" i="4"/>
  <c r="E3960" i="4"/>
  <c r="G3960" i="4" s="1"/>
  <c r="H3889" i="4"/>
  <c r="C3888" i="4"/>
  <c r="B3889" i="4"/>
  <c r="F3920" i="4"/>
  <c r="E3920" i="4"/>
  <c r="G3914" i="4"/>
  <c r="H3914" i="4" s="1"/>
  <c r="G3913" i="4"/>
  <c r="H3913" i="4" s="1"/>
  <c r="G3905" i="4"/>
  <c r="G3904" i="4"/>
  <c r="G3903" i="4"/>
  <c r="G3902" i="4"/>
  <c r="G3901" i="4"/>
  <c r="E3900" i="4"/>
  <c r="E3893" i="4"/>
  <c r="G3893" i="4" s="1"/>
  <c r="E3834" i="4"/>
  <c r="G3834" i="4" s="1"/>
  <c r="H81" i="1"/>
  <c r="H3822" i="4"/>
  <c r="C3821" i="4"/>
  <c r="B3822" i="4"/>
  <c r="F3853" i="4"/>
  <c r="E3853" i="4"/>
  <c r="G3847" i="4"/>
  <c r="H3847" i="4" s="1"/>
  <c r="G3846" i="4"/>
  <c r="H3846" i="4" s="1"/>
  <c r="G3838" i="4"/>
  <c r="G3837" i="4"/>
  <c r="G3836" i="4"/>
  <c r="G3835" i="4"/>
  <c r="E3833" i="4"/>
  <c r="E3826" i="4"/>
  <c r="G3826" i="4" s="1"/>
  <c r="H3755" i="4"/>
  <c r="C3754" i="4"/>
  <c r="B3755" i="4"/>
  <c r="F3786" i="4"/>
  <c r="E3786" i="4"/>
  <c r="G3780" i="4"/>
  <c r="H3780" i="4" s="1"/>
  <c r="G3779" i="4"/>
  <c r="H3779" i="4" s="1"/>
  <c r="G3771" i="4"/>
  <c r="G3770" i="4"/>
  <c r="G3769" i="4"/>
  <c r="G3768" i="4"/>
  <c r="G3767" i="4"/>
  <c r="E3766" i="4"/>
  <c r="E3759" i="4"/>
  <c r="G3759" i="4" s="1"/>
  <c r="H3688" i="4"/>
  <c r="C3687" i="4"/>
  <c r="B3688" i="4"/>
  <c r="F3719" i="4"/>
  <c r="E3719" i="4"/>
  <c r="G3713" i="4"/>
  <c r="H3713" i="4" s="1"/>
  <c r="G3712" i="4"/>
  <c r="H3712" i="4" s="1"/>
  <c r="G3711" i="4"/>
  <c r="H3711" i="4" s="1"/>
  <c r="G3706" i="4"/>
  <c r="G3705" i="4"/>
  <c r="G3704" i="4"/>
  <c r="G3703" i="4"/>
  <c r="G3702" i="4"/>
  <c r="G3701" i="4"/>
  <c r="G3700" i="4"/>
  <c r="E3699" i="4"/>
  <c r="G3694" i="4"/>
  <c r="G3693" i="4"/>
  <c r="E3692" i="4"/>
  <c r="G3692" i="4" s="1"/>
  <c r="H3621" i="4"/>
  <c r="C3620" i="4"/>
  <c r="B3621" i="4"/>
  <c r="F3652" i="4"/>
  <c r="E3652" i="4"/>
  <c r="G3646" i="4"/>
  <c r="H3646" i="4" s="1"/>
  <c r="G3645" i="4"/>
  <c r="G3644" i="4"/>
  <c r="G3639" i="4"/>
  <c r="G3638" i="4"/>
  <c r="G3637" i="4"/>
  <c r="G3636" i="4"/>
  <c r="G3635" i="4"/>
  <c r="G3634" i="4"/>
  <c r="G3633" i="4"/>
  <c r="E3632" i="4"/>
  <c r="G3627" i="4"/>
  <c r="G3626" i="4"/>
  <c r="E3625" i="4"/>
  <c r="G3625" i="4" s="1"/>
  <c r="F3585" i="4"/>
  <c r="E3585" i="4"/>
  <c r="G3579" i="4"/>
  <c r="H3579" i="4" s="1"/>
  <c r="G3578" i="4"/>
  <c r="H3578" i="4" s="1"/>
  <c r="G3577" i="4"/>
  <c r="H3577" i="4" s="1"/>
  <c r="G3572" i="4"/>
  <c r="G3571" i="4"/>
  <c r="G3570" i="4"/>
  <c r="G3569" i="4"/>
  <c r="G3568" i="4"/>
  <c r="G3567" i="4"/>
  <c r="G3566" i="4"/>
  <c r="G3565" i="4"/>
  <c r="G3560" i="4"/>
  <c r="G3559" i="4"/>
  <c r="F3558" i="4"/>
  <c r="G3558" i="4" s="1"/>
  <c r="G3557" i="4"/>
  <c r="H3554" i="4"/>
  <c r="C3553" i="4"/>
  <c r="B3554" i="4"/>
  <c r="H4046" i="4"/>
  <c r="H3979" i="4"/>
  <c r="H3912" i="4"/>
  <c r="H3845" i="4"/>
  <c r="H3778" i="4"/>
  <c r="K3701" i="4"/>
  <c r="K3702" i="4" s="1"/>
  <c r="K3703" i="4" s="1"/>
  <c r="K3704" i="4" s="1"/>
  <c r="K3706" i="4" s="1"/>
  <c r="K3707" i="4" s="1"/>
  <c r="H3645" i="4"/>
  <c r="H3644" i="4"/>
  <c r="N3640" i="4"/>
  <c r="N3639" i="4"/>
  <c r="N3638" i="4"/>
  <c r="N3637" i="4"/>
  <c r="N3636" i="4"/>
  <c r="N3635" i="4"/>
  <c r="N3634" i="4"/>
  <c r="N3633" i="4"/>
  <c r="N3632" i="4"/>
  <c r="N3573" i="4"/>
  <c r="N3572" i="4"/>
  <c r="N3571" i="4"/>
  <c r="N3570" i="4"/>
  <c r="N3569" i="4"/>
  <c r="N3568" i="4"/>
  <c r="N3567" i="4"/>
  <c r="N3566" i="4"/>
  <c r="N3565" i="4"/>
  <c r="G3585" i="4" l="1"/>
  <c r="G3652" i="4"/>
  <c r="G3987" i="4"/>
  <c r="G3719" i="4"/>
  <c r="B14" i="7"/>
  <c r="C7" i="11"/>
  <c r="B23" i="7"/>
  <c r="B35" i="7"/>
  <c r="B33" i="7"/>
  <c r="N3642" i="4"/>
  <c r="G3786" i="4"/>
  <c r="G4054" i="4"/>
  <c r="G4121" i="4"/>
  <c r="H3714" i="4"/>
  <c r="G3920" i="4"/>
  <c r="G3853" i="4"/>
  <c r="H4042" i="4"/>
  <c r="N3575" i="4"/>
  <c r="H4116" i="4"/>
  <c r="H3982" i="4"/>
  <c r="H3580" i="4"/>
  <c r="H3915" i="4"/>
  <c r="H3848" i="4"/>
  <c r="H3781" i="4"/>
  <c r="H4049" i="4"/>
  <c r="H4030" i="4"/>
  <c r="H3647" i="4"/>
  <c r="B34" i="7" l="1"/>
  <c r="B15" i="7"/>
  <c r="C7" i="14"/>
  <c r="F7" i="11"/>
  <c r="C8" i="11"/>
  <c r="B24" i="7"/>
  <c r="B36" i="7"/>
  <c r="B44" i="7"/>
  <c r="H3561" i="4"/>
  <c r="H3573" i="4"/>
  <c r="C8" i="14" l="1"/>
  <c r="F7" i="14"/>
  <c r="B16" i="7"/>
  <c r="C7" i="16"/>
  <c r="B25" i="7"/>
  <c r="B37" i="7"/>
  <c r="B45" i="7"/>
  <c r="B48" i="7"/>
  <c r="B46" i="7" l="1"/>
  <c r="B38" i="7"/>
  <c r="B26" i="7"/>
  <c r="C8" i="16"/>
  <c r="F7" i="16"/>
  <c r="B17" i="7"/>
  <c r="C7" i="17"/>
  <c r="B49" i="7"/>
  <c r="B56" i="7"/>
  <c r="B18" i="7" l="1"/>
  <c r="C7" i="18"/>
  <c r="B47" i="7"/>
  <c r="C8" i="17"/>
  <c r="F7" i="17"/>
  <c r="B39" i="7"/>
  <c r="B50" i="7"/>
  <c r="B27" i="7"/>
  <c r="B61" i="7"/>
  <c r="B57" i="7"/>
  <c r="J98" i="1"/>
  <c r="J97" i="1"/>
  <c r="B51" i="7" l="1"/>
  <c r="B28" i="7"/>
  <c r="B40" i="7"/>
  <c r="C8" i="18"/>
  <c r="F7" i="18"/>
  <c r="B58" i="7"/>
  <c r="B19" i="7"/>
  <c r="C7" i="19"/>
  <c r="B62" i="7"/>
  <c r="B66" i="7"/>
  <c r="J88" i="1"/>
  <c r="J89" i="1"/>
  <c r="J90" i="1"/>
  <c r="J91" i="1"/>
  <c r="J92" i="1"/>
  <c r="J93" i="1"/>
  <c r="J94" i="1"/>
  <c r="J95" i="1"/>
  <c r="J96" i="1"/>
  <c r="J87" i="1"/>
  <c r="B29" i="7" l="1"/>
  <c r="B63" i="7"/>
  <c r="C8" i="19"/>
  <c r="F7" i="19"/>
  <c r="B59" i="7"/>
  <c r="B20" i="7"/>
  <c r="C7" i="20"/>
  <c r="B41" i="7"/>
  <c r="B52" i="7"/>
  <c r="B71" i="7"/>
  <c r="B67" i="7"/>
  <c r="F3317" i="4"/>
  <c r="E3317" i="4"/>
  <c r="G3311" i="4"/>
  <c r="G3310" i="4"/>
  <c r="G3309" i="4"/>
  <c r="G3304" i="4"/>
  <c r="G3303" i="4"/>
  <c r="G3302" i="4"/>
  <c r="G3301" i="4"/>
  <c r="G3300" i="4"/>
  <c r="G3299" i="4"/>
  <c r="E3297" i="4"/>
  <c r="G3297" i="4" s="1"/>
  <c r="G3292" i="4"/>
  <c r="G3291" i="4"/>
  <c r="F3290" i="4"/>
  <c r="E3290" i="4"/>
  <c r="F3049" i="4"/>
  <c r="G3049" i="4" s="1"/>
  <c r="G3036" i="4"/>
  <c r="G3035" i="4"/>
  <c r="G3034" i="4"/>
  <c r="G3033" i="4"/>
  <c r="G3032" i="4"/>
  <c r="E3031" i="4"/>
  <c r="G3030" i="4"/>
  <c r="E3029" i="4"/>
  <c r="G3029" i="4" s="1"/>
  <c r="G3024" i="4"/>
  <c r="E3022" i="4"/>
  <c r="E3023" i="4" s="1"/>
  <c r="G3023" i="4" s="1"/>
  <c r="A48" i="1"/>
  <c r="F1910" i="4"/>
  <c r="E1910" i="4"/>
  <c r="G1904" i="4"/>
  <c r="G1903" i="4"/>
  <c r="G1902" i="4"/>
  <c r="G1897" i="4"/>
  <c r="G1896" i="4"/>
  <c r="G1895" i="4"/>
  <c r="G1894" i="4"/>
  <c r="G1893" i="4"/>
  <c r="G1892" i="4"/>
  <c r="E1891" i="4"/>
  <c r="E1890" i="4"/>
  <c r="G1890" i="4" s="1"/>
  <c r="G1885" i="4"/>
  <c r="G1884" i="4"/>
  <c r="F1883" i="4"/>
  <c r="E1883" i="4"/>
  <c r="E705" i="4"/>
  <c r="G705" i="4" s="1"/>
  <c r="E704" i="4"/>
  <c r="G704" i="4" s="1"/>
  <c r="G699" i="4"/>
  <c r="G698" i="4"/>
  <c r="G692" i="4"/>
  <c r="G691" i="4"/>
  <c r="G690" i="4"/>
  <c r="G689" i="4"/>
  <c r="G688" i="4"/>
  <c r="G687" i="4"/>
  <c r="G686" i="4"/>
  <c r="E685" i="4"/>
  <c r="F680" i="4"/>
  <c r="E680" i="4"/>
  <c r="E678" i="4" s="1"/>
  <c r="G678" i="4" s="1"/>
  <c r="F679" i="4"/>
  <c r="E679" i="4"/>
  <c r="E637" i="4"/>
  <c r="G637" i="4" s="1"/>
  <c r="G632" i="4"/>
  <c r="G631" i="4"/>
  <c r="G625" i="4"/>
  <c r="G624" i="4"/>
  <c r="G623" i="4"/>
  <c r="G622" i="4"/>
  <c r="G621" i="4"/>
  <c r="G620" i="4"/>
  <c r="G619" i="4"/>
  <c r="E618" i="4"/>
  <c r="F613" i="4"/>
  <c r="E613" i="4"/>
  <c r="E611" i="4" s="1"/>
  <c r="G611" i="4" s="1"/>
  <c r="E612" i="4"/>
  <c r="G612" i="4" s="1"/>
  <c r="E412" i="4"/>
  <c r="G412" i="4" s="1"/>
  <c r="F373" i="4"/>
  <c r="E373" i="4"/>
  <c r="G367" i="4"/>
  <c r="G366" i="4"/>
  <c r="G360" i="4"/>
  <c r="G359" i="4"/>
  <c r="G358" i="4"/>
  <c r="G357" i="4"/>
  <c r="G356" i="4"/>
  <c r="G355" i="4"/>
  <c r="E354" i="4"/>
  <c r="G354" i="4" s="1"/>
  <c r="E353" i="4"/>
  <c r="G348" i="4"/>
  <c r="G347" i="4"/>
  <c r="E346" i="4"/>
  <c r="G346" i="4" s="1"/>
  <c r="G1910" i="4" l="1"/>
  <c r="G373" i="4"/>
  <c r="B60" i="7"/>
  <c r="B64" i="7"/>
  <c r="C7" i="21"/>
  <c r="B68" i="7"/>
  <c r="B53" i="7"/>
  <c r="C8" i="20"/>
  <c r="F7" i="20"/>
  <c r="B30" i="7"/>
  <c r="B42" i="7"/>
  <c r="B75" i="7"/>
  <c r="B72" i="7"/>
  <c r="F630" i="4"/>
  <c r="F697" i="4"/>
  <c r="G679" i="4"/>
  <c r="G680" i="4"/>
  <c r="G1883" i="4"/>
  <c r="G613" i="4"/>
  <c r="G3290" i="4"/>
  <c r="G3317" i="4"/>
  <c r="G3022" i="4"/>
  <c r="B65" i="7" l="1"/>
  <c r="B76" i="7"/>
  <c r="B69" i="7"/>
  <c r="B73" i="7"/>
  <c r="B54" i="7"/>
  <c r="B43" i="7"/>
  <c r="B31" i="7"/>
  <c r="C8" i="21"/>
  <c r="F7" i="21"/>
  <c r="P1855" i="2"/>
  <c r="P1115" i="2"/>
  <c r="S1050" i="2"/>
  <c r="R1095" i="2"/>
  <c r="W1095" i="2" s="1"/>
  <c r="R1090" i="2"/>
  <c r="W1090" i="2" s="1"/>
  <c r="R1085" i="2"/>
  <c r="W1085" i="2" s="1"/>
  <c r="P1078" i="2"/>
  <c r="J1078" i="2"/>
  <c r="H1946" i="4"/>
  <c r="C1945" i="4"/>
  <c r="F1977" i="4"/>
  <c r="G1971" i="4"/>
  <c r="H1971" i="4" s="1"/>
  <c r="G1970" i="4"/>
  <c r="H1970" i="4" s="1"/>
  <c r="G1969" i="4"/>
  <c r="H1969" i="4" s="1"/>
  <c r="G1964" i="4"/>
  <c r="G1963" i="4"/>
  <c r="G1962" i="4"/>
  <c r="G1961" i="4"/>
  <c r="G1960" i="4"/>
  <c r="G1959" i="4"/>
  <c r="E1958" i="4"/>
  <c r="G1957" i="4"/>
  <c r="G1952" i="4"/>
  <c r="G1951" i="4"/>
  <c r="F1950" i="4"/>
  <c r="E1950" i="4"/>
  <c r="W1909" i="2"/>
  <c r="W1904" i="2"/>
  <c r="W1899" i="2"/>
  <c r="P1892" i="2"/>
  <c r="J1892" i="2"/>
  <c r="H3420" i="4"/>
  <c r="C3419" i="4"/>
  <c r="F3451" i="4"/>
  <c r="G3445" i="4"/>
  <c r="H3445" i="4" s="1"/>
  <c r="G3444" i="4"/>
  <c r="H3444" i="4" s="1"/>
  <c r="H3443" i="4"/>
  <c r="G3437" i="4"/>
  <c r="G3436" i="4"/>
  <c r="G3435" i="4"/>
  <c r="G3434" i="4"/>
  <c r="G3433" i="4"/>
  <c r="E3432" i="4"/>
  <c r="G3432" i="4" s="1"/>
  <c r="E3431" i="4"/>
  <c r="G3431" i="4" s="1"/>
  <c r="F3424" i="4"/>
  <c r="E3424" i="4"/>
  <c r="W1119" i="2"/>
  <c r="X1141" i="2" s="1"/>
  <c r="X1143" i="2" s="1"/>
  <c r="J1115" i="2"/>
  <c r="H2013" i="4"/>
  <c r="C2012" i="4"/>
  <c r="F2044" i="4"/>
  <c r="E2044" i="4"/>
  <c r="G2038" i="4"/>
  <c r="H2038" i="4" s="1"/>
  <c r="G2037" i="4"/>
  <c r="H2037" i="4" s="1"/>
  <c r="G2036" i="4"/>
  <c r="H2036" i="4" s="1"/>
  <c r="G2031" i="4"/>
  <c r="G2030" i="4"/>
  <c r="G2029" i="4"/>
  <c r="G2028" i="4"/>
  <c r="G2027" i="4"/>
  <c r="E2026" i="4"/>
  <c r="G2026" i="4" s="1"/>
  <c r="E2025" i="4"/>
  <c r="G2025" i="4" s="1"/>
  <c r="F2024" i="4"/>
  <c r="G2024" i="4" s="1"/>
  <c r="G2019" i="4"/>
  <c r="G2018" i="4"/>
  <c r="F2017" i="4"/>
  <c r="E2017" i="4"/>
  <c r="E2092" i="4"/>
  <c r="X1178" i="2"/>
  <c r="E2966" i="4"/>
  <c r="G2966" i="4" s="1"/>
  <c r="E2963" i="4"/>
  <c r="G2963" i="4" s="1"/>
  <c r="H2951" i="4"/>
  <c r="C2950" i="4"/>
  <c r="F2982" i="4"/>
  <c r="G2976" i="4"/>
  <c r="H2976" i="4" s="1"/>
  <c r="G2975" i="4"/>
  <c r="H2975" i="4" s="1"/>
  <c r="G2974" i="4"/>
  <c r="H2974" i="4" s="1"/>
  <c r="N2970" i="4"/>
  <c r="N2969" i="4"/>
  <c r="G2969" i="4"/>
  <c r="N2968" i="4"/>
  <c r="G2968" i="4"/>
  <c r="N2967" i="4"/>
  <c r="F2967" i="4"/>
  <c r="G2967" i="4" s="1"/>
  <c r="N2966" i="4"/>
  <c r="N2965" i="4"/>
  <c r="G2965" i="4"/>
  <c r="N2964" i="4"/>
  <c r="G2964" i="4"/>
  <c r="N2963" i="4"/>
  <c r="N2962" i="4"/>
  <c r="E2962" i="4"/>
  <c r="G2957" i="4"/>
  <c r="G2956" i="4"/>
  <c r="G2955" i="4"/>
  <c r="E2896" i="4"/>
  <c r="G2896" i="4" s="1"/>
  <c r="N2896" i="4"/>
  <c r="N2897" i="4"/>
  <c r="N2898" i="4"/>
  <c r="N2899" i="4"/>
  <c r="N2900" i="4"/>
  <c r="N2901" i="4"/>
  <c r="N2902" i="4"/>
  <c r="N2903" i="4"/>
  <c r="N2895" i="4"/>
  <c r="F2915" i="4"/>
  <c r="E2899" i="4"/>
  <c r="G2899" i="4" s="1"/>
  <c r="F2900" i="4"/>
  <c r="G2900" i="4" s="1"/>
  <c r="H2884" i="4"/>
  <c r="C2883" i="4"/>
  <c r="F2848" i="4"/>
  <c r="F2925" i="4"/>
  <c r="F2924" i="4"/>
  <c r="F2923" i="4"/>
  <c r="G2909" i="4"/>
  <c r="H2909" i="4" s="1"/>
  <c r="G2908" i="4"/>
  <c r="H2908" i="4" s="1"/>
  <c r="G2907" i="4"/>
  <c r="H2907" i="4" s="1"/>
  <c r="G2902" i="4"/>
  <c r="G2901" i="4"/>
  <c r="G2898" i="4"/>
  <c r="G2897" i="4"/>
  <c r="E2895" i="4"/>
  <c r="G2890" i="4"/>
  <c r="G2889" i="4"/>
  <c r="G2888" i="4"/>
  <c r="H2817" i="4"/>
  <c r="C2816" i="4"/>
  <c r="G2842" i="4"/>
  <c r="H2842" i="4" s="1"/>
  <c r="G2841" i="4"/>
  <c r="H2841" i="4" s="1"/>
  <c r="G2840" i="4"/>
  <c r="H2840" i="4" s="1"/>
  <c r="G2835" i="4"/>
  <c r="G2834" i="4"/>
  <c r="G2833" i="4"/>
  <c r="G2832" i="4"/>
  <c r="G2831" i="4"/>
  <c r="G2830" i="4"/>
  <c r="G2829" i="4"/>
  <c r="E2828" i="4"/>
  <c r="G2823" i="4"/>
  <c r="G2822" i="4"/>
  <c r="G2821" i="4"/>
  <c r="P1633" i="2"/>
  <c r="X1659" i="2"/>
  <c r="X1661" i="2" s="1"/>
  <c r="J1633" i="2"/>
  <c r="X1622" i="2"/>
  <c r="X1624" i="2" s="1"/>
  <c r="P1596" i="2"/>
  <c r="J1596" i="2"/>
  <c r="W1568" i="2"/>
  <c r="W1569" i="2"/>
  <c r="W1570" i="2"/>
  <c r="W1571" i="2"/>
  <c r="W1572" i="2"/>
  <c r="W1564" i="2"/>
  <c r="W1565" i="2"/>
  <c r="W1566" i="2"/>
  <c r="W1567" i="2"/>
  <c r="W1563" i="2"/>
  <c r="P1559" i="2"/>
  <c r="J1559" i="2"/>
  <c r="J1973" i="92" l="1"/>
  <c r="J2602" i="92"/>
  <c r="R2047" i="92"/>
  <c r="J2898" i="92"/>
  <c r="R2565" i="92"/>
  <c r="R2417" i="92"/>
  <c r="R2602" i="92"/>
  <c r="J2861" i="92"/>
  <c r="J2380" i="92"/>
  <c r="J2528" i="92"/>
  <c r="R2084" i="92"/>
  <c r="J2639" i="92"/>
  <c r="R2750" i="92"/>
  <c r="J2787" i="92"/>
  <c r="J2824" i="92"/>
  <c r="R2972" i="92"/>
  <c r="J2750" i="92"/>
  <c r="J2935" i="92"/>
  <c r="H48" i="1"/>
  <c r="H49" i="7"/>
  <c r="M49" i="7" s="1"/>
  <c r="K38" i="5"/>
  <c r="H63" i="1"/>
  <c r="H64" i="7"/>
  <c r="M64" i="7" s="1"/>
  <c r="K53" i="5"/>
  <c r="H64" i="1"/>
  <c r="H65" i="7"/>
  <c r="M65" i="7" s="1"/>
  <c r="K54" i="5"/>
  <c r="B70" i="7"/>
  <c r="B74" i="7"/>
  <c r="B55" i="7"/>
  <c r="H4358" i="4" s="1"/>
  <c r="G2044" i="4"/>
  <c r="G3424" i="4"/>
  <c r="X1104" i="2"/>
  <c r="X1106" i="2" s="1"/>
  <c r="G1950" i="4"/>
  <c r="H1972" i="4"/>
  <c r="H3439" i="4"/>
  <c r="H2032" i="4"/>
  <c r="X1918" i="2"/>
  <c r="X1920" i="2" s="1"/>
  <c r="H3446" i="4"/>
  <c r="G2017" i="4"/>
  <c r="H2039" i="4"/>
  <c r="N2905" i="4"/>
  <c r="H2977" i="4"/>
  <c r="N2972" i="4"/>
  <c r="H2910" i="4"/>
  <c r="H2843" i="4"/>
  <c r="X1585" i="2"/>
  <c r="X1587" i="2" s="1"/>
  <c r="J2972" i="92" l="1"/>
  <c r="J2158" i="92"/>
  <c r="R2935" i="92"/>
  <c r="R2898" i="92"/>
  <c r="J2565" i="92"/>
  <c r="R2787" i="92"/>
  <c r="J2676" i="92"/>
  <c r="J2121" i="92"/>
  <c r="J2195" i="92"/>
  <c r="J2232" i="92"/>
  <c r="J2454" i="92"/>
  <c r="R2528" i="92"/>
  <c r="R1973" i="92"/>
  <c r="R2676" i="92"/>
  <c r="J2417" i="92"/>
  <c r="R2121" i="92"/>
  <c r="J2084" i="92"/>
  <c r="J2269" i="92"/>
  <c r="R2158" i="92"/>
  <c r="J2343" i="92"/>
  <c r="J3009" i="92"/>
  <c r="R2639" i="92"/>
  <c r="R2269" i="92"/>
  <c r="J2491" i="92"/>
  <c r="J2713" i="92"/>
  <c r="J2010" i="92"/>
  <c r="R2343" i="92"/>
  <c r="R2713" i="92"/>
  <c r="J2047" i="92"/>
  <c r="R2306" i="92"/>
  <c r="J2306" i="92"/>
  <c r="R2232" i="92"/>
  <c r="R2861" i="92"/>
  <c r="R2010" i="92"/>
  <c r="R2454" i="92"/>
  <c r="R2491" i="92"/>
  <c r="R2380" i="92"/>
  <c r="R2195" i="92"/>
  <c r="C4491" i="4"/>
  <c r="C4558" i="4"/>
  <c r="C4357" i="4"/>
  <c r="C4156" i="4"/>
  <c r="H4291" i="4"/>
  <c r="H4425" i="4"/>
  <c r="H4492" i="4"/>
  <c r="H4224" i="4"/>
  <c r="C4223" i="4"/>
  <c r="C4424" i="4"/>
  <c r="C4290" i="4"/>
  <c r="H4157" i="4"/>
  <c r="H4559" i="4"/>
  <c r="R2491" i="90"/>
  <c r="J2639" i="90"/>
  <c r="J2195" i="90"/>
  <c r="J2713" i="90"/>
  <c r="R1973" i="90"/>
  <c r="J2306" i="90"/>
  <c r="J2269" i="90"/>
  <c r="R2306" i="90"/>
  <c r="R2380" i="90"/>
  <c r="R2232" i="90"/>
  <c r="R2158" i="90"/>
  <c r="R2417" i="90"/>
  <c r="J2084" i="90"/>
  <c r="J2343" i="90"/>
  <c r="R2047" i="90"/>
  <c r="R2602" i="90"/>
  <c r="R2528" i="90"/>
  <c r="J2454" i="90"/>
  <c r="R2343" i="90"/>
  <c r="R2713" i="90"/>
  <c r="J2232" i="90"/>
  <c r="R2084" i="90"/>
  <c r="J2528" i="90"/>
  <c r="J2380" i="90"/>
  <c r="R2269" i="90"/>
  <c r="J2047" i="90"/>
  <c r="R2121" i="90"/>
  <c r="J1973" i="90"/>
  <c r="J2491" i="90"/>
  <c r="R2565" i="90"/>
  <c r="J2010" i="90"/>
  <c r="R2639" i="90"/>
  <c r="J2121" i="90"/>
  <c r="R2010" i="90"/>
  <c r="R2676" i="90"/>
  <c r="J2676" i="90"/>
  <c r="J2158" i="90"/>
  <c r="R2454" i="90"/>
  <c r="J2417" i="90"/>
  <c r="J2602" i="90"/>
  <c r="R2195" i="90"/>
  <c r="J2565" i="90"/>
  <c r="H46" i="1"/>
  <c r="K36" i="5"/>
  <c r="H47" i="7"/>
  <c r="M47" i="7" s="1"/>
  <c r="H73" i="1"/>
  <c r="K63" i="5"/>
  <c r="H74" i="7"/>
  <c r="M74" i="7" s="1"/>
  <c r="H62" i="1"/>
  <c r="H63" i="7"/>
  <c r="M63" i="7" s="1"/>
  <c r="K52" i="5"/>
  <c r="P1448" i="2" l="1"/>
  <c r="W1058" i="2"/>
  <c r="W1059" i="2"/>
  <c r="W1060" i="2"/>
  <c r="W1057" i="2"/>
  <c r="W1051" i="2"/>
  <c r="W1052" i="2"/>
  <c r="W1053" i="2"/>
  <c r="W1054" i="2"/>
  <c r="W1055" i="2"/>
  <c r="W1056" i="2"/>
  <c r="W1010" i="2"/>
  <c r="W1011" i="2"/>
  <c r="W1012" i="2"/>
  <c r="W1013" i="2"/>
  <c r="W1014" i="2"/>
  <c r="W1015" i="2"/>
  <c r="W1016" i="2"/>
  <c r="W1017" i="2"/>
  <c r="W1018" i="2"/>
  <c r="W1019" i="2"/>
  <c r="W1020" i="2"/>
  <c r="W1009" i="2"/>
  <c r="R686" i="2"/>
  <c r="R685" i="2"/>
  <c r="R681" i="2"/>
  <c r="R680" i="2"/>
  <c r="R675" i="2"/>
  <c r="R318" i="2" l="1"/>
  <c r="R313" i="2"/>
  <c r="W306" i="2"/>
  <c r="W607" i="2"/>
  <c r="X623" i="2" s="1"/>
  <c r="X625" i="2" s="1"/>
  <c r="P597" i="2"/>
  <c r="J597" i="2"/>
  <c r="V575" i="2"/>
  <c r="X586" i="2" s="1"/>
  <c r="X588" i="2" s="1"/>
  <c r="P560" i="2"/>
  <c r="J560" i="2"/>
  <c r="H1076" i="4"/>
  <c r="C1075" i="4"/>
  <c r="E1106" i="4"/>
  <c r="G1106" i="4" s="1"/>
  <c r="H1109" i="4" s="1"/>
  <c r="G1101" i="4"/>
  <c r="H1101" i="4" s="1"/>
  <c r="G1100" i="4"/>
  <c r="H1100" i="4" s="1"/>
  <c r="G1094" i="4"/>
  <c r="G1093" i="4"/>
  <c r="G1092" i="4"/>
  <c r="G1091" i="4"/>
  <c r="G1090" i="4"/>
  <c r="G1089" i="4"/>
  <c r="E1087" i="4"/>
  <c r="F1082" i="4"/>
  <c r="E1082" i="4"/>
  <c r="F1099" i="4" s="1"/>
  <c r="H1099" i="4" s="1"/>
  <c r="E1081" i="4"/>
  <c r="G1081" i="4" s="1"/>
  <c r="H1009" i="4"/>
  <c r="C1008" i="4"/>
  <c r="G1034" i="4"/>
  <c r="H1034" i="4" s="1"/>
  <c r="G1033" i="4"/>
  <c r="H1033" i="4" s="1"/>
  <c r="H1032" i="4"/>
  <c r="G1027" i="4"/>
  <c r="G1026" i="4"/>
  <c r="G1025" i="4"/>
  <c r="G1024" i="4"/>
  <c r="G1023" i="4"/>
  <c r="G1022" i="4"/>
  <c r="G1021" i="4"/>
  <c r="E1020" i="4"/>
  <c r="G1015" i="4"/>
  <c r="G1014" i="4"/>
  <c r="E1013" i="4"/>
  <c r="G1013" i="4" s="1"/>
  <c r="W1871" i="2"/>
  <c r="W1866" i="2"/>
  <c r="W1865" i="2"/>
  <c r="J1855" i="2"/>
  <c r="X1844" i="2"/>
  <c r="X1846" i="2" s="1"/>
  <c r="P1818" i="2"/>
  <c r="J1818" i="2"/>
  <c r="H3353" i="4"/>
  <c r="C3352" i="4"/>
  <c r="F3384" i="4"/>
  <c r="G3378" i="4"/>
  <c r="H3378" i="4" s="1"/>
  <c r="G3377" i="4"/>
  <c r="H3377" i="4" s="1"/>
  <c r="H3376" i="4"/>
  <c r="E3371" i="4"/>
  <c r="G3371" i="4" s="1"/>
  <c r="E3370" i="4"/>
  <c r="G3370" i="4" s="1"/>
  <c r="E3369" i="4"/>
  <c r="G3369" i="4" s="1"/>
  <c r="E3368" i="4"/>
  <c r="G3368" i="4" s="1"/>
  <c r="E3367" i="4"/>
  <c r="G3367" i="4" s="1"/>
  <c r="E3366" i="4"/>
  <c r="G3366" i="4" s="1"/>
  <c r="E3365" i="4"/>
  <c r="G3364" i="4"/>
  <c r="G3359" i="4"/>
  <c r="G3358" i="4"/>
  <c r="F3357" i="4"/>
  <c r="E3357" i="4"/>
  <c r="H3286" i="4"/>
  <c r="C3285" i="4"/>
  <c r="F3327" i="4"/>
  <c r="F3394" i="4" s="1"/>
  <c r="F3461" i="4" s="1"/>
  <c r="F3326" i="4"/>
  <c r="F3393" i="4" s="1"/>
  <c r="F3460" i="4" s="1"/>
  <c r="F3325" i="4"/>
  <c r="F3392" i="4" s="1"/>
  <c r="F3459" i="4" s="1"/>
  <c r="H3311" i="4"/>
  <c r="H3310" i="4"/>
  <c r="H3309" i="4"/>
  <c r="X1363" i="2"/>
  <c r="X1365" i="2" s="1"/>
  <c r="P1337" i="2"/>
  <c r="J1337" i="2"/>
  <c r="E2426" i="4"/>
  <c r="E2430" i="4" s="1"/>
  <c r="E2431" i="4" s="1"/>
  <c r="E2432" i="4" s="1"/>
  <c r="H2415" i="4"/>
  <c r="C2414" i="4"/>
  <c r="F2446" i="4"/>
  <c r="F2447" i="4" s="1"/>
  <c r="G2440" i="4"/>
  <c r="H2440" i="4" s="1"/>
  <c r="G2439" i="4"/>
  <c r="H2439" i="4" s="1"/>
  <c r="G2433" i="4"/>
  <c r="F2432" i="4"/>
  <c r="F2431" i="4"/>
  <c r="F2430" i="4"/>
  <c r="E2429" i="4"/>
  <c r="F2428" i="4"/>
  <c r="F2427" i="4"/>
  <c r="G2421" i="4"/>
  <c r="E2419" i="4"/>
  <c r="G2419" i="4" s="1"/>
  <c r="S1308" i="2"/>
  <c r="U1308" i="2" s="1"/>
  <c r="U1307" i="2"/>
  <c r="S1305" i="2"/>
  <c r="U1305" i="2" s="1"/>
  <c r="P1300" i="2"/>
  <c r="J1300" i="2"/>
  <c r="H2348" i="4"/>
  <c r="C2347" i="4"/>
  <c r="G2373" i="4"/>
  <c r="H2373" i="4" s="1"/>
  <c r="G2372" i="4"/>
  <c r="H2372" i="4" s="1"/>
  <c r="H2371" i="4"/>
  <c r="G2366" i="4"/>
  <c r="E2363" i="4"/>
  <c r="E2364" i="4" s="1"/>
  <c r="G2364" i="4" s="1"/>
  <c r="F2362" i="4"/>
  <c r="E2362" i="4"/>
  <c r="F2361" i="4"/>
  <c r="F2360" i="4"/>
  <c r="E2360" i="4"/>
  <c r="G2359" i="4"/>
  <c r="F2353" i="4"/>
  <c r="E2353" i="4"/>
  <c r="E2354" i="4" s="1"/>
  <c r="G2354" i="4" s="1"/>
  <c r="F2352" i="4"/>
  <c r="E2352" i="4"/>
  <c r="E2351" i="4"/>
  <c r="G2351" i="4" s="1"/>
  <c r="R1757" i="2"/>
  <c r="U1757" i="2" s="1"/>
  <c r="H71" i="1" l="1"/>
  <c r="H72" i="7"/>
  <c r="M72" i="7" s="1"/>
  <c r="K61" i="5"/>
  <c r="H29" i="1"/>
  <c r="H30" i="7"/>
  <c r="M30" i="7" s="1"/>
  <c r="K19" i="5"/>
  <c r="H54" i="1"/>
  <c r="H55" i="7"/>
  <c r="M55" i="7" s="1"/>
  <c r="K44" i="5"/>
  <c r="H30" i="1"/>
  <c r="K20" i="5"/>
  <c r="H31" i="7"/>
  <c r="M31" i="7" s="1"/>
  <c r="G2360" i="4"/>
  <c r="G1082" i="4"/>
  <c r="E1080" i="4"/>
  <c r="G1080" i="4" s="1"/>
  <c r="X1881" i="2"/>
  <c r="X1883" i="2" s="1"/>
  <c r="H1102" i="4"/>
  <c r="F1079" i="4"/>
  <c r="H1035" i="4"/>
  <c r="G3357" i="4"/>
  <c r="H3379" i="4"/>
  <c r="H3312" i="4"/>
  <c r="E2420" i="4"/>
  <c r="G2420" i="4" s="1"/>
  <c r="F2438" i="4"/>
  <c r="H2438" i="4" s="1"/>
  <c r="H2441" i="4" s="1"/>
  <c r="G2362" i="4"/>
  <c r="X1326" i="2"/>
  <c r="X1328" i="2" s="1"/>
  <c r="G2430" i="4"/>
  <c r="G2431" i="4"/>
  <c r="G2432" i="4"/>
  <c r="G2426" i="4"/>
  <c r="E2427" i="4"/>
  <c r="E2428" i="4" s="1"/>
  <c r="G2428" i="4" s="1"/>
  <c r="G2352" i="4"/>
  <c r="G2353" i="4"/>
  <c r="H2374" i="4"/>
  <c r="E2365" i="4"/>
  <c r="G2365" i="4" s="1"/>
  <c r="E2361" i="4"/>
  <c r="G2361" i="4" s="1"/>
  <c r="G2363" i="4"/>
  <c r="H53" i="1" l="1"/>
  <c r="K43" i="5"/>
  <c r="H54" i="7"/>
  <c r="M54" i="7" s="1"/>
  <c r="H72" i="1"/>
  <c r="H73" i="7"/>
  <c r="M73" i="7" s="1"/>
  <c r="K62" i="5"/>
  <c r="G1079" i="4"/>
  <c r="H1083" i="4" s="1"/>
  <c r="F1087" i="4"/>
  <c r="G1087" i="4" s="1"/>
  <c r="H1095" i="4" s="1"/>
  <c r="H2355" i="4"/>
  <c r="H2367" i="4"/>
  <c r="G2427" i="4"/>
  <c r="H1111" i="4" l="1"/>
  <c r="I30" i="1" l="1"/>
  <c r="J30" i="1" s="1"/>
  <c r="L20" i="5"/>
  <c r="M20" i="5" s="1"/>
  <c r="I31" i="7"/>
  <c r="N31" i="7" l="1"/>
  <c r="R31" i="7"/>
  <c r="J31" i="7"/>
  <c r="Q533" i="2" l="1"/>
  <c r="W533" i="2" s="1"/>
  <c r="W532" i="2"/>
  <c r="W528" i="2"/>
  <c r="H942" i="4"/>
  <c r="C941" i="4"/>
  <c r="E973" i="4"/>
  <c r="G973" i="4" s="1"/>
  <c r="E972" i="4"/>
  <c r="G972" i="4" s="1"/>
  <c r="G967" i="4"/>
  <c r="H967" i="4" s="1"/>
  <c r="G966" i="4"/>
  <c r="H966" i="4" s="1"/>
  <c r="G960" i="4"/>
  <c r="G959" i="4"/>
  <c r="G958" i="4"/>
  <c r="G957" i="4"/>
  <c r="G956" i="4"/>
  <c r="G955" i="4"/>
  <c r="G954" i="4"/>
  <c r="E953" i="4"/>
  <c r="F948" i="4"/>
  <c r="E948" i="4"/>
  <c r="E946" i="4" s="1"/>
  <c r="G946" i="4" s="1"/>
  <c r="F947" i="4"/>
  <c r="E947" i="4"/>
  <c r="P523" i="2"/>
  <c r="J523" i="2"/>
  <c r="X1955" i="2"/>
  <c r="X1957" i="2" s="1"/>
  <c r="P1929" i="2"/>
  <c r="J1929" i="2"/>
  <c r="H3487" i="4"/>
  <c r="C3486" i="4"/>
  <c r="F3518" i="4"/>
  <c r="G3512" i="4"/>
  <c r="H3512" i="4" s="1"/>
  <c r="G3511" i="4"/>
  <c r="H3511" i="4" s="1"/>
  <c r="G3510" i="4"/>
  <c r="H3510" i="4" s="1"/>
  <c r="G3499" i="4"/>
  <c r="G3498" i="4"/>
  <c r="G3493" i="4"/>
  <c r="G3492" i="4"/>
  <c r="G3491" i="4"/>
  <c r="H3219" i="4"/>
  <c r="C3218" i="4"/>
  <c r="F3250" i="4"/>
  <c r="G3244" i="4"/>
  <c r="H3244" i="4" s="1"/>
  <c r="G3243" i="4"/>
  <c r="H3243" i="4" s="1"/>
  <c r="G3242" i="4"/>
  <c r="H3242" i="4" s="1"/>
  <c r="E3237" i="4"/>
  <c r="G3237" i="4" s="1"/>
  <c r="G3236" i="4"/>
  <c r="E3235" i="4"/>
  <c r="G3235" i="4" s="1"/>
  <c r="E3234" i="4"/>
  <c r="G3234" i="4" s="1"/>
  <c r="E3233" i="4"/>
  <c r="F3231" i="4"/>
  <c r="G3231" i="4" s="1"/>
  <c r="E3230" i="4"/>
  <c r="G3230" i="4" s="1"/>
  <c r="E3225" i="4"/>
  <c r="G3225" i="4" s="1"/>
  <c r="E3223" i="4"/>
  <c r="E3224" i="4" s="1"/>
  <c r="G3224" i="4" s="1"/>
  <c r="H75" i="1" l="1"/>
  <c r="K65" i="5"/>
  <c r="H76" i="7"/>
  <c r="M76" i="7" s="1"/>
  <c r="H975" i="4"/>
  <c r="G948" i="4"/>
  <c r="G947" i="4"/>
  <c r="X549" i="2"/>
  <c r="X551" i="2" s="1"/>
  <c r="F965" i="4"/>
  <c r="H965" i="4" s="1"/>
  <c r="H968" i="4" s="1"/>
  <c r="H3513" i="4"/>
  <c r="H3245" i="4"/>
  <c r="G3500" i="4"/>
  <c r="E3232" i="4"/>
  <c r="G3232" i="4" s="1"/>
  <c r="G3223" i="4"/>
  <c r="H28" i="1" l="1"/>
  <c r="H29" i="7"/>
  <c r="M29" i="7" s="1"/>
  <c r="K18" i="5"/>
  <c r="F945" i="4"/>
  <c r="G945" i="4" s="1"/>
  <c r="H949" i="4" s="1"/>
  <c r="H3506" i="4"/>
  <c r="F953" i="4" l="1"/>
  <c r="G953" i="4" s="1"/>
  <c r="H961" i="4" s="1"/>
  <c r="H977" i="4"/>
  <c r="I29" i="7" s="1"/>
  <c r="N29" i="7" l="1"/>
  <c r="R29" i="7"/>
  <c r="I28" i="1"/>
  <c r="L18" i="5"/>
  <c r="M18" i="5" s="1"/>
  <c r="J29" i="7"/>
  <c r="J28" i="1"/>
  <c r="X1807" i="2"/>
  <c r="X1809" i="2" s="1"/>
  <c r="P1781" i="2"/>
  <c r="J1781" i="2"/>
  <c r="R1756" i="2"/>
  <c r="U1756" i="2" s="1"/>
  <c r="R1755" i="2"/>
  <c r="U1755" i="2" s="1"/>
  <c r="U1754" i="2"/>
  <c r="P1744" i="2"/>
  <c r="J1744" i="2"/>
  <c r="P1707" i="2"/>
  <c r="X1733" i="2"/>
  <c r="X1735" i="2" s="1"/>
  <c r="J1707" i="2"/>
  <c r="H3085" i="4"/>
  <c r="C3084" i="4"/>
  <c r="G3116" i="4"/>
  <c r="H3110" i="4"/>
  <c r="H3109" i="4"/>
  <c r="H3108" i="4"/>
  <c r="G3103" i="4"/>
  <c r="G3102" i="4"/>
  <c r="G3101" i="4"/>
  <c r="G3100" i="4"/>
  <c r="G3099" i="4"/>
  <c r="E3098" i="4"/>
  <c r="E3097" i="4"/>
  <c r="G3097" i="4" s="1"/>
  <c r="F3096" i="4"/>
  <c r="E3096" i="4"/>
  <c r="G3091" i="4"/>
  <c r="E3089" i="4"/>
  <c r="E3090" i="4" s="1"/>
  <c r="G3090" i="4" s="1"/>
  <c r="H67" i="1" l="1"/>
  <c r="K57" i="5"/>
  <c r="H68" i="7"/>
  <c r="M68" i="7" s="1"/>
  <c r="H69" i="1"/>
  <c r="H70" i="7"/>
  <c r="M70" i="7" s="1"/>
  <c r="K59" i="5"/>
  <c r="G3089" i="4"/>
  <c r="H3111" i="4"/>
  <c r="G3096" i="4"/>
  <c r="X1770" i="2"/>
  <c r="X1772" i="2" s="1"/>
  <c r="H68" i="1" l="1"/>
  <c r="K58" i="5"/>
  <c r="H69" i="7"/>
  <c r="M69" i="7" s="1"/>
  <c r="J1670" i="2" l="1"/>
  <c r="P1670" i="2"/>
  <c r="X1696" i="2"/>
  <c r="X1698" i="2" s="1"/>
  <c r="X993" i="2"/>
  <c r="X995" i="2" s="1"/>
  <c r="X956" i="2"/>
  <c r="X958" i="2" s="1"/>
  <c r="P967" i="2"/>
  <c r="P930" i="2"/>
  <c r="J967" i="2"/>
  <c r="J930" i="2"/>
  <c r="J856" i="2"/>
  <c r="J893" i="2"/>
  <c r="P893" i="2"/>
  <c r="X919" i="2"/>
  <c r="X921" i="2" s="1"/>
  <c r="P856" i="2"/>
  <c r="X882" i="2"/>
  <c r="X884" i="2" s="1"/>
  <c r="P1522" i="2"/>
  <c r="J1522" i="2"/>
  <c r="X1548" i="2"/>
  <c r="X1550" i="2" s="1"/>
  <c r="W1537" i="2"/>
  <c r="W1533" i="2"/>
  <c r="W1532" i="2"/>
  <c r="W1527" i="2"/>
  <c r="P1485" i="2"/>
  <c r="X1511" i="2"/>
  <c r="X1513" i="2" s="1"/>
  <c r="W1500" i="2"/>
  <c r="W1496" i="2"/>
  <c r="W1495" i="2"/>
  <c r="W1490" i="2"/>
  <c r="J1485" i="2"/>
  <c r="X1474" i="2"/>
  <c r="X1476" i="2" s="1"/>
  <c r="W1463" i="2"/>
  <c r="W1459" i="2"/>
  <c r="W1458" i="2"/>
  <c r="W1453" i="2"/>
  <c r="J1448" i="2"/>
  <c r="P1411" i="2"/>
  <c r="X1437" i="2"/>
  <c r="X1439" i="2" s="1"/>
  <c r="W1426" i="2"/>
  <c r="W1422" i="2"/>
  <c r="W1421" i="2"/>
  <c r="W1416" i="2"/>
  <c r="J1411" i="2"/>
  <c r="X1400" i="2"/>
  <c r="J1374" i="2"/>
  <c r="P1374" i="2"/>
  <c r="W1389" i="2"/>
  <c r="W1385" i="2"/>
  <c r="W1384" i="2"/>
  <c r="W1379" i="2"/>
  <c r="W1050" i="2"/>
  <c r="R1268" i="2"/>
  <c r="W1278" i="2"/>
  <c r="W1274" i="2"/>
  <c r="W1273" i="2"/>
  <c r="Q1268" i="2"/>
  <c r="P1263" i="2"/>
  <c r="J1263" i="2"/>
  <c r="W1241" i="2"/>
  <c r="W1237" i="2"/>
  <c r="W1236" i="2"/>
  <c r="W1231" i="2"/>
  <c r="P1226" i="2"/>
  <c r="J1226" i="2"/>
  <c r="X1215" i="2"/>
  <c r="P1189" i="2"/>
  <c r="J1189" i="2"/>
  <c r="P1152" i="2"/>
  <c r="J1152" i="2"/>
  <c r="W1049" i="2"/>
  <c r="W1048" i="2"/>
  <c r="W1047" i="2"/>
  <c r="W1046" i="2"/>
  <c r="X1030" i="2"/>
  <c r="X1032" i="2" s="1"/>
  <c r="P1041" i="2"/>
  <c r="J1041" i="2"/>
  <c r="P1004" i="2"/>
  <c r="J1004" i="2"/>
  <c r="E1494" i="4"/>
  <c r="G1490" i="4"/>
  <c r="P819" i="2"/>
  <c r="X845" i="2"/>
  <c r="X847" i="2" s="1"/>
  <c r="V836" i="2"/>
  <c r="V835" i="2"/>
  <c r="V834" i="2"/>
  <c r="V833" i="2"/>
  <c r="V832" i="2"/>
  <c r="V831" i="2"/>
  <c r="V830" i="2"/>
  <c r="V829" i="2"/>
  <c r="V828" i="2"/>
  <c r="V827" i="2"/>
  <c r="V826" i="2"/>
  <c r="V825" i="2"/>
  <c r="V824" i="2"/>
  <c r="V823" i="2"/>
  <c r="J819" i="2"/>
  <c r="P782" i="2"/>
  <c r="X808" i="2"/>
  <c r="X810" i="2" s="1"/>
  <c r="V799" i="2"/>
  <c r="V798" i="2"/>
  <c r="V797" i="2"/>
  <c r="V796" i="2"/>
  <c r="V795" i="2"/>
  <c r="V794" i="2"/>
  <c r="V793" i="2"/>
  <c r="V792" i="2"/>
  <c r="V791" i="2"/>
  <c r="V790" i="2"/>
  <c r="V789" i="2"/>
  <c r="V788" i="2"/>
  <c r="V787" i="2"/>
  <c r="V786" i="2"/>
  <c r="J782" i="2"/>
  <c r="P745" i="2"/>
  <c r="X771" i="2"/>
  <c r="X773" i="2" s="1"/>
  <c r="V762" i="2"/>
  <c r="V761" i="2"/>
  <c r="V760" i="2"/>
  <c r="V759" i="2"/>
  <c r="V758" i="2"/>
  <c r="V757" i="2"/>
  <c r="V756" i="2"/>
  <c r="V755" i="2"/>
  <c r="V754" i="2"/>
  <c r="V753" i="2"/>
  <c r="V752" i="2"/>
  <c r="V751" i="2"/>
  <c r="V750" i="2"/>
  <c r="V749" i="2"/>
  <c r="J745" i="2"/>
  <c r="X734" i="2"/>
  <c r="P708" i="2"/>
  <c r="J708" i="2"/>
  <c r="V725" i="2"/>
  <c r="V724" i="2"/>
  <c r="V723" i="2"/>
  <c r="V722" i="2"/>
  <c r="V721" i="2"/>
  <c r="V720" i="2"/>
  <c r="V719" i="2"/>
  <c r="V718" i="2"/>
  <c r="V717" i="2"/>
  <c r="V716" i="2"/>
  <c r="V715" i="2"/>
  <c r="V714" i="2"/>
  <c r="V713" i="2"/>
  <c r="V712" i="2"/>
  <c r="V675" i="2"/>
  <c r="V676" i="2"/>
  <c r="V677" i="2"/>
  <c r="V678" i="2"/>
  <c r="V679" i="2"/>
  <c r="V680" i="2"/>
  <c r="V681" i="2"/>
  <c r="V682" i="2"/>
  <c r="V683" i="2"/>
  <c r="V684" i="2"/>
  <c r="V685" i="2"/>
  <c r="V686" i="2"/>
  <c r="V687" i="2"/>
  <c r="V688" i="2"/>
  <c r="P671" i="2"/>
  <c r="J671" i="2"/>
  <c r="W638" i="2"/>
  <c r="P634" i="2"/>
  <c r="W651" i="2"/>
  <c r="W650" i="2"/>
  <c r="W649" i="2"/>
  <c r="W648" i="2"/>
  <c r="W646" i="2"/>
  <c r="W645" i="2"/>
  <c r="W644" i="2"/>
  <c r="W643" i="2"/>
  <c r="W640" i="2"/>
  <c r="W639" i="2"/>
  <c r="J634" i="2"/>
  <c r="X512" i="2"/>
  <c r="P486" i="2"/>
  <c r="W503" i="2"/>
  <c r="W502" i="2"/>
  <c r="W501" i="2"/>
  <c r="W500" i="2"/>
  <c r="W498" i="2"/>
  <c r="W497" i="2"/>
  <c r="W496" i="2"/>
  <c r="W495" i="2"/>
  <c r="W492" i="2"/>
  <c r="W491" i="2"/>
  <c r="W490" i="2"/>
  <c r="J486" i="2"/>
  <c r="W458" i="2"/>
  <c r="P449" i="2"/>
  <c r="W466" i="2"/>
  <c r="W465" i="2"/>
  <c r="W464" i="2"/>
  <c r="W463" i="2"/>
  <c r="W461" i="2"/>
  <c r="W460" i="2"/>
  <c r="W459" i="2"/>
  <c r="W455" i="2"/>
  <c r="W454" i="2"/>
  <c r="W453" i="2"/>
  <c r="J449" i="2"/>
  <c r="W429" i="2"/>
  <c r="W428" i="2"/>
  <c r="W427" i="2"/>
  <c r="W426" i="2"/>
  <c r="W424" i="2"/>
  <c r="W423" i="2"/>
  <c r="W422" i="2"/>
  <c r="W421" i="2"/>
  <c r="W418" i="2"/>
  <c r="W417" i="2"/>
  <c r="W416" i="2"/>
  <c r="P412" i="2"/>
  <c r="J412" i="2"/>
  <c r="P375" i="2"/>
  <c r="X401" i="2"/>
  <c r="X403" i="2" s="1"/>
  <c r="J375" i="2"/>
  <c r="X364" i="2"/>
  <c r="X366" i="2" s="1"/>
  <c r="P338" i="2"/>
  <c r="J338" i="2"/>
  <c r="W316" i="2"/>
  <c r="W317" i="2"/>
  <c r="W307" i="2"/>
  <c r="W310" i="2"/>
  <c r="W311" i="2"/>
  <c r="W312" i="2"/>
  <c r="W315" i="2"/>
  <c r="W318" i="2"/>
  <c r="W313" i="2"/>
  <c r="R308" i="2"/>
  <c r="W308" i="2" s="1"/>
  <c r="W305" i="2"/>
  <c r="E88" i="4"/>
  <c r="P301" i="2"/>
  <c r="J301" i="2"/>
  <c r="C3151" i="4"/>
  <c r="H3152" i="4"/>
  <c r="E3184" i="4"/>
  <c r="E3183" i="4"/>
  <c r="E3182" i="4"/>
  <c r="G3182" i="4" s="1"/>
  <c r="G3177" i="4"/>
  <c r="H3177" i="4" s="1"/>
  <c r="G3176" i="4"/>
  <c r="H3176" i="4" s="1"/>
  <c r="H3175" i="4"/>
  <c r="G3170" i="4"/>
  <c r="E3167" i="4"/>
  <c r="E3168" i="4" s="1"/>
  <c r="G3168" i="4" s="1"/>
  <c r="F3166" i="4"/>
  <c r="E3166" i="4"/>
  <c r="F3165" i="4"/>
  <c r="F3164" i="4"/>
  <c r="E3164" i="4"/>
  <c r="E3165" i="4" s="1"/>
  <c r="G3163" i="4"/>
  <c r="F3157" i="4"/>
  <c r="E3157" i="4"/>
  <c r="E3158" i="4" s="1"/>
  <c r="G3158" i="4" s="1"/>
  <c r="F3156" i="4"/>
  <c r="E3156" i="4"/>
  <c r="E3155" i="4"/>
  <c r="G3155" i="4" s="1"/>
  <c r="H3018" i="4"/>
  <c r="C3017" i="4"/>
  <c r="H3043" i="4"/>
  <c r="H3042" i="4"/>
  <c r="H3041" i="4"/>
  <c r="K3031" i="4"/>
  <c r="K3032" i="4" s="1"/>
  <c r="K3033" i="4" s="1"/>
  <c r="K3034" i="4" s="1"/>
  <c r="K3036" i="4" s="1"/>
  <c r="K3037" i="4" s="1"/>
  <c r="H208" i="4"/>
  <c r="C207" i="4"/>
  <c r="E239" i="4"/>
  <c r="G233" i="4"/>
  <c r="H233" i="4" s="1"/>
  <c r="G232" i="4"/>
  <c r="H232" i="4" s="1"/>
  <c r="G231" i="4"/>
  <c r="H231" i="4" s="1"/>
  <c r="G226" i="4"/>
  <c r="G225" i="4"/>
  <c r="G224" i="4"/>
  <c r="G223" i="4"/>
  <c r="E222" i="4"/>
  <c r="E219" i="4"/>
  <c r="G219" i="4" s="1"/>
  <c r="G214" i="4"/>
  <c r="G213" i="4"/>
  <c r="E212" i="4"/>
  <c r="G212" i="4" s="1"/>
  <c r="B12" i="1"/>
  <c r="H9" i="92" l="1"/>
  <c r="H37" i="1"/>
  <c r="H38" i="7"/>
  <c r="M38" i="7" s="1"/>
  <c r="K27" i="5"/>
  <c r="H59" i="1"/>
  <c r="K49" i="5"/>
  <c r="H60" i="7"/>
  <c r="M60" i="7" s="1"/>
  <c r="H40" i="1"/>
  <c r="H41" i="7"/>
  <c r="M41" i="7" s="1"/>
  <c r="K30" i="5"/>
  <c r="H57" i="1"/>
  <c r="H58" i="7"/>
  <c r="M58" i="7" s="1"/>
  <c r="K47" i="5"/>
  <c r="H36" i="1"/>
  <c r="H37" i="7"/>
  <c r="M37" i="7" s="1"/>
  <c r="K26" i="5"/>
  <c r="H58" i="1"/>
  <c r="K48" i="5"/>
  <c r="H59" i="7"/>
  <c r="M59" i="7" s="1"/>
  <c r="H61" i="1"/>
  <c r="K51" i="5"/>
  <c r="H62" i="7"/>
  <c r="M62" i="7" s="1"/>
  <c r="H23" i="1"/>
  <c r="H24" i="7"/>
  <c r="M24" i="7" s="1"/>
  <c r="K13" i="5"/>
  <c r="H41" i="1"/>
  <c r="H42" i="7"/>
  <c r="M42" i="7" s="1"/>
  <c r="K31" i="5"/>
  <c r="H42" i="1"/>
  <c r="H43" i="7"/>
  <c r="M43" i="7" s="1"/>
  <c r="K32" i="5"/>
  <c r="H24" i="1"/>
  <c r="K14" i="5"/>
  <c r="H25" i="7"/>
  <c r="M25" i="7" s="1"/>
  <c r="H39" i="1"/>
  <c r="K29" i="5"/>
  <c r="H40" i="7"/>
  <c r="M40" i="7" s="1"/>
  <c r="H66" i="1"/>
  <c r="K56" i="5"/>
  <c r="H67" i="7"/>
  <c r="M67" i="7" s="1"/>
  <c r="H44" i="1"/>
  <c r="H45" i="7"/>
  <c r="M45" i="7" s="1"/>
  <c r="K34" i="5"/>
  <c r="H38" i="1"/>
  <c r="K28" i="5"/>
  <c r="H39" i="7"/>
  <c r="M39" i="7" s="1"/>
  <c r="G3183" i="4"/>
  <c r="G239" i="4"/>
  <c r="G3184" i="4"/>
  <c r="H234" i="4"/>
  <c r="G3165" i="4"/>
  <c r="G3166" i="4"/>
  <c r="W1268" i="2"/>
  <c r="X1289" i="2" s="1"/>
  <c r="X1291" i="2" s="1"/>
  <c r="X1402" i="2"/>
  <c r="X1252" i="2"/>
  <c r="X1254" i="2" s="1"/>
  <c r="X1217" i="2"/>
  <c r="X1067" i="2"/>
  <c r="X1069" i="2" s="1"/>
  <c r="X1180" i="2"/>
  <c r="X697" i="2"/>
  <c r="X699" i="2" s="1"/>
  <c r="X736" i="2"/>
  <c r="X660" i="2"/>
  <c r="X662" i="2" s="1"/>
  <c r="X514" i="2"/>
  <c r="X475" i="2"/>
  <c r="X477" i="2" s="1"/>
  <c r="X438" i="2"/>
  <c r="X440" i="2" s="1"/>
  <c r="X327" i="2"/>
  <c r="X329" i="2" s="1"/>
  <c r="G3157" i="4"/>
  <c r="H3178" i="4"/>
  <c r="G3164" i="4"/>
  <c r="H3044" i="4"/>
  <c r="G3156" i="4"/>
  <c r="E3169" i="4"/>
  <c r="G3169" i="4" s="1"/>
  <c r="G3167" i="4"/>
  <c r="E220" i="4"/>
  <c r="H3185" i="4" l="1"/>
  <c r="P34" i="92"/>
  <c r="P29" i="92"/>
  <c r="P13" i="92"/>
  <c r="P21" i="92"/>
  <c r="P26" i="92"/>
  <c r="P12" i="92"/>
  <c r="P20" i="92"/>
  <c r="P32" i="92"/>
  <c r="P28" i="92"/>
  <c r="P15" i="92"/>
  <c r="Q35" i="92"/>
  <c r="P23" i="92"/>
  <c r="P19" i="92"/>
  <c r="P14" i="92"/>
  <c r="P31" i="92"/>
  <c r="P16" i="92"/>
  <c r="P17" i="92"/>
  <c r="P27" i="92"/>
  <c r="P22" i="92"/>
  <c r="P24" i="92"/>
  <c r="P25" i="92"/>
  <c r="P30" i="92"/>
  <c r="P33" i="92"/>
  <c r="P18" i="92"/>
  <c r="H52" i="1"/>
  <c r="K42" i="5"/>
  <c r="H53" i="7"/>
  <c r="M53" i="7" s="1"/>
  <c r="H27" i="1"/>
  <c r="H28" i="7"/>
  <c r="M28" i="7" s="1"/>
  <c r="K17" i="5"/>
  <c r="H56" i="1"/>
  <c r="H57" i="7"/>
  <c r="M57" i="7" s="1"/>
  <c r="K46" i="5"/>
  <c r="H26" i="1"/>
  <c r="H27" i="7"/>
  <c r="M27" i="7" s="1"/>
  <c r="K16" i="5"/>
  <c r="H32" i="1"/>
  <c r="K22" i="5"/>
  <c r="H33" i="7"/>
  <c r="M33" i="7" s="1"/>
  <c r="H35" i="1"/>
  <c r="H36" i="7"/>
  <c r="M36" i="7" s="1"/>
  <c r="K25" i="5"/>
  <c r="H33" i="1"/>
  <c r="H34" i="7"/>
  <c r="M34" i="7" s="1"/>
  <c r="K23" i="5"/>
  <c r="H49" i="1"/>
  <c r="H50" i="7"/>
  <c r="M50" i="7" s="1"/>
  <c r="K39" i="5"/>
  <c r="H45" i="1"/>
  <c r="K35" i="5"/>
  <c r="H46" i="7"/>
  <c r="M46" i="7" s="1"/>
  <c r="H50" i="1"/>
  <c r="H51" i="7"/>
  <c r="M51" i="7" s="1"/>
  <c r="K40" i="5"/>
  <c r="H51" i="1"/>
  <c r="K41" i="5"/>
  <c r="H52" i="7"/>
  <c r="M52" i="7" s="1"/>
  <c r="H25" i="1"/>
  <c r="K15" i="5"/>
  <c r="H26" i="7"/>
  <c r="M26" i="7" s="1"/>
  <c r="H22" i="1"/>
  <c r="H23" i="7"/>
  <c r="M23" i="7" s="1"/>
  <c r="K12" i="5"/>
  <c r="H3159" i="4"/>
  <c r="H3171" i="4"/>
  <c r="E221" i="4"/>
  <c r="G221" i="4" s="1"/>
  <c r="G220" i="4"/>
  <c r="H3187" i="4" l="1"/>
  <c r="I68" i="1" s="1"/>
  <c r="I69" i="7" l="1"/>
  <c r="L58" i="5"/>
  <c r="M58" i="5" s="1"/>
  <c r="J68" i="1"/>
  <c r="H1210" i="4"/>
  <c r="C1209" i="4"/>
  <c r="F1241" i="4"/>
  <c r="G1235" i="4"/>
  <c r="H1235" i="4" s="1"/>
  <c r="G1234" i="4"/>
  <c r="H1234" i="4" s="1"/>
  <c r="G1233" i="4"/>
  <c r="H1233" i="4" s="1"/>
  <c r="G1228" i="4"/>
  <c r="G1227" i="4"/>
  <c r="G1226" i="4"/>
  <c r="G1225" i="4"/>
  <c r="E1224" i="4"/>
  <c r="G1224" i="4" s="1"/>
  <c r="E1223" i="4"/>
  <c r="G1223" i="4" s="1"/>
  <c r="G1222" i="4"/>
  <c r="E1221" i="4"/>
  <c r="G1216" i="4"/>
  <c r="G1215" i="4"/>
  <c r="E1214" i="4"/>
  <c r="G1214" i="4" s="1"/>
  <c r="B21" i="1"/>
  <c r="H1745" i="4"/>
  <c r="C1744" i="4"/>
  <c r="F1776" i="4"/>
  <c r="G1770" i="4"/>
  <c r="H1770" i="4" s="1"/>
  <c r="G1769" i="4"/>
  <c r="H1769" i="4" s="1"/>
  <c r="G1768" i="4"/>
  <c r="H1768" i="4" s="1"/>
  <c r="G1763" i="4"/>
  <c r="G1762" i="4"/>
  <c r="G1761" i="4"/>
  <c r="G1760" i="4"/>
  <c r="E1759" i="4"/>
  <c r="G1759" i="4" s="1"/>
  <c r="E1757" i="4"/>
  <c r="E1758" i="4" s="1"/>
  <c r="G1758" i="4" s="1"/>
  <c r="G1756" i="4"/>
  <c r="G1751" i="4"/>
  <c r="G1750" i="4"/>
  <c r="G1749" i="4"/>
  <c r="H1678" i="4"/>
  <c r="C1677" i="4"/>
  <c r="F1709" i="4"/>
  <c r="G1703" i="4"/>
  <c r="H1703" i="4" s="1"/>
  <c r="G1702" i="4"/>
  <c r="H1702" i="4" s="1"/>
  <c r="G1701" i="4"/>
  <c r="H1701" i="4" s="1"/>
  <c r="G1696" i="4"/>
  <c r="G1695" i="4"/>
  <c r="G1694" i="4"/>
  <c r="G1693" i="4"/>
  <c r="G1692" i="4"/>
  <c r="E1690" i="4"/>
  <c r="G1690" i="4" s="1"/>
  <c r="G1689" i="4"/>
  <c r="G1684" i="4"/>
  <c r="G1683" i="4"/>
  <c r="G1682" i="4"/>
  <c r="H1611" i="4"/>
  <c r="C1610" i="4"/>
  <c r="F1642" i="4"/>
  <c r="G1636" i="4"/>
  <c r="H1636" i="4" s="1"/>
  <c r="G1635" i="4"/>
  <c r="H1635" i="4" s="1"/>
  <c r="G1634" i="4"/>
  <c r="H1634" i="4" s="1"/>
  <c r="G1629" i="4"/>
  <c r="G1628" i="4"/>
  <c r="G1627" i="4"/>
  <c r="G1626" i="4"/>
  <c r="G1625" i="4"/>
  <c r="E1624" i="4"/>
  <c r="G1624" i="4" s="1"/>
  <c r="F1623" i="4"/>
  <c r="G1623" i="4" s="1"/>
  <c r="G1622" i="4"/>
  <c r="G1617" i="4"/>
  <c r="G1616" i="4"/>
  <c r="G1615" i="4"/>
  <c r="H1544" i="4"/>
  <c r="C1543" i="4"/>
  <c r="F1575" i="4"/>
  <c r="G1569" i="4"/>
  <c r="H1569" i="4" s="1"/>
  <c r="G1568" i="4"/>
  <c r="H1568" i="4" s="1"/>
  <c r="G1567" i="4"/>
  <c r="H1567" i="4" s="1"/>
  <c r="G1562" i="4"/>
  <c r="G1561" i="4"/>
  <c r="G1560" i="4"/>
  <c r="G1559" i="4"/>
  <c r="G1558" i="4"/>
  <c r="E1557" i="4"/>
  <c r="G1557" i="4" s="1"/>
  <c r="F1556" i="4"/>
  <c r="G1556" i="4" s="1"/>
  <c r="G1555" i="4"/>
  <c r="G1550" i="4"/>
  <c r="G1549" i="4"/>
  <c r="G1548" i="4"/>
  <c r="H2750" i="4"/>
  <c r="C2749" i="4"/>
  <c r="F2781" i="4"/>
  <c r="G2775" i="4"/>
  <c r="H2775" i="4" s="1"/>
  <c r="G2774" i="4"/>
  <c r="H2774" i="4" s="1"/>
  <c r="G2773" i="4"/>
  <c r="H2773" i="4" s="1"/>
  <c r="G2768" i="4"/>
  <c r="G2767" i="4"/>
  <c r="G2766" i="4"/>
  <c r="E2765" i="4"/>
  <c r="G2765" i="4" s="1"/>
  <c r="G2764" i="4"/>
  <c r="G2763" i="4"/>
  <c r="G2762" i="4"/>
  <c r="E2761" i="4"/>
  <c r="G2756" i="4"/>
  <c r="G2755" i="4"/>
  <c r="G2754" i="4"/>
  <c r="H2281" i="4"/>
  <c r="C2280" i="4"/>
  <c r="F2312" i="4"/>
  <c r="F2313" i="4" s="1"/>
  <c r="G2306" i="4"/>
  <c r="H2306" i="4" s="1"/>
  <c r="G2305" i="4"/>
  <c r="H2305" i="4" s="1"/>
  <c r="G2304" i="4"/>
  <c r="H2304" i="4" s="1"/>
  <c r="G2299" i="4"/>
  <c r="G2298" i="4"/>
  <c r="G2297" i="4"/>
  <c r="E2293" i="4"/>
  <c r="G2293" i="4" s="1"/>
  <c r="E2292" i="4"/>
  <c r="E2296" i="4" s="1"/>
  <c r="G2296" i="4" s="1"/>
  <c r="G2287" i="4"/>
  <c r="E2285" i="4"/>
  <c r="G2285" i="4" s="1"/>
  <c r="H2683" i="4"/>
  <c r="C2682" i="4"/>
  <c r="F2714" i="4"/>
  <c r="G2708" i="4"/>
  <c r="H2708" i="4" s="1"/>
  <c r="G2707" i="4"/>
  <c r="H2707" i="4" s="1"/>
  <c r="H2706" i="4"/>
  <c r="G2699" i="4"/>
  <c r="G2698" i="4"/>
  <c r="G2697" i="4"/>
  <c r="G2696" i="4"/>
  <c r="G2695" i="4"/>
  <c r="G2694" i="4"/>
  <c r="G2687" i="4"/>
  <c r="H2616" i="4"/>
  <c r="C2615" i="4"/>
  <c r="G2641" i="4"/>
  <c r="H2641" i="4" s="1"/>
  <c r="G2640" i="4"/>
  <c r="H2640" i="4" s="1"/>
  <c r="G2639" i="4"/>
  <c r="H2639" i="4" s="1"/>
  <c r="G2634" i="4"/>
  <c r="G2633" i="4"/>
  <c r="G2632" i="4"/>
  <c r="G2631" i="4"/>
  <c r="G2630" i="4"/>
  <c r="G2629" i="4"/>
  <c r="G2628" i="4"/>
  <c r="G2627" i="4"/>
  <c r="G2622" i="4"/>
  <c r="G2621" i="4"/>
  <c r="G2620" i="4"/>
  <c r="H2549" i="4"/>
  <c r="C2548" i="4"/>
  <c r="F2580" i="4"/>
  <c r="G2574" i="4"/>
  <c r="H2574" i="4" s="1"/>
  <c r="G2573" i="4"/>
  <c r="H2573" i="4" s="1"/>
  <c r="G2572" i="4"/>
  <c r="H2572" i="4" s="1"/>
  <c r="G2567" i="4"/>
  <c r="G2566" i="4"/>
  <c r="G2565" i="4"/>
  <c r="G2564" i="4"/>
  <c r="G2563" i="4"/>
  <c r="G2562" i="4"/>
  <c r="G2561" i="4"/>
  <c r="G2560" i="4"/>
  <c r="G2555" i="4"/>
  <c r="G2554" i="4"/>
  <c r="G2553" i="4"/>
  <c r="H2482" i="4"/>
  <c r="C2481" i="4"/>
  <c r="G2507" i="4"/>
  <c r="H2507" i="4" s="1"/>
  <c r="G2506" i="4"/>
  <c r="H2506" i="4" s="1"/>
  <c r="G2505" i="4"/>
  <c r="H2505" i="4" s="1"/>
  <c r="G2500" i="4"/>
  <c r="G2499" i="4"/>
  <c r="G2498" i="4"/>
  <c r="G2497" i="4"/>
  <c r="G2496" i="4"/>
  <c r="G2495" i="4"/>
  <c r="G2494" i="4"/>
  <c r="G2493" i="4"/>
  <c r="G2488" i="4"/>
  <c r="G2487" i="4"/>
  <c r="G2486" i="4"/>
  <c r="G2485" i="4"/>
  <c r="H2214" i="4"/>
  <c r="C2213" i="4"/>
  <c r="F2245" i="4"/>
  <c r="G2239" i="4"/>
  <c r="H2239" i="4" s="1"/>
  <c r="G2238" i="4"/>
  <c r="H2238" i="4" s="1"/>
  <c r="G2237" i="4"/>
  <c r="H2237" i="4" s="1"/>
  <c r="G2232" i="4"/>
  <c r="G2231" i="4"/>
  <c r="G2230" i="4"/>
  <c r="G2229" i="4"/>
  <c r="E2228" i="4"/>
  <c r="F2227" i="4"/>
  <c r="G2227" i="4" s="1"/>
  <c r="E2226" i="4"/>
  <c r="G2226" i="4" s="1"/>
  <c r="G2225" i="4"/>
  <c r="G2220" i="4"/>
  <c r="G2219" i="4"/>
  <c r="E2218" i="4"/>
  <c r="G2218" i="4" s="1"/>
  <c r="H2147" i="4"/>
  <c r="C2146" i="4"/>
  <c r="G2172" i="4"/>
  <c r="H2172" i="4" s="1"/>
  <c r="G2171" i="4"/>
  <c r="H2171" i="4" s="1"/>
  <c r="H2170" i="4"/>
  <c r="G2165" i="4"/>
  <c r="G2164" i="4"/>
  <c r="G2163" i="4"/>
  <c r="G2162" i="4"/>
  <c r="G2161" i="4"/>
  <c r="G2160" i="4"/>
  <c r="E2159" i="4"/>
  <c r="F2158" i="4"/>
  <c r="G2158" i="4" s="1"/>
  <c r="G2152" i="4"/>
  <c r="G2151" i="4"/>
  <c r="H2080" i="4"/>
  <c r="C2079" i="4"/>
  <c r="F2111" i="4"/>
  <c r="G2105" i="4"/>
  <c r="H2105" i="4" s="1"/>
  <c r="G2104" i="4"/>
  <c r="H2104" i="4" s="1"/>
  <c r="G2103" i="4"/>
  <c r="H2103" i="4" s="1"/>
  <c r="G2098" i="4"/>
  <c r="G2097" i="4"/>
  <c r="G2096" i="4"/>
  <c r="G2095" i="4"/>
  <c r="G2094" i="4"/>
  <c r="G2093" i="4"/>
  <c r="G2092" i="4"/>
  <c r="G2091" i="4"/>
  <c r="G2086" i="4"/>
  <c r="G2085" i="4"/>
  <c r="F2084" i="4"/>
  <c r="E2084" i="4"/>
  <c r="H1879" i="4"/>
  <c r="C1878" i="4"/>
  <c r="H1812" i="4"/>
  <c r="C1811" i="4"/>
  <c r="H1904" i="4"/>
  <c r="H1903" i="4"/>
  <c r="H1902" i="4"/>
  <c r="F1843" i="4"/>
  <c r="G1837" i="4"/>
  <c r="H1837" i="4" s="1"/>
  <c r="G1836" i="4"/>
  <c r="H1836" i="4" s="1"/>
  <c r="H1835" i="4"/>
  <c r="G1830" i="4"/>
  <c r="E1829" i="4"/>
  <c r="G1829" i="4" s="1"/>
  <c r="G1828" i="4"/>
  <c r="G1827" i="4"/>
  <c r="E1826" i="4"/>
  <c r="G1826" i="4" s="1"/>
  <c r="G1825" i="4"/>
  <c r="G1824" i="4"/>
  <c r="E1823" i="4"/>
  <c r="G1823" i="4" s="1"/>
  <c r="F1816" i="4"/>
  <c r="E1816" i="4"/>
  <c r="E1817" i="4" s="1"/>
  <c r="H640" i="4"/>
  <c r="H1478" i="4"/>
  <c r="C1477" i="4"/>
  <c r="F1509" i="4"/>
  <c r="G1503" i="4"/>
  <c r="H1503" i="4" s="1"/>
  <c r="G1502" i="4"/>
  <c r="H1502" i="4" s="1"/>
  <c r="G1501" i="4"/>
  <c r="H1501" i="4" s="1"/>
  <c r="G1496" i="4"/>
  <c r="G1495" i="4"/>
  <c r="G1494" i="4"/>
  <c r="E1493" i="4"/>
  <c r="G1493" i="4" s="1"/>
  <c r="G1492" i="4"/>
  <c r="G1491" i="4"/>
  <c r="E1489" i="4"/>
  <c r="G1484" i="4"/>
  <c r="G1483" i="4"/>
  <c r="G1482" i="4"/>
  <c r="H1411" i="4"/>
  <c r="C1410" i="4"/>
  <c r="H1344" i="4"/>
  <c r="C1343" i="4"/>
  <c r="H1277" i="4"/>
  <c r="C1276" i="4"/>
  <c r="H1143" i="4"/>
  <c r="C1142" i="4"/>
  <c r="F1442" i="4"/>
  <c r="G1436" i="4"/>
  <c r="H1436" i="4" s="1"/>
  <c r="G1435" i="4"/>
  <c r="H1435" i="4" s="1"/>
  <c r="G1434" i="4"/>
  <c r="H1434" i="4" s="1"/>
  <c r="G1429" i="4"/>
  <c r="G1428" i="4"/>
  <c r="G1427" i="4"/>
  <c r="G1426" i="4"/>
  <c r="G1425" i="4"/>
  <c r="G1424" i="4"/>
  <c r="F1423" i="4"/>
  <c r="G1423" i="4" s="1"/>
  <c r="E1422" i="4"/>
  <c r="G1417" i="4"/>
  <c r="G1416" i="4"/>
  <c r="E1415" i="4"/>
  <c r="G1415" i="4" s="1"/>
  <c r="F1375" i="4"/>
  <c r="G1369" i="4"/>
  <c r="H1369" i="4" s="1"/>
  <c r="G1368" i="4"/>
  <c r="H1368" i="4" s="1"/>
  <c r="G1367" i="4"/>
  <c r="H1367" i="4" s="1"/>
  <c r="G1362" i="4"/>
  <c r="G1361" i="4"/>
  <c r="G1360" i="4"/>
  <c r="G1359" i="4"/>
  <c r="G1358" i="4"/>
  <c r="E1357" i="4"/>
  <c r="G1357" i="4" s="1"/>
  <c r="G1356" i="4"/>
  <c r="E1355" i="4"/>
  <c r="G1350" i="4"/>
  <c r="G1349" i="4"/>
  <c r="G1348" i="4"/>
  <c r="F1308" i="4"/>
  <c r="G1302" i="4"/>
  <c r="H1302" i="4" s="1"/>
  <c r="G1301" i="4"/>
  <c r="H1301" i="4" s="1"/>
  <c r="G1300" i="4"/>
  <c r="H1300" i="4" s="1"/>
  <c r="G1295" i="4"/>
  <c r="G1294" i="4"/>
  <c r="G1293" i="4"/>
  <c r="G1292" i="4"/>
  <c r="G1291" i="4"/>
  <c r="E1290" i="4"/>
  <c r="G1290" i="4" s="1"/>
  <c r="G1289" i="4"/>
  <c r="E1288" i="4"/>
  <c r="G1283" i="4"/>
  <c r="G1282" i="4"/>
  <c r="G1281" i="4"/>
  <c r="G1168" i="4"/>
  <c r="H1168" i="4" s="1"/>
  <c r="G1167" i="4"/>
  <c r="H1167" i="4" s="1"/>
  <c r="G1166" i="4"/>
  <c r="H1166" i="4" s="1"/>
  <c r="G1161" i="4"/>
  <c r="G1160" i="4"/>
  <c r="G1159" i="4"/>
  <c r="G1158" i="4"/>
  <c r="G1157" i="4"/>
  <c r="G1156" i="4"/>
  <c r="G1155" i="4"/>
  <c r="E1154" i="4"/>
  <c r="G1149" i="4"/>
  <c r="G1148" i="4"/>
  <c r="E1147" i="4"/>
  <c r="G1147" i="4" s="1"/>
  <c r="H875" i="4"/>
  <c r="C874" i="4"/>
  <c r="H808" i="4"/>
  <c r="C807" i="4"/>
  <c r="H741" i="4"/>
  <c r="C740" i="4"/>
  <c r="H674" i="4"/>
  <c r="C673" i="4"/>
  <c r="H607" i="4"/>
  <c r="C606" i="4"/>
  <c r="F916" i="4"/>
  <c r="F915" i="4"/>
  <c r="F914" i="4"/>
  <c r="G900" i="4"/>
  <c r="H900" i="4" s="1"/>
  <c r="G899" i="4"/>
  <c r="H899" i="4" s="1"/>
  <c r="H898" i="4"/>
  <c r="G893" i="4"/>
  <c r="G892" i="4"/>
  <c r="G891" i="4"/>
  <c r="G890" i="4"/>
  <c r="G889" i="4"/>
  <c r="G888" i="4"/>
  <c r="G887" i="4"/>
  <c r="G886" i="4"/>
  <c r="G881" i="4"/>
  <c r="F880" i="4"/>
  <c r="G880" i="4" s="1"/>
  <c r="F879" i="4"/>
  <c r="G879" i="4" s="1"/>
  <c r="G878" i="4"/>
  <c r="G833" i="4"/>
  <c r="H833" i="4" s="1"/>
  <c r="G832" i="4"/>
  <c r="H832" i="4" s="1"/>
  <c r="G826" i="4"/>
  <c r="G825" i="4"/>
  <c r="G824" i="4"/>
  <c r="G823" i="4"/>
  <c r="G822" i="4"/>
  <c r="G821" i="4"/>
  <c r="G820" i="4"/>
  <c r="E819" i="4"/>
  <c r="F814" i="4"/>
  <c r="E814" i="4"/>
  <c r="E812" i="4" s="1"/>
  <c r="G812" i="4" s="1"/>
  <c r="E813" i="4"/>
  <c r="G813" i="4" s="1"/>
  <c r="G766" i="4"/>
  <c r="H766" i="4" s="1"/>
  <c r="G765" i="4"/>
  <c r="H765" i="4" s="1"/>
  <c r="G759" i="4"/>
  <c r="G758" i="4"/>
  <c r="G757" i="4"/>
  <c r="G756" i="4"/>
  <c r="G755" i="4"/>
  <c r="G754" i="4"/>
  <c r="G753" i="4"/>
  <c r="E752" i="4"/>
  <c r="F747" i="4"/>
  <c r="E747" i="4"/>
  <c r="F764" i="4" s="1"/>
  <c r="H764" i="4" s="1"/>
  <c r="F746" i="4"/>
  <c r="E746" i="4"/>
  <c r="H699" i="4"/>
  <c r="H698" i="4"/>
  <c r="H632" i="4"/>
  <c r="H631" i="4"/>
  <c r="H630" i="4"/>
  <c r="H540" i="4"/>
  <c r="C539" i="4"/>
  <c r="G565" i="4"/>
  <c r="H565" i="4" s="1"/>
  <c r="G564" i="4"/>
  <c r="H564" i="4" s="1"/>
  <c r="G558" i="4"/>
  <c r="G557" i="4"/>
  <c r="G556" i="4"/>
  <c r="G555" i="4"/>
  <c r="G554" i="4"/>
  <c r="G553" i="4"/>
  <c r="G552" i="4"/>
  <c r="E551" i="4"/>
  <c r="F546" i="4"/>
  <c r="E546" i="4"/>
  <c r="F563" i="4" s="1"/>
  <c r="H563" i="4" s="1"/>
  <c r="E545" i="4"/>
  <c r="G545" i="4" s="1"/>
  <c r="B598" i="92" l="1"/>
  <c r="B524" i="92"/>
  <c r="B339" i="92"/>
  <c r="B487" i="92"/>
  <c r="B376" i="92"/>
  <c r="B450" i="92"/>
  <c r="B561" i="92"/>
  <c r="B302" i="92"/>
  <c r="B413" i="92"/>
  <c r="N69" i="7"/>
  <c r="R69" i="7"/>
  <c r="B524" i="90"/>
  <c r="B413" i="90"/>
  <c r="B302" i="90"/>
  <c r="B598" i="90"/>
  <c r="B487" i="90"/>
  <c r="B376" i="90"/>
  <c r="B339" i="90"/>
  <c r="B561" i="90"/>
  <c r="B450" i="90"/>
  <c r="B11" i="5"/>
  <c r="J69" i="7"/>
  <c r="F610" i="4"/>
  <c r="G610" i="4" s="1"/>
  <c r="H1236" i="4"/>
  <c r="B523" i="2"/>
  <c r="B560" i="2"/>
  <c r="B597" i="2"/>
  <c r="F982" i="4"/>
  <c r="F981" i="4"/>
  <c r="F983" i="4"/>
  <c r="B449" i="2"/>
  <c r="B338" i="2"/>
  <c r="B412" i="2"/>
  <c r="B301" i="2"/>
  <c r="B375" i="2"/>
  <c r="B486" i="2"/>
  <c r="H1771" i="4"/>
  <c r="G1757" i="4"/>
  <c r="H1764" i="4" s="1"/>
  <c r="E1691" i="4"/>
  <c r="G1691" i="4" s="1"/>
  <c r="H1697" i="4" s="1"/>
  <c r="H1704" i="4"/>
  <c r="H1637" i="4"/>
  <c r="H1630" i="4"/>
  <c r="E2286" i="4"/>
  <c r="G2286" i="4" s="1"/>
  <c r="H2702" i="4"/>
  <c r="H1563" i="4"/>
  <c r="H1570" i="4"/>
  <c r="H2642" i="4"/>
  <c r="H2776" i="4"/>
  <c r="H2307" i="4"/>
  <c r="E2294" i="4"/>
  <c r="G2294" i="4" s="1"/>
  <c r="H2709" i="4"/>
  <c r="H2635" i="4"/>
  <c r="H2489" i="4"/>
  <c r="H2568" i="4"/>
  <c r="H2575" i="4"/>
  <c r="H2501" i="4"/>
  <c r="H707" i="4"/>
  <c r="H2508" i="4"/>
  <c r="G747" i="4"/>
  <c r="H2106" i="4"/>
  <c r="H2099" i="4"/>
  <c r="H1838" i="4"/>
  <c r="H2240" i="4"/>
  <c r="G1816" i="4"/>
  <c r="H1831" i="4"/>
  <c r="H1303" i="4"/>
  <c r="E745" i="4"/>
  <c r="G745" i="4" s="1"/>
  <c r="F1182" i="4"/>
  <c r="F1249" i="4" s="1"/>
  <c r="F1316" i="4" s="1"/>
  <c r="F1383" i="4" s="1"/>
  <c r="F1450" i="4" s="1"/>
  <c r="H1905" i="4"/>
  <c r="F1183" i="4"/>
  <c r="F1250" i="4" s="1"/>
  <c r="F1317" i="4" s="1"/>
  <c r="F1384" i="4" s="1"/>
  <c r="F1518" i="4" s="1"/>
  <c r="F1184" i="4"/>
  <c r="F1251" i="4" s="1"/>
  <c r="F1318" i="4" s="1"/>
  <c r="F1385" i="4" s="1"/>
  <c r="F1452" i="4" s="1"/>
  <c r="G2084" i="4"/>
  <c r="H2173" i="4"/>
  <c r="E1818" i="4"/>
  <c r="G1818" i="4" s="1"/>
  <c r="G1817" i="4"/>
  <c r="H1504" i="4"/>
  <c r="H1437" i="4"/>
  <c r="H1169" i="4"/>
  <c r="H1370" i="4"/>
  <c r="H767" i="4"/>
  <c r="H697" i="4"/>
  <c r="H700" i="4" s="1"/>
  <c r="H894" i="4"/>
  <c r="G546" i="4"/>
  <c r="H633" i="4"/>
  <c r="G746" i="4"/>
  <c r="H882" i="4"/>
  <c r="H901" i="4"/>
  <c r="H566" i="4"/>
  <c r="G814" i="4"/>
  <c r="F831" i="4"/>
  <c r="H831" i="4" s="1"/>
  <c r="H834" i="4" s="1"/>
  <c r="E544" i="4"/>
  <c r="G544" i="4" s="1"/>
  <c r="F618" i="4" l="1"/>
  <c r="G618" i="4" s="1"/>
  <c r="B12" i="5"/>
  <c r="B13" i="5" s="1"/>
  <c r="B14" i="5" s="1"/>
  <c r="B15" i="5" s="1"/>
  <c r="B16" i="5" s="1"/>
  <c r="B17" i="5" s="1"/>
  <c r="B18" i="5" s="1"/>
  <c r="B19" i="5" s="1"/>
  <c r="B20" i="5" s="1"/>
  <c r="B21" i="5"/>
  <c r="F677" i="4"/>
  <c r="G677" i="4" s="1"/>
  <c r="H681" i="4" s="1"/>
  <c r="F1519" i="4"/>
  <c r="F1853" i="4" s="1"/>
  <c r="F1920" i="4" s="1"/>
  <c r="F2054" i="4" s="1"/>
  <c r="F1451" i="4"/>
  <c r="F1852" i="4"/>
  <c r="F1919" i="4" s="1"/>
  <c r="F2053" i="4" s="1"/>
  <c r="F1986" i="4"/>
  <c r="F1517" i="4"/>
  <c r="H983" i="4"/>
  <c r="F1050" i="4"/>
  <c r="H981" i="4"/>
  <c r="F1048" i="4"/>
  <c r="H982" i="4"/>
  <c r="F1049" i="4"/>
  <c r="E2295" i="4"/>
  <c r="G2295" i="4" s="1"/>
  <c r="H626" i="4"/>
  <c r="H614" i="4"/>
  <c r="F1987" i="4" l="1"/>
  <c r="H642" i="4"/>
  <c r="I23" i="1" s="1"/>
  <c r="F2254" i="4"/>
  <c r="F2522" i="4" s="1"/>
  <c r="F2991" i="4" s="1"/>
  <c r="F3862" i="4" s="1"/>
  <c r="F685" i="4"/>
  <c r="G685" i="4" s="1"/>
  <c r="H693" i="4" s="1"/>
  <c r="H709" i="4" s="1"/>
  <c r="B22" i="5"/>
  <c r="B23" i="5" s="1"/>
  <c r="B24" i="5"/>
  <c r="F2120" i="4"/>
  <c r="F2187" i="4" s="1"/>
  <c r="F2121" i="4"/>
  <c r="F2188" i="4" s="1"/>
  <c r="F2255" i="4"/>
  <c r="F2523" i="4" s="1"/>
  <c r="F2590" i="4" s="1"/>
  <c r="H984" i="4"/>
  <c r="H986" i="4" s="1"/>
  <c r="F1851" i="4"/>
  <c r="F1918" i="4" s="1"/>
  <c r="F1985" i="4"/>
  <c r="F1116" i="4"/>
  <c r="H1116" i="4" s="1"/>
  <c r="F1115" i="4"/>
  <c r="H1115" i="4" s="1"/>
  <c r="F1117" i="4"/>
  <c r="H1117" i="4" s="1"/>
  <c r="F2589" i="4"/>
  <c r="F2656" i="4" s="1"/>
  <c r="B25" i="5" l="1"/>
  <c r="B26" i="5" s="1"/>
  <c r="B27" i="5" s="1"/>
  <c r="B28" i="5" s="1"/>
  <c r="B29" i="5" s="1"/>
  <c r="B30" i="5" s="1"/>
  <c r="B31" i="5" s="1"/>
  <c r="B32" i="5" s="1"/>
  <c r="B33" i="5"/>
  <c r="L14" i="5"/>
  <c r="M14" i="5" s="1"/>
  <c r="I25" i="7"/>
  <c r="L13" i="5"/>
  <c r="M13" i="5" s="1"/>
  <c r="I24" i="7"/>
  <c r="I24" i="1"/>
  <c r="J24" i="1" s="1"/>
  <c r="J23" i="1"/>
  <c r="F2657" i="4"/>
  <c r="F2724" i="4" s="1"/>
  <c r="F2992" i="4"/>
  <c r="F2052" i="4"/>
  <c r="F2119" i="4"/>
  <c r="F2253" i="4"/>
  <c r="F2521" i="4" s="1"/>
  <c r="H1118" i="4"/>
  <c r="H1120" i="4" s="1"/>
  <c r="F2723" i="4"/>
  <c r="N24" i="7" l="1"/>
  <c r="R24" i="7"/>
  <c r="N25" i="7"/>
  <c r="R25" i="7"/>
  <c r="J24" i="7"/>
  <c r="J25" i="7"/>
  <c r="B34" i="5"/>
  <c r="B35" i="5" s="1"/>
  <c r="B36" i="5" s="1"/>
  <c r="B37" i="5"/>
  <c r="F3863" i="4"/>
  <c r="F2322" i="4"/>
  <c r="F2588" i="4"/>
  <c r="F2990" i="4"/>
  <c r="F2186" i="4"/>
  <c r="F2321" i="4"/>
  <c r="F3192" i="4" s="1"/>
  <c r="F3661" i="4" s="1"/>
  <c r="B45" i="5" l="1"/>
  <c r="B38" i="5"/>
  <c r="B39" i="5" s="1"/>
  <c r="B40" i="5" s="1"/>
  <c r="B41" i="5" s="1"/>
  <c r="B42" i="5" s="1"/>
  <c r="B43" i="5" s="1"/>
  <c r="B44" i="5" s="1"/>
  <c r="F3861" i="4"/>
  <c r="F2791" i="4"/>
  <c r="F3193" i="4"/>
  <c r="F2655" i="4"/>
  <c r="H3192" i="4"/>
  <c r="F2790" i="4"/>
  <c r="B50" i="5" l="1"/>
  <c r="B46" i="5"/>
  <c r="B47" i="5" s="1"/>
  <c r="B48" i="5" s="1"/>
  <c r="B49" i="5" s="1"/>
  <c r="H3193" i="4"/>
  <c r="F3662" i="4"/>
  <c r="F1585" i="4"/>
  <c r="F2722" i="4"/>
  <c r="F1584" i="4"/>
  <c r="F1718" i="4" s="1"/>
  <c r="F3058" i="4" s="1"/>
  <c r="B51" i="5" l="1"/>
  <c r="B52" i="5" s="1"/>
  <c r="B53" i="5" s="1"/>
  <c r="B54" i="5" s="1"/>
  <c r="B55" i="5"/>
  <c r="F1652" i="4"/>
  <c r="F1719" i="4"/>
  <c r="F2320" i="4"/>
  <c r="F3125" i="4"/>
  <c r="F1785" i="4"/>
  <c r="F1651" i="4"/>
  <c r="B56" i="5" l="1"/>
  <c r="B57" i="5" s="1"/>
  <c r="B58" i="5" s="1"/>
  <c r="B59" i="5" s="1"/>
  <c r="B60" i="5"/>
  <c r="F3594" i="4"/>
  <c r="F3059" i="4"/>
  <c r="F1786" i="4"/>
  <c r="F2389" i="4"/>
  <c r="F3729" i="4" s="1"/>
  <c r="F2789" i="4"/>
  <c r="F3191" i="4"/>
  <c r="F2388" i="4"/>
  <c r="F3728" i="4" s="1"/>
  <c r="B31" i="1"/>
  <c r="H275" i="4"/>
  <c r="C274" i="4"/>
  <c r="F316" i="4"/>
  <c r="F315" i="4"/>
  <c r="F314" i="4"/>
  <c r="F306" i="4"/>
  <c r="E306" i="4"/>
  <c r="G300" i="4"/>
  <c r="H300" i="4" s="1"/>
  <c r="G299" i="4"/>
  <c r="H299" i="4" s="1"/>
  <c r="G298" i="4"/>
  <c r="H298" i="4" s="1"/>
  <c r="G293" i="4"/>
  <c r="G292" i="4"/>
  <c r="G291" i="4"/>
  <c r="E290" i="4"/>
  <c r="E286" i="4"/>
  <c r="E287" i="4" s="1"/>
  <c r="G287" i="4" s="1"/>
  <c r="G281" i="4"/>
  <c r="G280" i="4"/>
  <c r="G279" i="4"/>
  <c r="X145" i="2"/>
  <c r="X147" i="2" s="1"/>
  <c r="V158" i="2"/>
  <c r="X181" i="2" s="1"/>
  <c r="X183" i="2" s="1"/>
  <c r="P155" i="2"/>
  <c r="P119" i="2"/>
  <c r="J155" i="2"/>
  <c r="B155" i="2"/>
  <c r="J119" i="2"/>
  <c r="B119" i="2"/>
  <c r="B672" i="92" l="1"/>
  <c r="B635" i="92"/>
  <c r="H15" i="1"/>
  <c r="H16" i="7"/>
  <c r="M16" i="7" s="1"/>
  <c r="B32" i="1"/>
  <c r="H635" i="92" s="1"/>
  <c r="B635" i="90"/>
  <c r="B672" i="90"/>
  <c r="B64" i="5"/>
  <c r="B65" i="5" s="1"/>
  <c r="B61" i="5"/>
  <c r="B62" i="5" s="1"/>
  <c r="B63" i="5" s="1"/>
  <c r="H16" i="1"/>
  <c r="H17" i="7"/>
  <c r="M17" i="7" s="1"/>
  <c r="G306" i="4"/>
  <c r="H3191" i="4"/>
  <c r="H3194" i="4" s="1"/>
  <c r="H3196" i="4" s="1"/>
  <c r="F3660" i="4"/>
  <c r="F3795" i="4"/>
  <c r="F3796" i="4"/>
  <c r="F2858" i="4"/>
  <c r="F3126" i="4"/>
  <c r="F1583" i="4"/>
  <c r="F2857" i="4"/>
  <c r="B634" i="2"/>
  <c r="B671" i="2"/>
  <c r="B34" i="1"/>
  <c r="B22" i="1"/>
  <c r="E288" i="4"/>
  <c r="G288" i="4" s="1"/>
  <c r="H301" i="4"/>
  <c r="G286" i="4"/>
  <c r="B13" i="1"/>
  <c r="H46" i="92" s="1"/>
  <c r="P650" i="92" l="1"/>
  <c r="P656" i="92"/>
  <c r="P640" i="92"/>
  <c r="P652" i="92"/>
  <c r="P658" i="92"/>
  <c r="P657" i="92"/>
  <c r="P654" i="92"/>
  <c r="P653" i="92"/>
  <c r="P648" i="92"/>
  <c r="P645" i="92"/>
  <c r="P642" i="92"/>
  <c r="P643" i="92"/>
  <c r="P644" i="92"/>
  <c r="P638" i="92"/>
  <c r="P641" i="92"/>
  <c r="P646" i="92"/>
  <c r="P659" i="92"/>
  <c r="P647" i="92"/>
  <c r="P655" i="92"/>
  <c r="P660" i="92"/>
  <c r="P651" i="92"/>
  <c r="P649" i="92"/>
  <c r="P639" i="92"/>
  <c r="Q661" i="92"/>
  <c r="H302" i="90"/>
  <c r="H302" i="92"/>
  <c r="B746" i="92"/>
  <c r="B820" i="92"/>
  <c r="B894" i="92"/>
  <c r="B931" i="92"/>
  <c r="B783" i="92"/>
  <c r="B709" i="92"/>
  <c r="B968" i="92"/>
  <c r="B857" i="92"/>
  <c r="Q72" i="92"/>
  <c r="P67" i="92"/>
  <c r="P58" i="92"/>
  <c r="P53" i="92"/>
  <c r="P71" i="92"/>
  <c r="P59" i="92"/>
  <c r="P51" i="92"/>
  <c r="P55" i="92"/>
  <c r="P50" i="92"/>
  <c r="P69" i="92"/>
  <c r="P63" i="92"/>
  <c r="P61" i="92"/>
  <c r="P65" i="92"/>
  <c r="P68" i="92"/>
  <c r="P70" i="92"/>
  <c r="P56" i="92"/>
  <c r="P64" i="92"/>
  <c r="P66" i="92"/>
  <c r="P49" i="92"/>
  <c r="P57" i="92"/>
  <c r="P52" i="92"/>
  <c r="P60" i="92"/>
  <c r="P54" i="92"/>
  <c r="P62" i="92"/>
  <c r="B968" i="90"/>
  <c r="B857" i="90"/>
  <c r="B746" i="90"/>
  <c r="B931" i="90"/>
  <c r="B820" i="90"/>
  <c r="B709" i="90"/>
  <c r="B894" i="90"/>
  <c r="B783" i="90"/>
  <c r="B14" i="1"/>
  <c r="H83" i="92" s="1"/>
  <c r="P307" i="90"/>
  <c r="P311" i="90"/>
  <c r="P314" i="90"/>
  <c r="P325" i="90"/>
  <c r="P316" i="90"/>
  <c r="P308" i="90"/>
  <c r="P326" i="90"/>
  <c r="P318" i="90"/>
  <c r="P323" i="90"/>
  <c r="P315" i="90"/>
  <c r="P322" i="90"/>
  <c r="P306" i="90"/>
  <c r="P321" i="90"/>
  <c r="P310" i="90"/>
  <c r="P313" i="90"/>
  <c r="P309" i="90"/>
  <c r="P312" i="90"/>
  <c r="P327" i="90"/>
  <c r="P324" i="90"/>
  <c r="Q328" i="90"/>
  <c r="P319" i="90"/>
  <c r="P317" i="90"/>
  <c r="P320" i="90"/>
  <c r="P305" i="90"/>
  <c r="B33" i="1"/>
  <c r="H635" i="90"/>
  <c r="F3595" i="4"/>
  <c r="F1717" i="4"/>
  <c r="F1650" i="4"/>
  <c r="B930" i="2"/>
  <c r="B856" i="2"/>
  <c r="B893" i="2"/>
  <c r="B967" i="2"/>
  <c r="B23" i="1"/>
  <c r="H301" i="2"/>
  <c r="B708" i="2"/>
  <c r="B819" i="2"/>
  <c r="B782" i="2"/>
  <c r="B745" i="2"/>
  <c r="B43" i="1"/>
  <c r="B35" i="1"/>
  <c r="H709" i="92" s="1"/>
  <c r="B540" i="4"/>
  <c r="E289" i="4"/>
  <c r="G289" i="4" s="1"/>
  <c r="P102" i="92" l="1"/>
  <c r="P97" i="92"/>
  <c r="P105" i="92"/>
  <c r="P93" i="92"/>
  <c r="P89" i="92"/>
  <c r="Q109" i="92"/>
  <c r="P101" i="92"/>
  <c r="P87" i="92"/>
  <c r="P90" i="92"/>
  <c r="P92" i="92"/>
  <c r="P99" i="92"/>
  <c r="P95" i="92"/>
  <c r="P98" i="92"/>
  <c r="P100" i="92"/>
  <c r="P103" i="92"/>
  <c r="P106" i="92"/>
  <c r="P108" i="92"/>
  <c r="P86" i="92"/>
  <c r="P94" i="92"/>
  <c r="P88" i="92"/>
  <c r="P96" i="92"/>
  <c r="P104" i="92"/>
  <c r="P91" i="92"/>
  <c r="P107" i="92"/>
  <c r="H339" i="90"/>
  <c r="H339" i="92"/>
  <c r="B1084" i="92"/>
  <c r="B1005" i="92"/>
  <c r="B1042" i="92"/>
  <c r="H672" i="90"/>
  <c r="P686" i="90" s="1"/>
  <c r="H672" i="92"/>
  <c r="P326" i="92"/>
  <c r="P325" i="92"/>
  <c r="P327" i="92"/>
  <c r="P306" i="92"/>
  <c r="P311" i="92"/>
  <c r="P308" i="92"/>
  <c r="P312" i="92"/>
  <c r="Q328" i="92"/>
  <c r="P310" i="92"/>
  <c r="P316" i="92"/>
  <c r="P314" i="92"/>
  <c r="P318" i="92"/>
  <c r="P317" i="92"/>
  <c r="P305" i="92"/>
  <c r="P320" i="92"/>
  <c r="P307" i="92"/>
  <c r="P322" i="92"/>
  <c r="P309" i="92"/>
  <c r="P324" i="92"/>
  <c r="P313" i="92"/>
  <c r="P315" i="92"/>
  <c r="P321" i="92"/>
  <c r="P319" i="92"/>
  <c r="P323" i="92"/>
  <c r="P733" i="92"/>
  <c r="P716" i="92"/>
  <c r="P725" i="92"/>
  <c r="P715" i="92"/>
  <c r="P717" i="92"/>
  <c r="P718" i="92"/>
  <c r="P712" i="92"/>
  <c r="P722" i="92"/>
  <c r="P723" i="92"/>
  <c r="P727" i="92"/>
  <c r="P719" i="92"/>
  <c r="P731" i="92"/>
  <c r="Q735" i="92"/>
  <c r="P734" i="92"/>
  <c r="P724" i="92"/>
  <c r="P714" i="92"/>
  <c r="P729" i="92"/>
  <c r="P713" i="92"/>
  <c r="P728" i="92"/>
  <c r="P721" i="92"/>
  <c r="P732" i="92"/>
  <c r="P720" i="92"/>
  <c r="P726" i="92"/>
  <c r="P730" i="92"/>
  <c r="P689" i="90"/>
  <c r="P693" i="90"/>
  <c r="P694" i="90"/>
  <c r="P690" i="90"/>
  <c r="P682" i="90"/>
  <c r="P678" i="90"/>
  <c r="P685" i="90"/>
  <c r="P677" i="90"/>
  <c r="P696" i="90"/>
  <c r="P679" i="90"/>
  <c r="P692" i="90"/>
  <c r="P695" i="90"/>
  <c r="P697" i="90"/>
  <c r="P684" i="90"/>
  <c r="P687" i="90"/>
  <c r="P676" i="90"/>
  <c r="P680" i="90"/>
  <c r="P683" i="90"/>
  <c r="P675" i="90"/>
  <c r="Q698" i="90"/>
  <c r="P688" i="90"/>
  <c r="P681" i="90"/>
  <c r="P347" i="90"/>
  <c r="P358" i="90"/>
  <c r="P361" i="90"/>
  <c r="P357" i="90"/>
  <c r="P360" i="90"/>
  <c r="P352" i="90"/>
  <c r="P356" i="90"/>
  <c r="P362" i="90"/>
  <c r="P344" i="90"/>
  <c r="P359" i="90"/>
  <c r="P351" i="90"/>
  <c r="P354" i="90"/>
  <c r="P343" i="90"/>
  <c r="P350" i="90"/>
  <c r="P346" i="90"/>
  <c r="P342" i="90"/>
  <c r="P355" i="90"/>
  <c r="P348" i="90"/>
  <c r="P363" i="90"/>
  <c r="P353" i="90"/>
  <c r="P345" i="90"/>
  <c r="Q365" i="90"/>
  <c r="P349" i="90"/>
  <c r="P364" i="90"/>
  <c r="P652" i="90"/>
  <c r="P650" i="90"/>
  <c r="P641" i="90"/>
  <c r="P645" i="90"/>
  <c r="P657" i="90"/>
  <c r="P653" i="90"/>
  <c r="P648" i="90"/>
  <c r="P640" i="90"/>
  <c r="P655" i="90"/>
  <c r="P642" i="90"/>
  <c r="P647" i="90"/>
  <c r="P660" i="90"/>
  <c r="P643" i="90"/>
  <c r="P639" i="90"/>
  <c r="P659" i="90"/>
  <c r="P654" i="90"/>
  <c r="P651" i="90"/>
  <c r="P646" i="90"/>
  <c r="P638" i="90"/>
  <c r="P644" i="90"/>
  <c r="P658" i="90"/>
  <c r="Q661" i="90"/>
  <c r="P656" i="90"/>
  <c r="P649" i="90"/>
  <c r="B1078" i="2"/>
  <c r="B1084" i="90"/>
  <c r="B1042" i="90"/>
  <c r="B1005" i="90"/>
  <c r="H708" i="2"/>
  <c r="H709" i="90"/>
  <c r="B15" i="1"/>
  <c r="H120" i="92" s="1"/>
  <c r="F2387" i="4"/>
  <c r="F3727" i="4" s="1"/>
  <c r="F3057" i="4"/>
  <c r="F1784" i="4"/>
  <c r="H338" i="2"/>
  <c r="B24" i="1"/>
  <c r="H376" i="92" s="1"/>
  <c r="B607" i="4"/>
  <c r="B1041" i="2"/>
  <c r="B1004" i="2"/>
  <c r="B44" i="1"/>
  <c r="H1005" i="92" s="1"/>
  <c r="B47" i="1"/>
  <c r="P1030" i="92" l="1"/>
  <c r="P1024" i="92"/>
  <c r="P1016" i="92"/>
  <c r="P1010" i="92"/>
  <c r="P1028" i="92"/>
  <c r="P1023" i="92"/>
  <c r="P1027" i="92"/>
  <c r="Q1031" i="92"/>
  <c r="P1011" i="92"/>
  <c r="P1008" i="92"/>
  <c r="P1019" i="92"/>
  <c r="P1022" i="92"/>
  <c r="P1013" i="92"/>
  <c r="P1012" i="92"/>
  <c r="P1018" i="92"/>
  <c r="P1014" i="92"/>
  <c r="P1029" i="92"/>
  <c r="P1021" i="92"/>
  <c r="P1017" i="92"/>
  <c r="P1025" i="92"/>
  <c r="P1020" i="92"/>
  <c r="P1026" i="92"/>
  <c r="P1009" i="92"/>
  <c r="P1015" i="92"/>
  <c r="P676" i="92"/>
  <c r="P681" i="92"/>
  <c r="P695" i="92"/>
  <c r="P680" i="92"/>
  <c r="P682" i="92"/>
  <c r="P678" i="92"/>
  <c r="P688" i="92"/>
  <c r="P686" i="92"/>
  <c r="P691" i="92"/>
  <c r="P677" i="92"/>
  <c r="P683" i="92"/>
  <c r="P685" i="92"/>
  <c r="P684" i="92"/>
  <c r="P692" i="92"/>
  <c r="P675" i="92"/>
  <c r="P690" i="92"/>
  <c r="P687" i="92"/>
  <c r="P679" i="92"/>
  <c r="P694" i="92"/>
  <c r="P689" i="92"/>
  <c r="Q698" i="92"/>
  <c r="P693" i="92"/>
  <c r="P697" i="92"/>
  <c r="P696" i="92"/>
  <c r="Q365" i="92"/>
  <c r="P348" i="92"/>
  <c r="P345" i="92"/>
  <c r="P354" i="92"/>
  <c r="P357" i="92"/>
  <c r="P363" i="92"/>
  <c r="P342" i="92"/>
  <c r="P350" i="92"/>
  <c r="P352" i="92"/>
  <c r="P344" i="92"/>
  <c r="P347" i="92"/>
  <c r="P359" i="92"/>
  <c r="P356" i="92"/>
  <c r="P361" i="92"/>
  <c r="P343" i="92"/>
  <c r="P346" i="92"/>
  <c r="P349" i="92"/>
  <c r="P362" i="92"/>
  <c r="P351" i="92"/>
  <c r="P353" i="92"/>
  <c r="P360" i="92"/>
  <c r="P355" i="92"/>
  <c r="P364" i="92"/>
  <c r="P358" i="92"/>
  <c r="P392" i="92"/>
  <c r="P398" i="92"/>
  <c r="P379" i="92"/>
  <c r="P385" i="92"/>
  <c r="Q402" i="92"/>
  <c r="P394" i="92"/>
  <c r="P388" i="92"/>
  <c r="P401" i="92"/>
  <c r="P382" i="92"/>
  <c r="P389" i="92"/>
  <c r="P384" i="92"/>
  <c r="P396" i="92"/>
  <c r="P387" i="92"/>
  <c r="P400" i="92"/>
  <c r="P391" i="92"/>
  <c r="P390" i="92"/>
  <c r="P386" i="92"/>
  <c r="P381" i="92"/>
  <c r="P380" i="92"/>
  <c r="P393" i="92"/>
  <c r="P383" i="92"/>
  <c r="P395" i="92"/>
  <c r="P397" i="92"/>
  <c r="P399" i="92"/>
  <c r="P140" i="92"/>
  <c r="P126" i="92"/>
  <c r="P145" i="92"/>
  <c r="P139" i="92"/>
  <c r="P129" i="92"/>
  <c r="P135" i="92"/>
  <c r="P127" i="92"/>
  <c r="P131" i="92"/>
  <c r="P123" i="92"/>
  <c r="P143" i="92"/>
  <c r="P137" i="92"/>
  <c r="P125" i="92"/>
  <c r="P128" i="92"/>
  <c r="P130" i="92"/>
  <c r="P133" i="92"/>
  <c r="P136" i="92"/>
  <c r="P138" i="92"/>
  <c r="P124" i="92"/>
  <c r="P141" i="92"/>
  <c r="P144" i="92"/>
  <c r="Q146" i="92"/>
  <c r="P132" i="92"/>
  <c r="P142" i="92"/>
  <c r="P134" i="92"/>
  <c r="B1232" i="92"/>
  <c r="B1195" i="92"/>
  <c r="B1121" i="92"/>
  <c r="B1269" i="92"/>
  <c r="B1343" i="92"/>
  <c r="B1306" i="92"/>
  <c r="B1158" i="92"/>
  <c r="P691" i="90"/>
  <c r="H1004" i="2"/>
  <c r="H1005" i="90"/>
  <c r="P718" i="90"/>
  <c r="P717" i="90"/>
  <c r="P722" i="90"/>
  <c r="P725" i="90"/>
  <c r="P714" i="90"/>
  <c r="P734" i="90"/>
  <c r="P712" i="90"/>
  <c r="P733" i="90"/>
  <c r="P727" i="90"/>
  <c r="P731" i="90"/>
  <c r="P719" i="90"/>
  <c r="P732" i="90"/>
  <c r="P723" i="90"/>
  <c r="P715" i="90"/>
  <c r="P730" i="90"/>
  <c r="P726" i="90"/>
  <c r="P729" i="90"/>
  <c r="P720" i="90"/>
  <c r="P721" i="90"/>
  <c r="P716" i="90"/>
  <c r="Q735" i="90"/>
  <c r="P724" i="90"/>
  <c r="P713" i="90"/>
  <c r="P728" i="90"/>
  <c r="B16" i="1"/>
  <c r="H156" i="92" s="1"/>
  <c r="H119" i="2"/>
  <c r="B208" i="4"/>
  <c r="B1306" i="90"/>
  <c r="B1195" i="90"/>
  <c r="B1269" i="90"/>
  <c r="B1158" i="90"/>
  <c r="B1121" i="90"/>
  <c r="B1343" i="90"/>
  <c r="B1232" i="90"/>
  <c r="B25" i="1"/>
  <c r="H376" i="90"/>
  <c r="F3794" i="4"/>
  <c r="B674" i="4"/>
  <c r="H375" i="2"/>
  <c r="F3124" i="4"/>
  <c r="F2856" i="4"/>
  <c r="B1115" i="2"/>
  <c r="B48" i="1"/>
  <c r="H1121" i="92" s="1"/>
  <c r="B1337" i="2"/>
  <c r="B1263" i="2"/>
  <c r="B1300" i="2"/>
  <c r="B1189" i="2"/>
  <c r="B1226" i="2"/>
  <c r="B1152" i="2"/>
  <c r="B55" i="1"/>
  <c r="H413" i="90" l="1"/>
  <c r="H413" i="92"/>
  <c r="P177" i="92"/>
  <c r="P179" i="92"/>
  <c r="P174" i="92"/>
  <c r="P176" i="92"/>
  <c r="Q182" i="92"/>
  <c r="P175" i="92"/>
  <c r="P164" i="92"/>
  <c r="P178" i="92"/>
  <c r="P172" i="92"/>
  <c r="P181" i="92"/>
  <c r="P180" i="92"/>
  <c r="P162" i="92"/>
  <c r="P165" i="92"/>
  <c r="P159" i="92"/>
  <c r="P161" i="92"/>
  <c r="P170" i="92"/>
  <c r="P173" i="92"/>
  <c r="P167" i="92"/>
  <c r="P169" i="92"/>
  <c r="P166" i="92"/>
  <c r="P163" i="92"/>
  <c r="P160" i="92"/>
  <c r="P171" i="92"/>
  <c r="P168" i="92"/>
  <c r="P1145" i="92"/>
  <c r="Q1147" i="92"/>
  <c r="P1131" i="92"/>
  <c r="P1139" i="92"/>
  <c r="P1125" i="92"/>
  <c r="P1143" i="92"/>
  <c r="P1144" i="92"/>
  <c r="P1135" i="92"/>
  <c r="P1124" i="92"/>
  <c r="P1137" i="92"/>
  <c r="P1128" i="92"/>
  <c r="P1141" i="92"/>
  <c r="P1130" i="92"/>
  <c r="P1133" i="92"/>
  <c r="P1136" i="92"/>
  <c r="P1134" i="92"/>
  <c r="P1138" i="92"/>
  <c r="P1142" i="92"/>
  <c r="P1132" i="92"/>
  <c r="P1146" i="92"/>
  <c r="P1126" i="92"/>
  <c r="P1140" i="92"/>
  <c r="P1127" i="92"/>
  <c r="P1129" i="92"/>
  <c r="B1491" i="92"/>
  <c r="B1380" i="92"/>
  <c r="B1417" i="92"/>
  <c r="B1454" i="92"/>
  <c r="P401" i="90"/>
  <c r="P385" i="90"/>
  <c r="P391" i="90"/>
  <c r="P389" i="90"/>
  <c r="P390" i="90"/>
  <c r="P386" i="90"/>
  <c r="P379" i="90"/>
  <c r="P384" i="90"/>
  <c r="Q402" i="90"/>
  <c r="P394" i="90"/>
  <c r="P392" i="90"/>
  <c r="P393" i="90"/>
  <c r="P398" i="90"/>
  <c r="P382" i="90"/>
  <c r="P397" i="90"/>
  <c r="P381" i="90"/>
  <c r="P396" i="90"/>
  <c r="P388" i="90"/>
  <c r="P380" i="90"/>
  <c r="P399" i="90"/>
  <c r="P395" i="90"/>
  <c r="P387" i="90"/>
  <c r="P400" i="90"/>
  <c r="P383" i="90"/>
  <c r="B17" i="1"/>
  <c r="H193" i="92" s="1"/>
  <c r="B275" i="4"/>
  <c r="H155" i="2"/>
  <c r="H1115" i="2"/>
  <c r="H1121" i="90"/>
  <c r="P1028" i="90"/>
  <c r="P1025" i="90"/>
  <c r="P1011" i="90"/>
  <c r="P1026" i="90"/>
  <c r="P1030" i="90"/>
  <c r="P1017" i="90"/>
  <c r="P1008" i="90"/>
  <c r="P1022" i="90"/>
  <c r="P1016" i="90"/>
  <c r="P1014" i="90"/>
  <c r="P1012" i="90"/>
  <c r="P1029" i="90"/>
  <c r="P1009" i="90"/>
  <c r="P1021" i="90"/>
  <c r="P1013" i="90"/>
  <c r="P1027" i="90"/>
  <c r="P1019" i="90"/>
  <c r="P1015" i="90"/>
  <c r="P1018" i="90"/>
  <c r="P1010" i="90"/>
  <c r="P1024" i="90"/>
  <c r="P1020" i="90"/>
  <c r="P1023" i="90"/>
  <c r="Q1031" i="90"/>
  <c r="P422" i="90"/>
  <c r="P421" i="90"/>
  <c r="P416" i="90"/>
  <c r="P424" i="90"/>
  <c r="P429" i="90"/>
  <c r="P437" i="90"/>
  <c r="P419" i="90"/>
  <c r="P434" i="90"/>
  <c r="P420" i="90"/>
  <c r="P426" i="90"/>
  <c r="P438" i="90"/>
  <c r="P418" i="90"/>
  <c r="P433" i="90"/>
  <c r="P428" i="90"/>
  <c r="P425" i="90"/>
  <c r="P417" i="90"/>
  <c r="P432" i="90"/>
  <c r="P435" i="90"/>
  <c r="P427" i="90"/>
  <c r="P430" i="90"/>
  <c r="Q439" i="90"/>
  <c r="P431" i="90"/>
  <c r="P423" i="90"/>
  <c r="P436" i="90"/>
  <c r="H412" i="2"/>
  <c r="B1417" i="90"/>
  <c r="B1491" i="90"/>
  <c r="B1380" i="90"/>
  <c r="B1454" i="90"/>
  <c r="F3593" i="4"/>
  <c r="B49" i="1"/>
  <c r="B2013" i="4"/>
  <c r="B1374" i="2"/>
  <c r="B1485" i="2"/>
  <c r="B1411" i="2"/>
  <c r="B1448" i="2"/>
  <c r="B60" i="1"/>
  <c r="B56" i="1"/>
  <c r="H1380" i="92" s="1"/>
  <c r="B26" i="1"/>
  <c r="H450" i="92" s="1"/>
  <c r="B741" i="4"/>
  <c r="P215" i="92" l="1"/>
  <c r="P206" i="92"/>
  <c r="P214" i="92"/>
  <c r="P198" i="92"/>
  <c r="P210" i="92"/>
  <c r="P218" i="92"/>
  <c r="P202" i="92"/>
  <c r="P216" i="92"/>
  <c r="Q219" i="92"/>
  <c r="P213" i="92"/>
  <c r="P201" i="92"/>
  <c r="P209" i="92"/>
  <c r="P196" i="92"/>
  <c r="P217" i="92"/>
  <c r="P204" i="92"/>
  <c r="P212" i="92"/>
  <c r="P199" i="92"/>
  <c r="P197" i="92"/>
  <c r="P205" i="92"/>
  <c r="P207" i="92"/>
  <c r="P200" i="92"/>
  <c r="P208" i="92"/>
  <c r="P203" i="92"/>
  <c r="P211" i="92"/>
  <c r="H1158" i="90"/>
  <c r="H1158" i="92"/>
  <c r="P460" i="92"/>
  <c r="P465" i="92"/>
  <c r="P471" i="92"/>
  <c r="P475" i="92"/>
  <c r="P467" i="92"/>
  <c r="P454" i="92"/>
  <c r="P468" i="92"/>
  <c r="P472" i="92"/>
  <c r="P462" i="92"/>
  <c r="Q476" i="92"/>
  <c r="P461" i="92"/>
  <c r="P464" i="92"/>
  <c r="P463" i="92"/>
  <c r="P456" i="92"/>
  <c r="P466" i="92"/>
  <c r="P469" i="92"/>
  <c r="P453" i="92"/>
  <c r="P458" i="92"/>
  <c r="P470" i="92"/>
  <c r="P473" i="92"/>
  <c r="P457" i="92"/>
  <c r="P474" i="92"/>
  <c r="P459" i="92"/>
  <c r="P455" i="92"/>
  <c r="P1403" i="92"/>
  <c r="Q1406" i="92"/>
  <c r="P1385" i="92"/>
  <c r="P1387" i="92"/>
  <c r="P1390" i="92"/>
  <c r="P1389" i="92"/>
  <c r="P1392" i="92"/>
  <c r="P1394" i="92"/>
  <c r="P1400" i="92"/>
  <c r="P1401" i="92"/>
  <c r="P1396" i="92"/>
  <c r="P1405" i="92"/>
  <c r="P1398" i="92"/>
  <c r="P1404" i="92"/>
  <c r="P1395" i="92"/>
  <c r="P1388" i="92"/>
  <c r="P1393" i="92"/>
  <c r="P1402" i="92"/>
  <c r="P1391" i="92"/>
  <c r="P1397" i="92"/>
  <c r="P1383" i="92"/>
  <c r="P1386" i="92"/>
  <c r="P1399" i="92"/>
  <c r="P1384" i="92"/>
  <c r="P436" i="92"/>
  <c r="P418" i="92"/>
  <c r="P417" i="92"/>
  <c r="P425" i="92"/>
  <c r="P422" i="92"/>
  <c r="P416" i="92"/>
  <c r="P420" i="92"/>
  <c r="P423" i="92"/>
  <c r="P428" i="92"/>
  <c r="P419" i="92"/>
  <c r="P437" i="92"/>
  <c r="P430" i="92"/>
  <c r="P421" i="92"/>
  <c r="P431" i="92"/>
  <c r="P434" i="92"/>
  <c r="P435" i="92"/>
  <c r="P438" i="92"/>
  <c r="Q439" i="92"/>
  <c r="P424" i="92"/>
  <c r="P427" i="92"/>
  <c r="P429" i="92"/>
  <c r="P433" i="92"/>
  <c r="P426" i="92"/>
  <c r="P432" i="92"/>
  <c r="B1565" i="92"/>
  <c r="B1639" i="92"/>
  <c r="B1528" i="92"/>
  <c r="B1602" i="92"/>
  <c r="B27" i="1"/>
  <c r="H487" i="92" s="1"/>
  <c r="H450" i="90"/>
  <c r="P1131" i="90"/>
  <c r="P1126" i="90"/>
  <c r="P1130" i="90"/>
  <c r="P1144" i="90"/>
  <c r="P1135" i="90"/>
  <c r="P1127" i="90"/>
  <c r="P1136" i="90"/>
  <c r="P1142" i="90"/>
  <c r="P1134" i="90"/>
  <c r="Q1147" i="90"/>
  <c r="P1132" i="90"/>
  <c r="P1139" i="90"/>
  <c r="P1128" i="90"/>
  <c r="P1146" i="90"/>
  <c r="P1125" i="90"/>
  <c r="P1138" i="90"/>
  <c r="P1124" i="90"/>
  <c r="P1133" i="90"/>
  <c r="P1145" i="90"/>
  <c r="P1137" i="90"/>
  <c r="P1143" i="90"/>
  <c r="P1129" i="90"/>
  <c r="P1141" i="90"/>
  <c r="P1140" i="90"/>
  <c r="H1374" i="2"/>
  <c r="H1380" i="90"/>
  <c r="B1639" i="90"/>
  <c r="B1528" i="90"/>
  <c r="B1602" i="90"/>
  <c r="B1565" i="90"/>
  <c r="B18" i="1"/>
  <c r="H229" i="92" s="1"/>
  <c r="P1169" i="90"/>
  <c r="P1174" i="90"/>
  <c r="P1178" i="90"/>
  <c r="Q1184" i="90"/>
  <c r="P1171" i="90"/>
  <c r="P1170" i="90"/>
  <c r="P1179" i="90"/>
  <c r="P1163" i="90"/>
  <c r="P1176" i="90"/>
  <c r="P1165" i="90"/>
  <c r="P1168" i="90"/>
  <c r="P1162" i="90"/>
  <c r="P1183" i="90"/>
  <c r="P1181" i="90"/>
  <c r="P1175" i="90"/>
  <c r="P1161" i="90"/>
  <c r="P1167" i="90"/>
  <c r="P1177" i="90"/>
  <c r="P1182" i="90"/>
  <c r="P1173" i="90"/>
  <c r="P1164" i="90"/>
  <c r="P1180" i="90"/>
  <c r="P1166" i="90"/>
  <c r="P1172" i="90"/>
  <c r="B50" i="1"/>
  <c r="H1152" i="2"/>
  <c r="B1559" i="2"/>
  <c r="B1596" i="2"/>
  <c r="B1633" i="2"/>
  <c r="B1522" i="2"/>
  <c r="H449" i="2"/>
  <c r="B61" i="1"/>
  <c r="B65" i="1"/>
  <c r="H634" i="2"/>
  <c r="B808" i="4"/>
  <c r="H486" i="2" l="1"/>
  <c r="H1195" i="90"/>
  <c r="H1195" i="92"/>
  <c r="P252" i="92"/>
  <c r="P239" i="92"/>
  <c r="Q255" i="92"/>
  <c r="P243" i="92"/>
  <c r="P249" i="92"/>
  <c r="P251" i="92"/>
  <c r="P241" i="92"/>
  <c r="P247" i="92"/>
  <c r="P233" i="92"/>
  <c r="P235" i="92"/>
  <c r="P244" i="92"/>
  <c r="P237" i="92"/>
  <c r="P232" i="92"/>
  <c r="P234" i="92"/>
  <c r="P245" i="92"/>
  <c r="P240" i="92"/>
  <c r="P242" i="92"/>
  <c r="P253" i="92"/>
  <c r="P248" i="92"/>
  <c r="P250" i="92"/>
  <c r="P238" i="92"/>
  <c r="P246" i="92"/>
  <c r="P254" i="92"/>
  <c r="P236" i="92"/>
  <c r="B1713" i="92"/>
  <c r="B1676" i="92"/>
  <c r="B1787" i="92"/>
  <c r="B1750" i="92"/>
  <c r="H1528" i="90"/>
  <c r="Q1554" i="90" s="1"/>
  <c r="H1528" i="92"/>
  <c r="Q1184" i="92"/>
  <c r="P1173" i="92"/>
  <c r="P1182" i="92"/>
  <c r="P1164" i="92"/>
  <c r="P1178" i="92"/>
  <c r="P1166" i="92"/>
  <c r="P1161" i="92"/>
  <c r="P1169" i="92"/>
  <c r="P1175" i="92"/>
  <c r="P1179" i="92"/>
  <c r="P1183" i="92"/>
  <c r="P1167" i="92"/>
  <c r="P1162" i="92"/>
  <c r="P1176" i="92"/>
  <c r="P1180" i="92"/>
  <c r="P1168" i="92"/>
  <c r="P1163" i="92"/>
  <c r="P1171" i="92"/>
  <c r="P1165" i="92"/>
  <c r="P1172" i="92"/>
  <c r="P1177" i="92"/>
  <c r="P1181" i="92"/>
  <c r="P1170" i="92"/>
  <c r="P1174" i="92"/>
  <c r="P510" i="92"/>
  <c r="P499" i="92"/>
  <c r="P494" i="92"/>
  <c r="P503" i="92"/>
  <c r="P504" i="92"/>
  <c r="P501" i="92"/>
  <c r="P500" i="92"/>
  <c r="P511" i="92"/>
  <c r="P506" i="92"/>
  <c r="P490" i="92"/>
  <c r="P492" i="92"/>
  <c r="P496" i="92"/>
  <c r="P512" i="92"/>
  <c r="P498" i="92"/>
  <c r="P505" i="92"/>
  <c r="P502" i="92"/>
  <c r="P508" i="92"/>
  <c r="P491" i="92"/>
  <c r="P493" i="92"/>
  <c r="P497" i="92"/>
  <c r="P509" i="92"/>
  <c r="Q513" i="92"/>
  <c r="P507" i="92"/>
  <c r="P495" i="92"/>
  <c r="B70" i="1"/>
  <c r="B1750" i="90"/>
  <c r="B1713" i="90"/>
  <c r="B1676" i="90"/>
  <c r="B1787" i="90"/>
  <c r="P1534" i="90"/>
  <c r="P1543" i="90"/>
  <c r="P1535" i="90"/>
  <c r="P1550" i="90"/>
  <c r="P1548" i="90"/>
  <c r="P1531" i="90"/>
  <c r="P1537" i="90"/>
  <c r="P1552" i="90"/>
  <c r="P1390" i="90"/>
  <c r="P1385" i="90"/>
  <c r="P1386" i="90"/>
  <c r="P1393" i="90"/>
  <c r="Q1406" i="90"/>
  <c r="P1392" i="90"/>
  <c r="P1398" i="90"/>
  <c r="P1391" i="90"/>
  <c r="P1405" i="90"/>
  <c r="P1387" i="90"/>
  <c r="P1399" i="90"/>
  <c r="P1397" i="90"/>
  <c r="P1384" i="90"/>
  <c r="P1389" i="90"/>
  <c r="P1403" i="90"/>
  <c r="P1404" i="90"/>
  <c r="P1383" i="90"/>
  <c r="P1396" i="90"/>
  <c r="P1400" i="90"/>
  <c r="P1388" i="90"/>
  <c r="P1395" i="90"/>
  <c r="P1402" i="90"/>
  <c r="P1394" i="90"/>
  <c r="P1401" i="90"/>
  <c r="P1206" i="90"/>
  <c r="P1202" i="90"/>
  <c r="P1204" i="90"/>
  <c r="P1198" i="90"/>
  <c r="P1212" i="90"/>
  <c r="P1215" i="90"/>
  <c r="P1220" i="90"/>
  <c r="P1214" i="90"/>
  <c r="P1219" i="90"/>
  <c r="P1210" i="90"/>
  <c r="P1211" i="90"/>
  <c r="P1207" i="90"/>
  <c r="P1203" i="90"/>
  <c r="P1217" i="90"/>
  <c r="P1209" i="90"/>
  <c r="P1201" i="90"/>
  <c r="P1216" i="90"/>
  <c r="Q1221" i="90"/>
  <c r="P1213" i="90"/>
  <c r="P1205" i="90"/>
  <c r="P1208" i="90"/>
  <c r="P1200" i="90"/>
  <c r="P1218" i="90"/>
  <c r="P1199" i="90"/>
  <c r="P475" i="90"/>
  <c r="P457" i="90"/>
  <c r="P461" i="90"/>
  <c r="P456" i="90"/>
  <c r="P468" i="90"/>
  <c r="P458" i="90"/>
  <c r="P466" i="90"/>
  <c r="P472" i="90"/>
  <c r="P460" i="90"/>
  <c r="P464" i="90"/>
  <c r="P471" i="90"/>
  <c r="P474" i="90"/>
  <c r="P463" i="90"/>
  <c r="P465" i="90"/>
  <c r="P455" i="90"/>
  <c r="P459" i="90"/>
  <c r="P470" i="90"/>
  <c r="P462" i="90"/>
  <c r="P467" i="90"/>
  <c r="P473" i="90"/>
  <c r="P454" i="90"/>
  <c r="P469" i="90"/>
  <c r="Q476" i="90"/>
  <c r="P453" i="90"/>
  <c r="B28" i="1"/>
  <c r="H524" i="92" s="1"/>
  <c r="H487" i="90"/>
  <c r="B19" i="1"/>
  <c r="B71" i="1"/>
  <c r="B1818" i="2"/>
  <c r="B1855" i="2"/>
  <c r="B74" i="1"/>
  <c r="B1936" i="92" s="1"/>
  <c r="J1936" i="92" s="1"/>
  <c r="H1522" i="2"/>
  <c r="B62" i="1"/>
  <c r="H1565" i="92" s="1"/>
  <c r="B1670" i="2"/>
  <c r="B1744" i="2"/>
  <c r="B1781" i="2"/>
  <c r="B1707" i="2"/>
  <c r="B66" i="1"/>
  <c r="H1676" i="92" s="1"/>
  <c r="B1143" i="4"/>
  <c r="B875" i="4"/>
  <c r="P1551" i="90" l="1"/>
  <c r="P1542" i="90"/>
  <c r="B1892" i="2"/>
  <c r="B1899" i="92"/>
  <c r="B1825" i="92"/>
  <c r="B1862" i="92"/>
  <c r="P1546" i="90"/>
  <c r="P1533" i="90"/>
  <c r="P1540" i="90"/>
  <c r="H1825" i="90"/>
  <c r="P1848" i="90" s="1"/>
  <c r="H1825" i="92"/>
  <c r="P1541" i="92"/>
  <c r="P1538" i="92"/>
  <c r="P1547" i="92"/>
  <c r="P1545" i="92"/>
  <c r="P1551" i="92"/>
  <c r="P1549" i="92"/>
  <c r="P1542" i="92"/>
  <c r="P1553" i="92"/>
  <c r="P1537" i="92"/>
  <c r="P1534" i="92"/>
  <c r="P1544" i="92"/>
  <c r="P1539" i="92"/>
  <c r="P1546" i="92"/>
  <c r="Q1554" i="92"/>
  <c r="P1536" i="92"/>
  <c r="P1533" i="92"/>
  <c r="P1550" i="92"/>
  <c r="P1543" i="92"/>
  <c r="P1552" i="92"/>
  <c r="P1532" i="92"/>
  <c r="P1535" i="92"/>
  <c r="P1540" i="92"/>
  <c r="P1548" i="92"/>
  <c r="P1531" i="92"/>
  <c r="P534" i="92"/>
  <c r="P539" i="92"/>
  <c r="P541" i="92"/>
  <c r="P545" i="92"/>
  <c r="P549" i="92"/>
  <c r="P527" i="92"/>
  <c r="P531" i="92"/>
  <c r="P535" i="92"/>
  <c r="P529" i="92"/>
  <c r="P542" i="92"/>
  <c r="P547" i="92"/>
  <c r="P533" i="92"/>
  <c r="P538" i="92"/>
  <c r="P528" i="92"/>
  <c r="P536" i="92"/>
  <c r="P540" i="92"/>
  <c r="P544" i="92"/>
  <c r="P548" i="92"/>
  <c r="P537" i="92"/>
  <c r="P543" i="92"/>
  <c r="P530" i="92"/>
  <c r="Q550" i="92"/>
  <c r="P546" i="92"/>
  <c r="P532" i="92"/>
  <c r="P1553" i="90"/>
  <c r="P1544" i="90"/>
  <c r="P1698" i="92"/>
  <c r="P1685" i="92"/>
  <c r="P1679" i="92"/>
  <c r="Q1702" i="92"/>
  <c r="P1683" i="92"/>
  <c r="P1688" i="92"/>
  <c r="P1684" i="92"/>
  <c r="P1682" i="92"/>
  <c r="P1701" i="92"/>
  <c r="P1700" i="92"/>
  <c r="P1686" i="92"/>
  <c r="P1697" i="92"/>
  <c r="P1699" i="92"/>
  <c r="P1693" i="92"/>
  <c r="P1695" i="92"/>
  <c r="P1689" i="92"/>
  <c r="P1681" i="92"/>
  <c r="P1680" i="92"/>
  <c r="P1692" i="92"/>
  <c r="P1696" i="92"/>
  <c r="P1690" i="92"/>
  <c r="P1694" i="92"/>
  <c r="P1687" i="92"/>
  <c r="P1691" i="92"/>
  <c r="P1545" i="90"/>
  <c r="P1532" i="90"/>
  <c r="P1541" i="90"/>
  <c r="H265" i="92"/>
  <c r="P1547" i="90"/>
  <c r="P1538" i="90"/>
  <c r="P1211" i="92"/>
  <c r="P1201" i="92"/>
  <c r="P1206" i="92"/>
  <c r="P1198" i="92"/>
  <c r="P1213" i="92"/>
  <c r="P1203" i="92"/>
  <c r="P1200" i="92"/>
  <c r="P1202" i="92"/>
  <c r="P1210" i="92"/>
  <c r="P1199" i="92"/>
  <c r="P1207" i="92"/>
  <c r="P1217" i="92"/>
  <c r="P1204" i="92"/>
  <c r="Q1221" i="92"/>
  <c r="P1214" i="92"/>
  <c r="P1212" i="92"/>
  <c r="P1218" i="92"/>
  <c r="P1216" i="92"/>
  <c r="P1220" i="92"/>
  <c r="P1208" i="92"/>
  <c r="P1215" i="92"/>
  <c r="P1205" i="92"/>
  <c r="P1209" i="92"/>
  <c r="P1219" i="92"/>
  <c r="P1578" i="92"/>
  <c r="P1587" i="92"/>
  <c r="P1585" i="92"/>
  <c r="Q1591" i="92"/>
  <c r="P1589" i="92"/>
  <c r="P1580" i="92"/>
  <c r="P1575" i="92"/>
  <c r="P1573" i="92"/>
  <c r="P1568" i="92"/>
  <c r="P1577" i="92"/>
  <c r="P1572" i="92"/>
  <c r="P1582" i="92"/>
  <c r="P1586" i="92"/>
  <c r="P1590" i="92"/>
  <c r="P1579" i="92"/>
  <c r="P1576" i="92"/>
  <c r="P1569" i="92"/>
  <c r="P1571" i="92"/>
  <c r="P1583" i="92"/>
  <c r="P1581" i="92"/>
  <c r="P1574" i="92"/>
  <c r="P1570" i="92"/>
  <c r="P1584" i="92"/>
  <c r="P1588" i="92"/>
  <c r="P1539" i="90"/>
  <c r="P1549" i="90"/>
  <c r="P1536" i="90"/>
  <c r="H1818" i="2"/>
  <c r="P495" i="90"/>
  <c r="P492" i="90"/>
  <c r="P509" i="90"/>
  <c r="P505" i="90"/>
  <c r="P503" i="90"/>
  <c r="P511" i="90"/>
  <c r="P497" i="90"/>
  <c r="P504" i="90"/>
  <c r="P494" i="90"/>
  <c r="P501" i="90"/>
  <c r="P502" i="90"/>
  <c r="P512" i="90"/>
  <c r="P493" i="90"/>
  <c r="P508" i="90"/>
  <c r="P500" i="90"/>
  <c r="P510" i="90"/>
  <c r="P507" i="90"/>
  <c r="P496" i="90"/>
  <c r="P499" i="90"/>
  <c r="P491" i="90"/>
  <c r="Q513" i="90"/>
  <c r="P506" i="90"/>
  <c r="P498" i="90"/>
  <c r="P490" i="90"/>
  <c r="B29" i="1"/>
  <c r="H561" i="92" s="1"/>
  <c r="H524" i="90"/>
  <c r="H523" i="2"/>
  <c r="B942" i="4"/>
  <c r="P1850" i="90"/>
  <c r="P1838" i="90"/>
  <c r="P1842" i="90"/>
  <c r="P1833" i="90"/>
  <c r="P1831" i="90"/>
  <c r="P1843" i="90"/>
  <c r="B1929" i="2"/>
  <c r="B1936" i="90"/>
  <c r="J1936" i="90" s="1"/>
  <c r="B2817" i="4"/>
  <c r="H1565" i="90"/>
  <c r="B1862" i="90"/>
  <c r="B1825" i="90"/>
  <c r="B1899" i="90"/>
  <c r="B67" i="1"/>
  <c r="H1676" i="90"/>
  <c r="B63" i="1"/>
  <c r="H1559" i="2"/>
  <c r="B3286" i="4"/>
  <c r="B72" i="1"/>
  <c r="H1862" i="92" s="1"/>
  <c r="H1670" i="2"/>
  <c r="B3018" i="4"/>
  <c r="H1602" i="90" l="1"/>
  <c r="H1602" i="92"/>
  <c r="P1832" i="90"/>
  <c r="P1847" i="90"/>
  <c r="P1844" i="90"/>
  <c r="P1836" i="90"/>
  <c r="P1830" i="90"/>
  <c r="P1837" i="90"/>
  <c r="P1845" i="90"/>
  <c r="P1839" i="90"/>
  <c r="P1846" i="90"/>
  <c r="P1828" i="90"/>
  <c r="Q1851" i="90"/>
  <c r="P1878" i="92"/>
  <c r="P1880" i="92"/>
  <c r="P1868" i="92"/>
  <c r="P1886" i="92"/>
  <c r="P1884" i="92"/>
  <c r="P1885" i="92"/>
  <c r="P1874" i="92"/>
  <c r="P1871" i="92"/>
  <c r="P1869" i="92"/>
  <c r="P1865" i="92"/>
  <c r="P1870" i="92"/>
  <c r="P1882" i="92"/>
  <c r="P1875" i="92"/>
  <c r="P1867" i="92"/>
  <c r="P1866" i="92"/>
  <c r="P1872" i="92"/>
  <c r="P1876" i="92"/>
  <c r="P1883" i="92"/>
  <c r="P1881" i="92"/>
  <c r="P1873" i="92"/>
  <c r="P1887" i="92"/>
  <c r="Q1888" i="92"/>
  <c r="P1879" i="92"/>
  <c r="P1877" i="92"/>
  <c r="P1835" i="90"/>
  <c r="P1840" i="90"/>
  <c r="P289" i="92"/>
  <c r="P282" i="92"/>
  <c r="P276" i="92"/>
  <c r="P290" i="92"/>
  <c r="P274" i="92"/>
  <c r="P284" i="92"/>
  <c r="P268" i="92"/>
  <c r="Q291" i="92"/>
  <c r="P286" i="92"/>
  <c r="P288" i="92"/>
  <c r="P285" i="92"/>
  <c r="P272" i="92"/>
  <c r="P283" i="92"/>
  <c r="P270" i="92"/>
  <c r="P280" i="92"/>
  <c r="P277" i="92"/>
  <c r="P278" i="92"/>
  <c r="P275" i="92"/>
  <c r="P269" i="92"/>
  <c r="P273" i="92"/>
  <c r="P281" i="92"/>
  <c r="P271" i="92"/>
  <c r="P279" i="92"/>
  <c r="P287" i="92"/>
  <c r="P1834" i="90"/>
  <c r="P1841" i="90"/>
  <c r="P1829" i="90"/>
  <c r="P1832" i="92"/>
  <c r="P1830" i="92"/>
  <c r="P1828" i="92"/>
  <c r="P1842" i="92"/>
  <c r="P1837" i="92"/>
  <c r="P1846" i="92"/>
  <c r="P1844" i="92"/>
  <c r="P1848" i="92"/>
  <c r="P1839" i="92"/>
  <c r="P1834" i="92"/>
  <c r="P1836" i="92"/>
  <c r="P1831" i="92"/>
  <c r="P1829" i="92"/>
  <c r="P1845" i="92"/>
  <c r="P1838" i="92"/>
  <c r="P1849" i="92"/>
  <c r="P1840" i="92"/>
  <c r="P1833" i="92"/>
  <c r="P1841" i="92"/>
  <c r="P1843" i="92"/>
  <c r="P1835" i="92"/>
  <c r="P1850" i="92"/>
  <c r="Q1851" i="92"/>
  <c r="P1847" i="92"/>
  <c r="P566" i="92"/>
  <c r="P567" i="92"/>
  <c r="P568" i="92"/>
  <c r="P580" i="92"/>
  <c r="P564" i="92"/>
  <c r="P569" i="92"/>
  <c r="P577" i="92"/>
  <c r="P573" i="92"/>
  <c r="P565" i="92"/>
  <c r="P570" i="92"/>
  <c r="P581" i="92"/>
  <c r="P572" i="92"/>
  <c r="P575" i="92"/>
  <c r="Q587" i="92"/>
  <c r="P583" i="92"/>
  <c r="P579" i="92"/>
  <c r="P584" i="92"/>
  <c r="P576" i="92"/>
  <c r="P586" i="92"/>
  <c r="P582" i="92"/>
  <c r="P578" i="92"/>
  <c r="P571" i="92"/>
  <c r="P574" i="92"/>
  <c r="P585" i="92"/>
  <c r="H1713" i="90"/>
  <c r="P1723" i="90" s="1"/>
  <c r="H1713" i="92"/>
  <c r="P1849" i="90"/>
  <c r="H1707" i="2"/>
  <c r="B3085" i="4"/>
  <c r="B68" i="1"/>
  <c r="P1693" i="90"/>
  <c r="P1689" i="90"/>
  <c r="P1683" i="90"/>
  <c r="P1700" i="90"/>
  <c r="P1680" i="90"/>
  <c r="P1692" i="90"/>
  <c r="P1679" i="90"/>
  <c r="P1684" i="90"/>
  <c r="P1699" i="90"/>
  <c r="P1691" i="90"/>
  <c r="P1695" i="90"/>
  <c r="P1698" i="90"/>
  <c r="P1690" i="90"/>
  <c r="Q1702" i="90"/>
  <c r="P1682" i="90"/>
  <c r="P1685" i="90"/>
  <c r="P1697" i="90"/>
  <c r="P1681" i="90"/>
  <c r="P1687" i="90"/>
  <c r="P1696" i="90"/>
  <c r="P1688" i="90"/>
  <c r="P1701" i="90"/>
  <c r="P1694" i="90"/>
  <c r="P1686" i="90"/>
  <c r="P1725" i="90"/>
  <c r="P1726" i="90"/>
  <c r="P1738" i="90"/>
  <c r="P1730" i="90"/>
  <c r="P1733" i="90"/>
  <c r="P1722" i="90"/>
  <c r="P1717" i="90"/>
  <c r="P1724" i="90"/>
  <c r="P1716" i="90"/>
  <c r="P1728" i="90"/>
  <c r="P1720" i="90"/>
  <c r="Q1739" i="90"/>
  <c r="P1735" i="90"/>
  <c r="P1727" i="90"/>
  <c r="P1612" i="90"/>
  <c r="P1608" i="90"/>
  <c r="P1626" i="90"/>
  <c r="P1614" i="90"/>
  <c r="P1616" i="90"/>
  <c r="Q1628" i="90"/>
  <c r="P1623" i="90"/>
  <c r="P1620" i="90"/>
  <c r="P1615" i="90"/>
  <c r="P1627" i="90"/>
  <c r="P1607" i="90"/>
  <c r="P1619" i="90"/>
  <c r="P1622" i="90"/>
  <c r="P1611" i="90"/>
  <c r="P1606" i="90"/>
  <c r="P1618" i="90"/>
  <c r="P1621" i="90"/>
  <c r="P1610" i="90"/>
  <c r="P1613" i="90"/>
  <c r="P1605" i="90"/>
  <c r="P1625" i="90"/>
  <c r="P1617" i="90"/>
  <c r="P1624" i="90"/>
  <c r="P1609" i="90"/>
  <c r="P532" i="90"/>
  <c r="P549" i="90"/>
  <c r="P544" i="90"/>
  <c r="P539" i="90"/>
  <c r="P530" i="90"/>
  <c r="P533" i="90"/>
  <c r="P546" i="90"/>
  <c r="P534" i="90"/>
  <c r="P538" i="90"/>
  <c r="P540" i="90"/>
  <c r="P545" i="90"/>
  <c r="P548" i="90"/>
  <c r="P537" i="90"/>
  <c r="P529" i="90"/>
  <c r="P536" i="90"/>
  <c r="P541" i="90"/>
  <c r="P531" i="90"/>
  <c r="P528" i="90"/>
  <c r="P543" i="90"/>
  <c r="P542" i="90"/>
  <c r="P547" i="90"/>
  <c r="P535" i="90"/>
  <c r="P527" i="90"/>
  <c r="Q550" i="90"/>
  <c r="H561" i="90"/>
  <c r="B1009" i="4"/>
  <c r="B30" i="1"/>
  <c r="H598" i="92" s="1"/>
  <c r="H560" i="2"/>
  <c r="H1855" i="2"/>
  <c r="H1862" i="90"/>
  <c r="P1584" i="90"/>
  <c r="P1590" i="90"/>
  <c r="P1586" i="90"/>
  <c r="P1573" i="90"/>
  <c r="P1576" i="90"/>
  <c r="Q1591" i="90"/>
  <c r="P1571" i="90"/>
  <c r="P1583" i="90"/>
  <c r="P1578" i="90"/>
  <c r="P1575" i="90"/>
  <c r="P1570" i="90"/>
  <c r="P1582" i="90"/>
  <c r="P1585" i="90"/>
  <c r="P1574" i="90"/>
  <c r="P1577" i="90"/>
  <c r="P1589" i="90"/>
  <c r="P1569" i="90"/>
  <c r="P1581" i="90"/>
  <c r="P1568" i="90"/>
  <c r="P1588" i="90"/>
  <c r="P1580" i="90"/>
  <c r="P1572" i="90"/>
  <c r="P1579" i="90"/>
  <c r="P1587" i="90"/>
  <c r="B3353" i="4"/>
  <c r="B73" i="1"/>
  <c r="B2884" i="4"/>
  <c r="H1596" i="2"/>
  <c r="B64" i="1"/>
  <c r="B1210" i="4"/>
  <c r="H671" i="2"/>
  <c r="B36" i="1"/>
  <c r="H746" i="92" s="1"/>
  <c r="B1277" i="4"/>
  <c r="B3152" i="4" l="1"/>
  <c r="H1750" i="92"/>
  <c r="H1899" i="90"/>
  <c r="H1899" i="92"/>
  <c r="P1734" i="90"/>
  <c r="P1718" i="90"/>
  <c r="P1725" i="92"/>
  <c r="P1721" i="92"/>
  <c r="P1730" i="92"/>
  <c r="P1723" i="92"/>
  <c r="P1734" i="92"/>
  <c r="P1727" i="92"/>
  <c r="P1738" i="92"/>
  <c r="P1731" i="92"/>
  <c r="P1724" i="92"/>
  <c r="P1716" i="92"/>
  <c r="P1735" i="92"/>
  <c r="P1733" i="92"/>
  <c r="P1728" i="92"/>
  <c r="P1726" i="92"/>
  <c r="Q1739" i="92"/>
  <c r="P1737" i="92"/>
  <c r="P1722" i="92"/>
  <c r="P1729" i="92"/>
  <c r="P1719" i="92"/>
  <c r="P1736" i="92"/>
  <c r="P1720" i="92"/>
  <c r="P1718" i="92"/>
  <c r="P1732" i="92"/>
  <c r="P1717" i="92"/>
  <c r="P1736" i="90"/>
  <c r="P1731" i="90"/>
  <c r="P610" i="92"/>
  <c r="P609" i="92"/>
  <c r="P618" i="92"/>
  <c r="P612" i="92"/>
  <c r="P614" i="92"/>
  <c r="P602" i="92"/>
  <c r="P603" i="92"/>
  <c r="P622" i="92"/>
  <c r="P601" i="92"/>
  <c r="P611" i="92"/>
  <c r="P616" i="92"/>
  <c r="P605" i="92"/>
  <c r="P604" i="92"/>
  <c r="P617" i="92"/>
  <c r="P620" i="92"/>
  <c r="P607" i="92"/>
  <c r="P606" i="92"/>
  <c r="P621" i="92"/>
  <c r="Q624" i="92"/>
  <c r="P613" i="92"/>
  <c r="P615" i="92"/>
  <c r="P619" i="92"/>
  <c r="P623" i="92"/>
  <c r="P608" i="92"/>
  <c r="P1721" i="90"/>
  <c r="P1737" i="90"/>
  <c r="P762" i="92"/>
  <c r="P753" i="92"/>
  <c r="P768" i="92"/>
  <c r="P764" i="92"/>
  <c r="P758" i="92"/>
  <c r="P749" i="92"/>
  <c r="Q772" i="92"/>
  <c r="P765" i="92"/>
  <c r="P771" i="92"/>
  <c r="P770" i="92"/>
  <c r="P769" i="92"/>
  <c r="P757" i="92"/>
  <c r="P761" i="92"/>
  <c r="P756" i="92"/>
  <c r="P754" i="92"/>
  <c r="P760" i="92"/>
  <c r="P752" i="92"/>
  <c r="P755" i="92"/>
  <c r="P751" i="92"/>
  <c r="P750" i="92"/>
  <c r="P766" i="92"/>
  <c r="P763" i="92"/>
  <c r="P767" i="92"/>
  <c r="P759" i="92"/>
  <c r="P1732" i="90"/>
  <c r="P1719" i="90"/>
  <c r="P1614" i="92"/>
  <c r="P1624" i="92"/>
  <c r="P1605" i="92"/>
  <c r="P1611" i="92"/>
  <c r="P1616" i="92"/>
  <c r="P1612" i="92"/>
  <c r="P1621" i="92"/>
  <c r="P1617" i="92"/>
  <c r="Q1628" i="92"/>
  <c r="P1620" i="92"/>
  <c r="P1613" i="92"/>
  <c r="P1610" i="92"/>
  <c r="P1608" i="92"/>
  <c r="P1615" i="92"/>
  <c r="P1626" i="92"/>
  <c r="P1627" i="92"/>
  <c r="P1623" i="92"/>
  <c r="P1625" i="92"/>
  <c r="P1619" i="92"/>
  <c r="P1609" i="92"/>
  <c r="P1607" i="92"/>
  <c r="P1618" i="92"/>
  <c r="P1606" i="92"/>
  <c r="P1622" i="92"/>
  <c r="H1639" i="90"/>
  <c r="H1639" i="92"/>
  <c r="P1729" i="90"/>
  <c r="H1744" i="2"/>
  <c r="B69" i="1"/>
  <c r="H1750" i="90"/>
  <c r="P1753" i="90" s="1"/>
  <c r="P1759" i="90"/>
  <c r="P1765" i="90"/>
  <c r="P1760" i="90"/>
  <c r="P1770" i="90"/>
  <c r="H598" i="90"/>
  <c r="B1076" i="4"/>
  <c r="H597" i="2"/>
  <c r="P576" i="90"/>
  <c r="P578" i="90"/>
  <c r="P565" i="90"/>
  <c r="P577" i="90"/>
  <c r="P570" i="90"/>
  <c r="P564" i="90"/>
  <c r="Q587" i="90"/>
  <c r="P569" i="90"/>
  <c r="P583" i="90"/>
  <c r="P579" i="90"/>
  <c r="P575" i="90"/>
  <c r="P571" i="90"/>
  <c r="P584" i="90"/>
  <c r="P567" i="90"/>
  <c r="P582" i="90"/>
  <c r="P568" i="90"/>
  <c r="P574" i="90"/>
  <c r="P585" i="90"/>
  <c r="P586" i="90"/>
  <c r="P566" i="90"/>
  <c r="P572" i="90"/>
  <c r="P581" i="90"/>
  <c r="P573" i="90"/>
  <c r="P580" i="90"/>
  <c r="P1914" i="90"/>
  <c r="P1902" i="90"/>
  <c r="Q1925" i="90"/>
  <c r="P1913" i="90"/>
  <c r="P1924" i="90"/>
  <c r="P1912" i="90"/>
  <c r="P1922" i="90"/>
  <c r="P1910" i="90"/>
  <c r="P1921" i="90"/>
  <c r="P1903" i="90"/>
  <c r="P1909" i="90"/>
  <c r="P1923" i="90"/>
  <c r="P1920" i="90"/>
  <c r="P1908" i="90"/>
  <c r="P1919" i="90"/>
  <c r="P1916" i="90"/>
  <c r="P1907" i="90"/>
  <c r="P1915" i="90"/>
  <c r="P1918" i="90"/>
  <c r="P1906" i="90"/>
  <c r="P1917" i="90"/>
  <c r="P1905" i="90"/>
  <c r="P1904" i="90"/>
  <c r="P1911" i="90"/>
  <c r="P1877" i="90"/>
  <c r="P1865" i="90"/>
  <c r="Q1888" i="90"/>
  <c r="P1876" i="90"/>
  <c r="P1887" i="90"/>
  <c r="P1874" i="90"/>
  <c r="P1875" i="90"/>
  <c r="P1885" i="90"/>
  <c r="P1873" i="90"/>
  <c r="P1884" i="90"/>
  <c r="P1879" i="90"/>
  <c r="P1872" i="90"/>
  <c r="P1866" i="90"/>
  <c r="P1883" i="90"/>
  <c r="P1871" i="90"/>
  <c r="P1882" i="90"/>
  <c r="P1870" i="90"/>
  <c r="P1886" i="90"/>
  <c r="P1867" i="90"/>
  <c r="P1878" i="90"/>
  <c r="P1881" i="90"/>
  <c r="P1869" i="90"/>
  <c r="P1880" i="90"/>
  <c r="P1868" i="90"/>
  <c r="P1647" i="90"/>
  <c r="P1643" i="90"/>
  <c r="P1649" i="90"/>
  <c r="P1660" i="90"/>
  <c r="P1662" i="90"/>
  <c r="P1642" i="90"/>
  <c r="P1654" i="90"/>
  <c r="P1646" i="90"/>
  <c r="P1661" i="90"/>
  <c r="P1653" i="90"/>
  <c r="Q1665" i="90"/>
  <c r="P1645" i="90"/>
  <c r="P1657" i="90"/>
  <c r="P1652" i="90"/>
  <c r="P1664" i="90"/>
  <c r="P1644" i="90"/>
  <c r="P1656" i="90"/>
  <c r="P1648" i="90"/>
  <c r="P1663" i="90"/>
  <c r="P1655" i="90"/>
  <c r="P1659" i="90"/>
  <c r="P1651" i="90"/>
  <c r="P1650" i="90"/>
  <c r="P1658" i="90"/>
  <c r="H745" i="2"/>
  <c r="H746" i="90"/>
  <c r="B3420" i="4"/>
  <c r="H1892" i="2"/>
  <c r="B2951" i="4"/>
  <c r="H1633" i="2"/>
  <c r="B3219" i="4"/>
  <c r="H1781" i="2"/>
  <c r="B37" i="1"/>
  <c r="H783" i="92" s="1"/>
  <c r="B1344" i="4"/>
  <c r="P1761" i="90" l="1"/>
  <c r="P806" i="92"/>
  <c r="P804" i="92"/>
  <c r="P796" i="92"/>
  <c r="P786" i="92"/>
  <c r="P808" i="92"/>
  <c r="P791" i="92"/>
  <c r="P789" i="92"/>
  <c r="P788" i="92"/>
  <c r="P795" i="92"/>
  <c r="P800" i="92"/>
  <c r="P792" i="92"/>
  <c r="P801" i="92"/>
  <c r="P805" i="92"/>
  <c r="P794" i="92"/>
  <c r="P793" i="92"/>
  <c r="Q809" i="92"/>
  <c r="P798" i="92"/>
  <c r="P797" i="92"/>
  <c r="P803" i="92"/>
  <c r="P799" i="92"/>
  <c r="P807" i="92"/>
  <c r="P787" i="92"/>
  <c r="P802" i="92"/>
  <c r="P790" i="92"/>
  <c r="H1787" i="90"/>
  <c r="H1787" i="92"/>
  <c r="P1917" i="92"/>
  <c r="P1909" i="92"/>
  <c r="P1904" i="92"/>
  <c r="P1921" i="92"/>
  <c r="P1906" i="92"/>
  <c r="P1911" i="92"/>
  <c r="P1916" i="92"/>
  <c r="P1908" i="92"/>
  <c r="P1903" i="92"/>
  <c r="P1924" i="92"/>
  <c r="P1912" i="92"/>
  <c r="P1922" i="92"/>
  <c r="P1910" i="92"/>
  <c r="P1920" i="92"/>
  <c r="P1907" i="92"/>
  <c r="P1905" i="92"/>
  <c r="P1914" i="92"/>
  <c r="P1919" i="92"/>
  <c r="Q1925" i="92"/>
  <c r="P1902" i="92"/>
  <c r="P1923" i="92"/>
  <c r="P1918" i="92"/>
  <c r="P1915" i="92"/>
  <c r="P1913" i="92"/>
  <c r="P1651" i="92"/>
  <c r="P1660" i="92"/>
  <c r="P1653" i="92"/>
  <c r="P1664" i="92"/>
  <c r="P1655" i="92"/>
  <c r="P1648" i="92"/>
  <c r="P1645" i="92"/>
  <c r="P1657" i="92"/>
  <c r="P1650" i="92"/>
  <c r="P1642" i="92"/>
  <c r="P1661" i="92"/>
  <c r="P1659" i="92"/>
  <c r="P1654" i="92"/>
  <c r="P1652" i="92"/>
  <c r="Q1665" i="92"/>
  <c r="P1663" i="92"/>
  <c r="P1647" i="92"/>
  <c r="P1656" i="92"/>
  <c r="P1649" i="92"/>
  <c r="P1643" i="92"/>
  <c r="P1662" i="92"/>
  <c r="P1644" i="92"/>
  <c r="P1658" i="92"/>
  <c r="P1646" i="92"/>
  <c r="P1775" i="92"/>
  <c r="P1757" i="92"/>
  <c r="P1771" i="92"/>
  <c r="P1755" i="92"/>
  <c r="P1773" i="92"/>
  <c r="P1762" i="92"/>
  <c r="P1774" i="92"/>
  <c r="P1769" i="92"/>
  <c r="P1756" i="92"/>
  <c r="P1770" i="92"/>
  <c r="P1761" i="92"/>
  <c r="P1766" i="92"/>
  <c r="P1759" i="92"/>
  <c r="P1768" i="92"/>
  <c r="P1764" i="92"/>
  <c r="P1765" i="92"/>
  <c r="P1758" i="92"/>
  <c r="Q1776" i="92"/>
  <c r="P1772" i="92"/>
  <c r="P1760" i="92"/>
  <c r="P1754" i="92"/>
  <c r="P1753" i="92"/>
  <c r="P1763" i="92"/>
  <c r="P1767" i="92"/>
  <c r="P1756" i="90"/>
  <c r="P1768" i="90"/>
  <c r="P1764" i="90"/>
  <c r="P1773" i="90"/>
  <c r="P1754" i="90"/>
  <c r="P1755" i="90"/>
  <c r="P1758" i="90"/>
  <c r="P1767" i="90"/>
  <c r="P1763" i="90"/>
  <c r="P1766" i="90"/>
  <c r="Q1776" i="90"/>
  <c r="P1774" i="90"/>
  <c r="P1772" i="90"/>
  <c r="P1769" i="90"/>
  <c r="P1775" i="90"/>
  <c r="P1757" i="90"/>
  <c r="P1762" i="90"/>
  <c r="P1771" i="90"/>
  <c r="P622" i="90"/>
  <c r="P614" i="90"/>
  <c r="P603" i="90"/>
  <c r="P623" i="90"/>
  <c r="P610" i="90"/>
  <c r="P601" i="90"/>
  <c r="Q624" i="90"/>
  <c r="P606" i="90"/>
  <c r="P616" i="90"/>
  <c r="P607" i="90"/>
  <c r="P620" i="90"/>
  <c r="P608" i="90"/>
  <c r="P605" i="90"/>
  <c r="P612" i="90"/>
  <c r="P615" i="90"/>
  <c r="P604" i="90"/>
  <c r="P619" i="90"/>
  <c r="P613" i="90"/>
  <c r="P611" i="90"/>
  <c r="P618" i="90"/>
  <c r="P602" i="90"/>
  <c r="P617" i="90"/>
  <c r="P609" i="90"/>
  <c r="P621" i="90"/>
  <c r="H782" i="2"/>
  <c r="H783" i="90"/>
  <c r="P750" i="90"/>
  <c r="P766" i="90"/>
  <c r="P764" i="90"/>
  <c r="P761" i="90"/>
  <c r="P765" i="90"/>
  <c r="P760" i="90"/>
  <c r="P752" i="90"/>
  <c r="P759" i="90"/>
  <c r="Q772" i="90"/>
  <c r="P758" i="90"/>
  <c r="P756" i="90"/>
  <c r="P757" i="90"/>
  <c r="P749" i="90"/>
  <c r="P771" i="90"/>
  <c r="P769" i="90"/>
  <c r="P763" i="90"/>
  <c r="P753" i="90"/>
  <c r="P755" i="90"/>
  <c r="P767" i="90"/>
  <c r="P751" i="90"/>
  <c r="P770" i="90"/>
  <c r="P762" i="90"/>
  <c r="P768" i="90"/>
  <c r="P754" i="90"/>
  <c r="B38" i="1"/>
  <c r="B1411" i="4"/>
  <c r="H820" i="90" l="1"/>
  <c r="H820" i="92"/>
  <c r="P1798" i="92"/>
  <c r="P1810" i="92"/>
  <c r="P1795" i="92"/>
  <c r="P1803" i="92"/>
  <c r="P1797" i="92"/>
  <c r="P1792" i="92"/>
  <c r="P1807" i="92"/>
  <c r="P1805" i="92"/>
  <c r="P1811" i="92"/>
  <c r="P1809" i="92"/>
  <c r="Q1813" i="92"/>
  <c r="P1793" i="92"/>
  <c r="P1791" i="92"/>
  <c r="P1806" i="92"/>
  <c r="P1801" i="92"/>
  <c r="P1796" i="92"/>
  <c r="P1799" i="92"/>
  <c r="P1802" i="92"/>
  <c r="P1804" i="92"/>
  <c r="P1808" i="92"/>
  <c r="P1812" i="92"/>
  <c r="P1800" i="92"/>
  <c r="P1790" i="92"/>
  <c r="P1794" i="92"/>
  <c r="P1797" i="90"/>
  <c r="P1793" i="90"/>
  <c r="P1790" i="90"/>
  <c r="P1801" i="90"/>
  <c r="P1791" i="90"/>
  <c r="P1792" i="90"/>
  <c r="P1804" i="90"/>
  <c r="P1796" i="90"/>
  <c r="Q1813" i="90"/>
  <c r="P1795" i="90"/>
  <c r="P1802" i="90"/>
  <c r="P1808" i="90"/>
  <c r="P1806" i="90"/>
  <c r="P1812" i="90"/>
  <c r="P1798" i="90"/>
  <c r="P1794" i="90"/>
  <c r="P1803" i="90"/>
  <c r="P1809" i="90"/>
  <c r="P1811" i="90"/>
  <c r="P1810" i="90"/>
  <c r="P1800" i="90"/>
  <c r="P1807" i="90"/>
  <c r="P1799" i="90"/>
  <c r="P1805" i="90"/>
  <c r="P838" i="90"/>
  <c r="P833" i="90"/>
  <c r="P844" i="90"/>
  <c r="P823" i="90"/>
  <c r="P830" i="90"/>
  <c r="P827" i="90"/>
  <c r="P845" i="90"/>
  <c r="P824" i="90"/>
  <c r="P837" i="90"/>
  <c r="P843" i="90"/>
  <c r="P829" i="90"/>
  <c r="P840" i="90"/>
  <c r="P836" i="90"/>
  <c r="P839" i="90"/>
  <c r="P828" i="90"/>
  <c r="P842" i="90"/>
  <c r="P835" i="90"/>
  <c r="P834" i="90"/>
  <c r="P832" i="90"/>
  <c r="Q846" i="90"/>
  <c r="P826" i="90"/>
  <c r="P841" i="90"/>
  <c r="P831" i="90"/>
  <c r="P825" i="90"/>
  <c r="P802" i="90"/>
  <c r="Q809" i="90"/>
  <c r="P804" i="90"/>
  <c r="P801" i="90"/>
  <c r="P788" i="90"/>
  <c r="P808" i="90"/>
  <c r="P790" i="90"/>
  <c r="P800" i="90"/>
  <c r="P787" i="90"/>
  <c r="P792" i="90"/>
  <c r="P806" i="90"/>
  <c r="P807" i="90"/>
  <c r="P786" i="90"/>
  <c r="P799" i="90"/>
  <c r="P803" i="90"/>
  <c r="P791" i="90"/>
  <c r="P805" i="90"/>
  <c r="P797" i="90"/>
  <c r="P793" i="90"/>
  <c r="P789" i="90"/>
  <c r="P796" i="90"/>
  <c r="P798" i="90"/>
  <c r="P794" i="90"/>
  <c r="P795" i="90"/>
  <c r="H819" i="2"/>
  <c r="B39" i="1"/>
  <c r="H857" i="92" s="1"/>
  <c r="B1478" i="4"/>
  <c r="P833" i="92" l="1"/>
  <c r="P838" i="92"/>
  <c r="Q846" i="92"/>
  <c r="P837" i="92"/>
  <c r="P845" i="92"/>
  <c r="P841" i="92"/>
  <c r="P831" i="92"/>
  <c r="P826" i="92"/>
  <c r="P836" i="92"/>
  <c r="P835" i="92"/>
  <c r="P823" i="92"/>
  <c r="P828" i="92"/>
  <c r="P834" i="92"/>
  <c r="P842" i="92"/>
  <c r="P830" i="92"/>
  <c r="P827" i="92"/>
  <c r="P829" i="92"/>
  <c r="P832" i="92"/>
  <c r="P825" i="92"/>
  <c r="P840" i="92"/>
  <c r="P824" i="92"/>
  <c r="P844" i="92"/>
  <c r="P839" i="92"/>
  <c r="P843" i="92"/>
  <c r="P872" i="92"/>
  <c r="P876" i="92"/>
  <c r="P862" i="92"/>
  <c r="P867" i="92"/>
  <c r="P860" i="92"/>
  <c r="P870" i="92"/>
  <c r="P880" i="92"/>
  <c r="P877" i="92"/>
  <c r="P881" i="92"/>
  <c r="P878" i="92"/>
  <c r="P863" i="92"/>
  <c r="P865" i="92"/>
  <c r="P861" i="92"/>
  <c r="P871" i="92"/>
  <c r="P875" i="92"/>
  <c r="P869" i="92"/>
  <c r="P873" i="92"/>
  <c r="P879" i="92"/>
  <c r="P866" i="92"/>
  <c r="Q883" i="92"/>
  <c r="P874" i="92"/>
  <c r="P864" i="92"/>
  <c r="P868" i="92"/>
  <c r="P882" i="92"/>
  <c r="B40" i="1"/>
  <c r="H894" i="92" s="1"/>
  <c r="H857" i="90"/>
  <c r="B45" i="1"/>
  <c r="B1812" i="4"/>
  <c r="H1042" i="90" l="1"/>
  <c r="H1042" i="92"/>
  <c r="P907" i="92"/>
  <c r="P910" i="92"/>
  <c r="P905" i="92"/>
  <c r="P897" i="92"/>
  <c r="P916" i="92"/>
  <c r="Q920" i="92"/>
  <c r="P903" i="92"/>
  <c r="P909" i="92"/>
  <c r="P911" i="92"/>
  <c r="P908" i="92"/>
  <c r="P900" i="92"/>
  <c r="P912" i="92"/>
  <c r="P915" i="92"/>
  <c r="P919" i="92"/>
  <c r="P902" i="92"/>
  <c r="P901" i="92"/>
  <c r="P917" i="92"/>
  <c r="P899" i="92"/>
  <c r="P904" i="92"/>
  <c r="P914" i="92"/>
  <c r="P906" i="92"/>
  <c r="P898" i="92"/>
  <c r="P913" i="92"/>
  <c r="P918" i="92"/>
  <c r="P1066" i="90"/>
  <c r="P1052" i="90"/>
  <c r="P1047" i="90"/>
  <c r="P1064" i="90"/>
  <c r="P1053" i="90"/>
  <c r="P1061" i="90"/>
  <c r="P1048" i="90"/>
  <c r="P1068" i="90"/>
  <c r="P1060" i="90"/>
  <c r="Q1073" i="90"/>
  <c r="P1062" i="90"/>
  <c r="P1065" i="90"/>
  <c r="P1054" i="90"/>
  <c r="P1072" i="90"/>
  <c r="P1049" i="90"/>
  <c r="P1051" i="90"/>
  <c r="P1046" i="90"/>
  <c r="P1070" i="90"/>
  <c r="P1067" i="90"/>
  <c r="P1071" i="90"/>
  <c r="P1063" i="90"/>
  <c r="P1069" i="90"/>
  <c r="P1050" i="90"/>
  <c r="P1045" i="90"/>
  <c r="P882" i="90"/>
  <c r="P864" i="90"/>
  <c r="Q883" i="90"/>
  <c r="P870" i="90"/>
  <c r="P863" i="90"/>
  <c r="P878" i="90"/>
  <c r="P862" i="90"/>
  <c r="P875" i="90"/>
  <c r="P861" i="90"/>
  <c r="P867" i="90"/>
  <c r="P880" i="90"/>
  <c r="P874" i="90"/>
  <c r="P860" i="90"/>
  <c r="P866" i="90"/>
  <c r="P877" i="90"/>
  <c r="P868" i="90"/>
  <c r="P881" i="90"/>
  <c r="P876" i="90"/>
  <c r="P871" i="90"/>
  <c r="P872" i="90"/>
  <c r="P869" i="90"/>
  <c r="P879" i="90"/>
  <c r="P865" i="90"/>
  <c r="P873" i="90"/>
  <c r="B41" i="1"/>
  <c r="H931" i="92" s="1"/>
  <c r="H894" i="90"/>
  <c r="H1041" i="2"/>
  <c r="B46" i="1"/>
  <c r="B1879" i="4"/>
  <c r="P941" i="92" l="1"/>
  <c r="P946" i="92"/>
  <c r="P956" i="92"/>
  <c r="P949" i="92"/>
  <c r="P937" i="92"/>
  <c r="P939" i="92"/>
  <c r="P934" i="92"/>
  <c r="P948" i="92"/>
  <c r="P952" i="92"/>
  <c r="P938" i="92"/>
  <c r="P942" i="92"/>
  <c r="P935" i="92"/>
  <c r="P945" i="92"/>
  <c r="P947" i="92"/>
  <c r="P944" i="92"/>
  <c r="P951" i="92"/>
  <c r="P950" i="92"/>
  <c r="P953" i="92"/>
  <c r="P955" i="92"/>
  <c r="P954" i="92"/>
  <c r="Q957" i="92"/>
  <c r="P936" i="92"/>
  <c r="P940" i="92"/>
  <c r="P943" i="92"/>
  <c r="Q1073" i="92"/>
  <c r="P1046" i="92"/>
  <c r="P1071" i="92"/>
  <c r="P1067" i="92"/>
  <c r="P1063" i="92"/>
  <c r="P1053" i="92"/>
  <c r="P1054" i="92"/>
  <c r="P1051" i="92"/>
  <c r="P1064" i="92"/>
  <c r="P1065" i="92"/>
  <c r="P1068" i="92"/>
  <c r="P1069" i="92"/>
  <c r="P1072" i="92"/>
  <c r="P1045" i="92"/>
  <c r="P1049" i="92"/>
  <c r="P1052" i="92"/>
  <c r="P1066" i="92"/>
  <c r="P1062" i="92"/>
  <c r="P1060" i="92"/>
  <c r="P1070" i="92"/>
  <c r="P1061" i="92"/>
  <c r="P1050" i="92"/>
  <c r="P1048" i="92"/>
  <c r="P1047" i="92"/>
  <c r="H1084" i="90"/>
  <c r="H1084" i="92"/>
  <c r="P1103" i="90"/>
  <c r="P1102" i="90"/>
  <c r="P1097" i="90"/>
  <c r="P1101" i="90"/>
  <c r="P1091" i="90"/>
  <c r="P1092" i="90"/>
  <c r="P1106" i="90"/>
  <c r="P1098" i="90"/>
  <c r="P1090" i="90"/>
  <c r="P1105" i="90"/>
  <c r="P1089" i="90"/>
  <c r="Q1110" i="90"/>
  <c r="P1096" i="90"/>
  <c r="P1094" i="90"/>
  <c r="P1095" i="90"/>
  <c r="P1100" i="90"/>
  <c r="P1088" i="90"/>
  <c r="P1107" i="90"/>
  <c r="P1087" i="90"/>
  <c r="P1104" i="90"/>
  <c r="P1099" i="90"/>
  <c r="P1109" i="90"/>
  <c r="P1093" i="90"/>
  <c r="P1108" i="90"/>
  <c r="P905" i="90"/>
  <c r="P901" i="90"/>
  <c r="P919" i="90"/>
  <c r="P898" i="90"/>
  <c r="P908" i="90"/>
  <c r="P902" i="90"/>
  <c r="P916" i="90"/>
  <c r="P900" i="90"/>
  <c r="P915" i="90"/>
  <c r="P907" i="90"/>
  <c r="Q920" i="90"/>
  <c r="P899" i="90"/>
  <c r="P912" i="90"/>
  <c r="P917" i="90"/>
  <c r="P904" i="90"/>
  <c r="P897" i="90"/>
  <c r="P910" i="90"/>
  <c r="P914" i="90"/>
  <c r="P911" i="90"/>
  <c r="P913" i="90"/>
  <c r="P909" i="90"/>
  <c r="P906" i="90"/>
  <c r="P903" i="90"/>
  <c r="P918" i="90"/>
  <c r="H931" i="90"/>
  <c r="B42" i="1"/>
  <c r="H968" i="92" s="1"/>
  <c r="H930" i="2"/>
  <c r="H1078" i="2"/>
  <c r="B1946" i="4"/>
  <c r="H1189" i="2"/>
  <c r="B2080" i="4"/>
  <c r="P1109" i="92" l="1"/>
  <c r="P1089" i="92"/>
  <c r="P1103" i="92"/>
  <c r="P1107" i="92"/>
  <c r="P1095" i="92"/>
  <c r="Q1110" i="92"/>
  <c r="P1087" i="92"/>
  <c r="P1090" i="92"/>
  <c r="P1091" i="92"/>
  <c r="P1092" i="92"/>
  <c r="P1093" i="92"/>
  <c r="P1108" i="92"/>
  <c r="P1094" i="92"/>
  <c r="P1105" i="92"/>
  <c r="P1098" i="92"/>
  <c r="P1096" i="92"/>
  <c r="P1100" i="92"/>
  <c r="P1099" i="92"/>
  <c r="P1104" i="92"/>
  <c r="P1097" i="92"/>
  <c r="P1088" i="92"/>
  <c r="P1101" i="92"/>
  <c r="P1102" i="92"/>
  <c r="P1106" i="92"/>
  <c r="Q994" i="92"/>
  <c r="P988" i="92"/>
  <c r="P975" i="92"/>
  <c r="P973" i="92"/>
  <c r="P982" i="92"/>
  <c r="P974" i="92"/>
  <c r="P976" i="92"/>
  <c r="P992" i="92"/>
  <c r="P977" i="92"/>
  <c r="P979" i="92"/>
  <c r="P971" i="92"/>
  <c r="P984" i="92"/>
  <c r="P980" i="92"/>
  <c r="P983" i="92"/>
  <c r="P985" i="92"/>
  <c r="P989" i="92"/>
  <c r="P986" i="92"/>
  <c r="P993" i="92"/>
  <c r="P990" i="92"/>
  <c r="P972" i="92"/>
  <c r="P981" i="92"/>
  <c r="P978" i="92"/>
  <c r="P987" i="92"/>
  <c r="P991" i="92"/>
  <c r="H967" i="2"/>
  <c r="H968" i="90"/>
  <c r="P938" i="90"/>
  <c r="P955" i="90"/>
  <c r="P950" i="90"/>
  <c r="P937" i="90"/>
  <c r="P935" i="90"/>
  <c r="P941" i="90"/>
  <c r="P934" i="90"/>
  <c r="P956" i="90"/>
  <c r="P951" i="90"/>
  <c r="P948" i="90"/>
  <c r="P946" i="90"/>
  <c r="P940" i="90"/>
  <c r="P943" i="90"/>
  <c r="P947" i="90"/>
  <c r="P942" i="90"/>
  <c r="P939" i="90"/>
  <c r="P953" i="90"/>
  <c r="P945" i="90"/>
  <c r="P954" i="90"/>
  <c r="P949" i="90"/>
  <c r="Q957" i="90"/>
  <c r="P952" i="90"/>
  <c r="P944" i="90"/>
  <c r="P936" i="90"/>
  <c r="B51" i="1"/>
  <c r="B2147" i="4"/>
  <c r="H1232" i="90" l="1"/>
  <c r="H1232" i="92"/>
  <c r="P1241" i="90"/>
  <c r="P1252" i="90"/>
  <c r="P1250" i="90"/>
  <c r="P1237" i="90"/>
  <c r="Q1258" i="90"/>
  <c r="P1255" i="90"/>
  <c r="P1242" i="90"/>
  <c r="P1235" i="90"/>
  <c r="P1257" i="90"/>
  <c r="P1251" i="90"/>
  <c r="P1249" i="90"/>
  <c r="P1247" i="90"/>
  <c r="P1256" i="90"/>
  <c r="P1244" i="90"/>
  <c r="P1248" i="90"/>
  <c r="P1243" i="90"/>
  <c r="P1240" i="90"/>
  <c r="P1254" i="90"/>
  <c r="P1239" i="90"/>
  <c r="P1246" i="90"/>
  <c r="P1238" i="90"/>
  <c r="P1245" i="90"/>
  <c r="P1253" i="90"/>
  <c r="P1236" i="90"/>
  <c r="P991" i="90"/>
  <c r="P992" i="90"/>
  <c r="P980" i="90"/>
  <c r="P984" i="90"/>
  <c r="P975" i="90"/>
  <c r="P977" i="90"/>
  <c r="P976" i="90"/>
  <c r="P990" i="90"/>
  <c r="P982" i="90"/>
  <c r="P974" i="90"/>
  <c r="P989" i="90"/>
  <c r="P981" i="90"/>
  <c r="P972" i="90"/>
  <c r="Q994" i="90"/>
  <c r="P973" i="90"/>
  <c r="P985" i="90"/>
  <c r="P988" i="90"/>
  <c r="P987" i="90"/>
  <c r="P983" i="90"/>
  <c r="P979" i="90"/>
  <c r="P971" i="90"/>
  <c r="P993" i="90"/>
  <c r="P986" i="90"/>
  <c r="P978" i="90"/>
  <c r="B52" i="1"/>
  <c r="H1226" i="2"/>
  <c r="B2214" i="4"/>
  <c r="P1245" i="92" l="1"/>
  <c r="P1244" i="92"/>
  <c r="P1253" i="92"/>
  <c r="P1235" i="92"/>
  <c r="P1257" i="92"/>
  <c r="P1242" i="92"/>
  <c r="P1247" i="92"/>
  <c r="P1239" i="92"/>
  <c r="P1241" i="92"/>
  <c r="P1249" i="92"/>
  <c r="P1236" i="92"/>
  <c r="P1243" i="92"/>
  <c r="P1251" i="92"/>
  <c r="P1255" i="92"/>
  <c r="P1250" i="92"/>
  <c r="P1254" i="92"/>
  <c r="P1238" i="92"/>
  <c r="Q1258" i="92"/>
  <c r="P1240" i="92"/>
  <c r="P1246" i="92"/>
  <c r="P1248" i="92"/>
  <c r="P1252" i="92"/>
  <c r="P1256" i="92"/>
  <c r="P1237" i="92"/>
  <c r="H1269" i="90"/>
  <c r="H1269" i="92"/>
  <c r="P1292" i="90"/>
  <c r="P1285" i="90"/>
  <c r="P1280" i="90"/>
  <c r="P1272" i="90"/>
  <c r="P1278" i="90"/>
  <c r="P1281" i="90"/>
  <c r="P1277" i="90"/>
  <c r="P1291" i="90"/>
  <c r="P1283" i="90"/>
  <c r="P1273" i="90"/>
  <c r="P1275" i="90"/>
  <c r="P1290" i="90"/>
  <c r="P1282" i="90"/>
  <c r="Q1295" i="90"/>
  <c r="P1274" i="90"/>
  <c r="P1287" i="90"/>
  <c r="P1289" i="90"/>
  <c r="P1293" i="90"/>
  <c r="P1288" i="90"/>
  <c r="P1279" i="90"/>
  <c r="P1284" i="90"/>
  <c r="P1276" i="90"/>
  <c r="P1286" i="90"/>
  <c r="P1294" i="90"/>
  <c r="B53" i="1"/>
  <c r="H1306" i="92" s="1"/>
  <c r="H1263" i="2"/>
  <c r="B57" i="1"/>
  <c r="H1417" i="92" s="1"/>
  <c r="B2482" i="4"/>
  <c r="Q1332" i="92" l="1"/>
  <c r="P1325" i="92"/>
  <c r="P1313" i="92"/>
  <c r="P1329" i="92"/>
  <c r="P1309" i="92"/>
  <c r="P1317" i="92"/>
  <c r="P1327" i="92"/>
  <c r="P1316" i="92"/>
  <c r="P1328" i="92"/>
  <c r="P1324" i="92"/>
  <c r="P1331" i="92"/>
  <c r="P1330" i="92"/>
  <c r="P1310" i="92"/>
  <c r="P1326" i="92"/>
  <c r="P1322" i="92"/>
  <c r="P1315" i="92"/>
  <c r="P1314" i="92"/>
  <c r="P1320" i="92"/>
  <c r="P1318" i="92"/>
  <c r="P1319" i="92"/>
  <c r="P1311" i="92"/>
  <c r="P1312" i="92"/>
  <c r="P1321" i="92"/>
  <c r="P1323" i="92"/>
  <c r="P1294" i="92"/>
  <c r="P1288" i="92"/>
  <c r="P1292" i="92"/>
  <c r="P1274" i="92"/>
  <c r="P1289" i="92"/>
  <c r="P1275" i="92"/>
  <c r="P1283" i="92"/>
  <c r="P1272" i="92"/>
  <c r="P1293" i="92"/>
  <c r="P1282" i="92"/>
  <c r="P1277" i="92"/>
  <c r="P1285" i="92"/>
  <c r="Q1295" i="92"/>
  <c r="P1273" i="92"/>
  <c r="P1276" i="92"/>
  <c r="P1278" i="92"/>
  <c r="P1281" i="92"/>
  <c r="P1279" i="92"/>
  <c r="P1280" i="92"/>
  <c r="P1284" i="92"/>
  <c r="P1286" i="92"/>
  <c r="P1290" i="92"/>
  <c r="P1287" i="92"/>
  <c r="P1291" i="92"/>
  <c r="P1439" i="92"/>
  <c r="P1437" i="92"/>
  <c r="P1427" i="92"/>
  <c r="P1429" i="92"/>
  <c r="P1440" i="92"/>
  <c r="P1424" i="92"/>
  <c r="P1420" i="92"/>
  <c r="P1425" i="92"/>
  <c r="P1441" i="92"/>
  <c r="P1432" i="92"/>
  <c r="P1431" i="92"/>
  <c r="P1426" i="92"/>
  <c r="P1428" i="92"/>
  <c r="P1442" i="92"/>
  <c r="P1430" i="92"/>
  <c r="P1438" i="92"/>
  <c r="P1436" i="92"/>
  <c r="P1434" i="92"/>
  <c r="P1435" i="92"/>
  <c r="Q1443" i="92"/>
  <c r="P1433" i="92"/>
  <c r="P1422" i="92"/>
  <c r="P1421" i="92"/>
  <c r="P1423" i="92"/>
  <c r="H1411" i="2"/>
  <c r="H1417" i="90"/>
  <c r="B54" i="1"/>
  <c r="H1306" i="90"/>
  <c r="H1337" i="2"/>
  <c r="B2415" i="4"/>
  <c r="B2348" i="4"/>
  <c r="H1300" i="2"/>
  <c r="B58" i="1"/>
  <c r="H1454" i="92" s="1"/>
  <c r="B2549" i="4"/>
  <c r="H1343" i="90" l="1"/>
  <c r="H1343" i="92"/>
  <c r="Q1480" i="92"/>
  <c r="P1479" i="92"/>
  <c r="P1477" i="92"/>
  <c r="P1467" i="92"/>
  <c r="P1463" i="92"/>
  <c r="P1474" i="92"/>
  <c r="P1478" i="92"/>
  <c r="P1468" i="92"/>
  <c r="P1471" i="92"/>
  <c r="P1465" i="92"/>
  <c r="P1461" i="92"/>
  <c r="P1458" i="92"/>
  <c r="P1475" i="92"/>
  <c r="P1473" i="92"/>
  <c r="P1470" i="92"/>
  <c r="P1460" i="92"/>
  <c r="P1457" i="92"/>
  <c r="P1459" i="92"/>
  <c r="P1472" i="92"/>
  <c r="P1464" i="92"/>
  <c r="P1466" i="92"/>
  <c r="P1469" i="92"/>
  <c r="P1476" i="92"/>
  <c r="P1462" i="92"/>
  <c r="H1448" i="2"/>
  <c r="H1454" i="90"/>
  <c r="P1429" i="90"/>
  <c r="P1439" i="90"/>
  <c r="P1436" i="90"/>
  <c r="P1432" i="90"/>
  <c r="P1434" i="90"/>
  <c r="P1421" i="90"/>
  <c r="P1426" i="90"/>
  <c r="P1420" i="90"/>
  <c r="P1441" i="90"/>
  <c r="P1437" i="90"/>
  <c r="P1433" i="90"/>
  <c r="P1425" i="90"/>
  <c r="P1431" i="90"/>
  <c r="P1423" i="90"/>
  <c r="P1438" i="90"/>
  <c r="P1430" i="90"/>
  <c r="Q1443" i="90"/>
  <c r="P1435" i="90"/>
  <c r="P1427" i="90"/>
  <c r="P1442" i="90"/>
  <c r="P1422" i="90"/>
  <c r="P1428" i="90"/>
  <c r="P1440" i="90"/>
  <c r="P1424" i="90"/>
  <c r="P1329" i="90"/>
  <c r="P1326" i="90"/>
  <c r="P1323" i="90"/>
  <c r="P1321" i="90"/>
  <c r="P1328" i="90"/>
  <c r="P1316" i="90"/>
  <c r="P1318" i="90"/>
  <c r="P1331" i="90"/>
  <c r="P1317" i="90"/>
  <c r="P1315" i="90"/>
  <c r="P1313" i="90"/>
  <c r="P1330" i="90"/>
  <c r="P1310" i="90"/>
  <c r="P1322" i="90"/>
  <c r="P1314" i="90"/>
  <c r="P1320" i="90"/>
  <c r="P1312" i="90"/>
  <c r="P1324" i="90"/>
  <c r="P1327" i="90"/>
  <c r="P1309" i="90"/>
  <c r="P1319" i="90"/>
  <c r="P1311" i="90"/>
  <c r="P1325" i="90"/>
  <c r="Q1332" i="90"/>
  <c r="P1357" i="90"/>
  <c r="P1349" i="90"/>
  <c r="P1361" i="90"/>
  <c r="P1358" i="90"/>
  <c r="P1353" i="90"/>
  <c r="P1355" i="90"/>
  <c r="P1368" i="90"/>
  <c r="P1354" i="90"/>
  <c r="P1360" i="90"/>
  <c r="P1350" i="90"/>
  <c r="P1352" i="90"/>
  <c r="P1347" i="90"/>
  <c r="P1367" i="90"/>
  <c r="P1366" i="90"/>
  <c r="P1359" i="90"/>
  <c r="P1346" i="90"/>
  <c r="P1351" i="90"/>
  <c r="P1363" i="90"/>
  <c r="Q1369" i="90"/>
  <c r="P1365" i="90"/>
  <c r="P1364" i="90"/>
  <c r="P1348" i="90"/>
  <c r="P1362" i="90"/>
  <c r="P1356" i="90"/>
  <c r="B59" i="1"/>
  <c r="H1491" i="92" s="1"/>
  <c r="B2616" i="4"/>
  <c r="P1350" i="92" l="1"/>
  <c r="P1355" i="92"/>
  <c r="P1367" i="92"/>
  <c r="P1352" i="92"/>
  <c r="P1346" i="92"/>
  <c r="P1363" i="92"/>
  <c r="P1360" i="92"/>
  <c r="P1358" i="92"/>
  <c r="P1366" i="92"/>
  <c r="P1365" i="92"/>
  <c r="P1359" i="92"/>
  <c r="P1362" i="92"/>
  <c r="P1347" i="92"/>
  <c r="P1348" i="92"/>
  <c r="P1353" i="92"/>
  <c r="P1349" i="92"/>
  <c r="P1361" i="92"/>
  <c r="P1351" i="92"/>
  <c r="P1354" i="92"/>
  <c r="P1368" i="92"/>
  <c r="P1357" i="92"/>
  <c r="P1364" i="92"/>
  <c r="Q1369" i="92"/>
  <c r="P1356" i="92"/>
  <c r="P1505" i="92"/>
  <c r="P1508" i="92"/>
  <c r="P1504" i="92"/>
  <c r="P1501" i="92"/>
  <c r="P1512" i="92"/>
  <c r="P1510" i="92"/>
  <c r="P1516" i="92"/>
  <c r="P1514" i="92"/>
  <c r="P1503" i="92"/>
  <c r="P1500" i="92"/>
  <c r="P1511" i="92"/>
  <c r="P1502" i="92"/>
  <c r="P1499" i="92"/>
  <c r="P1495" i="92"/>
  <c r="P1515" i="92"/>
  <c r="P1509" i="92"/>
  <c r="P1497" i="92"/>
  <c r="P1507" i="92"/>
  <c r="P1494" i="92"/>
  <c r="P1498" i="92"/>
  <c r="P1496" i="92"/>
  <c r="P1506" i="92"/>
  <c r="P1513" i="92"/>
  <c r="Q1517" i="92"/>
  <c r="P1464" i="90"/>
  <c r="P1460" i="90"/>
  <c r="P1471" i="90"/>
  <c r="P1459" i="90"/>
  <c r="P1461" i="90"/>
  <c r="P1476" i="90"/>
  <c r="P1468" i="90"/>
  <c r="Q1480" i="90"/>
  <c r="P1475" i="90"/>
  <c r="P1472" i="90"/>
  <c r="P1467" i="90"/>
  <c r="P1479" i="90"/>
  <c r="P1474" i="90"/>
  <c r="P1463" i="90"/>
  <c r="P1466" i="90"/>
  <c r="P1478" i="90"/>
  <c r="P1458" i="90"/>
  <c r="P1470" i="90"/>
  <c r="P1462" i="90"/>
  <c r="P1477" i="90"/>
  <c r="P1469" i="90"/>
  <c r="P1473" i="90"/>
  <c r="P1465" i="90"/>
  <c r="P1457" i="90"/>
  <c r="H1485" i="2"/>
  <c r="H1491" i="90"/>
  <c r="B2683" i="4"/>
  <c r="P1494" i="90" l="1"/>
  <c r="Q1517" i="90"/>
  <c r="P1513" i="90"/>
  <c r="P1501" i="90"/>
  <c r="P1512" i="90"/>
  <c r="P1507" i="90"/>
  <c r="P1510" i="90"/>
  <c r="P1499" i="90"/>
  <c r="P1514" i="90"/>
  <c r="P1506" i="90"/>
  <c r="P1498" i="90"/>
  <c r="P1505" i="90"/>
  <c r="P1497" i="90"/>
  <c r="P1509" i="90"/>
  <c r="P1504" i="90"/>
  <c r="P1515" i="90"/>
  <c r="P1496" i="90"/>
  <c r="P1511" i="90"/>
  <c r="P1503" i="90"/>
  <c r="P1502" i="90"/>
  <c r="P1495" i="90"/>
  <c r="P1500" i="90"/>
  <c r="P1516" i="90"/>
  <c r="P1508" i="90"/>
  <c r="H856" i="2"/>
  <c r="B2281" i="4"/>
  <c r="B2750" i="4" l="1"/>
  <c r="B1544" i="4"/>
  <c r="H893" i="2"/>
  <c r="B1611" i="4" l="1"/>
  <c r="B75" i="1" l="1"/>
  <c r="B1678" i="4"/>
  <c r="H1936" i="90" l="1"/>
  <c r="H1936" i="92"/>
  <c r="R1936" i="90"/>
  <c r="P1951" i="90"/>
  <c r="P1939" i="90"/>
  <c r="Q1962" i="90"/>
  <c r="P1950" i="90"/>
  <c r="P1961" i="90"/>
  <c r="P1949" i="90"/>
  <c r="P1960" i="90"/>
  <c r="P1959" i="90"/>
  <c r="P1947" i="90"/>
  <c r="P1946" i="90"/>
  <c r="P1953" i="90"/>
  <c r="P1958" i="90"/>
  <c r="P1940" i="90"/>
  <c r="P1957" i="90"/>
  <c r="P1945" i="90"/>
  <c r="P1956" i="90"/>
  <c r="P1944" i="90"/>
  <c r="P1948" i="90"/>
  <c r="P1941" i="90"/>
  <c r="P1952" i="90"/>
  <c r="P1955" i="90"/>
  <c r="P1943" i="90"/>
  <c r="P1954" i="90"/>
  <c r="P1942" i="90"/>
  <c r="B3487" i="4"/>
  <c r="H1929" i="2"/>
  <c r="B1745" i="4"/>
  <c r="O17" i="7" l="1"/>
  <c r="S17" i="7" s="1"/>
  <c r="U17" i="7" s="1"/>
  <c r="O13" i="7"/>
  <c r="S13" i="7" s="1"/>
  <c r="O14" i="7"/>
  <c r="S14" i="7" s="1"/>
  <c r="O15" i="7"/>
  <c r="S15" i="7" s="1"/>
  <c r="O16" i="7"/>
  <c r="S16" i="7" s="1"/>
  <c r="U16" i="7" s="1"/>
  <c r="P1957" i="92"/>
  <c r="P1946" i="92"/>
  <c r="P1952" i="92"/>
  <c r="P1961" i="92"/>
  <c r="P1950" i="92"/>
  <c r="P1954" i="92"/>
  <c r="P1939" i="92"/>
  <c r="P1958" i="92"/>
  <c r="P1956" i="92"/>
  <c r="P1949" i="92"/>
  <c r="R1936" i="92"/>
  <c r="P1951" i="92"/>
  <c r="P1945" i="92"/>
  <c r="P1959" i="92"/>
  <c r="P1943" i="92"/>
  <c r="Q1962" i="92"/>
  <c r="P1955" i="92"/>
  <c r="P1941" i="92"/>
  <c r="P1960" i="92"/>
  <c r="P1947" i="92"/>
  <c r="P1953" i="92"/>
  <c r="P1944" i="92"/>
  <c r="P1942" i="92"/>
  <c r="P1948" i="92"/>
  <c r="P1940" i="92"/>
  <c r="O42" i="7"/>
  <c r="S42" i="7" s="1"/>
  <c r="U42" i="7" s="1"/>
  <c r="O23" i="7"/>
  <c r="O58" i="7"/>
  <c r="S58" i="7" s="1"/>
  <c r="U58" i="7" s="1"/>
  <c r="O43" i="7"/>
  <c r="S43" i="7" s="1"/>
  <c r="U43" i="7" s="1"/>
  <c r="O27" i="7"/>
  <c r="S27" i="7" s="1"/>
  <c r="U27" i="7" s="1"/>
  <c r="O72" i="7"/>
  <c r="S72" i="7" s="1"/>
  <c r="U72" i="7" s="1"/>
  <c r="O52" i="7"/>
  <c r="S52" i="7" s="1"/>
  <c r="U52" i="7" s="1"/>
  <c r="O38" i="7"/>
  <c r="S38" i="7" s="1"/>
  <c r="U38" i="7" s="1"/>
  <c r="O36" i="7"/>
  <c r="S36" i="7" s="1"/>
  <c r="U36" i="7" s="1"/>
  <c r="O45" i="7"/>
  <c r="O25" i="7"/>
  <c r="O65" i="7"/>
  <c r="S65" i="7" s="1"/>
  <c r="U65" i="7" s="1"/>
  <c r="O70" i="7"/>
  <c r="O46" i="7"/>
  <c r="S46" i="7" s="1"/>
  <c r="U46" i="7" s="1"/>
  <c r="O26" i="7"/>
  <c r="O86" i="7"/>
  <c r="O67" i="7"/>
  <c r="O30" i="7"/>
  <c r="S30" i="7" s="1"/>
  <c r="U30" i="7" s="1"/>
  <c r="O40" i="7"/>
  <c r="O49" i="7"/>
  <c r="S49" i="7" s="1"/>
  <c r="U49" i="7" s="1"/>
  <c r="O41" i="7"/>
  <c r="O73" i="7"/>
  <c r="S73" i="7" s="1"/>
  <c r="U73" i="7" s="1"/>
  <c r="O39" i="7"/>
  <c r="S39" i="7" s="1"/>
  <c r="U39" i="7" s="1"/>
  <c r="O62" i="7"/>
  <c r="S62" i="7" s="1"/>
  <c r="U62" i="7" s="1"/>
  <c r="O37" i="7"/>
  <c r="S37" i="7" s="1"/>
  <c r="U37" i="7" s="1"/>
  <c r="O51" i="7"/>
  <c r="S51" i="7" s="1"/>
  <c r="U51" i="7" s="1"/>
  <c r="O29" i="7"/>
  <c r="O68" i="7"/>
  <c r="O34" i="7"/>
  <c r="O74" i="7"/>
  <c r="S74" i="7" s="1"/>
  <c r="U74" i="7" s="1"/>
  <c r="O59" i="7"/>
  <c r="S59" i="7" s="1"/>
  <c r="U59" i="7" s="1"/>
  <c r="O28" i="7"/>
  <c r="O57" i="7"/>
  <c r="S57" i="7" s="1"/>
  <c r="U57" i="7" s="1"/>
  <c r="O54" i="7"/>
  <c r="S54" i="7" s="1"/>
  <c r="U54" i="7" s="1"/>
  <c r="O24" i="7"/>
  <c r="O111" i="7"/>
  <c r="O60" i="7"/>
  <c r="S60" i="7" s="1"/>
  <c r="U60" i="7" s="1"/>
  <c r="O33" i="7"/>
  <c r="O50" i="7"/>
  <c r="S50" i="7" s="1"/>
  <c r="U50" i="7" s="1"/>
  <c r="O63" i="7"/>
  <c r="S63" i="7" s="1"/>
  <c r="U63" i="7" s="1"/>
  <c r="O31" i="7"/>
  <c r="O69" i="7"/>
  <c r="O47" i="7"/>
  <c r="S47" i="7" s="1"/>
  <c r="U47" i="7" s="1"/>
  <c r="O18" i="7"/>
  <c r="S18" i="7" s="1"/>
  <c r="O19" i="7"/>
  <c r="S19" i="7" s="1"/>
  <c r="O96" i="7"/>
  <c r="O98" i="7"/>
  <c r="O91" i="7"/>
  <c r="O20" i="7"/>
  <c r="S20" i="7" s="1"/>
  <c r="O109" i="7"/>
  <c r="O93" i="7"/>
  <c r="O82" i="7"/>
  <c r="O97" i="7"/>
  <c r="O55" i="7"/>
  <c r="S55" i="7" s="1"/>
  <c r="U55" i="7" s="1"/>
  <c r="O88" i="7"/>
  <c r="O64" i="7"/>
  <c r="S64" i="7" s="1"/>
  <c r="U64" i="7" s="1"/>
  <c r="O89" i="7"/>
  <c r="O76" i="7"/>
  <c r="S76" i="7" s="1"/>
  <c r="U76" i="7" s="1"/>
  <c r="O99" i="7"/>
  <c r="O85" i="7"/>
  <c r="O81" i="7"/>
  <c r="O79" i="7"/>
  <c r="S79" i="7" s="1"/>
  <c r="U79" i="7" s="1"/>
  <c r="O78" i="7"/>
  <c r="S78" i="7" s="1"/>
  <c r="U78" i="7" s="1"/>
  <c r="O84" i="7"/>
  <c r="O103" i="7"/>
  <c r="O80" i="7"/>
  <c r="S80" i="7" s="1"/>
  <c r="U80" i="7" s="1"/>
  <c r="O95" i="7"/>
  <c r="O112" i="7"/>
  <c r="O107" i="7"/>
  <c r="O94" i="7"/>
  <c r="O92" i="7"/>
  <c r="O106" i="7"/>
  <c r="O83" i="7"/>
  <c r="O102" i="7"/>
  <c r="O105" i="7"/>
  <c r="O90" i="7"/>
  <c r="G88" i="4"/>
  <c r="E86" i="4"/>
  <c r="S41" i="7" l="1"/>
  <c r="U41" i="7" s="1"/>
  <c r="S97" i="7"/>
  <c r="U97" i="7" s="1"/>
  <c r="P97" i="7"/>
  <c r="S106" i="7"/>
  <c r="U106" i="7" s="1"/>
  <c r="S25" i="7"/>
  <c r="U25" i="7" s="1"/>
  <c r="P25" i="7"/>
  <c r="P112" i="7"/>
  <c r="S112" i="7"/>
  <c r="U112" i="7" s="1"/>
  <c r="S88" i="7"/>
  <c r="U88" i="7" s="1"/>
  <c r="P88" i="7"/>
  <c r="S103" i="7"/>
  <c r="U103" i="7" s="1"/>
  <c r="S93" i="7"/>
  <c r="U93" i="7" s="1"/>
  <c r="P93" i="7"/>
  <c r="S29" i="7"/>
  <c r="U29" i="7" s="1"/>
  <c r="P29" i="7"/>
  <c r="S94" i="7"/>
  <c r="U94" i="7" s="1"/>
  <c r="P94" i="7"/>
  <c r="S99" i="7"/>
  <c r="U99" i="7" s="1"/>
  <c r="P99" i="7"/>
  <c r="P98" i="7"/>
  <c r="S98" i="7"/>
  <c r="U98" i="7" s="1"/>
  <c r="S107" i="7"/>
  <c r="U107" i="7" s="1"/>
  <c r="S89" i="7"/>
  <c r="U89" i="7" s="1"/>
  <c r="P89" i="7"/>
  <c r="P90" i="7"/>
  <c r="S90" i="7"/>
  <c r="U90" i="7" s="1"/>
  <c r="S92" i="7"/>
  <c r="U92" i="7" s="1"/>
  <c r="P92" i="7"/>
  <c r="S109" i="7"/>
  <c r="U109" i="7" s="1"/>
  <c r="S26" i="7"/>
  <c r="U26" i="7" s="1"/>
  <c r="S95" i="7"/>
  <c r="U95" i="7" s="1"/>
  <c r="P95" i="7"/>
  <c r="S23" i="7"/>
  <c r="U23" i="7" s="1"/>
  <c r="S96" i="7"/>
  <c r="U96" i="7" s="1"/>
  <c r="P96" i="7"/>
  <c r="S105" i="7"/>
  <c r="U105" i="7" s="1"/>
  <c r="S102" i="7"/>
  <c r="U102" i="7" s="1"/>
  <c r="S91" i="7"/>
  <c r="U91" i="7" s="1"/>
  <c r="P91" i="7"/>
  <c r="P111" i="7"/>
  <c r="S111" i="7"/>
  <c r="U111" i="7" s="1"/>
  <c r="S84" i="7"/>
  <c r="U84" i="7" s="1"/>
  <c r="S81" i="7"/>
  <c r="U81" i="7" s="1"/>
  <c r="S86" i="7"/>
  <c r="U86" i="7" s="1"/>
  <c r="S82" i="7"/>
  <c r="U82" i="7" s="1"/>
  <c r="S83" i="7"/>
  <c r="U83" i="7" s="1"/>
  <c r="S85" i="7"/>
  <c r="U85" i="7" s="1"/>
  <c r="S68" i="7"/>
  <c r="U68" i="7" s="1"/>
  <c r="S31" i="7"/>
  <c r="U31" i="7" s="1"/>
  <c r="P31" i="7"/>
  <c r="S40" i="7"/>
  <c r="U40" i="7" s="1"/>
  <c r="S28" i="7"/>
  <c r="U28" i="7" s="1"/>
  <c r="S33" i="7"/>
  <c r="U33" i="7" s="1"/>
  <c r="S24" i="7"/>
  <c r="U24" i="7" s="1"/>
  <c r="P24" i="7"/>
  <c r="S70" i="7"/>
  <c r="U70" i="7" s="1"/>
  <c r="P69" i="7"/>
  <c r="S69" i="7"/>
  <c r="U69" i="7" s="1"/>
  <c r="S34" i="7"/>
  <c r="U34" i="7" s="1"/>
  <c r="S45" i="7"/>
  <c r="U45" i="7" s="1"/>
  <c r="S67" i="7"/>
  <c r="U67" i="7" s="1"/>
  <c r="H474" i="4"/>
  <c r="C473" i="4"/>
  <c r="H408" i="4"/>
  <c r="C407" i="4"/>
  <c r="G499" i="4"/>
  <c r="H499" i="4" s="1"/>
  <c r="G498" i="4"/>
  <c r="H498" i="4" s="1"/>
  <c r="G497" i="4"/>
  <c r="H497" i="4" s="1"/>
  <c r="G492" i="4"/>
  <c r="G491" i="4"/>
  <c r="G490" i="4"/>
  <c r="G489" i="4"/>
  <c r="G488" i="4"/>
  <c r="G487" i="4"/>
  <c r="G486" i="4"/>
  <c r="G485" i="4"/>
  <c r="G480" i="4"/>
  <c r="G479" i="4"/>
  <c r="F439" i="4"/>
  <c r="G433" i="4"/>
  <c r="H433" i="4" s="1"/>
  <c r="G432" i="4"/>
  <c r="H432" i="4" s="1"/>
  <c r="G431" i="4"/>
  <c r="H431" i="4" s="1"/>
  <c r="G426" i="4"/>
  <c r="G425" i="4"/>
  <c r="G424" i="4"/>
  <c r="G423" i="4"/>
  <c r="G422" i="4"/>
  <c r="G421" i="4"/>
  <c r="G420" i="4"/>
  <c r="G419" i="4"/>
  <c r="G414" i="4"/>
  <c r="G413" i="4"/>
  <c r="H342" i="4"/>
  <c r="C341" i="4"/>
  <c r="H367" i="4"/>
  <c r="H366" i="4"/>
  <c r="H365" i="4"/>
  <c r="H141" i="4"/>
  <c r="C140" i="4"/>
  <c r="F182" i="4"/>
  <c r="F249" i="4" s="1"/>
  <c r="F181" i="4"/>
  <c r="F248" i="4" s="1"/>
  <c r="F180" i="4"/>
  <c r="F247" i="4" s="1"/>
  <c r="F172" i="4"/>
  <c r="F173" i="4" s="1"/>
  <c r="G166" i="4"/>
  <c r="H166" i="4" s="1"/>
  <c r="G165" i="4"/>
  <c r="H165" i="4" s="1"/>
  <c r="G164" i="4"/>
  <c r="H164" i="4" s="1"/>
  <c r="G159" i="4"/>
  <c r="F158" i="4"/>
  <c r="E155" i="4"/>
  <c r="E154" i="4"/>
  <c r="G154" i="4" s="1"/>
  <c r="F153" i="4"/>
  <c r="E152" i="4"/>
  <c r="G147" i="4"/>
  <c r="E145" i="4"/>
  <c r="E146" i="4" s="1"/>
  <c r="G146" i="4" s="1"/>
  <c r="F105" i="4"/>
  <c r="E89" i="4"/>
  <c r="G89" i="4" s="1"/>
  <c r="G87" i="4"/>
  <c r="G86" i="4"/>
  <c r="F78" i="4"/>
  <c r="E78" i="4"/>
  <c r="H74" i="4"/>
  <c r="C73" i="4"/>
  <c r="G99" i="4"/>
  <c r="H99" i="4" s="1"/>
  <c r="G98" i="4"/>
  <c r="H98" i="4" s="1"/>
  <c r="G97" i="4"/>
  <c r="H97" i="4" s="1"/>
  <c r="G92" i="4"/>
  <c r="G91" i="4"/>
  <c r="G90" i="4"/>
  <c r="E85" i="4"/>
  <c r="G80" i="4"/>
  <c r="G79" i="4"/>
  <c r="H7" i="4"/>
  <c r="C6" i="4"/>
  <c r="G32" i="4"/>
  <c r="H32" i="4" s="1"/>
  <c r="G31" i="4"/>
  <c r="H31" i="4" s="1"/>
  <c r="G30" i="4"/>
  <c r="H30" i="4" s="1"/>
  <c r="G25" i="4"/>
  <c r="G24" i="4"/>
  <c r="G23" i="4"/>
  <c r="G22" i="4"/>
  <c r="G21" i="4"/>
  <c r="F19" i="4"/>
  <c r="E19" i="4"/>
  <c r="E20" i="4" s="1"/>
  <c r="G20" i="4" s="1"/>
  <c r="E18" i="4"/>
  <c r="G13" i="4"/>
  <c r="G12" i="4"/>
  <c r="E11" i="4"/>
  <c r="G11" i="4" s="1"/>
  <c r="T88" i="7" l="1"/>
  <c r="V88" i="7"/>
  <c r="T89" i="7"/>
  <c r="V89" i="7"/>
  <c r="T95" i="7"/>
  <c r="V95" i="7"/>
  <c r="T94" i="7"/>
  <c r="V94" i="7"/>
  <c r="V29" i="7"/>
  <c r="T29" i="7"/>
  <c r="T93" i="7"/>
  <c r="V93" i="7"/>
  <c r="T98" i="7"/>
  <c r="V98" i="7"/>
  <c r="V91" i="7"/>
  <c r="T91" i="7"/>
  <c r="T92" i="7"/>
  <c r="V92" i="7"/>
  <c r="V90" i="7"/>
  <c r="T90" i="7"/>
  <c r="T25" i="7"/>
  <c r="V25" i="7"/>
  <c r="T97" i="7"/>
  <c r="V97" i="7"/>
  <c r="V111" i="7"/>
  <c r="T111" i="7"/>
  <c r="V96" i="7"/>
  <c r="T96" i="7"/>
  <c r="T112" i="7"/>
  <c r="V112" i="7"/>
  <c r="V99" i="7"/>
  <c r="T99" i="7"/>
  <c r="T24" i="7"/>
  <c r="V24" i="7"/>
  <c r="T69" i="7"/>
  <c r="V69" i="7"/>
  <c r="T31" i="7"/>
  <c r="V31" i="7"/>
  <c r="E156" i="4"/>
  <c r="G156" i="4" s="1"/>
  <c r="H500" i="4"/>
  <c r="F380" i="4"/>
  <c r="F446" i="4" s="1"/>
  <c r="F512" i="4" s="1"/>
  <c r="F381" i="4"/>
  <c r="F447" i="4" s="1"/>
  <c r="F513" i="4" s="1"/>
  <c r="F382" i="4"/>
  <c r="F448" i="4" s="1"/>
  <c r="F514" i="4" s="1"/>
  <c r="G78" i="4"/>
  <c r="H434" i="4"/>
  <c r="H368" i="4"/>
  <c r="H427" i="4"/>
  <c r="H33" i="4"/>
  <c r="H493" i="4"/>
  <c r="H100" i="4"/>
  <c r="G19" i="4"/>
  <c r="H167" i="4"/>
  <c r="G152" i="4"/>
  <c r="E153" i="4"/>
  <c r="G153" i="4" s="1"/>
  <c r="G145" i="4"/>
  <c r="E157" i="4" l="1"/>
  <c r="G157" i="4" s="1"/>
  <c r="F646" i="4"/>
  <c r="F579" i="4"/>
  <c r="F647" i="4"/>
  <c r="F580" i="4"/>
  <c r="F581" i="4"/>
  <c r="F648" i="4"/>
  <c r="E158" i="4" l="1"/>
  <c r="G158" i="4" s="1"/>
  <c r="F714" i="4"/>
  <c r="H647" i="4"/>
  <c r="F715" i="4"/>
  <c r="H648" i="4"/>
  <c r="F713" i="4"/>
  <c r="H646" i="4"/>
  <c r="H649" i="4" l="1"/>
  <c r="H651" i="4" s="1"/>
  <c r="H713" i="4"/>
  <c r="H714" i="4"/>
  <c r="H715" i="4"/>
  <c r="H716" i="4" l="1"/>
  <c r="H718" i="4" s="1"/>
  <c r="X290" i="2" l="1"/>
  <c r="X292" i="2" s="1"/>
  <c r="P264" i="2"/>
  <c r="J264" i="2"/>
  <c r="B264" i="2"/>
  <c r="P228" i="2"/>
  <c r="X254" i="2"/>
  <c r="X256" i="2" s="1"/>
  <c r="J228" i="2"/>
  <c r="B228" i="2"/>
  <c r="P192" i="2"/>
  <c r="J192" i="2"/>
  <c r="X218" i="2"/>
  <c r="X220" i="2" s="1"/>
  <c r="B192" i="2"/>
  <c r="W85" i="2"/>
  <c r="X108" i="2" s="1"/>
  <c r="X110" i="2" s="1"/>
  <c r="P82" i="2"/>
  <c r="J82" i="2"/>
  <c r="B82" i="2"/>
  <c r="Q48" i="2"/>
  <c r="V48" i="2" s="1"/>
  <c r="X71" i="2" s="1"/>
  <c r="X73" i="2" s="1"/>
  <c r="P45" i="2"/>
  <c r="J45" i="2"/>
  <c r="B45" i="2"/>
  <c r="B8" i="2"/>
  <c r="P8" i="2"/>
  <c r="J8" i="2"/>
  <c r="F46" i="3"/>
  <c r="F15" i="3"/>
  <c r="F11" i="3"/>
  <c r="F10" i="3"/>
  <c r="F9" i="3"/>
  <c r="F6" i="3"/>
  <c r="F7" i="3" s="1"/>
  <c r="H13" i="1" l="1"/>
  <c r="H14" i="7"/>
  <c r="M14" i="7" s="1"/>
  <c r="H17" i="1"/>
  <c r="H18" i="7"/>
  <c r="M18" i="7" s="1"/>
  <c r="H18" i="1"/>
  <c r="H19" i="7"/>
  <c r="M19" i="7" s="1"/>
  <c r="E80" i="3"/>
  <c r="E14" i="3"/>
  <c r="H14" i="1"/>
  <c r="H15" i="7"/>
  <c r="M15" i="7" s="1"/>
  <c r="H19" i="1"/>
  <c r="H20" i="7"/>
  <c r="M20" i="7" s="1"/>
  <c r="E22" i="3"/>
  <c r="E34" i="3"/>
  <c r="E46" i="3"/>
  <c r="E57" i="3"/>
  <c r="E69" i="3"/>
  <c r="C39" i="4" s="1"/>
  <c r="E39" i="4" s="1"/>
  <c r="G39" i="4" s="1"/>
  <c r="E23" i="3"/>
  <c r="E70" i="3"/>
  <c r="E24" i="3"/>
  <c r="E36" i="3"/>
  <c r="E47" i="3"/>
  <c r="E71" i="3"/>
  <c r="E25" i="3"/>
  <c r="E37" i="3"/>
  <c r="E48" i="3"/>
  <c r="E72" i="3"/>
  <c r="E15" i="3"/>
  <c r="E26" i="3"/>
  <c r="E38" i="3"/>
  <c r="E49" i="3"/>
  <c r="E73" i="3"/>
  <c r="E27" i="3"/>
  <c r="E39" i="3"/>
  <c r="E62" i="3"/>
  <c r="E74" i="3"/>
  <c r="E16" i="3"/>
  <c r="E40" i="3"/>
  <c r="E51" i="3"/>
  <c r="E63" i="3"/>
  <c r="E75" i="3"/>
  <c r="E17" i="3"/>
  <c r="E41" i="3"/>
  <c r="E52" i="3"/>
  <c r="E64" i="3"/>
  <c r="E76" i="3"/>
  <c r="E18" i="3"/>
  <c r="E30" i="3"/>
  <c r="E42" i="3"/>
  <c r="E65" i="3"/>
  <c r="E77" i="3"/>
  <c r="E19" i="3"/>
  <c r="E31" i="3"/>
  <c r="C2380" i="4" s="1"/>
  <c r="E2380" i="4" s="1"/>
  <c r="G2380" i="4" s="1"/>
  <c r="E43" i="3"/>
  <c r="E54" i="3"/>
  <c r="E78" i="3"/>
  <c r="E20" i="3"/>
  <c r="E32" i="3"/>
  <c r="E44" i="3"/>
  <c r="E55" i="3"/>
  <c r="E67" i="3"/>
  <c r="C37" i="4" s="1"/>
  <c r="E37" i="4" s="1"/>
  <c r="G37" i="4" s="1"/>
  <c r="E79" i="3"/>
  <c r="E35" i="3"/>
  <c r="E58" i="3"/>
  <c r="E59" i="3"/>
  <c r="E60" i="3"/>
  <c r="E61" i="3"/>
  <c r="E50" i="3"/>
  <c r="E28" i="3"/>
  <c r="E29" i="3"/>
  <c r="E53" i="3"/>
  <c r="E66" i="3"/>
  <c r="E21" i="3"/>
  <c r="E33" i="3"/>
  <c r="E45" i="3"/>
  <c r="C38" i="4" s="1"/>
  <c r="E38" i="4" s="1"/>
  <c r="G38" i="4" s="1"/>
  <c r="E56" i="3"/>
  <c r="E68" i="3"/>
  <c r="U20" i="7" l="1"/>
  <c r="U18" i="7"/>
  <c r="U19" i="7"/>
  <c r="U14" i="7"/>
  <c r="U15" i="7"/>
  <c r="C4389" i="4"/>
  <c r="E4389" i="4" s="1"/>
  <c r="G4389" i="4" s="1"/>
  <c r="C4455" i="4"/>
  <c r="E4455" i="4" s="1"/>
  <c r="G4455" i="4" s="1"/>
  <c r="H4458" i="4" s="1"/>
  <c r="F4428" i="4" s="1"/>
  <c r="C4589" i="4"/>
  <c r="E4589" i="4" s="1"/>
  <c r="G4589" i="4" s="1"/>
  <c r="C4522" i="4"/>
  <c r="E4522" i="4" s="1"/>
  <c r="G4522" i="4" s="1"/>
  <c r="C4321" i="4"/>
  <c r="E4321" i="4" s="1"/>
  <c r="G4321" i="4" s="1"/>
  <c r="H4324" i="4" s="1"/>
  <c r="C4254" i="4"/>
  <c r="E4254" i="4" s="1"/>
  <c r="G4254" i="4" s="1"/>
  <c r="H4257" i="4" s="1"/>
  <c r="F4227" i="4" s="1"/>
  <c r="C4388" i="4"/>
  <c r="E4388" i="4" s="1"/>
  <c r="G4388" i="4" s="1"/>
  <c r="C4187" i="4"/>
  <c r="E4187" i="4" s="1"/>
  <c r="G4187" i="4" s="1"/>
  <c r="H4190" i="4" s="1"/>
  <c r="F4160" i="4" s="1"/>
  <c r="C4590" i="4"/>
  <c r="E4590" i="4" s="1"/>
  <c r="G4590" i="4" s="1"/>
  <c r="C4523" i="4"/>
  <c r="E4523" i="4" s="1"/>
  <c r="G4523" i="4" s="1"/>
  <c r="C3451" i="4"/>
  <c r="E3451" i="4" s="1"/>
  <c r="G3451" i="4" s="1"/>
  <c r="C2848" i="4"/>
  <c r="E2848" i="4" s="1"/>
  <c r="G2848" i="4" s="1"/>
  <c r="C2915" i="4"/>
  <c r="E2915" i="4" s="1"/>
  <c r="G2915" i="4" s="1"/>
  <c r="C2982" i="4"/>
  <c r="E2982" i="4" s="1"/>
  <c r="G2982" i="4" s="1"/>
  <c r="C1977" i="4"/>
  <c r="E1977" i="4" s="1"/>
  <c r="G1977" i="4" s="1"/>
  <c r="C3384" i="4"/>
  <c r="E3384" i="4" s="1"/>
  <c r="G3384" i="4" s="1"/>
  <c r="C1375" i="4"/>
  <c r="E1375" i="4" s="1"/>
  <c r="G1375" i="4" s="1"/>
  <c r="C2111" i="4"/>
  <c r="E2111" i="4" s="1"/>
  <c r="G2111" i="4" s="1"/>
  <c r="C1241" i="4"/>
  <c r="E1241" i="4" s="1"/>
  <c r="G1241" i="4" s="1"/>
  <c r="C2781" i="4"/>
  <c r="E2781" i="4" s="1"/>
  <c r="G2781" i="4" s="1"/>
  <c r="C2647" i="4"/>
  <c r="E2647" i="4" s="1"/>
  <c r="G2647" i="4" s="1"/>
  <c r="C1442" i="4"/>
  <c r="E1442" i="4" s="1"/>
  <c r="G1442" i="4" s="1"/>
  <c r="C1642" i="4"/>
  <c r="E1642" i="4" s="1"/>
  <c r="G1642" i="4" s="1"/>
  <c r="C2714" i="4"/>
  <c r="E2714" i="4" s="1"/>
  <c r="G2714" i="4" s="1"/>
  <c r="C1308" i="4"/>
  <c r="E1308" i="4" s="1"/>
  <c r="G1308" i="4" s="1"/>
  <c r="C1174" i="4"/>
  <c r="E1174" i="4" s="1"/>
  <c r="G1174" i="4" s="1"/>
  <c r="C1709" i="4"/>
  <c r="E1709" i="4" s="1"/>
  <c r="G1709" i="4" s="1"/>
  <c r="C1509" i="4"/>
  <c r="E1509" i="4" s="1"/>
  <c r="G1509" i="4" s="1"/>
  <c r="C1843" i="4"/>
  <c r="E1843" i="4" s="1"/>
  <c r="G1843" i="4" s="1"/>
  <c r="C2178" i="4"/>
  <c r="E2178" i="4" s="1"/>
  <c r="G2178" i="4" s="1"/>
  <c r="C1575" i="4"/>
  <c r="E1575" i="4" s="1"/>
  <c r="G1575" i="4" s="1"/>
  <c r="C2580" i="4"/>
  <c r="E2580" i="4" s="1"/>
  <c r="G2580" i="4" s="1"/>
  <c r="C439" i="4"/>
  <c r="E439" i="4" s="1"/>
  <c r="G439" i="4" s="1"/>
  <c r="C3852" i="4"/>
  <c r="E3852" i="4" s="1"/>
  <c r="G3852" i="4" s="1"/>
  <c r="H3855" i="4" s="1"/>
  <c r="F3825" i="4" s="1"/>
  <c r="C3785" i="4"/>
  <c r="E3785" i="4" s="1"/>
  <c r="G3785" i="4" s="1"/>
  <c r="H3788" i="4" s="1"/>
  <c r="C372" i="4"/>
  <c r="E372" i="4" s="1"/>
  <c r="G372" i="4" s="1"/>
  <c r="H374" i="4" s="1"/>
  <c r="F345" i="4" s="1"/>
  <c r="C3718" i="4"/>
  <c r="E3718" i="4" s="1"/>
  <c r="G3718" i="4" s="1"/>
  <c r="H3721" i="4" s="1"/>
  <c r="C2043" i="4"/>
  <c r="E2043" i="4" s="1"/>
  <c r="G2043" i="4" s="1"/>
  <c r="H2046" i="4" s="1"/>
  <c r="C1909" i="4"/>
  <c r="E1909" i="4" s="1"/>
  <c r="G1909" i="4" s="1"/>
  <c r="H1912" i="4" s="1"/>
  <c r="F1882" i="4" s="1"/>
  <c r="C3651" i="4"/>
  <c r="E3651" i="4" s="1"/>
  <c r="G3651" i="4" s="1"/>
  <c r="H3654" i="4" s="1"/>
  <c r="F3624" i="4" s="1"/>
  <c r="C3584" i="4"/>
  <c r="E3584" i="4" s="1"/>
  <c r="G3584" i="4" s="1"/>
  <c r="H3587" i="4" s="1"/>
  <c r="H3589" i="4" s="1"/>
  <c r="C3316" i="4"/>
  <c r="E3316" i="4" s="1"/>
  <c r="G3316" i="4" s="1"/>
  <c r="H3319" i="4" s="1"/>
  <c r="F3289" i="4" s="1"/>
  <c r="C305" i="4"/>
  <c r="E305" i="4" s="1"/>
  <c r="G305" i="4" s="1"/>
  <c r="H308" i="4" s="1"/>
  <c r="F278" i="4" s="1"/>
  <c r="C238" i="4"/>
  <c r="E238" i="4" s="1"/>
  <c r="G238" i="4" s="1"/>
  <c r="H241" i="4" s="1"/>
  <c r="F211" i="4" s="1"/>
  <c r="C4120" i="4"/>
  <c r="E4120" i="4" s="1"/>
  <c r="G4120" i="4" s="1"/>
  <c r="H4123" i="4" s="1"/>
  <c r="F4093" i="4" s="1"/>
  <c r="C3048" i="4"/>
  <c r="E3048" i="4" s="1"/>
  <c r="G3048" i="4" s="1"/>
  <c r="H3051" i="4" s="1"/>
  <c r="F3021" i="4" s="1"/>
  <c r="C4053" i="4"/>
  <c r="E4053" i="4" s="1"/>
  <c r="G4053" i="4" s="1"/>
  <c r="H4056" i="4" s="1"/>
  <c r="H4058" i="4" s="1"/>
  <c r="C3986" i="4"/>
  <c r="E3986" i="4" s="1"/>
  <c r="G3986" i="4" s="1"/>
  <c r="H3989" i="4" s="1"/>
  <c r="C3115" i="4"/>
  <c r="E3115" i="4" s="1"/>
  <c r="G3115" i="4" s="1"/>
  <c r="H3118" i="4" s="1"/>
  <c r="F3088" i="4" s="1"/>
  <c r="C3919" i="4"/>
  <c r="E3919" i="4" s="1"/>
  <c r="G3919" i="4" s="1"/>
  <c r="H3922" i="4" s="1"/>
  <c r="C1976" i="4"/>
  <c r="E1976" i="4" s="1"/>
  <c r="G1976" i="4" s="1"/>
  <c r="C3450" i="4"/>
  <c r="E3450" i="4" s="1"/>
  <c r="G3450" i="4" s="1"/>
  <c r="C2914" i="4"/>
  <c r="E2914" i="4" s="1"/>
  <c r="G2914" i="4" s="1"/>
  <c r="C2847" i="4"/>
  <c r="E2847" i="4" s="1"/>
  <c r="G2847" i="4" s="1"/>
  <c r="C2981" i="4"/>
  <c r="E2981" i="4" s="1"/>
  <c r="G2981" i="4" s="1"/>
  <c r="C3383" i="4"/>
  <c r="E3383" i="4" s="1"/>
  <c r="G3383" i="4" s="1"/>
  <c r="C2244" i="4"/>
  <c r="E2244" i="4" s="1"/>
  <c r="G2244" i="4" s="1"/>
  <c r="C2445" i="4"/>
  <c r="E2445" i="4" s="1"/>
  <c r="G2445" i="4" s="1"/>
  <c r="C3517" i="4"/>
  <c r="E3517" i="4" s="1"/>
  <c r="G3517" i="4" s="1"/>
  <c r="C3249" i="4"/>
  <c r="E3249" i="4" s="1"/>
  <c r="G3249" i="4" s="1"/>
  <c r="C2311" i="4"/>
  <c r="E2311" i="4" s="1"/>
  <c r="G2311" i="4" s="1"/>
  <c r="C2579" i="4"/>
  <c r="E2579" i="4" s="1"/>
  <c r="G2579" i="4" s="1"/>
  <c r="C1374" i="4"/>
  <c r="E1374" i="4" s="1"/>
  <c r="G1374" i="4" s="1"/>
  <c r="C1307" i="4"/>
  <c r="E1307" i="4" s="1"/>
  <c r="G1307" i="4" s="1"/>
  <c r="C1240" i="4"/>
  <c r="E1240" i="4" s="1"/>
  <c r="G1240" i="4" s="1"/>
  <c r="C1574" i="4"/>
  <c r="E1574" i="4" s="1"/>
  <c r="G1574" i="4" s="1"/>
  <c r="C1842" i="4"/>
  <c r="E1842" i="4" s="1"/>
  <c r="G1842" i="4" s="1"/>
  <c r="C2110" i="4"/>
  <c r="E2110" i="4" s="1"/>
  <c r="G2110" i="4" s="1"/>
  <c r="C1775" i="4"/>
  <c r="E1775" i="4" s="1"/>
  <c r="G1775" i="4" s="1"/>
  <c r="C1641" i="4"/>
  <c r="E1641" i="4" s="1"/>
  <c r="G1641" i="4" s="1"/>
  <c r="C2713" i="4"/>
  <c r="E2713" i="4" s="1"/>
  <c r="G2713" i="4" s="1"/>
  <c r="C2780" i="4"/>
  <c r="E2780" i="4" s="1"/>
  <c r="G2780" i="4" s="1"/>
  <c r="C1173" i="4"/>
  <c r="E1173" i="4" s="1"/>
  <c r="G1173" i="4" s="1"/>
  <c r="C2646" i="4"/>
  <c r="E2646" i="4" s="1"/>
  <c r="G2646" i="4" s="1"/>
  <c r="C1708" i="4"/>
  <c r="E1708" i="4" s="1"/>
  <c r="G1708" i="4" s="1"/>
  <c r="C2177" i="4"/>
  <c r="E2177" i="4" s="1"/>
  <c r="G2177" i="4" s="1"/>
  <c r="C1508" i="4"/>
  <c r="E1508" i="4" s="1"/>
  <c r="G1508" i="4" s="1"/>
  <c r="C2512" i="4"/>
  <c r="E2512" i="4" s="1"/>
  <c r="G2512" i="4" s="1"/>
  <c r="C771" i="4"/>
  <c r="E771" i="4" s="1"/>
  <c r="G771" i="4" s="1"/>
  <c r="C1441" i="4"/>
  <c r="E1441" i="4" s="1"/>
  <c r="G1441" i="4" s="1"/>
  <c r="C171" i="4"/>
  <c r="E171" i="4" s="1"/>
  <c r="G171" i="4" s="1"/>
  <c r="C104" i="4"/>
  <c r="E104" i="4" s="1"/>
  <c r="G104" i="4" s="1"/>
  <c r="C438" i="4"/>
  <c r="E438" i="4" s="1"/>
  <c r="G438" i="4" s="1"/>
  <c r="C2379" i="4"/>
  <c r="E2379" i="4" s="1"/>
  <c r="G2379" i="4" s="1"/>
  <c r="C2245" i="4"/>
  <c r="E2245" i="4" s="1"/>
  <c r="G2245" i="4" s="1"/>
  <c r="C2513" i="4"/>
  <c r="E2513" i="4" s="1"/>
  <c r="G2513" i="4" s="1"/>
  <c r="C172" i="4"/>
  <c r="E172" i="4" s="1"/>
  <c r="G172" i="4" s="1"/>
  <c r="C2446" i="4"/>
  <c r="E2446" i="4" s="1"/>
  <c r="G2446" i="4" s="1"/>
  <c r="C1776" i="4"/>
  <c r="E1776" i="4" s="1"/>
  <c r="G1776" i="4" s="1"/>
  <c r="C905" i="4"/>
  <c r="E905" i="4" s="1"/>
  <c r="G905" i="4" s="1"/>
  <c r="H908" i="4" s="1"/>
  <c r="H910" i="4" s="1"/>
  <c r="C838" i="4"/>
  <c r="E838" i="4" s="1"/>
  <c r="G838" i="4" s="1"/>
  <c r="H841" i="4" s="1"/>
  <c r="F811" i="4" s="1"/>
  <c r="C772" i="4"/>
  <c r="E772" i="4" s="1"/>
  <c r="G772" i="4" s="1"/>
  <c r="C2312" i="4"/>
  <c r="E2312" i="4" s="1"/>
  <c r="G2312" i="4" s="1"/>
  <c r="C570" i="4"/>
  <c r="E570" i="4" s="1"/>
  <c r="G570" i="4" s="1"/>
  <c r="H573" i="4" s="1"/>
  <c r="F543" i="4" s="1"/>
  <c r="C504" i="4"/>
  <c r="E504" i="4" s="1"/>
  <c r="G504" i="4" s="1"/>
  <c r="H506" i="4" s="1"/>
  <c r="F477" i="4" s="1"/>
  <c r="G477" i="4" s="1"/>
  <c r="H481" i="4" s="1"/>
  <c r="H508" i="4" s="1"/>
  <c r="C105" i="4"/>
  <c r="E105" i="4" s="1"/>
  <c r="G105" i="4" s="1"/>
  <c r="H107" i="4" s="1"/>
  <c r="F77" i="4" s="1"/>
  <c r="C1039" i="4"/>
  <c r="E1039" i="4" s="1"/>
  <c r="G1039" i="4" s="1"/>
  <c r="H1042" i="4" s="1"/>
  <c r="F1012" i="4" s="1"/>
  <c r="C3250" i="4"/>
  <c r="E3250" i="4" s="1"/>
  <c r="G3250" i="4" s="1"/>
  <c r="H3252" i="4" s="1"/>
  <c r="F3222" i="4" s="1"/>
  <c r="C3518" i="4"/>
  <c r="E3518" i="4" s="1"/>
  <c r="G3518" i="4" s="1"/>
  <c r="H40" i="4"/>
  <c r="F10" i="4" s="1"/>
  <c r="C2378" i="4"/>
  <c r="E2378" i="4" s="1"/>
  <c r="G2378" i="4" s="1"/>
  <c r="H2381" i="4" s="1"/>
  <c r="H2383" i="4" s="1"/>
  <c r="C2447" i="4"/>
  <c r="E2447" i="4" s="1"/>
  <c r="G2447" i="4" s="1"/>
  <c r="C2313" i="4"/>
  <c r="E2313" i="4" s="1"/>
  <c r="G2313" i="4" s="1"/>
  <c r="H2314" i="4" s="1"/>
  <c r="C173" i="4"/>
  <c r="E173" i="4" s="1"/>
  <c r="G173" i="4" s="1"/>
  <c r="A13" i="1"/>
  <c r="J112" i="1"/>
  <c r="I103" i="1"/>
  <c r="I102" i="1"/>
  <c r="I101" i="1"/>
  <c r="H4592" i="4" l="1"/>
  <c r="F4562" i="4" s="1"/>
  <c r="G4562" i="4" s="1"/>
  <c r="H4566" i="4" s="1"/>
  <c r="H4594" i="4" s="1"/>
  <c r="I109" i="7" s="1"/>
  <c r="R109" i="7" s="1"/>
  <c r="N109" i="7"/>
  <c r="H4391" i="4"/>
  <c r="F4294" i="4"/>
  <c r="G4160" i="4"/>
  <c r="H4164" i="4" s="1"/>
  <c r="F4168" i="4"/>
  <c r="G4168" i="4" s="1"/>
  <c r="H4176" i="4" s="1"/>
  <c r="H4192" i="4" s="1"/>
  <c r="H4525" i="4"/>
  <c r="F4495" i="4" s="1"/>
  <c r="H4598" i="4"/>
  <c r="H4599" i="4"/>
  <c r="H4600" i="4"/>
  <c r="F4361" i="4"/>
  <c r="G4361" i="4" s="1"/>
  <c r="H4365" i="4" s="1"/>
  <c r="H4393" i="4" s="1"/>
  <c r="I105" i="7" s="1"/>
  <c r="F4235" i="4"/>
  <c r="G4235" i="4" s="1"/>
  <c r="H4243" i="4" s="1"/>
  <c r="G4227" i="4"/>
  <c r="H4231" i="4" s="1"/>
  <c r="F4436" i="4"/>
  <c r="G4436" i="4" s="1"/>
  <c r="H4444" i="4" s="1"/>
  <c r="G4428" i="4"/>
  <c r="H4432" i="4" s="1"/>
  <c r="H1377" i="4"/>
  <c r="F1347" i="4" s="1"/>
  <c r="H2716" i="4"/>
  <c r="F2686" i="4" s="1"/>
  <c r="G2686" i="4" s="1"/>
  <c r="H2690" i="4" s="1"/>
  <c r="H2718" i="4" s="1"/>
  <c r="H3386" i="4"/>
  <c r="F3356" i="4" s="1"/>
  <c r="F3365" i="4" s="1"/>
  <c r="G3365" i="4" s="1"/>
  <c r="H3372" i="4" s="1"/>
  <c r="H1644" i="4"/>
  <c r="F1614" i="4" s="1"/>
  <c r="G1614" i="4" s="1"/>
  <c r="H1618" i="4" s="1"/>
  <c r="H1646" i="4" s="1"/>
  <c r="H1979" i="4"/>
  <c r="F1949" i="4" s="1"/>
  <c r="H2247" i="4"/>
  <c r="F2217" i="4" s="1"/>
  <c r="H2515" i="4"/>
  <c r="H2517" i="4" s="1"/>
  <c r="H2522" i="4" s="1"/>
  <c r="H2180" i="4"/>
  <c r="F2150" i="4" s="1"/>
  <c r="F2159" i="4" s="1"/>
  <c r="G2159" i="4" s="1"/>
  <c r="H2166" i="4" s="1"/>
  <c r="H774" i="4"/>
  <c r="F744" i="4" s="1"/>
  <c r="H1845" i="4"/>
  <c r="F1815" i="4" s="1"/>
  <c r="G1815" i="4" s="1"/>
  <c r="H1819" i="4" s="1"/>
  <c r="H1847" i="4" s="1"/>
  <c r="H440" i="4"/>
  <c r="F411" i="4" s="1"/>
  <c r="G411" i="4" s="1"/>
  <c r="H415" i="4" s="1"/>
  <c r="H442" i="4" s="1"/>
  <c r="H448" i="4" s="1"/>
  <c r="H1711" i="4"/>
  <c r="F1681" i="4" s="1"/>
  <c r="G1681" i="4" s="1"/>
  <c r="H1685" i="4" s="1"/>
  <c r="H1713" i="4" s="1"/>
  <c r="L31" i="5" s="1"/>
  <c r="M31" i="5" s="1"/>
  <c r="H2448" i="4"/>
  <c r="H2113" i="4"/>
  <c r="F2083" i="4" s="1"/>
  <c r="G2083" i="4" s="1"/>
  <c r="H2087" i="4" s="1"/>
  <c r="H2115" i="4" s="1"/>
  <c r="H2119" i="4" s="1"/>
  <c r="G3289" i="4"/>
  <c r="H3293" i="4" s="1"/>
  <c r="F3298" i="4"/>
  <c r="G3298" i="4" s="1"/>
  <c r="H3305" i="4" s="1"/>
  <c r="I54" i="7"/>
  <c r="L43" i="5"/>
  <c r="M43" i="5" s="1"/>
  <c r="F85" i="4"/>
  <c r="G85" i="4" s="1"/>
  <c r="H93" i="4" s="1"/>
  <c r="G77" i="4"/>
  <c r="H81" i="4" s="1"/>
  <c r="H174" i="4"/>
  <c r="F144" i="4" s="1"/>
  <c r="F290" i="4"/>
  <c r="G290" i="4" s="1"/>
  <c r="H294" i="4" s="1"/>
  <c r="G278" i="4"/>
  <c r="H282" i="4" s="1"/>
  <c r="H1577" i="4"/>
  <c r="H1243" i="4"/>
  <c r="F1213" i="4" s="1"/>
  <c r="H1511" i="4"/>
  <c r="F1481" i="4" s="1"/>
  <c r="G3356" i="4"/>
  <c r="H3360" i="4" s="1"/>
  <c r="G1347" i="4"/>
  <c r="H1351" i="4" s="1"/>
  <c r="F1355" i="4"/>
  <c r="G1355" i="4" s="1"/>
  <c r="H1363" i="4" s="1"/>
  <c r="I20" i="7"/>
  <c r="R20" i="7" s="1"/>
  <c r="H514" i="4"/>
  <c r="I19" i="1"/>
  <c r="J19" i="1" s="1"/>
  <c r="H513" i="4"/>
  <c r="H512" i="4"/>
  <c r="F3892" i="4"/>
  <c r="F2016" i="4"/>
  <c r="G2016" i="4" s="1"/>
  <c r="H2020" i="4" s="1"/>
  <c r="H2048" i="4" s="1"/>
  <c r="H1176" i="4"/>
  <c r="F1146" i="4" s="1"/>
  <c r="H2984" i="4"/>
  <c r="F2954" i="4" s="1"/>
  <c r="F3691" i="4"/>
  <c r="H2917" i="4"/>
  <c r="F2887" i="4" s="1"/>
  <c r="G543" i="4"/>
  <c r="H547" i="4" s="1"/>
  <c r="F551" i="4"/>
  <c r="G551" i="4" s="1"/>
  <c r="H559" i="4" s="1"/>
  <c r="H2850" i="4"/>
  <c r="F2820" i="4" s="1"/>
  <c r="I41" i="1"/>
  <c r="J41" i="1" s="1"/>
  <c r="F1020" i="4"/>
  <c r="G1020" i="4" s="1"/>
  <c r="H1028" i="4" s="1"/>
  <c r="G1012" i="4"/>
  <c r="H1016" i="4" s="1"/>
  <c r="H3453" i="4"/>
  <c r="L67" i="5"/>
  <c r="M67" i="5" s="1"/>
  <c r="I78" i="7"/>
  <c r="I77" i="1"/>
  <c r="J77" i="1" s="1"/>
  <c r="H3594" i="4"/>
  <c r="H3595" i="4"/>
  <c r="H3593" i="4"/>
  <c r="F1891" i="4"/>
  <c r="G1891" i="4" s="1"/>
  <c r="H1898" i="4" s="1"/>
  <c r="G1882" i="4"/>
  <c r="H1886" i="4" s="1"/>
  <c r="F18" i="4"/>
  <c r="G18" i="4" s="1"/>
  <c r="H26" i="4" s="1"/>
  <c r="G10" i="4"/>
  <c r="H14" i="4" s="1"/>
  <c r="G3222" i="4"/>
  <c r="H3226" i="4" s="1"/>
  <c r="F3233" i="4"/>
  <c r="G3233" i="4" s="1"/>
  <c r="H3238" i="4" s="1"/>
  <c r="F3959" i="4"/>
  <c r="I19" i="7"/>
  <c r="H446" i="4"/>
  <c r="H447" i="4"/>
  <c r="I18" i="1"/>
  <c r="J18" i="1" s="1"/>
  <c r="F3758" i="4"/>
  <c r="G811" i="4"/>
  <c r="H815" i="4" s="1"/>
  <c r="F819" i="4"/>
  <c r="G819" i="4" s="1"/>
  <c r="H827" i="4" s="1"/>
  <c r="G3021" i="4"/>
  <c r="H3025" i="4" s="1"/>
  <c r="F3031" i="4"/>
  <c r="G3031" i="4" s="1"/>
  <c r="H3037" i="4" s="1"/>
  <c r="F3833" i="4"/>
  <c r="G3833" i="4" s="1"/>
  <c r="H3841" i="4" s="1"/>
  <c r="G3825" i="4"/>
  <c r="H3829" i="4" s="1"/>
  <c r="H1444" i="4"/>
  <c r="F1414" i="4" s="1"/>
  <c r="F3632" i="4"/>
  <c r="G3632" i="4" s="1"/>
  <c r="H3640" i="4" s="1"/>
  <c r="G3624" i="4"/>
  <c r="H3628" i="4" s="1"/>
  <c r="H1310" i="4"/>
  <c r="L74" i="5"/>
  <c r="M74" i="5" s="1"/>
  <c r="I85" i="7"/>
  <c r="I84" i="1"/>
  <c r="J84" i="1" s="1"/>
  <c r="H4064" i="4"/>
  <c r="H4063" i="4"/>
  <c r="H4062" i="4"/>
  <c r="G4093" i="4"/>
  <c r="H4097" i="4" s="1"/>
  <c r="F4103" i="4"/>
  <c r="G4103" i="4" s="1"/>
  <c r="H4109" i="4" s="1"/>
  <c r="H4125" i="4" s="1"/>
  <c r="H2649" i="4"/>
  <c r="L34" i="5"/>
  <c r="M34" i="5" s="1"/>
  <c r="I45" i="7"/>
  <c r="H1853" i="4"/>
  <c r="H1852" i="4"/>
  <c r="H1851" i="4"/>
  <c r="I44" i="1"/>
  <c r="J44" i="1" s="1"/>
  <c r="F3098" i="4"/>
  <c r="G3098" i="4" s="1"/>
  <c r="H3104" i="4" s="1"/>
  <c r="G3088" i="4"/>
  <c r="H3092" i="4" s="1"/>
  <c r="F353" i="4"/>
  <c r="G353" i="4" s="1"/>
  <c r="H361" i="4" s="1"/>
  <c r="G345" i="4"/>
  <c r="H349" i="4" s="1"/>
  <c r="H3520" i="4"/>
  <c r="I28" i="7"/>
  <c r="L17" i="5"/>
  <c r="M17" i="5" s="1"/>
  <c r="I27" i="1"/>
  <c r="J27" i="1" s="1"/>
  <c r="H915" i="4"/>
  <c r="H916" i="4"/>
  <c r="H914" i="4"/>
  <c r="H1778" i="4"/>
  <c r="F222" i="4"/>
  <c r="G222" i="4" s="1"/>
  <c r="H227" i="4" s="1"/>
  <c r="G211" i="4"/>
  <c r="H215" i="4" s="1"/>
  <c r="H2582" i="4"/>
  <c r="F2552" i="4" s="1"/>
  <c r="G2552" i="4" s="1"/>
  <c r="H2556" i="4" s="1"/>
  <c r="H2584" i="4" s="1"/>
  <c r="H2783" i="4"/>
  <c r="F2753" i="4" s="1"/>
  <c r="F2284" i="4"/>
  <c r="F2418" i="4"/>
  <c r="I53" i="1"/>
  <c r="H2388" i="4"/>
  <c r="H2389" i="4"/>
  <c r="H2387" i="4"/>
  <c r="A14" i="1"/>
  <c r="H8" i="2"/>
  <c r="B7" i="4"/>
  <c r="J105" i="7" l="1"/>
  <c r="R105" i="7"/>
  <c r="N54" i="7"/>
  <c r="R54" i="7"/>
  <c r="N45" i="7"/>
  <c r="R45" i="7"/>
  <c r="N85" i="7"/>
  <c r="R85" i="7"/>
  <c r="N78" i="7"/>
  <c r="R78" i="7"/>
  <c r="N28" i="7"/>
  <c r="R28" i="7"/>
  <c r="J109" i="7"/>
  <c r="N19" i="7"/>
  <c r="R19" i="7"/>
  <c r="I42" i="7"/>
  <c r="H4460" i="4"/>
  <c r="I106" i="7" s="1"/>
  <c r="V20" i="7"/>
  <c r="N20" i="7"/>
  <c r="H2521" i="4"/>
  <c r="I56" i="1"/>
  <c r="J56" i="1" s="1"/>
  <c r="P109" i="7"/>
  <c r="T109" i="7"/>
  <c r="V109" i="7"/>
  <c r="H4397" i="4"/>
  <c r="H4399" i="4"/>
  <c r="H4398" i="4"/>
  <c r="N105" i="7"/>
  <c r="H4601" i="4"/>
  <c r="H4603" i="4" s="1"/>
  <c r="G4495" i="4"/>
  <c r="H4499" i="4" s="1"/>
  <c r="F4503" i="4"/>
  <c r="G4503" i="4" s="1"/>
  <c r="H4511" i="4" s="1"/>
  <c r="N106" i="7"/>
  <c r="H4464" i="4"/>
  <c r="H4465" i="4"/>
  <c r="H4466" i="4"/>
  <c r="I102" i="7"/>
  <c r="H4197" i="4"/>
  <c r="H4198" i="4"/>
  <c r="H4196" i="4"/>
  <c r="H2523" i="4"/>
  <c r="L46" i="5"/>
  <c r="M46" i="5" s="1"/>
  <c r="H4259" i="4"/>
  <c r="G4294" i="4"/>
  <c r="H4298" i="4" s="1"/>
  <c r="F4302" i="4"/>
  <c r="G4302" i="4" s="1"/>
  <c r="H4310" i="4" s="1"/>
  <c r="H4326" i="4" s="1"/>
  <c r="H3254" i="4"/>
  <c r="I69" i="1" s="1"/>
  <c r="J69" i="1" s="1"/>
  <c r="H1717" i="4"/>
  <c r="I50" i="7"/>
  <c r="H1379" i="4"/>
  <c r="I37" i="7" s="1"/>
  <c r="H2121" i="4"/>
  <c r="H2120" i="4"/>
  <c r="I49" i="1"/>
  <c r="J49" i="1" s="1"/>
  <c r="I57" i="7"/>
  <c r="L39" i="5"/>
  <c r="M39" i="5" s="1"/>
  <c r="H1719" i="4"/>
  <c r="G2150" i="4"/>
  <c r="H2154" i="4" s="1"/>
  <c r="H2182" i="4" s="1"/>
  <c r="H3596" i="4"/>
  <c r="H3598" i="4" s="1"/>
  <c r="H1718" i="4"/>
  <c r="H3053" i="4"/>
  <c r="I66" i="1" s="1"/>
  <c r="J66" i="1" s="1"/>
  <c r="H1914" i="4"/>
  <c r="L35" i="5" s="1"/>
  <c r="M35" i="5" s="1"/>
  <c r="H917" i="4"/>
  <c r="H919" i="4" s="1"/>
  <c r="H3321" i="4"/>
  <c r="H3327" i="4" s="1"/>
  <c r="H1854" i="4"/>
  <c r="H1856" i="4" s="1"/>
  <c r="P85" i="7"/>
  <c r="T85" i="7"/>
  <c r="V85" i="7"/>
  <c r="H843" i="4"/>
  <c r="H848" i="4" s="1"/>
  <c r="I48" i="1"/>
  <c r="J48" i="1" s="1"/>
  <c r="I49" i="7"/>
  <c r="L38" i="5"/>
  <c r="M38" i="5" s="1"/>
  <c r="H2054" i="4"/>
  <c r="H2053" i="4"/>
  <c r="H2052" i="4"/>
  <c r="L49" i="5"/>
  <c r="M49" i="5" s="1"/>
  <c r="I60" i="7"/>
  <c r="I59" i="1"/>
  <c r="J59" i="1" s="1"/>
  <c r="H2723" i="4"/>
  <c r="H2724" i="4"/>
  <c r="H2722" i="4"/>
  <c r="I41" i="7"/>
  <c r="L30" i="5"/>
  <c r="M30" i="5" s="1"/>
  <c r="I40" i="1"/>
  <c r="J40" i="1" s="1"/>
  <c r="H1651" i="4"/>
  <c r="H1652" i="4"/>
  <c r="H1650" i="4"/>
  <c r="G144" i="4"/>
  <c r="H148" i="4" s="1"/>
  <c r="F155" i="4"/>
  <c r="G155" i="4" s="1"/>
  <c r="H160" i="4" s="1"/>
  <c r="F1748" i="4"/>
  <c r="G1748" i="4" s="1"/>
  <c r="H1752" i="4" s="1"/>
  <c r="H1780" i="4" s="1"/>
  <c r="F1422" i="4"/>
  <c r="G1422" i="4" s="1"/>
  <c r="H1430" i="4" s="1"/>
  <c r="G1414" i="4"/>
  <c r="H1418" i="4" s="1"/>
  <c r="G3691" i="4"/>
  <c r="H3695" i="4" s="1"/>
  <c r="F3699" i="4"/>
  <c r="G3699" i="4" s="1"/>
  <c r="H3707" i="4" s="1"/>
  <c r="I57" i="1"/>
  <c r="J57" i="1" s="1"/>
  <c r="I58" i="7"/>
  <c r="L47" i="5"/>
  <c r="M47" i="5" s="1"/>
  <c r="H2589" i="4"/>
  <c r="H2590" i="4"/>
  <c r="H2588" i="4"/>
  <c r="P45" i="7"/>
  <c r="J45" i="7"/>
  <c r="T45" i="7"/>
  <c r="V45" i="7"/>
  <c r="G3758" i="4"/>
  <c r="H3762" i="4" s="1"/>
  <c r="F3766" i="4"/>
  <c r="G3766" i="4" s="1"/>
  <c r="H3774" i="4" s="1"/>
  <c r="F3423" i="4"/>
  <c r="G3423" i="4" s="1"/>
  <c r="H3427" i="4" s="1"/>
  <c r="H3455" i="4" s="1"/>
  <c r="H575" i="4"/>
  <c r="G1213" i="4"/>
  <c r="H1217" i="4" s="1"/>
  <c r="F1221" i="4"/>
  <c r="G1221" i="4" s="1"/>
  <c r="H1229" i="4" s="1"/>
  <c r="H1044" i="4"/>
  <c r="G2217" i="4"/>
  <c r="H2221" i="4" s="1"/>
  <c r="F2228" i="4"/>
  <c r="G2228" i="4" s="1"/>
  <c r="H2233" i="4" s="1"/>
  <c r="P20" i="7"/>
  <c r="T20" i="7"/>
  <c r="J20" i="7"/>
  <c r="H310" i="4"/>
  <c r="F3490" i="4"/>
  <c r="G3490" i="4" s="1"/>
  <c r="H3494" i="4" s="1"/>
  <c r="H3522" i="4" s="1"/>
  <c r="P19" i="7"/>
  <c r="T19" i="7"/>
  <c r="J19" i="7"/>
  <c r="G2954" i="4"/>
  <c r="H2958" i="4" s="1"/>
  <c r="F2962" i="4"/>
  <c r="G2962" i="4" s="1"/>
  <c r="H2970" i="4" s="1"/>
  <c r="V19" i="7"/>
  <c r="F1154" i="4"/>
  <c r="G1154" i="4" s="1"/>
  <c r="H1162" i="4" s="1"/>
  <c r="G1146" i="4"/>
  <c r="H1150" i="4" s="1"/>
  <c r="J85" i="7"/>
  <c r="H3857" i="4"/>
  <c r="P42" i="7"/>
  <c r="J42" i="7"/>
  <c r="T42" i="7"/>
  <c r="V42" i="7"/>
  <c r="H109" i="4"/>
  <c r="H449" i="4"/>
  <c r="H451" i="4" s="1"/>
  <c r="H849" i="4"/>
  <c r="H243" i="4"/>
  <c r="F3967" i="4"/>
  <c r="G3967" i="4" s="1"/>
  <c r="H3975" i="4" s="1"/>
  <c r="G3959" i="4"/>
  <c r="H3963" i="4" s="1"/>
  <c r="F2619" i="4"/>
  <c r="G2619" i="4" s="1"/>
  <c r="H2623" i="4" s="1"/>
  <c r="H2651" i="4" s="1"/>
  <c r="H4130" i="4"/>
  <c r="L75" i="5"/>
  <c r="M75" i="5" s="1"/>
  <c r="I86" i="7"/>
  <c r="H4131" i="4"/>
  <c r="H4129" i="4"/>
  <c r="I85" i="1"/>
  <c r="J85" i="1" s="1"/>
  <c r="G2820" i="4"/>
  <c r="H2824" i="4" s="1"/>
  <c r="F2828" i="4"/>
  <c r="G2828" i="4" s="1"/>
  <c r="H2836" i="4" s="1"/>
  <c r="P54" i="7"/>
  <c r="J54" i="7"/>
  <c r="T54" i="7"/>
  <c r="V54" i="7"/>
  <c r="F1547" i="4"/>
  <c r="G1547" i="4" s="1"/>
  <c r="H1551" i="4" s="1"/>
  <c r="H1579" i="4" s="1"/>
  <c r="H376" i="4"/>
  <c r="F1280" i="4"/>
  <c r="H3059" i="4"/>
  <c r="H3057" i="4"/>
  <c r="H3120" i="4"/>
  <c r="H3656" i="4"/>
  <c r="P28" i="7"/>
  <c r="J28" i="7"/>
  <c r="T28" i="7"/>
  <c r="V28" i="7"/>
  <c r="F3900" i="4"/>
  <c r="G3900" i="4" s="1"/>
  <c r="H3908" i="4" s="1"/>
  <c r="G3892" i="4"/>
  <c r="H3896" i="4" s="1"/>
  <c r="H3388" i="4"/>
  <c r="I71" i="1"/>
  <c r="J71" i="1" s="1"/>
  <c r="G2887" i="4"/>
  <c r="H2891" i="4" s="1"/>
  <c r="F2895" i="4"/>
  <c r="G2895" i="4" s="1"/>
  <c r="H2903" i="4" s="1"/>
  <c r="G744" i="4"/>
  <c r="H748" i="4" s="1"/>
  <c r="F752" i="4"/>
  <c r="G752" i="4" s="1"/>
  <c r="H760" i="4" s="1"/>
  <c r="J78" i="7"/>
  <c r="P78" i="7"/>
  <c r="T78" i="7"/>
  <c r="V78" i="7"/>
  <c r="G1949" i="4"/>
  <c r="H1953" i="4" s="1"/>
  <c r="F1958" i="4"/>
  <c r="G1958" i="4" s="1"/>
  <c r="H1965" i="4" s="1"/>
  <c r="G2753" i="4"/>
  <c r="H2757" i="4" s="1"/>
  <c r="F2761" i="4"/>
  <c r="G2761" i="4" s="1"/>
  <c r="H2769" i="4" s="1"/>
  <c r="H4065" i="4"/>
  <c r="H4067" i="4" s="1"/>
  <c r="H42" i="4"/>
  <c r="H515" i="4"/>
  <c r="H517" i="4" s="1"/>
  <c r="G1481" i="4"/>
  <c r="H1485" i="4" s="1"/>
  <c r="F1489" i="4"/>
  <c r="G1489" i="4" s="1"/>
  <c r="H1497" i="4" s="1"/>
  <c r="F2292" i="4"/>
  <c r="G2292" i="4" s="1"/>
  <c r="H2300" i="4" s="1"/>
  <c r="G2284" i="4"/>
  <c r="H2288" i="4" s="1"/>
  <c r="J53" i="1"/>
  <c r="F2429" i="4"/>
  <c r="G2429" i="4" s="1"/>
  <c r="H2434" i="4" s="1"/>
  <c r="G2418" i="4"/>
  <c r="H2422" i="4" s="1"/>
  <c r="H2390" i="4"/>
  <c r="H2392" i="4" s="1"/>
  <c r="A15" i="1"/>
  <c r="A16" i="1" s="1"/>
  <c r="A17" i="1" s="1"/>
  <c r="A18" i="1" s="1"/>
  <c r="A19" i="1" s="1"/>
  <c r="A22" i="1" s="1"/>
  <c r="A23" i="1" s="1"/>
  <c r="B74" i="4"/>
  <c r="H45" i="2"/>
  <c r="B141" i="4"/>
  <c r="H3058" i="4" l="1"/>
  <c r="L59" i="5"/>
  <c r="M59" i="5" s="1"/>
  <c r="N37" i="7"/>
  <c r="R37" i="7"/>
  <c r="N102" i="7"/>
  <c r="R102" i="7"/>
  <c r="N49" i="7"/>
  <c r="R49" i="7"/>
  <c r="N41" i="7"/>
  <c r="R41" i="7"/>
  <c r="N86" i="7"/>
  <c r="R86" i="7"/>
  <c r="N50" i="7"/>
  <c r="R50" i="7"/>
  <c r="N58" i="7"/>
  <c r="R58" i="7"/>
  <c r="J106" i="7"/>
  <c r="R106" i="7"/>
  <c r="N57" i="7"/>
  <c r="R57" i="7"/>
  <c r="H2524" i="4"/>
  <c r="H2526" i="4" s="1"/>
  <c r="N42" i="7"/>
  <c r="R42" i="7"/>
  <c r="N60" i="7"/>
  <c r="R60" i="7"/>
  <c r="H776" i="4"/>
  <c r="H3260" i="4"/>
  <c r="H2919" i="4"/>
  <c r="I70" i="7"/>
  <c r="H3258" i="4"/>
  <c r="H3259" i="4"/>
  <c r="H2122" i="4"/>
  <c r="H2124" i="4" s="1"/>
  <c r="H4400" i="4"/>
  <c r="H4402" i="4" s="1"/>
  <c r="L56" i="5"/>
  <c r="M56" i="5" s="1"/>
  <c r="H1384" i="4"/>
  <c r="V50" i="7"/>
  <c r="H4332" i="4"/>
  <c r="H4330" i="4"/>
  <c r="H4331" i="4"/>
  <c r="P106" i="7"/>
  <c r="T106" i="7"/>
  <c r="V106" i="7"/>
  <c r="I67" i="7"/>
  <c r="R67" i="7" s="1"/>
  <c r="H1383" i="4"/>
  <c r="T50" i="7"/>
  <c r="H4527" i="4"/>
  <c r="I107" i="7" s="1"/>
  <c r="R107" i="7" s="1"/>
  <c r="H4467" i="4"/>
  <c r="H4469" i="4" s="1"/>
  <c r="H1385" i="4"/>
  <c r="J50" i="7"/>
  <c r="I103" i="7"/>
  <c r="H4264" i="4"/>
  <c r="H4263" i="4"/>
  <c r="H4265" i="4"/>
  <c r="L61" i="5"/>
  <c r="M61" i="5" s="1"/>
  <c r="J102" i="7"/>
  <c r="P102" i="7"/>
  <c r="T102" i="7"/>
  <c r="V102" i="7"/>
  <c r="I36" i="1"/>
  <c r="J36" i="1" s="1"/>
  <c r="P50" i="7"/>
  <c r="T105" i="7"/>
  <c r="P105" i="7"/>
  <c r="V105" i="7"/>
  <c r="H3326" i="4"/>
  <c r="L26" i="5"/>
  <c r="M26" i="5" s="1"/>
  <c r="I72" i="7"/>
  <c r="H3325" i="4"/>
  <c r="H176" i="4"/>
  <c r="H182" i="4" s="1"/>
  <c r="H4199" i="4"/>
  <c r="H4201" i="4" s="1"/>
  <c r="H1981" i="4"/>
  <c r="I46" i="1" s="1"/>
  <c r="J46" i="1" s="1"/>
  <c r="H1918" i="4"/>
  <c r="H1919" i="4"/>
  <c r="V57" i="7"/>
  <c r="H1920" i="4"/>
  <c r="T57" i="7"/>
  <c r="I45" i="1"/>
  <c r="J45" i="1" s="1"/>
  <c r="J57" i="7"/>
  <c r="I46" i="7"/>
  <c r="R46" i="7" s="1"/>
  <c r="P57" i="7"/>
  <c r="H2249" i="4"/>
  <c r="H2253" i="4" s="1"/>
  <c r="H3790" i="4"/>
  <c r="H3794" i="4" s="1"/>
  <c r="H1720" i="4"/>
  <c r="H1722" i="4" s="1"/>
  <c r="H2188" i="4"/>
  <c r="H2187" i="4"/>
  <c r="I50" i="1"/>
  <c r="J50" i="1" s="1"/>
  <c r="H2186" i="4"/>
  <c r="L40" i="5"/>
  <c r="M40" i="5" s="1"/>
  <c r="I51" i="7"/>
  <c r="H3060" i="4"/>
  <c r="H3062" i="4" s="1"/>
  <c r="H1446" i="4"/>
  <c r="L27" i="5" s="1"/>
  <c r="M27" i="5" s="1"/>
  <c r="H2986" i="4"/>
  <c r="L54" i="5" s="1"/>
  <c r="M54" i="5" s="1"/>
  <c r="H2055" i="4"/>
  <c r="H2057" i="4" s="1"/>
  <c r="H2852" i="4"/>
  <c r="I63" i="7" s="1"/>
  <c r="H3991" i="4"/>
  <c r="H3996" i="4" s="1"/>
  <c r="I26" i="1"/>
  <c r="J26" i="1" s="1"/>
  <c r="L16" i="5"/>
  <c r="M16" i="5" s="1"/>
  <c r="I27" i="7"/>
  <c r="H847" i="4"/>
  <c r="H850" i="4" s="1"/>
  <c r="H852" i="4" s="1"/>
  <c r="H1653" i="4"/>
  <c r="H1655" i="4" s="1"/>
  <c r="H2785" i="4"/>
  <c r="I62" i="7" s="1"/>
  <c r="P86" i="7"/>
  <c r="T86" i="7"/>
  <c r="V86" i="7"/>
  <c r="L48" i="5"/>
  <c r="M48" i="5" s="1"/>
  <c r="I59" i="7"/>
  <c r="I58" i="1"/>
  <c r="J58" i="1" s="1"/>
  <c r="H2656" i="4"/>
  <c r="H2657" i="4"/>
  <c r="H2655" i="4"/>
  <c r="L65" i="5"/>
  <c r="M65" i="5" s="1"/>
  <c r="I76" i="7"/>
  <c r="H3526" i="4"/>
  <c r="H3528" i="4"/>
  <c r="I75" i="1"/>
  <c r="J75" i="1" s="1"/>
  <c r="H3527" i="4"/>
  <c r="H1513" i="4"/>
  <c r="I73" i="7"/>
  <c r="L62" i="5"/>
  <c r="M62" i="5" s="1"/>
  <c r="I72" i="1"/>
  <c r="J72" i="1" s="1"/>
  <c r="H3392" i="4"/>
  <c r="H3393" i="4"/>
  <c r="H3394" i="4"/>
  <c r="I18" i="7"/>
  <c r="H382" i="4"/>
  <c r="H380" i="4"/>
  <c r="H381" i="4"/>
  <c r="I17" i="1"/>
  <c r="J17" i="1" s="1"/>
  <c r="H2725" i="4"/>
  <c r="H2727" i="4" s="1"/>
  <c r="I79" i="7"/>
  <c r="L68" i="5"/>
  <c r="M68" i="5" s="1"/>
  <c r="I78" i="1"/>
  <c r="J78" i="1" s="1"/>
  <c r="H3661" i="4"/>
  <c r="H3662" i="4"/>
  <c r="H3660" i="4"/>
  <c r="P37" i="7"/>
  <c r="J37" i="7"/>
  <c r="T37" i="7"/>
  <c r="V37" i="7"/>
  <c r="I82" i="7"/>
  <c r="L71" i="5"/>
  <c r="M71" i="5" s="1"/>
  <c r="I81" i="1"/>
  <c r="J81" i="1" s="1"/>
  <c r="H3862" i="4"/>
  <c r="H3863" i="4"/>
  <c r="H3861" i="4"/>
  <c r="I17" i="7"/>
  <c r="I16" i="1"/>
  <c r="J16" i="1" s="1"/>
  <c r="H315" i="4"/>
  <c r="H316" i="4"/>
  <c r="H314" i="4"/>
  <c r="P58" i="7"/>
  <c r="J58" i="7"/>
  <c r="T58" i="7"/>
  <c r="V58" i="7"/>
  <c r="P60" i="7"/>
  <c r="J60" i="7"/>
  <c r="T60" i="7"/>
  <c r="V60" i="7"/>
  <c r="H3261" i="4"/>
  <c r="H3263" i="4" s="1"/>
  <c r="H3723" i="4"/>
  <c r="I16" i="7"/>
  <c r="I15" i="1"/>
  <c r="J15" i="1" s="1"/>
  <c r="H248" i="4"/>
  <c r="H247" i="4"/>
  <c r="H249" i="4"/>
  <c r="I39" i="1"/>
  <c r="J39" i="1" s="1"/>
  <c r="I40" i="7"/>
  <c r="L29" i="5"/>
  <c r="M29" i="5" s="1"/>
  <c r="H1584" i="4"/>
  <c r="H1585" i="4"/>
  <c r="H1583" i="4"/>
  <c r="I23" i="7"/>
  <c r="L12" i="5"/>
  <c r="M12" i="5" s="1"/>
  <c r="I22" i="1"/>
  <c r="J22" i="1" s="1"/>
  <c r="H581" i="4"/>
  <c r="H580" i="4"/>
  <c r="H579" i="4"/>
  <c r="L57" i="5"/>
  <c r="M57" i="5" s="1"/>
  <c r="I68" i="7"/>
  <c r="I67" i="1"/>
  <c r="J67" i="1" s="1"/>
  <c r="H3125" i="4"/>
  <c r="H3126" i="4"/>
  <c r="H3124" i="4"/>
  <c r="J70" i="7"/>
  <c r="P70" i="7"/>
  <c r="T70" i="7"/>
  <c r="V70" i="7"/>
  <c r="I14" i="7"/>
  <c r="I13" i="1"/>
  <c r="J13" i="1" s="1"/>
  <c r="H114" i="4"/>
  <c r="H113" i="4"/>
  <c r="H115" i="4"/>
  <c r="I42" i="1"/>
  <c r="J42" i="1" s="1"/>
  <c r="I43" i="7"/>
  <c r="L32" i="5"/>
  <c r="M32" i="5" s="1"/>
  <c r="H1785" i="4"/>
  <c r="H1786" i="4"/>
  <c r="H1784" i="4"/>
  <c r="H3924" i="4"/>
  <c r="I73" i="1"/>
  <c r="J73" i="1" s="1"/>
  <c r="L63" i="5"/>
  <c r="M63" i="5" s="1"/>
  <c r="I74" i="7"/>
  <c r="H3461" i="4"/>
  <c r="H3459" i="4"/>
  <c r="H3460" i="4"/>
  <c r="I64" i="7"/>
  <c r="L53" i="5"/>
  <c r="M53" i="5" s="1"/>
  <c r="H2925" i="4"/>
  <c r="I63" i="1"/>
  <c r="J63" i="1" s="1"/>
  <c r="H2923" i="4"/>
  <c r="H2924" i="4"/>
  <c r="H2450" i="4"/>
  <c r="L52" i="5"/>
  <c r="M52" i="5" s="1"/>
  <c r="I62" i="1"/>
  <c r="J62" i="1" s="1"/>
  <c r="H2858" i="4"/>
  <c r="L19" i="5"/>
  <c r="M19" i="5" s="1"/>
  <c r="I30" i="7"/>
  <c r="I29" i="1"/>
  <c r="J29" i="1" s="1"/>
  <c r="H1050" i="4"/>
  <c r="H1049" i="4"/>
  <c r="H1048" i="4"/>
  <c r="P49" i="7"/>
  <c r="J49" i="7"/>
  <c r="T49" i="7"/>
  <c r="V49" i="7"/>
  <c r="J86" i="7"/>
  <c r="I26" i="7"/>
  <c r="L15" i="5"/>
  <c r="M15" i="5" s="1"/>
  <c r="I25" i="1"/>
  <c r="J25" i="1" s="1"/>
  <c r="H780" i="4"/>
  <c r="H781" i="4"/>
  <c r="H782" i="4"/>
  <c r="I13" i="7"/>
  <c r="R13" i="7" s="1"/>
  <c r="H48" i="4"/>
  <c r="I12" i="1"/>
  <c r="H46" i="4"/>
  <c r="H47" i="4"/>
  <c r="J72" i="7"/>
  <c r="T72" i="7"/>
  <c r="G1280" i="4"/>
  <c r="H1284" i="4" s="1"/>
  <c r="F1288" i="4"/>
  <c r="G1288" i="4" s="1"/>
  <c r="H1296" i="4" s="1"/>
  <c r="H4132" i="4"/>
  <c r="H4134" i="4" s="1"/>
  <c r="H1178" i="4"/>
  <c r="H1245" i="4"/>
  <c r="H2591" i="4"/>
  <c r="H2593" i="4" s="1"/>
  <c r="P41" i="7"/>
  <c r="J41" i="7"/>
  <c r="T41" i="7"/>
  <c r="V41" i="7"/>
  <c r="H2316" i="4"/>
  <c r="A24" i="1"/>
  <c r="A25" i="1" s="1"/>
  <c r="A26" i="1" s="1"/>
  <c r="A27" i="1" s="1"/>
  <c r="A28" i="1" s="1"/>
  <c r="H82" i="2"/>
  <c r="B342" i="4"/>
  <c r="N40" i="7" l="1"/>
  <c r="R40" i="7"/>
  <c r="N63" i="7"/>
  <c r="R63" i="7"/>
  <c r="N82" i="7"/>
  <c r="R82" i="7"/>
  <c r="N68" i="7"/>
  <c r="R68" i="7"/>
  <c r="N79" i="7"/>
  <c r="R79" i="7"/>
  <c r="N59" i="7"/>
  <c r="R59" i="7"/>
  <c r="N16" i="7"/>
  <c r="R16" i="7"/>
  <c r="N72" i="7"/>
  <c r="R72" i="7"/>
  <c r="N74" i="7"/>
  <c r="R74" i="7"/>
  <c r="N14" i="7"/>
  <c r="R14" i="7"/>
  <c r="H1985" i="4"/>
  <c r="H1988" i="4" s="1"/>
  <c r="H1990" i="4" s="1"/>
  <c r="N23" i="7"/>
  <c r="R23" i="7"/>
  <c r="L70" i="5"/>
  <c r="M70" i="5" s="1"/>
  <c r="N70" i="7"/>
  <c r="R70" i="7"/>
  <c r="N73" i="7"/>
  <c r="R73" i="7"/>
  <c r="N62" i="7"/>
  <c r="R62" i="7"/>
  <c r="N51" i="7"/>
  <c r="R51" i="7"/>
  <c r="H3328" i="4"/>
  <c r="H3330" i="4" s="1"/>
  <c r="H1987" i="4"/>
  <c r="H1986" i="4"/>
  <c r="N30" i="7"/>
  <c r="R30" i="7"/>
  <c r="L36" i="5"/>
  <c r="M36" i="5" s="1"/>
  <c r="N64" i="7"/>
  <c r="R64" i="7"/>
  <c r="N43" i="7"/>
  <c r="R43" i="7"/>
  <c r="N18" i="7"/>
  <c r="R18" i="7"/>
  <c r="N76" i="7"/>
  <c r="R76" i="7"/>
  <c r="I81" i="7"/>
  <c r="I47" i="7"/>
  <c r="N26" i="7"/>
  <c r="R26" i="7"/>
  <c r="H2856" i="4"/>
  <c r="N103" i="7"/>
  <c r="R103" i="7"/>
  <c r="H2857" i="4"/>
  <c r="N17" i="7"/>
  <c r="R17" i="7"/>
  <c r="P27" i="7"/>
  <c r="R27" i="7"/>
  <c r="H1921" i="4"/>
  <c r="H1923" i="4" s="1"/>
  <c r="H4266" i="4"/>
  <c r="H4268" i="4" s="1"/>
  <c r="J107" i="7"/>
  <c r="J67" i="7"/>
  <c r="N67" i="7"/>
  <c r="V46" i="7"/>
  <c r="N46" i="7"/>
  <c r="V72" i="7"/>
  <c r="J27" i="7"/>
  <c r="N27" i="7"/>
  <c r="V67" i="7"/>
  <c r="P67" i="7"/>
  <c r="V27" i="7"/>
  <c r="T27" i="7"/>
  <c r="H3795" i="4"/>
  <c r="I65" i="7"/>
  <c r="H3796" i="4"/>
  <c r="I80" i="1"/>
  <c r="J80" i="1" s="1"/>
  <c r="H4333" i="4"/>
  <c r="H4335" i="4" s="1"/>
  <c r="H2254" i="4"/>
  <c r="H1386" i="4"/>
  <c r="H1388" i="4" s="1"/>
  <c r="P72" i="7"/>
  <c r="H180" i="4"/>
  <c r="H181" i="4"/>
  <c r="T67" i="7"/>
  <c r="H1450" i="4"/>
  <c r="H1451" i="4"/>
  <c r="I51" i="1"/>
  <c r="J51" i="1" s="1"/>
  <c r="L41" i="5"/>
  <c r="M41" i="5" s="1"/>
  <c r="N107" i="7"/>
  <c r="H4533" i="4"/>
  <c r="H4532" i="4"/>
  <c r="H4531" i="4"/>
  <c r="I52" i="7"/>
  <c r="J52" i="7" s="1"/>
  <c r="H1452" i="4"/>
  <c r="I37" i="1"/>
  <c r="J37" i="1" s="1"/>
  <c r="I38" i="7"/>
  <c r="R38" i="7" s="1"/>
  <c r="J103" i="7"/>
  <c r="P103" i="7"/>
  <c r="T103" i="7"/>
  <c r="V103" i="7"/>
  <c r="I15" i="7"/>
  <c r="I14" i="1"/>
  <c r="J14" i="1" s="1"/>
  <c r="H2255" i="4"/>
  <c r="H2256" i="4" s="1"/>
  <c r="H2258" i="4" s="1"/>
  <c r="I64" i="1"/>
  <c r="J64" i="1" s="1"/>
  <c r="H2990" i="4"/>
  <c r="H2992" i="4"/>
  <c r="H2991" i="4"/>
  <c r="H2189" i="4"/>
  <c r="H2191" i="4" s="1"/>
  <c r="J46" i="7"/>
  <c r="P46" i="7"/>
  <c r="T46" i="7"/>
  <c r="H1586" i="4"/>
  <c r="H1588" i="4" s="1"/>
  <c r="I61" i="1"/>
  <c r="J61" i="1" s="1"/>
  <c r="T51" i="7"/>
  <c r="V51" i="7"/>
  <c r="J51" i="7"/>
  <c r="P51" i="7"/>
  <c r="H1312" i="4"/>
  <c r="I36" i="7" s="1"/>
  <c r="I84" i="7"/>
  <c r="R84" i="7" s="1"/>
  <c r="H783" i="4"/>
  <c r="H785" i="4" s="1"/>
  <c r="H1051" i="4"/>
  <c r="H1053" i="4" s="1"/>
  <c r="H3864" i="4"/>
  <c r="H3866" i="4" s="1"/>
  <c r="L73" i="5"/>
  <c r="M73" i="5" s="1"/>
  <c r="I83" i="1"/>
  <c r="J83" i="1" s="1"/>
  <c r="H3997" i="4"/>
  <c r="H3797" i="4"/>
  <c r="H3799" i="4" s="1"/>
  <c r="H317" i="4"/>
  <c r="H319" i="4" s="1"/>
  <c r="H3995" i="4"/>
  <c r="H2859" i="4"/>
  <c r="H2861" i="4" s="1"/>
  <c r="H2926" i="4"/>
  <c r="H2928" i="4" s="1"/>
  <c r="H2789" i="4"/>
  <c r="H3663" i="4"/>
  <c r="H3665" i="4" s="1"/>
  <c r="H2791" i="4"/>
  <c r="H2790" i="4"/>
  <c r="L51" i="5"/>
  <c r="M51" i="5" s="1"/>
  <c r="H3127" i="4"/>
  <c r="H3129" i="4" s="1"/>
  <c r="H383" i="4"/>
  <c r="H385" i="4" s="1"/>
  <c r="H2658" i="4"/>
  <c r="H2660" i="4" s="1"/>
  <c r="P81" i="7"/>
  <c r="T81" i="7"/>
  <c r="V81" i="7"/>
  <c r="P82" i="7"/>
  <c r="T82" i="7"/>
  <c r="V82" i="7"/>
  <c r="J74" i="7"/>
  <c r="P74" i="7"/>
  <c r="T74" i="7"/>
  <c r="V74" i="7"/>
  <c r="P16" i="7"/>
  <c r="J16" i="7"/>
  <c r="T16" i="7"/>
  <c r="V16" i="7"/>
  <c r="J82" i="7"/>
  <c r="J68" i="7"/>
  <c r="P68" i="7"/>
  <c r="T68" i="7"/>
  <c r="V68" i="7"/>
  <c r="P26" i="7"/>
  <c r="J26" i="7"/>
  <c r="T26" i="7"/>
  <c r="V26" i="7"/>
  <c r="I82" i="1"/>
  <c r="J82" i="1" s="1"/>
  <c r="I83" i="7"/>
  <c r="L72" i="5"/>
  <c r="M72" i="5" s="1"/>
  <c r="H3928" i="4"/>
  <c r="H3930" i="4"/>
  <c r="H3929" i="4"/>
  <c r="H582" i="4"/>
  <c r="H584" i="4" s="1"/>
  <c r="H3529" i="4"/>
  <c r="H3531" i="4" s="1"/>
  <c r="P18" i="7"/>
  <c r="T18" i="7"/>
  <c r="J18" i="7"/>
  <c r="V18" i="7"/>
  <c r="P76" i="7"/>
  <c r="J76" i="7"/>
  <c r="T76" i="7"/>
  <c r="V76" i="7"/>
  <c r="P40" i="7"/>
  <c r="J40" i="7"/>
  <c r="T40" i="7"/>
  <c r="V40" i="7"/>
  <c r="I55" i="7"/>
  <c r="L44" i="5"/>
  <c r="M44" i="5" s="1"/>
  <c r="H116" i="4"/>
  <c r="H118" i="4" s="1"/>
  <c r="I34" i="7"/>
  <c r="L23" i="5"/>
  <c r="M23" i="5" s="1"/>
  <c r="I33" i="1"/>
  <c r="J33" i="1" s="1"/>
  <c r="H1249" i="4"/>
  <c r="H1251" i="4"/>
  <c r="H1250" i="4"/>
  <c r="H2456" i="4"/>
  <c r="H2454" i="4"/>
  <c r="H49" i="4"/>
  <c r="H51" i="4" s="1"/>
  <c r="P30" i="7"/>
  <c r="J30" i="7"/>
  <c r="T30" i="7"/>
  <c r="V30" i="7"/>
  <c r="P62" i="7"/>
  <c r="J62" i="7"/>
  <c r="T62" i="7"/>
  <c r="V62" i="7"/>
  <c r="P52" i="7"/>
  <c r="P17" i="7"/>
  <c r="J17" i="7"/>
  <c r="T17" i="7"/>
  <c r="V17" i="7"/>
  <c r="P63" i="7"/>
  <c r="J63" i="7"/>
  <c r="T63" i="7"/>
  <c r="V63" i="7"/>
  <c r="H2455" i="4"/>
  <c r="I54" i="1"/>
  <c r="J54" i="1" s="1"/>
  <c r="J81" i="7"/>
  <c r="H3395" i="4"/>
  <c r="H3397" i="4" s="1"/>
  <c r="P47" i="7"/>
  <c r="J47" i="7"/>
  <c r="T47" i="7"/>
  <c r="V47" i="7"/>
  <c r="I33" i="7"/>
  <c r="L22" i="5"/>
  <c r="M22" i="5" s="1"/>
  <c r="I32" i="1"/>
  <c r="J32" i="1" s="1"/>
  <c r="H1183" i="4"/>
  <c r="H1182" i="4"/>
  <c r="H1184" i="4"/>
  <c r="L42" i="5"/>
  <c r="M42" i="5" s="1"/>
  <c r="I53" i="7"/>
  <c r="P64" i="7"/>
  <c r="J64" i="7"/>
  <c r="T64" i="7"/>
  <c r="V64" i="7"/>
  <c r="P65" i="7"/>
  <c r="J65" i="7"/>
  <c r="T65" i="7"/>
  <c r="V65" i="7"/>
  <c r="P14" i="7"/>
  <c r="T14" i="7"/>
  <c r="J14" i="7"/>
  <c r="V14" i="7"/>
  <c r="H250" i="4"/>
  <c r="H252" i="4" s="1"/>
  <c r="I80" i="7"/>
  <c r="L69" i="5"/>
  <c r="M69" i="5" s="1"/>
  <c r="I79" i="1"/>
  <c r="J79" i="1" s="1"/>
  <c r="H3729" i="4"/>
  <c r="H3728" i="4"/>
  <c r="H3727" i="4"/>
  <c r="P43" i="7"/>
  <c r="J43" i="7"/>
  <c r="T43" i="7"/>
  <c r="V43" i="7"/>
  <c r="P23" i="7"/>
  <c r="J23" i="7"/>
  <c r="T23" i="7"/>
  <c r="V23" i="7"/>
  <c r="P13" i="7"/>
  <c r="T13" i="7"/>
  <c r="H3462" i="4"/>
  <c r="H3464" i="4" s="1"/>
  <c r="H1787" i="4"/>
  <c r="H1789" i="4" s="1"/>
  <c r="P73" i="7"/>
  <c r="J73" i="7"/>
  <c r="T73" i="7"/>
  <c r="V73" i="7"/>
  <c r="P59" i="7"/>
  <c r="J59" i="7"/>
  <c r="T59" i="7"/>
  <c r="V59" i="7"/>
  <c r="J79" i="7"/>
  <c r="T79" i="7"/>
  <c r="P79" i="7"/>
  <c r="V79" i="7"/>
  <c r="L28" i="5"/>
  <c r="M28" i="5" s="1"/>
  <c r="I39" i="7"/>
  <c r="I38" i="1"/>
  <c r="J38" i="1" s="1"/>
  <c r="H1517" i="4"/>
  <c r="H1519" i="4"/>
  <c r="H1518" i="4"/>
  <c r="I52" i="1"/>
  <c r="H2322" i="4"/>
  <c r="H2321" i="4"/>
  <c r="H2320" i="4"/>
  <c r="A29" i="1"/>
  <c r="A30" i="1" s="1"/>
  <c r="H192" i="2"/>
  <c r="N81" i="7" l="1"/>
  <c r="R81" i="7"/>
  <c r="N52" i="7"/>
  <c r="R52" i="7"/>
  <c r="N33" i="7"/>
  <c r="R33" i="7"/>
  <c r="N39" i="7"/>
  <c r="R39" i="7"/>
  <c r="N34" i="7"/>
  <c r="R34" i="7"/>
  <c r="N83" i="7"/>
  <c r="R83" i="7"/>
  <c r="N15" i="7"/>
  <c r="R15" i="7"/>
  <c r="R113" i="7" s="1"/>
  <c r="N36" i="7"/>
  <c r="R36" i="7"/>
  <c r="N80" i="7"/>
  <c r="R80" i="7"/>
  <c r="N55" i="7"/>
  <c r="R55" i="7"/>
  <c r="N65" i="7"/>
  <c r="R65" i="7"/>
  <c r="N53" i="7"/>
  <c r="R53" i="7"/>
  <c r="V52" i="7"/>
  <c r="T52" i="7"/>
  <c r="N47" i="7"/>
  <c r="R47" i="7"/>
  <c r="H183" i="4"/>
  <c r="H185" i="4" s="1"/>
  <c r="P38" i="7"/>
  <c r="N38" i="7"/>
  <c r="P84" i="7"/>
  <c r="N84" i="7"/>
  <c r="V38" i="7"/>
  <c r="T38" i="7"/>
  <c r="J38" i="7"/>
  <c r="V84" i="7"/>
  <c r="H2993" i="4"/>
  <c r="H2995" i="4" s="1"/>
  <c r="H1453" i="4"/>
  <c r="H1455" i="4" s="1"/>
  <c r="H4534" i="4"/>
  <c r="H4536" i="4" s="1"/>
  <c r="J84" i="7"/>
  <c r="V15" i="7"/>
  <c r="P15" i="7"/>
  <c r="T15" i="7"/>
  <c r="J15" i="7"/>
  <c r="P107" i="7"/>
  <c r="T107" i="7"/>
  <c r="V107" i="7"/>
  <c r="H1316" i="4"/>
  <c r="T84" i="7"/>
  <c r="H1318" i="4"/>
  <c r="H1317" i="4"/>
  <c r="I35" i="1"/>
  <c r="J35" i="1" s="1"/>
  <c r="L25" i="5"/>
  <c r="M25" i="5" s="1"/>
  <c r="M89" i="5" s="1"/>
  <c r="M93" i="5" s="1"/>
  <c r="M94" i="5" s="1"/>
  <c r="H3998" i="4"/>
  <c r="H4000" i="4" s="1"/>
  <c r="H2323" i="4"/>
  <c r="H2325" i="4" s="1"/>
  <c r="H2457" i="4"/>
  <c r="H2459" i="4" s="1"/>
  <c r="H3730" i="4"/>
  <c r="H3732" i="4" s="1"/>
  <c r="H3931" i="4"/>
  <c r="H3933" i="4" s="1"/>
  <c r="H2792" i="4"/>
  <c r="H2794" i="4" s="1"/>
  <c r="P83" i="7"/>
  <c r="T83" i="7"/>
  <c r="V83" i="7"/>
  <c r="P39" i="7"/>
  <c r="J39" i="7"/>
  <c r="T39" i="7"/>
  <c r="V39" i="7"/>
  <c r="J83" i="7"/>
  <c r="J53" i="7"/>
  <c r="H1252" i="4"/>
  <c r="H1254" i="4" s="1"/>
  <c r="P55" i="7"/>
  <c r="J55" i="7"/>
  <c r="T55" i="7"/>
  <c r="V55" i="7"/>
  <c r="H1185" i="4"/>
  <c r="H1187" i="4" s="1"/>
  <c r="J33" i="7"/>
  <c r="P33" i="7"/>
  <c r="T33" i="7"/>
  <c r="V33" i="7"/>
  <c r="J34" i="7"/>
  <c r="P34" i="7"/>
  <c r="T34" i="7"/>
  <c r="V34" i="7"/>
  <c r="P36" i="7"/>
  <c r="J36" i="7"/>
  <c r="T36" i="7"/>
  <c r="V36" i="7"/>
  <c r="J80" i="7"/>
  <c r="T80" i="7"/>
  <c r="P80" i="7"/>
  <c r="V80" i="7"/>
  <c r="H1520" i="4"/>
  <c r="H1522" i="4" s="1"/>
  <c r="J52" i="1"/>
  <c r="A32" i="1"/>
  <c r="B408" i="4"/>
  <c r="H228" i="2"/>
  <c r="R117" i="7" l="1"/>
  <c r="R118" i="7" s="1"/>
  <c r="R115" i="7"/>
  <c r="R116" i="7"/>
  <c r="R120" i="7"/>
  <c r="H1319" i="4"/>
  <c r="H1321" i="4" s="1"/>
  <c r="M91" i="5"/>
  <c r="M92" i="5"/>
  <c r="A33" i="1"/>
  <c r="A35" i="1" s="1"/>
  <c r="A36" i="1" s="1"/>
  <c r="A37" i="1" s="1"/>
  <c r="A38" i="1" s="1"/>
  <c r="A39" i="1" s="1"/>
  <c r="A40" i="1" s="1"/>
  <c r="A41" i="1" s="1"/>
  <c r="A42" i="1" s="1"/>
  <c r="A44" i="1" s="1"/>
  <c r="A45" i="1" s="1"/>
  <c r="A49" i="1" s="1"/>
  <c r="A50" i="1" s="1"/>
  <c r="A51" i="1" s="1"/>
  <c r="A52" i="1" s="1"/>
  <c r="A53" i="1" s="1"/>
  <c r="A54" i="1" s="1"/>
  <c r="A56" i="1" s="1"/>
  <c r="A57" i="1" s="1"/>
  <c r="A58" i="1" s="1"/>
  <c r="A59" i="1" s="1"/>
  <c r="A61" i="1" s="1"/>
  <c r="A62" i="1" s="1"/>
  <c r="A63" i="1" s="1"/>
  <c r="A64" i="1" s="1"/>
  <c r="A66" i="1" s="1"/>
  <c r="A67" i="1" s="1"/>
  <c r="A68" i="1" s="1"/>
  <c r="A69" i="1" s="1"/>
  <c r="A71" i="1" s="1"/>
  <c r="A72" i="1" s="1"/>
  <c r="A73" i="1" s="1"/>
  <c r="A75" i="1" s="1"/>
  <c r="A77" i="1" s="1"/>
  <c r="A78" i="1" s="1"/>
  <c r="A79" i="1" s="1"/>
  <c r="A80" i="1" s="1"/>
  <c r="A81" i="1" s="1"/>
  <c r="A82" i="1" s="1"/>
  <c r="A83" i="1" s="1"/>
  <c r="A84" i="1" s="1"/>
  <c r="A85" i="1" s="1"/>
  <c r="H264" i="2"/>
  <c r="B474" i="4"/>
  <c r="M96" i="5" l="1"/>
  <c r="Q96" i="5" s="1"/>
  <c r="X34" i="2"/>
  <c r="X36" i="2" s="1"/>
  <c r="H12" i="1" l="1"/>
  <c r="J12" i="1" s="1"/>
  <c r="J99" i="1" s="1"/>
  <c r="J101" i="1" s="1"/>
  <c r="H13" i="7"/>
  <c r="M13" i="7" s="1"/>
  <c r="N13" i="7" l="1"/>
  <c r="N113" i="7" s="1"/>
  <c r="U13" i="7"/>
  <c r="V13" i="7" s="1"/>
  <c r="J13" i="7"/>
  <c r="J113" i="7" s="1"/>
  <c r="J102" i="1"/>
  <c r="J103" i="1"/>
  <c r="J104" i="1" s="1"/>
  <c r="N117" i="7" l="1"/>
  <c r="N118" i="7" s="1"/>
  <c r="N116" i="7"/>
  <c r="N115" i="7"/>
  <c r="N120" i="7" s="1"/>
  <c r="J117" i="7"/>
  <c r="J118" i="7" s="1"/>
  <c r="J115" i="7"/>
  <c r="J116" i="7"/>
  <c r="J106" i="1"/>
  <c r="N106" i="1" s="1"/>
  <c r="J120" i="7" l="1"/>
  <c r="O53" i="7"/>
  <c r="P53" i="7" s="1"/>
  <c r="P113" i="7" s="1"/>
  <c r="P116" i="7" l="1"/>
  <c r="P117" i="7"/>
  <c r="P118" i="7" s="1"/>
  <c r="P115" i="7"/>
  <c r="S53" i="7"/>
  <c r="U53" i="7" s="1"/>
  <c r="P120" i="7" l="1"/>
  <c r="V53" i="7"/>
  <c r="T53" i="7"/>
  <c r="T113" i="7" s="1"/>
  <c r="Q120" i="7" l="1"/>
  <c r="S120" i="7"/>
  <c r="V113" i="7"/>
  <c r="V115" i="7" s="1"/>
  <c r="T117" i="7"/>
  <c r="T118" i="7" s="1"/>
  <c r="T115" i="7"/>
  <c r="T116" i="7"/>
  <c r="V117" i="7" l="1"/>
  <c r="V118" i="7" s="1"/>
  <c r="V116" i="7"/>
  <c r="V120" i="7" s="1"/>
  <c r="W120" i="7" s="1"/>
  <c r="T120" i="7"/>
  <c r="U120" i="7" s="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51">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bk>
      <extLst>
        <ext uri="{3e2802c4-a4d2-4d8b-9148-e3be6c30e623}">
          <xlrd:rvb i="22"/>
        </ext>
      </extLst>
    </bk>
    <bk>
      <extLst>
        <ext uri="{3e2802c4-a4d2-4d8b-9148-e3be6c30e623}">
          <xlrd:rvb i="23"/>
        </ext>
      </extLst>
    </bk>
    <bk>
      <extLst>
        <ext uri="{3e2802c4-a4d2-4d8b-9148-e3be6c30e623}">
          <xlrd:rvb i="24"/>
        </ext>
      </extLst>
    </bk>
    <bk>
      <extLst>
        <ext uri="{3e2802c4-a4d2-4d8b-9148-e3be6c30e623}">
          <xlrd:rvb i="25"/>
        </ext>
      </extLst>
    </bk>
    <bk>
      <extLst>
        <ext uri="{3e2802c4-a4d2-4d8b-9148-e3be6c30e623}">
          <xlrd:rvb i="26"/>
        </ext>
      </extLst>
    </bk>
    <bk>
      <extLst>
        <ext uri="{3e2802c4-a4d2-4d8b-9148-e3be6c30e623}">
          <xlrd:rvb i="27"/>
        </ext>
      </extLst>
    </bk>
    <bk>
      <extLst>
        <ext uri="{3e2802c4-a4d2-4d8b-9148-e3be6c30e623}">
          <xlrd:rvb i="28"/>
        </ext>
      </extLst>
    </bk>
    <bk>
      <extLst>
        <ext uri="{3e2802c4-a4d2-4d8b-9148-e3be6c30e623}">
          <xlrd:rvb i="29"/>
        </ext>
      </extLst>
    </bk>
    <bk>
      <extLst>
        <ext uri="{3e2802c4-a4d2-4d8b-9148-e3be6c30e623}">
          <xlrd:rvb i="30"/>
        </ext>
      </extLst>
    </bk>
    <bk>
      <extLst>
        <ext uri="{3e2802c4-a4d2-4d8b-9148-e3be6c30e623}">
          <xlrd:rvb i="31"/>
        </ext>
      </extLst>
    </bk>
    <bk>
      <extLst>
        <ext uri="{3e2802c4-a4d2-4d8b-9148-e3be6c30e623}">
          <xlrd:rvb i="32"/>
        </ext>
      </extLst>
    </bk>
    <bk>
      <extLst>
        <ext uri="{3e2802c4-a4d2-4d8b-9148-e3be6c30e623}">
          <xlrd:rvb i="33"/>
        </ext>
      </extLst>
    </bk>
    <bk>
      <extLst>
        <ext uri="{3e2802c4-a4d2-4d8b-9148-e3be6c30e623}">
          <xlrd:rvb i="34"/>
        </ext>
      </extLst>
    </bk>
    <bk>
      <extLst>
        <ext uri="{3e2802c4-a4d2-4d8b-9148-e3be6c30e623}">
          <xlrd:rvb i="35"/>
        </ext>
      </extLst>
    </bk>
    <bk>
      <extLst>
        <ext uri="{3e2802c4-a4d2-4d8b-9148-e3be6c30e623}">
          <xlrd:rvb i="36"/>
        </ext>
      </extLst>
    </bk>
    <bk>
      <extLst>
        <ext uri="{3e2802c4-a4d2-4d8b-9148-e3be6c30e623}">
          <xlrd:rvb i="37"/>
        </ext>
      </extLst>
    </bk>
    <bk>
      <extLst>
        <ext uri="{3e2802c4-a4d2-4d8b-9148-e3be6c30e623}">
          <xlrd:rvb i="38"/>
        </ext>
      </extLst>
    </bk>
    <bk>
      <extLst>
        <ext uri="{3e2802c4-a4d2-4d8b-9148-e3be6c30e623}">
          <xlrd:rvb i="39"/>
        </ext>
      </extLst>
    </bk>
    <bk>
      <extLst>
        <ext uri="{3e2802c4-a4d2-4d8b-9148-e3be6c30e623}">
          <xlrd:rvb i="40"/>
        </ext>
      </extLst>
    </bk>
    <bk>
      <extLst>
        <ext uri="{3e2802c4-a4d2-4d8b-9148-e3be6c30e623}">
          <xlrd:rvb i="41"/>
        </ext>
      </extLst>
    </bk>
    <bk>
      <extLst>
        <ext uri="{3e2802c4-a4d2-4d8b-9148-e3be6c30e623}">
          <xlrd:rvb i="42"/>
        </ext>
      </extLst>
    </bk>
    <bk>
      <extLst>
        <ext uri="{3e2802c4-a4d2-4d8b-9148-e3be6c30e623}">
          <xlrd:rvb i="43"/>
        </ext>
      </extLst>
    </bk>
    <bk>
      <extLst>
        <ext uri="{3e2802c4-a4d2-4d8b-9148-e3be6c30e623}">
          <xlrd:rvb i="44"/>
        </ext>
      </extLst>
    </bk>
    <bk>
      <extLst>
        <ext uri="{3e2802c4-a4d2-4d8b-9148-e3be6c30e623}">
          <xlrd:rvb i="45"/>
        </ext>
      </extLst>
    </bk>
    <bk>
      <extLst>
        <ext uri="{3e2802c4-a4d2-4d8b-9148-e3be6c30e623}">
          <xlrd:rvb i="46"/>
        </ext>
      </extLst>
    </bk>
    <bk>
      <extLst>
        <ext uri="{3e2802c4-a4d2-4d8b-9148-e3be6c30e623}">
          <xlrd:rvb i="47"/>
        </ext>
      </extLst>
    </bk>
    <bk>
      <extLst>
        <ext uri="{3e2802c4-a4d2-4d8b-9148-e3be6c30e623}">
          <xlrd:rvb i="48"/>
        </ext>
      </extLst>
    </bk>
    <bk>
      <extLst>
        <ext uri="{3e2802c4-a4d2-4d8b-9148-e3be6c30e623}">
          <xlrd:rvb i="49"/>
        </ext>
      </extLst>
    </bk>
    <bk>
      <extLst>
        <ext uri="{3e2802c4-a4d2-4d8b-9148-e3be6c30e623}">
          <xlrd:rvb i="50"/>
        </ext>
      </extLst>
    </bk>
  </futureMetadata>
  <valueMetadata count="51">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bk>
      <rc t="1" v="22"/>
    </bk>
    <bk>
      <rc t="1" v="23"/>
    </bk>
    <bk>
      <rc t="1" v="24"/>
    </bk>
    <bk>
      <rc t="1" v="25"/>
    </bk>
    <bk>
      <rc t="1" v="26"/>
    </bk>
    <bk>
      <rc t="1" v="27"/>
    </bk>
    <bk>
      <rc t="1" v="28"/>
    </bk>
    <bk>
      <rc t="1" v="29"/>
    </bk>
    <bk>
      <rc t="1" v="30"/>
    </bk>
    <bk>
      <rc t="1" v="31"/>
    </bk>
    <bk>
      <rc t="1" v="32"/>
    </bk>
    <bk>
      <rc t="1" v="33"/>
    </bk>
    <bk>
      <rc t="1" v="34"/>
    </bk>
    <bk>
      <rc t="1" v="35"/>
    </bk>
    <bk>
      <rc t="1" v="36"/>
    </bk>
    <bk>
      <rc t="1" v="37"/>
    </bk>
    <bk>
      <rc t="1" v="38"/>
    </bk>
    <bk>
      <rc t="1" v="39"/>
    </bk>
    <bk>
      <rc t="1" v="40"/>
    </bk>
    <bk>
      <rc t="1" v="41"/>
    </bk>
    <bk>
      <rc t="1" v="42"/>
    </bk>
    <bk>
      <rc t="1" v="43"/>
    </bk>
    <bk>
      <rc t="1" v="44"/>
    </bk>
    <bk>
      <rc t="1" v="45"/>
    </bk>
    <bk>
      <rc t="1" v="46"/>
    </bk>
    <bk>
      <rc t="1" v="47"/>
    </bk>
    <bk>
      <rc t="1" v="48"/>
    </bk>
    <bk>
      <rc t="1" v="49"/>
    </bk>
    <bk>
      <rc t="1" v="50"/>
    </bk>
  </valueMetadata>
</metadata>
</file>

<file path=xl/sharedStrings.xml><?xml version="1.0" encoding="utf-8"?>
<sst xmlns="http://schemas.openxmlformats.org/spreadsheetml/2006/main" count="13724" uniqueCount="624">
  <si>
    <t xml:space="preserve">                                                      PRESUPUESTO DE OBRA CIVIL</t>
  </si>
  <si>
    <t xml:space="preserve">CODIGO: </t>
  </si>
  <si>
    <t>FT-TEC-01</t>
  </si>
  <si>
    <t>VESION:</t>
  </si>
  <si>
    <t>FECHA DE APROBACION:</t>
  </si>
  <si>
    <t xml:space="preserve">OBJETO: </t>
  </si>
  <si>
    <t>Nº</t>
  </si>
  <si>
    <t>ÍTEM DE PAGO</t>
  </si>
  <si>
    <t xml:space="preserve">ESPECIFICACIONES </t>
  </si>
  <si>
    <t>DESCRIPCIÓN</t>
  </si>
  <si>
    <t>UND.</t>
  </si>
  <si>
    <t>CANTIDAD</t>
  </si>
  <si>
    <t>VALOR UNITARIO</t>
  </si>
  <si>
    <t xml:space="preserve">VALOR TOTAL                                </t>
  </si>
  <si>
    <t>GENERAL</t>
  </si>
  <si>
    <t>PARTICULAR</t>
  </si>
  <si>
    <t>ML</t>
  </si>
  <si>
    <t>M2</t>
  </si>
  <si>
    <t>M3</t>
  </si>
  <si>
    <t>KG</t>
  </si>
  <si>
    <t>UND</t>
  </si>
  <si>
    <t>m2</t>
  </si>
  <si>
    <t>m3</t>
  </si>
  <si>
    <t>SUB TOTAL OBRAS COSTO DIRECTO</t>
  </si>
  <si>
    <t>ADMINISTRACION</t>
  </si>
  <si>
    <t>IMPREVISTO</t>
  </si>
  <si>
    <t>SUBTOTAL OBRAS (INCLUYE IVA)</t>
  </si>
  <si>
    <t>UTILIDAD</t>
  </si>
  <si>
    <t>IVA/UTILIDAD</t>
  </si>
  <si>
    <t>IVA/UTILILIDAD</t>
  </si>
  <si>
    <t>VALOR TOTAL</t>
  </si>
  <si>
    <t>DESCRIPCION</t>
  </si>
  <si>
    <t>PORCENTAJE</t>
  </si>
  <si>
    <t>ADMINISTRACIÓN</t>
  </si>
  <si>
    <t>A=</t>
  </si>
  <si>
    <t xml:space="preserve">IMPREVISTO
</t>
  </si>
  <si>
    <t>I=</t>
  </si>
  <si>
    <t xml:space="preserve">UTILIDAD
</t>
  </si>
  <si>
    <t>U=</t>
  </si>
  <si>
    <t>TOTAL A.I.U</t>
  </si>
  <si>
    <t>A.I.U.=</t>
  </si>
  <si>
    <t>Suministro e instalacion de Porton de acceso vehicular de doble hoja abatible en tuberia galvanizada estructural Ø2". Incluye soportes y Herrajes, esquema de pintura Anticorrosivo Esp=6 mils, acabado Poliuretano blanca Esp=12mils. Incluye marco, tensores, empotramiento y anclaje de tubería de soporte de giro a pedestal de 20cm x 20cm x 40cm fundido In Situ en concreto de 3500 PSI armado con acero de refuerzo corrugado grado 60, Fy = 4200 kg/cm², cuantía mínima de 80kg/m³.</t>
  </si>
  <si>
    <t>MEMORIAS DE CANTIDADES</t>
  </si>
  <si>
    <t>FT-TEC-03</t>
  </si>
  <si>
    <t>PROYECTO:</t>
  </si>
  <si>
    <t>OBRAS DE MANTENIMIENTO EN LOS CEMENTERIOS DISTRITALES DE CARTAGENA DE INDIAS</t>
  </si>
  <si>
    <t xml:space="preserve">CAPITULO </t>
  </si>
  <si>
    <t>ITEM</t>
  </si>
  <si>
    <t>DESCRIPCIÓN DE LA ACTIVIDAD:</t>
  </si>
  <si>
    <t>ESQUEMA O REGISTRO FOTOGRAFICO</t>
  </si>
  <si>
    <t>LOCALIZACION</t>
  </si>
  <si>
    <t>DIMENSIONES</t>
  </si>
  <si>
    <t>CANT.</t>
  </si>
  <si>
    <t>TOTALES</t>
  </si>
  <si>
    <t>LONG
 (m)</t>
  </si>
  <si>
    <t>ANCHO
 (m)</t>
  </si>
  <si>
    <t>ALTURA  
(m)</t>
  </si>
  <si>
    <t>ml</t>
  </si>
  <si>
    <t>OBSERVACIONES</t>
  </si>
  <si>
    <t xml:space="preserve">RESPONSABLE DE LOS CALCULOS:        
</t>
  </si>
  <si>
    <t xml:space="preserve">APRUEBA:
</t>
  </si>
  <si>
    <t xml:space="preserve">TOTAL  </t>
  </si>
  <si>
    <t>LISTADO DE MANO DE OBRA</t>
  </si>
  <si>
    <t>unidad</t>
  </si>
  <si>
    <t>Ítem</t>
  </si>
  <si>
    <t>VALOR ($ COP)</t>
  </si>
  <si>
    <t>mes</t>
  </si>
  <si>
    <t>Salario mínimo legal mensual vigente - SMLMV básico 2023</t>
  </si>
  <si>
    <t>Subsidio de transporte 2024</t>
  </si>
  <si>
    <t>Salario mínimo legal mensual vigente - SMLMV 2023 + Subsidio de transporte 2023</t>
  </si>
  <si>
    <t>día</t>
  </si>
  <si>
    <t>Jornal + subsidio de transporte 2024</t>
  </si>
  <si>
    <t>%</t>
  </si>
  <si>
    <t>Factor prestacional INVIAS vigente</t>
  </si>
  <si>
    <t xml:space="preserve">Jornal básico </t>
  </si>
  <si>
    <t>Jornal básico con factor prestacional</t>
  </si>
  <si>
    <t>salario basico SMLMV 2024 con factor prestacional</t>
  </si>
  <si>
    <t>#</t>
  </si>
  <si>
    <t>Insumo</t>
  </si>
  <si>
    <t>Precio ($ COP)</t>
  </si>
  <si>
    <t>Factor de Jornal 2024</t>
  </si>
  <si>
    <t>Oficial</t>
  </si>
  <si>
    <t>Oficial (2)</t>
  </si>
  <si>
    <t>Rescatista</t>
  </si>
  <si>
    <t>Almacenista</t>
  </si>
  <si>
    <t>Ayudante</t>
  </si>
  <si>
    <t>Ayudante (2)</t>
  </si>
  <si>
    <t>Ayudante (3)</t>
  </si>
  <si>
    <t>Ayudante (4)</t>
  </si>
  <si>
    <t>Ayudante (5)</t>
  </si>
  <si>
    <t>Ayudante (6)</t>
  </si>
  <si>
    <t>Ayudante (7)</t>
  </si>
  <si>
    <t>Ayudante (8)</t>
  </si>
  <si>
    <t>Ayudante (9)</t>
  </si>
  <si>
    <t>Ayudante (10)</t>
  </si>
  <si>
    <t>Obrero (prueba de carga)</t>
  </si>
  <si>
    <t xml:space="preserve">Obrero de hincado </t>
  </si>
  <si>
    <t>Obreros de hincado (2)</t>
  </si>
  <si>
    <t xml:space="preserve">Obrero de izado </t>
  </si>
  <si>
    <t>Obreros de izado (2)</t>
  </si>
  <si>
    <t>Oficial (3)</t>
  </si>
  <si>
    <t>Oficial + 3 Ayudantes (armado e inyección de anclajes)</t>
  </si>
  <si>
    <t>Oficial experto en desmontaje</t>
  </si>
  <si>
    <t>Oficial experto en explosivos</t>
  </si>
  <si>
    <t xml:space="preserve">Oficial  Obrero (3) Cuadrilla de un oficial y 3 Obreros. </t>
  </si>
  <si>
    <t>1 Oficial y 1 Obrero.</t>
  </si>
  <si>
    <t>Cuadrilla de Un Oficial y (2) Obreros.</t>
  </si>
  <si>
    <t>Cuadrilla de un oficial y (4) Obreros.</t>
  </si>
  <si>
    <t>Cuadrilla de desmontaje (10 personas)</t>
  </si>
  <si>
    <t>Cuadrilla de fabricación</t>
  </si>
  <si>
    <t>Cadenero</t>
  </si>
  <si>
    <t>Cadeneros (2)</t>
  </si>
  <si>
    <t>Carpintero</t>
  </si>
  <si>
    <t>Armador</t>
  </si>
  <si>
    <t>Paletero</t>
  </si>
  <si>
    <t>Paletero (2)</t>
  </si>
  <si>
    <t>Rastrillero</t>
  </si>
  <si>
    <t>Rastrilleros (2)</t>
  </si>
  <si>
    <t>Cortador</t>
  </si>
  <si>
    <t>Operador prueba de integridad</t>
  </si>
  <si>
    <t xml:space="preserve">Operador de maquinaria pesada </t>
  </si>
  <si>
    <t>Perforador</t>
  </si>
  <si>
    <t>Perforador + Ayudante1 + Ayudante2</t>
  </si>
  <si>
    <t>Soldador</t>
  </si>
  <si>
    <t>Soldador (2)</t>
  </si>
  <si>
    <t>Soldador 1A</t>
  </si>
  <si>
    <t>Soldador experto en montaje y pruebas</t>
  </si>
  <si>
    <t>Celador</t>
  </si>
  <si>
    <t xml:space="preserve">Inspector </t>
  </si>
  <si>
    <t>Inspector de fabricación y montaje</t>
  </si>
  <si>
    <t>Técnico electricista</t>
  </si>
  <si>
    <t>Técnico y/o profesionale HSEQ para obra</t>
  </si>
  <si>
    <t>Topografo</t>
  </si>
  <si>
    <t>Calculista</t>
  </si>
  <si>
    <t>Dibujante</t>
  </si>
  <si>
    <t>Dibujante 2</t>
  </si>
  <si>
    <t xml:space="preserve">Técnico agricola, técnico en botánica y/o jardinero </t>
  </si>
  <si>
    <t>Ingeniero de montaje y prueba</t>
  </si>
  <si>
    <t>Ingeniero de Montaje y Prueba Pilote 1</t>
  </si>
  <si>
    <t>Ingeniero Especialista prueba de  integridad</t>
  </si>
  <si>
    <t xml:space="preserve">Ingeniero Geotecnista </t>
  </si>
  <si>
    <t>Ingeniero supervisor</t>
  </si>
  <si>
    <t>Ingeniero supervisor y director de prueba</t>
  </si>
  <si>
    <t>Ingeniero Supervisor y Director de Prueba Pilote</t>
  </si>
  <si>
    <t xml:space="preserve">Inspector de fabricacion montaje y pintura </t>
  </si>
  <si>
    <t xml:space="preserve">Operador de maquinaria liviana </t>
  </si>
  <si>
    <t>PREDIO LA MARIA</t>
  </si>
  <si>
    <t>SUMINISTRO E INSTALACION DE VALLA INFORMATIVA DE 1X 0.7 CON BASTIDOR EN MADERA. SEGÚN DISEÑO.</t>
  </si>
  <si>
    <t>ANALISIS DE PRECIOS UNITARIOS</t>
  </si>
  <si>
    <t>CODIGO</t>
  </si>
  <si>
    <t>FT-TEC-02</t>
  </si>
  <si>
    <t>VERSION</t>
  </si>
  <si>
    <t>FECHA DE APROBACION</t>
  </si>
  <si>
    <t>ITEM:</t>
  </si>
  <si>
    <t>UNIDAD</t>
  </si>
  <si>
    <t xml:space="preserve">I. EQUIPO                                                                                                         </t>
  </si>
  <si>
    <t>Descripción</t>
  </si>
  <si>
    <t>Unidad</t>
  </si>
  <si>
    <t>Cantidad</t>
  </si>
  <si>
    <t>Costo</t>
  </si>
  <si>
    <t>Vr.  Unitario</t>
  </si>
  <si>
    <t>Herramientas menores</t>
  </si>
  <si>
    <t>Glb</t>
  </si>
  <si>
    <t>Estacion total y Nivel</t>
  </si>
  <si>
    <t>DIA</t>
  </si>
  <si>
    <t>SUB-TOTAL</t>
  </si>
  <si>
    <t xml:space="preserve">II. MATERIALES EN OBRA                                                                               </t>
  </si>
  <si>
    <t>Vr.  Parcial</t>
  </si>
  <si>
    <t>CONSUMIBLES</t>
  </si>
  <si>
    <t>GLB</t>
  </si>
  <si>
    <t xml:space="preserve">Listón de cativo de 2" x 4 " x 10' </t>
  </si>
  <si>
    <t xml:space="preserve"> </t>
  </si>
  <si>
    <t>Und</t>
  </si>
  <si>
    <t>Puntilla Con Cabeza 2-1/2Pg 500G</t>
  </si>
  <si>
    <t xml:space="preserve">III. TRANSPORTE                                                          </t>
  </si>
  <si>
    <t>VOL. o PESO</t>
  </si>
  <si>
    <t>DISTANCIA</t>
  </si>
  <si>
    <t>M3 o Ton/Km</t>
  </si>
  <si>
    <t>TARIFA</t>
  </si>
  <si>
    <t xml:space="preserve">IV. MANO DE OBRA                                                                                          </t>
  </si>
  <si>
    <t>Trabajador</t>
  </si>
  <si>
    <t>Jornal</t>
  </si>
  <si>
    <t>Prest.Soc.</t>
  </si>
  <si>
    <t>Jornal Total</t>
  </si>
  <si>
    <t>Rendimiento</t>
  </si>
  <si>
    <t>Vr.Unitario</t>
  </si>
  <si>
    <t>TOTAL COSTO DIRECTO</t>
  </si>
  <si>
    <t xml:space="preserve">V. COSTO INDIRECTO                                                                                    </t>
  </si>
  <si>
    <t>OBSERVACIONES INTERVENTORÍA</t>
  </si>
  <si>
    <t>COSTO TOTAL</t>
  </si>
  <si>
    <t>Firma</t>
  </si>
  <si>
    <t>Nombre:</t>
  </si>
  <si>
    <t>Representante Legal del Contratista o su Apoderado</t>
  </si>
  <si>
    <t>Matricula No. :</t>
  </si>
  <si>
    <t>APROBACIÓN POR INTERVENTORÍA</t>
  </si>
  <si>
    <t>NOTA:</t>
  </si>
  <si>
    <t>Representante Legal del Interventor o su Apoderado</t>
  </si>
  <si>
    <t>LOCALIZACIÓN, TRAZADO, REPLANTEO Y NIVELACIÓN. INCLUYE ENTREGA DE PLANOS Y CARTERA.</t>
  </si>
  <si>
    <t>VIBRADOR A GASOLINA</t>
  </si>
  <si>
    <t>Un</t>
  </si>
  <si>
    <t>Mt</t>
  </si>
  <si>
    <t>Alambre liso calibre 12</t>
  </si>
  <si>
    <t>Alambre para amarre calibre 12</t>
  </si>
  <si>
    <t>Concreto 3500 psi , para base</t>
  </si>
  <si>
    <t>mt</t>
  </si>
  <si>
    <t>oficial</t>
  </si>
  <si>
    <t>ayudante (2)</t>
  </si>
  <si>
    <t>Pulidora 7 1/2"</t>
  </si>
  <si>
    <t>Dia</t>
  </si>
  <si>
    <t>Maquina de soldar</t>
  </si>
  <si>
    <t>Tubo cerramiento galvanizado 2" x 1.5mm</t>
  </si>
  <si>
    <t>CONCRETO CORRIENTE GRAVA COMÚN 4000 PSI</t>
  </si>
  <si>
    <t xml:space="preserve">Electrodo revestido para acero inoxidable E309L-16 </t>
  </si>
  <si>
    <t>Platina de acero 4" x 1/4" AC</t>
  </si>
  <si>
    <t>JUEGO DE ACCESORIOS (Visagras, Poleas, Cerrojo). Según detalle.</t>
  </si>
  <si>
    <t>Pintura anticorrosiva</t>
  </si>
  <si>
    <t>GL</t>
  </si>
  <si>
    <t>Esmalte Poliuretano + Catalizador</t>
  </si>
  <si>
    <t>gl</t>
  </si>
  <si>
    <t>Disolvente Poliuretano</t>
  </si>
  <si>
    <t>LT</t>
  </si>
  <si>
    <t>Tubo cerramiento galvanizado 3" x 1.9mm x 6m Z180</t>
  </si>
  <si>
    <t>Und.</t>
  </si>
  <si>
    <t>APLICACIÓN DE MATA MALEZA CON HERBICIDA NO SELECTIVO (GLIFOSATO - UNA APLICACIÓN 15 días despues de haber realizado el corte de maleza)</t>
  </si>
  <si>
    <t>FUMIGADORA AGRÍCOLA PLÁSTICA ERGONÓMICA DE 20 LITROS</t>
  </si>
  <si>
    <t>LTS</t>
  </si>
  <si>
    <t xml:space="preserve">valla informativa </t>
  </si>
  <si>
    <t>Poste de concreto con brazo para cerramiento de 3 m de altura dim 10x10 , 8 huecos. Incluye transporte al sitio del trabajo</t>
  </si>
  <si>
    <t>Vibrador a Gasolina</t>
  </si>
  <si>
    <t>Hr</t>
  </si>
  <si>
    <t>CONCRETO 4000 PSI</t>
  </si>
  <si>
    <t>Antisol</t>
  </si>
  <si>
    <t>Kg</t>
  </si>
  <si>
    <t>Acero P-60</t>
  </si>
  <si>
    <t>Alambre Negro</t>
  </si>
  <si>
    <t>CONCRETO 3500 PSI</t>
  </si>
  <si>
    <t>Viga de amarre en concreto reforzado de 3500 PSI H=0,20 x W=0,20. Incluye acero de refuerzo corrugado grado 60, Fy = 4200 kg/cm², cuantia minima de 95kg/m³. Incluye junta de dilatacion en ambas caras de viga con placa existente.</t>
  </si>
  <si>
    <t>PORTON DE ACCESO</t>
  </si>
  <si>
    <t>Picada de Enchape de pisos y muros, bases de meson. (Incluye retiro de material sobrante y disposición final en R.S.)</t>
  </si>
  <si>
    <t>MINICARGADOR</t>
  </si>
  <si>
    <t>Rotomartillo</t>
  </si>
  <si>
    <t>Dsposicion final de residuos</t>
  </si>
  <si>
    <t>Volqueta de 8 M3</t>
  </si>
  <si>
    <t>Desmonte de Elementos Sanitarios (Incluye retiro de material sobrante y disposición final en R.S.)</t>
  </si>
  <si>
    <t>DESMONTE PUERTAS CON MARCOS (INC. RETIRO DE SOBR.)</t>
  </si>
  <si>
    <t>Desmonte de Cielo raso  (Incluye retiro y disposicion final de escombros en sitio autorizado por la autoridad ambiental)</t>
  </si>
  <si>
    <t>Demolicion de muro en drywall y divisiones (Incluye retiro de material sobrante y disposición final en R.S.)</t>
  </si>
  <si>
    <t>DESMONTE DE LAMPARAS</t>
  </si>
  <si>
    <t>HR</t>
  </si>
  <si>
    <t>Andamios cert. 1,5 x 2 x 2 (M) + Transporte</t>
  </si>
  <si>
    <t>Linea de vida + Arnes (2 TRABJADORES)</t>
  </si>
  <si>
    <t>GLN</t>
  </si>
  <si>
    <t>Suministro e instalación de sanitario institucional blanco tipo Acuacer o similar incluye Grifería y accesorios.</t>
  </si>
  <si>
    <t>Suministro e instalación de orinal institucional con fluxometro blanco tipo Gotta o similar incluye Grifería y accesorios.</t>
  </si>
  <si>
    <t>Cortadora manual</t>
  </si>
  <si>
    <t>Piso Porcelanico Artik Blanco 60x60cm</t>
  </si>
  <si>
    <t>PEGACOR® Interiores Blanco</t>
  </si>
  <si>
    <t>CONCOLOR® Junta Estrecha Arena</t>
  </si>
  <si>
    <t>Válvula Registrador 1/2 Sanitario Plástica</t>
  </si>
  <si>
    <t>Grifería Tanque Atlas Neutro 26 Cm</t>
  </si>
  <si>
    <t>Andamios certificados</t>
  </si>
  <si>
    <t>Espejo De Baño Sensi Bisel 1 Cm</t>
  </si>
  <si>
    <t>Soporte Espejo</t>
  </si>
  <si>
    <t>Lavamanos Porcelana Vessel Bari Circular 41.5 centímetros</t>
  </si>
  <si>
    <t>Mueble Elevado Para Lavamanos Trem 41.5x60x46cm Miel Toquilla Sensi Dacqua</t>
  </si>
  <si>
    <t>Grifería Monomando Alto Lainz Cromo Pulido Pfister</t>
  </si>
  <si>
    <t>SUMINISTRO E INSTALACIÓN DE CIELO RASO EN DRYWALL de 1/2" (incluye pintura 2 manos, soporte perfileria metaliza y accesorios de sujecion)</t>
  </si>
  <si>
    <t xml:space="preserve">Pintura tipo 1 viniltex o similar de pintuco 2 manos en muros y cielo raso interior </t>
  </si>
  <si>
    <t>Pistola de fijacion</t>
  </si>
  <si>
    <t>Taladro electrico</t>
  </si>
  <si>
    <t>Lamina de Yeso de 1/2</t>
  </si>
  <si>
    <t>Cinta papel</t>
  </si>
  <si>
    <t>Clavos y fulminantes para anclajes</t>
  </si>
  <si>
    <t>Masilla Supermastick Plus</t>
  </si>
  <si>
    <t>kg</t>
  </si>
  <si>
    <t>Angulo cal 26 de 2 x 2cm</t>
  </si>
  <si>
    <t>Perfil omega cal 26</t>
  </si>
  <si>
    <t>Perfil vigueta cal 26</t>
  </si>
  <si>
    <t>Consumibles (TORNILLERIA, LIJA, ESTUCO Y PINTURA)</t>
  </si>
  <si>
    <t>Viniltex Blanco 1501 Caneca 5 Gl Pintuco Tipo 1</t>
  </si>
  <si>
    <t>CUÑETE</t>
  </si>
  <si>
    <t>Vidrio templado de 6mm</t>
  </si>
  <si>
    <t>Sikasil-E Silicona Antihongos Sello Juntas Vidrio Transparente 280 ml</t>
  </si>
  <si>
    <t>CANAL DE 3/8 BLANCO PARA VIDRIO 6mm</t>
  </si>
  <si>
    <t>Kit puerta de madera melaminica con marco veta vertical color nacar incluye cerradura + 4 bisagras</t>
  </si>
  <si>
    <t>CRISTAL TEMPLADO DE SEGURIDAD 12mm</t>
  </si>
  <si>
    <t>Sistema de fijacion y anclaje</t>
  </si>
  <si>
    <t>PC-01: Porta Cerraduras Para Vidrio</t>
  </si>
  <si>
    <t>PUNTOS ELECTRICOS</t>
  </si>
  <si>
    <t>Kit de rescate Basico</t>
  </si>
  <si>
    <t>Cable encauchetado 3x12 AWG</t>
  </si>
  <si>
    <t>TUBERIA CONDUIT PVC 3/4"</t>
  </si>
  <si>
    <t>Curva de 90 3/4"</t>
  </si>
  <si>
    <t>un</t>
  </si>
  <si>
    <t xml:space="preserve">Caja PVC conduit 2x4 </t>
  </si>
  <si>
    <t>SUMINISTRO E INSTALACION DE TOMACORRIENTE</t>
  </si>
  <si>
    <t>SUMINISTRO E INSTALACION DE INTERRUPTORES</t>
  </si>
  <si>
    <t>Consumibles</t>
  </si>
  <si>
    <t>glb</t>
  </si>
  <si>
    <t>Tomacorriente blanco con polo a tierra</t>
  </si>
  <si>
    <t xml:space="preserve">Interruptor sencillo </t>
  </si>
  <si>
    <t>Escaleras</t>
  </si>
  <si>
    <t>Panel led de 24W</t>
  </si>
  <si>
    <t>Perfil C GR36 120 x 60 x 1.2mm x 6m negro</t>
  </si>
  <si>
    <t>Ilsa Mendoza Mendoza</t>
  </si>
  <si>
    <t>Asesor Externo SID</t>
  </si>
  <si>
    <t>Pulidora 4 1/2"</t>
  </si>
  <si>
    <t>Kit Esmalte Poliuretano Blanco 1 Galón + Catalizador</t>
  </si>
  <si>
    <t>Anticorrosivo Wash Primer Negro - 1 Galón</t>
  </si>
  <si>
    <t>Grata copa lisa 3 pulgadas 5/8 pulgadas</t>
  </si>
  <si>
    <t>Mantenimiento  y pintura  en anticorrosivo y esmalte de la escalera metalica.</t>
  </si>
  <si>
    <t>Lavaplatos Bajo Cubierta Acero Inoxidable 55x43 Cm</t>
  </si>
  <si>
    <t>Silicona No más clavos 446gr</t>
  </si>
  <si>
    <t>Griferia lavaplat cuello cisne acero inoxidable</t>
  </si>
  <si>
    <t>und</t>
  </si>
  <si>
    <t>Canastilla lavaplatos con sifon</t>
  </si>
  <si>
    <t>Suministro e instalacion punto Hidraulico 1/2"</t>
  </si>
  <si>
    <t>Suministro e instalacion punto sanitario 2"</t>
  </si>
  <si>
    <t>Removedor Pvc 1/4 Galon 760Gr</t>
  </si>
  <si>
    <t>Accesorios 1/2" CPVC</t>
  </si>
  <si>
    <t>Soldadura Pvc 1/4Gl 946Ml</t>
  </si>
  <si>
    <t>Accesorios 2" CPVC</t>
  </si>
  <si>
    <t>SUMINSITRO E INSTALACION E TUBERIA HIDRAULICA 1/2". Incluye accesorios como codos, tee y tapones.</t>
  </si>
  <si>
    <t>Tubo 1/2" Presión 13.5-315 Psi</t>
  </si>
  <si>
    <t>ACCESORIO PVC 1/2"</t>
  </si>
  <si>
    <t>TUBERIA PVC SANITARIA DE 2" (incluye atraque en concreto). Incluye accesorios como codos, tee y tapones.</t>
  </si>
  <si>
    <t>M</t>
  </si>
  <si>
    <t>Tubo Sanitario 2'</t>
  </si>
  <si>
    <t>Mortero de pega 1:4</t>
  </si>
  <si>
    <t>ADECUACIÓN LOCALES PROPIEDAD DEL DISTRITO (SINTRAOFIPUCAR, UNALDE Y FEDEJAC)</t>
  </si>
  <si>
    <t>CERRAMIENTO EN POSTE DE CONCRETO Y ALAMBRE LISO</t>
  </si>
  <si>
    <t xml:space="preserve">CERRAMIENTO DEL PREDIO UBICADO EN LA MARIA </t>
  </si>
  <si>
    <t>DEMOLICIONES Y DESMONTES</t>
  </si>
  <si>
    <t>PISOS Y ENCHAPES</t>
  </si>
  <si>
    <t>HIDROSANITARIOS</t>
  </si>
  <si>
    <t>CARPINTERIA EN MADERA Y METALICA</t>
  </si>
  <si>
    <t>ELECTRICOS</t>
  </si>
  <si>
    <t>COCINETA</t>
  </si>
  <si>
    <t>Suministro e instalacion de zocalo para pisos tipo porcelana Blanco o similar</t>
  </si>
  <si>
    <t>ENTREPISO</t>
  </si>
  <si>
    <t>Micropilote para soporte de postes metalicos de portones Ø 30cm x H = 0,8mt. Incluye acero de refuerzo, Q. Min = 120 Kg Incluyendo acero de anclaje y avance para transferencia de carga a cimentacion superior.</t>
  </si>
  <si>
    <t>Anclaje estructural para refuerzo horizontal y verticalcon varilla corrugada N°4 y epoxico Sicadur Anchorfix 4. Extencion de traslapo de 60cm + 20cm de anclaje.</t>
  </si>
  <si>
    <t>ROTOMARTILLO</t>
  </si>
  <si>
    <t>Varilla Corrugada G60 W #4 (1/2 Pulg)</t>
  </si>
  <si>
    <t>Sikadur Anchorfix-4</t>
  </si>
  <si>
    <t>SUMINISTRO E INSTALACION DE ESTRUCTURA METÁLICA PARA CUBIERTAS Y SUPER ESTRUCTURAS, INCLUYE LIMPIEZA DE SUPERFICIE SSPC-SP 03, ANTICORROSIVO Y PINTURA EN POLIURETANO ESQUEMA DE e=6mils y e=6mils RESPECTIVAMENTE. Incluye todos los elementos de soporte y anclaje, como platinas y pernos.</t>
  </si>
  <si>
    <t>Camion Grua 15 TON</t>
  </si>
  <si>
    <t>Perfil estructural</t>
  </si>
  <si>
    <t>Soldadura Electrodo 6011 X 3/32</t>
  </si>
  <si>
    <t>Disco Abrasivo de Corte Bosch</t>
  </si>
  <si>
    <t>Anticorrosivo Wash Primer Gris 1 Galón</t>
  </si>
  <si>
    <t>Soportes tipo GATO</t>
  </si>
  <si>
    <t>Formaleta M/MET_ACC</t>
  </si>
  <si>
    <t>Malla 15X15Cm 4.0Mm (Xx-084)</t>
  </si>
  <si>
    <t>PAISAJISMO Y ORNAMENTACIÓN</t>
  </si>
  <si>
    <t>CERRAMIENTO  (8 HILERAS DE ALAMBRE LISO CALIBRE 12, CON POSTE DE CONCRETO DE 10 CM X 10 CM Y 3 M DE ALTURA, CON BRAZO, 8 HUECOS.  ENTERRADO COMO MIN. 0.60m, CON PEDESTAL EN CONCRETO 30X30, NTERCALADO CADA 1,2 M  ENTRE POSTES Y CONTRAFUERTES AL INCIO Y FINAL DE CADA TRAMO Y ESQUINAS. CON AMARRE DE SEGURIDAD PARA CADA HILO DE ALAMBRE EN LOS POSTES</t>
  </si>
  <si>
    <t>SINTRAOFIPUCAR</t>
  </si>
  <si>
    <t>Piso oficina</t>
  </si>
  <si>
    <t>piso baños</t>
  </si>
  <si>
    <t>paredes baño</t>
  </si>
  <si>
    <t>área m2</t>
  </si>
  <si>
    <t>UNALDE</t>
  </si>
  <si>
    <t>FEDEJAC</t>
  </si>
  <si>
    <t>Piso 1 oficina</t>
  </si>
  <si>
    <t>Piso 2</t>
  </si>
  <si>
    <t>Piso 2 oficina</t>
  </si>
  <si>
    <t>sanitario</t>
  </si>
  <si>
    <t>lavamanos</t>
  </si>
  <si>
    <t>orinal</t>
  </si>
  <si>
    <t>puerta baño</t>
  </si>
  <si>
    <t>puerta sala de juntas</t>
  </si>
  <si>
    <t>OFICINA</t>
  </si>
  <si>
    <t>BAÑO</t>
  </si>
  <si>
    <t>OFICINA PISO 1</t>
  </si>
  <si>
    <t>OFICINA PISO 2</t>
  </si>
  <si>
    <t>PISO 2</t>
  </si>
  <si>
    <t xml:space="preserve">DIVISIÓN </t>
  </si>
  <si>
    <t>Suministro e instalacion de Lavamanos de sobreponer redondo diametro 365mm alto 120mm , incluye griferia decorativa color negro, meson en piedra sinterizada color Bianco Rhino y mueble flortante en melamina de 18mm color Ceniza de 0.50 de fondo x 0.80 frente x 0.65 alto con dos puertas con un entrepaño interior y un entrepaño exterior (Incluye mantenimientos de tuberias sanitaria e hidraulicas)</t>
  </si>
  <si>
    <t>Suministro e instalación de espejos ovalados color negro (50x100cm) para baños de 6 mm flotado</t>
  </si>
  <si>
    <t>primer piso</t>
  </si>
  <si>
    <t>Segundo piso</t>
  </si>
  <si>
    <t>c raso</t>
  </si>
  <si>
    <t>puerta segundo piso</t>
  </si>
  <si>
    <t>Suministro e instalacion de Puertas entamboradad en RH color ceniza, abatible 0,70 x 2,2m, incluye cerradura tipo palanca cuadrada color negro, bisagras y demás elementos para su instalación</t>
  </si>
  <si>
    <t>Cerradura tipo palanca cadrada color negro</t>
  </si>
  <si>
    <t>Puerta oficina</t>
  </si>
  <si>
    <t>Suministro e instalación de puertas en vidrio templado de 12 mm, incluye cerradura con 2 llaves, herrajes en color negro y todo lo necesario para su correcto funcionamiento.</t>
  </si>
  <si>
    <t>escalera</t>
  </si>
  <si>
    <t>Suministro e instalacion de enchape pisos tipo porcelana formato 60x60 color gris claro</t>
  </si>
  <si>
    <t>ANITARIO cascade blanco TIPO UNA PIEZA, DE 68.1 CM DE ALTO, 40 CM DE ANCHO, CON CAPACIDAD DE EVACUACION DE 800GR, Y CAPACIDAD DE DESCAERGA DE 4.8 LT, FORMA ELONGADO Y MATERIAL PORCELANA</t>
  </si>
  <si>
    <t>Suministro e instalacion de Lavaplatos institucional, incluye griferia mezcladora color negro, canastilla y sifon.</t>
  </si>
  <si>
    <t>IPE</t>
  </si>
  <si>
    <t>Perno de Anclaje estructural para bases de estructura metalica en varilla roscada AC de 3/4" B7 y tres (3) tuercas 2H, con aplicación de epoxico Sicadur Anchorfix 4. Profundidad 20cm de anclaje.</t>
  </si>
  <si>
    <t>Varilla roscada AC B7 3/4"</t>
  </si>
  <si>
    <t>Tuerca 2H 3/4"</t>
  </si>
  <si>
    <t>PERIMETRAL</t>
  </si>
  <si>
    <t>peso</t>
  </si>
  <si>
    <t>IPE 160</t>
  </si>
  <si>
    <t>Perfil C 150x50</t>
  </si>
  <si>
    <t>Placa en metaldeck e=10cm con refuerzo de acero en malla electrosoldada 15cm x 15cm x 4mm</t>
  </si>
  <si>
    <t>Metaldeck 2Pg 940X6100Mm Cal.22 0.75Mm</t>
  </si>
  <si>
    <t>Panta tronco de la felicidad</t>
  </si>
  <si>
    <t>maceta en ceramica</t>
  </si>
  <si>
    <t>tierra negra abonada</t>
  </si>
  <si>
    <t>Desmonte Estructura Madera existente (Incluye retiro de material sobrante y disposición final en R.S.)</t>
  </si>
  <si>
    <t>PLATINA</t>
  </si>
  <si>
    <t>Armario</t>
  </si>
  <si>
    <t>Escalera</t>
  </si>
  <si>
    <t>LONGITUD</t>
  </si>
  <si>
    <t>PERFIL C 100X50 CL 2MM</t>
  </si>
  <si>
    <t>PESO KG X M</t>
  </si>
  <si>
    <t>PESO TOT</t>
  </si>
  <si>
    <t>Platina huella 2mm espesor</t>
  </si>
  <si>
    <t>peso kg x m2</t>
  </si>
  <si>
    <t>área</t>
  </si>
  <si>
    <t>Platina  contrahuella 2mm espesor</t>
  </si>
  <si>
    <t>SUMINISTRO E INSTALACION DE ESCALERA EN ESTRUCTURA METÁLICA, HUELLAS EN ACERO INOXIDABLE CON ACABADO LAGRIMADO DE 2MM, INCLUYE LIMPIEZA DE SUPERFICIE SSPC-SP 03, ANTICORROSIVO Y PINTURA EN POLIURETANO ESQUEMA DE e=6mils y e=6mils RESPECTIVAMENTE. Incluye todos los elementos de soporte y anclaje, como platinas y pernos.</t>
  </si>
  <si>
    <t>Camion 5 TON</t>
  </si>
  <si>
    <t>Suministro e instalacion de pasamanos para escalera en tuberia galvanizada de 2" x 1.5mm con esquema de pintura e=12mils anticorrosiva + poliuretano color negro. Incluye instalacion y accesorios de anclajes como platinas y pernos.</t>
  </si>
  <si>
    <t>MUROS Y DIVISIONES</t>
  </si>
  <si>
    <t>Placa Fibrocemento 10mm</t>
  </si>
  <si>
    <t>Paral Base 9 3-5/8 x 1-5/8pg 0.53mm 2.44m NTC5680</t>
  </si>
  <si>
    <t>Tornilleria</t>
  </si>
  <si>
    <t>Masilla Texjoint Juntas 1Gl 4,4kg</t>
  </si>
  <si>
    <t>Cinta 20 metros x 50 mm fibra de vidrio</t>
  </si>
  <si>
    <t>MUROS EN DRYWALL 2 CARAS (incluye pintura 2 manos, soporte perfileria metaliza y accesorios de sujecion)</t>
  </si>
  <si>
    <t>Masilla Supermastick Plus 4.5gal 28kg</t>
  </si>
  <si>
    <t>Gal</t>
  </si>
  <si>
    <t>MUROS EN SUPERBOARD EN LAMINA DE 10 MM, MUROS DOBLE CARA, ANCHO DE MURO EN PERFILERÍA BASE 9 PARA ZONAS INTERNAS (incluye pintura 2 manos, soporte perfileria metaliza y accesorios de sujecion)</t>
  </si>
  <si>
    <t>MOCHETA COCINETA</t>
  </si>
  <si>
    <t>MOCHETA BAÑO</t>
  </si>
  <si>
    <t>DIVISION DIRECTORA</t>
  </si>
  <si>
    <t>DIVISIÓN PISO 2</t>
  </si>
  <si>
    <t>Desinstalacion de baranda metalica. Incluye disposicion en punto de acopio temporal, autorizado por la supervision.</t>
  </si>
  <si>
    <t>Demolicion de muros e= 10-15cm, incluye desmonte de elementos ubicados en los vanos (marcos, puertas y ventanas) y desmonte de ductería embebida en los muros. (Incluye retiro y disposicion final de escombros en sitio autorizado por la autoridad ambiental).</t>
  </si>
  <si>
    <t>|</t>
  </si>
  <si>
    <t>baños</t>
  </si>
  <si>
    <t>piso 2</t>
  </si>
  <si>
    <t>LAVAPLATOS</t>
  </si>
  <si>
    <t>ORINAL</t>
  </si>
  <si>
    <t>Suministro e instalación de meson para cocineta en piedra piedra color Bianco Rhino, incluye cortes para lavaplatos, salpicadero de 20 cm y frentero 4cm.</t>
  </si>
  <si>
    <t>Sumiistro e instalación de mueble en madera melaminica en oficina Sintraofipucar, incluye puertas, entrepaños, cortesy divisiones según diseño.</t>
  </si>
  <si>
    <t>Sumiistro e instalación de mueble en madera melaminica en oficina Unalde, incluye puertas, entrepaños, cortesy divisiones según diseño.</t>
  </si>
  <si>
    <t>equipo de soldadura</t>
  </si>
  <si>
    <t>di</t>
  </si>
  <si>
    <t>Elemento de acero estructural (perlines), puesto en obra y cortado</t>
  </si>
  <si>
    <t>Soldadura para hierro estructural</t>
  </si>
  <si>
    <t>Anticorrosivo gris</t>
  </si>
  <si>
    <t>Pintura esmalte para exteriores</t>
  </si>
  <si>
    <t>ACERO FIGURADO P-60</t>
  </si>
  <si>
    <t>Piedra sonterizada color bianco</t>
  </si>
  <si>
    <t>PIEDRA SINTERIZADA color bianco</t>
  </si>
  <si>
    <t>Sierra circular</t>
  </si>
  <si>
    <t>bisagras parche</t>
  </si>
  <si>
    <t>canto flexible</t>
  </si>
  <si>
    <t>Pegante para madera carpincol</t>
  </si>
  <si>
    <t>Pegante boxer</t>
  </si>
  <si>
    <t>soporte para entrepaño</t>
  </si>
  <si>
    <t>gal</t>
  </si>
  <si>
    <t>madera melamina 18mm</t>
  </si>
  <si>
    <t>total</t>
  </si>
  <si>
    <t>Mantenimiento y ajuste de puertas en aluminio y vidrio, incluye cambio de cerradura, ajuste de bisagras y lubricación.</t>
  </si>
  <si>
    <t xml:space="preserve"> cerradura de incrustar</t>
  </si>
  <si>
    <t>Suministro e instalación de vidrio templado en ventana de oficia sintraofipucar</t>
  </si>
  <si>
    <t>CIELO RASO, ESTUCO Y PINTURA</t>
  </si>
  <si>
    <t>Pañete sobre muros interior y exterior,  impermeabilizado con sika mortero 101 o similar en muros de cerramientos</t>
  </si>
  <si>
    <t>Mortero hecho en  obra 1 : 4</t>
  </si>
  <si>
    <t>Sika-101 Mortero Plus Recubrimiento impermeable Gris</t>
  </si>
  <si>
    <t xml:space="preserve">Estuco plastico sobre muros interior y exterior  </t>
  </si>
  <si>
    <t>ESTUCOR® Estuco Plastico</t>
  </si>
  <si>
    <t>Suminsitro e instalcion de luminaria panel led de 18 W luz neutra</t>
  </si>
  <si>
    <t xml:space="preserve">Orinal Gotta Entrada Superior </t>
  </si>
  <si>
    <t>FLUXOMETRO ORINAL TIPO PUSH</t>
  </si>
  <si>
    <t>Perfilacion y poda con guadañadora de terreno natural, Incluye trasiego de material de residuo a punto de acopio temporal.</t>
  </si>
  <si>
    <t>Guadañadora</t>
  </si>
  <si>
    <t>Nylon Redondo Para Guadaña Diámetro 3.3 Mm Negro</t>
  </si>
  <si>
    <t>Agua</t>
  </si>
  <si>
    <t>Herbicida panzer 480</t>
  </si>
  <si>
    <t>Viniltex Blanco 1501 Caneca 5 Galones</t>
  </si>
  <si>
    <t>SUMINISTRO E INSTALACION AIRES ACONDICIONADOS</t>
  </si>
  <si>
    <t>PUESTO DE TRABAJO-ESCRITORIO RECTANGULAR ESTRUCTURA METALICA CON ACABO EN PINTURA ELECTROESTATICA GRIS, BASE PEDESTAL CALIBRE 18, FALDON EN LAMINA PINTURA HORNEADA Y CANALETA PLASTICA 60X40 PARA DUCTOS DE CABLEADO No. 12 CALIBRADO (10 MTS) ; LIBRE DE HALOGENO CON UN PUNTO DE TOMA CORRIENTES  DOBLE DE 20 AMPERIOS, CON CAJA 2X4" PARA CANALETA; 2 GAVETAS Y CAJON CARPETERO METÁLICO EN LAMINA COLD ROLLED CALIBRE 24, ORIFICIO PASACABLES. MEDIDAS: FRENTE 120 CM, FONDO 60CM, ALTO 73 CM, SUPERFICIE EN MADERA 25 MM Y FORMICA COLOR BLANCO, CON BORDES EN CANTO RIGIDO TERMOFUNDIDO.</t>
  </si>
  <si>
    <t>ESCRITORIO RECTANGULAR EN L ESTRUCTURA METALICA CON ACABO EN PINTURA ELECTROESTATICA GRIS, FALDON EN LAMINA Y CANALETA PLASTICA 60X40 PARA DUCTOS DE CABLEADO No. 12 CALIBRADO (10 MTS); LIBRE DE HALOGENO CON UN PUNTO DE TOMA CORRIENTES  DOBLE DE 20 AMPERIOS, CON CAJA 2X4" PARA CANALETA;  2 GAVETAS Y CAJON CARPETERO METÁLICO EN LAMINA COLD ROLLED CALIBRE 24, BASE PEDESTALES CALIBRE 18, ORIFICIO PASACABLES. MEDIDAS: FRENTE 150X150 CM, FONDO 60CM, ALTO 73 CM, SUPERFICIE EN MADERA 25 MM Y FORMICA COLOR BLANCO, CON BORDES EN CANTO RIGIDO TERMOFUNDIDO.</t>
  </si>
  <si>
    <t>SILLA OFICINA ERGONÓMICA PRESIDENCIAL CON BRAZOS, SOPORTE LUMBAR COLOR NEGRO CON APOYACABEZAS Y ESPALDAR TAPIZADA EN MALLA. 2 PALANCAS REGULADORAS (ALTURA Y ESPALDAR), SISTEMA DE ELEVACION NEUMATICA, BRAZOS AJUSTABLE EN ALTURA, CABECERO AJUSTABLE AN ALTURA Y ANGULO, BASE SOPORTE ALUMINIO CROMADA, 5 RUEDAS DOBLE PÍSTA DIAMETRO 60MM</t>
  </si>
  <si>
    <t xml:space="preserve">SILLA GIRATORIA, BASE CROMADA. APOYO LUMBAR. SISTEMA SYNCRO. BRAZOS 3D. </t>
  </si>
  <si>
    <t>MESA DE JUNTAS 10 PUESTOS SUPERFICIE EN MADERA DE 30MM ENCHAPADA EN FORMICA COLOR BLANCO. ESTRUCTURA: TUBO METÁLICO CUADRADO CALIBRE 16 CON TERMINACIÓN EN PINTURA ELECTROSTÁTICA. ACABADOS: PASACABLES Y BANDEJA DE CONEXION. MEDIDAS MINIMAS ANCHO 300CMS FONDO 120 CMS ALTO 73 CMS. 10 SILLA INTERLOCUTORA ISOSMART DE OFICINA SIN BRAZO COLOR NEGRO, MATERIAL DE ESTRUCTURA EN TUBERIA OVALA EN ACERO CON PINTURA ELECTROESTATICA, MATERIAL RELLENO EN ESPUMA LAMINADA DE 5 CM DE ESPESOR, MEDIDAS ANCHO 48 CMS, ALTURA 83 CMS, FONDO 43 CMS.</t>
  </si>
  <si>
    <t>SILLA INTERLOCUTORA ISOCELES DE OFICINA SIN BRAZO COLOR NEGRO, MATERIAL DE ESTRUCTURA EN TUBERIA OVALA EN ACERO CON PINTURA ELECTROESTATICA, MATERIAL RELLENO EN ESPUMA LAMINADA DE 5 CM DE ESPESOR, MEDIDAS ANCHO 48 CMS, ALTURA 83 CMS, FONDO 43 CMS.</t>
  </si>
  <si>
    <t>ARCHIVADOR ESTANTE METÁLICO GRIS CON PUERTA- 5 ENTREPAÑOS INTERNOS - ALTO: 180 CMS. - FRENTE: 90 CMS. - FONDO: 45 CMS. - ELABORADO: LÁMINA CR 22. - BASE: 6 CMS. INCLUIDA. -CERRADURA CON LLAVES Y MANIJA. - ACABADO: PINTURA ELECTROSTÁTICA PREVIO DESENGRASE Y FOSFATADO. - COLORES: GRIS.</t>
  </si>
  <si>
    <t>TANDEM DE 3 PUESTOS METALICO REF AEROPUERTO, ASIENTO Y ESPALDAR EN UNA SOLA PIEZA DE LAMINA PERFORADA CAL 16 PINTADO EN ELECTROSTATICA; BASES Y BRAZOS CROMADOS</t>
  </si>
  <si>
    <t>TANDEM DE 2 PUESTOS METALICO REF AEROPUERTO, ASIENTO Y ESPALDAR EN UNA SOLA PIEZA DE LAMINA PERFORADA CAL 16 PINTADO EN ELECTROSTATICA; BASES Y BRAZOS CROMADOS</t>
  </si>
  <si>
    <t>MUEBLE PARA IMPRESORA, MEDIDAS MEDIDAS 0.90x060.x0.73  MTS DE ALTO, CUERPO ELABORADO EN LAMINA COLD ROLLED CON UN ENTREPAÑO INTERNO Y ACABADO EN PINTURA ELECTROSTATICA, SUPERFICIE Y PUERTAS ELABORADO EN MELAMINA DE 15 MM BORDES EN CANTO RIGIDO TERMOFUNDIDO, CERRADURA Y MANIJAS EN ACERO.</t>
  </si>
  <si>
    <t>ROLLO</t>
  </si>
  <si>
    <t>SUMINISTRO E INSTALACION MOBILIARIO</t>
  </si>
  <si>
    <t>Suministro y siembra de planta "Tronco de la felicidad" (Dracaena fragrans) - minimo 3 troncos por planta, altura total minimo 1,2m; incluye maceta en cerámica minimo de 50 cm de alto.</t>
  </si>
  <si>
    <t>TELEVISOR LED 55" SMART TV 3 PUERTOS HDMI, 2 PUERTOS USB, CONTROL REMOTO, RESOLUCION 4K ULTRA HD, ENTRADA A INTERNET, CONEXIÓN BLUETOOTH Y WIFI, MEDIDAS ALTO 72 CM, ANCHO 124 CM, LARGO 6 CM</t>
  </si>
  <si>
    <t>SOPORTE PARA TV P4 DE 55"  + TORNILLERIA UNIVERSAL PARA LA MAYORÍA DE LAS MARCAS.</t>
  </si>
  <si>
    <r>
      <rPr>
        <b/>
        <sz val="12"/>
        <color theme="1"/>
        <rFont val="Calibri"/>
        <family val="2"/>
        <scheme val="minor"/>
      </rPr>
      <t xml:space="preserve">NOTA 1: </t>
    </r>
    <r>
      <rPr>
        <sz val="12"/>
        <color theme="1"/>
        <rFont val="Calibri"/>
        <family val="2"/>
        <scheme val="minor"/>
      </rPr>
      <t xml:space="preserve"> Se debe tener en cuenta que el PRECIO UNITARIO no incluye el valor de A.I.U. 
</t>
    </r>
    <r>
      <rPr>
        <b/>
        <sz val="12"/>
        <color theme="1"/>
        <rFont val="Calibri"/>
        <family val="2"/>
        <scheme val="minor"/>
      </rPr>
      <t xml:space="preserve">NOTA 2: </t>
    </r>
    <r>
      <rPr>
        <sz val="12"/>
        <color theme="1"/>
        <rFont val="Calibri"/>
        <family val="2"/>
        <scheme val="minor"/>
      </rPr>
      <t xml:space="preserve">Cuando la fracción decimal del peso sea  igual o superior a 5 se aproximará por exceso al número entero siguiente del peso y cuando la fracción decimal del peso sea inferior a 5 se aproximará por defecto al número entero del peso. 
</t>
    </r>
    <r>
      <rPr>
        <b/>
        <sz val="12"/>
        <color theme="1"/>
        <rFont val="Calibri"/>
        <family val="2"/>
        <scheme val="minor"/>
      </rPr>
      <t xml:space="preserve">NOTA 3: </t>
    </r>
    <r>
      <rPr>
        <sz val="12"/>
        <color theme="1"/>
        <rFont val="Calibri"/>
        <family val="2"/>
        <scheme val="minor"/>
      </rPr>
      <t xml:space="preserve">El A.I.U y su discriminación deben estar en porcentaje (%). </t>
    </r>
  </si>
  <si>
    <t>OBRAS DE MANTENIMIENTO PREVENTIVO Y/O CORRECTIVO EN LAS SEDES EN PROPIEDAD DEL DISTRITO UBICADOS EN LA PLAZOLETA TELECOM LOCALES 107B SINTRAOFIPUCAR UNALDE FEDEJAC Y CERRAMIENTO DEL PREDIO UBICADO EN LA CALLE 49 CON VIA PERIMETRAL EN LA CIUDAD DE CARTAGENA</t>
  </si>
  <si>
    <t>Tubería PVC SCH 40 3/4"</t>
  </si>
  <si>
    <t>Cable 12 libre de Halogeno</t>
  </si>
  <si>
    <t>Aire acondicionado 1200 BTU</t>
  </si>
  <si>
    <t>UN</t>
  </si>
  <si>
    <t>Kit De Instalación Mirage For Minisplit - 1/4 Y 1/2</t>
  </si>
  <si>
    <t>Soplete P/Gas Map/Pro</t>
  </si>
  <si>
    <t>Tubo Flexible Acr 1/2 X 15 Metros</t>
  </si>
  <si>
    <t>Cilindro Gas Map/Pro 14.1 Oz</t>
  </si>
  <si>
    <t>Tubo Flexible Acr 1/4 X 15 Metros</t>
  </si>
  <si>
    <t>Suministro e instalacion de TUBERIA EN COBRE DE 1/2" x 15mts.</t>
  </si>
  <si>
    <t>Suministro e instalacion de TUBERIA EN COBRE DE 1/4" x 15mts.</t>
  </si>
  <si>
    <t>SUMINISTRO E INSTALACION DE AIRE ACONDICIONADO MINI SPLIT 12000 BTU. Incluye Kit de instalacion de tuberia de cobre recubierta con rubatex y cinta vinilo hasta 4 mts.</t>
  </si>
  <si>
    <t>Aislamiento Termico Cañuela Th 28 mm x 13 mm</t>
  </si>
  <si>
    <t>Suministro e instalaciion de RUBATEX DE 3/4" x 1/2"</t>
  </si>
  <si>
    <t>Cinta Vinilo X 15 M Qtw 615</t>
  </si>
  <si>
    <t>Suministro e instalaciion de CINTA VINILO a rubatex de 3/4"</t>
  </si>
  <si>
    <t>Suministro e instalacion de CABLE ENCAUCHETADO 3X12</t>
  </si>
  <si>
    <t>Cable Encauchetado (Multiflex) 3x12 AWG</t>
  </si>
  <si>
    <t>Breaker Enchufable Bipolar 2 X 20 AMP 6/10 KA</t>
  </si>
  <si>
    <t>TENDIDO DE TUBERIA CONDUIT PVC De  Ø 3/4"</t>
  </si>
  <si>
    <t>Tubo conduit 3/4 pulgadas</t>
  </si>
  <si>
    <t>Suministro e instalacion de Canaleta 25x30 mm Blanca. Incluye accesorios de fijacion</t>
  </si>
  <si>
    <t>Canaleta 25x30 Blanca</t>
  </si>
  <si>
    <t>Accesorios</t>
  </si>
  <si>
    <t>}}{</t>
  </si>
  <si>
    <t>CONDICIONES INICIALES</t>
  </si>
  <si>
    <t>ACTA PARCIAL N° 1</t>
  </si>
  <si>
    <t>ACUMULADO</t>
  </si>
  <si>
    <t>POR EJECUTAR</t>
  </si>
  <si>
    <t>Versión</t>
  </si>
  <si>
    <t>Elaboro</t>
  </si>
  <si>
    <t>Reviso</t>
  </si>
  <si>
    <t>Nombre</t>
  </si>
  <si>
    <t>Cargo</t>
  </si>
  <si>
    <t>T.P/C.C</t>
  </si>
  <si>
    <t>ESPACIO</t>
  </si>
  <si>
    <t>PISO 1</t>
  </si>
  <si>
    <t>PISO 1 - OFICINA</t>
  </si>
  <si>
    <t>PISO 1 - COCINETA</t>
  </si>
  <si>
    <t>PISO 1 - BAÑO - PISO</t>
  </si>
  <si>
    <t>PISO 1 - BAÑO - PAREDES</t>
  </si>
  <si>
    <t>PISO 1 - OFICINAS</t>
  </si>
  <si>
    <t>PISO - BAÑO - DEBAJO DE ESCALERAS</t>
  </si>
  <si>
    <t>PISO 1 - BAÑO - ENTRADA</t>
  </si>
  <si>
    <t>PISO 2 - OFICINA</t>
  </si>
  <si>
    <t>PISO 2 - ESPACIO MURO</t>
  </si>
  <si>
    <t>PISO 1 - ESCALERAS</t>
  </si>
  <si>
    <t>PISO 1 - BAÑOS - PISO</t>
  </si>
  <si>
    <t>PISO 1 - BAÑOS - PAREDES</t>
  </si>
  <si>
    <t>PISO 2 - OFICINAS</t>
  </si>
  <si>
    <t>BAÑOS</t>
  </si>
  <si>
    <t>SANITARIO</t>
  </si>
  <si>
    <t>LAVAMANOS</t>
  </si>
  <si>
    <t>SALA DE JUNTAS</t>
  </si>
  <si>
    <t xml:space="preserve">PISO 1 - BAÑO </t>
  </si>
  <si>
    <t xml:space="preserve">PISO 1 - BAÑOS </t>
  </si>
  <si>
    <t>ESCALERA</t>
  </si>
  <si>
    <t>PISO 2 - ESCALERA</t>
  </si>
  <si>
    <t>PISO 2 - BALCÓN</t>
  </si>
  <si>
    <t>TRASLADO SANITARIO</t>
  </si>
  <si>
    <t>ITEMS NO PREVISTO</t>
  </si>
  <si>
    <t xml:space="preserve">EXTENSIÓN DE PLACA 1 </t>
  </si>
  <si>
    <t>EXTENSIÓN DE PLACA 2</t>
  </si>
  <si>
    <t>BAÑO 1</t>
  </si>
  <si>
    <t>BAÑO 2</t>
  </si>
  <si>
    <t>PUERTA</t>
  </si>
  <si>
    <t>TOMACORRIENTES</t>
  </si>
  <si>
    <t>INTERRUPTOR</t>
  </si>
  <si>
    <t>LAMPARAS NUEVAS PISO 2</t>
  </si>
  <si>
    <t>LAMPARAS NUEVAS PISO 1</t>
  </si>
  <si>
    <t>INTERRUPTORES</t>
  </si>
  <si>
    <t>N.P. PRELIMINARES</t>
  </si>
  <si>
    <t>N.P. PISOS</t>
  </si>
  <si>
    <t>N.P. HIDROSANITARIOS</t>
  </si>
  <si>
    <t>Demolición de tablón de piso en arcilla (Incluye retiro de material sobrante y disposición final en R.S.)</t>
  </si>
  <si>
    <t>Suministro e instalacion de enchape pisos tipo ceramica formato 60x60 color gris claro</t>
  </si>
  <si>
    <t>Suministro e instalacion de zocalo para pisos tipo ceramica Color gris claro</t>
  </si>
  <si>
    <t>14.01.1</t>
  </si>
  <si>
    <t>14.01.2</t>
  </si>
  <si>
    <t>14.02.1</t>
  </si>
  <si>
    <t>14.02.2</t>
  </si>
  <si>
    <t>14.02.3</t>
  </si>
  <si>
    <t>14.03.1</t>
  </si>
  <si>
    <t>Demolición de plantilla en mal estado (Incluye retiro de material sobrante y disposición final en R.S.)</t>
  </si>
  <si>
    <t>X</t>
  </si>
  <si>
    <t>Construcción de plantilla de nivelación esp: 0.05 m en concreto simple hecho en obra</t>
  </si>
  <si>
    <t>Mezcladora de concreto a gasolina</t>
  </si>
  <si>
    <t>Día</t>
  </si>
  <si>
    <t>Piso Ceramico Gris Claro 60x60cm</t>
  </si>
  <si>
    <t>Suministro e instalacion punto sanitario 4"</t>
  </si>
  <si>
    <t>Accesorios 4" CPVC</t>
  </si>
  <si>
    <t xml:space="preserve">AIRE PRIMER PISO </t>
  </si>
  <si>
    <t>AIRE SEGUNDO PISO</t>
  </si>
  <si>
    <t>CONDENSADORA PRIMER PISO</t>
  </si>
  <si>
    <t>PISO 2 - EXTENSIONES DE PLACA</t>
  </si>
  <si>
    <t>PISO 1 - BAÑO FONDO</t>
  </si>
  <si>
    <t>LAVAPLATOS (INCLUYE CONEXIÓN SANITARIO)</t>
  </si>
  <si>
    <t>TRASLADO DE SANITARIO</t>
  </si>
  <si>
    <t>Puerta</t>
  </si>
  <si>
    <t>PISO 1 - BAÑO - CIELO RASO</t>
  </si>
  <si>
    <t>HUELLAS ARRIBA</t>
  </si>
  <si>
    <t>HUELLAS ABAJO</t>
  </si>
  <si>
    <t>DESCANSO</t>
  </si>
  <si>
    <t>BASE ESTRUCTURA</t>
  </si>
  <si>
    <t>SEGUNDO PISO</t>
  </si>
  <si>
    <t xml:space="preserve">                                                     ACTA PARCIAL N° 1 </t>
  </si>
  <si>
    <r>
      <t xml:space="preserve">RAFAEL ORDOSGOITIA CALDERA
PROFESIONAL UNIVERSITARIO CODIGO 219 GRADO 31
</t>
    </r>
    <r>
      <rPr>
        <sz val="11"/>
        <color rgb="FF000000"/>
        <rFont val="Tahoma"/>
        <family val="2"/>
      </rPr>
      <t>Supervisor</t>
    </r>
  </si>
  <si>
    <r>
      <t xml:space="preserve">NESTOR VISBAL NAVARRO
C.C. 9.077.997
</t>
    </r>
    <r>
      <rPr>
        <sz val="11"/>
        <color rgb="FF000000"/>
        <rFont val="Tahoma"/>
        <family val="2"/>
      </rPr>
      <t>Rep Legal COVILSA S.A.S.</t>
    </r>
  </si>
  <si>
    <t>MODIFICATORIO N° 1</t>
  </si>
  <si>
    <t>MAYOR (+)</t>
  </si>
  <si>
    <t>MENOR (-)</t>
  </si>
  <si>
    <t>CONDICIONES ACTUALIZADAS</t>
  </si>
  <si>
    <t>14.04.1</t>
  </si>
  <si>
    <t>Excavacion mecanica de material heterogéneo, bajo cualquier grado de humedad y en cualquier profunidad, incluye disposición y retiro de material sobrante a lugar autorizado. Incluye conformacion de sub rasante.</t>
  </si>
  <si>
    <t>14.04.2</t>
  </si>
  <si>
    <t>Relleno seleccionado: Relleno compactado con material de afirmado CBR ≥ 15%. (suministro, humedecimiento y compactación).</t>
  </si>
  <si>
    <t>ACTA PARCIAL N° 2</t>
  </si>
  <si>
    <t>N.P. CERRAMIENTO</t>
  </si>
  <si>
    <t>Retroexcavadora, potencia en el volante 78 HP 2200 rpm</t>
  </si>
  <si>
    <t>Volqueta 7 m3</t>
  </si>
  <si>
    <t>Motoniveladora potencia 215 HP</t>
  </si>
  <si>
    <t>Vibrocompactador, potencia 153 HP, peso 10 ton</t>
  </si>
  <si>
    <t>ZAHORRA CLASIFICADA</t>
  </si>
  <si>
    <t>NESTOR VISBAL NAVARRO                                                                                                                                                                                                                                                                                                                     R.L COVILSA S.A                                                                                                                                                                                                                                                              CONTRATISTA DE OBRA.</t>
  </si>
  <si>
    <r>
      <t xml:space="preserve">JESUS RAFAEL CORREA GUERRA
</t>
    </r>
    <r>
      <rPr>
        <sz val="11"/>
        <color rgb="FF000000"/>
        <rFont val="Tahoma"/>
        <family val="2"/>
      </rPr>
      <t>ASESOR EXTERNO_DAAL</t>
    </r>
    <r>
      <rPr>
        <b/>
        <sz val="11"/>
        <color rgb="FF000000"/>
        <rFont val="Tahoma"/>
        <family val="2"/>
      </rPr>
      <t xml:space="preserve">
</t>
    </r>
  </si>
  <si>
    <r>
      <t xml:space="preserve">ARQ. CAMILO MARIMON
</t>
    </r>
    <r>
      <rPr>
        <sz val="11"/>
        <color rgb="FF000000"/>
        <rFont val="Tahoma"/>
        <family val="2"/>
      </rPr>
      <t>ASESOR EXTERNO_DAAL</t>
    </r>
    <r>
      <rPr>
        <b/>
        <sz val="11"/>
        <color rgb="FF000000"/>
        <rFont val="Tahoma"/>
        <family val="2"/>
      </rPr>
      <t xml:space="preserve">
</t>
    </r>
  </si>
  <si>
    <r>
      <t xml:space="preserve">ING. CIVIL. JESUS  CORREA 
</t>
    </r>
    <r>
      <rPr>
        <sz val="11"/>
        <color rgb="FF000000"/>
        <rFont val="Tahoma"/>
        <family val="2"/>
      </rPr>
      <t>ASESOR EXTERNO_DAAL</t>
    </r>
    <r>
      <rPr>
        <b/>
        <sz val="11"/>
        <color rgb="FF000000"/>
        <rFont val="Tahoma"/>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</si>
</sst>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0_-;\-&quot;$&quot;\ * #,##0.00_-;_-&quot;$&quot;\ * &quot;-&quot;_-;_-@_-"/>
    <numFmt numFmtId="165" formatCode="_([$$-240A]\ * #,##0.00_);_([$$-240A]\ * \(#,##0.00\);_([$$-240A]\ * &quot;-&quot;??_);_(@_)"/>
    <numFmt numFmtId="166" formatCode="_-[$$-240A]\ * #,##0.00_ ;_-[$$-240A]\ * \-#,##0.00\ ;_-[$$-240A]\ * &quot;-&quot;??_ ;_-@_ "/>
    <numFmt numFmtId="167" formatCode="&quot;$&quot;#,##0.0"/>
    <numFmt numFmtId="168" formatCode="&quot;$&quot;#,##0.00"/>
    <numFmt numFmtId="169" formatCode="[$$-240A]\ #,##0.0"/>
    <numFmt numFmtId="170" formatCode="&quot;$&quot;\ #,##0"/>
    <numFmt numFmtId="171" formatCode="_-&quot;$&quot;\ * #,##0_-;\-&quot;$&quot;\ * #,##0_-;_-&quot;$&quot;\ * &quot;-&quot;_-;_-@"/>
    <numFmt numFmtId="172" formatCode="#,##0.0000"/>
    <numFmt numFmtId="173" formatCode="&quot;$&quot;\ #,##0.0"/>
    <numFmt numFmtId="174" formatCode="_(* #,##0.00_);_(* \(#,##0.00\);_(* &quot;-&quot;??_);_(@_)"/>
    <numFmt numFmtId="175" formatCode="0.000"/>
    <numFmt numFmtId="176" formatCode="_(&quot;$&quot;* #,##0_);_(&quot;$&quot;* \(#,##0\);_(&quot;$&quot;* &quot;-&quot;_);_(@_)"/>
    <numFmt numFmtId="177" formatCode="0.0000"/>
    <numFmt numFmtId="178" formatCode="#,##0.000000"/>
    <numFmt numFmtId="179" formatCode="&quot;$&quot;\ #,##0.00"/>
    <numFmt numFmtId="180" formatCode="_(&quot;$&quot;* #,##0.00_);_(&quot;$&quot;* \(#,##0.00\);_(&quot;$&quot;* &quot;-&quot;??_);_(@_)"/>
    <numFmt numFmtId="181" formatCode="0.0%"/>
    <numFmt numFmtId="182" formatCode="_-&quot;$&quot;* #.##0_-;\-&quot;$&quot;* #.##0_-;_-&quot;$&quot;* &quot;-&quot;_-;_-@_-"/>
    <numFmt numFmtId="183" formatCode="#,##0.0"/>
    <numFmt numFmtId="184" formatCode="#,##0.000"/>
    <numFmt numFmtId="185" formatCode="_(&quot;$&quot;* #,##0.00_);_(&quot;$&quot;* \(#,##0.00\);_(&quot;$&quot;* &quot;-&quot;_);_(@_)"/>
    <numFmt numFmtId="186" formatCode="#,##0.00000"/>
    <numFmt numFmtId="187" formatCode="###,###,##0.00"/>
    <numFmt numFmtId="188" formatCode="_-&quot;$&quot;\ * #,##0.0000_-;\-&quot;$&quot;\ * #,##0.0000_-;_-&quot;$&quot;\ * &quot;-&quot;??_-;_-@_-"/>
  </numFmts>
  <fonts count="45" x14ac:knownFonts="1">
    <font>
      <sz val="11"/>
      <color theme="1"/>
      <name val="Calibri"/>
      <family val="2"/>
      <scheme val="minor"/>
    </font>
    <font>
      <sz val="11"/>
      <color theme="1"/>
      <name val="Calibri"/>
      <family val="2"/>
      <scheme val="minor"/>
    </font>
    <font>
      <sz val="11"/>
      <color rgb="FF006100"/>
      <name val="Calibri"/>
      <family val="2"/>
      <scheme val="minor"/>
    </font>
    <font>
      <b/>
      <sz val="11"/>
      <color theme="1"/>
      <name val="Calibri"/>
      <family val="2"/>
      <scheme val="minor"/>
    </font>
    <font>
      <b/>
      <sz val="11"/>
      <name val="Calibri"/>
      <family val="2"/>
      <scheme val="minor"/>
    </font>
    <font>
      <sz val="11"/>
      <color theme="1"/>
      <name val="Arial"/>
      <family val="2"/>
    </font>
    <font>
      <b/>
      <sz val="12"/>
      <name val="Arial"/>
      <family val="2"/>
    </font>
    <font>
      <sz val="10"/>
      <name val="Arial"/>
      <family val="2"/>
    </font>
    <font>
      <sz val="11"/>
      <name val="Calibri"/>
      <family val="2"/>
      <scheme val="minor"/>
    </font>
    <font>
      <b/>
      <sz val="10"/>
      <color rgb="FF339966"/>
      <name val="Arial Narrow"/>
      <family val="2"/>
    </font>
    <font>
      <sz val="11"/>
      <name val="Arial"/>
      <family val="2"/>
    </font>
    <font>
      <b/>
      <sz val="20"/>
      <color theme="1"/>
      <name val="Arial Narrow"/>
      <family val="2"/>
    </font>
    <font>
      <b/>
      <sz val="10"/>
      <color theme="1"/>
      <name val="Arial Narrow"/>
      <family val="2"/>
    </font>
    <font>
      <b/>
      <sz val="14"/>
      <color theme="1"/>
      <name val="Arial Narrow"/>
      <family val="2"/>
    </font>
    <font>
      <sz val="14"/>
      <color theme="1"/>
      <name val="Arial Narrow"/>
      <family val="2"/>
    </font>
    <font>
      <sz val="14"/>
      <name val="Arial"/>
      <family val="2"/>
    </font>
    <font>
      <b/>
      <sz val="12"/>
      <color theme="1"/>
      <name val="Arial Narrow"/>
      <family val="2"/>
    </font>
    <font>
      <sz val="11"/>
      <color theme="1"/>
      <name val="Arial Narrow"/>
      <family val="2"/>
    </font>
    <font>
      <sz val="12"/>
      <color theme="1"/>
      <name val="Arial Narrow"/>
      <family val="2"/>
    </font>
    <font>
      <sz val="10"/>
      <color theme="1"/>
      <name val="Arial Narrow"/>
      <family val="2"/>
    </font>
    <font>
      <b/>
      <sz val="11"/>
      <color theme="1"/>
      <name val="Arial Narrow"/>
      <family val="2"/>
    </font>
    <font>
      <b/>
      <sz val="16"/>
      <color theme="1"/>
      <name val="Arial Narrow"/>
      <family val="2"/>
    </font>
    <font>
      <b/>
      <sz val="10"/>
      <name val="Calibri"/>
      <family val="2"/>
      <scheme val="minor"/>
    </font>
    <font>
      <sz val="10"/>
      <color theme="1"/>
      <name val="Arial"/>
      <family val="2"/>
    </font>
    <font>
      <sz val="10"/>
      <name val="Calibri"/>
      <family val="2"/>
      <scheme val="minor"/>
    </font>
    <font>
      <sz val="10"/>
      <color rgb="FF000000"/>
      <name val="Arial"/>
      <family val="2"/>
    </font>
    <font>
      <b/>
      <sz val="10"/>
      <color theme="1" tint="0.14999847407452621"/>
      <name val="Calibri"/>
      <family val="2"/>
      <scheme val="minor"/>
    </font>
    <font>
      <b/>
      <sz val="10"/>
      <name val="Arial"/>
      <family val="2"/>
    </font>
    <font>
      <sz val="9"/>
      <name val="Arial"/>
      <family val="2"/>
    </font>
    <font>
      <b/>
      <sz val="10"/>
      <color theme="1"/>
      <name val="Arial"/>
      <family val="2"/>
    </font>
    <font>
      <sz val="11"/>
      <color rgb="FFFF0000"/>
      <name val="Calibri"/>
      <family val="2"/>
      <scheme val="minor"/>
    </font>
    <font>
      <sz val="10"/>
      <color rgb="FF000000"/>
      <name val="Times New Roman"/>
      <family val="1"/>
    </font>
    <font>
      <sz val="12"/>
      <color theme="1"/>
      <name val="Calibri"/>
      <family val="2"/>
      <scheme val="minor"/>
    </font>
    <font>
      <b/>
      <sz val="11"/>
      <color rgb="FFFF0000"/>
      <name val="Calibri"/>
      <family val="2"/>
      <scheme val="minor"/>
    </font>
    <font>
      <sz val="11"/>
      <name val="Arial Narrow"/>
      <family val="2"/>
    </font>
    <font>
      <b/>
      <sz val="16"/>
      <color theme="1"/>
      <name val="Calibri"/>
      <family val="2"/>
      <scheme val="minor"/>
    </font>
    <font>
      <b/>
      <sz val="12"/>
      <color theme="1"/>
      <name val="Calibri"/>
      <family val="2"/>
      <scheme val="minor"/>
    </font>
    <font>
      <b/>
      <sz val="12"/>
      <name val="Calibri"/>
      <family val="2"/>
      <scheme val="minor"/>
    </font>
    <font>
      <sz val="12"/>
      <name val="Calibri"/>
      <family val="2"/>
      <scheme val="minor"/>
    </font>
    <font>
      <sz val="8"/>
      <color theme="0" tint="-0.249977111117893"/>
      <name val="Calibri"/>
      <family val="2"/>
      <scheme val="minor"/>
    </font>
    <font>
      <b/>
      <sz val="8"/>
      <color theme="0" tint="-0.499984740745262"/>
      <name val="Calibri"/>
      <family val="2"/>
      <scheme val="minor"/>
    </font>
    <font>
      <sz val="11"/>
      <color theme="1"/>
      <name val="Calibri"/>
      <family val="2"/>
    </font>
    <font>
      <u/>
      <sz val="11"/>
      <color theme="10"/>
      <name val="Calibri"/>
      <family val="2"/>
      <scheme val="minor"/>
    </font>
    <font>
      <b/>
      <sz val="11"/>
      <color rgb="FF000000"/>
      <name val="Tahoma"/>
      <family val="2"/>
    </font>
    <font>
      <sz val="11"/>
      <color rgb="FF000000"/>
      <name val="Tahoma"/>
      <family val="2"/>
    </font>
  </fonts>
  <fills count="27">
    <fill>
      <patternFill patternType="none"/>
    </fill>
    <fill>
      <patternFill patternType="gray125"/>
    </fill>
    <fill>
      <patternFill patternType="solid">
        <fgColor rgb="FFC6EFCE"/>
      </patternFill>
    </fill>
    <fill>
      <patternFill patternType="solid">
        <fgColor theme="7" tint="0.59999389629810485"/>
        <bgColor rgb="FFBFBFBF"/>
      </patternFill>
    </fill>
    <fill>
      <patternFill patternType="solid">
        <fgColor theme="7" tint="0.59999389629810485"/>
        <bgColor indexed="64"/>
      </patternFill>
    </fill>
    <fill>
      <patternFill patternType="solid">
        <fgColor rgb="FFD8D8D8"/>
        <bgColor rgb="FFD8D8D8"/>
      </patternFill>
    </fill>
    <fill>
      <patternFill patternType="solid">
        <fgColor theme="0" tint="-0.14999847407452621"/>
        <bgColor indexed="64"/>
      </patternFill>
    </fill>
    <fill>
      <patternFill patternType="solid">
        <fgColor theme="7" tint="0.79998168889431442"/>
        <bgColor indexed="64"/>
      </patternFill>
    </fill>
    <fill>
      <patternFill patternType="solid">
        <fgColor theme="5" tint="0.39997558519241921"/>
        <bgColor rgb="FFBFBFBF"/>
      </patternFill>
    </fill>
    <fill>
      <patternFill patternType="solid">
        <fgColor theme="7" tint="0.39997558519241921"/>
        <bgColor indexed="64"/>
      </patternFill>
    </fill>
    <fill>
      <patternFill patternType="solid">
        <fgColor rgb="FFF2F2F2"/>
        <bgColor rgb="FFF2F2F2"/>
      </patternFill>
    </fill>
    <fill>
      <patternFill patternType="solid">
        <fgColor theme="0"/>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rgb="FFFFFFFF"/>
        <bgColor rgb="FF000000"/>
      </patternFill>
    </fill>
    <fill>
      <patternFill patternType="solid">
        <fgColor theme="0"/>
        <bgColor rgb="FF000000"/>
      </patternFill>
    </fill>
    <fill>
      <patternFill patternType="solid">
        <fgColor rgb="FFFFC000"/>
        <bgColor rgb="FFD8D8D8"/>
      </patternFill>
    </fill>
    <fill>
      <patternFill patternType="solid">
        <fgColor theme="4" tint="0.79998168889431442"/>
        <bgColor indexed="65"/>
      </patternFill>
    </fill>
    <fill>
      <patternFill patternType="solid">
        <fgColor theme="3" tint="0.749992370372631"/>
        <bgColor auto="1"/>
      </patternFill>
    </fill>
    <fill>
      <patternFill patternType="solid">
        <fgColor theme="0" tint="-4.9989318521683403E-2"/>
        <bgColor auto="1"/>
      </patternFill>
    </fill>
    <fill>
      <patternFill patternType="solid">
        <fgColor rgb="FFE6E6E6"/>
        <bgColor auto="1"/>
      </patternFill>
    </fill>
    <fill>
      <patternFill patternType="solid">
        <fgColor theme="0"/>
        <bgColor auto="1"/>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126">
    <border>
      <left/>
      <right/>
      <top/>
      <bottom/>
      <diagonal/>
    </border>
    <border>
      <left/>
      <right/>
      <top style="thin">
        <color theme="4"/>
      </top>
      <bottom style="double">
        <color theme="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auto="1"/>
      </left>
      <right/>
      <top style="thin">
        <color auto="1"/>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auto="1"/>
      </left>
      <right/>
      <top/>
      <bottom style="thin">
        <color auto="1"/>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000000"/>
      </left>
      <right/>
      <top style="medium">
        <color rgb="FF000000"/>
      </top>
      <bottom/>
      <diagonal/>
    </border>
    <border>
      <left/>
      <right/>
      <top style="medium">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rgb="FF000000"/>
      </left>
      <right/>
      <top style="medium">
        <color indexed="64"/>
      </top>
      <bottom/>
      <diagonal/>
    </border>
    <border>
      <left/>
      <right style="medium">
        <color rgb="FF000000"/>
      </right>
      <top style="medium">
        <color indexed="64"/>
      </top>
      <bottom/>
      <diagonal/>
    </border>
    <border>
      <left style="medium">
        <color rgb="FF000000"/>
      </left>
      <right style="medium">
        <color rgb="FF000000"/>
      </right>
      <top style="medium">
        <color indexed="64"/>
      </top>
      <bottom/>
      <diagonal/>
    </border>
    <border>
      <left style="medium">
        <color rgb="FF000000"/>
      </left>
      <right/>
      <top style="medium">
        <color indexed="64"/>
      </top>
      <bottom style="medium">
        <color rgb="FF000000"/>
      </bottom>
      <diagonal/>
    </border>
    <border>
      <left/>
      <right/>
      <top style="medium">
        <color indexed="64"/>
      </top>
      <bottom style="medium">
        <color rgb="FF000000"/>
      </bottom>
      <diagonal/>
    </border>
    <border>
      <left/>
      <right style="medium">
        <color indexed="64"/>
      </right>
      <top style="medium">
        <color indexed="64"/>
      </top>
      <bottom style="medium">
        <color rgb="FF000000"/>
      </bottom>
      <diagonal/>
    </border>
    <border>
      <left style="medium">
        <color indexed="64"/>
      </left>
      <right/>
      <top/>
      <bottom style="medium">
        <color indexed="64"/>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right style="medium">
        <color rgb="FF000000"/>
      </right>
      <top/>
      <bottom style="medium">
        <color indexed="64"/>
      </bottom>
      <diagonal/>
    </border>
    <border>
      <left style="medium">
        <color rgb="FF000000"/>
      </left>
      <right style="medium">
        <color rgb="FF000000"/>
      </right>
      <top/>
      <bottom style="medium">
        <color indexed="64"/>
      </bottom>
      <diagonal/>
    </border>
    <border>
      <left style="medium">
        <color rgb="FF000000"/>
      </left>
      <right style="medium">
        <color rgb="FF000000"/>
      </right>
      <top style="medium">
        <color rgb="FF000000"/>
      </top>
      <bottom style="medium">
        <color indexed="64"/>
      </bottom>
      <diagonal/>
    </border>
    <border>
      <left style="medium">
        <color rgb="FF000000"/>
      </left>
      <right style="medium">
        <color indexed="64"/>
      </right>
      <top style="medium">
        <color rgb="FF000000"/>
      </top>
      <bottom style="medium">
        <color indexed="64"/>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indexed="64"/>
      </left>
      <right style="thin">
        <color indexed="64"/>
      </right>
      <top style="thin">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rgb="FF000000"/>
      </bottom>
      <diagonal/>
    </border>
    <border>
      <left/>
      <right style="thin">
        <color rgb="FF000000"/>
      </right>
      <top style="thin">
        <color indexed="64"/>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top style="thin">
        <color rgb="FF000000"/>
      </top>
      <bottom style="thin">
        <color rgb="FF000000"/>
      </bottom>
      <diagonal/>
    </border>
    <border>
      <left style="thin">
        <color indexed="64"/>
      </left>
      <right style="medium">
        <color indexed="64"/>
      </right>
      <top/>
      <bottom/>
      <diagonal/>
    </border>
    <border>
      <left style="medium">
        <color indexed="64"/>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style="thin">
        <color rgb="FF000000"/>
      </right>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top style="thin">
        <color indexed="64"/>
      </top>
      <bottom style="thin">
        <color indexed="64"/>
      </bottom>
      <diagonal/>
    </border>
    <border>
      <left/>
      <right/>
      <top style="thin">
        <color indexed="64"/>
      </top>
      <bottom/>
      <diagonal/>
    </border>
    <border>
      <left style="thin">
        <color indexed="64"/>
      </left>
      <right/>
      <top/>
      <bottom style="medium">
        <color indexed="64"/>
      </bottom>
      <diagonal/>
    </border>
    <border>
      <left/>
      <right style="thin">
        <color auto="1"/>
      </right>
      <top/>
      <bottom style="medium">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right style="medium">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thin">
        <color auto="1"/>
      </top>
      <bottom style="medium">
        <color auto="1"/>
      </bottom>
      <diagonal/>
    </border>
    <border>
      <left/>
      <right style="thin">
        <color indexed="64"/>
      </right>
      <top style="thin">
        <color indexed="64"/>
      </top>
      <bottom style="medium">
        <color indexed="64"/>
      </bottom>
      <diagonal/>
    </border>
    <border>
      <left/>
      <right style="medium">
        <color rgb="FF000000"/>
      </right>
      <top/>
      <bottom/>
      <diagonal/>
    </border>
    <border>
      <left/>
      <right style="medium">
        <color rgb="FF000000"/>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rgb="FF000000"/>
      </left>
      <right/>
      <top style="medium">
        <color indexed="64"/>
      </top>
      <bottom style="medium">
        <color indexed="64"/>
      </bottom>
      <diagonal/>
    </border>
    <border>
      <left style="medium">
        <color indexed="64"/>
      </left>
      <right/>
      <top style="thin">
        <color auto="1"/>
      </top>
      <bottom/>
      <diagonal/>
    </border>
    <border>
      <left/>
      <right style="medium">
        <color indexed="64"/>
      </right>
      <top style="thin">
        <color indexed="64"/>
      </top>
      <bottom/>
      <diagonal/>
    </border>
  </borders>
  <cellStyleXfs count="70">
    <xf numFmtId="0" fontId="0"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1" applyNumberFormat="0" applyFill="0" applyAlignment="0" applyProtection="0"/>
    <xf numFmtId="0" fontId="5" fillId="0" borderId="0"/>
    <xf numFmtId="0" fontId="7" fillId="0" borderId="0"/>
    <xf numFmtId="0" fontId="5" fillId="0" borderId="0"/>
    <xf numFmtId="0" fontId="5" fillId="0" borderId="0"/>
    <xf numFmtId="0" fontId="2" fillId="2" borderId="0" applyNumberFormat="0" applyBorder="0" applyAlignment="0" applyProtection="0"/>
    <xf numFmtId="0" fontId="25" fillId="0" borderId="0"/>
    <xf numFmtId="0" fontId="7" fillId="0" borderId="0"/>
    <xf numFmtId="42"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1" fillId="0" borderId="0"/>
    <xf numFmtId="0" fontId="25" fillId="0" borderId="0"/>
    <xf numFmtId="0" fontId="7" fillId="0" borderId="0"/>
    <xf numFmtId="44" fontId="1"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174" fontId="7" fillId="0" borderId="0" applyFont="0" applyFill="0" applyBorder="0" applyAlignment="0" applyProtection="0"/>
    <xf numFmtId="9" fontId="7" fillId="0" borderId="0" applyFont="0" applyFill="0" applyBorder="0" applyAlignment="0" applyProtection="0"/>
    <xf numFmtId="0" fontId="1" fillId="0" borderId="0"/>
    <xf numFmtId="9" fontId="5" fillId="0" borderId="0" applyFont="0" applyFill="0" applyBorder="0" applyAlignment="0" applyProtection="0"/>
    <xf numFmtId="42" fontId="1" fillId="0" borderId="0" applyFont="0" applyFill="0" applyBorder="0" applyAlignment="0" applyProtection="0"/>
    <xf numFmtId="9" fontId="7" fillId="0" borderId="0" applyFont="0" applyFill="0" applyBorder="0" applyAlignment="0" applyProtection="0"/>
    <xf numFmtId="0" fontId="7" fillId="0" borderId="0"/>
    <xf numFmtId="9" fontId="1" fillId="0" borderId="0" applyFont="0" applyFill="0" applyBorder="0" applyAlignment="0" applyProtection="0"/>
    <xf numFmtId="42" fontId="1" fillId="0" borderId="0" applyFont="0" applyFill="0" applyBorder="0" applyAlignment="0" applyProtection="0"/>
    <xf numFmtId="0" fontId="1" fillId="0" borderId="0"/>
    <xf numFmtId="42"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xf numFmtId="42" fontId="1" fillId="0" borderId="0" applyFont="0" applyFill="0" applyBorder="0" applyAlignment="0" applyProtection="0"/>
    <xf numFmtId="42" fontId="1" fillId="0" borderId="0" applyFont="0" applyFill="0" applyBorder="0" applyAlignment="0" applyProtection="0"/>
    <xf numFmtId="180" fontId="5" fillId="0" borderId="0" applyFont="0" applyFill="0" applyBorder="0" applyAlignment="0" applyProtection="0"/>
    <xf numFmtId="0" fontId="1" fillId="0" borderId="0"/>
    <xf numFmtId="9" fontId="1" fillId="0" borderId="0" applyFont="0" applyFill="0" applyBorder="0" applyAlignment="0" applyProtection="0"/>
    <xf numFmtId="9" fontId="5" fillId="0" borderId="0" applyFont="0" applyFill="0" applyBorder="0" applyAlignment="0" applyProtection="0"/>
    <xf numFmtId="0" fontId="7" fillId="0" borderId="0"/>
    <xf numFmtId="182" fontId="1" fillId="0" borderId="0" applyFont="0" applyFill="0" applyBorder="0" applyAlignment="0" applyProtection="0"/>
    <xf numFmtId="9" fontId="1" fillId="0" borderId="0" applyFont="0" applyFill="0" applyBorder="0" applyAlignment="0" applyProtection="0"/>
    <xf numFmtId="0" fontId="1" fillId="0" borderId="0"/>
    <xf numFmtId="0" fontId="25" fillId="0" borderId="0"/>
    <xf numFmtId="0" fontId="5" fillId="0" borderId="0"/>
    <xf numFmtId="9" fontId="7" fillId="0" borderId="0" applyFill="0" applyBorder="0" applyAlignment="0" applyProtection="0"/>
    <xf numFmtId="0" fontId="7" fillId="0" borderId="0"/>
    <xf numFmtId="182" fontId="1" fillId="0" borderId="0" applyFont="0" applyFill="0" applyBorder="0" applyAlignment="0" applyProtection="0"/>
    <xf numFmtId="42" fontId="5" fillId="0" borderId="0" applyFont="0" applyFill="0" applyBorder="0" applyAlignment="0" applyProtection="0"/>
    <xf numFmtId="9" fontId="31" fillId="0" borderId="0" applyFont="0" applyFill="0" applyBorder="0" applyAlignment="0" applyProtection="0"/>
    <xf numFmtId="42" fontId="31" fillId="0" borderId="0" applyFont="0" applyFill="0" applyBorder="0" applyAlignment="0" applyProtection="0"/>
    <xf numFmtId="9" fontId="32" fillId="0" borderId="0" applyFont="0" applyFill="0" applyBorder="0" applyAlignment="0" applyProtection="0"/>
    <xf numFmtId="42" fontId="5" fillId="0" borderId="0" applyFont="0" applyFill="0" applyBorder="0" applyAlignment="0" applyProtection="0"/>
    <xf numFmtId="176" fontId="5" fillId="0" borderId="0" applyFont="0" applyFill="0" applyBorder="0" applyAlignment="0" applyProtection="0"/>
    <xf numFmtId="42" fontId="5" fillId="0" borderId="0" applyFont="0" applyFill="0" applyBorder="0" applyAlignment="0" applyProtection="0"/>
    <xf numFmtId="43" fontId="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7"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xf numFmtId="9" fontId="7" fillId="0" borderId="0" applyFont="0" applyFill="0" applyBorder="0" applyAlignment="0" applyProtection="0"/>
    <xf numFmtId="0" fontId="7" fillId="0" borderId="0"/>
    <xf numFmtId="0" fontId="1" fillId="19" borderId="0" applyNumberFormat="0" applyBorder="0" applyAlignment="0" applyProtection="0"/>
    <xf numFmtId="174" fontId="1" fillId="0" borderId="0" applyFont="0" applyFill="0" applyBorder="0" applyAlignment="0" applyProtection="0"/>
    <xf numFmtId="0" fontId="42" fillId="0" borderId="0" applyNumberFormat="0" applyFill="0" applyBorder="0" applyAlignment="0" applyProtection="0"/>
  </cellStyleXfs>
  <cellXfs count="1110">
    <xf numFmtId="0" fontId="0" fillId="0" borderId="0" xfId="0"/>
    <xf numFmtId="0" fontId="4"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2" fillId="5" borderId="60" xfId="8" applyFont="1" applyFill="1" applyBorder="1" applyAlignment="1">
      <alignment horizontal="center" vertical="center" wrapText="1"/>
    </xf>
    <xf numFmtId="0" fontId="12" fillId="5" borderId="61" xfId="8" applyFont="1" applyFill="1" applyBorder="1" applyAlignment="1">
      <alignment horizontal="center" vertical="center" wrapText="1"/>
    </xf>
    <xf numFmtId="0" fontId="12" fillId="5" borderId="62" xfId="8" applyFont="1" applyFill="1" applyBorder="1" applyAlignment="1">
      <alignment horizontal="center" vertical="center" wrapText="1"/>
    </xf>
    <xf numFmtId="0" fontId="16" fillId="5" borderId="65" xfId="8" applyFont="1" applyFill="1" applyBorder="1" applyAlignment="1">
      <alignment horizontal="center" vertical="center"/>
    </xf>
    <xf numFmtId="4" fontId="16" fillId="5" borderId="65" xfId="8" applyNumberFormat="1" applyFont="1" applyFill="1" applyBorder="1" applyAlignment="1">
      <alignment horizontal="center" vertical="center"/>
    </xf>
    <xf numFmtId="4" fontId="16" fillId="5" borderId="66" xfId="8" applyNumberFormat="1" applyFont="1" applyFill="1" applyBorder="1" applyAlignment="1">
      <alignment horizontal="center" vertical="center"/>
    </xf>
    <xf numFmtId="0" fontId="17" fillId="11" borderId="52" xfId="8" applyFont="1" applyFill="1" applyBorder="1" applyAlignment="1">
      <alignment horizontal="center" vertical="center"/>
    </xf>
    <xf numFmtId="0" fontId="17" fillId="11" borderId="16" xfId="8" applyFont="1" applyFill="1" applyBorder="1" applyAlignment="1">
      <alignment horizontal="center" vertical="center"/>
    </xf>
    <xf numFmtId="0" fontId="17" fillId="11" borderId="67" xfId="8" applyFont="1" applyFill="1" applyBorder="1" applyAlignment="1">
      <alignment horizontal="center" vertical="center"/>
    </xf>
    <xf numFmtId="0" fontId="14" fillId="0" borderId="68" xfId="8" applyFont="1" applyBorder="1" applyAlignment="1">
      <alignment horizontal="center" vertical="center" wrapText="1"/>
    </xf>
    <xf numFmtId="2" fontId="14" fillId="0" borderId="14" xfId="8" applyNumberFormat="1" applyFont="1" applyBorder="1" applyAlignment="1">
      <alignment horizontal="center" vertical="center"/>
    </xf>
    <xf numFmtId="2" fontId="14" fillId="0" borderId="69" xfId="8" applyNumberFormat="1" applyFont="1" applyBorder="1" applyAlignment="1">
      <alignment horizontal="center" vertical="center"/>
    </xf>
    <xf numFmtId="0" fontId="17" fillId="11" borderId="70" xfId="8" applyFont="1" applyFill="1" applyBorder="1" applyAlignment="1">
      <alignment horizontal="center" vertical="center"/>
    </xf>
    <xf numFmtId="0" fontId="17" fillId="11" borderId="0" xfId="8" applyFont="1" applyFill="1" applyAlignment="1">
      <alignment horizontal="center" vertical="center"/>
    </xf>
    <xf numFmtId="0" fontId="0" fillId="11" borderId="0" xfId="0" applyFill="1"/>
    <xf numFmtId="0" fontId="17" fillId="11" borderId="71" xfId="8" applyFont="1" applyFill="1" applyBorder="1" applyAlignment="1">
      <alignment horizontal="center" vertical="center"/>
    </xf>
    <xf numFmtId="2" fontId="14" fillId="0" borderId="4" xfId="8" applyNumberFormat="1" applyFont="1" applyBorder="1" applyAlignment="1">
      <alignment horizontal="center" vertical="center"/>
    </xf>
    <xf numFmtId="0" fontId="14" fillId="0" borderId="20" xfId="8" applyFont="1" applyBorder="1" applyAlignment="1">
      <alignment horizontal="center" vertical="center" wrapText="1"/>
    </xf>
    <xf numFmtId="0" fontId="0" fillId="11" borderId="70" xfId="0" applyFill="1" applyBorder="1"/>
    <xf numFmtId="2" fontId="14" fillId="0" borderId="21" xfId="8" applyNumberFormat="1" applyFont="1" applyBorder="1" applyAlignment="1">
      <alignment horizontal="center" vertical="center"/>
    </xf>
    <xf numFmtId="0" fontId="18" fillId="11" borderId="0" xfId="8" applyFont="1" applyFill="1" applyAlignment="1">
      <alignment horizontal="center" vertical="center"/>
    </xf>
    <xf numFmtId="0" fontId="13" fillId="0" borderId="20" xfId="8" applyFont="1" applyBorder="1" applyAlignment="1">
      <alignment horizontal="center" vertical="center" wrapText="1"/>
    </xf>
    <xf numFmtId="0" fontId="14" fillId="0" borderId="20" xfId="8" applyFont="1" applyBorder="1" applyAlignment="1">
      <alignment horizontal="center" vertical="center"/>
    </xf>
    <xf numFmtId="0" fontId="12" fillId="11" borderId="59" xfId="8" applyFont="1" applyFill="1" applyBorder="1" applyAlignment="1">
      <alignment horizontal="center" vertical="center"/>
    </xf>
    <xf numFmtId="0" fontId="19" fillId="11" borderId="72" xfId="8" applyFont="1" applyFill="1" applyBorder="1" applyAlignment="1">
      <alignment horizontal="center" vertical="center"/>
    </xf>
    <xf numFmtId="0" fontId="12" fillId="11" borderId="72" xfId="8" applyFont="1" applyFill="1" applyBorder="1" applyAlignment="1">
      <alignment horizontal="center" vertical="center"/>
    </xf>
    <xf numFmtId="0" fontId="12" fillId="11" borderId="73" xfId="8" applyFont="1" applyFill="1" applyBorder="1" applyAlignment="1">
      <alignment horizontal="center" vertical="center"/>
    </xf>
    <xf numFmtId="0" fontId="14" fillId="0" borderId="22" xfId="8" applyFont="1" applyBorder="1" applyAlignment="1">
      <alignment horizontal="center" vertical="center"/>
    </xf>
    <xf numFmtId="2" fontId="14" fillId="0" borderId="23" xfId="8" applyNumberFormat="1" applyFont="1" applyBorder="1" applyAlignment="1">
      <alignment horizontal="center" vertical="center"/>
    </xf>
    <xf numFmtId="2" fontId="14" fillId="0" borderId="10" xfId="8" applyNumberFormat="1" applyFont="1" applyBorder="1" applyAlignment="1">
      <alignment horizontal="center" vertical="center"/>
    </xf>
    <xf numFmtId="2" fontId="14" fillId="0" borderId="11" xfId="8" applyNumberFormat="1" applyFont="1" applyBorder="1" applyAlignment="1">
      <alignment horizontal="center" vertical="center"/>
    </xf>
    <xf numFmtId="2" fontId="14" fillId="0" borderId="74" xfId="8" applyNumberFormat="1" applyFont="1" applyBorder="1" applyAlignment="1">
      <alignment horizontal="center" vertical="center"/>
    </xf>
    <xf numFmtId="2" fontId="13" fillId="0" borderId="75" xfId="8" applyNumberFormat="1" applyFont="1" applyBorder="1" applyAlignment="1">
      <alignment horizontal="center" vertical="center"/>
    </xf>
    <xf numFmtId="4" fontId="13" fillId="0" borderId="76" xfId="8" applyNumberFormat="1" applyFont="1" applyBorder="1" applyAlignment="1">
      <alignment horizontal="center" vertical="center"/>
    </xf>
    <xf numFmtId="4" fontId="13" fillId="0" borderId="77" xfId="8" applyNumberFormat="1" applyFont="1" applyBorder="1" applyAlignment="1">
      <alignment horizontal="center" vertical="center"/>
    </xf>
    <xf numFmtId="4" fontId="16" fillId="0" borderId="38" xfId="8" applyNumberFormat="1" applyFont="1" applyBorder="1" applyAlignment="1">
      <alignment horizontal="center" vertical="center" wrapText="1"/>
    </xf>
    <xf numFmtId="4" fontId="20" fillId="0" borderId="78" xfId="8" applyNumberFormat="1" applyFont="1" applyBorder="1" applyAlignment="1">
      <alignment horizontal="center" vertical="center"/>
    </xf>
    <xf numFmtId="4" fontId="12" fillId="0" borderId="79" xfId="8" applyNumberFormat="1" applyFont="1" applyBorder="1" applyAlignment="1">
      <alignment horizontal="center" vertical="center"/>
    </xf>
    <xf numFmtId="4" fontId="21" fillId="5" borderId="80" xfId="8" applyNumberFormat="1" applyFont="1" applyFill="1" applyBorder="1" applyAlignment="1">
      <alignment horizontal="center" vertical="center" wrapText="1"/>
    </xf>
    <xf numFmtId="0" fontId="23" fillId="0" borderId="0" xfId="9" applyFont="1"/>
    <xf numFmtId="3" fontId="22" fillId="12" borderId="4" xfId="10" applyNumberFormat="1" applyFont="1" applyFill="1" applyBorder="1" applyAlignment="1">
      <alignment horizontal="center" vertical="center"/>
    </xf>
    <xf numFmtId="0" fontId="24" fillId="11" borderId="4" xfId="5" applyFont="1" applyFill="1" applyBorder="1" applyAlignment="1" applyProtection="1">
      <alignment horizontal="center" vertical="center"/>
    </xf>
    <xf numFmtId="167" fontId="22" fillId="13" borderId="4" xfId="5" applyNumberFormat="1" applyFont="1" applyFill="1" applyBorder="1" applyAlignment="1">
      <alignment horizontal="right" vertical="center"/>
    </xf>
    <xf numFmtId="167" fontId="22" fillId="13" borderId="4" xfId="5" applyNumberFormat="1" applyFont="1" applyFill="1" applyBorder="1" applyAlignment="1" applyProtection="1">
      <alignment horizontal="right" vertical="center"/>
    </xf>
    <xf numFmtId="168" fontId="22" fillId="13" borderId="4" xfId="5" applyNumberFormat="1" applyFont="1" applyFill="1" applyBorder="1" applyAlignment="1">
      <alignment horizontal="right" vertical="center"/>
    </xf>
    <xf numFmtId="0" fontId="22" fillId="12" borderId="4" xfId="11" applyFont="1" applyFill="1" applyBorder="1" applyAlignment="1">
      <alignment horizontal="center" vertical="center"/>
    </xf>
    <xf numFmtId="0" fontId="22" fillId="12" borderId="4" xfId="5" applyFont="1" applyFill="1" applyBorder="1" applyAlignment="1" applyProtection="1">
      <alignment horizontal="center" vertical="center"/>
    </xf>
    <xf numFmtId="3" fontId="22" fillId="12" borderId="4" xfId="10" applyNumberFormat="1" applyFont="1" applyFill="1" applyBorder="1" applyAlignment="1" applyProtection="1">
      <alignment horizontal="right" vertical="center"/>
    </xf>
    <xf numFmtId="0" fontId="22" fillId="12" borderId="4" xfId="5" applyFont="1" applyFill="1" applyBorder="1" applyAlignment="1" applyProtection="1">
      <alignment horizontal="center" vertical="center" wrapText="1"/>
    </xf>
    <xf numFmtId="0" fontId="24" fillId="11" borderId="4" xfId="11" applyFont="1" applyFill="1" applyBorder="1" applyAlignment="1">
      <alignment horizontal="center" vertical="center"/>
    </xf>
    <xf numFmtId="0" fontId="24" fillId="11" borderId="4" xfId="5" applyFont="1" applyFill="1" applyBorder="1" applyAlignment="1" applyProtection="1">
      <alignment horizontal="left" vertical="center" wrapText="1"/>
    </xf>
    <xf numFmtId="169" fontId="26" fillId="13" borderId="4" xfId="10" applyNumberFormat="1" applyFont="1" applyFill="1" applyBorder="1" applyAlignment="1" applyProtection="1">
      <alignment horizontal="right" vertical="center"/>
    </xf>
    <xf numFmtId="0" fontId="24" fillId="11" borderId="4" xfId="5" applyFont="1" applyFill="1" applyBorder="1" applyAlignment="1" applyProtection="1">
      <alignment horizontal="center" vertical="center" wrapText="1"/>
    </xf>
    <xf numFmtId="3" fontId="28" fillId="0" borderId="83" xfId="12" applyNumberFormat="1" applyFont="1" applyBorder="1"/>
    <xf numFmtId="170" fontId="28" fillId="0" borderId="67" xfId="12" applyNumberFormat="1" applyFont="1" applyBorder="1" applyAlignment="1">
      <alignment horizontal="center"/>
    </xf>
    <xf numFmtId="3" fontId="28" fillId="0" borderId="2" xfId="12" applyNumberFormat="1" applyFont="1" applyBorder="1"/>
    <xf numFmtId="170" fontId="28" fillId="0" borderId="71" xfId="12" applyNumberFormat="1" applyFont="1" applyBorder="1" applyAlignment="1">
      <alignment horizontal="center"/>
    </xf>
    <xf numFmtId="14" fontId="28" fillId="0" borderId="71" xfId="12" applyNumberFormat="1" applyFont="1" applyBorder="1" applyAlignment="1">
      <alignment horizontal="center"/>
    </xf>
    <xf numFmtId="3" fontId="7" fillId="0" borderId="12" xfId="12" applyNumberFormat="1" applyBorder="1"/>
    <xf numFmtId="170" fontId="7" fillId="0" borderId="85" xfId="12" applyNumberFormat="1" applyBorder="1"/>
    <xf numFmtId="0" fontId="7" fillId="0" borderId="70" xfId="12" applyBorder="1"/>
    <xf numFmtId="3" fontId="7" fillId="0" borderId="0" xfId="12" applyNumberFormat="1"/>
    <xf numFmtId="4" fontId="7" fillId="0" borderId="0" xfId="12" applyNumberFormat="1"/>
    <xf numFmtId="4" fontId="7" fillId="0" borderId="0" xfId="12" applyNumberFormat="1" applyAlignment="1">
      <alignment horizontal="center"/>
    </xf>
    <xf numFmtId="170" fontId="7" fillId="0" borderId="71" xfId="12" applyNumberFormat="1" applyBorder="1"/>
    <xf numFmtId="0" fontId="27" fillId="14" borderId="20" xfId="12" applyFont="1" applyFill="1" applyBorder="1" applyAlignment="1">
      <alignment horizontal="center" vertical="center"/>
    </xf>
    <xf numFmtId="170" fontId="7" fillId="14" borderId="21" xfId="12" quotePrefix="1" applyNumberFormat="1" applyFill="1" applyBorder="1" applyAlignment="1">
      <alignment horizontal="center" vertical="center"/>
    </xf>
    <xf numFmtId="2" fontId="27" fillId="14" borderId="20" xfId="12" applyNumberFormat="1" applyFont="1" applyFill="1" applyBorder="1" applyAlignment="1">
      <alignment horizontal="center" vertical="center"/>
    </xf>
    <xf numFmtId="0" fontId="27" fillId="0" borderId="70" xfId="12" applyFont="1" applyBorder="1"/>
    <xf numFmtId="0" fontId="7" fillId="6" borderId="20" xfId="12" applyFill="1" applyBorder="1" applyAlignment="1">
      <alignment horizontal="centerContinuous" vertical="center"/>
    </xf>
    <xf numFmtId="3" fontId="7" fillId="6" borderId="4" xfId="12" applyNumberFormat="1" applyFill="1" applyBorder="1" applyAlignment="1">
      <alignment horizontal="centerContinuous" vertical="center"/>
    </xf>
    <xf numFmtId="4" fontId="7" fillId="6" borderId="4" xfId="12" applyNumberFormat="1" applyFill="1" applyBorder="1" applyAlignment="1">
      <alignment horizontal="center" vertical="center"/>
    </xf>
    <xf numFmtId="3" fontId="7" fillId="6" borderId="4" xfId="12" quotePrefix="1" applyNumberFormat="1" applyFill="1" applyBorder="1" applyAlignment="1">
      <alignment horizontal="center" vertical="center"/>
    </xf>
    <xf numFmtId="170" fontId="7" fillId="6" borderId="21" xfId="12" applyNumberFormat="1" applyFill="1" applyBorder="1"/>
    <xf numFmtId="4" fontId="23" fillId="0" borderId="88" xfId="7" applyNumberFormat="1" applyFont="1" applyBorder="1" applyAlignment="1">
      <alignment horizontal="center" vertical="center"/>
    </xf>
    <xf numFmtId="9" fontId="23" fillId="0" borderId="88" xfId="7" applyNumberFormat="1" applyFont="1" applyBorder="1" applyAlignment="1">
      <alignment horizontal="right" vertical="center"/>
    </xf>
    <xf numFmtId="171" fontId="23" fillId="0" borderId="88" xfId="7" applyNumberFormat="1" applyFont="1" applyBorder="1" applyAlignment="1">
      <alignment horizontal="center" vertical="center"/>
    </xf>
    <xf numFmtId="171" fontId="23" fillId="0" borderId="88" xfId="7" applyNumberFormat="1" applyFont="1" applyBorder="1" applyAlignment="1">
      <alignment vertical="center"/>
    </xf>
    <xf numFmtId="4" fontId="23" fillId="0" borderId="35" xfId="7" applyNumberFormat="1" applyFont="1" applyBorder="1" applyAlignment="1">
      <alignment horizontal="right" vertical="center"/>
    </xf>
    <xf numFmtId="171" fontId="23" fillId="0" borderId="35" xfId="7" applyNumberFormat="1" applyFont="1" applyBorder="1" applyAlignment="1">
      <alignment horizontal="center" vertical="center"/>
    </xf>
    <xf numFmtId="4" fontId="23" fillId="0" borderId="35" xfId="7" applyNumberFormat="1" applyFont="1" applyBorder="1" applyAlignment="1">
      <alignment horizontal="center" vertical="center"/>
    </xf>
    <xf numFmtId="0" fontId="23" fillId="0" borderId="70" xfId="7" applyFont="1" applyBorder="1" applyAlignment="1">
      <alignment vertical="center"/>
    </xf>
    <xf numFmtId="3" fontId="23" fillId="0" borderId="0" xfId="7" applyNumberFormat="1" applyFont="1" applyAlignment="1">
      <alignment vertical="center"/>
    </xf>
    <xf numFmtId="4" fontId="23" fillId="0" borderId="0" xfId="7" applyNumberFormat="1" applyFont="1" applyAlignment="1">
      <alignment vertical="center"/>
    </xf>
    <xf numFmtId="4" fontId="23" fillId="0" borderId="0" xfId="7" applyNumberFormat="1" applyFont="1" applyAlignment="1">
      <alignment horizontal="center" vertical="center"/>
    </xf>
    <xf numFmtId="3" fontId="29" fillId="0" borderId="0" xfId="7" applyNumberFormat="1" applyFont="1" applyAlignment="1">
      <alignment horizontal="center" vertical="center"/>
    </xf>
    <xf numFmtId="42" fontId="7" fillId="0" borderId="21" xfId="13" applyFont="1" applyBorder="1" applyAlignment="1">
      <alignment horizontal="center"/>
    </xf>
    <xf numFmtId="0" fontId="29" fillId="0" borderId="70" xfId="7" applyFont="1" applyBorder="1" applyAlignment="1">
      <alignment vertical="center"/>
    </xf>
    <xf numFmtId="4" fontId="23" fillId="5" borderId="88" xfId="7" applyNumberFormat="1" applyFont="1" applyFill="1" applyBorder="1" applyAlignment="1">
      <alignment horizontal="center" vertical="center"/>
    </xf>
    <xf numFmtId="4" fontId="23" fillId="5" borderId="88" xfId="7" quotePrefix="1" applyNumberFormat="1" applyFont="1" applyFill="1" applyBorder="1" applyAlignment="1">
      <alignment horizontal="center" vertical="center"/>
    </xf>
    <xf numFmtId="3" fontId="23" fillId="5" borderId="88" xfId="7" quotePrefix="1" applyNumberFormat="1" applyFont="1" applyFill="1" applyBorder="1" applyAlignment="1">
      <alignment horizontal="center" vertical="center"/>
    </xf>
    <xf numFmtId="4" fontId="23" fillId="0" borderId="93" xfId="7" applyNumberFormat="1" applyFont="1" applyBorder="1" applyAlignment="1">
      <alignment horizontal="center" vertical="center"/>
    </xf>
    <xf numFmtId="171" fontId="23" fillId="0" borderId="93" xfId="7" applyNumberFormat="1" applyFont="1" applyBorder="1" applyAlignment="1">
      <alignment horizontal="center" vertical="center"/>
    </xf>
    <xf numFmtId="171" fontId="23" fillId="0" borderId="93" xfId="7" applyNumberFormat="1" applyFont="1" applyBorder="1" applyAlignment="1">
      <alignment vertical="center"/>
    </xf>
    <xf numFmtId="4" fontId="7" fillId="0" borderId="5" xfId="12" applyNumberFormat="1" applyBorder="1" applyAlignment="1">
      <alignment horizontal="center" vertical="center"/>
    </xf>
    <xf numFmtId="172" fontId="7" fillId="0" borderId="5" xfId="12" applyNumberFormat="1" applyBorder="1" applyAlignment="1">
      <alignment horizontal="center" vertical="center"/>
    </xf>
    <xf numFmtId="42" fontId="7" fillId="0" borderId="5" xfId="14" applyFont="1" applyBorder="1" applyAlignment="1">
      <alignment horizontal="center" vertical="center"/>
    </xf>
    <xf numFmtId="4" fontId="23" fillId="0" borderId="88" xfId="7" applyNumberFormat="1" applyFont="1" applyBorder="1" applyAlignment="1">
      <alignment vertical="center"/>
    </xf>
    <xf numFmtId="3" fontId="7" fillId="6" borderId="21" xfId="12" quotePrefix="1" applyNumberFormat="1" applyFill="1" applyBorder="1" applyAlignment="1">
      <alignment horizontal="center"/>
    </xf>
    <xf numFmtId="0" fontId="23" fillId="0" borderId="88" xfId="7" applyFont="1" applyBorder="1" applyAlignment="1">
      <alignment horizontal="center" vertical="center"/>
    </xf>
    <xf numFmtId="42" fontId="7" fillId="0" borderId="21" xfId="13" applyFont="1" applyBorder="1" applyAlignment="1"/>
    <xf numFmtId="173" fontId="23" fillId="0" borderId="88" xfId="7" applyNumberFormat="1" applyFont="1" applyBorder="1" applyAlignment="1">
      <alignment horizontal="center" vertical="center"/>
    </xf>
    <xf numFmtId="0" fontId="23" fillId="5" borderId="94" xfId="7" applyFont="1" applyFill="1" applyBorder="1" applyAlignment="1">
      <alignment horizontal="center" vertical="center"/>
    </xf>
    <xf numFmtId="3" fontId="23" fillId="5" borderId="88" xfId="7" applyNumberFormat="1" applyFont="1" applyFill="1" applyBorder="1" applyAlignment="1">
      <alignment horizontal="center" vertical="center"/>
    </xf>
    <xf numFmtId="3" fontId="23" fillId="5" borderId="36" xfId="7" applyNumberFormat="1" applyFont="1" applyFill="1" applyBorder="1" applyAlignment="1">
      <alignment horizontal="center" vertical="center"/>
    </xf>
    <xf numFmtId="0" fontId="23" fillId="0" borderId="94" xfId="7" quotePrefix="1" applyFont="1" applyBorder="1" applyAlignment="1">
      <alignment horizontal="left" vertical="center"/>
    </xf>
    <xf numFmtId="170" fontId="7" fillId="0" borderId="4" xfId="12" applyNumberFormat="1" applyBorder="1" applyAlignment="1">
      <alignment horizontal="center" vertical="center"/>
    </xf>
    <xf numFmtId="9" fontId="23" fillId="0" borderId="88" xfId="7" applyNumberFormat="1" applyFont="1" applyBorder="1" applyAlignment="1">
      <alignment horizontal="center" vertical="center"/>
    </xf>
    <xf numFmtId="174" fontId="23" fillId="0" borderId="88" xfId="7" applyNumberFormat="1" applyFont="1" applyBorder="1" applyAlignment="1">
      <alignment horizontal="center" vertical="center"/>
    </xf>
    <xf numFmtId="171" fontId="23" fillId="0" borderId="36" xfId="7" applyNumberFormat="1" applyFont="1" applyBorder="1" applyAlignment="1">
      <alignment vertical="center"/>
    </xf>
    <xf numFmtId="0" fontId="23" fillId="0" borderId="94" xfId="7" applyFont="1" applyBorder="1"/>
    <xf numFmtId="3" fontId="27" fillId="0" borderId="0" xfId="12" applyNumberFormat="1" applyFont="1" applyAlignment="1">
      <alignment horizontal="center"/>
    </xf>
    <xf numFmtId="170" fontId="7" fillId="0" borderId="71" xfId="12" applyNumberFormat="1" applyBorder="1" applyAlignment="1">
      <alignment horizontal="right"/>
    </xf>
    <xf numFmtId="4" fontId="27" fillId="0" borderId="0" xfId="12" applyNumberFormat="1" applyFont="1" applyAlignment="1">
      <alignment horizontal="center"/>
    </xf>
    <xf numFmtId="3" fontId="27" fillId="0" borderId="0" xfId="12" applyNumberFormat="1" applyFont="1" applyAlignment="1">
      <alignment horizontal="centerContinuous"/>
    </xf>
    <xf numFmtId="42" fontId="6" fillId="15" borderId="21" xfId="13" applyFont="1" applyFill="1" applyBorder="1" applyAlignment="1">
      <alignment horizontal="center"/>
    </xf>
    <xf numFmtId="0" fontId="7" fillId="6" borderId="20" xfId="12" applyFill="1" applyBorder="1" applyAlignment="1">
      <alignment horizontal="centerContinuous"/>
    </xf>
    <xf numFmtId="3" fontId="7" fillId="6" borderId="4" xfId="12" applyNumberFormat="1" applyFill="1" applyBorder="1" applyAlignment="1">
      <alignment horizontal="centerContinuous"/>
    </xf>
    <xf numFmtId="4" fontId="7" fillId="6" borderId="4" xfId="12" applyNumberFormat="1" applyFill="1" applyBorder="1" applyAlignment="1">
      <alignment horizontal="centerContinuous"/>
    </xf>
    <xf numFmtId="4" fontId="27" fillId="6" borderId="4" xfId="12" applyNumberFormat="1" applyFont="1" applyFill="1" applyBorder="1" applyAlignment="1">
      <alignment horizontal="center"/>
    </xf>
    <xf numFmtId="3" fontId="7" fillId="6" borderId="4" xfId="12" applyNumberFormat="1" applyFill="1" applyBorder="1" applyAlignment="1">
      <alignment horizontal="center"/>
    </xf>
    <xf numFmtId="0" fontId="27" fillId="0" borderId="4" xfId="12" quotePrefix="1" applyFont="1" applyBorder="1"/>
    <xf numFmtId="9" fontId="7" fillId="0" borderId="4" xfId="15" applyFont="1" applyFill="1" applyBorder="1" applyAlignment="1">
      <alignment horizontal="center"/>
    </xf>
    <xf numFmtId="3" fontId="7" fillId="0" borderId="6" xfId="12" applyNumberFormat="1" applyBorder="1"/>
    <xf numFmtId="42" fontId="7" fillId="0" borderId="21" xfId="13" applyFont="1" applyBorder="1"/>
    <xf numFmtId="0" fontId="29" fillId="0" borderId="0" xfId="17" applyFont="1"/>
    <xf numFmtId="42" fontId="27" fillId="0" borderId="21" xfId="13" applyFont="1" applyBorder="1" applyAlignment="1">
      <alignment horizontal="center"/>
    </xf>
    <xf numFmtId="0" fontId="23" fillId="0" borderId="70" xfId="16" applyFont="1" applyBorder="1"/>
    <xf numFmtId="0" fontId="23" fillId="0" borderId="0" xfId="16" applyFont="1"/>
    <xf numFmtId="0" fontId="23" fillId="0" borderId="71" xfId="16" applyFont="1" applyBorder="1"/>
    <xf numFmtId="0" fontId="23" fillId="0" borderId="0" xfId="17" applyFont="1"/>
    <xf numFmtId="0" fontId="29" fillId="0" borderId="0" xfId="17" applyFont="1" applyAlignment="1">
      <alignment horizontal="left"/>
    </xf>
    <xf numFmtId="0" fontId="29" fillId="0" borderId="0" xfId="17" applyFont="1" applyAlignment="1">
      <alignment wrapText="1"/>
    </xf>
    <xf numFmtId="0" fontId="29" fillId="0" borderId="0" xfId="17" applyFont="1" applyAlignment="1">
      <alignment horizontal="left" wrapText="1"/>
    </xf>
    <xf numFmtId="0" fontId="23" fillId="0" borderId="59" xfId="16" applyFont="1" applyBorder="1"/>
    <xf numFmtId="0" fontId="23" fillId="0" borderId="72" xfId="16" applyFont="1" applyBorder="1"/>
    <xf numFmtId="0" fontId="23" fillId="0" borderId="72" xfId="17" applyFont="1" applyBorder="1"/>
    <xf numFmtId="0" fontId="23" fillId="0" borderId="73" xfId="16" applyFont="1" applyBorder="1"/>
    <xf numFmtId="0" fontId="7" fillId="16" borderId="14" xfId="0" applyFont="1" applyFill="1" applyBorder="1" applyAlignment="1">
      <alignment horizontal="center" vertical="center"/>
    </xf>
    <xf numFmtId="44" fontId="7" fillId="17" borderId="13" xfId="2" applyFont="1" applyFill="1" applyBorder="1" applyAlignment="1">
      <alignment horizontal="center" vertical="center"/>
    </xf>
    <xf numFmtId="175" fontId="7" fillId="16" borderId="4" xfId="0" applyNumberFormat="1" applyFont="1" applyFill="1" applyBorder="1" applyAlignment="1">
      <alignment horizontal="right" vertical="center"/>
    </xf>
    <xf numFmtId="0" fontId="7" fillId="16" borderId="14" xfId="0" applyFont="1" applyFill="1" applyBorder="1" applyAlignment="1">
      <alignment horizontal="center"/>
    </xf>
    <xf numFmtId="44" fontId="7" fillId="16" borderId="13" xfId="2" applyFont="1" applyFill="1" applyBorder="1" applyAlignment="1">
      <alignment horizontal="right"/>
    </xf>
    <xf numFmtId="175" fontId="7" fillId="16" borderId="4" xfId="0" applyNumberFormat="1" applyFont="1" applyFill="1" applyBorder="1" applyAlignment="1">
      <alignment horizontal="right"/>
    </xf>
    <xf numFmtId="0" fontId="7" fillId="16" borderId="4" xfId="0" applyFont="1" applyFill="1" applyBorder="1" applyAlignment="1">
      <alignment horizontal="center"/>
    </xf>
    <xf numFmtId="44" fontId="7" fillId="17" borderId="13" xfId="2" applyFont="1" applyFill="1" applyBorder="1" applyAlignment="1">
      <alignment horizontal="right"/>
    </xf>
    <xf numFmtId="0" fontId="7" fillId="16" borderId="10" xfId="0" applyFont="1" applyFill="1" applyBorder="1" applyAlignment="1">
      <alignment horizontal="center"/>
    </xf>
    <xf numFmtId="175" fontId="7" fillId="16" borderId="10" xfId="0" applyNumberFormat="1" applyFont="1" applyFill="1" applyBorder="1" applyAlignment="1">
      <alignment horizontal="right"/>
    </xf>
    <xf numFmtId="44" fontId="0" fillId="0" borderId="4" xfId="19" applyFont="1" applyBorder="1" applyAlignment="1">
      <alignment horizontal="center" vertical="center"/>
    </xf>
    <xf numFmtId="0" fontId="7" fillId="0" borderId="4" xfId="12" applyBorder="1" applyAlignment="1">
      <alignment horizontal="left" vertical="center"/>
    </xf>
    <xf numFmtId="9" fontId="7" fillId="0" borderId="5" xfId="20" applyFont="1" applyBorder="1" applyAlignment="1">
      <alignment horizontal="center" vertical="center"/>
    </xf>
    <xf numFmtId="42" fontId="7" fillId="0" borderId="5" xfId="13" applyFont="1" applyBorder="1" applyAlignment="1">
      <alignment horizontal="center" vertical="center"/>
    </xf>
    <xf numFmtId="42" fontId="7" fillId="0" borderId="4" xfId="13" applyFont="1" applyBorder="1" applyAlignment="1">
      <alignment vertical="center"/>
    </xf>
    <xf numFmtId="4" fontId="7" fillId="0" borderId="4" xfId="12" applyNumberFormat="1" applyBorder="1" applyAlignment="1">
      <alignment horizontal="center" vertical="center"/>
    </xf>
    <xf numFmtId="4" fontId="7" fillId="6" borderId="4" xfId="12" quotePrefix="1" applyNumberFormat="1" applyFill="1" applyBorder="1" applyAlignment="1">
      <alignment horizontal="center" vertical="center"/>
    </xf>
    <xf numFmtId="0" fontId="7" fillId="0" borderId="4" xfId="12" applyBorder="1" applyAlignment="1">
      <alignment horizontal="left" vertical="center" wrapText="1"/>
    </xf>
    <xf numFmtId="42" fontId="7" fillId="0" borderId="4" xfId="14" applyFont="1" applyBorder="1" applyAlignment="1">
      <alignment horizontal="center" vertical="center"/>
    </xf>
    <xf numFmtId="42" fontId="7" fillId="0" borderId="4" xfId="13" applyFont="1" applyFill="1" applyBorder="1" applyAlignment="1">
      <alignment horizontal="center" vertical="center"/>
    </xf>
    <xf numFmtId="0" fontId="7" fillId="0" borderId="5" xfId="12" applyBorder="1" applyAlignment="1">
      <alignment horizontal="left" vertical="center"/>
    </xf>
    <xf numFmtId="42" fontId="7" fillId="0" borderId="4" xfId="13" applyFont="1" applyBorder="1" applyAlignment="1">
      <alignment horizontal="center" vertical="center"/>
    </xf>
    <xf numFmtId="176" fontId="7" fillId="0" borderId="4" xfId="21" applyFont="1" applyBorder="1" applyAlignment="1">
      <alignment horizontal="center" vertical="center"/>
    </xf>
    <xf numFmtId="4" fontId="7" fillId="0" borderId="4" xfId="12" applyNumberFormat="1" applyBorder="1" applyAlignment="1">
      <alignment vertical="center"/>
    </xf>
    <xf numFmtId="0" fontId="7" fillId="0" borderId="4" xfId="12" applyBorder="1" applyAlignment="1">
      <alignment horizontal="center" vertical="center"/>
    </xf>
    <xf numFmtId="173" fontId="7" fillId="0" borderId="4" xfId="12" applyNumberFormat="1" applyBorder="1" applyAlignment="1">
      <alignment horizontal="center" vertical="center"/>
    </xf>
    <xf numFmtId="173" fontId="7" fillId="0" borderId="4" xfId="22" applyNumberFormat="1" applyFont="1" applyFill="1" applyBorder="1" applyAlignment="1">
      <alignment horizontal="center" vertical="center"/>
    </xf>
    <xf numFmtId="3" fontId="7" fillId="6" borderId="4" xfId="12" applyNumberFormat="1" applyFill="1" applyBorder="1" applyAlignment="1">
      <alignment horizontal="center" vertical="center"/>
    </xf>
    <xf numFmtId="3" fontId="7" fillId="6" borderId="6" xfId="12" applyNumberFormat="1" applyFill="1" applyBorder="1" applyAlignment="1">
      <alignment horizontal="center" vertical="center"/>
    </xf>
    <xf numFmtId="9" fontId="7" fillId="0" borderId="4" xfId="23" applyFont="1" applyFill="1" applyBorder="1" applyAlignment="1">
      <alignment horizontal="center" vertical="center"/>
    </xf>
    <xf numFmtId="174" fontId="7" fillId="0" borderId="4" xfId="22" applyFont="1" applyFill="1" applyBorder="1" applyAlignment="1">
      <alignment horizontal="center" vertical="center"/>
    </xf>
    <xf numFmtId="42" fontId="7" fillId="0" borderId="6" xfId="13" applyFont="1" applyBorder="1" applyAlignment="1">
      <alignment vertical="center"/>
    </xf>
    <xf numFmtId="0" fontId="7" fillId="0" borderId="70" xfId="12" applyBorder="1" applyAlignment="1">
      <alignment vertical="center"/>
    </xf>
    <xf numFmtId="3" fontId="7" fillId="0" borderId="0" xfId="12" applyNumberFormat="1" applyAlignment="1">
      <alignment vertical="center"/>
    </xf>
    <xf numFmtId="4" fontId="7" fillId="0" borderId="0" xfId="12" applyNumberFormat="1" applyAlignment="1">
      <alignment vertical="center"/>
    </xf>
    <xf numFmtId="4" fontId="7" fillId="0" borderId="0" xfId="12" applyNumberFormat="1" applyAlignment="1">
      <alignment horizontal="center" vertical="center"/>
    </xf>
    <xf numFmtId="3" fontId="27" fillId="0" borderId="0" xfId="12" applyNumberFormat="1" applyFont="1" applyAlignment="1">
      <alignment horizontal="center" vertical="center"/>
    </xf>
    <xf numFmtId="0" fontId="27" fillId="0" borderId="70" xfId="12" applyFont="1" applyBorder="1" applyAlignment="1">
      <alignment vertical="center"/>
    </xf>
    <xf numFmtId="0" fontId="7" fillId="0" borderId="95" xfId="12" applyBorder="1" applyAlignment="1">
      <alignment horizontal="left" vertical="center"/>
    </xf>
    <xf numFmtId="0" fontId="7" fillId="6" borderId="20" xfId="12" applyFill="1" applyBorder="1" applyAlignment="1">
      <alignment horizontal="center" vertical="center"/>
    </xf>
    <xf numFmtId="0" fontId="7" fillId="0" borderId="20" xfId="12" quotePrefix="1" applyBorder="1" applyAlignment="1">
      <alignment horizontal="left" vertical="center"/>
    </xf>
    <xf numFmtId="0" fontId="7" fillId="0" borderId="20" xfId="12" applyBorder="1"/>
    <xf numFmtId="0" fontId="23" fillId="0" borderId="70" xfId="24" applyFont="1" applyBorder="1"/>
    <xf numFmtId="0" fontId="23" fillId="0" borderId="0" xfId="24" applyFont="1"/>
    <xf numFmtId="0" fontId="23" fillId="0" borderId="71" xfId="24" applyFont="1" applyBorder="1"/>
    <xf numFmtId="0" fontId="1" fillId="0" borderId="59" xfId="24" applyBorder="1"/>
    <xf numFmtId="0" fontId="1" fillId="0" borderId="72" xfId="24" applyBorder="1"/>
    <xf numFmtId="0" fontId="1" fillId="0" borderId="73" xfId="24" applyBorder="1"/>
    <xf numFmtId="177" fontId="7" fillId="0" borderId="4" xfId="0" applyNumberFormat="1" applyFont="1" applyBorder="1" applyAlignment="1">
      <alignment horizontal="right" indent="1"/>
    </xf>
    <xf numFmtId="175" fontId="7" fillId="16" borderId="14" xfId="0" applyNumberFormat="1" applyFont="1" applyFill="1" applyBorder="1" applyAlignment="1">
      <alignment horizontal="right"/>
    </xf>
    <xf numFmtId="178" fontId="7" fillId="0" borderId="4" xfId="12" applyNumberFormat="1" applyBorder="1" applyAlignment="1">
      <alignment horizontal="center" vertical="center"/>
    </xf>
    <xf numFmtId="0" fontId="7" fillId="0" borderId="20" xfId="12" quotePrefix="1" applyBorder="1"/>
    <xf numFmtId="0" fontId="0" fillId="0" borderId="4" xfId="0" applyBorder="1"/>
    <xf numFmtId="0" fontId="0" fillId="0" borderId="4" xfId="0" applyBorder="1" applyAlignment="1">
      <alignment horizontal="center"/>
    </xf>
    <xf numFmtId="42" fontId="0" fillId="0" borderId="0" xfId="0" applyNumberFormat="1"/>
    <xf numFmtId="0" fontId="1" fillId="0" borderId="0" xfId="24"/>
    <xf numFmtId="3" fontId="28" fillId="0" borderId="8" xfId="12" applyNumberFormat="1" applyFont="1" applyBorder="1"/>
    <xf numFmtId="170" fontId="28" fillId="0" borderId="9" xfId="12" applyNumberFormat="1" applyFont="1" applyBorder="1" applyAlignment="1">
      <alignment horizontal="center"/>
    </xf>
    <xf numFmtId="170" fontId="28" fillId="0" borderId="3" xfId="12" applyNumberFormat="1" applyFont="1" applyBorder="1" applyAlignment="1">
      <alignment horizontal="center"/>
    </xf>
    <xf numFmtId="14" fontId="28" fillId="0" borderId="3" xfId="12" applyNumberFormat="1" applyFont="1" applyBorder="1" applyAlignment="1">
      <alignment horizontal="center"/>
    </xf>
    <xf numFmtId="170" fontId="7" fillId="0" borderId="13" xfId="12" applyNumberFormat="1" applyBorder="1"/>
    <xf numFmtId="0" fontId="7" fillId="0" borderId="2" xfId="12" applyBorder="1"/>
    <xf numFmtId="170" fontId="7" fillId="0" borderId="3" xfId="12" applyNumberFormat="1" applyBorder="1"/>
    <xf numFmtId="0" fontId="27" fillId="14" borderId="4" xfId="12" applyFont="1" applyFill="1" applyBorder="1" applyAlignment="1">
      <alignment horizontal="center" vertical="center"/>
    </xf>
    <xf numFmtId="170" fontId="7" fillId="14" borderId="4" xfId="12" quotePrefix="1" applyNumberFormat="1" applyFill="1" applyBorder="1" applyAlignment="1">
      <alignment horizontal="center" vertical="center"/>
    </xf>
    <xf numFmtId="2" fontId="27" fillId="14" borderId="4" xfId="12" applyNumberFormat="1" applyFont="1" applyFill="1" applyBorder="1" applyAlignment="1">
      <alignment horizontal="center" vertical="center"/>
    </xf>
    <xf numFmtId="0" fontId="27" fillId="0" borderId="2" xfId="12" applyFont="1" applyBorder="1"/>
    <xf numFmtId="0" fontId="7" fillId="6" borderId="4" xfId="12" applyFill="1" applyBorder="1" applyAlignment="1">
      <alignment horizontal="centerContinuous" vertical="center"/>
    </xf>
    <xf numFmtId="170" fontId="7" fillId="6" borderId="4" xfId="12" applyNumberFormat="1" applyFill="1" applyBorder="1"/>
    <xf numFmtId="9" fontId="7" fillId="0" borderId="5" xfId="25" applyFont="1" applyBorder="1" applyAlignment="1">
      <alignment horizontal="center" vertical="center"/>
    </xf>
    <xf numFmtId="42" fontId="0" fillId="0" borderId="0" xfId="26" applyFont="1"/>
    <xf numFmtId="0" fontId="7" fillId="0" borderId="2" xfId="12" applyBorder="1" applyAlignment="1">
      <alignment vertical="center"/>
    </xf>
    <xf numFmtId="42" fontId="7" fillId="0" borderId="4" xfId="13" applyFont="1" applyBorder="1" applyAlignment="1">
      <alignment horizontal="center"/>
    </xf>
    <xf numFmtId="42" fontId="1" fillId="0" borderId="0" xfId="24" applyNumberFormat="1"/>
    <xf numFmtId="0" fontId="27" fillId="0" borderId="2" xfId="12" applyFont="1" applyBorder="1" applyAlignment="1">
      <alignment vertical="center"/>
    </xf>
    <xf numFmtId="42" fontId="7" fillId="0" borderId="4" xfId="14" applyFont="1" applyFill="1" applyBorder="1" applyAlignment="1">
      <alignment horizontal="center" vertical="center"/>
    </xf>
    <xf numFmtId="3" fontId="7" fillId="6" borderId="4" xfId="12" quotePrefix="1" applyNumberFormat="1" applyFill="1" applyBorder="1" applyAlignment="1">
      <alignment horizontal="center"/>
    </xf>
    <xf numFmtId="42" fontId="7" fillId="0" borderId="4" xfId="13" applyFont="1" applyBorder="1" applyAlignment="1"/>
    <xf numFmtId="0" fontId="7" fillId="6" borderId="4" xfId="12" applyFill="1" applyBorder="1" applyAlignment="1">
      <alignment horizontal="center" vertical="center"/>
    </xf>
    <xf numFmtId="0" fontId="7" fillId="0" borderId="4" xfId="12" quotePrefix="1" applyBorder="1" applyAlignment="1">
      <alignment horizontal="left" vertical="center"/>
    </xf>
    <xf numFmtId="9" fontId="7" fillId="0" borderId="4" xfId="27" applyFont="1" applyFill="1" applyBorder="1" applyAlignment="1">
      <alignment horizontal="center" vertical="center"/>
    </xf>
    <xf numFmtId="0" fontId="7" fillId="0" borderId="4" xfId="12" applyBorder="1"/>
    <xf numFmtId="179" fontId="7" fillId="0" borderId="4" xfId="12" applyNumberFormat="1" applyBorder="1" applyAlignment="1">
      <alignment vertical="center"/>
    </xf>
    <xf numFmtId="170" fontId="7" fillId="0" borderId="3" xfId="12" applyNumberFormat="1" applyBorder="1" applyAlignment="1">
      <alignment horizontal="right"/>
    </xf>
    <xf numFmtId="0" fontId="7" fillId="6" borderId="4" xfId="12" applyFill="1" applyBorder="1" applyAlignment="1">
      <alignment horizontal="centerContinuous"/>
    </xf>
    <xf numFmtId="42" fontId="7" fillId="0" borderId="4" xfId="13" applyFont="1" applyBorder="1"/>
    <xf numFmtId="42" fontId="27" fillId="0" borderId="4" xfId="13" applyFont="1" applyBorder="1" applyAlignment="1">
      <alignment horizontal="center"/>
    </xf>
    <xf numFmtId="0" fontId="23" fillId="0" borderId="2" xfId="24" applyFont="1" applyBorder="1"/>
    <xf numFmtId="0" fontId="23" fillId="0" borderId="3" xfId="24" applyFont="1" applyBorder="1"/>
    <xf numFmtId="0" fontId="1" fillId="0" borderId="2" xfId="24" applyBorder="1"/>
    <xf numFmtId="0" fontId="1" fillId="0" borderId="3" xfId="24" applyBorder="1"/>
    <xf numFmtId="4" fontId="7" fillId="0" borderId="5" xfId="12" applyNumberFormat="1" applyBorder="1" applyAlignment="1">
      <alignment horizontal="right" vertical="center"/>
    </xf>
    <xf numFmtId="42" fontId="7" fillId="0" borderId="14" xfId="13" applyFont="1" applyBorder="1" applyAlignment="1">
      <alignment vertical="center"/>
    </xf>
    <xf numFmtId="4" fontId="7" fillId="0" borderId="4" xfId="28" applyNumberFormat="1" applyBorder="1" applyAlignment="1">
      <alignment horizontal="center" vertical="center"/>
    </xf>
    <xf numFmtId="9" fontId="7" fillId="0" borderId="4" xfId="29" applyFont="1" applyBorder="1" applyAlignment="1">
      <alignment horizontal="right" vertical="center"/>
    </xf>
    <xf numFmtId="42" fontId="7" fillId="0" borderId="4" xfId="30" applyFont="1" applyBorder="1" applyAlignment="1">
      <alignment horizontal="center" vertical="center"/>
    </xf>
    <xf numFmtId="42" fontId="7" fillId="0" borderId="4" xfId="30" applyFont="1" applyBorder="1" applyAlignment="1">
      <alignment vertical="center"/>
    </xf>
    <xf numFmtId="172" fontId="7" fillId="0" borderId="4" xfId="28" applyNumberFormat="1" applyBorder="1" applyAlignment="1">
      <alignment horizontal="right" vertical="center"/>
    </xf>
    <xf numFmtId="4" fontId="7" fillId="0" borderId="4" xfId="28" applyNumberFormat="1" applyBorder="1" applyAlignment="1">
      <alignment horizontal="right" vertical="center"/>
    </xf>
    <xf numFmtId="4" fontId="7" fillId="0" borderId="4" xfId="28" applyNumberFormat="1" applyBorder="1" applyAlignment="1">
      <alignment vertical="center"/>
    </xf>
    <xf numFmtId="0" fontId="7" fillId="0" borderId="2" xfId="28" applyBorder="1" applyAlignment="1">
      <alignment vertical="center"/>
    </xf>
    <xf numFmtId="3" fontId="7" fillId="0" borderId="0" xfId="28" applyNumberFormat="1" applyAlignment="1">
      <alignment vertical="center"/>
    </xf>
    <xf numFmtId="4" fontId="7" fillId="0" borderId="0" xfId="28" applyNumberFormat="1" applyAlignment="1">
      <alignment vertical="center"/>
    </xf>
    <xf numFmtId="4" fontId="7" fillId="0" borderId="0" xfId="28" applyNumberFormat="1" applyAlignment="1">
      <alignment horizontal="center" vertical="center"/>
    </xf>
    <xf numFmtId="3" fontId="27" fillId="0" borderId="0" xfId="28" applyNumberFormat="1" applyFont="1" applyAlignment="1">
      <alignment horizontal="center" vertical="center"/>
    </xf>
    <xf numFmtId="0" fontId="27" fillId="0" borderId="2" xfId="28" applyFont="1" applyBorder="1" applyAlignment="1">
      <alignment vertical="center"/>
    </xf>
    <xf numFmtId="0" fontId="7" fillId="6" borderId="4" xfId="28" applyFill="1" applyBorder="1" applyAlignment="1">
      <alignment horizontal="centerContinuous" vertical="center"/>
    </xf>
    <xf numFmtId="3" fontId="7" fillId="6" borderId="4" xfId="28" applyNumberFormat="1" applyFill="1" applyBorder="1" applyAlignment="1">
      <alignment horizontal="centerContinuous" vertical="center"/>
    </xf>
    <xf numFmtId="4" fontId="7" fillId="6" borderId="4" xfId="28" applyNumberFormat="1" applyFill="1" applyBorder="1" applyAlignment="1">
      <alignment horizontal="center" vertical="center"/>
    </xf>
    <xf numFmtId="4" fontId="7" fillId="6" borderId="4" xfId="28" quotePrefix="1" applyNumberFormat="1" applyFill="1" applyBorder="1" applyAlignment="1">
      <alignment horizontal="center" vertical="center"/>
    </xf>
    <xf numFmtId="3" fontId="7" fillId="6" borderId="4" xfId="28" quotePrefix="1" applyNumberFormat="1" applyFill="1" applyBorder="1" applyAlignment="1">
      <alignment horizontal="center" vertical="center"/>
    </xf>
    <xf numFmtId="4" fontId="7" fillId="0" borderId="14" xfId="28" applyNumberFormat="1" applyBorder="1" applyAlignment="1">
      <alignment horizontal="center" vertical="center"/>
    </xf>
    <xf numFmtId="4" fontId="7" fillId="0" borderId="14" xfId="28" applyNumberFormat="1" applyBorder="1" applyAlignment="1">
      <alignment vertical="center"/>
    </xf>
    <xf numFmtId="42" fontId="7" fillId="0" borderId="14" xfId="13" applyFont="1" applyBorder="1" applyAlignment="1">
      <alignment horizontal="center" vertical="center"/>
    </xf>
    <xf numFmtId="0" fontId="7" fillId="0" borderId="4" xfId="28" applyBorder="1"/>
    <xf numFmtId="4" fontId="7" fillId="0" borderId="4" xfId="28" applyNumberFormat="1" applyBorder="1" applyAlignment="1">
      <alignment horizontal="center"/>
    </xf>
    <xf numFmtId="4" fontId="7" fillId="0" borderId="4" xfId="28" applyNumberFormat="1" applyBorder="1"/>
    <xf numFmtId="42" fontId="7" fillId="0" borderId="4" xfId="30" applyFont="1" applyBorder="1"/>
    <xf numFmtId="173" fontId="7" fillId="0" borderId="4" xfId="28" applyNumberFormat="1" applyBorder="1" applyAlignment="1">
      <alignment horizontal="center" vertical="center"/>
    </xf>
    <xf numFmtId="0" fontId="7" fillId="6" borderId="4" xfId="28" applyFill="1" applyBorder="1" applyAlignment="1">
      <alignment horizontal="center" vertical="center"/>
    </xf>
    <xf numFmtId="3" fontId="7" fillId="6" borderId="4" xfId="28" applyNumberFormat="1" applyFill="1" applyBorder="1" applyAlignment="1">
      <alignment horizontal="center" vertical="center"/>
    </xf>
    <xf numFmtId="3" fontId="7" fillId="6" borderId="6" xfId="28" applyNumberFormat="1" applyFill="1" applyBorder="1" applyAlignment="1">
      <alignment horizontal="center" vertical="center"/>
    </xf>
    <xf numFmtId="0" fontId="7" fillId="0" borderId="4" xfId="28" quotePrefix="1" applyBorder="1" applyAlignment="1">
      <alignment horizontal="left" vertical="center"/>
    </xf>
    <xf numFmtId="170" fontId="7" fillId="0" borderId="4" xfId="28" applyNumberFormat="1" applyBorder="1" applyAlignment="1">
      <alignment horizontal="center" vertical="center"/>
    </xf>
    <xf numFmtId="179" fontId="7" fillId="0" borderId="4" xfId="28" applyNumberFormat="1" applyBorder="1" applyAlignment="1">
      <alignment vertical="center"/>
    </xf>
    <xf numFmtId="0" fontId="1" fillId="0" borderId="0" xfId="31"/>
    <xf numFmtId="42" fontId="7" fillId="0" borderId="4" xfId="32" applyFont="1" applyBorder="1" applyAlignment="1">
      <alignment horizontal="center" vertical="center"/>
    </xf>
    <xf numFmtId="42" fontId="7" fillId="0" borderId="4" xfId="32" applyFont="1" applyBorder="1" applyAlignment="1">
      <alignment vertical="center"/>
    </xf>
    <xf numFmtId="42" fontId="7" fillId="0" borderId="4" xfId="32" applyFont="1" applyBorder="1"/>
    <xf numFmtId="9" fontId="7" fillId="0" borderId="4" xfId="33" applyFont="1" applyFill="1" applyBorder="1" applyAlignment="1">
      <alignment horizontal="center"/>
    </xf>
    <xf numFmtId="0" fontId="23" fillId="0" borderId="2" xfId="31" applyFont="1" applyBorder="1"/>
    <xf numFmtId="0" fontId="23" fillId="0" borderId="0" xfId="31" applyFont="1"/>
    <xf numFmtId="0" fontId="23" fillId="0" borderId="3" xfId="31" applyFont="1" applyBorder="1"/>
    <xf numFmtId="0" fontId="23" fillId="0" borderId="97" xfId="31" applyFont="1" applyBorder="1"/>
    <xf numFmtId="0" fontId="23" fillId="0" borderId="72" xfId="31" applyFont="1" applyBorder="1"/>
    <xf numFmtId="0" fontId="23" fillId="0" borderId="98" xfId="31" applyFont="1" applyBorder="1"/>
    <xf numFmtId="9" fontId="7" fillId="0" borderId="4" xfId="33" applyFont="1" applyBorder="1" applyAlignment="1">
      <alignment horizontal="center" vertical="center"/>
    </xf>
    <xf numFmtId="42" fontId="7" fillId="0" borderId="4" xfId="34" applyFont="1" applyBorder="1" applyAlignment="1">
      <alignment horizontal="center" vertical="center"/>
    </xf>
    <xf numFmtId="42" fontId="7" fillId="0" borderId="4" xfId="34" applyFont="1" applyBorder="1" applyAlignment="1">
      <alignment vertical="center"/>
    </xf>
    <xf numFmtId="172" fontId="7" fillId="0" borderId="4" xfId="28" applyNumberFormat="1" applyBorder="1" applyAlignment="1">
      <alignment horizontal="center" vertical="center"/>
    </xf>
    <xf numFmtId="42" fontId="0" fillId="0" borderId="0" xfId="35" applyFont="1"/>
    <xf numFmtId="42" fontId="1" fillId="0" borderId="0" xfId="31" applyNumberFormat="1"/>
    <xf numFmtId="42" fontId="7" fillId="0" borderId="4" xfId="34" applyFont="1" applyBorder="1"/>
    <xf numFmtId="0" fontId="1" fillId="0" borderId="2" xfId="31" applyBorder="1"/>
    <xf numFmtId="0" fontId="1" fillId="0" borderId="3" xfId="31" applyBorder="1"/>
    <xf numFmtId="9" fontId="7" fillId="0" borderId="4" xfId="29" applyFont="1" applyBorder="1" applyAlignment="1">
      <alignment horizontal="center" vertical="center"/>
    </xf>
    <xf numFmtId="42" fontId="7" fillId="0" borderId="4" xfId="36" applyFont="1" applyBorder="1" applyAlignment="1">
      <alignment horizontal="center" vertical="center"/>
    </xf>
    <xf numFmtId="42" fontId="7" fillId="0" borderId="4" xfId="36" applyFont="1" applyBorder="1" applyAlignment="1">
      <alignment vertical="center"/>
    </xf>
    <xf numFmtId="42" fontId="7" fillId="0" borderId="4" xfId="36" applyFont="1" applyBorder="1"/>
    <xf numFmtId="180" fontId="1" fillId="0" borderId="0" xfId="37" applyFont="1" applyBorder="1"/>
    <xf numFmtId="42" fontId="7" fillId="0" borderId="4" xfId="30" applyFont="1" applyBorder="1" applyAlignment="1">
      <alignment horizontal="center"/>
    </xf>
    <xf numFmtId="0" fontId="23" fillId="0" borderId="97" xfId="24" applyFont="1" applyBorder="1"/>
    <xf numFmtId="0" fontId="23" fillId="0" borderId="72" xfId="24" applyFont="1" applyBorder="1"/>
    <xf numFmtId="0" fontId="23" fillId="0" borderId="98" xfId="24" applyFont="1" applyBorder="1"/>
    <xf numFmtId="0" fontId="1" fillId="0" borderId="0" xfId="38"/>
    <xf numFmtId="9" fontId="7" fillId="0" borderId="4" xfId="39" applyFont="1" applyBorder="1" applyAlignment="1">
      <alignment horizontal="center" vertical="center"/>
    </xf>
    <xf numFmtId="4" fontId="7" fillId="0" borderId="4" xfId="12" applyNumberFormat="1" applyBorder="1" applyAlignment="1">
      <alignment horizontal="center"/>
    </xf>
    <xf numFmtId="181" fontId="7" fillId="0" borderId="4" xfId="39" applyNumberFormat="1" applyFont="1" applyBorder="1" applyAlignment="1">
      <alignment horizontal="center" vertical="center"/>
    </xf>
    <xf numFmtId="4" fontId="7" fillId="0" borderId="14" xfId="12" applyNumberFormat="1" applyBorder="1" applyAlignment="1">
      <alignment horizontal="center" vertical="center"/>
    </xf>
    <xf numFmtId="4" fontId="7" fillId="0" borderId="14" xfId="12" applyNumberFormat="1" applyBorder="1" applyAlignment="1">
      <alignment vertical="center"/>
    </xf>
    <xf numFmtId="4" fontId="7" fillId="0" borderId="4" xfId="12" applyNumberFormat="1" applyBorder="1"/>
    <xf numFmtId="9" fontId="7" fillId="0" borderId="4" xfId="40" applyFont="1" applyFill="1" applyBorder="1" applyAlignment="1">
      <alignment horizontal="center" vertical="center"/>
    </xf>
    <xf numFmtId="42" fontId="7" fillId="0" borderId="4" xfId="13" applyFont="1" applyFill="1" applyBorder="1" applyAlignment="1">
      <alignment horizontal="center"/>
    </xf>
    <xf numFmtId="9" fontId="1" fillId="0" borderId="4" xfId="15" applyFill="1" applyBorder="1" applyAlignment="1">
      <alignment horizontal="center"/>
    </xf>
    <xf numFmtId="0" fontId="23" fillId="0" borderId="2" xfId="38" applyFont="1" applyBorder="1"/>
    <xf numFmtId="0" fontId="23" fillId="0" borderId="0" xfId="38" applyFont="1"/>
    <xf numFmtId="0" fontId="23" fillId="0" borderId="3" xfId="38" applyFont="1" applyBorder="1"/>
    <xf numFmtId="0" fontId="7" fillId="0" borderId="6" xfId="12" applyBorder="1" applyAlignment="1">
      <alignment horizontal="left" vertical="center"/>
    </xf>
    <xf numFmtId="9" fontId="7" fillId="0" borderId="5" xfId="23" applyFont="1" applyBorder="1" applyAlignment="1">
      <alignment horizontal="center" vertical="center"/>
    </xf>
    <xf numFmtId="182" fontId="7" fillId="0" borderId="5" xfId="42" applyFont="1" applyBorder="1" applyAlignment="1">
      <alignment horizontal="center" vertical="center"/>
    </xf>
    <xf numFmtId="183" fontId="7" fillId="0" borderId="4" xfId="12" applyNumberFormat="1" applyBorder="1" applyAlignment="1">
      <alignment horizontal="center" vertical="center"/>
    </xf>
    <xf numFmtId="182" fontId="7" fillId="0" borderId="4" xfId="42" applyFont="1" applyBorder="1" applyAlignment="1">
      <alignment horizontal="center" vertical="center"/>
    </xf>
    <xf numFmtId="9" fontId="7" fillId="0" borderId="4" xfId="23" applyFont="1" applyBorder="1" applyAlignment="1">
      <alignment horizontal="center" vertical="center"/>
    </xf>
    <xf numFmtId="182" fontId="7" fillId="0" borderId="4" xfId="42" applyFont="1" applyBorder="1" applyAlignment="1">
      <alignment vertical="center"/>
    </xf>
    <xf numFmtId="9" fontId="7" fillId="0" borderId="4" xfId="43" applyFont="1" applyBorder="1" applyAlignment="1">
      <alignment horizontal="center" vertical="center"/>
    </xf>
    <xf numFmtId="4" fontId="7" fillId="0" borderId="5" xfId="28" applyNumberFormat="1" applyBorder="1" applyAlignment="1">
      <alignment horizontal="center" vertical="center"/>
    </xf>
    <xf numFmtId="183" fontId="7" fillId="0" borderId="4" xfId="28" applyNumberFormat="1" applyBorder="1" applyAlignment="1">
      <alignment horizontal="center" vertical="center"/>
    </xf>
    <xf numFmtId="0" fontId="7" fillId="0" borderId="4" xfId="28" applyBorder="1" applyAlignment="1">
      <alignment horizontal="center" vertical="center"/>
    </xf>
    <xf numFmtId="9" fontId="7" fillId="0" borderId="4" xfId="43" applyFont="1" applyFill="1" applyBorder="1" applyAlignment="1">
      <alignment horizontal="center" vertical="center"/>
    </xf>
    <xf numFmtId="0" fontId="1" fillId="0" borderId="0" xfId="44"/>
    <xf numFmtId="0" fontId="29" fillId="0" borderId="0" xfId="45" applyFont="1"/>
    <xf numFmtId="0" fontId="23" fillId="0" borderId="2" xfId="44" applyFont="1" applyBorder="1"/>
    <xf numFmtId="0" fontId="23" fillId="0" borderId="0" xfId="44" applyFont="1"/>
    <xf numFmtId="0" fontId="23" fillId="0" borderId="3" xfId="44" applyFont="1" applyBorder="1"/>
    <xf numFmtId="0" fontId="23" fillId="0" borderId="0" xfId="45" applyFont="1"/>
    <xf numFmtId="0" fontId="29" fillId="0" borderId="0" xfId="45" applyFont="1" applyAlignment="1">
      <alignment horizontal="left"/>
    </xf>
    <xf numFmtId="0" fontId="29" fillId="0" borderId="0" xfId="45" applyFont="1" applyAlignment="1">
      <alignment wrapText="1"/>
    </xf>
    <xf numFmtId="0" fontId="29" fillId="0" borderId="0" xfId="45" applyFont="1" applyAlignment="1">
      <alignment horizontal="left" wrapText="1"/>
    </xf>
    <xf numFmtId="0" fontId="1" fillId="0" borderId="2" xfId="44" applyBorder="1"/>
    <xf numFmtId="0" fontId="1" fillId="0" borderId="3" xfId="44" applyBorder="1"/>
    <xf numFmtId="9" fontId="7" fillId="0" borderId="4" xfId="20" applyFont="1" applyBorder="1" applyAlignment="1">
      <alignment horizontal="center" vertical="center"/>
    </xf>
    <xf numFmtId="42" fontId="7" fillId="0" borderId="4" xfId="14" applyFont="1" applyBorder="1" applyAlignment="1">
      <alignment vertical="center"/>
    </xf>
    <xf numFmtId="0" fontId="0" fillId="0" borderId="0" xfId="26" applyNumberFormat="1" applyFont="1"/>
    <xf numFmtId="3" fontId="7" fillId="0" borderId="4" xfId="12" applyNumberFormat="1" applyBorder="1"/>
    <xf numFmtId="0" fontId="7" fillId="0" borderId="2" xfId="12" applyBorder="1" applyAlignment="1">
      <alignment vertical="center" wrapText="1"/>
    </xf>
    <xf numFmtId="182" fontId="7" fillId="0" borderId="4" xfId="42" applyFont="1" applyBorder="1"/>
    <xf numFmtId="9" fontId="7" fillId="0" borderId="5" xfId="39" applyFont="1" applyBorder="1" applyAlignment="1">
      <alignment horizontal="center" vertical="center"/>
    </xf>
    <xf numFmtId="172" fontId="7" fillId="0" borderId="4" xfId="12" applyNumberFormat="1" applyBorder="1" applyAlignment="1">
      <alignment horizontal="center" vertical="center"/>
    </xf>
    <xf numFmtId="184" fontId="7" fillId="0" borderId="4" xfId="12" applyNumberFormat="1" applyBorder="1" applyAlignment="1">
      <alignment horizontal="center" vertical="center"/>
    </xf>
    <xf numFmtId="9" fontId="7" fillId="0" borderId="5" xfId="43" applyFont="1" applyBorder="1" applyAlignment="1">
      <alignment horizontal="center" vertical="center"/>
    </xf>
    <xf numFmtId="179" fontId="7" fillId="0" borderId="5" xfId="12" applyNumberFormat="1" applyBorder="1" applyAlignment="1">
      <alignment horizontal="center" vertical="center"/>
    </xf>
    <xf numFmtId="9" fontId="7" fillId="0" borderId="4" xfId="47" applyFill="1" applyBorder="1" applyAlignment="1">
      <alignment horizontal="center"/>
    </xf>
    <xf numFmtId="0" fontId="23" fillId="0" borderId="97" xfId="38" applyFont="1" applyBorder="1"/>
    <xf numFmtId="0" fontId="23" fillId="0" borderId="72" xfId="38" applyFont="1" applyBorder="1"/>
    <xf numFmtId="0" fontId="23" fillId="0" borderId="98" xfId="38" applyFont="1" applyBorder="1"/>
    <xf numFmtId="9" fontId="7" fillId="0" borderId="4" xfId="25" applyFont="1" applyBorder="1" applyAlignment="1">
      <alignment horizontal="center" vertical="center"/>
    </xf>
    <xf numFmtId="176" fontId="7" fillId="0" borderId="4" xfId="21" applyFont="1" applyBorder="1" applyAlignment="1">
      <alignment vertical="center"/>
    </xf>
    <xf numFmtId="0" fontId="7" fillId="0" borderId="0" xfId="48"/>
    <xf numFmtId="176" fontId="7" fillId="0" borderId="14" xfId="21" applyFont="1" applyBorder="1" applyAlignment="1">
      <alignment horizontal="center" vertical="center"/>
    </xf>
    <xf numFmtId="176" fontId="7" fillId="0" borderId="14" xfId="21" applyFont="1" applyBorder="1" applyAlignment="1">
      <alignment vertical="center"/>
    </xf>
    <xf numFmtId="176" fontId="7" fillId="0" borderId="4" xfId="21" applyFont="1" applyFill="1" applyBorder="1" applyAlignment="1">
      <alignment horizontal="center" vertical="center"/>
    </xf>
    <xf numFmtId="176" fontId="7" fillId="0" borderId="4" xfId="21" applyFont="1" applyFill="1" applyBorder="1" applyAlignment="1">
      <alignment vertical="center"/>
    </xf>
    <xf numFmtId="42" fontId="7" fillId="0" borderId="4" xfId="13" applyFont="1" applyFill="1" applyBorder="1" applyAlignment="1">
      <alignment vertical="center"/>
    </xf>
    <xf numFmtId="176" fontId="7" fillId="0" borderId="4" xfId="21" applyFont="1" applyFill="1" applyBorder="1"/>
    <xf numFmtId="176" fontId="7" fillId="0" borderId="4" xfId="21" applyFont="1" applyFill="1" applyBorder="1" applyAlignment="1">
      <alignment horizontal="center"/>
    </xf>
    <xf numFmtId="42" fontId="7" fillId="0" borderId="4" xfId="13" applyFont="1" applyFill="1" applyBorder="1" applyAlignment="1"/>
    <xf numFmtId="42" fontId="7" fillId="0" borderId="6" xfId="13" applyFont="1" applyFill="1" applyBorder="1" applyAlignment="1">
      <alignment vertical="center"/>
    </xf>
    <xf numFmtId="176" fontId="7" fillId="0" borderId="0" xfId="48" applyNumberFormat="1"/>
    <xf numFmtId="185" fontId="7" fillId="0" borderId="0" xfId="48" applyNumberFormat="1"/>
    <xf numFmtId="42" fontId="7" fillId="0" borderId="0" xfId="48" applyNumberFormat="1"/>
    <xf numFmtId="0" fontId="23" fillId="0" borderId="2" xfId="48" applyFont="1" applyBorder="1"/>
    <xf numFmtId="0" fontId="23" fillId="0" borderId="0" xfId="48" applyFont="1"/>
    <xf numFmtId="0" fontId="23" fillId="0" borderId="3" xfId="48" applyFont="1" applyBorder="1"/>
    <xf numFmtId="0" fontId="23" fillId="0" borderId="97" xfId="48" applyFont="1" applyBorder="1"/>
    <xf numFmtId="0" fontId="23" fillId="0" borderId="72" xfId="48" applyFont="1" applyBorder="1"/>
    <xf numFmtId="0" fontId="23" fillId="0" borderId="98" xfId="48" applyFont="1" applyBorder="1"/>
    <xf numFmtId="182" fontId="7" fillId="0" borderId="4" xfId="49" applyFont="1" applyBorder="1" applyAlignment="1">
      <alignment horizontal="center" vertical="center"/>
    </xf>
    <xf numFmtId="42" fontId="7" fillId="0" borderId="4" xfId="50" applyFont="1" applyBorder="1" applyAlignment="1">
      <alignment horizontal="center" vertical="center"/>
    </xf>
    <xf numFmtId="42" fontId="7" fillId="0" borderId="4" xfId="50" applyFont="1" applyFill="1" applyBorder="1" applyAlignment="1">
      <alignment horizontal="center" vertical="center"/>
    </xf>
    <xf numFmtId="42" fontId="7" fillId="0" borderId="5" xfId="50" applyFont="1" applyBorder="1" applyAlignment="1">
      <alignment horizontal="center" vertical="center"/>
    </xf>
    <xf numFmtId="42" fontId="7" fillId="0" borderId="4" xfId="50" applyFont="1" applyBorder="1" applyAlignment="1">
      <alignment vertical="center"/>
    </xf>
    <xf numFmtId="42" fontId="7" fillId="0" borderId="4" xfId="50" applyFont="1" applyBorder="1" applyAlignment="1">
      <alignment horizontal="center"/>
    </xf>
    <xf numFmtId="42" fontId="7" fillId="0" borderId="14" xfId="50" applyFont="1" applyBorder="1" applyAlignment="1">
      <alignment horizontal="center" vertical="center"/>
    </xf>
    <xf numFmtId="42" fontId="7" fillId="0" borderId="14" xfId="50" applyFont="1" applyBorder="1" applyAlignment="1">
      <alignment vertical="center"/>
    </xf>
    <xf numFmtId="42" fontId="7" fillId="0" borderId="4" xfId="50" applyFont="1" applyBorder="1" applyAlignment="1"/>
    <xf numFmtId="42" fontId="7" fillId="0" borderId="6" xfId="50" applyFont="1" applyBorder="1" applyAlignment="1">
      <alignment vertical="center"/>
    </xf>
    <xf numFmtId="42" fontId="7" fillId="0" borderId="4" xfId="50" applyFont="1" applyBorder="1"/>
    <xf numFmtId="42" fontId="27" fillId="0" borderId="4" xfId="50" applyFont="1" applyBorder="1" applyAlignment="1">
      <alignment horizontal="center"/>
    </xf>
    <xf numFmtId="4" fontId="7" fillId="0" borderId="4" xfId="12" applyNumberFormat="1" applyBorder="1" applyAlignment="1">
      <alignment horizontal="center" vertical="center" wrapText="1"/>
    </xf>
    <xf numFmtId="183" fontId="7" fillId="0" borderId="4" xfId="12" applyNumberFormat="1" applyBorder="1" applyAlignment="1">
      <alignment horizontal="center" vertical="center" wrapText="1"/>
    </xf>
    <xf numFmtId="42" fontId="7" fillId="0" borderId="4" xfId="50" applyFont="1" applyBorder="1" applyAlignment="1">
      <alignment horizontal="center" vertical="center" wrapText="1"/>
    </xf>
    <xf numFmtId="42" fontId="7" fillId="0" borderId="4" xfId="50" applyFont="1" applyBorder="1" applyAlignment="1">
      <alignment vertical="center" wrapText="1"/>
    </xf>
    <xf numFmtId="4" fontId="1" fillId="0" borderId="0" xfId="24" applyNumberFormat="1"/>
    <xf numFmtId="2" fontId="1" fillId="0" borderId="0" xfId="24" applyNumberFormat="1"/>
    <xf numFmtId="9" fontId="7" fillId="0" borderId="5" xfId="40" applyFont="1" applyBorder="1" applyAlignment="1">
      <alignment horizontal="center" vertical="center"/>
    </xf>
    <xf numFmtId="184" fontId="7" fillId="0" borderId="5" xfId="12" applyNumberFormat="1" applyBorder="1" applyAlignment="1">
      <alignment horizontal="center" vertical="center"/>
    </xf>
    <xf numFmtId="0" fontId="3" fillId="0" borderId="0" xfId="31" applyFont="1"/>
    <xf numFmtId="9" fontId="7" fillId="0" borderId="5" xfId="51" applyFont="1" applyBorder="1" applyAlignment="1">
      <alignment horizontal="center" vertical="center"/>
    </xf>
    <xf numFmtId="42" fontId="7" fillId="0" borderId="4" xfId="52" applyFont="1" applyBorder="1" applyAlignment="1">
      <alignment horizontal="center" vertical="center"/>
    </xf>
    <xf numFmtId="42" fontId="7" fillId="0" borderId="4" xfId="36" applyFont="1" applyBorder="1" applyAlignment="1">
      <alignment horizontal="center"/>
    </xf>
    <xf numFmtId="9" fontId="7" fillId="0" borderId="5" xfId="53" applyFont="1" applyBorder="1" applyAlignment="1">
      <alignment horizontal="center" vertical="center"/>
    </xf>
    <xf numFmtId="42" fontId="7" fillId="0" borderId="5" xfId="54" applyFont="1" applyBorder="1" applyAlignment="1">
      <alignment horizontal="center" vertical="center"/>
    </xf>
    <xf numFmtId="42" fontId="7" fillId="0" borderId="4" xfId="54" applyFont="1" applyBorder="1" applyAlignment="1">
      <alignment horizontal="center"/>
    </xf>
    <xf numFmtId="44" fontId="7" fillId="0" borderId="4" xfId="2" applyFont="1" applyFill="1" applyBorder="1" applyAlignment="1">
      <alignment horizontal="center" vertical="center"/>
    </xf>
    <xf numFmtId="42" fontId="7" fillId="0" borderId="4" xfId="54" applyFont="1" applyFill="1" applyBorder="1" applyAlignment="1">
      <alignment horizontal="center" vertical="center"/>
    </xf>
    <xf numFmtId="176" fontId="7" fillId="0" borderId="4" xfId="55" applyFont="1" applyBorder="1" applyAlignment="1">
      <alignment horizontal="center" vertical="center"/>
    </xf>
    <xf numFmtId="42" fontId="7" fillId="0" borderId="4" xfId="54" applyFont="1" applyBorder="1" applyAlignment="1">
      <alignment horizontal="center" vertical="center"/>
    </xf>
    <xf numFmtId="0" fontId="30" fillId="0" borderId="0" xfId="24" applyFont="1"/>
    <xf numFmtId="42" fontId="7" fillId="0" borderId="4" xfId="56" applyFont="1" applyBorder="1"/>
    <xf numFmtId="42" fontId="7" fillId="0" borderId="4" xfId="54" applyFont="1" applyBorder="1" applyAlignment="1">
      <alignment vertical="center"/>
    </xf>
    <xf numFmtId="173" fontId="7" fillId="0" borderId="4" xfId="57" applyNumberFormat="1" applyFont="1" applyFill="1" applyBorder="1" applyAlignment="1">
      <alignment horizontal="center" vertical="center"/>
    </xf>
    <xf numFmtId="43" fontId="7" fillId="0" borderId="4" xfId="57" applyFont="1" applyFill="1" applyBorder="1" applyAlignment="1">
      <alignment horizontal="center" vertical="center"/>
    </xf>
    <xf numFmtId="42" fontId="7" fillId="0" borderId="6" xfId="54" applyFont="1" applyBorder="1" applyAlignment="1">
      <alignment vertical="center"/>
    </xf>
    <xf numFmtId="177" fontId="7" fillId="0" borderId="4" xfId="40" applyNumberFormat="1" applyFont="1" applyBorder="1" applyAlignment="1">
      <alignment horizontal="center" vertical="center"/>
    </xf>
    <xf numFmtId="186" fontId="7" fillId="0" borderId="4" xfId="12" applyNumberFormat="1" applyBorder="1" applyAlignment="1">
      <alignment horizontal="center" vertical="center"/>
    </xf>
    <xf numFmtId="4" fontId="1" fillId="0" borderId="0" xfId="31" applyNumberFormat="1"/>
    <xf numFmtId="2" fontId="1" fillId="0" borderId="0" xfId="31" applyNumberFormat="1"/>
    <xf numFmtId="44" fontId="0" fillId="0" borderId="4" xfId="58" applyFont="1" applyBorder="1" applyAlignment="1">
      <alignment horizontal="center" vertical="center"/>
    </xf>
    <xf numFmtId="44" fontId="0" fillId="0" borderId="4" xfId="59" applyFont="1" applyBorder="1" applyAlignment="1">
      <alignment horizontal="center" vertical="center"/>
    </xf>
    <xf numFmtId="44" fontId="0" fillId="0" borderId="4" xfId="60" applyFont="1" applyBorder="1" applyAlignment="1">
      <alignment horizontal="center" vertical="center"/>
    </xf>
    <xf numFmtId="0" fontId="13" fillId="0" borderId="68" xfId="8" applyFont="1" applyBorder="1" applyAlignment="1">
      <alignment horizontal="center" vertical="center" wrapText="1"/>
    </xf>
    <xf numFmtId="0" fontId="0" fillId="0" borderId="4" xfId="0" applyBorder="1" applyAlignment="1">
      <alignment horizontal="right"/>
    </xf>
    <xf numFmtId="2" fontId="14" fillId="0" borderId="4" xfId="8" applyNumberFormat="1" applyFont="1" applyBorder="1" applyAlignment="1">
      <alignment horizontal="right" vertical="center"/>
    </xf>
    <xf numFmtId="0" fontId="0" fillId="0" borderId="0" xfId="0" applyAlignment="1">
      <alignment horizontal="center"/>
    </xf>
    <xf numFmtId="9" fontId="7" fillId="0" borderId="4" xfId="15" applyFont="1" applyBorder="1" applyAlignment="1">
      <alignment horizontal="center" vertical="center"/>
    </xf>
    <xf numFmtId="42" fontId="7" fillId="0" borderId="4" xfId="14" applyFont="1" applyBorder="1"/>
    <xf numFmtId="42" fontId="1" fillId="0" borderId="0" xfId="34"/>
    <xf numFmtId="42" fontId="7" fillId="0" borderId="4" xfId="62" applyFont="1" applyBorder="1"/>
    <xf numFmtId="42" fontId="7" fillId="0" borderId="4" xfId="34" applyFont="1" applyFill="1" applyBorder="1" applyAlignment="1">
      <alignment horizontal="center"/>
    </xf>
    <xf numFmtId="42" fontId="7" fillId="0" borderId="4" xfId="50" applyFont="1" applyFill="1" applyBorder="1" applyAlignment="1"/>
    <xf numFmtId="3" fontId="1" fillId="0" borderId="0" xfId="31" applyNumberFormat="1"/>
    <xf numFmtId="187" fontId="7" fillId="11" borderId="4" xfId="7" applyNumberFormat="1" applyFill="1" applyBorder="1" applyAlignment="1">
      <alignment horizontal="center" vertical="center" wrapText="1"/>
    </xf>
    <xf numFmtId="42" fontId="1" fillId="0" borderId="0" xfId="50" applyFont="1"/>
    <xf numFmtId="42" fontId="1" fillId="0" borderId="0" xfId="14"/>
    <xf numFmtId="184" fontId="7" fillId="0" borderId="4" xfId="28" applyNumberFormat="1" applyBorder="1" applyAlignment="1">
      <alignment horizontal="center"/>
    </xf>
    <xf numFmtId="176" fontId="7" fillId="0" borderId="4" xfId="21" applyFont="1" applyBorder="1"/>
    <xf numFmtId="0" fontId="10" fillId="0" borderId="0" xfId="8" applyFont="1"/>
    <xf numFmtId="4" fontId="21" fillId="0" borderId="0" xfId="8" applyNumberFormat="1" applyFont="1" applyAlignment="1">
      <alignment horizontal="center" vertical="center" wrapText="1"/>
    </xf>
    <xf numFmtId="2" fontId="14" fillId="0" borderId="13" xfId="8" applyNumberFormat="1" applyFont="1" applyBorder="1" applyAlignment="1">
      <alignment horizontal="center" vertical="center"/>
    </xf>
    <xf numFmtId="4" fontId="34" fillId="0" borderId="4" xfId="12" applyNumberFormat="1" applyFont="1" applyBorder="1" applyAlignment="1">
      <alignment horizontal="center" vertical="center"/>
    </xf>
    <xf numFmtId="4" fontId="34" fillId="0" borderId="5" xfId="12" applyNumberFormat="1" applyFont="1" applyBorder="1" applyAlignment="1">
      <alignment horizontal="center" vertical="center"/>
    </xf>
    <xf numFmtId="44" fontId="34" fillId="0" borderId="5" xfId="2" applyFont="1" applyBorder="1" applyAlignment="1">
      <alignment horizontal="center" vertical="center"/>
    </xf>
    <xf numFmtId="44" fontId="34" fillId="0" borderId="4" xfId="2" applyFont="1" applyFill="1" applyBorder="1" applyAlignment="1">
      <alignment horizontal="center" vertical="center"/>
    </xf>
    <xf numFmtId="0" fontId="0" fillId="0" borderId="0" xfId="24" applyFont="1"/>
    <xf numFmtId="12" fontId="1" fillId="0" borderId="0" xfId="24" applyNumberFormat="1"/>
    <xf numFmtId="44" fontId="0" fillId="0" borderId="0" xfId="2" applyFont="1"/>
    <xf numFmtId="0" fontId="4" fillId="0" borderId="8" xfId="0" applyFont="1" applyBorder="1" applyAlignment="1">
      <alignment horizontal="center" vertical="center"/>
    </xf>
    <xf numFmtId="9" fontId="7" fillId="0" borderId="4" xfId="63" applyFont="1" applyBorder="1" applyAlignment="1">
      <alignment horizontal="right" vertical="center"/>
    </xf>
    <xf numFmtId="42" fontId="7" fillId="0" borderId="4" xfId="64" applyFont="1" applyBorder="1" applyAlignment="1">
      <alignment horizontal="center" vertical="center"/>
    </xf>
    <xf numFmtId="42" fontId="7" fillId="0" borderId="4" xfId="64" applyFont="1" applyBorder="1" applyAlignment="1">
      <alignment vertical="center"/>
    </xf>
    <xf numFmtId="42" fontId="7" fillId="0" borderId="4" xfId="64" applyFont="1" applyBorder="1"/>
    <xf numFmtId="9" fontId="7" fillId="0" borderId="4" xfId="65" applyFont="1" applyFill="1" applyBorder="1" applyAlignment="1">
      <alignment horizontal="center" vertical="center"/>
    </xf>
    <xf numFmtId="4" fontId="7" fillId="0" borderId="4" xfId="66" applyNumberFormat="1" applyBorder="1" applyAlignment="1">
      <alignment horizontal="center" vertical="center"/>
    </xf>
    <xf numFmtId="188" fontId="14" fillId="0" borderId="69" xfId="2" applyNumberFormat="1" applyFont="1" applyBorder="1" applyAlignment="1">
      <alignment horizontal="center" vertical="center"/>
    </xf>
    <xf numFmtId="44" fontId="14" fillId="0" borderId="69" xfId="2" applyFont="1" applyBorder="1" applyAlignment="1">
      <alignment horizontal="center" vertical="center"/>
    </xf>
    <xf numFmtId="0" fontId="8" fillId="0" borderId="2" xfId="0" applyFont="1" applyBorder="1" applyAlignment="1">
      <alignment horizontal="center" vertical="center"/>
    </xf>
    <xf numFmtId="0" fontId="32" fillId="0" borderId="0" xfId="0" applyFont="1" applyAlignment="1">
      <alignment horizontal="center" vertical="center"/>
    </xf>
    <xf numFmtId="0" fontId="32" fillId="0" borderId="0" xfId="0" applyFont="1" applyAlignment="1">
      <alignment vertical="center"/>
    </xf>
    <xf numFmtId="4" fontId="32" fillId="0" borderId="0" xfId="1" applyNumberFormat="1" applyFont="1" applyBorder="1" applyAlignment="1">
      <alignment horizontal="right" vertical="center"/>
    </xf>
    <xf numFmtId="164" fontId="32" fillId="0" borderId="0" xfId="0" applyNumberFormat="1" applyFont="1" applyAlignment="1">
      <alignment vertical="center"/>
    </xf>
    <xf numFmtId="0" fontId="0" fillId="0" borderId="3" xfId="0" applyBorder="1" applyAlignment="1">
      <alignment vertical="center"/>
    </xf>
    <xf numFmtId="0" fontId="36" fillId="0" borderId="4" xfId="6" applyFont="1" applyBorder="1" applyAlignment="1">
      <alignment vertical="center"/>
    </xf>
    <xf numFmtId="164" fontId="36" fillId="0" borderId="4" xfId="6" applyNumberFormat="1" applyFont="1" applyBorder="1" applyAlignment="1">
      <alignment horizontal="center" vertical="center"/>
    </xf>
    <xf numFmtId="0" fontId="0" fillId="0" borderId="9" xfId="0" applyBorder="1" applyAlignment="1">
      <alignment vertical="center"/>
    </xf>
    <xf numFmtId="0" fontId="37" fillId="0" borderId="4" xfId="6" applyFont="1" applyBorder="1" applyAlignment="1">
      <alignment horizontal="center" vertical="center"/>
    </xf>
    <xf numFmtId="0" fontId="36" fillId="0" borderId="4" xfId="6" applyFont="1" applyBorder="1" applyAlignment="1">
      <alignment vertical="center" wrapText="1"/>
    </xf>
    <xf numFmtId="14" fontId="36" fillId="0" borderId="4" xfId="6" applyNumberFormat="1" applyFont="1" applyBorder="1" applyAlignment="1">
      <alignment horizontal="center" vertical="center"/>
    </xf>
    <xf numFmtId="0" fontId="36" fillId="5" borderId="10" xfId="6" applyFont="1" applyFill="1" applyBorder="1" applyAlignment="1">
      <alignment horizontal="center" vertical="center" wrapText="1"/>
    </xf>
    <xf numFmtId="0" fontId="36" fillId="5" borderId="10" xfId="6" applyFont="1" applyFill="1" applyBorder="1" applyAlignment="1">
      <alignment vertical="center" wrapText="1"/>
    </xf>
    <xf numFmtId="0" fontId="36" fillId="18" borderId="50" xfId="6" applyFont="1" applyFill="1" applyBorder="1" applyAlignment="1">
      <alignment horizontal="center" vertical="center" wrapText="1"/>
    </xf>
    <xf numFmtId="0" fontId="36" fillId="18" borderId="109" xfId="6" applyFont="1" applyFill="1" applyBorder="1" applyAlignment="1">
      <alignment horizontal="center" vertical="center" wrapText="1"/>
    </xf>
    <xf numFmtId="0" fontId="36" fillId="18" borderId="109" xfId="6" applyFont="1" applyFill="1" applyBorder="1" applyAlignment="1">
      <alignment vertical="center" wrapText="1"/>
    </xf>
    <xf numFmtId="4" fontId="36" fillId="18" borderId="109" xfId="6" applyNumberFormat="1" applyFont="1" applyFill="1" applyBorder="1" applyAlignment="1">
      <alignment horizontal="right" vertical="center" wrapText="1"/>
    </xf>
    <xf numFmtId="4" fontId="36" fillId="18" borderId="109" xfId="6" applyNumberFormat="1" applyFont="1" applyFill="1" applyBorder="1" applyAlignment="1">
      <alignment horizontal="center" vertical="center" wrapText="1"/>
    </xf>
    <xf numFmtId="164" fontId="36" fillId="18" borderId="51" xfId="6" applyNumberFormat="1" applyFont="1" applyFill="1" applyBorder="1" applyAlignment="1">
      <alignment horizontal="center" vertical="center" wrapText="1"/>
    </xf>
    <xf numFmtId="0" fontId="36" fillId="6" borderId="102" xfId="0" applyFont="1" applyFill="1" applyBorder="1" applyAlignment="1">
      <alignment horizontal="center" vertical="center"/>
    </xf>
    <xf numFmtId="0" fontId="32" fillId="6" borderId="11" xfId="0" applyFont="1" applyFill="1" applyBorder="1" applyAlignment="1">
      <alignment vertical="center"/>
    </xf>
    <xf numFmtId="0" fontId="36" fillId="6" borderId="11" xfId="0" applyFont="1" applyFill="1" applyBorder="1" applyAlignment="1">
      <alignment horizontal="left" vertical="center"/>
    </xf>
    <xf numFmtId="0" fontId="0" fillId="0" borderId="18" xfId="0" applyBorder="1" applyAlignment="1">
      <alignment horizontal="center" vertical="center"/>
    </xf>
    <xf numFmtId="0" fontId="0" fillId="0" borderId="17" xfId="0" applyBorder="1" applyAlignment="1">
      <alignment horizontal="center" vertical="center"/>
    </xf>
    <xf numFmtId="0" fontId="0" fillId="0" borderId="17" xfId="0" applyBorder="1" applyAlignment="1">
      <alignment horizontal="left" wrapText="1"/>
    </xf>
    <xf numFmtId="0" fontId="0" fillId="0" borderId="20" xfId="0" applyBorder="1" applyAlignment="1">
      <alignment horizontal="center" vertical="center"/>
    </xf>
    <xf numFmtId="0" fontId="0" fillId="0" borderId="4" xfId="0" applyBorder="1" applyAlignment="1">
      <alignment horizontal="center" vertical="center"/>
    </xf>
    <xf numFmtId="0" fontId="0" fillId="0" borderId="4" xfId="0" applyBorder="1" applyAlignment="1">
      <alignment horizontal="left" wrapText="1"/>
    </xf>
    <xf numFmtId="0" fontId="38" fillId="0" borderId="4" xfId="0" applyFont="1" applyBorder="1" applyAlignment="1">
      <alignment horizontal="left" vertical="center" wrapText="1"/>
    </xf>
    <xf numFmtId="0" fontId="0" fillId="0" borderId="4" xfId="0" applyBorder="1" applyAlignment="1">
      <alignment horizontal="left" vertical="center" wrapText="1"/>
    </xf>
    <xf numFmtId="0" fontId="38" fillId="0" borderId="10" xfId="0" applyFont="1" applyBorder="1" applyAlignment="1">
      <alignment vertical="center"/>
    </xf>
    <xf numFmtId="0" fontId="0" fillId="0" borderId="10" xfId="0" applyBorder="1" applyAlignment="1">
      <alignment horizontal="left" wrapText="1"/>
    </xf>
    <xf numFmtId="0" fontId="0" fillId="0" borderId="10" xfId="0" applyBorder="1" applyAlignment="1">
      <alignment horizontal="center" vertical="center"/>
    </xf>
    <xf numFmtId="0" fontId="36" fillId="18" borderId="109" xfId="6" applyFont="1" applyFill="1" applyBorder="1" applyAlignment="1">
      <alignment horizontal="center" vertical="center"/>
    </xf>
    <xf numFmtId="0" fontId="36" fillId="6" borderId="106" xfId="0" applyFont="1" applyFill="1" applyBorder="1" applyAlignment="1">
      <alignment horizontal="center" vertical="center"/>
    </xf>
    <xf numFmtId="0" fontId="32" fillId="6" borderId="107" xfId="0" applyFont="1" applyFill="1" applyBorder="1" applyAlignment="1">
      <alignment vertical="center"/>
    </xf>
    <xf numFmtId="0" fontId="36" fillId="6" borderId="107" xfId="0" applyFont="1" applyFill="1" applyBorder="1" applyAlignment="1">
      <alignment horizontal="left" vertical="center"/>
    </xf>
    <xf numFmtId="0" fontId="38" fillId="0" borderId="17" xfId="0" applyFont="1" applyBorder="1" applyAlignment="1">
      <alignment horizontal="left" vertical="center" wrapText="1"/>
    </xf>
    <xf numFmtId="0" fontId="32" fillId="11" borderId="17" xfId="0" applyFont="1" applyFill="1" applyBorder="1" applyAlignment="1">
      <alignment horizontal="center" vertical="center" wrapText="1"/>
    </xf>
    <xf numFmtId="0" fontId="32" fillId="11" borderId="4" xfId="0" applyFont="1" applyFill="1" applyBorder="1" applyAlignment="1">
      <alignment horizontal="center" vertical="center" wrapText="1"/>
    </xf>
    <xf numFmtId="2" fontId="0" fillId="0" borderId="20" xfId="0" applyNumberFormat="1" applyBorder="1" applyAlignment="1">
      <alignment horizontal="center" vertical="center"/>
    </xf>
    <xf numFmtId="2" fontId="0" fillId="0" borderId="22" xfId="0" applyNumberFormat="1" applyBorder="1" applyAlignment="1">
      <alignment horizontal="center" vertical="center"/>
    </xf>
    <xf numFmtId="0" fontId="0" fillId="0" borderId="23" xfId="0" applyBorder="1" applyAlignment="1">
      <alignment horizontal="center" vertical="center"/>
    </xf>
    <xf numFmtId="0" fontId="38" fillId="0" borderId="23" xfId="0" applyFont="1" applyBorder="1" applyAlignment="1">
      <alignment horizontal="left" vertical="center" wrapText="1"/>
    </xf>
    <xf numFmtId="0" fontId="32" fillId="11" borderId="23" xfId="0" applyFont="1" applyFill="1" applyBorder="1" applyAlignment="1">
      <alignment horizontal="center" vertical="center" wrapText="1"/>
    </xf>
    <xf numFmtId="0" fontId="0" fillId="0" borderId="107" xfId="0" applyBorder="1" applyAlignment="1">
      <alignment horizontal="center" vertical="center"/>
    </xf>
    <xf numFmtId="0" fontId="32" fillId="11" borderId="107" xfId="0" applyFont="1" applyFill="1" applyBorder="1" applyAlignment="1">
      <alignment horizontal="center" vertical="center" wrapText="1"/>
    </xf>
    <xf numFmtId="0" fontId="8" fillId="0" borderId="4" xfId="41" applyFont="1" applyBorder="1" applyAlignment="1">
      <alignment horizontal="left" vertical="center" wrapText="1"/>
    </xf>
    <xf numFmtId="0" fontId="32" fillId="11" borderId="10" xfId="0" applyFont="1" applyFill="1" applyBorder="1" applyAlignment="1">
      <alignment horizontal="center" vertical="center" wrapText="1"/>
    </xf>
    <xf numFmtId="0" fontId="38" fillId="0" borderId="4" xfId="0" applyFont="1" applyBorder="1" applyAlignment="1">
      <alignment vertical="center"/>
    </xf>
    <xf numFmtId="0" fontId="38" fillId="0" borderId="4" xfId="0" applyFont="1" applyBorder="1" applyAlignment="1">
      <alignment horizontal="center" vertical="center"/>
    </xf>
    <xf numFmtId="0" fontId="38" fillId="0" borderId="4" xfId="46" applyFont="1" applyBorder="1" applyAlignment="1">
      <alignment vertical="center" wrapText="1"/>
    </xf>
    <xf numFmtId="0" fontId="36" fillId="6" borderId="99" xfId="0" applyFont="1" applyFill="1" applyBorder="1" applyAlignment="1">
      <alignment horizontal="center" vertical="center"/>
    </xf>
    <xf numFmtId="0" fontId="32" fillId="6" borderId="100" xfId="0" applyFont="1" applyFill="1" applyBorder="1" applyAlignment="1">
      <alignment vertical="center"/>
    </xf>
    <xf numFmtId="0" fontId="36" fillId="6" borderId="100" xfId="0" applyFont="1" applyFill="1" applyBorder="1" applyAlignment="1">
      <alignment horizontal="left" vertical="center"/>
    </xf>
    <xf numFmtId="0" fontId="0" fillId="0" borderId="11" xfId="0" applyBorder="1" applyAlignment="1">
      <alignment horizontal="center" vertical="center"/>
    </xf>
    <xf numFmtId="0" fontId="32" fillId="11" borderId="11" xfId="0" applyFont="1" applyFill="1" applyBorder="1" applyAlignment="1">
      <alignment horizontal="center" vertical="center" wrapText="1"/>
    </xf>
    <xf numFmtId="0" fontId="38" fillId="0" borderId="4" xfId="46" applyFont="1" applyBorder="1" applyAlignment="1">
      <alignment horizontal="center" vertical="center" wrapText="1"/>
    </xf>
    <xf numFmtId="0" fontId="38" fillId="11" borderId="4" xfId="46" applyFont="1" applyFill="1" applyBorder="1" applyAlignment="1">
      <alignment horizontal="center" vertical="center"/>
    </xf>
    <xf numFmtId="2" fontId="0" fillId="0" borderId="4" xfId="0" applyNumberFormat="1" applyBorder="1" applyAlignment="1">
      <alignment horizontal="center" vertical="center"/>
    </xf>
    <xf numFmtId="0" fontId="8" fillId="0" borderId="4" xfId="41" applyFont="1" applyBorder="1" applyAlignment="1">
      <alignment horizontal="center" vertical="center" wrapText="1"/>
    </xf>
    <xf numFmtId="0" fontId="38" fillId="0" borderId="4" xfId="0" applyFont="1" applyBorder="1" applyAlignment="1">
      <alignment horizontal="left" vertical="center"/>
    </xf>
    <xf numFmtId="0" fontId="0" fillId="0" borderId="14" xfId="0" applyBorder="1" applyAlignment="1">
      <alignment horizontal="center" vertical="center"/>
    </xf>
    <xf numFmtId="0" fontId="38" fillId="0" borderId="14" xfId="0" applyFont="1" applyBorder="1" applyAlignment="1">
      <alignment vertical="center"/>
    </xf>
    <xf numFmtId="0" fontId="38" fillId="0" borderId="4" xfId="0" applyFont="1" applyBorder="1" applyAlignment="1">
      <alignment horizontal="center" vertical="center" wrapText="1"/>
    </xf>
    <xf numFmtId="0" fontId="36" fillId="6" borderId="103" xfId="0" applyFont="1" applyFill="1" applyBorder="1" applyAlignment="1">
      <alignment horizontal="center" vertical="center"/>
    </xf>
    <xf numFmtId="0" fontId="32" fillId="6" borderId="104" xfId="0" applyFont="1" applyFill="1" applyBorder="1" applyAlignment="1">
      <alignment vertical="center"/>
    </xf>
    <xf numFmtId="0" fontId="36" fillId="6" borderId="104" xfId="0" applyFont="1" applyFill="1" applyBorder="1" applyAlignment="1">
      <alignment horizontal="left" vertical="center"/>
    </xf>
    <xf numFmtId="0" fontId="38" fillId="0" borderId="11" xfId="0" applyFont="1" applyBorder="1" applyAlignment="1">
      <alignment vertical="center"/>
    </xf>
    <xf numFmtId="0" fontId="38" fillId="0" borderId="11" xfId="0" applyFont="1" applyBorder="1" applyAlignment="1">
      <alignment horizontal="center" vertical="center" wrapText="1"/>
    </xf>
    <xf numFmtId="0" fontId="38" fillId="0" borderId="14" xfId="0" applyFont="1" applyBorder="1" applyAlignment="1">
      <alignment horizontal="left" vertical="center" wrapText="1"/>
    </xf>
    <xf numFmtId="2" fontId="0" fillId="0" borderId="14" xfId="0" applyNumberFormat="1" applyBorder="1" applyAlignment="1">
      <alignment horizontal="center" vertical="center"/>
    </xf>
    <xf numFmtId="164" fontId="37" fillId="7" borderId="4" xfId="6" applyNumberFormat="1" applyFont="1" applyFill="1" applyBorder="1" applyAlignment="1">
      <alignment vertical="center"/>
    </xf>
    <xf numFmtId="0" fontId="38" fillId="0" borderId="0" xfId="6" applyFont="1" applyAlignment="1">
      <alignment horizontal="center" vertical="center"/>
    </xf>
    <xf numFmtId="0" fontId="38" fillId="0" borderId="0" xfId="6" applyFont="1" applyAlignment="1">
      <alignment vertical="center"/>
    </xf>
    <xf numFmtId="0" fontId="38" fillId="0" borderId="0" xfId="6" applyFont="1" applyAlignment="1">
      <alignment horizontal="left" vertical="center" wrapText="1"/>
    </xf>
    <xf numFmtId="9" fontId="38" fillId="0" borderId="0" xfId="6" applyNumberFormat="1" applyFont="1" applyAlignment="1">
      <alignment horizontal="center" vertical="center"/>
    </xf>
    <xf numFmtId="4" fontId="38" fillId="0" borderId="0" xfId="6" applyNumberFormat="1" applyFont="1" applyAlignment="1">
      <alignment horizontal="right" vertical="center"/>
    </xf>
    <xf numFmtId="0" fontId="38" fillId="0" borderId="0" xfId="6" applyFont="1" applyAlignment="1">
      <alignment horizontal="right" vertical="center"/>
    </xf>
    <xf numFmtId="164" fontId="38" fillId="0" borderId="0" xfId="6" applyNumberFormat="1" applyFont="1" applyAlignment="1">
      <alignment vertical="center"/>
    </xf>
    <xf numFmtId="9" fontId="38" fillId="0" borderId="4" xfId="4" applyFont="1" applyBorder="1" applyAlignment="1">
      <alignment horizontal="center" vertical="center"/>
    </xf>
    <xf numFmtId="164" fontId="37" fillId="0" borderId="4" xfId="3" applyNumberFormat="1" applyFont="1" applyBorder="1" applyAlignment="1">
      <alignment vertical="center"/>
    </xf>
    <xf numFmtId="0" fontId="37" fillId="0" borderId="0" xfId="6" applyFont="1" applyAlignment="1">
      <alignment horizontal="center" vertical="center"/>
    </xf>
    <xf numFmtId="4" fontId="37" fillId="0" borderId="0" xfId="6" applyNumberFormat="1" applyFont="1" applyAlignment="1">
      <alignment horizontal="right" vertical="center"/>
    </xf>
    <xf numFmtId="9" fontId="38" fillId="0" borderId="0" xfId="4" applyFont="1" applyBorder="1" applyAlignment="1">
      <alignment horizontal="center" vertical="center"/>
    </xf>
    <xf numFmtId="164" fontId="37" fillId="0" borderId="0" xfId="6" applyNumberFormat="1" applyFont="1" applyAlignment="1">
      <alignment vertical="center"/>
    </xf>
    <xf numFmtId="164" fontId="37" fillId="9" borderId="4" xfId="0" applyNumberFormat="1" applyFont="1" applyFill="1" applyBorder="1" applyAlignment="1">
      <alignment vertical="center"/>
    </xf>
    <xf numFmtId="165" fontId="38" fillId="0" borderId="0" xfId="6" applyNumberFormat="1" applyFont="1" applyAlignment="1">
      <alignment vertical="center"/>
    </xf>
    <xf numFmtId="164" fontId="36" fillId="5" borderId="5" xfId="6" applyNumberFormat="1" applyFont="1" applyFill="1" applyBorder="1" applyAlignment="1">
      <alignment horizontal="center" vertical="center"/>
    </xf>
    <xf numFmtId="166" fontId="36" fillId="5" borderId="10" xfId="6" applyNumberFormat="1" applyFont="1" applyFill="1" applyBorder="1" applyAlignment="1">
      <alignment horizontal="center" vertical="center"/>
    </xf>
    <xf numFmtId="9" fontId="32" fillId="10" borderId="10" xfId="4" applyFont="1" applyFill="1" applyBorder="1" applyAlignment="1">
      <alignment horizontal="center" vertical="center"/>
    </xf>
    <xf numFmtId="166" fontId="36" fillId="5" borderId="11" xfId="6" applyNumberFormat="1" applyFont="1" applyFill="1" applyBorder="1" applyAlignment="1">
      <alignment horizontal="center" vertical="center"/>
    </xf>
    <xf numFmtId="9" fontId="32" fillId="10" borderId="11" xfId="4" applyFont="1" applyFill="1" applyBorder="1" applyAlignment="1">
      <alignment horizontal="center" vertical="center"/>
    </xf>
    <xf numFmtId="0" fontId="32" fillId="0" borderId="0" xfId="6" applyFont="1" applyAlignment="1">
      <alignment horizontal="center" vertical="center" wrapText="1"/>
    </xf>
    <xf numFmtId="0" fontId="32" fillId="0" borderId="0" xfId="6" applyFont="1" applyAlignment="1">
      <alignment vertical="center" wrapText="1"/>
    </xf>
    <xf numFmtId="166" fontId="36" fillId="5" borderId="14" xfId="6" applyNumberFormat="1" applyFont="1" applyFill="1" applyBorder="1" applyAlignment="1">
      <alignment horizontal="center" vertical="center"/>
    </xf>
    <xf numFmtId="9" fontId="32" fillId="10" borderId="14" xfId="4" applyFont="1" applyFill="1" applyBorder="1" applyAlignment="1">
      <alignment horizontal="center" vertical="center"/>
    </xf>
    <xf numFmtId="4" fontId="32" fillId="0" borderId="0" xfId="1" applyNumberFormat="1" applyFont="1" applyFill="1" applyBorder="1" applyAlignment="1">
      <alignment horizontal="right" vertical="center"/>
    </xf>
    <xf numFmtId="164" fontId="36" fillId="0" borderId="0" xfId="0" applyNumberFormat="1" applyFont="1" applyAlignment="1">
      <alignment vertical="center"/>
    </xf>
    <xf numFmtId="4" fontId="32" fillId="0" borderId="0" xfId="1" applyNumberFormat="1" applyFont="1" applyAlignment="1">
      <alignment horizontal="right" vertical="center"/>
    </xf>
    <xf numFmtId="4" fontId="32" fillId="0" borderId="17" xfId="0" applyNumberFormat="1" applyFont="1" applyBorder="1" applyAlignment="1">
      <alignment horizontal="center" vertical="center"/>
    </xf>
    <xf numFmtId="44" fontId="32" fillId="0" borderId="17" xfId="2" applyFont="1" applyBorder="1" applyAlignment="1">
      <alignment horizontal="center" vertical="center"/>
    </xf>
    <xf numFmtId="44" fontId="32" fillId="0" borderId="19" xfId="2" applyFont="1" applyBorder="1" applyAlignment="1">
      <alignment horizontal="center" vertical="center"/>
    </xf>
    <xf numFmtId="4" fontId="32" fillId="0" borderId="4" xfId="0" applyNumberFormat="1" applyFont="1" applyBorder="1" applyAlignment="1">
      <alignment horizontal="center" vertical="center"/>
    </xf>
    <xf numFmtId="44" fontId="32" fillId="0" borderId="4" xfId="2" applyFont="1" applyBorder="1" applyAlignment="1">
      <alignment horizontal="center" vertical="center"/>
    </xf>
    <xf numFmtId="44" fontId="32" fillId="0" borderId="21" xfId="2" applyFont="1" applyBorder="1" applyAlignment="1">
      <alignment horizontal="center" vertical="center"/>
    </xf>
    <xf numFmtId="4" fontId="32" fillId="0" borderId="10" xfId="0" applyNumberFormat="1" applyFont="1" applyBorder="1" applyAlignment="1">
      <alignment horizontal="center" vertical="center"/>
    </xf>
    <xf numFmtId="44" fontId="32" fillId="0" borderId="10" xfId="2" applyFont="1" applyBorder="1" applyAlignment="1">
      <alignment horizontal="center" vertical="center"/>
    </xf>
    <xf numFmtId="44" fontId="32" fillId="0" borderId="74" xfId="2" applyFont="1" applyBorder="1" applyAlignment="1">
      <alignment horizontal="center" vertical="center"/>
    </xf>
    <xf numFmtId="4" fontId="32" fillId="0" borderId="23" xfId="0" applyNumberFormat="1" applyFont="1" applyBorder="1" applyAlignment="1">
      <alignment horizontal="center" vertical="center"/>
    </xf>
    <xf numFmtId="44" fontId="32" fillId="0" borderId="23" xfId="2" applyFont="1" applyBorder="1" applyAlignment="1">
      <alignment horizontal="center" vertical="center"/>
    </xf>
    <xf numFmtId="44" fontId="32" fillId="0" borderId="24" xfId="2" applyFont="1" applyBorder="1" applyAlignment="1">
      <alignment horizontal="center" vertical="center"/>
    </xf>
    <xf numFmtId="4" fontId="32" fillId="0" borderId="11" xfId="0" applyNumberFormat="1" applyFont="1" applyBorder="1" applyAlignment="1">
      <alignment horizontal="center" vertical="center"/>
    </xf>
    <xf numFmtId="44" fontId="32" fillId="0" borderId="11" xfId="2" applyFont="1" applyBorder="1" applyAlignment="1">
      <alignment horizontal="center" vertical="center"/>
    </xf>
    <xf numFmtId="4" fontId="32" fillId="0" borderId="14" xfId="0" applyNumberFormat="1" applyFont="1" applyBorder="1" applyAlignment="1">
      <alignment horizontal="center" vertical="center"/>
    </xf>
    <xf numFmtId="44" fontId="32" fillId="0" borderId="14" xfId="2" applyFont="1" applyBorder="1" applyAlignment="1">
      <alignment horizontal="center" vertical="center"/>
    </xf>
    <xf numFmtId="4" fontId="32" fillId="0" borderId="0" xfId="0" applyNumberFormat="1" applyFont="1" applyAlignment="1">
      <alignment horizontal="center" vertical="center"/>
    </xf>
    <xf numFmtId="44" fontId="32" fillId="0" borderId="14" xfId="2" applyFont="1" applyFill="1" applyBorder="1" applyAlignment="1">
      <alignment horizontal="center" vertical="center"/>
    </xf>
    <xf numFmtId="44" fontId="32" fillId="0" borderId="4" xfId="2" applyFont="1" applyFill="1" applyBorder="1" applyAlignment="1">
      <alignment horizontal="center" vertical="center"/>
    </xf>
    <xf numFmtId="42" fontId="7" fillId="0" borderId="4" xfId="50" applyFont="1" applyFill="1" applyBorder="1" applyAlignment="1">
      <alignment vertical="center"/>
    </xf>
    <xf numFmtId="42" fontId="7" fillId="0" borderId="6" xfId="50" applyFont="1" applyFill="1" applyBorder="1" applyAlignment="1">
      <alignment vertical="center"/>
    </xf>
    <xf numFmtId="42" fontId="7" fillId="0" borderId="4" xfId="62" applyFont="1" applyBorder="1" applyAlignment="1">
      <alignment horizontal="center" vertical="center"/>
    </xf>
    <xf numFmtId="42" fontId="7" fillId="0" borderId="4" xfId="62" applyFont="1" applyBorder="1" applyAlignment="1">
      <alignment vertical="center"/>
    </xf>
    <xf numFmtId="9" fontId="7" fillId="0" borderId="4" xfId="23" applyBorder="1" applyAlignment="1">
      <alignment horizontal="center" vertical="center"/>
    </xf>
    <xf numFmtId="44" fontId="7" fillId="0" borderId="4" xfId="2" applyFont="1" applyBorder="1" applyAlignment="1">
      <alignment horizontal="center" vertical="center"/>
    </xf>
    <xf numFmtId="184" fontId="7" fillId="0" borderId="4" xfId="12" applyNumberFormat="1" applyBorder="1" applyAlignment="1">
      <alignment horizontal="right" vertical="center"/>
    </xf>
    <xf numFmtId="44" fontId="7" fillId="0" borderId="14" xfId="2" applyFont="1" applyBorder="1" applyAlignment="1">
      <alignment horizontal="center" vertical="center"/>
    </xf>
    <xf numFmtId="9" fontId="0" fillId="0" borderId="0" xfId="4" applyFont="1"/>
    <xf numFmtId="0" fontId="38" fillId="0" borderId="14" xfId="0" applyFont="1" applyBorder="1" applyAlignment="1">
      <alignment horizontal="center" vertical="center" wrapText="1"/>
    </xf>
    <xf numFmtId="0" fontId="38" fillId="0" borderId="0" xfId="0" applyFont="1" applyAlignment="1">
      <alignment horizontal="center" vertical="center" wrapText="1"/>
    </xf>
    <xf numFmtId="0" fontId="36" fillId="5" borderId="4" xfId="6" applyFont="1" applyFill="1" applyBorder="1" applyAlignment="1">
      <alignment horizontal="center" vertical="center" wrapText="1"/>
    </xf>
    <xf numFmtId="0" fontId="36" fillId="5" borderId="4" xfId="6" applyFont="1" applyFill="1" applyBorder="1" applyAlignment="1">
      <alignment vertical="center" wrapText="1"/>
    </xf>
    <xf numFmtId="0" fontId="36" fillId="18" borderId="4" xfId="6" applyFont="1" applyFill="1" applyBorder="1" applyAlignment="1">
      <alignment horizontal="center" vertical="center" wrapText="1"/>
    </xf>
    <xf numFmtId="0" fontId="36" fillId="18" borderId="4" xfId="6" applyFont="1" applyFill="1" applyBorder="1" applyAlignment="1">
      <alignment vertical="center" wrapText="1"/>
    </xf>
    <xf numFmtId="0" fontId="36" fillId="6" borderId="4" xfId="0" applyFont="1" applyFill="1" applyBorder="1" applyAlignment="1">
      <alignment horizontal="center" vertical="center"/>
    </xf>
    <xf numFmtId="0" fontId="32" fillId="6" borderId="4" xfId="0" applyFont="1" applyFill="1" applyBorder="1" applyAlignment="1">
      <alignment vertical="center"/>
    </xf>
    <xf numFmtId="0" fontId="0" fillId="0" borderId="70" xfId="0" applyBorder="1" applyAlignment="1" applyProtection="1">
      <alignment horizontal="center"/>
      <protection locked="0"/>
    </xf>
    <xf numFmtId="0" fontId="0" fillId="0" borderId="71" xfId="0" applyBorder="1" applyAlignment="1" applyProtection="1">
      <alignment horizontal="center"/>
      <protection locked="0"/>
    </xf>
    <xf numFmtId="0" fontId="0" fillId="0" borderId="70" xfId="0" applyBorder="1" applyAlignment="1" applyProtection="1">
      <alignment wrapText="1"/>
      <protection locked="0"/>
    </xf>
    <xf numFmtId="0" fontId="3" fillId="21" borderId="18" xfId="0" applyFont="1" applyFill="1" applyBorder="1" applyAlignment="1" applyProtection="1">
      <alignment horizontal="left" wrapText="1"/>
      <protection locked="0"/>
    </xf>
    <xf numFmtId="0" fontId="3" fillId="21" borderId="17" xfId="0" applyFont="1" applyFill="1" applyBorder="1" applyAlignment="1" applyProtection="1">
      <alignment horizontal="left"/>
      <protection locked="0"/>
    </xf>
    <xf numFmtId="0" fontId="0" fillId="0" borderId="71" xfId="0" applyBorder="1" applyAlignment="1" applyProtection="1">
      <alignment wrapText="1"/>
      <protection locked="0"/>
    </xf>
    <xf numFmtId="0" fontId="3" fillId="21" borderId="20" xfId="0" applyFont="1" applyFill="1" applyBorder="1" applyAlignment="1" applyProtection="1">
      <alignment horizontal="left" vertical="center" wrapText="1"/>
      <protection locked="0"/>
    </xf>
    <xf numFmtId="0" fontId="3" fillId="21" borderId="4" xfId="0" applyFont="1" applyFill="1" applyBorder="1" applyAlignment="1" applyProtection="1">
      <alignment horizontal="left"/>
      <protection locked="0"/>
    </xf>
    <xf numFmtId="14" fontId="3" fillId="0" borderId="4" xfId="0" applyNumberFormat="1" applyFont="1" applyBorder="1" applyAlignment="1" applyProtection="1">
      <alignment horizontal="center"/>
      <protection locked="0"/>
    </xf>
    <xf numFmtId="0" fontId="3" fillId="21" borderId="4" xfId="0" applyFont="1" applyFill="1" applyBorder="1" applyAlignment="1" applyProtection="1">
      <alignment horizontal="left" wrapText="1"/>
      <protection locked="0"/>
    </xf>
    <xf numFmtId="0" fontId="3" fillId="0" borderId="21" xfId="0" applyFont="1" applyBorder="1" applyAlignment="1" applyProtection="1">
      <alignment horizontal="center"/>
      <protection locked="0"/>
    </xf>
    <xf numFmtId="0" fontId="3" fillId="21" borderId="20" xfId="0" applyFont="1" applyFill="1" applyBorder="1" applyAlignment="1" applyProtection="1">
      <alignment horizontal="left" vertical="center"/>
      <protection locked="0"/>
    </xf>
    <xf numFmtId="0" fontId="3" fillId="21" borderId="20" xfId="0" applyFont="1" applyFill="1" applyBorder="1" applyAlignment="1" applyProtection="1">
      <alignment horizontal="left"/>
      <protection locked="0"/>
    </xf>
    <xf numFmtId="0" fontId="3" fillId="22" borderId="22" xfId="0" applyFont="1" applyFill="1" applyBorder="1" applyAlignment="1" applyProtection="1">
      <alignment horizontal="left" vertical="center"/>
      <protection locked="0"/>
    </xf>
    <xf numFmtId="0" fontId="3" fillId="20" borderId="99" xfId="67" applyFont="1" applyFill="1" applyBorder="1" applyAlignment="1" applyProtection="1">
      <alignment horizontal="center" wrapText="1"/>
      <protection locked="0"/>
    </xf>
    <xf numFmtId="0" fontId="3" fillId="20" borderId="116" xfId="67" applyFont="1" applyFill="1" applyBorder="1" applyAlignment="1" applyProtection="1">
      <alignment horizontal="center" wrapText="1"/>
      <protection locked="0"/>
    </xf>
    <xf numFmtId="0" fontId="0" fillId="0" borderId="20" xfId="0" applyBorder="1" applyAlignment="1" applyProtection="1">
      <alignment horizontal="center"/>
      <protection locked="0"/>
    </xf>
    <xf numFmtId="0" fontId="0" fillId="0" borderId="4" xfId="0" applyBorder="1" applyAlignment="1" applyProtection="1">
      <alignment horizontal="center"/>
      <protection locked="0"/>
    </xf>
    <xf numFmtId="174" fontId="0" fillId="0" borderId="21" xfId="68" applyFont="1" applyBorder="1" applyAlignment="1" applyProtection="1">
      <alignment horizontal="center"/>
      <protection locked="0"/>
    </xf>
    <xf numFmtId="174" fontId="3" fillId="0" borderId="117" xfId="68" applyFont="1" applyBorder="1" applyAlignment="1" applyProtection="1">
      <alignment horizontal="center"/>
      <protection locked="0"/>
    </xf>
    <xf numFmtId="0" fontId="3" fillId="0" borderId="0" xfId="67" applyFont="1" applyFill="1" applyBorder="1" applyAlignment="1" applyProtection="1">
      <alignment horizontal="right" wrapText="1"/>
      <protection locked="0"/>
    </xf>
    <xf numFmtId="174" fontId="3" fillId="0" borderId="0" xfId="68" applyFont="1" applyFill="1" applyBorder="1" applyAlignment="1" applyProtection="1">
      <alignment horizontal="center"/>
      <protection locked="0"/>
    </xf>
    <xf numFmtId="0" fontId="3" fillId="23" borderId="52" xfId="67" applyFont="1" applyFill="1" applyBorder="1" applyAlignment="1" applyProtection="1">
      <alignment horizontal="right" wrapText="1"/>
      <protection locked="0"/>
    </xf>
    <xf numFmtId="0" fontId="3" fillId="23" borderId="16" xfId="67" applyFont="1" applyFill="1" applyBorder="1" applyAlignment="1" applyProtection="1">
      <alignment horizontal="right" wrapText="1"/>
      <protection locked="0"/>
    </xf>
    <xf numFmtId="174" fontId="3" fillId="23" borderId="67" xfId="68" applyFont="1" applyFill="1" applyBorder="1" applyAlignment="1" applyProtection="1">
      <alignment horizontal="center"/>
      <protection locked="0"/>
    </xf>
    <xf numFmtId="0" fontId="3" fillId="23" borderId="70" xfId="67" applyFont="1" applyFill="1" applyBorder="1" applyAlignment="1" applyProtection="1">
      <alignment horizontal="right" wrapText="1"/>
      <protection locked="0"/>
    </xf>
    <xf numFmtId="0" fontId="3" fillId="23" borderId="0" xfId="67" applyFont="1" applyFill="1" applyBorder="1" applyAlignment="1" applyProtection="1">
      <alignment horizontal="right" wrapText="1"/>
      <protection locked="0"/>
    </xf>
    <xf numFmtId="174" fontId="3" fillId="23" borderId="71" xfId="68" applyFont="1" applyFill="1" applyBorder="1" applyAlignment="1" applyProtection="1">
      <alignment horizontal="center"/>
      <protection locked="0"/>
    </xf>
    <xf numFmtId="0" fontId="3" fillId="23" borderId="59" xfId="67" applyFont="1" applyFill="1" applyBorder="1" applyAlignment="1" applyProtection="1">
      <alignment horizontal="right" wrapText="1"/>
      <protection locked="0"/>
    </xf>
    <xf numFmtId="0" fontId="3" fillId="23" borderId="72" xfId="67" applyFont="1" applyFill="1" applyBorder="1" applyAlignment="1" applyProtection="1">
      <alignment horizontal="right" wrapText="1"/>
      <protection locked="0"/>
    </xf>
    <xf numFmtId="174" fontId="3" fillId="23" borderId="73" xfId="68" applyFont="1" applyFill="1" applyBorder="1" applyAlignment="1" applyProtection="1">
      <alignment horizontal="center"/>
      <protection locked="0"/>
    </xf>
    <xf numFmtId="0" fontId="39" fillId="0" borderId="0" xfId="67" applyFont="1" applyFill="1" applyBorder="1" applyAlignment="1" applyProtection="1">
      <alignment horizontal="left" vertical="top" wrapText="1"/>
      <protection locked="0"/>
    </xf>
    <xf numFmtId="0" fontId="40" fillId="0" borderId="0" xfId="67" applyFont="1" applyFill="1" applyBorder="1" applyAlignment="1" applyProtection="1">
      <alignment horizontal="right" wrapText="1"/>
      <protection locked="0"/>
    </xf>
    <xf numFmtId="0" fontId="41" fillId="0" borderId="0" xfId="67" applyFont="1" applyFill="1" applyBorder="1" applyAlignment="1" applyProtection="1">
      <alignment horizontal="left" vertical="center" wrapText="1"/>
      <protection locked="0"/>
    </xf>
    <xf numFmtId="0" fontId="0" fillId="0" borderId="0" xfId="0" applyProtection="1">
      <protection locked="0"/>
    </xf>
    <xf numFmtId="0" fontId="0" fillId="0" borderId="0" xfId="0" applyAlignment="1" applyProtection="1">
      <alignment wrapText="1"/>
      <protection locked="0"/>
    </xf>
    <xf numFmtId="0" fontId="10" fillId="0" borderId="39" xfId="8" applyFont="1" applyBorder="1"/>
    <xf numFmtId="0" fontId="10" fillId="0" borderId="26" xfId="8" applyFont="1" applyBorder="1"/>
    <xf numFmtId="0" fontId="10" fillId="0" borderId="48" xfId="8" applyFont="1" applyBorder="1"/>
    <xf numFmtId="0" fontId="15" fillId="0" borderId="0" xfId="8" applyFont="1"/>
    <xf numFmtId="0" fontId="42" fillId="0" borderId="4" xfId="69" applyBorder="1" applyAlignment="1">
      <alignment horizontal="center" vertical="center"/>
    </xf>
    <xf numFmtId="0" fontId="14" fillId="0" borderId="13" xfId="8" applyFont="1" applyBorder="1" applyAlignment="1">
      <alignment horizontal="center" vertical="center" wrapText="1"/>
    </xf>
    <xf numFmtId="0" fontId="14" fillId="0" borderId="5" xfId="8" applyFont="1" applyBorder="1" applyAlignment="1">
      <alignment horizontal="center" vertical="center" wrapText="1"/>
    </xf>
    <xf numFmtId="0" fontId="13" fillId="0" borderId="5" xfId="8" applyFont="1" applyBorder="1" applyAlignment="1">
      <alignment horizontal="center" vertical="center" wrapText="1"/>
    </xf>
    <xf numFmtId="0" fontId="14" fillId="0" borderId="3" xfId="8" applyFont="1" applyBorder="1" applyAlignment="1">
      <alignment horizontal="center" vertical="center" wrapText="1"/>
    </xf>
    <xf numFmtId="2" fontId="17" fillId="11" borderId="0" xfId="8" applyNumberFormat="1" applyFont="1" applyFill="1" applyAlignment="1">
      <alignment horizontal="center" vertical="center"/>
    </xf>
    <xf numFmtId="0" fontId="14" fillId="0" borderId="81" xfId="8" applyFont="1" applyBorder="1" applyAlignment="1">
      <alignment horizontal="center" vertical="center"/>
    </xf>
    <xf numFmtId="2" fontId="14" fillId="0" borderId="3" xfId="8" applyNumberFormat="1" applyFont="1" applyBorder="1" applyAlignment="1">
      <alignment horizontal="center" vertical="center"/>
    </xf>
    <xf numFmtId="0" fontId="0" fillId="0" borderId="0" xfId="0" applyAlignment="1">
      <alignment wrapText="1"/>
    </xf>
    <xf numFmtId="0" fontId="14" fillId="0" borderId="118" xfId="8" applyFont="1" applyBorder="1" applyAlignment="1">
      <alignment horizontal="center" vertical="center" wrapText="1"/>
    </xf>
    <xf numFmtId="0" fontId="10" fillId="0" borderId="0" xfId="8" applyFont="1" applyAlignment="1">
      <alignment wrapText="1"/>
    </xf>
    <xf numFmtId="0" fontId="10" fillId="0" borderId="39" xfId="8" applyFont="1" applyBorder="1" applyAlignment="1">
      <alignment wrapText="1"/>
    </xf>
    <xf numFmtId="0" fontId="14" fillId="0" borderId="9" xfId="8" applyFont="1" applyBorder="1" applyAlignment="1">
      <alignment horizontal="center" vertical="center" wrapText="1"/>
    </xf>
    <xf numFmtId="2" fontId="14" fillId="24" borderId="4" xfId="8" applyNumberFormat="1" applyFont="1" applyFill="1" applyBorder="1" applyAlignment="1">
      <alignment horizontal="center" vertical="center"/>
    </xf>
    <xf numFmtId="2" fontId="14" fillId="24" borderId="14" xfId="8" applyNumberFormat="1" applyFont="1" applyFill="1" applyBorder="1" applyAlignment="1">
      <alignment horizontal="center" vertical="center"/>
    </xf>
    <xf numFmtId="2" fontId="14" fillId="25" borderId="4" xfId="8" applyNumberFormat="1" applyFont="1" applyFill="1" applyBorder="1" applyAlignment="1">
      <alignment horizontal="center" vertical="center"/>
    </xf>
    <xf numFmtId="2" fontId="14" fillId="25" borderId="13" xfId="8" applyNumberFormat="1" applyFont="1" applyFill="1" applyBorder="1" applyAlignment="1">
      <alignment horizontal="center" vertical="center"/>
    </xf>
    <xf numFmtId="0" fontId="14" fillId="0" borderId="4" xfId="8" applyFont="1" applyBorder="1" applyAlignment="1">
      <alignment horizontal="center" vertical="center" wrapText="1"/>
    </xf>
    <xf numFmtId="2" fontId="14" fillId="26" borderId="4" xfId="8" applyNumberFormat="1" applyFont="1" applyFill="1" applyBorder="1" applyAlignment="1">
      <alignment horizontal="center" vertical="center"/>
    </xf>
    <xf numFmtId="2" fontId="14" fillId="26" borderId="14" xfId="8" applyNumberFormat="1" applyFont="1" applyFill="1" applyBorder="1" applyAlignment="1">
      <alignment horizontal="center" vertical="center"/>
    </xf>
    <xf numFmtId="2" fontId="14" fillId="25" borderId="14" xfId="8" applyNumberFormat="1" applyFont="1" applyFill="1" applyBorder="1" applyAlignment="1">
      <alignment horizontal="center" vertical="center"/>
    </xf>
    <xf numFmtId="0" fontId="12" fillId="5" borderId="120" xfId="8" applyFont="1" applyFill="1" applyBorder="1" applyAlignment="1">
      <alignment horizontal="center" vertical="center" wrapText="1"/>
    </xf>
    <xf numFmtId="0" fontId="14" fillId="24" borderId="5" xfId="8" applyFont="1" applyFill="1" applyBorder="1" applyAlignment="1">
      <alignment horizontal="center" vertical="center" wrapText="1"/>
    </xf>
    <xf numFmtId="2" fontId="14" fillId="24" borderId="13" xfId="8" applyNumberFormat="1" applyFont="1" applyFill="1" applyBorder="1" applyAlignment="1">
      <alignment horizontal="center" vertical="center"/>
    </xf>
    <xf numFmtId="2" fontId="42" fillId="14" borderId="4" xfId="69" applyNumberFormat="1" applyFill="1" applyBorder="1" applyAlignment="1">
      <alignment horizontal="center" vertical="center"/>
    </xf>
    <xf numFmtId="4" fontId="42" fillId="0" borderId="4" xfId="69" applyNumberFormat="1" applyBorder="1" applyAlignment="1">
      <alignment horizontal="center" vertical="center"/>
    </xf>
    <xf numFmtId="2" fontId="42" fillId="0" borderId="4" xfId="69" applyNumberFormat="1" applyBorder="1" applyAlignment="1">
      <alignment horizontal="center" vertical="center"/>
    </xf>
    <xf numFmtId="0" fontId="7" fillId="6" borderId="4" xfId="12" applyFill="1" applyBorder="1" applyAlignment="1">
      <alignment horizontal="center"/>
    </xf>
    <xf numFmtId="4" fontId="7" fillId="6" borderId="4" xfId="12" applyNumberFormat="1" applyFill="1" applyBorder="1" applyAlignment="1">
      <alignment horizontal="center"/>
    </xf>
    <xf numFmtId="10" fontId="32" fillId="0" borderId="0" xfId="4" applyNumberFormat="1" applyFont="1" applyBorder="1" applyAlignment="1">
      <alignment horizontal="right" vertical="center"/>
    </xf>
    <xf numFmtId="2" fontId="14" fillId="11" borderId="4" xfId="8" applyNumberFormat="1" applyFont="1" applyFill="1" applyBorder="1" applyAlignment="1">
      <alignment horizontal="center" vertical="center"/>
    </xf>
    <xf numFmtId="2" fontId="14" fillId="11" borderId="14" xfId="8" applyNumberFormat="1" applyFont="1" applyFill="1" applyBorder="1" applyAlignment="1">
      <alignment horizontal="center" vertical="center"/>
    </xf>
    <xf numFmtId="0" fontId="14" fillId="0" borderId="13" xfId="8" quotePrefix="1" applyFont="1" applyBorder="1" applyAlignment="1">
      <alignment horizontal="center" vertical="center" wrapText="1"/>
    </xf>
    <xf numFmtId="44" fontId="0" fillId="0" borderId="0" xfId="0" applyNumberFormat="1"/>
    <xf numFmtId="164" fontId="0" fillId="0" borderId="0" xfId="4" applyNumberFormat="1" applyFont="1"/>
    <xf numFmtId="10" fontId="37" fillId="9" borderId="4" xfId="4" applyNumberFormat="1" applyFont="1" applyFill="1" applyBorder="1" applyAlignment="1">
      <alignment vertical="center"/>
    </xf>
    <xf numFmtId="0" fontId="36" fillId="6" borderId="4" xfId="0" applyFont="1" applyFill="1" applyBorder="1" applyAlignment="1">
      <alignment vertical="center"/>
    </xf>
    <xf numFmtId="0" fontId="43" fillId="0" borderId="0" xfId="0" applyFont="1" applyAlignment="1">
      <alignment horizontal="center" vertical="center" wrapText="1"/>
    </xf>
    <xf numFmtId="0" fontId="44" fillId="0" borderId="0" xfId="0" applyFont="1" applyAlignment="1">
      <alignment horizontal="center" vertical="center" wrapText="1"/>
    </xf>
    <xf numFmtId="0" fontId="0" fillId="0" borderId="0" xfId="0" applyAlignment="1">
      <alignment vertical="top" wrapText="1"/>
    </xf>
    <xf numFmtId="0" fontId="32" fillId="0" borderId="0" xfId="0" applyFont="1" applyAlignment="1">
      <alignment vertical="center" wrapText="1"/>
    </xf>
    <xf numFmtId="0" fontId="36" fillId="6" borderId="4" xfId="0" applyFont="1" applyFill="1" applyBorder="1" applyAlignment="1">
      <alignment vertical="center" wrapText="1"/>
    </xf>
    <xf numFmtId="0" fontId="32" fillId="0" borderId="4" xfId="0" applyFont="1" applyBorder="1" applyAlignment="1">
      <alignment vertical="center" wrapText="1"/>
    </xf>
    <xf numFmtId="0" fontId="37" fillId="0" borderId="0" xfId="6" applyFont="1" applyAlignment="1">
      <alignment horizontal="center" vertical="center" wrapText="1"/>
    </xf>
    <xf numFmtId="0" fontId="38" fillId="0" borderId="0" xfId="6" applyFont="1" applyAlignment="1">
      <alignment vertical="center" wrapText="1"/>
    </xf>
    <xf numFmtId="42" fontId="37" fillId="7" borderId="4" xfId="6" applyNumberFormat="1" applyFont="1" applyFill="1" applyBorder="1" applyAlignment="1">
      <alignment vertical="center"/>
    </xf>
    <xf numFmtId="42" fontId="38" fillId="0" borderId="0" xfId="6" applyNumberFormat="1" applyFont="1" applyAlignment="1">
      <alignment vertical="center"/>
    </xf>
    <xf numFmtId="42" fontId="37" fillId="0" borderId="4" xfId="3" applyFont="1" applyBorder="1" applyAlignment="1">
      <alignment vertical="center"/>
    </xf>
    <xf numFmtId="4" fontId="36" fillId="5" borderId="14" xfId="6" applyNumberFormat="1" applyFont="1" applyFill="1" applyBorder="1" applyAlignment="1">
      <alignment horizontal="center" vertical="center" wrapText="1"/>
    </xf>
    <xf numFmtId="0" fontId="3" fillId="0" borderId="2" xfId="0" applyFont="1" applyBorder="1" applyAlignment="1">
      <alignment horizontal="center" vertical="center"/>
    </xf>
    <xf numFmtId="0" fontId="3" fillId="0" borderId="8" xfId="0" applyFont="1" applyBorder="1" applyAlignment="1">
      <alignment horizontal="center" vertical="center"/>
    </xf>
    <xf numFmtId="0" fontId="36" fillId="0" borderId="4" xfId="6" applyFont="1" applyBorder="1" applyAlignment="1">
      <alignment horizontal="center" vertical="center"/>
    </xf>
    <xf numFmtId="0" fontId="36" fillId="18" borderId="6" xfId="6" applyFont="1" applyFill="1" applyBorder="1" applyAlignment="1">
      <alignment vertical="center" wrapText="1"/>
    </xf>
    <xf numFmtId="0" fontId="36" fillId="18" borderId="7" xfId="6" applyFont="1" applyFill="1" applyBorder="1" applyAlignment="1">
      <alignment vertical="center" wrapText="1"/>
    </xf>
    <xf numFmtId="0" fontId="36" fillId="18" borderId="5" xfId="6" applyFont="1" applyFill="1" applyBorder="1" applyAlignment="1">
      <alignment vertical="center" wrapText="1"/>
    </xf>
    <xf numFmtId="0" fontId="0" fillId="0" borderId="2" xfId="0" applyBorder="1" applyAlignment="1">
      <alignment horizontal="center" vertical="center"/>
    </xf>
    <xf numFmtId="0" fontId="32" fillId="0" borderId="4" xfId="0" applyFont="1" applyBorder="1" applyAlignment="1">
      <alignment horizontal="left" vertical="center" wrapText="1"/>
    </xf>
    <xf numFmtId="0" fontId="32" fillId="0" borderId="4" xfId="0" applyFont="1" applyBorder="1" applyAlignment="1">
      <alignment vertical="center"/>
    </xf>
    <xf numFmtId="0" fontId="36" fillId="18" borderId="6" xfId="6" applyFont="1" applyFill="1" applyBorder="1" applyAlignment="1">
      <alignment vertical="center"/>
    </xf>
    <xf numFmtId="0" fontId="36" fillId="18" borderId="7" xfId="6" applyFont="1" applyFill="1" applyBorder="1" applyAlignment="1">
      <alignment vertical="center"/>
    </xf>
    <xf numFmtId="0" fontId="36" fillId="18" borderId="5" xfId="6" applyFont="1" applyFill="1" applyBorder="1" applyAlignment="1">
      <alignment vertical="center"/>
    </xf>
    <xf numFmtId="0" fontId="0" fillId="0" borderId="4" xfId="69" applyFont="1" applyBorder="1" applyAlignment="1">
      <alignment horizontal="center" vertical="center"/>
    </xf>
    <xf numFmtId="4" fontId="0" fillId="0" borderId="4" xfId="69" applyNumberFormat="1" applyFont="1" applyBorder="1" applyAlignment="1">
      <alignment horizontal="center" vertical="center"/>
    </xf>
    <xf numFmtId="2" fontId="0" fillId="0" borderId="4" xfId="69" applyNumberFormat="1" applyFont="1" applyBorder="1" applyAlignment="1">
      <alignment horizontal="center" vertical="center"/>
    </xf>
    <xf numFmtId="0" fontId="0" fillId="0" borderId="4" xfId="41" applyFont="1" applyBorder="1" applyAlignment="1">
      <alignment horizontal="left" vertical="center" wrapText="1"/>
    </xf>
    <xf numFmtId="0" fontId="32" fillId="0" borderId="4" xfId="0" applyFont="1" applyBorder="1" applyAlignment="1">
      <alignment horizontal="center" vertical="center"/>
    </xf>
    <xf numFmtId="0" fontId="32" fillId="0" borderId="4" xfId="46" applyFont="1" applyBorder="1" applyAlignment="1">
      <alignment vertical="center" wrapText="1"/>
    </xf>
    <xf numFmtId="0" fontId="32" fillId="0" borderId="4" xfId="46" applyFont="1" applyBorder="1" applyAlignment="1">
      <alignment horizontal="center" vertical="center" wrapText="1"/>
    </xf>
    <xf numFmtId="0" fontId="32" fillId="11" borderId="4" xfId="46" applyFont="1" applyFill="1" applyBorder="1" applyAlignment="1">
      <alignment horizontal="center" vertical="center"/>
    </xf>
    <xf numFmtId="0" fontId="0" fillId="0" borderId="4" xfId="41" applyFont="1" applyBorder="1" applyAlignment="1">
      <alignment horizontal="center" vertical="center" wrapText="1"/>
    </xf>
    <xf numFmtId="0" fontId="32" fillId="0" borderId="4" xfId="0" applyFont="1" applyBorder="1" applyAlignment="1">
      <alignment horizontal="center" vertical="center" wrapText="1"/>
    </xf>
    <xf numFmtId="0" fontId="36" fillId="6" borderId="6" xfId="0" applyFont="1" applyFill="1" applyBorder="1" applyAlignment="1">
      <alignment vertical="center"/>
    </xf>
    <xf numFmtId="0" fontId="36" fillId="6" borderId="7" xfId="0" applyFont="1" applyFill="1" applyBorder="1" applyAlignment="1">
      <alignment vertical="center"/>
    </xf>
    <xf numFmtId="0" fontId="36" fillId="6" borderId="5" xfId="0" applyFont="1" applyFill="1" applyBorder="1" applyAlignment="1">
      <alignment vertical="center"/>
    </xf>
    <xf numFmtId="164" fontId="36" fillId="7" borderId="4" xfId="6" applyNumberFormat="1" applyFont="1" applyFill="1" applyBorder="1" applyAlignment="1">
      <alignment vertical="center"/>
    </xf>
    <xf numFmtId="0" fontId="32" fillId="0" borderId="0" xfId="6" applyFont="1" applyAlignment="1">
      <alignment horizontal="center" vertical="center"/>
    </xf>
    <xf numFmtId="0" fontId="32" fillId="0" borderId="0" xfId="6" applyFont="1" applyAlignment="1">
      <alignment vertical="center"/>
    </xf>
    <xf numFmtId="0" fontId="32" fillId="0" borderId="0" xfId="6" applyFont="1" applyAlignment="1">
      <alignment horizontal="left" vertical="center" wrapText="1"/>
    </xf>
    <xf numFmtId="9" fontId="32" fillId="0" borderId="0" xfId="6" applyNumberFormat="1" applyFont="1" applyAlignment="1">
      <alignment horizontal="center" vertical="center"/>
    </xf>
    <xf numFmtId="4" fontId="32" fillId="0" borderId="0" xfId="6" applyNumberFormat="1" applyFont="1" applyAlignment="1">
      <alignment horizontal="right" vertical="center"/>
    </xf>
    <xf numFmtId="0" fontId="32" fillId="0" borderId="0" xfId="6" applyFont="1" applyAlignment="1">
      <alignment horizontal="right" vertical="center"/>
    </xf>
    <xf numFmtId="164" fontId="32" fillId="0" borderId="0" xfId="6" applyNumberFormat="1" applyFont="1" applyAlignment="1">
      <alignment vertical="center"/>
    </xf>
    <xf numFmtId="9" fontId="32" fillId="0" borderId="4" xfId="4" applyFont="1" applyBorder="1" applyAlignment="1">
      <alignment horizontal="center" vertical="center"/>
    </xf>
    <xf numFmtId="164" fontId="36" fillId="0" borderId="4" xfId="3" applyNumberFormat="1" applyFont="1" applyBorder="1" applyAlignment="1">
      <alignment vertical="center"/>
    </xf>
    <xf numFmtId="0" fontId="36" fillId="0" borderId="0" xfId="6" applyFont="1" applyAlignment="1">
      <alignment horizontal="center" vertical="center"/>
    </xf>
    <xf numFmtId="4" fontId="36" fillId="0" borderId="0" xfId="6" applyNumberFormat="1" applyFont="1" applyAlignment="1">
      <alignment horizontal="right" vertical="center"/>
    </xf>
    <xf numFmtId="9" fontId="32" fillId="0" borderId="0" xfId="4" applyFont="1" applyBorder="1" applyAlignment="1">
      <alignment horizontal="center" vertical="center"/>
    </xf>
    <xf numFmtId="164" fontId="36" fillId="0" borderId="0" xfId="6" applyNumberFormat="1" applyFont="1" applyAlignment="1">
      <alignment vertical="center"/>
    </xf>
    <xf numFmtId="164" fontId="36" fillId="9" borderId="4" xfId="0" applyNumberFormat="1" applyFont="1" applyFill="1" applyBorder="1" applyAlignment="1">
      <alignment vertical="center"/>
    </xf>
    <xf numFmtId="10" fontId="36" fillId="9" borderId="4" xfId="4" applyNumberFormat="1" applyFont="1" applyFill="1" applyBorder="1" applyAlignment="1">
      <alignment vertical="center"/>
    </xf>
    <xf numFmtId="165" fontId="32" fillId="0" borderId="0" xfId="6" applyNumberFormat="1" applyFont="1" applyAlignment="1">
      <alignment vertical="center"/>
    </xf>
    <xf numFmtId="0" fontId="3" fillId="0" borderId="4" xfId="0" applyFont="1" applyBorder="1" applyAlignment="1">
      <alignment horizontal="center" vertical="center"/>
    </xf>
    <xf numFmtId="4" fontId="36" fillId="0" borderId="4" xfId="1" applyNumberFormat="1" applyFont="1" applyFill="1" applyBorder="1" applyAlignment="1">
      <alignment horizontal="center" vertical="center"/>
    </xf>
    <xf numFmtId="10" fontId="36" fillId="9" borderId="4" xfId="4" applyNumberFormat="1" applyFont="1" applyFill="1" applyBorder="1" applyAlignment="1">
      <alignment horizontal="center" vertical="center"/>
    </xf>
    <xf numFmtId="0" fontId="3" fillId="0" borderId="0" xfId="0" applyFont="1" applyAlignment="1">
      <alignment horizontal="center" vertical="center"/>
    </xf>
    <xf numFmtId="170" fontId="28" fillId="0" borderId="125" xfId="12" applyNumberFormat="1" applyFont="1" applyBorder="1" applyAlignment="1">
      <alignment horizontal="center"/>
    </xf>
    <xf numFmtId="2" fontId="42" fillId="14" borderId="20" xfId="69" applyNumberFormat="1" applyFill="1" applyBorder="1" applyAlignment="1">
      <alignment horizontal="center" vertical="center"/>
    </xf>
    <xf numFmtId="42" fontId="7" fillId="0" borderId="21" xfId="50" applyFont="1" applyBorder="1" applyAlignment="1">
      <alignment horizontal="center"/>
    </xf>
    <xf numFmtId="42" fontId="7" fillId="0" borderId="21" xfId="36" applyFont="1" applyBorder="1" applyAlignment="1">
      <alignment horizontal="center"/>
    </xf>
    <xf numFmtId="42" fontId="7" fillId="0" borderId="21" xfId="50" applyFont="1" applyBorder="1" applyAlignment="1"/>
    <xf numFmtId="42" fontId="7" fillId="0" borderId="21" xfId="50" applyFont="1" applyBorder="1"/>
    <xf numFmtId="0" fontId="23" fillId="0" borderId="59" xfId="24" applyFont="1" applyBorder="1"/>
    <xf numFmtId="0" fontId="23" fillId="0" borderId="73" xfId="24" applyFont="1" applyBorder="1"/>
    <xf numFmtId="181" fontId="37" fillId="9" borderId="4" xfId="4" applyNumberFormat="1" applyFont="1" applyFill="1" applyBorder="1" applyAlignment="1">
      <alignment vertical="center"/>
    </xf>
    <xf numFmtId="0" fontId="1" fillId="0" borderId="0" xfId="0" applyFont="1" applyAlignment="1">
      <alignment vertical="center"/>
    </xf>
    <xf numFmtId="0" fontId="1" fillId="0" borderId="0" xfId="0" applyFont="1"/>
    <xf numFmtId="4" fontId="1" fillId="0" borderId="4" xfId="69" applyNumberFormat="1" applyFont="1" applyBorder="1" applyAlignment="1">
      <alignment horizontal="center" vertical="center"/>
    </xf>
    <xf numFmtId="0" fontId="17" fillId="11" borderId="70" xfId="8" applyFont="1" applyFill="1" applyBorder="1" applyAlignment="1">
      <alignment vertical="center"/>
    </xf>
    <xf numFmtId="0" fontId="17" fillId="11" borderId="71" xfId="8" applyFont="1" applyFill="1" applyBorder="1" applyAlignment="1">
      <alignment vertical="center"/>
    </xf>
    <xf numFmtId="0" fontId="17" fillId="11" borderId="59" xfId="8" applyFont="1" applyFill="1" applyBorder="1" applyAlignment="1">
      <alignment vertical="center"/>
    </xf>
    <xf numFmtId="0" fontId="17" fillId="11" borderId="73" xfId="8" applyFont="1" applyFill="1" applyBorder="1" applyAlignment="1">
      <alignment vertical="center"/>
    </xf>
    <xf numFmtId="0" fontId="12" fillId="11" borderId="70" xfId="8" applyFont="1" applyFill="1" applyBorder="1" applyAlignment="1">
      <alignment horizontal="center" vertical="center"/>
    </xf>
    <xf numFmtId="0" fontId="12" fillId="11" borderId="71" xfId="8" applyFont="1" applyFill="1" applyBorder="1" applyAlignment="1">
      <alignment horizontal="center" vertical="center"/>
    </xf>
    <xf numFmtId="0" fontId="43" fillId="0" borderId="116" xfId="0" applyFont="1" applyBorder="1" applyAlignment="1">
      <alignment horizontal="center" vertical="center" wrapText="1"/>
    </xf>
    <xf numFmtId="0" fontId="24" fillId="11" borderId="6" xfId="5" applyFont="1" applyFill="1" applyBorder="1" applyAlignment="1" applyProtection="1">
      <alignment horizontal="left" vertical="center" wrapText="1"/>
    </xf>
    <xf numFmtId="0" fontId="24" fillId="11" borderId="5" xfId="5" applyFont="1" applyFill="1" applyBorder="1" applyAlignment="1" applyProtection="1">
      <alignment horizontal="left" vertical="center" wrapText="1"/>
    </xf>
    <xf numFmtId="0" fontId="22" fillId="12" borderId="4" xfId="5" applyFont="1" applyFill="1" applyBorder="1" applyAlignment="1" applyProtection="1">
      <alignment horizontal="center" vertical="center"/>
    </xf>
    <xf numFmtId="0" fontId="22" fillId="12" borderId="4" xfId="5" applyFont="1" applyFill="1" applyBorder="1" applyAlignment="1" applyProtection="1">
      <alignment horizontal="center" vertical="center" wrapText="1"/>
    </xf>
    <xf numFmtId="0" fontId="35" fillId="0" borderId="4" xfId="6" applyFont="1" applyBorder="1" applyAlignment="1">
      <alignment horizontal="center" vertical="center"/>
    </xf>
    <xf numFmtId="0" fontId="36" fillId="3" borderId="4" xfId="6" applyFont="1" applyFill="1" applyBorder="1" applyAlignment="1">
      <alignment horizontal="center" vertical="center"/>
    </xf>
    <xf numFmtId="0" fontId="38" fillId="4" borderId="4" xfId="6" applyFont="1" applyFill="1" applyBorder="1" applyAlignment="1">
      <alignment vertical="center"/>
    </xf>
    <xf numFmtId="0" fontId="36" fillId="3" borderId="4" xfId="6" applyFont="1" applyFill="1" applyBorder="1" applyAlignment="1">
      <alignment horizontal="center" vertical="center" wrapText="1"/>
    </xf>
    <xf numFmtId="0" fontId="38" fillId="4" borderId="4" xfId="6" applyFont="1" applyFill="1" applyBorder="1" applyAlignment="1">
      <alignment vertical="center" wrapText="1"/>
    </xf>
    <xf numFmtId="0" fontId="36" fillId="5" borderId="18" xfId="6" applyFont="1" applyFill="1" applyBorder="1" applyAlignment="1">
      <alignment horizontal="center" vertical="center" wrapText="1"/>
    </xf>
    <xf numFmtId="0" fontId="36" fillId="5" borderId="81" xfId="6" applyFont="1" applyFill="1" applyBorder="1" applyAlignment="1">
      <alignment horizontal="center" vertical="center" wrapText="1"/>
    </xf>
    <xf numFmtId="0" fontId="36" fillId="5" borderId="17" xfId="6" applyFont="1" applyFill="1" applyBorder="1" applyAlignment="1">
      <alignment horizontal="center" vertical="center" wrapText="1"/>
    </xf>
    <xf numFmtId="0" fontId="36" fillId="5" borderId="10" xfId="6" applyFont="1" applyFill="1" applyBorder="1" applyAlignment="1">
      <alignment horizontal="center" vertical="center" wrapText="1"/>
    </xf>
    <xf numFmtId="4" fontId="36" fillId="5" borderId="17" xfId="6" applyNumberFormat="1" applyFont="1" applyFill="1" applyBorder="1" applyAlignment="1">
      <alignment horizontal="right" vertical="center" wrapText="1"/>
    </xf>
    <xf numFmtId="4" fontId="36" fillId="5" borderId="10" xfId="6" applyNumberFormat="1" applyFont="1" applyFill="1" applyBorder="1" applyAlignment="1">
      <alignment horizontal="right" vertical="center" wrapText="1"/>
    </xf>
    <xf numFmtId="4" fontId="36" fillId="5" borderId="17" xfId="6" applyNumberFormat="1" applyFont="1" applyFill="1" applyBorder="1" applyAlignment="1">
      <alignment horizontal="center" vertical="center" wrapText="1"/>
    </xf>
    <xf numFmtId="4" fontId="36" fillId="5" borderId="10" xfId="6" applyNumberFormat="1" applyFont="1" applyFill="1" applyBorder="1" applyAlignment="1">
      <alignment horizontal="center" vertical="center" wrapText="1"/>
    </xf>
    <xf numFmtId="164" fontId="36" fillId="5" borderId="19" xfId="6" applyNumberFormat="1" applyFont="1" applyFill="1" applyBorder="1" applyAlignment="1">
      <alignment horizontal="center" vertical="center" wrapText="1"/>
    </xf>
    <xf numFmtId="164" fontId="36" fillId="5" borderId="74" xfId="6" applyNumberFormat="1" applyFont="1" applyFill="1" applyBorder="1" applyAlignment="1">
      <alignment horizontal="center" vertical="center" wrapText="1"/>
    </xf>
    <xf numFmtId="0" fontId="32" fillId="6" borderId="107" xfId="0" applyFont="1" applyFill="1" applyBorder="1" applyAlignment="1">
      <alignment horizontal="center" vertical="center"/>
    </xf>
    <xf numFmtId="0" fontId="32" fillId="6" borderId="108" xfId="0" applyFont="1" applyFill="1" applyBorder="1" applyAlignment="1">
      <alignment horizontal="center" vertical="center"/>
    </xf>
    <xf numFmtId="0" fontId="32" fillId="6" borderId="100" xfId="0" applyFont="1" applyFill="1" applyBorder="1" applyAlignment="1">
      <alignment horizontal="center" vertical="center"/>
    </xf>
    <xf numFmtId="0" fontId="32" fillId="6" borderId="101" xfId="0" applyFont="1" applyFill="1" applyBorder="1" applyAlignment="1">
      <alignment horizontal="center" vertical="center"/>
    </xf>
    <xf numFmtId="0" fontId="37" fillId="0" borderId="4" xfId="6" applyFont="1" applyBorder="1" applyAlignment="1">
      <alignment horizontal="center" vertical="center"/>
    </xf>
    <xf numFmtId="0" fontId="32" fillId="6" borderId="104" xfId="0" applyFont="1" applyFill="1" applyBorder="1" applyAlignment="1">
      <alignment horizontal="center" vertical="center"/>
    </xf>
    <xf numFmtId="0" fontId="32" fillId="6" borderId="105" xfId="0" applyFont="1" applyFill="1" applyBorder="1" applyAlignment="1">
      <alignment horizontal="center" vertical="center"/>
    </xf>
    <xf numFmtId="3" fontId="36" fillId="5" borderId="12" xfId="6" applyNumberFormat="1" applyFont="1" applyFill="1" applyBorder="1" applyAlignment="1">
      <alignment horizontal="left" vertical="center"/>
    </xf>
    <xf numFmtId="3" fontId="36" fillId="5" borderId="15" xfId="6" applyNumberFormat="1" applyFont="1" applyFill="1" applyBorder="1" applyAlignment="1">
      <alignment horizontal="left" vertical="center"/>
    </xf>
    <xf numFmtId="0" fontId="38" fillId="0" borderId="13" xfId="6" applyFont="1" applyBorder="1" applyAlignment="1">
      <alignment horizontal="left" vertical="center"/>
    </xf>
    <xf numFmtId="0" fontId="36" fillId="5" borderId="104" xfId="6" applyFont="1" applyFill="1" applyBorder="1" applyAlignment="1">
      <alignment horizontal="center" vertical="center" wrapText="1"/>
    </xf>
    <xf numFmtId="0" fontId="36" fillId="5" borderId="107" xfId="6" applyFont="1" applyFill="1" applyBorder="1" applyAlignment="1">
      <alignment horizontal="center" vertical="center" wrapText="1"/>
    </xf>
    <xf numFmtId="0" fontId="37" fillId="8" borderId="4" xfId="6" applyFont="1" applyFill="1" applyBorder="1" applyAlignment="1">
      <alignment horizontal="center" vertical="center"/>
    </xf>
    <xf numFmtId="0" fontId="32" fillId="5" borderId="4" xfId="6" applyFont="1" applyFill="1" applyBorder="1" applyAlignment="1">
      <alignment horizontal="left" vertical="center" wrapText="1"/>
    </xf>
    <xf numFmtId="0" fontId="32" fillId="5" borderId="6" xfId="6" applyFont="1" applyFill="1" applyBorder="1" applyAlignment="1">
      <alignment horizontal="left" vertical="center" wrapText="1"/>
    </xf>
    <xf numFmtId="3" fontId="36" fillId="5" borderId="6" xfId="6" applyNumberFormat="1" applyFont="1" applyFill="1" applyBorder="1" applyAlignment="1">
      <alignment horizontal="center" vertical="center" wrapText="1"/>
    </xf>
    <xf numFmtId="3" fontId="36" fillId="5" borderId="7" xfId="6" applyNumberFormat="1" applyFont="1" applyFill="1" applyBorder="1" applyAlignment="1">
      <alignment horizontal="center" vertical="center" wrapText="1"/>
    </xf>
    <xf numFmtId="0" fontId="38" fillId="0" borderId="7" xfId="6" applyFont="1" applyBorder="1" applyAlignment="1">
      <alignment vertical="center"/>
    </xf>
    <xf numFmtId="3" fontId="36" fillId="5" borderId="8" xfId="6" applyNumberFormat="1" applyFont="1" applyFill="1" applyBorder="1" applyAlignment="1">
      <alignment horizontal="left" vertical="center"/>
    </xf>
    <xf numFmtId="3" fontId="36" fillId="5" borderId="96" xfId="6" applyNumberFormat="1" applyFont="1" applyFill="1" applyBorder="1" applyAlignment="1">
      <alignment horizontal="left" vertical="center"/>
    </xf>
    <xf numFmtId="0" fontId="38" fillId="0" borderId="9" xfId="6" applyFont="1" applyBorder="1" applyAlignment="1">
      <alignment horizontal="left" vertical="center"/>
    </xf>
    <xf numFmtId="0" fontId="36" fillId="5" borderId="2" xfId="6" applyFont="1" applyFill="1" applyBorder="1" applyAlignment="1">
      <alignment horizontal="left" vertical="center"/>
    </xf>
    <xf numFmtId="0" fontId="36" fillId="5" borderId="0" xfId="6" applyFont="1" applyFill="1" applyAlignment="1">
      <alignment horizontal="left" vertical="center"/>
    </xf>
    <xf numFmtId="0" fontId="38" fillId="0" borderId="3" xfId="6" applyFont="1" applyBorder="1" applyAlignment="1">
      <alignment horizontal="left" vertical="center"/>
    </xf>
    <xf numFmtId="3" fontId="36" fillId="5" borderId="2" xfId="6" applyNumberFormat="1" applyFont="1" applyFill="1" applyBorder="1" applyAlignment="1">
      <alignment horizontal="left" vertical="center"/>
    </xf>
    <xf numFmtId="3" fontId="36" fillId="5" borderId="0" xfId="6" applyNumberFormat="1" applyFont="1" applyFill="1" applyAlignment="1">
      <alignment horizontal="left" vertical="center"/>
    </xf>
    <xf numFmtId="0" fontId="37" fillId="4" borderId="4" xfId="6" applyFont="1" applyFill="1" applyBorder="1" applyAlignment="1">
      <alignment horizontal="center" vertical="center"/>
    </xf>
    <xf numFmtId="0" fontId="32" fillId="6" borderId="11" xfId="0" applyFont="1" applyFill="1" applyBorder="1" applyAlignment="1">
      <alignment horizontal="center" vertical="center"/>
    </xf>
    <xf numFmtId="0" fontId="32" fillId="6" borderId="90" xfId="0" applyFont="1" applyFill="1" applyBorder="1" applyAlignment="1">
      <alignment horizontal="center" vertical="center"/>
    </xf>
    <xf numFmtId="0" fontId="12" fillId="0" borderId="38" xfId="8" applyFont="1" applyBorder="1" applyAlignment="1">
      <alignment horizontal="center" vertical="center"/>
    </xf>
    <xf numFmtId="0" fontId="10" fillId="0" borderId="39" xfId="8" applyFont="1" applyBorder="1"/>
    <xf numFmtId="0" fontId="13" fillId="0" borderId="38" xfId="8" applyFont="1" applyBorder="1" applyAlignment="1">
      <alignment horizontal="center" vertical="center"/>
    </xf>
    <xf numFmtId="0" fontId="13" fillId="0" borderId="59" xfId="8" applyFont="1" applyBorder="1" applyAlignment="1">
      <alignment horizontal="center" vertical="center"/>
    </xf>
    <xf numFmtId="0" fontId="10" fillId="0" borderId="72" xfId="8" applyFont="1" applyBorder="1"/>
    <xf numFmtId="0" fontId="10" fillId="0" borderId="73" xfId="8" applyFont="1" applyBorder="1"/>
    <xf numFmtId="0" fontId="14" fillId="0" borderId="25" xfId="8" applyFont="1" applyBorder="1" applyAlignment="1">
      <alignment horizontal="center" vertical="center" wrapText="1"/>
    </xf>
    <xf numFmtId="0" fontId="10" fillId="0" borderId="26" xfId="8" applyFont="1" applyBorder="1"/>
    <xf numFmtId="0" fontId="10" fillId="0" borderId="45" xfId="8" applyFont="1" applyBorder="1"/>
    <xf numFmtId="0" fontId="10" fillId="0" borderId="38" xfId="8" applyFont="1" applyBorder="1"/>
    <xf numFmtId="0" fontId="10" fillId="0" borderId="46" xfId="8" applyFont="1" applyBorder="1"/>
    <xf numFmtId="4" fontId="21" fillId="5" borderId="47" xfId="8" applyNumberFormat="1" applyFont="1" applyFill="1" applyBorder="1" applyAlignment="1">
      <alignment horizontal="center" vertical="center" wrapText="1"/>
    </xf>
    <xf numFmtId="0" fontId="10" fillId="0" borderId="48" xfId="8" applyFont="1" applyBorder="1"/>
    <xf numFmtId="0" fontId="10" fillId="0" borderId="49" xfId="8" applyFont="1" applyBorder="1"/>
    <xf numFmtId="0" fontId="9" fillId="0" borderId="25" xfId="8" applyFont="1" applyBorder="1" applyAlignment="1">
      <alignment horizontal="center" vertical="center" wrapText="1"/>
    </xf>
    <xf numFmtId="0" fontId="10" fillId="0" borderId="32" xfId="8" applyFont="1" applyBorder="1"/>
    <xf numFmtId="0" fontId="5" fillId="0" borderId="0" xfId="8"/>
    <xf numFmtId="0" fontId="11" fillId="0" borderId="25" xfId="8" applyFont="1" applyBorder="1" applyAlignment="1">
      <alignment horizontal="center" vertical="center"/>
    </xf>
    <xf numFmtId="0" fontId="12" fillId="0" borderId="27" xfId="8" applyFont="1" applyBorder="1" applyAlignment="1">
      <alignment vertical="center"/>
    </xf>
    <xf numFmtId="0" fontId="10" fillId="0" borderId="28" xfId="8" applyFont="1" applyBorder="1"/>
    <xf numFmtId="0" fontId="10" fillId="0" borderId="29" xfId="8" applyFont="1" applyBorder="1"/>
    <xf numFmtId="0" fontId="12" fillId="0" borderId="30" xfId="8" applyFont="1" applyBorder="1" applyAlignment="1">
      <alignment horizontal="center" vertical="center"/>
    </xf>
    <xf numFmtId="0" fontId="10" fillId="0" borderId="31" xfId="8" applyFont="1" applyBorder="1"/>
    <xf numFmtId="0" fontId="12" fillId="0" borderId="33" xfId="8" applyFont="1" applyBorder="1" applyAlignment="1">
      <alignment vertical="center"/>
    </xf>
    <xf numFmtId="0" fontId="10" fillId="0" borderId="34" xfId="8" applyFont="1" applyBorder="1"/>
    <xf numFmtId="0" fontId="10" fillId="0" borderId="35" xfId="8" applyFont="1" applyBorder="1"/>
    <xf numFmtId="0" fontId="12" fillId="0" borderId="36" xfId="8" applyFont="1" applyBorder="1" applyAlignment="1">
      <alignment horizontal="center" vertical="center"/>
    </xf>
    <xf numFmtId="0" fontId="10" fillId="0" borderId="37" xfId="8" applyFont="1" applyBorder="1"/>
    <xf numFmtId="0" fontId="12" fillId="0" borderId="40" xfId="8" applyFont="1" applyBorder="1" applyAlignment="1">
      <alignment vertical="center"/>
    </xf>
    <xf numFmtId="0" fontId="10" fillId="0" borderId="41" xfId="8" applyFont="1" applyBorder="1"/>
    <xf numFmtId="0" fontId="10" fillId="0" borderId="42" xfId="8" applyFont="1" applyBorder="1"/>
    <xf numFmtId="14" fontId="12" fillId="0" borderId="43" xfId="8" applyNumberFormat="1" applyFont="1" applyBorder="1" applyAlignment="1">
      <alignment horizontal="center" vertical="center"/>
    </xf>
    <xf numFmtId="0" fontId="10" fillId="0" borderId="41" xfId="8" applyFont="1" applyBorder="1" applyAlignment="1">
      <alignment horizontal="center"/>
    </xf>
    <xf numFmtId="0" fontId="10" fillId="0" borderId="44" xfId="8" applyFont="1" applyBorder="1" applyAlignment="1">
      <alignment horizontal="center"/>
    </xf>
    <xf numFmtId="0" fontId="13" fillId="5" borderId="25" xfId="8" applyFont="1" applyFill="1" applyBorder="1" applyAlignment="1">
      <alignment horizontal="center" vertical="center"/>
    </xf>
    <xf numFmtId="0" fontId="13" fillId="5" borderId="25" xfId="8" applyFont="1" applyFill="1" applyBorder="1" applyAlignment="1">
      <alignment horizontal="center" vertical="center" wrapText="1"/>
    </xf>
    <xf numFmtId="0" fontId="13" fillId="5" borderId="26" xfId="8" applyFont="1" applyFill="1" applyBorder="1" applyAlignment="1">
      <alignment horizontal="center" vertical="center" wrapText="1"/>
    </xf>
    <xf numFmtId="0" fontId="13" fillId="5" borderId="45" xfId="8" applyFont="1" applyFill="1" applyBorder="1" applyAlignment="1">
      <alignment horizontal="center" vertical="center" wrapText="1"/>
    </xf>
    <xf numFmtId="0" fontId="13" fillId="5" borderId="38" xfId="8" applyFont="1" applyFill="1" applyBorder="1" applyAlignment="1">
      <alignment horizontal="center" vertical="center" wrapText="1"/>
    </xf>
    <xf numFmtId="0" fontId="13" fillId="5" borderId="39" xfId="8" applyFont="1" applyFill="1" applyBorder="1" applyAlignment="1">
      <alignment horizontal="center" vertical="center" wrapText="1"/>
    </xf>
    <xf numFmtId="0" fontId="13" fillId="5" borderId="46" xfId="8" applyFont="1" applyFill="1" applyBorder="1" applyAlignment="1">
      <alignment horizontal="center" vertical="center" wrapText="1"/>
    </xf>
    <xf numFmtId="0" fontId="13" fillId="5" borderId="47" xfId="8" applyFont="1" applyFill="1" applyBorder="1" applyAlignment="1">
      <alignment horizontal="center" vertical="center"/>
    </xf>
    <xf numFmtId="0" fontId="13" fillId="5" borderId="48" xfId="8" applyFont="1" applyFill="1" applyBorder="1" applyAlignment="1">
      <alignment horizontal="center" vertical="center" wrapText="1"/>
    </xf>
    <xf numFmtId="1" fontId="13" fillId="0" borderId="25" xfId="8" applyNumberFormat="1" applyFont="1" applyBorder="1" applyAlignment="1">
      <alignment horizontal="center" vertical="center" wrapText="1"/>
    </xf>
    <xf numFmtId="2" fontId="42" fillId="0" borderId="50" xfId="69" applyNumberFormat="1" applyBorder="1" applyAlignment="1">
      <alignment horizontal="center" vertical="center" wrapText="1"/>
    </xf>
    <xf numFmtId="2" fontId="42" fillId="0" borderId="51" xfId="69" applyNumberFormat="1" applyBorder="1"/>
    <xf numFmtId="0" fontId="14" fillId="0" borderId="48" xfId="8" applyFont="1" applyBorder="1" applyAlignment="1">
      <alignment horizontal="center" vertical="center" wrapText="1"/>
    </xf>
    <xf numFmtId="1" fontId="14" fillId="0" borderId="25" xfId="8" applyNumberFormat="1" applyFont="1" applyBorder="1" applyAlignment="1">
      <alignment horizontal="center" vertical="center" wrapText="1"/>
    </xf>
    <xf numFmtId="0" fontId="15" fillId="0" borderId="26" xfId="8" applyFont="1" applyBorder="1"/>
    <xf numFmtId="0" fontId="15" fillId="0" borderId="0" xfId="8" applyFont="1"/>
    <xf numFmtId="0" fontId="15" fillId="0" borderId="32" xfId="8" applyFont="1" applyBorder="1"/>
    <xf numFmtId="0" fontId="13" fillId="5" borderId="52" xfId="8" applyFont="1" applyFill="1" applyBorder="1" applyAlignment="1">
      <alignment horizontal="center" vertical="center"/>
    </xf>
    <xf numFmtId="0" fontId="10" fillId="0" borderId="59" xfId="8" applyFont="1" applyBorder="1"/>
    <xf numFmtId="0" fontId="13" fillId="5" borderId="53" xfId="8" quotePrefix="1" applyFont="1" applyFill="1" applyBorder="1" applyAlignment="1">
      <alignment horizontal="center" vertical="center"/>
    </xf>
    <xf numFmtId="0" fontId="10" fillId="0" borderId="16" xfId="8" applyFont="1" applyBorder="1"/>
    <xf numFmtId="0" fontId="10" fillId="0" borderId="54" xfId="8" applyFont="1" applyBorder="1"/>
    <xf numFmtId="0" fontId="12" fillId="5" borderId="55" xfId="8" applyFont="1" applyFill="1" applyBorder="1" applyAlignment="1">
      <alignment horizontal="center" vertical="center" textRotation="90"/>
    </xf>
    <xf numFmtId="0" fontId="10" fillId="0" borderId="63" xfId="8" applyFont="1" applyBorder="1"/>
    <xf numFmtId="0" fontId="16" fillId="5" borderId="55" xfId="8" applyFont="1" applyFill="1" applyBorder="1" applyAlignment="1">
      <alignment horizontal="center" vertical="center"/>
    </xf>
    <xf numFmtId="0" fontId="10" fillId="0" borderId="64" xfId="8" applyFont="1" applyBorder="1"/>
    <xf numFmtId="0" fontId="13" fillId="5" borderId="56" xfId="8" quotePrefix="1" applyFont="1" applyFill="1" applyBorder="1" applyAlignment="1">
      <alignment horizontal="center" vertical="center"/>
    </xf>
    <xf numFmtId="0" fontId="10" fillId="0" borderId="57" xfId="8" applyFont="1" applyBorder="1"/>
    <xf numFmtId="0" fontId="10" fillId="0" borderId="58" xfId="8" applyFont="1" applyBorder="1"/>
    <xf numFmtId="2" fontId="14" fillId="0" borderId="50" xfId="8" applyNumberFormat="1" applyFont="1" applyBorder="1" applyAlignment="1">
      <alignment horizontal="center" vertical="center" wrapText="1"/>
    </xf>
    <xf numFmtId="2" fontId="10" fillId="0" borderId="51" xfId="8" applyNumberFormat="1" applyFont="1" applyBorder="1"/>
    <xf numFmtId="0" fontId="7" fillId="0" borderId="4" xfId="12" quotePrefix="1" applyBorder="1" applyAlignment="1">
      <alignment horizontal="center" wrapText="1"/>
    </xf>
    <xf numFmtId="0" fontId="23" fillId="0" borderId="4" xfId="24" applyFont="1" applyBorder="1" applyAlignment="1">
      <alignment horizontal="center"/>
    </xf>
    <xf numFmtId="0" fontId="7" fillId="0" borderId="8" xfId="12" applyBorder="1" applyAlignment="1">
      <alignment horizontal="center"/>
    </xf>
    <xf numFmtId="0" fontId="7" fillId="0" borderId="9" xfId="12" applyBorder="1" applyAlignment="1">
      <alignment horizontal="center"/>
    </xf>
    <xf numFmtId="0" fontId="7" fillId="0" borderId="2" xfId="12" applyBorder="1" applyAlignment="1">
      <alignment horizontal="center"/>
    </xf>
    <xf numFmtId="0" fontId="7" fillId="0" borderId="3" xfId="12" applyBorder="1" applyAlignment="1">
      <alignment horizontal="center"/>
    </xf>
    <xf numFmtId="0" fontId="7" fillId="0" borderId="12" xfId="12" applyBorder="1" applyAlignment="1">
      <alignment horizontal="center"/>
    </xf>
    <xf numFmtId="0" fontId="7" fillId="0" borderId="13" xfId="12" applyBorder="1" applyAlignment="1">
      <alignment horizontal="center"/>
    </xf>
    <xf numFmtId="4" fontId="27" fillId="7" borderId="8" xfId="12" applyNumberFormat="1" applyFont="1" applyFill="1" applyBorder="1" applyAlignment="1">
      <alignment horizontal="center" vertical="center"/>
    </xf>
    <xf numFmtId="4" fontId="27" fillId="7" borderId="96" xfId="12" applyNumberFormat="1" applyFont="1" applyFill="1" applyBorder="1" applyAlignment="1">
      <alignment horizontal="center" vertical="center"/>
    </xf>
    <xf numFmtId="4" fontId="27" fillId="7" borderId="9" xfId="12" applyNumberFormat="1" applyFont="1" applyFill="1" applyBorder="1" applyAlignment="1">
      <alignment horizontal="center" vertical="center"/>
    </xf>
    <xf numFmtId="4" fontId="27" fillId="7" borderId="2" xfId="12" applyNumberFormat="1" applyFont="1" applyFill="1" applyBorder="1" applyAlignment="1">
      <alignment horizontal="center" vertical="center"/>
    </xf>
    <xf numFmtId="4" fontId="27" fillId="7" borderId="0" xfId="12" applyNumberFormat="1" applyFont="1" applyFill="1" applyAlignment="1">
      <alignment horizontal="center" vertical="center"/>
    </xf>
    <xf numFmtId="4" fontId="27" fillId="7" borderId="3" xfId="12" applyNumberFormat="1" applyFont="1" applyFill="1" applyBorder="1" applyAlignment="1">
      <alignment horizontal="center" vertical="center"/>
    </xf>
    <xf numFmtId="4" fontId="27" fillId="7" borderId="12" xfId="12" applyNumberFormat="1" applyFont="1" applyFill="1" applyBorder="1" applyAlignment="1">
      <alignment horizontal="center" vertical="center"/>
    </xf>
    <xf numFmtId="4" fontId="27" fillId="7" borderId="15" xfId="12" applyNumberFormat="1" applyFont="1" applyFill="1" applyBorder="1" applyAlignment="1">
      <alignment horizontal="center" vertical="center"/>
    </xf>
    <xf numFmtId="4" fontId="27" fillId="7" borderId="13" xfId="12" applyNumberFormat="1" applyFont="1" applyFill="1" applyBorder="1" applyAlignment="1">
      <alignment horizontal="center" vertical="center"/>
    </xf>
    <xf numFmtId="4" fontId="7" fillId="14" borderId="4" xfId="12" applyNumberFormat="1" applyFill="1" applyBorder="1" applyAlignment="1">
      <alignment horizontal="left" vertical="center" wrapText="1"/>
    </xf>
    <xf numFmtId="0" fontId="7" fillId="0" borderId="4" xfId="12" applyBorder="1" applyAlignment="1">
      <alignment horizontal="left" vertical="center"/>
    </xf>
    <xf numFmtId="0" fontId="7" fillId="0" borderId="6" xfId="12" applyBorder="1" applyAlignment="1">
      <alignment horizontal="left"/>
    </xf>
    <xf numFmtId="0" fontId="7" fillId="0" borderId="5" xfId="12" applyBorder="1" applyAlignment="1">
      <alignment horizontal="left"/>
    </xf>
    <xf numFmtId="0" fontId="7" fillId="0" borderId="4" xfId="12" quotePrefix="1" applyBorder="1" applyAlignment="1">
      <alignment horizontal="left" vertical="center" wrapText="1"/>
    </xf>
    <xf numFmtId="0" fontId="7" fillId="0" borderId="4" xfId="12" applyBorder="1" applyAlignment="1">
      <alignment horizontal="left" wrapText="1"/>
    </xf>
    <xf numFmtId="0" fontId="7" fillId="0" borderId="4" xfId="12" applyBorder="1" applyAlignment="1">
      <alignment horizontal="left"/>
    </xf>
    <xf numFmtId="0" fontId="7" fillId="0" borderId="4" xfId="12" quotePrefix="1" applyBorder="1" applyAlignment="1">
      <alignment vertical="center"/>
    </xf>
    <xf numFmtId="0" fontId="7" fillId="0" borderId="4" xfId="12" applyBorder="1" applyAlignment="1">
      <alignment vertical="center"/>
    </xf>
    <xf numFmtId="0" fontId="7" fillId="0" borderId="4" xfId="12" applyBorder="1" applyAlignment="1">
      <alignment horizontal="left" vertical="center" wrapText="1"/>
    </xf>
    <xf numFmtId="170" fontId="7" fillId="0" borderId="10" xfId="12" applyNumberFormat="1" applyBorder="1" applyAlignment="1">
      <alignment horizontal="center"/>
    </xf>
    <xf numFmtId="170" fontId="7" fillId="0" borderId="11" xfId="12" applyNumberFormat="1" applyBorder="1" applyAlignment="1">
      <alignment horizontal="center"/>
    </xf>
    <xf numFmtId="170" fontId="7" fillId="0" borderId="14" xfId="12" applyNumberFormat="1" applyBorder="1" applyAlignment="1">
      <alignment horizontal="center"/>
    </xf>
    <xf numFmtId="0" fontId="7" fillId="0" borderId="14" xfId="12" applyBorder="1" applyAlignment="1">
      <alignment vertical="center"/>
    </xf>
    <xf numFmtId="0" fontId="34" fillId="0" borderId="95" xfId="12" applyFont="1" applyBorder="1" applyAlignment="1">
      <alignment horizontal="left" vertical="center" wrapText="1"/>
    </xf>
    <xf numFmtId="0" fontId="34" fillId="0" borderId="5" xfId="12" applyFont="1" applyBorder="1" applyAlignment="1">
      <alignment horizontal="left" vertical="center" wrapText="1"/>
    </xf>
    <xf numFmtId="0" fontId="34" fillId="0" borderId="95" xfId="12" applyFont="1" applyBorder="1" applyAlignment="1">
      <alignment horizontal="left" vertical="center"/>
    </xf>
    <xf numFmtId="0" fontId="34" fillId="0" borderId="5" xfId="12" applyFont="1" applyBorder="1" applyAlignment="1">
      <alignment horizontal="left" vertical="center"/>
    </xf>
    <xf numFmtId="0" fontId="34" fillId="0" borderId="95" xfId="12" quotePrefix="1" applyFont="1" applyBorder="1" applyAlignment="1">
      <alignment vertical="center" wrapText="1"/>
    </xf>
    <xf numFmtId="0" fontId="34" fillId="0" borderId="5" xfId="12" quotePrefix="1" applyFont="1" applyBorder="1" applyAlignment="1">
      <alignment vertical="center" wrapText="1"/>
    </xf>
    <xf numFmtId="0" fontId="23" fillId="0" borderId="4" xfId="31" applyFont="1" applyBorder="1" applyAlignment="1">
      <alignment horizontal="center"/>
    </xf>
    <xf numFmtId="0" fontId="23" fillId="0" borderId="4" xfId="44" applyFont="1" applyBorder="1" applyAlignment="1">
      <alignment horizontal="center"/>
    </xf>
    <xf numFmtId="0" fontId="7" fillId="0" borderId="4" xfId="12" applyBorder="1" applyAlignment="1">
      <alignment vertical="center" wrapText="1"/>
    </xf>
    <xf numFmtId="0" fontId="7" fillId="0" borderId="4" xfId="12" applyBorder="1"/>
    <xf numFmtId="0" fontId="7" fillId="0" borderId="4" xfId="28" quotePrefix="1" applyBorder="1" applyAlignment="1">
      <alignment horizontal="left" vertical="center" wrapText="1"/>
    </xf>
    <xf numFmtId="0" fontId="7" fillId="0" borderId="4" xfId="28" applyBorder="1" applyAlignment="1">
      <alignment vertical="center"/>
    </xf>
    <xf numFmtId="0" fontId="7" fillId="0" borderId="14" xfId="28" applyBorder="1" applyAlignment="1">
      <alignment vertical="center"/>
    </xf>
    <xf numFmtId="0" fontId="7" fillId="0" borderId="4" xfId="28" applyBorder="1" applyAlignment="1">
      <alignment horizontal="left" vertical="center"/>
    </xf>
    <xf numFmtId="0" fontId="7" fillId="0" borderId="4" xfId="28" quotePrefix="1" applyBorder="1" applyAlignment="1">
      <alignment vertical="center"/>
    </xf>
    <xf numFmtId="0" fontId="7" fillId="0" borderId="6" xfId="12" quotePrefix="1" applyBorder="1" applyAlignment="1">
      <alignment vertical="center"/>
    </xf>
    <xf numFmtId="0" fontId="7" fillId="0" borderId="5" xfId="12" quotePrefix="1" applyBorder="1" applyAlignment="1">
      <alignment vertical="center"/>
    </xf>
    <xf numFmtId="0" fontId="7" fillId="0" borderId="4" xfId="12" quotePrefix="1" applyBorder="1" applyAlignment="1">
      <alignment vertical="center" wrapText="1"/>
    </xf>
    <xf numFmtId="0" fontId="7" fillId="0" borderId="6" xfId="28" quotePrefix="1" applyBorder="1" applyAlignment="1">
      <alignment horizontal="left" vertical="center" wrapText="1"/>
    </xf>
    <xf numFmtId="0" fontId="7" fillId="0" borderId="5" xfId="28" quotePrefix="1" applyBorder="1" applyAlignment="1">
      <alignment horizontal="left" vertical="center" wrapText="1"/>
    </xf>
    <xf numFmtId="0" fontId="7" fillId="0" borderId="6" xfId="28" applyBorder="1" applyAlignment="1">
      <alignment vertical="center"/>
    </xf>
    <xf numFmtId="0" fontId="7" fillId="0" borderId="5" xfId="28" applyBorder="1" applyAlignment="1">
      <alignment vertical="center"/>
    </xf>
    <xf numFmtId="0" fontId="7" fillId="0" borderId="6" xfId="28" applyBorder="1" applyAlignment="1">
      <alignment horizontal="left" vertical="center"/>
    </xf>
    <xf numFmtId="0" fontId="7" fillId="0" borderId="5" xfId="28" applyBorder="1" applyAlignment="1">
      <alignment horizontal="left" vertical="center"/>
    </xf>
    <xf numFmtId="0" fontId="7" fillId="0" borderId="6" xfId="28" quotePrefix="1" applyBorder="1" applyAlignment="1">
      <alignment vertical="center"/>
    </xf>
    <xf numFmtId="0" fontId="7" fillId="0" borderId="5" xfId="28" quotePrefix="1" applyBorder="1" applyAlignment="1">
      <alignment vertical="center"/>
    </xf>
    <xf numFmtId="0" fontId="7" fillId="0" borderId="6" xfId="28" applyBorder="1"/>
    <xf numFmtId="0" fontId="7" fillId="0" borderId="5" xfId="28" applyBorder="1"/>
    <xf numFmtId="0" fontId="7" fillId="0" borderId="4" xfId="28" applyBorder="1"/>
    <xf numFmtId="0" fontId="7" fillId="0" borderId="4" xfId="28" applyBorder="1" applyAlignment="1">
      <alignment horizontal="left" vertical="center" wrapText="1"/>
    </xf>
    <xf numFmtId="0" fontId="7" fillId="0" borderId="4" xfId="28" quotePrefix="1" applyBorder="1" applyAlignment="1">
      <alignment vertical="center" wrapText="1"/>
    </xf>
    <xf numFmtId="0" fontId="7" fillId="0" borderId="4" xfId="28" applyBorder="1" applyAlignment="1">
      <alignment horizontal="left"/>
    </xf>
    <xf numFmtId="0" fontId="7" fillId="0" borderId="4" xfId="12" quotePrefix="1" applyBorder="1" applyAlignment="1">
      <alignment horizontal="left" vertical="center"/>
    </xf>
    <xf numFmtId="0" fontId="7" fillId="0" borderId="6" xfId="12" applyBorder="1" applyAlignment="1">
      <alignment horizontal="left" vertical="center" wrapText="1"/>
    </xf>
    <xf numFmtId="0" fontId="7" fillId="0" borderId="5" xfId="12" applyBorder="1" applyAlignment="1">
      <alignment horizontal="left" vertical="center" wrapText="1"/>
    </xf>
    <xf numFmtId="0" fontId="33" fillId="0" borderId="0" xfId="31" applyFont="1" applyAlignment="1">
      <alignment horizontal="center" wrapText="1"/>
    </xf>
    <xf numFmtId="0" fontId="7" fillId="0" borderId="5" xfId="12" applyBorder="1" applyAlignment="1">
      <alignment horizontal="left" vertical="center"/>
    </xf>
    <xf numFmtId="0" fontId="7" fillId="0" borderId="6" xfId="12" applyBorder="1" applyAlignment="1">
      <alignment horizontal="left" vertical="center"/>
    </xf>
    <xf numFmtId="0" fontId="23" fillId="0" borderId="4" xfId="38" applyFont="1" applyBorder="1" applyAlignment="1">
      <alignment horizontal="center"/>
    </xf>
    <xf numFmtId="0" fontId="23" fillId="0" borderId="4" xfId="48" applyFont="1" applyBorder="1" applyAlignment="1">
      <alignment horizontal="center"/>
    </xf>
    <xf numFmtId="0" fontId="7" fillId="0" borderId="4" xfId="12" quotePrefix="1" applyBorder="1" applyAlignment="1">
      <alignment horizontal="left"/>
    </xf>
    <xf numFmtId="0" fontId="7" fillId="0" borderId="4" xfId="12" quotePrefix="1" applyBorder="1"/>
    <xf numFmtId="0" fontId="7" fillId="0" borderId="4" xfId="12" quotePrefix="1" applyBorder="1" applyAlignment="1">
      <alignment horizontal="left" wrapText="1"/>
    </xf>
    <xf numFmtId="0" fontId="7" fillId="0" borderId="6" xfId="28" applyBorder="1" applyAlignment="1">
      <alignment horizontal="left"/>
    </xf>
    <xf numFmtId="0" fontId="7" fillId="0" borderId="5" xfId="28" applyBorder="1" applyAlignment="1">
      <alignment horizontal="left"/>
    </xf>
    <xf numFmtId="4" fontId="7" fillId="14" borderId="8" xfId="12" applyNumberFormat="1" applyFill="1" applyBorder="1" applyAlignment="1">
      <alignment horizontal="left" vertical="center" wrapText="1"/>
    </xf>
    <xf numFmtId="4" fontId="7" fillId="14" borderId="96" xfId="12" applyNumberFormat="1" applyFill="1" applyBorder="1" applyAlignment="1">
      <alignment horizontal="left" vertical="center" wrapText="1"/>
    </xf>
    <xf numFmtId="4" fontId="7" fillId="14" borderId="9" xfId="12" applyNumberFormat="1" applyFill="1" applyBorder="1" applyAlignment="1">
      <alignment horizontal="left" vertical="center" wrapText="1"/>
    </xf>
    <xf numFmtId="4" fontId="7" fillId="14" borderId="12" xfId="12" applyNumberFormat="1" applyFill="1" applyBorder="1" applyAlignment="1">
      <alignment horizontal="left" vertical="center" wrapText="1"/>
    </xf>
    <xf numFmtId="4" fontId="7" fillId="14" borderId="15" xfId="12" applyNumberFormat="1" applyFill="1" applyBorder="1" applyAlignment="1">
      <alignment horizontal="left" vertical="center" wrapText="1"/>
    </xf>
    <xf numFmtId="4" fontId="7" fillId="14" borderId="13" xfId="12" applyNumberFormat="1" applyFill="1" applyBorder="1" applyAlignment="1">
      <alignment horizontal="left" vertical="center" wrapText="1"/>
    </xf>
    <xf numFmtId="0" fontId="7" fillId="0" borderId="6" xfId="12" applyBorder="1" applyAlignment="1">
      <alignment vertical="center"/>
    </xf>
    <xf numFmtId="0" fontId="7" fillId="0" borderId="5" xfId="12" applyBorder="1" applyAlignment="1">
      <alignment vertical="center"/>
    </xf>
    <xf numFmtId="0" fontId="7" fillId="0" borderId="6" xfId="12" quotePrefix="1" applyBorder="1" applyAlignment="1">
      <alignment horizontal="center" wrapText="1"/>
    </xf>
    <xf numFmtId="0" fontId="7" fillId="0" borderId="5" xfId="12" quotePrefix="1" applyBorder="1" applyAlignment="1">
      <alignment horizontal="center" wrapText="1"/>
    </xf>
    <xf numFmtId="0" fontId="23" fillId="0" borderId="6" xfId="38" applyFont="1" applyBorder="1" applyAlignment="1">
      <alignment horizontal="center"/>
    </xf>
    <xf numFmtId="0" fontId="23" fillId="0" borderId="5" xfId="38" applyFont="1" applyBorder="1" applyAlignment="1">
      <alignment horizontal="center"/>
    </xf>
    <xf numFmtId="0" fontId="23" fillId="0" borderId="6" xfId="24" applyFont="1" applyBorder="1" applyAlignment="1">
      <alignment horizontal="center"/>
    </xf>
    <xf numFmtId="0" fontId="23" fillId="0" borderId="5" xfId="24" applyFont="1" applyBorder="1" applyAlignment="1">
      <alignment horizontal="center"/>
    </xf>
    <xf numFmtId="0" fontId="7" fillId="0" borderId="83" xfId="12" applyBorder="1" applyAlignment="1">
      <alignment horizontal="center"/>
    </xf>
    <xf numFmtId="0" fontId="7" fillId="0" borderId="82" xfId="12" applyBorder="1" applyAlignment="1">
      <alignment horizontal="center"/>
    </xf>
    <xf numFmtId="4" fontId="27" fillId="7" borderId="83" xfId="12" applyNumberFormat="1" applyFont="1" applyFill="1" applyBorder="1" applyAlignment="1">
      <alignment horizontal="center" vertical="center"/>
    </xf>
    <xf numFmtId="4" fontId="27" fillId="7" borderId="16" xfId="12" applyNumberFormat="1" applyFont="1" applyFill="1" applyBorder="1" applyAlignment="1">
      <alignment horizontal="center" vertical="center"/>
    </xf>
    <xf numFmtId="4" fontId="27" fillId="7" borderId="82" xfId="12" applyNumberFormat="1" applyFont="1" applyFill="1" applyBorder="1" applyAlignment="1">
      <alignment horizontal="center" vertical="center"/>
    </xf>
    <xf numFmtId="0" fontId="7" fillId="0" borderId="52" xfId="12" applyBorder="1" applyAlignment="1">
      <alignment horizontal="center"/>
    </xf>
    <xf numFmtId="0" fontId="7" fillId="0" borderId="70" xfId="12" applyBorder="1" applyAlignment="1">
      <alignment horizontal="center"/>
    </xf>
    <xf numFmtId="0" fontId="7" fillId="0" borderId="84" xfId="12" applyBorder="1" applyAlignment="1">
      <alignment horizontal="center"/>
    </xf>
    <xf numFmtId="0" fontId="23" fillId="0" borderId="86" xfId="7" quotePrefix="1" applyFont="1" applyBorder="1" applyAlignment="1">
      <alignment horizontal="left" vertical="center" wrapText="1"/>
    </xf>
    <xf numFmtId="0" fontId="23" fillId="0" borderId="87" xfId="7" quotePrefix="1" applyFont="1" applyBorder="1" applyAlignment="1">
      <alignment horizontal="left" vertical="center" wrapText="1"/>
    </xf>
    <xf numFmtId="170" fontId="7" fillId="0" borderId="74" xfId="12" applyNumberFormat="1" applyBorder="1" applyAlignment="1">
      <alignment horizontal="center"/>
    </xf>
    <xf numFmtId="170" fontId="7" fillId="0" borderId="90" xfId="12" applyNumberFormat="1" applyBorder="1" applyAlignment="1">
      <alignment horizontal="center"/>
    </xf>
    <xf numFmtId="170" fontId="7" fillId="0" borderId="69" xfId="12" applyNumberFormat="1" applyBorder="1" applyAlignment="1">
      <alignment horizontal="center"/>
    </xf>
    <xf numFmtId="0" fontId="23" fillId="0" borderId="89" xfId="7" quotePrefix="1" applyFont="1" applyBorder="1" applyAlignment="1">
      <alignment horizontal="left" vertical="center" wrapText="1"/>
    </xf>
    <xf numFmtId="0" fontId="23" fillId="0" borderId="35" xfId="7" quotePrefix="1" applyFont="1" applyBorder="1" applyAlignment="1">
      <alignment horizontal="left" vertical="center" wrapText="1"/>
    </xf>
    <xf numFmtId="0" fontId="23" fillId="0" borderId="89" xfId="7" applyFont="1" applyBorder="1" applyAlignment="1">
      <alignment horizontal="left" vertical="center" wrapText="1"/>
    </xf>
    <xf numFmtId="0" fontId="23" fillId="0" borderId="35" xfId="7" applyFont="1" applyBorder="1" applyAlignment="1">
      <alignment horizontal="left" vertical="center" wrapText="1"/>
    </xf>
    <xf numFmtId="0" fontId="7" fillId="0" borderId="20" xfId="12" quotePrefix="1" applyBorder="1" applyAlignment="1">
      <alignment horizontal="center" wrapText="1"/>
    </xf>
    <xf numFmtId="0" fontId="23" fillId="5" borderId="89" xfId="7" applyFont="1" applyFill="1" applyBorder="1" applyAlignment="1">
      <alignment horizontal="center" vertical="center"/>
    </xf>
    <xf numFmtId="0" fontId="23" fillId="5" borderId="35" xfId="7" applyFont="1" applyFill="1" applyBorder="1" applyAlignment="1">
      <alignment horizontal="center" vertical="center"/>
    </xf>
    <xf numFmtId="0" fontId="23" fillId="0" borderId="91" xfId="7" applyFont="1" applyBorder="1" applyAlignment="1">
      <alignment vertical="center"/>
    </xf>
    <xf numFmtId="0" fontId="23" fillId="0" borderId="92" xfId="7" applyFont="1" applyBorder="1" applyAlignment="1">
      <alignment vertical="center"/>
    </xf>
    <xf numFmtId="0" fontId="23" fillId="0" borderId="86" xfId="7" applyFont="1" applyBorder="1" applyAlignment="1">
      <alignment vertical="center"/>
    </xf>
    <xf numFmtId="0" fontId="23" fillId="0" borderId="87" xfId="7" applyFont="1" applyBorder="1" applyAlignment="1">
      <alignment vertical="center"/>
    </xf>
    <xf numFmtId="0" fontId="23" fillId="0" borderId="89" xfId="7" applyFont="1" applyBorder="1" applyAlignment="1">
      <alignment vertical="center"/>
    </xf>
    <xf numFmtId="0" fontId="23" fillId="0" borderId="35" xfId="7" applyFont="1" applyBorder="1" applyAlignment="1">
      <alignment vertical="center"/>
    </xf>
    <xf numFmtId="0" fontId="23" fillId="0" borderId="89" xfId="7" applyFont="1" applyBorder="1" applyAlignment="1">
      <alignment horizontal="left" vertical="center"/>
    </xf>
    <xf numFmtId="0" fontId="23" fillId="0" borderId="35" xfId="7" applyFont="1" applyBorder="1" applyAlignment="1">
      <alignment horizontal="left" vertical="center"/>
    </xf>
    <xf numFmtId="0" fontId="7" fillId="0" borderId="95" xfId="18" applyBorder="1" applyAlignment="1">
      <alignment horizontal="left" vertical="center" wrapText="1"/>
    </xf>
    <xf numFmtId="0" fontId="7" fillId="0" borderId="7" xfId="18" applyBorder="1" applyAlignment="1">
      <alignment horizontal="left" vertical="center" wrapText="1"/>
    </xf>
    <xf numFmtId="0" fontId="23" fillId="0" borderId="91" xfId="7" applyFont="1" applyBorder="1" applyAlignment="1">
      <alignment horizontal="left" vertical="center"/>
    </xf>
    <xf numFmtId="0" fontId="23" fillId="0" borderId="92" xfId="7" applyFont="1" applyBorder="1" applyAlignment="1">
      <alignment horizontal="left" vertical="center"/>
    </xf>
    <xf numFmtId="0" fontId="23" fillId="0" borderId="20" xfId="16" applyFont="1" applyBorder="1" applyAlignment="1">
      <alignment horizontal="center"/>
    </xf>
    <xf numFmtId="0" fontId="23" fillId="0" borderId="4" xfId="16" applyFont="1" applyBorder="1" applyAlignment="1">
      <alignment horizontal="center"/>
    </xf>
    <xf numFmtId="0" fontId="7" fillId="0" borderId="20" xfId="12" applyBorder="1" applyAlignment="1">
      <alignment horizontal="left" vertical="center"/>
    </xf>
    <xf numFmtId="0" fontId="7" fillId="0" borderId="20" xfId="12" quotePrefix="1" applyBorder="1" applyAlignment="1">
      <alignment horizontal="left" vertical="center" wrapText="1"/>
    </xf>
    <xf numFmtId="0" fontId="7" fillId="0" borderId="20" xfId="12" applyBorder="1" applyAlignment="1">
      <alignment vertical="center"/>
    </xf>
    <xf numFmtId="0" fontId="7" fillId="0" borderId="20" xfId="12" quotePrefix="1" applyBorder="1" applyAlignment="1">
      <alignment vertical="center"/>
    </xf>
    <xf numFmtId="0" fontId="7" fillId="0" borderId="20" xfId="12" applyBorder="1" applyAlignment="1">
      <alignment horizontal="left" vertical="center" wrapText="1"/>
    </xf>
    <xf numFmtId="0" fontId="7" fillId="0" borderId="95" xfId="12" applyBorder="1" applyAlignment="1">
      <alignment horizontal="left" vertical="center" wrapText="1"/>
    </xf>
    <xf numFmtId="0" fontId="7" fillId="0" borderId="20" xfId="12" quotePrefix="1" applyBorder="1" applyAlignment="1">
      <alignment vertical="center" wrapText="1"/>
    </xf>
    <xf numFmtId="0" fontId="23" fillId="0" borderId="20" xfId="24" applyFont="1" applyBorder="1" applyAlignment="1">
      <alignment horizontal="center"/>
    </xf>
    <xf numFmtId="0" fontId="7" fillId="0" borderId="4" xfId="66" quotePrefix="1" applyBorder="1" applyAlignment="1">
      <alignment vertical="center"/>
    </xf>
    <xf numFmtId="0" fontId="7" fillId="0" borderId="124" xfId="12" applyBorder="1" applyAlignment="1">
      <alignment horizontal="center"/>
    </xf>
    <xf numFmtId="0" fontId="23" fillId="0" borderId="20" xfId="31" applyFont="1" applyBorder="1" applyAlignment="1">
      <alignment horizontal="center"/>
    </xf>
    <xf numFmtId="0" fontId="7" fillId="0" borderId="20" xfId="28" applyBorder="1"/>
    <xf numFmtId="0" fontId="7" fillId="0" borderId="20" xfId="12" applyBorder="1" applyAlignment="1">
      <alignment horizontal="left"/>
    </xf>
    <xf numFmtId="0" fontId="7" fillId="0" borderId="20" xfId="28" applyBorder="1" applyAlignment="1">
      <alignment vertical="center"/>
    </xf>
    <xf numFmtId="0" fontId="36" fillId="18" borderId="6" xfId="6" applyFont="1" applyFill="1" applyBorder="1" applyAlignment="1">
      <alignment horizontal="center" vertical="center"/>
    </xf>
    <xf numFmtId="0" fontId="36" fillId="18" borderId="7" xfId="6" applyFont="1" applyFill="1" applyBorder="1" applyAlignment="1">
      <alignment horizontal="center" vertical="center"/>
    </xf>
    <xf numFmtId="0" fontId="36" fillId="18" borderId="5" xfId="6" applyFont="1" applyFill="1" applyBorder="1" applyAlignment="1">
      <alignment horizontal="center" vertical="center"/>
    </xf>
    <xf numFmtId="0" fontId="36" fillId="6" borderId="4" xfId="0" applyFont="1" applyFill="1" applyBorder="1" applyAlignment="1">
      <alignment horizontal="center" vertical="center"/>
    </xf>
    <xf numFmtId="4" fontId="36" fillId="0" borderId="4" xfId="1" applyNumberFormat="1" applyFont="1" applyBorder="1" applyAlignment="1">
      <alignment horizontal="center" vertical="center"/>
    </xf>
    <xf numFmtId="4" fontId="36" fillId="5" borderId="14" xfId="6" applyNumberFormat="1" applyFont="1" applyFill="1" applyBorder="1" applyAlignment="1">
      <alignment horizontal="right" vertical="center" wrapText="1"/>
    </xf>
    <xf numFmtId="4" fontId="36" fillId="5" borderId="4" xfId="6" applyNumberFormat="1" applyFont="1" applyFill="1" applyBorder="1" applyAlignment="1">
      <alignment horizontal="right" vertical="center" wrapText="1"/>
    </xf>
    <xf numFmtId="164" fontId="36" fillId="5" borderId="4" xfId="6" applyNumberFormat="1" applyFont="1" applyFill="1" applyBorder="1" applyAlignment="1">
      <alignment horizontal="center" vertical="center" wrapText="1"/>
    </xf>
    <xf numFmtId="0" fontId="36" fillId="5" borderId="4" xfId="6" applyFont="1" applyFill="1" applyBorder="1" applyAlignment="1">
      <alignment horizontal="center" vertical="center" wrapText="1"/>
    </xf>
    <xf numFmtId="4" fontId="36" fillId="5" borderId="4" xfId="6" applyNumberFormat="1" applyFont="1" applyFill="1" applyBorder="1" applyAlignment="1">
      <alignment horizontal="center" vertical="center" wrapText="1"/>
    </xf>
    <xf numFmtId="0" fontId="36" fillId="0" borderId="4" xfId="0" applyFont="1" applyBorder="1" applyAlignment="1">
      <alignment horizontal="center" vertical="center"/>
    </xf>
    <xf numFmtId="0" fontId="43" fillId="0" borderId="50" xfId="0" applyFont="1" applyBorder="1" applyAlignment="1">
      <alignment horizontal="center" vertical="center" wrapText="1"/>
    </xf>
    <xf numFmtId="0" fontId="43" fillId="0" borderId="109" xfId="0" applyFont="1" applyBorder="1" applyAlignment="1">
      <alignment horizontal="center" vertical="center" wrapText="1"/>
    </xf>
    <xf numFmtId="0" fontId="43" fillId="0" borderId="51" xfId="0" applyFont="1" applyBorder="1" applyAlignment="1">
      <alignment horizontal="center" vertical="center" wrapText="1"/>
    </xf>
    <xf numFmtId="0" fontId="36" fillId="6" borderId="6" xfId="0" applyFont="1" applyFill="1" applyBorder="1" applyAlignment="1">
      <alignment horizontal="left" vertical="center"/>
    </xf>
    <xf numFmtId="0" fontId="36" fillId="6" borderId="7" xfId="0" applyFont="1" applyFill="1" applyBorder="1" applyAlignment="1">
      <alignment horizontal="left" vertical="center"/>
    </xf>
    <xf numFmtId="0" fontId="36" fillId="6" borderId="5" xfId="0" applyFont="1" applyFill="1" applyBorder="1" applyAlignment="1">
      <alignment horizontal="left" vertical="center"/>
    </xf>
    <xf numFmtId="4" fontId="36" fillId="0" borderId="4" xfId="1" applyNumberFormat="1" applyFont="1" applyBorder="1" applyAlignment="1">
      <alignment horizontal="center" vertical="center" wrapText="1"/>
    </xf>
    <xf numFmtId="0" fontId="36" fillId="18" borderId="6" xfId="6" applyFont="1" applyFill="1" applyBorder="1" applyAlignment="1">
      <alignment horizontal="center" vertical="center" wrapText="1"/>
    </xf>
    <xf numFmtId="0" fontId="36" fillId="18" borderId="7" xfId="6" applyFont="1" applyFill="1" applyBorder="1" applyAlignment="1">
      <alignment horizontal="center" vertical="center" wrapText="1"/>
    </xf>
    <xf numFmtId="0" fontId="36" fillId="18" borderId="5" xfId="6" applyFont="1" applyFill="1" applyBorder="1" applyAlignment="1">
      <alignment horizontal="center" vertical="center" wrapText="1"/>
    </xf>
    <xf numFmtId="0" fontId="35" fillId="0" borderId="4" xfId="6" applyFont="1" applyBorder="1" applyAlignment="1">
      <alignment horizontal="right" vertical="center" wrapText="1"/>
    </xf>
    <xf numFmtId="0" fontId="35" fillId="0" borderId="4" xfId="6" applyFont="1" applyBorder="1" applyAlignment="1">
      <alignment horizontal="right" vertical="center"/>
    </xf>
    <xf numFmtId="0" fontId="32" fillId="4" borderId="4" xfId="6" applyFont="1" applyFill="1" applyBorder="1" applyAlignment="1">
      <alignment vertical="center"/>
    </xf>
    <xf numFmtId="0" fontId="32" fillId="4" borderId="4" xfId="6" applyFont="1" applyFill="1" applyBorder="1" applyAlignment="1">
      <alignment vertical="center" wrapText="1"/>
    </xf>
    <xf numFmtId="0" fontId="36" fillId="0" borderId="4" xfId="6" applyFont="1" applyBorder="1" applyAlignment="1">
      <alignment horizontal="center" vertical="center"/>
    </xf>
    <xf numFmtId="0" fontId="36" fillId="8" borderId="4" xfId="6" applyFont="1" applyFill="1" applyBorder="1" applyAlignment="1">
      <alignment horizontal="center" vertical="center"/>
    </xf>
    <xf numFmtId="0" fontId="36" fillId="4" borderId="4" xfId="6" applyFont="1" applyFill="1" applyBorder="1" applyAlignment="1">
      <alignment horizontal="center" vertical="center"/>
    </xf>
    <xf numFmtId="0" fontId="17" fillId="11" borderId="16" xfId="8" applyFont="1" applyFill="1" applyBorder="1" applyAlignment="1">
      <alignment horizontal="center" vertical="center"/>
    </xf>
    <xf numFmtId="0" fontId="17" fillId="11" borderId="0" xfId="8" applyFont="1" applyFill="1" applyAlignment="1">
      <alignment horizontal="center" vertical="center"/>
    </xf>
    <xf numFmtId="0" fontId="17" fillId="11" borderId="72" xfId="8" applyFont="1" applyFill="1" applyBorder="1" applyAlignment="1">
      <alignment horizontal="center" vertical="center"/>
    </xf>
    <xf numFmtId="1" fontId="14" fillId="0" borderId="26" xfId="8" applyNumberFormat="1" applyFont="1" applyBorder="1" applyAlignment="1">
      <alignment horizontal="center" vertical="center" wrapText="1"/>
    </xf>
    <xf numFmtId="0" fontId="13" fillId="5" borderId="52" xfId="8" applyFont="1" applyFill="1" applyBorder="1" applyAlignment="1">
      <alignment horizontal="center" vertical="center" wrapText="1"/>
    </xf>
    <xf numFmtId="0" fontId="10" fillId="0" borderId="59" xfId="8" applyFont="1" applyBorder="1" applyAlignment="1">
      <alignment wrapText="1"/>
    </xf>
    <xf numFmtId="0" fontId="13" fillId="0" borderId="39" xfId="8" applyFont="1" applyBorder="1" applyAlignment="1">
      <alignment horizontal="center" vertical="center"/>
    </xf>
    <xf numFmtId="0" fontId="13" fillId="0" borderId="50" xfId="8" applyFont="1" applyBorder="1" applyAlignment="1">
      <alignment horizontal="center" vertical="center"/>
    </xf>
    <xf numFmtId="0" fontId="13" fillId="0" borderId="109" xfId="8" applyFont="1" applyBorder="1" applyAlignment="1">
      <alignment horizontal="center" vertical="center"/>
    </xf>
    <xf numFmtId="0" fontId="10" fillId="0" borderId="51" xfId="8" applyFont="1" applyBorder="1"/>
    <xf numFmtId="0" fontId="10" fillId="0" borderId="109" xfId="8" applyFont="1" applyBorder="1"/>
    <xf numFmtId="0" fontId="10" fillId="0" borderId="119" xfId="8" applyFont="1" applyBorder="1"/>
    <xf numFmtId="0" fontId="13" fillId="5" borderId="16" xfId="8" quotePrefix="1" applyFont="1" applyFill="1" applyBorder="1" applyAlignment="1">
      <alignment horizontal="center" vertical="center"/>
    </xf>
    <xf numFmtId="0" fontId="13" fillId="5" borderId="121" xfId="8" applyFont="1" applyFill="1" applyBorder="1" applyAlignment="1">
      <alignment horizontal="center" vertical="center" wrapText="1"/>
    </xf>
    <xf numFmtId="0" fontId="10" fillId="0" borderId="122" xfId="8" applyFont="1" applyBorder="1" applyAlignment="1">
      <alignment wrapText="1"/>
    </xf>
    <xf numFmtId="0" fontId="13" fillId="5" borderId="59" xfId="8" applyFont="1" applyFill="1" applyBorder="1" applyAlignment="1">
      <alignment horizontal="center" vertical="center" wrapText="1"/>
    </xf>
    <xf numFmtId="0" fontId="13" fillId="0" borderId="56" xfId="8" applyFont="1" applyBorder="1" applyAlignment="1">
      <alignment horizontal="center" vertical="center"/>
    </xf>
    <xf numFmtId="0" fontId="13" fillId="0" borderId="57" xfId="8" applyFont="1" applyBorder="1" applyAlignment="1">
      <alignment horizontal="center" vertical="center"/>
    </xf>
    <xf numFmtId="0" fontId="13" fillId="0" borderId="58" xfId="8" applyFont="1" applyBorder="1" applyAlignment="1">
      <alignment horizontal="center" vertical="center"/>
    </xf>
    <xf numFmtId="0" fontId="13" fillId="0" borderId="51" xfId="8" applyFont="1" applyBorder="1" applyAlignment="1">
      <alignment horizontal="center" vertical="center"/>
    </xf>
    <xf numFmtId="0" fontId="13" fillId="5" borderId="121" xfId="8" applyFont="1" applyFill="1" applyBorder="1" applyAlignment="1">
      <alignment horizontal="center" vertical="center"/>
    </xf>
    <xf numFmtId="0" fontId="13" fillId="5" borderId="122" xfId="8" applyFont="1" applyFill="1" applyBorder="1" applyAlignment="1">
      <alignment horizontal="center" vertical="center"/>
    </xf>
    <xf numFmtId="0" fontId="13" fillId="5" borderId="123" xfId="8" quotePrefix="1" applyFont="1" applyFill="1" applyBorder="1" applyAlignment="1">
      <alignment horizontal="center" vertical="center"/>
    </xf>
    <xf numFmtId="0" fontId="13" fillId="5" borderId="109" xfId="8" quotePrefix="1" applyFont="1" applyFill="1" applyBorder="1" applyAlignment="1">
      <alignment horizontal="center" vertical="center"/>
    </xf>
    <xf numFmtId="0" fontId="13" fillId="5" borderId="120" xfId="8" quotePrefix="1" applyFont="1" applyFill="1" applyBorder="1" applyAlignment="1">
      <alignment horizontal="center" vertical="center"/>
    </xf>
    <xf numFmtId="0" fontId="12" fillId="5" borderId="54" xfId="8" applyFont="1" applyFill="1" applyBorder="1" applyAlignment="1">
      <alignment horizontal="center" vertical="center" textRotation="90"/>
    </xf>
    <xf numFmtId="0" fontId="12" fillId="5" borderId="63" xfId="8" applyFont="1" applyFill="1" applyBorder="1" applyAlignment="1">
      <alignment horizontal="center" vertical="center" textRotation="90"/>
    </xf>
    <xf numFmtId="0" fontId="16" fillId="5" borderId="64" xfId="8" applyFont="1" applyFill="1" applyBorder="1" applyAlignment="1">
      <alignment horizontal="center" vertical="center"/>
    </xf>
    <xf numFmtId="0" fontId="13" fillId="5" borderId="57" xfId="8" quotePrefix="1" applyFont="1" applyFill="1" applyBorder="1" applyAlignment="1">
      <alignment horizontal="center" vertical="center"/>
    </xf>
    <xf numFmtId="0" fontId="13" fillId="5" borderId="58" xfId="8" quotePrefix="1" applyFont="1" applyFill="1" applyBorder="1" applyAlignment="1">
      <alignment horizontal="center" vertical="center"/>
    </xf>
    <xf numFmtId="0" fontId="17" fillId="11" borderId="52" xfId="8" applyFont="1" applyFill="1" applyBorder="1" applyAlignment="1">
      <alignment horizontal="center" vertical="center"/>
    </xf>
    <xf numFmtId="0" fontId="17" fillId="11" borderId="67" xfId="8" applyFont="1" applyFill="1" applyBorder="1" applyAlignment="1">
      <alignment horizontal="center" vertical="center"/>
    </xf>
    <xf numFmtId="0" fontId="17" fillId="11" borderId="70" xfId="8" applyFont="1" applyFill="1" applyBorder="1" applyAlignment="1">
      <alignment horizontal="center" vertical="center"/>
    </xf>
    <xf numFmtId="0" fontId="17" fillId="11" borderId="71" xfId="8" applyFont="1" applyFill="1" applyBorder="1" applyAlignment="1">
      <alignment horizontal="center" vertical="center"/>
    </xf>
    <xf numFmtId="0" fontId="17" fillId="11" borderId="59" xfId="8" applyFont="1" applyFill="1" applyBorder="1" applyAlignment="1">
      <alignment horizontal="center" vertical="center"/>
    </xf>
    <xf numFmtId="0" fontId="17" fillId="11" borderId="73" xfId="8" applyFont="1" applyFill="1" applyBorder="1" applyAlignment="1">
      <alignment horizontal="center" vertical="center"/>
    </xf>
    <xf numFmtId="0" fontId="29" fillId="0" borderId="52" xfId="0" applyFont="1" applyBorder="1" applyAlignment="1">
      <alignment horizontal="center" vertical="center" wrapText="1"/>
    </xf>
    <xf numFmtId="0" fontId="29" fillId="0" borderId="16" xfId="0" applyFont="1" applyBorder="1" applyAlignment="1">
      <alignment horizontal="center" vertical="center" wrapText="1"/>
    </xf>
    <xf numFmtId="0" fontId="29" fillId="0" borderId="67" xfId="0" applyFont="1" applyBorder="1" applyAlignment="1">
      <alignment horizontal="center" vertical="center" wrapText="1"/>
    </xf>
    <xf numFmtId="0" fontId="29" fillId="0" borderId="70" xfId="0" applyFont="1" applyBorder="1" applyAlignment="1">
      <alignment horizontal="center" vertical="center" wrapText="1"/>
    </xf>
    <xf numFmtId="0" fontId="29" fillId="0" borderId="0" xfId="0" applyFont="1" applyAlignment="1">
      <alignment horizontal="center" vertical="center" wrapText="1"/>
    </xf>
    <xf numFmtId="0" fontId="29" fillId="0" borderId="71" xfId="0" applyFont="1" applyBorder="1" applyAlignment="1">
      <alignment horizontal="center" vertical="center" wrapText="1"/>
    </xf>
    <xf numFmtId="0" fontId="29" fillId="0" borderId="59" xfId="0" applyFont="1" applyBorder="1" applyAlignment="1">
      <alignment horizontal="center" vertical="center" wrapText="1"/>
    </xf>
    <xf numFmtId="0" fontId="29" fillId="0" borderId="72" xfId="0" applyFont="1" applyBorder="1" applyAlignment="1">
      <alignment horizontal="center" vertical="center" wrapText="1"/>
    </xf>
    <xf numFmtId="0" fontId="29" fillId="0" borderId="73" xfId="0" applyFont="1" applyBorder="1" applyAlignment="1">
      <alignment horizontal="center" vertical="center" wrapText="1"/>
    </xf>
    <xf numFmtId="0" fontId="43" fillId="0" borderId="52" xfId="0" applyFont="1" applyBorder="1" applyAlignment="1">
      <alignment horizontal="center" vertical="center" wrapText="1"/>
    </xf>
    <xf numFmtId="0" fontId="43" fillId="0" borderId="16" xfId="0" applyFont="1" applyBorder="1" applyAlignment="1">
      <alignment horizontal="center" vertical="center" wrapText="1"/>
    </xf>
    <xf numFmtId="0" fontId="43" fillId="0" borderId="67" xfId="0" applyFont="1" applyBorder="1" applyAlignment="1">
      <alignment horizontal="center" vertical="center" wrapText="1"/>
    </xf>
    <xf numFmtId="0" fontId="43" fillId="0" borderId="70" xfId="0" applyFont="1" applyBorder="1" applyAlignment="1">
      <alignment horizontal="center" vertical="center" wrapText="1"/>
    </xf>
    <xf numFmtId="0" fontId="43" fillId="0" borderId="0" xfId="0" applyFont="1" applyBorder="1" applyAlignment="1">
      <alignment horizontal="center" vertical="center" wrapText="1"/>
    </xf>
    <xf numFmtId="0" fontId="43" fillId="0" borderId="71" xfId="0" applyFont="1" applyBorder="1" applyAlignment="1">
      <alignment horizontal="center" vertical="center" wrapText="1"/>
    </xf>
    <xf numFmtId="0" fontId="43" fillId="0" borderId="59" xfId="0" applyFont="1" applyBorder="1" applyAlignment="1">
      <alignment horizontal="center" vertical="center" wrapText="1"/>
    </xf>
    <xf numFmtId="0" fontId="43" fillId="0" borderId="72" xfId="0" applyFont="1" applyBorder="1" applyAlignment="1">
      <alignment horizontal="center" vertical="center" wrapText="1"/>
    </xf>
    <xf numFmtId="0" fontId="43" fillId="0" borderId="73" xfId="0" applyFont="1" applyBorder="1" applyAlignment="1">
      <alignment horizontal="center" vertical="center" wrapText="1"/>
    </xf>
    <xf numFmtId="0" fontId="41" fillId="0" borderId="0" xfId="67" applyFont="1" applyFill="1" applyBorder="1" applyAlignment="1" applyProtection="1">
      <alignment horizontal="left" vertical="center" wrapText="1"/>
      <protection locked="0"/>
    </xf>
    <xf numFmtId="0" fontId="0" fillId="0" borderId="59" xfId="0" applyBorder="1" applyAlignment="1" applyProtection="1">
      <alignment horizontal="center"/>
      <protection locked="0"/>
    </xf>
    <xf numFmtId="0" fontId="0" fillId="0" borderId="72" xfId="0" applyBorder="1" applyAlignment="1" applyProtection="1">
      <alignment horizontal="center"/>
      <protection locked="0"/>
    </xf>
    <xf numFmtId="0" fontId="0" fillId="0" borderId="73" xfId="0" applyBorder="1" applyAlignment="1" applyProtection="1">
      <alignment horizontal="center"/>
      <protection locked="0"/>
    </xf>
    <xf numFmtId="0" fontId="3" fillId="20" borderId="103" xfId="67" applyFont="1" applyFill="1" applyBorder="1" applyAlignment="1" applyProtection="1">
      <alignment horizontal="center" vertical="center" wrapText="1"/>
      <protection locked="0"/>
    </xf>
    <xf numFmtId="0" fontId="3" fillId="20" borderId="106" xfId="67" applyFont="1" applyFill="1" applyBorder="1" applyAlignment="1" applyProtection="1">
      <alignment horizontal="center" vertical="center" wrapText="1"/>
      <protection locked="0"/>
    </xf>
    <xf numFmtId="0" fontId="3" fillId="20" borderId="50" xfId="67" applyFont="1" applyFill="1" applyBorder="1" applyAlignment="1" applyProtection="1">
      <alignment horizontal="center" vertical="center" wrapText="1"/>
      <protection locked="0"/>
    </xf>
    <xf numFmtId="0" fontId="3" fillId="20" borderId="109" xfId="67" applyFont="1" applyFill="1" applyBorder="1" applyAlignment="1" applyProtection="1">
      <alignment horizontal="center" vertical="center" wrapText="1"/>
      <protection locked="0"/>
    </xf>
    <xf numFmtId="0" fontId="3" fillId="20" borderId="51" xfId="67" applyFont="1" applyFill="1" applyBorder="1" applyAlignment="1" applyProtection="1">
      <alignment horizontal="center" vertical="center" wrapText="1"/>
      <protection locked="0"/>
    </xf>
    <xf numFmtId="0" fontId="3" fillId="20" borderId="50" xfId="67" applyFont="1" applyFill="1" applyBorder="1" applyAlignment="1" applyProtection="1">
      <alignment horizontal="right" wrapText="1"/>
      <protection locked="0"/>
    </xf>
    <xf numFmtId="0" fontId="3" fillId="20" borderId="109" xfId="67" applyFont="1" applyFill="1" applyBorder="1" applyAlignment="1" applyProtection="1">
      <alignment horizontal="right" wrapText="1"/>
      <protection locked="0"/>
    </xf>
    <xf numFmtId="0" fontId="3" fillId="20" borderId="50" xfId="67" applyFont="1" applyFill="1" applyBorder="1" applyAlignment="1" applyProtection="1">
      <alignment horizontal="center" wrapText="1"/>
      <protection locked="0"/>
    </xf>
    <xf numFmtId="0" fontId="3" fillId="20" borderId="109" xfId="67" applyFont="1" applyFill="1" applyBorder="1" applyAlignment="1" applyProtection="1">
      <alignment horizontal="center" wrapText="1"/>
      <protection locked="0"/>
    </xf>
    <xf numFmtId="0" fontId="3" fillId="20" borderId="51" xfId="67" applyFont="1" applyFill="1" applyBorder="1" applyAlignment="1" applyProtection="1">
      <alignment horizontal="center" wrapText="1"/>
      <protection locked="0"/>
    </xf>
    <xf numFmtId="0" fontId="3" fillId="0" borderId="6"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6" xfId="0" applyFont="1" applyBorder="1" applyAlignment="1" applyProtection="1">
      <alignment horizontal="center" wrapText="1"/>
      <protection locked="0"/>
    </xf>
    <xf numFmtId="0" fontId="3" fillId="0" borderId="7" xfId="0" applyFont="1" applyBorder="1" applyAlignment="1" applyProtection="1">
      <alignment horizontal="center" wrapText="1"/>
      <protection locked="0"/>
    </xf>
    <xf numFmtId="0" fontId="3" fillId="0" borderId="112" xfId="0" applyFont="1" applyBorder="1" applyAlignment="1" applyProtection="1">
      <alignment horizontal="center" wrapText="1"/>
      <protection locked="0"/>
    </xf>
    <xf numFmtId="0" fontId="0" fillId="0" borderId="70" xfId="0" applyBorder="1" applyAlignment="1" applyProtection="1">
      <alignment horizontal="center"/>
      <protection locked="0"/>
    </xf>
    <xf numFmtId="0" fontId="3" fillId="0" borderId="113" xfId="0" applyFont="1" applyBorder="1" applyAlignment="1" applyProtection="1">
      <alignment horizontal="center" vertical="center" wrapText="1"/>
      <protection locked="0"/>
    </xf>
    <xf numFmtId="0" fontId="3" fillId="0" borderId="114" xfId="0" applyFont="1" applyBorder="1" applyAlignment="1" applyProtection="1">
      <alignment horizontal="center" vertical="center" wrapText="1"/>
      <protection locked="0"/>
    </xf>
    <xf numFmtId="0" fontId="3" fillId="0" borderId="115" xfId="0" applyFont="1" applyBorder="1" applyAlignment="1" applyProtection="1">
      <alignment horizontal="center" vertical="center" wrapText="1"/>
      <protection locked="0"/>
    </xf>
    <xf numFmtId="0" fontId="0" fillId="0" borderId="71" xfId="0" applyBorder="1" applyAlignment="1" applyProtection="1">
      <alignment horizontal="center"/>
      <protection locked="0"/>
    </xf>
    <xf numFmtId="0" fontId="0" fillId="0" borderId="0" xfId="0" applyAlignment="1" applyProtection="1">
      <alignment horizontal="center"/>
      <protection locked="0"/>
    </xf>
    <xf numFmtId="0" fontId="3" fillId="0" borderId="4" xfId="0" applyFont="1" applyBorder="1" applyAlignment="1" applyProtection="1">
      <alignment horizontal="center" vertical="center" wrapText="1"/>
      <protection locked="0"/>
    </xf>
    <xf numFmtId="0" fontId="3" fillId="0" borderId="21" xfId="0" applyFont="1" applyBorder="1" applyAlignment="1" applyProtection="1">
      <alignment horizontal="center" vertical="center" wrapText="1"/>
      <protection locked="0"/>
    </xf>
    <xf numFmtId="0" fontId="3" fillId="20" borderId="99" xfId="67" applyFont="1" applyFill="1" applyBorder="1" applyAlignment="1" applyProtection="1">
      <alignment horizontal="center" wrapText="1"/>
      <protection locked="0"/>
    </xf>
    <xf numFmtId="0" fontId="3" fillId="20" borderId="100" xfId="67" applyFont="1" applyFill="1" applyBorder="1" applyAlignment="1" applyProtection="1">
      <alignment horizontal="center" wrapText="1"/>
      <protection locked="0"/>
    </xf>
    <xf numFmtId="0" fontId="3" fillId="20" borderId="101" xfId="67" applyFont="1" applyFill="1" applyBorder="1" applyAlignment="1" applyProtection="1">
      <alignment horizontal="center" wrapText="1"/>
      <protection locked="0"/>
    </xf>
    <xf numFmtId="0" fontId="0" fillId="0" borderId="16" xfId="0" applyBorder="1" applyAlignment="1" applyProtection="1">
      <alignment horizontal="center"/>
      <protection locked="0"/>
    </xf>
    <xf numFmtId="0" fontId="3" fillId="0" borderId="110" xfId="0" applyFont="1" applyBorder="1" applyAlignment="1" applyProtection="1">
      <alignment horizontal="left" wrapText="1"/>
      <protection locked="0"/>
    </xf>
    <xf numFmtId="0" fontId="3" fillId="0" borderId="111" xfId="0" applyFont="1" applyBorder="1" applyAlignment="1" applyProtection="1">
      <alignment horizontal="left" wrapText="1"/>
      <protection locked="0"/>
    </xf>
    <xf numFmtId="0" fontId="3" fillId="0" borderId="17" xfId="0" applyFont="1" applyBorder="1" applyAlignment="1" applyProtection="1">
      <alignment horizontal="left" wrapText="1"/>
      <protection locked="0"/>
    </xf>
    <xf numFmtId="0" fontId="3" fillId="0" borderId="19" xfId="0" applyFont="1" applyBorder="1" applyAlignment="1" applyProtection="1">
      <alignment horizontal="left" wrapText="1"/>
      <protection locked="0"/>
    </xf>
    <xf numFmtId="0" fontId="3" fillId="0" borderId="6" xfId="0" applyFont="1" applyBorder="1" applyAlignment="1" applyProtection="1">
      <alignment horizontal="left" wrapText="1"/>
      <protection locked="0"/>
    </xf>
    <xf numFmtId="0" fontId="3" fillId="0" borderId="5" xfId="0" applyFont="1" applyBorder="1" applyAlignment="1" applyProtection="1">
      <alignment horizontal="left" wrapText="1"/>
      <protection locked="0"/>
    </xf>
    <xf numFmtId="0" fontId="3" fillId="0" borderId="4" xfId="0" applyFont="1" applyBorder="1" applyAlignment="1" applyProtection="1">
      <alignment horizontal="center" wrapText="1"/>
      <protection locked="0"/>
    </xf>
    <xf numFmtId="0" fontId="3" fillId="0" borderId="21" xfId="0" applyFont="1" applyBorder="1" applyAlignment="1" applyProtection="1">
      <alignment horizontal="center" wrapText="1"/>
      <protection locked="0"/>
    </xf>
  </cellXfs>
  <cellStyles count="70">
    <cellStyle name="20% - Énfasis1" xfId="67" builtinId="30"/>
    <cellStyle name="Bueno 2" xfId="10" xr:uid="{072FBECC-FE50-46EE-92D2-C2E44C9CC139}"/>
    <cellStyle name="Hipervínculo" xfId="69" builtinId="8"/>
    <cellStyle name="Millares [0]" xfId="1" builtinId="6"/>
    <cellStyle name="Millares 2" xfId="68" xr:uid="{0355A83D-F0E3-4D84-B4C8-66160A0EC49E}"/>
    <cellStyle name="Millares 2 3 2 2" xfId="22" xr:uid="{F9902FDA-1C39-420D-BD6A-C399E7ADAAB9}"/>
    <cellStyle name="Millares 2 3 2 3" xfId="57" xr:uid="{6D01CE57-88C3-4764-AA0A-D1AF1D39EBB7}"/>
    <cellStyle name="Moneda" xfId="2" builtinId="4"/>
    <cellStyle name="Moneda [0]" xfId="3" builtinId="7"/>
    <cellStyle name="Moneda [0] 2 2 2" xfId="13" xr:uid="{055D6493-F07F-4F4C-ABE8-77E020F69CA1}"/>
    <cellStyle name="Moneda [0] 2 2 2 2 2" xfId="14" xr:uid="{BACB7A2D-7FE8-4D69-956B-B23F7531CF51}"/>
    <cellStyle name="Moneda [0] 2 2 2 2 2 2" xfId="34" xr:uid="{B684150E-E2CC-4611-B66D-C8168ACFEBAB}"/>
    <cellStyle name="Moneda [0] 2 2 2 2 2 2 2" xfId="64" xr:uid="{6F19B81E-9AD6-469A-848D-997391D2DBF0}"/>
    <cellStyle name="Moneda [0] 2 2 2 3" xfId="50" xr:uid="{AB1D007D-7D94-44CE-B0E7-C38E9D460552}"/>
    <cellStyle name="Moneda [0] 2 2 3" xfId="54" xr:uid="{BF4E5629-E258-4722-AA11-ADD17E5DE548}"/>
    <cellStyle name="Moneda [0] 2 3 2 2" xfId="32" xr:uid="{C5F72871-2DC2-4EAA-B847-0B3C84EAF9FC}"/>
    <cellStyle name="Moneda [0] 2 3 3" xfId="30" xr:uid="{8FFFBAAC-E9AF-490F-B859-AF496EBE4989}"/>
    <cellStyle name="Moneda [0] 2 3 3 2" xfId="36" xr:uid="{FBE5DA21-BF88-4BF6-B6D2-68D7BC12C183}"/>
    <cellStyle name="Moneda [0] 2 4" xfId="42" xr:uid="{67E2AD07-D547-410E-B59B-4FFAA1025CA8}"/>
    <cellStyle name="Moneda [0] 2 4 2" xfId="49" xr:uid="{CFBEBA8E-6637-4464-981C-6F359BB78806}"/>
    <cellStyle name="Moneda [0] 3" xfId="26" xr:uid="{0F1F98C5-D5B0-4354-AF95-9A18466EB54A}"/>
    <cellStyle name="Moneda [0] 3 2" xfId="62" xr:uid="{B1C21687-44BF-49B2-884B-529461D57CCE}"/>
    <cellStyle name="Moneda [0] 3 3" xfId="35" xr:uid="{49B04894-8F74-445D-A011-4F5F52EE86AE}"/>
    <cellStyle name="Moneda [0] 5" xfId="21" xr:uid="{831ADD83-7CB3-4AC0-8ECF-2E5CD48C4DE6}"/>
    <cellStyle name="Moneda [0] 5 2" xfId="55" xr:uid="{95330ADB-6429-4423-8E5F-4B059066FE4C}"/>
    <cellStyle name="Moneda [0] 6" xfId="56" xr:uid="{665B1F8D-C328-4CCF-9811-E655CCADA65C}"/>
    <cellStyle name="Moneda [0] 7" xfId="52" xr:uid="{29CD95FF-E2CD-490B-B6A6-748046500064}"/>
    <cellStyle name="Moneda 2" xfId="37" xr:uid="{8192A4CC-1AD1-44F2-A565-321D8C2BFF79}"/>
    <cellStyle name="Moneda 3" xfId="19" xr:uid="{9902B50E-B62B-4B41-99DA-F1A0B611E499}"/>
    <cellStyle name="Moneda 4" xfId="58" xr:uid="{0C938A94-4861-4288-BA20-32D5975B7044}"/>
    <cellStyle name="Moneda 5" xfId="59" xr:uid="{E4EC6E17-7EF8-4F2C-8630-E98A282C51B1}"/>
    <cellStyle name="Moneda 6" xfId="60" xr:uid="{179EEC18-9C69-4FCC-A566-D21729C34BB4}"/>
    <cellStyle name="Moneda 7" xfId="61" xr:uid="{7DBB12D6-212B-4C19-BEB8-7C012DBC6F24}"/>
    <cellStyle name="Normal" xfId="0" builtinId="0"/>
    <cellStyle name="Normal 10" xfId="7" xr:uid="{42342BCC-A095-44F8-BAAC-FA2B998C1B7F}"/>
    <cellStyle name="Normal 11 2" xfId="9" xr:uid="{539BF74F-A757-4677-A3CC-1AE089626E55}"/>
    <cellStyle name="Normal 14" xfId="18" xr:uid="{A305F351-1DD7-46B4-8D23-0A87DF6C2552}"/>
    <cellStyle name="Normal 2" xfId="6" xr:uid="{91DAA13F-63BC-4428-A312-DAF8F3827AEB}"/>
    <cellStyle name="Normal 2 10 2 2" xfId="41" xr:uid="{192024AC-073F-43A1-99CD-42E105E0C86B}"/>
    <cellStyle name="Normal 2 3" xfId="46" xr:uid="{FCAF5989-CC82-45C6-948F-D2B118A6FBE6}"/>
    <cellStyle name="Normal 3 2 2 2 2" xfId="16" xr:uid="{EBE23CA7-9C8B-4F9F-9CA4-90E44A5ECDA4}"/>
    <cellStyle name="Normal 3 2 2 2 2 2" xfId="44" xr:uid="{F692B48F-12FC-44B3-A566-9C753A901EE9}"/>
    <cellStyle name="Normal 3 2 2 4" xfId="24" xr:uid="{F75A0182-A15D-4599-B0EA-3329CE24D5B2}"/>
    <cellStyle name="Normal 3 2 2 4 2" xfId="31" xr:uid="{E5DF41C8-2099-43DE-81AD-7422EA21FE34}"/>
    <cellStyle name="Normal 3 2 3" xfId="48" xr:uid="{303F98AF-1C43-4178-A6D1-CE9305B18156}"/>
    <cellStyle name="Normal 3 2 3 2" xfId="38" xr:uid="{BB076DF4-B889-461B-AA9F-1370807388D1}"/>
    <cellStyle name="Normal 3 3" xfId="17" xr:uid="{B4B6A2EA-48AD-40BF-AD5F-6168A810616D}"/>
    <cellStyle name="Normal 3 3 2" xfId="45" xr:uid="{6EF74A98-1F3D-44C8-9EC3-A4FDC759874D}"/>
    <cellStyle name="Normal 4 2" xfId="11" xr:uid="{544EDC04-F991-4DF3-BE15-F13028909155}"/>
    <cellStyle name="Normal 4 3" xfId="12" xr:uid="{3AA2692D-A925-48F5-BFC0-996A0C77219D}"/>
    <cellStyle name="Normal 4 3 2" xfId="66" xr:uid="{0825A6E9-8E9C-40BE-A52C-25A402313A7F}"/>
    <cellStyle name="Normal 4 3 3" xfId="28" xr:uid="{7D7B9FE1-B6FA-418C-8750-99D3D349AE1F}"/>
    <cellStyle name="Normal 6" xfId="8" xr:uid="{7A197DCB-3E79-496E-B598-7C0402102D41}"/>
    <cellStyle name="Porcentaje" xfId="4" builtinId="5"/>
    <cellStyle name="Porcentaje 2" xfId="23" xr:uid="{574E0B0F-AD67-472A-B4CB-C4B4EB15C9BE}"/>
    <cellStyle name="Porcentaje 2 2 2" xfId="27" xr:uid="{9804B045-B9D2-43C8-A3EA-8300BE96B24A}"/>
    <cellStyle name="Porcentaje 2 2 3 2 2" xfId="39" xr:uid="{7E7F9C78-8346-46F0-81A0-DDA1C702E0D8}"/>
    <cellStyle name="Porcentaje 2 2 4" xfId="20" xr:uid="{F5FF04DE-6F2D-4EB2-AE75-B6DD51DDC4BF}"/>
    <cellStyle name="Porcentaje 2 2 4 2" xfId="43" xr:uid="{3C31B841-4EAB-44D5-AD1E-73C4DD788A21}"/>
    <cellStyle name="Porcentaje 2 3" xfId="40" xr:uid="{FB14F493-4C1E-4824-B9F6-35D17DF4E3A1}"/>
    <cellStyle name="Porcentaje 2 4" xfId="65" xr:uid="{6AAE26BB-2A76-4680-BF75-E5616470F295}"/>
    <cellStyle name="Porcentaje 3" xfId="47" xr:uid="{00A64EEC-5EFF-40B5-848C-C26813A6638D}"/>
    <cellStyle name="Porcentaje 3 2 2" xfId="15" xr:uid="{95534CAB-7941-4E67-A88F-7E825FBAED3D}"/>
    <cellStyle name="Porcentaje 3 2 2 2" xfId="33" xr:uid="{4BD9EFDC-FA22-48F3-BD38-0378AE2882A8}"/>
    <cellStyle name="Porcentaje 3 2 2 3" xfId="63" xr:uid="{6D5F24AD-3942-41CA-832A-845B2C657640}"/>
    <cellStyle name="Porcentaje 4" xfId="53" xr:uid="{29156B8F-A1D7-4CA2-98C7-6E188C51E7CF}"/>
    <cellStyle name="Porcentaje 5 2 2" xfId="29" xr:uid="{9226945B-0B46-4620-BF68-3E5952AA51D2}"/>
    <cellStyle name="Porcentaje 6" xfId="25" xr:uid="{E39BAC1F-3FD2-4865-B894-7E34D745B1B9}"/>
    <cellStyle name="Porcentaje 7" xfId="51" xr:uid="{59A99BF6-7753-4AF9-B523-CC17B7FFFAFD}"/>
    <cellStyle name="Total" xfId="5" builtinId="25"/>
  </cellStyles>
  <dxfs count="0"/>
  <tableStyles count="0" defaultTableStyle="TableStyleMedium2" defaultPivotStyle="PivotStyleLight16"/>
  <colors>
    <mruColors>
      <color rgb="FFFFC000"/>
      <color rgb="FF4472C4"/>
      <color rgb="FFFF010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17/06/relationships/rdRichValueTypes" Target="richData/rdRichValueTypes.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17/06/relationships/rdRichValueStructure" Target="richData/rdrichvaluestructure.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eetMetadata" Target="metadata.xml"/><Relationship Id="rId28" Type="http://schemas.microsoft.com/office/2022/10/relationships/richValueRel" Target="richData/richValueRel.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3" Type="http://schemas.openxmlformats.org/officeDocument/2006/relationships/image" Target="../media/image14.png"/><Relationship Id="rId18" Type="http://schemas.openxmlformats.org/officeDocument/2006/relationships/image" Target="../media/image19.png"/><Relationship Id="rId26" Type="http://schemas.openxmlformats.org/officeDocument/2006/relationships/image" Target="../media/image27.png"/><Relationship Id="rId39" Type="http://schemas.openxmlformats.org/officeDocument/2006/relationships/image" Target="../media/image40.jpeg"/><Relationship Id="rId21" Type="http://schemas.openxmlformats.org/officeDocument/2006/relationships/image" Target="../media/image22.png"/><Relationship Id="rId34" Type="http://schemas.openxmlformats.org/officeDocument/2006/relationships/image" Target="../media/image35.png"/><Relationship Id="rId42" Type="http://schemas.openxmlformats.org/officeDocument/2006/relationships/image" Target="../media/image43.png"/><Relationship Id="rId47" Type="http://schemas.openxmlformats.org/officeDocument/2006/relationships/image" Target="../media/image48.png"/><Relationship Id="rId50" Type="http://schemas.openxmlformats.org/officeDocument/2006/relationships/image" Target="../media/image51.png"/><Relationship Id="rId7" Type="http://schemas.openxmlformats.org/officeDocument/2006/relationships/image" Target="../media/image8.png"/><Relationship Id="rId2" Type="http://schemas.openxmlformats.org/officeDocument/2006/relationships/image" Target="../media/image3.png"/><Relationship Id="rId16" Type="http://schemas.openxmlformats.org/officeDocument/2006/relationships/image" Target="../media/image17.png"/><Relationship Id="rId29" Type="http://schemas.openxmlformats.org/officeDocument/2006/relationships/image" Target="../media/image30.png"/><Relationship Id="rId11" Type="http://schemas.openxmlformats.org/officeDocument/2006/relationships/image" Target="../media/image12.png"/><Relationship Id="rId24" Type="http://schemas.openxmlformats.org/officeDocument/2006/relationships/image" Target="../media/image25.png"/><Relationship Id="rId32" Type="http://schemas.openxmlformats.org/officeDocument/2006/relationships/image" Target="../media/image33.png"/><Relationship Id="rId37" Type="http://schemas.openxmlformats.org/officeDocument/2006/relationships/image" Target="../media/image38.jpeg"/><Relationship Id="rId40" Type="http://schemas.openxmlformats.org/officeDocument/2006/relationships/image" Target="../media/image41.png"/><Relationship Id="rId45" Type="http://schemas.openxmlformats.org/officeDocument/2006/relationships/image" Target="../media/image46.png"/><Relationship Id="rId5" Type="http://schemas.openxmlformats.org/officeDocument/2006/relationships/image" Target="../media/image6.png"/><Relationship Id="rId15" Type="http://schemas.openxmlformats.org/officeDocument/2006/relationships/image" Target="../media/image16.png"/><Relationship Id="rId23" Type="http://schemas.openxmlformats.org/officeDocument/2006/relationships/image" Target="../media/image24.png"/><Relationship Id="rId28" Type="http://schemas.openxmlformats.org/officeDocument/2006/relationships/image" Target="../media/image29.png"/><Relationship Id="rId36" Type="http://schemas.openxmlformats.org/officeDocument/2006/relationships/image" Target="../media/image37.png"/><Relationship Id="rId49" Type="http://schemas.openxmlformats.org/officeDocument/2006/relationships/image" Target="../media/image50.png"/><Relationship Id="rId10" Type="http://schemas.openxmlformats.org/officeDocument/2006/relationships/image" Target="../media/image11.png"/><Relationship Id="rId19" Type="http://schemas.openxmlformats.org/officeDocument/2006/relationships/image" Target="../media/image20.png"/><Relationship Id="rId31" Type="http://schemas.openxmlformats.org/officeDocument/2006/relationships/image" Target="../media/image32.png"/><Relationship Id="rId44" Type="http://schemas.openxmlformats.org/officeDocument/2006/relationships/image" Target="../media/image45.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 Id="rId22" Type="http://schemas.openxmlformats.org/officeDocument/2006/relationships/image" Target="../media/image23.png"/><Relationship Id="rId27" Type="http://schemas.openxmlformats.org/officeDocument/2006/relationships/image" Target="../media/image28.png"/><Relationship Id="rId30" Type="http://schemas.openxmlformats.org/officeDocument/2006/relationships/image" Target="../media/image31.png"/><Relationship Id="rId35" Type="http://schemas.openxmlformats.org/officeDocument/2006/relationships/image" Target="../media/image36.png"/><Relationship Id="rId43" Type="http://schemas.openxmlformats.org/officeDocument/2006/relationships/image" Target="../media/image44.png"/><Relationship Id="rId48" Type="http://schemas.openxmlformats.org/officeDocument/2006/relationships/image" Target="../media/image49.png"/><Relationship Id="rId8" Type="http://schemas.openxmlformats.org/officeDocument/2006/relationships/image" Target="../media/image9.png"/><Relationship Id="rId51" Type="http://schemas.openxmlformats.org/officeDocument/2006/relationships/image" Target="../media/image52.png"/><Relationship Id="rId3" Type="http://schemas.openxmlformats.org/officeDocument/2006/relationships/image" Target="../media/image4.png"/><Relationship Id="rId12" Type="http://schemas.openxmlformats.org/officeDocument/2006/relationships/image" Target="../media/image13.png"/><Relationship Id="rId17" Type="http://schemas.openxmlformats.org/officeDocument/2006/relationships/image" Target="../media/image18.png"/><Relationship Id="rId25" Type="http://schemas.openxmlformats.org/officeDocument/2006/relationships/image" Target="../media/image26.png"/><Relationship Id="rId33" Type="http://schemas.openxmlformats.org/officeDocument/2006/relationships/image" Target="../media/image34.png"/><Relationship Id="rId38" Type="http://schemas.openxmlformats.org/officeDocument/2006/relationships/image" Target="../media/image39.png"/><Relationship Id="rId46" Type="http://schemas.openxmlformats.org/officeDocument/2006/relationships/image" Target="../media/image47.png"/><Relationship Id="rId20" Type="http://schemas.openxmlformats.org/officeDocument/2006/relationships/image" Target="../media/image21.png"/><Relationship Id="rId41" Type="http://schemas.openxmlformats.org/officeDocument/2006/relationships/image" Target="../media/image42.png"/><Relationship Id="rId1" Type="http://schemas.openxmlformats.org/officeDocument/2006/relationships/image" Target="../media/image2.png"/><Relationship Id="rId6" Type="http://schemas.openxmlformats.org/officeDocument/2006/relationships/image" Target="../media/image7.png"/></Relationships>
</file>

<file path=xl/drawings/_rels/drawing4.xml.rels><?xml version="1.0" encoding="UTF-8" standalone="yes"?>
<Relationships xmlns="http://schemas.openxmlformats.org/package/2006/relationships"><Relationship Id="rId3" Type="http://schemas.openxmlformats.org/officeDocument/2006/relationships/image" Target="../media/image55.png"/><Relationship Id="rId2" Type="http://schemas.openxmlformats.org/officeDocument/2006/relationships/image" Target="../media/image54.png"/><Relationship Id="rId1" Type="http://schemas.openxmlformats.org/officeDocument/2006/relationships/image" Target="../media/image53.png"/><Relationship Id="rId6" Type="http://schemas.openxmlformats.org/officeDocument/2006/relationships/image" Target="../media/image57.png"/><Relationship Id="rId5" Type="http://schemas.openxmlformats.org/officeDocument/2006/relationships/image" Target="../media/image56.png"/><Relationship Id="rId4"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59.png"/><Relationship Id="rId1" Type="http://schemas.openxmlformats.org/officeDocument/2006/relationships/image" Target="../media/image58.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8" Type="http://schemas.openxmlformats.org/officeDocument/2006/relationships/image" Target="../media/image66.jpeg"/><Relationship Id="rId3" Type="http://schemas.openxmlformats.org/officeDocument/2006/relationships/image" Target="../media/image61.png"/><Relationship Id="rId7" Type="http://schemas.openxmlformats.org/officeDocument/2006/relationships/image" Target="../media/image65.png"/><Relationship Id="rId2" Type="http://schemas.openxmlformats.org/officeDocument/2006/relationships/image" Target="../media/image60.png"/><Relationship Id="rId1" Type="http://schemas.openxmlformats.org/officeDocument/2006/relationships/image" Target="../media/image2.png"/><Relationship Id="rId6" Type="http://schemas.openxmlformats.org/officeDocument/2006/relationships/image" Target="../media/image64.png"/><Relationship Id="rId5" Type="http://schemas.openxmlformats.org/officeDocument/2006/relationships/image" Target="../media/image63.png"/><Relationship Id="rId4" Type="http://schemas.openxmlformats.org/officeDocument/2006/relationships/image" Target="../media/image62.png"/></Relationships>
</file>

<file path=xl/drawings/_rels/drawing8.xml.rels><?xml version="1.0" encoding="UTF-8" standalone="yes"?>
<Relationships xmlns="http://schemas.openxmlformats.org/package/2006/relationships"><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_rels/drawing9.xml.rels><?xml version="1.0" encoding="UTF-8" standalone="yes"?>
<Relationships xmlns="http://schemas.openxmlformats.org/package/2006/relationships"><Relationship Id="rId13" Type="http://schemas.openxmlformats.org/officeDocument/2006/relationships/image" Target="../media/image73.png"/><Relationship Id="rId18" Type="http://schemas.openxmlformats.org/officeDocument/2006/relationships/image" Target="../media/image78.png"/><Relationship Id="rId26" Type="http://schemas.openxmlformats.org/officeDocument/2006/relationships/image" Target="../media/image86.png"/><Relationship Id="rId39" Type="http://schemas.openxmlformats.org/officeDocument/2006/relationships/image" Target="../media/image99.png"/><Relationship Id="rId21" Type="http://schemas.openxmlformats.org/officeDocument/2006/relationships/image" Target="../media/image81.png"/><Relationship Id="rId34" Type="http://schemas.openxmlformats.org/officeDocument/2006/relationships/image" Target="../media/image94.png"/><Relationship Id="rId42" Type="http://schemas.openxmlformats.org/officeDocument/2006/relationships/image" Target="../media/image102.png"/><Relationship Id="rId7" Type="http://schemas.openxmlformats.org/officeDocument/2006/relationships/image" Target="../media/image66.jpeg"/><Relationship Id="rId2" Type="http://schemas.openxmlformats.org/officeDocument/2006/relationships/image" Target="../media/image61.png"/><Relationship Id="rId16" Type="http://schemas.openxmlformats.org/officeDocument/2006/relationships/image" Target="../media/image76.png"/><Relationship Id="rId29" Type="http://schemas.openxmlformats.org/officeDocument/2006/relationships/image" Target="../media/image89.png"/><Relationship Id="rId1" Type="http://schemas.openxmlformats.org/officeDocument/2006/relationships/image" Target="../media/image60.png"/><Relationship Id="rId6" Type="http://schemas.openxmlformats.org/officeDocument/2006/relationships/image" Target="../media/image65.png"/><Relationship Id="rId11" Type="http://schemas.openxmlformats.org/officeDocument/2006/relationships/image" Target="../media/image71.png"/><Relationship Id="rId24" Type="http://schemas.openxmlformats.org/officeDocument/2006/relationships/image" Target="../media/image84.png"/><Relationship Id="rId32" Type="http://schemas.openxmlformats.org/officeDocument/2006/relationships/image" Target="../media/image92.png"/><Relationship Id="rId37" Type="http://schemas.openxmlformats.org/officeDocument/2006/relationships/image" Target="../media/image97.png"/><Relationship Id="rId40" Type="http://schemas.openxmlformats.org/officeDocument/2006/relationships/image" Target="../media/image100.png"/><Relationship Id="rId45" Type="http://schemas.openxmlformats.org/officeDocument/2006/relationships/image" Target="../media/image105.png"/><Relationship Id="rId5" Type="http://schemas.openxmlformats.org/officeDocument/2006/relationships/image" Target="../media/image64.png"/><Relationship Id="rId15" Type="http://schemas.openxmlformats.org/officeDocument/2006/relationships/image" Target="../media/image75.png"/><Relationship Id="rId23" Type="http://schemas.openxmlformats.org/officeDocument/2006/relationships/image" Target="../media/image83.png"/><Relationship Id="rId28" Type="http://schemas.openxmlformats.org/officeDocument/2006/relationships/image" Target="../media/image88.png"/><Relationship Id="rId36" Type="http://schemas.openxmlformats.org/officeDocument/2006/relationships/image" Target="../media/image96.png"/><Relationship Id="rId10" Type="http://schemas.openxmlformats.org/officeDocument/2006/relationships/image" Target="../media/image70.png"/><Relationship Id="rId19" Type="http://schemas.openxmlformats.org/officeDocument/2006/relationships/image" Target="../media/image79.png"/><Relationship Id="rId31" Type="http://schemas.openxmlformats.org/officeDocument/2006/relationships/image" Target="../media/image91.png"/><Relationship Id="rId44" Type="http://schemas.openxmlformats.org/officeDocument/2006/relationships/image" Target="../media/image104.png"/><Relationship Id="rId4" Type="http://schemas.openxmlformats.org/officeDocument/2006/relationships/image" Target="../media/image63.png"/><Relationship Id="rId9" Type="http://schemas.openxmlformats.org/officeDocument/2006/relationships/image" Target="../media/image69.png"/><Relationship Id="rId14" Type="http://schemas.openxmlformats.org/officeDocument/2006/relationships/image" Target="../media/image74.png"/><Relationship Id="rId22" Type="http://schemas.openxmlformats.org/officeDocument/2006/relationships/image" Target="../media/image82.png"/><Relationship Id="rId27" Type="http://schemas.openxmlformats.org/officeDocument/2006/relationships/image" Target="../media/image87.png"/><Relationship Id="rId30" Type="http://schemas.openxmlformats.org/officeDocument/2006/relationships/image" Target="../media/image90.png"/><Relationship Id="rId35" Type="http://schemas.openxmlformats.org/officeDocument/2006/relationships/image" Target="../media/image95.png"/><Relationship Id="rId43" Type="http://schemas.openxmlformats.org/officeDocument/2006/relationships/image" Target="../media/image103.png"/><Relationship Id="rId8" Type="http://schemas.openxmlformats.org/officeDocument/2006/relationships/image" Target="../media/image68.png"/><Relationship Id="rId3" Type="http://schemas.openxmlformats.org/officeDocument/2006/relationships/image" Target="../media/image62.png"/><Relationship Id="rId12" Type="http://schemas.openxmlformats.org/officeDocument/2006/relationships/image" Target="../media/image72.png"/><Relationship Id="rId17" Type="http://schemas.openxmlformats.org/officeDocument/2006/relationships/image" Target="../media/image77.png"/><Relationship Id="rId25" Type="http://schemas.openxmlformats.org/officeDocument/2006/relationships/image" Target="../media/image85.png"/><Relationship Id="rId33" Type="http://schemas.openxmlformats.org/officeDocument/2006/relationships/image" Target="../media/image93.png"/><Relationship Id="rId38" Type="http://schemas.openxmlformats.org/officeDocument/2006/relationships/image" Target="../media/image98.png"/><Relationship Id="rId46" Type="http://schemas.openxmlformats.org/officeDocument/2006/relationships/image" Target="../media/image106.png"/><Relationship Id="rId20" Type="http://schemas.openxmlformats.org/officeDocument/2006/relationships/image" Target="../media/image80.png"/><Relationship Id="rId41" Type="http://schemas.openxmlformats.org/officeDocument/2006/relationships/image" Target="../media/image10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67.png"/></Relationships>
</file>

<file path=xl/drawings/drawing1.xml><?xml version="1.0" encoding="utf-8"?>
<xdr:wsDr xmlns:xdr="http://schemas.openxmlformats.org/drawingml/2006/spreadsheetDrawing" xmlns:a="http://schemas.openxmlformats.org/drawingml/2006/main">
  <xdr:twoCellAnchor editAs="oneCell">
    <xdr:from>
      <xdr:col>1</xdr:col>
      <xdr:colOff>457201</xdr:colOff>
      <xdr:row>1</xdr:row>
      <xdr:rowOff>152400</xdr:rowOff>
    </xdr:from>
    <xdr:to>
      <xdr:col>5</xdr:col>
      <xdr:colOff>2338691</xdr:colOff>
      <xdr:row>3</xdr:row>
      <xdr:rowOff>304800</xdr:rowOff>
    </xdr:to>
    <xdr:pic>
      <xdr:nvPicPr>
        <xdr:cNvPr id="2" name="Imagen 1">
          <a:extLst>
            <a:ext uri="{FF2B5EF4-FFF2-40B4-BE49-F238E27FC236}">
              <a16:creationId xmlns:a16="http://schemas.microsoft.com/office/drawing/2014/main" id="{5CC0F579-5933-4810-BE8B-B14CCF4E71F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51" y="390525"/>
          <a:ext cx="2786365" cy="8286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457201</xdr:colOff>
      <xdr:row>1</xdr:row>
      <xdr:rowOff>152400</xdr:rowOff>
    </xdr:from>
    <xdr:to>
      <xdr:col>5</xdr:col>
      <xdr:colOff>2338691</xdr:colOff>
      <xdr:row>3</xdr:row>
      <xdr:rowOff>304800</xdr:rowOff>
    </xdr:to>
    <xdr:pic>
      <xdr:nvPicPr>
        <xdr:cNvPr id="2" name="Imagen 1">
          <a:extLst>
            <a:ext uri="{FF2B5EF4-FFF2-40B4-BE49-F238E27FC236}">
              <a16:creationId xmlns:a16="http://schemas.microsoft.com/office/drawing/2014/main" id="{A58A8C48-0419-49A5-872F-7E12A96E0B3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9451" y="393700"/>
          <a:ext cx="2833990" cy="8255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340947</xdr:colOff>
      <xdr:row>1</xdr:row>
      <xdr:rowOff>16201</xdr:rowOff>
    </xdr:from>
    <xdr:ext cx="2143159" cy="560204"/>
    <xdr:pic>
      <xdr:nvPicPr>
        <xdr:cNvPr id="2" name="Imagen 1">
          <a:extLst>
            <a:ext uri="{FF2B5EF4-FFF2-40B4-BE49-F238E27FC236}">
              <a16:creationId xmlns:a16="http://schemas.microsoft.com/office/drawing/2014/main" id="{40839120-6A1C-458E-B713-966F3936F36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102952051"/>
          <a:ext cx="2143159" cy="560204"/>
        </a:xfrm>
        <a:prstGeom prst="rect">
          <a:avLst/>
        </a:prstGeom>
      </xdr:spPr>
    </xdr:pic>
    <xdr:clientData/>
  </xdr:oneCellAnchor>
  <xdr:twoCellAnchor editAs="oneCell">
    <xdr:from>
      <xdr:col>3</xdr:col>
      <xdr:colOff>150090</xdr:colOff>
      <xdr:row>10</xdr:row>
      <xdr:rowOff>150091</xdr:rowOff>
    </xdr:from>
    <xdr:to>
      <xdr:col>12</xdr:col>
      <xdr:colOff>217732</xdr:colOff>
      <xdr:row>31</xdr:row>
      <xdr:rowOff>138098</xdr:rowOff>
    </xdr:to>
    <xdr:pic>
      <xdr:nvPicPr>
        <xdr:cNvPr id="5" name="Imagen 4">
          <a:extLst>
            <a:ext uri="{FF2B5EF4-FFF2-40B4-BE49-F238E27FC236}">
              <a16:creationId xmlns:a16="http://schemas.microsoft.com/office/drawing/2014/main" id="{36C0A994-84AA-49C2-9D30-C569EAFB9348}"/>
            </a:ext>
          </a:extLst>
        </xdr:cNvPr>
        <xdr:cNvPicPr>
          <a:picLocks noChangeAspect="1"/>
        </xdr:cNvPicPr>
      </xdr:nvPicPr>
      <xdr:blipFill>
        <a:blip xmlns:r="http://schemas.openxmlformats.org/officeDocument/2006/relationships" r:embed="rId2"/>
        <a:stretch>
          <a:fillRect/>
        </a:stretch>
      </xdr:blipFill>
      <xdr:spPr>
        <a:xfrm>
          <a:off x="2436090" y="2320636"/>
          <a:ext cx="6925642" cy="5068007"/>
        </a:xfrm>
        <a:prstGeom prst="rect">
          <a:avLst/>
        </a:prstGeom>
      </xdr:spPr>
    </xdr:pic>
    <xdr:clientData/>
  </xdr:twoCellAnchor>
  <xdr:oneCellAnchor>
    <xdr:from>
      <xdr:col>1</xdr:col>
      <xdr:colOff>340947</xdr:colOff>
      <xdr:row>38</xdr:row>
      <xdr:rowOff>16201</xdr:rowOff>
    </xdr:from>
    <xdr:ext cx="2143159" cy="560204"/>
    <xdr:pic>
      <xdr:nvPicPr>
        <xdr:cNvPr id="6" name="Imagen 5">
          <a:extLst>
            <a:ext uri="{FF2B5EF4-FFF2-40B4-BE49-F238E27FC236}">
              <a16:creationId xmlns:a16="http://schemas.microsoft.com/office/drawing/2014/main" id="{03851C42-6DEF-45F2-AEA6-21FE3D8555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12474"/>
          <a:ext cx="2143159" cy="560204"/>
        </a:xfrm>
        <a:prstGeom prst="rect">
          <a:avLst/>
        </a:prstGeom>
      </xdr:spPr>
    </xdr:pic>
    <xdr:clientData/>
  </xdr:oneCellAnchor>
  <xdr:twoCellAnchor editAs="oneCell">
    <xdr:from>
      <xdr:col>8</xdr:col>
      <xdr:colOff>317500</xdr:colOff>
      <xdr:row>47</xdr:row>
      <xdr:rowOff>241299</xdr:rowOff>
    </xdr:from>
    <xdr:to>
      <xdr:col>14</xdr:col>
      <xdr:colOff>326115</xdr:colOff>
      <xdr:row>65</xdr:row>
      <xdr:rowOff>3705</xdr:rowOff>
    </xdr:to>
    <xdr:pic>
      <xdr:nvPicPr>
        <xdr:cNvPr id="8" name="Imagen 7">
          <a:extLst>
            <a:ext uri="{FF2B5EF4-FFF2-40B4-BE49-F238E27FC236}">
              <a16:creationId xmlns:a16="http://schemas.microsoft.com/office/drawing/2014/main" id="{32603C30-B02F-497E-9296-50D0535731E3}"/>
            </a:ext>
          </a:extLst>
        </xdr:cNvPr>
        <xdr:cNvPicPr>
          <a:picLocks noChangeAspect="1"/>
        </xdr:cNvPicPr>
      </xdr:nvPicPr>
      <xdr:blipFill rotWithShape="1">
        <a:blip xmlns:r="http://schemas.openxmlformats.org/officeDocument/2006/relationships" r:embed="rId3"/>
        <a:srcRect l="12004"/>
        <a:stretch/>
      </xdr:blipFill>
      <xdr:spPr>
        <a:xfrm>
          <a:off x="6413500" y="10769599"/>
          <a:ext cx="4580615" cy="4105805"/>
        </a:xfrm>
        <a:prstGeom prst="rect">
          <a:avLst/>
        </a:prstGeom>
      </xdr:spPr>
    </xdr:pic>
    <xdr:clientData/>
  </xdr:twoCellAnchor>
  <xdr:oneCellAnchor>
    <xdr:from>
      <xdr:col>1</xdr:col>
      <xdr:colOff>340947</xdr:colOff>
      <xdr:row>75</xdr:row>
      <xdr:rowOff>16201</xdr:rowOff>
    </xdr:from>
    <xdr:ext cx="2143159" cy="560204"/>
    <xdr:pic>
      <xdr:nvPicPr>
        <xdr:cNvPr id="11" name="Imagen 10">
          <a:extLst>
            <a:ext uri="{FF2B5EF4-FFF2-40B4-BE49-F238E27FC236}">
              <a16:creationId xmlns:a16="http://schemas.microsoft.com/office/drawing/2014/main" id="{0E096852-D077-48B5-935D-03AF4DCDBC4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8461701"/>
          <a:ext cx="2143159" cy="560204"/>
        </a:xfrm>
        <a:prstGeom prst="rect">
          <a:avLst/>
        </a:prstGeom>
      </xdr:spPr>
    </xdr:pic>
    <xdr:clientData/>
  </xdr:oneCellAnchor>
  <xdr:twoCellAnchor editAs="oneCell">
    <xdr:from>
      <xdr:col>3</xdr:col>
      <xdr:colOff>174625</xdr:colOff>
      <xdr:row>84</xdr:row>
      <xdr:rowOff>301625</xdr:rowOff>
    </xdr:from>
    <xdr:to>
      <xdr:col>11</xdr:col>
      <xdr:colOff>670845</xdr:colOff>
      <xdr:row>102</xdr:row>
      <xdr:rowOff>168848</xdr:rowOff>
    </xdr:to>
    <xdr:pic>
      <xdr:nvPicPr>
        <xdr:cNvPr id="14" name="Imagen 13">
          <a:extLst>
            <a:ext uri="{FF2B5EF4-FFF2-40B4-BE49-F238E27FC236}">
              <a16:creationId xmlns:a16="http://schemas.microsoft.com/office/drawing/2014/main" id="{F8FD3F7E-6C7C-432D-9B03-9148EBA70139}"/>
            </a:ext>
          </a:extLst>
        </xdr:cNvPr>
        <xdr:cNvPicPr>
          <a:picLocks noChangeAspect="1"/>
        </xdr:cNvPicPr>
      </xdr:nvPicPr>
      <xdr:blipFill>
        <a:blip xmlns:r="http://schemas.openxmlformats.org/officeDocument/2006/relationships" r:embed="rId4"/>
        <a:stretch>
          <a:fillRect/>
        </a:stretch>
      </xdr:blipFill>
      <xdr:spPr>
        <a:xfrm>
          <a:off x="2460625" y="19097625"/>
          <a:ext cx="6592220" cy="4105848"/>
        </a:xfrm>
        <a:prstGeom prst="rect">
          <a:avLst/>
        </a:prstGeom>
      </xdr:spPr>
    </xdr:pic>
    <xdr:clientData/>
  </xdr:twoCellAnchor>
  <xdr:oneCellAnchor>
    <xdr:from>
      <xdr:col>1</xdr:col>
      <xdr:colOff>340947</xdr:colOff>
      <xdr:row>185</xdr:row>
      <xdr:rowOff>16201</xdr:rowOff>
    </xdr:from>
    <xdr:ext cx="2143159" cy="560204"/>
    <xdr:pic>
      <xdr:nvPicPr>
        <xdr:cNvPr id="15" name="Imagen 14">
          <a:extLst>
            <a:ext uri="{FF2B5EF4-FFF2-40B4-BE49-F238E27FC236}">
              <a16:creationId xmlns:a16="http://schemas.microsoft.com/office/drawing/2014/main" id="{D4DD5CB7-59EA-40D4-BFD4-2F5FBA4AF20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06701"/>
          <a:ext cx="2143159" cy="560204"/>
        </a:xfrm>
        <a:prstGeom prst="rect">
          <a:avLst/>
        </a:prstGeom>
      </xdr:spPr>
    </xdr:pic>
    <xdr:clientData/>
  </xdr:oneCellAnchor>
  <xdr:oneCellAnchor>
    <xdr:from>
      <xdr:col>3</xdr:col>
      <xdr:colOff>150090</xdr:colOff>
      <xdr:row>194</xdr:row>
      <xdr:rowOff>150091</xdr:rowOff>
    </xdr:from>
    <xdr:ext cx="6925642" cy="4893382"/>
    <xdr:pic>
      <xdr:nvPicPr>
        <xdr:cNvPr id="16" name="Imagen 15">
          <a:extLst>
            <a:ext uri="{FF2B5EF4-FFF2-40B4-BE49-F238E27FC236}">
              <a16:creationId xmlns:a16="http://schemas.microsoft.com/office/drawing/2014/main" id="{F63A3EBE-7EAA-4B49-9890-DBB9B467E74C}"/>
            </a:ext>
          </a:extLst>
        </xdr:cNvPr>
        <xdr:cNvPicPr>
          <a:picLocks noChangeAspect="1"/>
        </xdr:cNvPicPr>
      </xdr:nvPicPr>
      <xdr:blipFill>
        <a:blip xmlns:r="http://schemas.openxmlformats.org/officeDocument/2006/relationships" r:embed="rId2"/>
        <a:stretch>
          <a:fillRect/>
        </a:stretch>
      </xdr:blipFill>
      <xdr:spPr>
        <a:xfrm>
          <a:off x="2436090" y="2340841"/>
          <a:ext cx="6925642" cy="4893382"/>
        </a:xfrm>
        <a:prstGeom prst="rect">
          <a:avLst/>
        </a:prstGeom>
      </xdr:spPr>
    </xdr:pic>
    <xdr:clientData/>
  </xdr:oneCellAnchor>
  <xdr:oneCellAnchor>
    <xdr:from>
      <xdr:col>1</xdr:col>
      <xdr:colOff>340947</xdr:colOff>
      <xdr:row>221</xdr:row>
      <xdr:rowOff>16201</xdr:rowOff>
    </xdr:from>
    <xdr:ext cx="2143159" cy="560204"/>
    <xdr:pic>
      <xdr:nvPicPr>
        <xdr:cNvPr id="17" name="Imagen 16">
          <a:extLst>
            <a:ext uri="{FF2B5EF4-FFF2-40B4-BE49-F238E27FC236}">
              <a16:creationId xmlns:a16="http://schemas.microsoft.com/office/drawing/2014/main" id="{14067A12-B9B4-4E3B-BD1B-ACE1D6EA6FF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5209826"/>
          <a:ext cx="2143159" cy="560204"/>
        </a:xfrm>
        <a:prstGeom prst="rect">
          <a:avLst/>
        </a:prstGeom>
      </xdr:spPr>
    </xdr:pic>
    <xdr:clientData/>
  </xdr:oneCellAnchor>
  <xdr:oneCellAnchor>
    <xdr:from>
      <xdr:col>1</xdr:col>
      <xdr:colOff>451715</xdr:colOff>
      <xdr:row>230</xdr:row>
      <xdr:rowOff>261216</xdr:rowOff>
    </xdr:from>
    <xdr:ext cx="6925642" cy="4893382"/>
    <xdr:pic>
      <xdr:nvPicPr>
        <xdr:cNvPr id="18" name="Imagen 17">
          <a:extLst>
            <a:ext uri="{FF2B5EF4-FFF2-40B4-BE49-F238E27FC236}">
              <a16:creationId xmlns:a16="http://schemas.microsoft.com/office/drawing/2014/main" id="{B7D6CF80-C321-4D52-8B67-56B191CE838F}"/>
            </a:ext>
          </a:extLst>
        </xdr:cNvPr>
        <xdr:cNvPicPr>
          <a:picLocks noChangeAspect="1"/>
        </xdr:cNvPicPr>
      </xdr:nvPicPr>
      <xdr:blipFill>
        <a:blip xmlns:r="http://schemas.openxmlformats.org/officeDocument/2006/relationships" r:embed="rId2"/>
        <a:stretch>
          <a:fillRect/>
        </a:stretch>
      </xdr:blipFill>
      <xdr:spPr>
        <a:xfrm>
          <a:off x="1213715" y="35614841"/>
          <a:ext cx="6925642" cy="4893382"/>
        </a:xfrm>
        <a:prstGeom prst="rect">
          <a:avLst/>
        </a:prstGeom>
      </xdr:spPr>
    </xdr:pic>
    <xdr:clientData/>
  </xdr:oneCellAnchor>
  <xdr:twoCellAnchor editAs="oneCell">
    <xdr:from>
      <xdr:col>11</xdr:col>
      <xdr:colOff>349249</xdr:colOff>
      <xdr:row>232</xdr:row>
      <xdr:rowOff>127000</xdr:rowOff>
    </xdr:from>
    <xdr:to>
      <xdr:col>14</xdr:col>
      <xdr:colOff>238124</xdr:colOff>
      <xdr:row>249</xdr:row>
      <xdr:rowOff>136286</xdr:rowOff>
    </xdr:to>
    <xdr:pic>
      <xdr:nvPicPr>
        <xdr:cNvPr id="19" name="Imagen 18">
          <a:extLst>
            <a:ext uri="{FF2B5EF4-FFF2-40B4-BE49-F238E27FC236}">
              <a16:creationId xmlns:a16="http://schemas.microsoft.com/office/drawing/2014/main" id="{2AAC9394-0FF1-4942-8CCE-04E485A327A7}"/>
            </a:ext>
          </a:extLst>
        </xdr:cNvPr>
        <xdr:cNvPicPr>
          <a:picLocks noChangeAspect="1"/>
        </xdr:cNvPicPr>
      </xdr:nvPicPr>
      <xdr:blipFill>
        <a:blip xmlns:r="http://schemas.openxmlformats.org/officeDocument/2006/relationships" r:embed="rId5"/>
        <a:stretch>
          <a:fillRect/>
        </a:stretch>
      </xdr:blipFill>
      <xdr:spPr>
        <a:xfrm>
          <a:off x="8731249" y="36163250"/>
          <a:ext cx="2174875" cy="3787538"/>
        </a:xfrm>
        <a:prstGeom prst="rect">
          <a:avLst/>
        </a:prstGeom>
      </xdr:spPr>
    </xdr:pic>
    <xdr:clientData/>
  </xdr:twoCellAnchor>
  <xdr:oneCellAnchor>
    <xdr:from>
      <xdr:col>1</xdr:col>
      <xdr:colOff>340947</xdr:colOff>
      <xdr:row>257</xdr:row>
      <xdr:rowOff>16201</xdr:rowOff>
    </xdr:from>
    <xdr:ext cx="2143159" cy="560204"/>
    <xdr:pic>
      <xdr:nvPicPr>
        <xdr:cNvPr id="20" name="Imagen 19">
          <a:extLst>
            <a:ext uri="{FF2B5EF4-FFF2-40B4-BE49-F238E27FC236}">
              <a16:creationId xmlns:a16="http://schemas.microsoft.com/office/drawing/2014/main" id="{C894709D-9A0A-4652-A2B2-D252151D98A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3417201"/>
          <a:ext cx="2143159" cy="560204"/>
        </a:xfrm>
        <a:prstGeom prst="rect">
          <a:avLst/>
        </a:prstGeom>
      </xdr:spPr>
    </xdr:pic>
    <xdr:clientData/>
  </xdr:oneCellAnchor>
  <xdr:twoCellAnchor editAs="oneCell">
    <xdr:from>
      <xdr:col>3</xdr:col>
      <xdr:colOff>158749</xdr:colOff>
      <xdr:row>268</xdr:row>
      <xdr:rowOff>95250</xdr:rowOff>
    </xdr:from>
    <xdr:to>
      <xdr:col>12</xdr:col>
      <xdr:colOff>47624</xdr:colOff>
      <xdr:row>282</xdr:row>
      <xdr:rowOff>135833</xdr:rowOff>
    </xdr:to>
    <xdr:pic>
      <xdr:nvPicPr>
        <xdr:cNvPr id="23" name="Imagen 22">
          <a:extLst>
            <a:ext uri="{FF2B5EF4-FFF2-40B4-BE49-F238E27FC236}">
              <a16:creationId xmlns:a16="http://schemas.microsoft.com/office/drawing/2014/main" id="{40E987DC-C7EB-418C-A51A-D85DB137712F}"/>
            </a:ext>
          </a:extLst>
        </xdr:cNvPr>
        <xdr:cNvPicPr>
          <a:picLocks noChangeAspect="1"/>
        </xdr:cNvPicPr>
      </xdr:nvPicPr>
      <xdr:blipFill>
        <a:blip xmlns:r="http://schemas.openxmlformats.org/officeDocument/2006/relationships" r:embed="rId6"/>
        <a:stretch>
          <a:fillRect/>
        </a:stretch>
      </xdr:blipFill>
      <xdr:spPr>
        <a:xfrm>
          <a:off x="2444749" y="44100750"/>
          <a:ext cx="6746875" cy="3152084"/>
        </a:xfrm>
        <a:prstGeom prst="rect">
          <a:avLst/>
        </a:prstGeom>
      </xdr:spPr>
    </xdr:pic>
    <xdr:clientData/>
  </xdr:twoCellAnchor>
  <xdr:oneCellAnchor>
    <xdr:from>
      <xdr:col>1</xdr:col>
      <xdr:colOff>340947</xdr:colOff>
      <xdr:row>112</xdr:row>
      <xdr:rowOff>16201</xdr:rowOff>
    </xdr:from>
    <xdr:ext cx="2143159" cy="560204"/>
    <xdr:pic>
      <xdr:nvPicPr>
        <xdr:cNvPr id="21" name="Imagen 20">
          <a:extLst>
            <a:ext uri="{FF2B5EF4-FFF2-40B4-BE49-F238E27FC236}">
              <a16:creationId xmlns:a16="http://schemas.microsoft.com/office/drawing/2014/main" id="{C71159C5-D932-4934-80F3-DC38FD6163A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44269928"/>
          <a:ext cx="2143159" cy="560204"/>
        </a:xfrm>
        <a:prstGeom prst="rect">
          <a:avLst/>
        </a:prstGeom>
      </xdr:spPr>
    </xdr:pic>
    <xdr:clientData/>
  </xdr:oneCellAnchor>
  <xdr:oneCellAnchor>
    <xdr:from>
      <xdr:col>1</xdr:col>
      <xdr:colOff>340947</xdr:colOff>
      <xdr:row>148</xdr:row>
      <xdr:rowOff>16201</xdr:rowOff>
    </xdr:from>
    <xdr:ext cx="2143159" cy="560204"/>
    <xdr:pic>
      <xdr:nvPicPr>
        <xdr:cNvPr id="24" name="Imagen 23">
          <a:extLst>
            <a:ext uri="{FF2B5EF4-FFF2-40B4-BE49-F238E27FC236}">
              <a16:creationId xmlns:a16="http://schemas.microsoft.com/office/drawing/2014/main" id="{1E70AF40-E28E-4033-9403-DFBFC52DE7A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52651928"/>
          <a:ext cx="2143159" cy="560204"/>
        </a:xfrm>
        <a:prstGeom prst="rect">
          <a:avLst/>
        </a:prstGeom>
      </xdr:spPr>
    </xdr:pic>
    <xdr:clientData/>
  </xdr:oneCellAnchor>
  <xdr:twoCellAnchor editAs="oneCell">
    <xdr:from>
      <xdr:col>3</xdr:col>
      <xdr:colOff>92365</xdr:colOff>
      <xdr:row>122</xdr:row>
      <xdr:rowOff>138545</xdr:rowOff>
    </xdr:from>
    <xdr:to>
      <xdr:col>11</xdr:col>
      <xdr:colOff>588585</xdr:colOff>
      <xdr:row>141</xdr:row>
      <xdr:rowOff>5768</xdr:rowOff>
    </xdr:to>
    <xdr:pic>
      <xdr:nvPicPr>
        <xdr:cNvPr id="27" name="Imagen 26">
          <a:extLst>
            <a:ext uri="{FF2B5EF4-FFF2-40B4-BE49-F238E27FC236}">
              <a16:creationId xmlns:a16="http://schemas.microsoft.com/office/drawing/2014/main" id="{33B22839-6E87-49E0-892C-9F4FB6832B0E}"/>
            </a:ext>
          </a:extLst>
        </xdr:cNvPr>
        <xdr:cNvPicPr>
          <a:picLocks noChangeAspect="1"/>
        </xdr:cNvPicPr>
      </xdr:nvPicPr>
      <xdr:blipFill>
        <a:blip xmlns:r="http://schemas.openxmlformats.org/officeDocument/2006/relationships" r:embed="rId4"/>
        <a:stretch>
          <a:fillRect/>
        </a:stretch>
      </xdr:blipFill>
      <xdr:spPr>
        <a:xfrm>
          <a:off x="2378365" y="28020818"/>
          <a:ext cx="6592220" cy="4254496"/>
        </a:xfrm>
        <a:prstGeom prst="rect">
          <a:avLst/>
        </a:prstGeom>
      </xdr:spPr>
    </xdr:pic>
    <xdr:clientData/>
  </xdr:twoCellAnchor>
  <xdr:twoCellAnchor>
    <xdr:from>
      <xdr:col>4</xdr:col>
      <xdr:colOff>531091</xdr:colOff>
      <xdr:row>135</xdr:row>
      <xdr:rowOff>69273</xdr:rowOff>
    </xdr:from>
    <xdr:to>
      <xdr:col>5</xdr:col>
      <xdr:colOff>438728</xdr:colOff>
      <xdr:row>140</xdr:row>
      <xdr:rowOff>57728</xdr:rowOff>
    </xdr:to>
    <xdr:sp macro="" textlink="">
      <xdr:nvSpPr>
        <xdr:cNvPr id="3" name="Elipse 2">
          <a:extLst>
            <a:ext uri="{FF2B5EF4-FFF2-40B4-BE49-F238E27FC236}">
              <a16:creationId xmlns:a16="http://schemas.microsoft.com/office/drawing/2014/main" id="{341731FC-1459-4160-A57F-B7D192693F5C}"/>
            </a:ext>
          </a:extLst>
        </xdr:cNvPr>
        <xdr:cNvSpPr/>
      </xdr:nvSpPr>
      <xdr:spPr>
        <a:xfrm>
          <a:off x="3579091" y="30953364"/>
          <a:ext cx="669637" cy="114300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36946</xdr:colOff>
      <xdr:row>135</xdr:row>
      <xdr:rowOff>2309</xdr:rowOff>
    </xdr:from>
    <xdr:to>
      <xdr:col>9</xdr:col>
      <xdr:colOff>706583</xdr:colOff>
      <xdr:row>139</xdr:row>
      <xdr:rowOff>221673</xdr:rowOff>
    </xdr:to>
    <xdr:sp macro="" textlink="">
      <xdr:nvSpPr>
        <xdr:cNvPr id="28" name="Elipse 27">
          <a:extLst>
            <a:ext uri="{FF2B5EF4-FFF2-40B4-BE49-F238E27FC236}">
              <a16:creationId xmlns:a16="http://schemas.microsoft.com/office/drawing/2014/main" id="{982379F3-96EC-4F55-B8BE-FCA6282B4F17}"/>
            </a:ext>
          </a:extLst>
        </xdr:cNvPr>
        <xdr:cNvSpPr/>
      </xdr:nvSpPr>
      <xdr:spPr>
        <a:xfrm>
          <a:off x="6894946" y="30886400"/>
          <a:ext cx="669637" cy="114300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2</xdr:col>
      <xdr:colOff>750454</xdr:colOff>
      <xdr:row>159</xdr:row>
      <xdr:rowOff>57727</xdr:rowOff>
    </xdr:from>
    <xdr:to>
      <xdr:col>11</xdr:col>
      <xdr:colOff>484674</xdr:colOff>
      <xdr:row>177</xdr:row>
      <xdr:rowOff>155860</xdr:rowOff>
    </xdr:to>
    <xdr:pic>
      <xdr:nvPicPr>
        <xdr:cNvPr id="29" name="Imagen 28">
          <a:extLst>
            <a:ext uri="{FF2B5EF4-FFF2-40B4-BE49-F238E27FC236}">
              <a16:creationId xmlns:a16="http://schemas.microsoft.com/office/drawing/2014/main" id="{15847F27-60BC-4236-8084-B91E61548B16}"/>
            </a:ext>
          </a:extLst>
        </xdr:cNvPr>
        <xdr:cNvPicPr>
          <a:picLocks noChangeAspect="1"/>
        </xdr:cNvPicPr>
      </xdr:nvPicPr>
      <xdr:blipFill>
        <a:blip xmlns:r="http://schemas.openxmlformats.org/officeDocument/2006/relationships" r:embed="rId4"/>
        <a:stretch>
          <a:fillRect/>
        </a:stretch>
      </xdr:blipFill>
      <xdr:spPr>
        <a:xfrm>
          <a:off x="2274454" y="36322000"/>
          <a:ext cx="6592220" cy="4254496"/>
        </a:xfrm>
        <a:prstGeom prst="rect">
          <a:avLst/>
        </a:prstGeom>
      </xdr:spPr>
    </xdr:pic>
    <xdr:clientData/>
  </xdr:twoCellAnchor>
  <xdr:twoCellAnchor>
    <xdr:from>
      <xdr:col>4</xdr:col>
      <xdr:colOff>473365</xdr:colOff>
      <xdr:row>170</xdr:row>
      <xdr:rowOff>161636</xdr:rowOff>
    </xdr:from>
    <xdr:to>
      <xdr:col>9</xdr:col>
      <xdr:colOff>461819</xdr:colOff>
      <xdr:row>173</xdr:row>
      <xdr:rowOff>11545</xdr:rowOff>
    </xdr:to>
    <xdr:sp macro="" textlink="">
      <xdr:nvSpPr>
        <xdr:cNvPr id="30" name="Elipse 29">
          <a:extLst>
            <a:ext uri="{FF2B5EF4-FFF2-40B4-BE49-F238E27FC236}">
              <a16:creationId xmlns:a16="http://schemas.microsoft.com/office/drawing/2014/main" id="{FCAACE74-AC3E-46B7-A3E8-5C83DE3175C8}"/>
            </a:ext>
          </a:extLst>
        </xdr:cNvPr>
        <xdr:cNvSpPr/>
      </xdr:nvSpPr>
      <xdr:spPr>
        <a:xfrm>
          <a:off x="3521365" y="38965909"/>
          <a:ext cx="3798454" cy="5426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1</xdr:col>
      <xdr:colOff>340947</xdr:colOff>
      <xdr:row>294</xdr:row>
      <xdr:rowOff>16201</xdr:rowOff>
    </xdr:from>
    <xdr:ext cx="2143159" cy="560204"/>
    <xdr:pic>
      <xdr:nvPicPr>
        <xdr:cNvPr id="31" name="Imagen 30">
          <a:extLst>
            <a:ext uri="{FF2B5EF4-FFF2-40B4-BE49-F238E27FC236}">
              <a16:creationId xmlns:a16="http://schemas.microsoft.com/office/drawing/2014/main" id="{34D2A1EF-C9DE-4C4B-A00A-299FEC7DCB8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59820501"/>
          <a:ext cx="2143159" cy="560204"/>
        </a:xfrm>
        <a:prstGeom prst="rect">
          <a:avLst/>
        </a:prstGeom>
      </xdr:spPr>
    </xdr:pic>
    <xdr:clientData/>
  </xdr:oneCellAnchor>
  <xdr:twoCellAnchor editAs="oneCell">
    <xdr:from>
      <xdr:col>1</xdr:col>
      <xdr:colOff>101600</xdr:colOff>
      <xdr:row>51</xdr:row>
      <xdr:rowOff>215900</xdr:rowOff>
    </xdr:from>
    <xdr:to>
      <xdr:col>11</xdr:col>
      <xdr:colOff>16595</xdr:colOff>
      <xdr:row>65</xdr:row>
      <xdr:rowOff>124512</xdr:rowOff>
    </xdr:to>
    <xdr:pic>
      <xdr:nvPicPr>
        <xdr:cNvPr id="4" name="Imagen 3">
          <a:extLst>
            <a:ext uri="{FF2B5EF4-FFF2-40B4-BE49-F238E27FC236}">
              <a16:creationId xmlns:a16="http://schemas.microsoft.com/office/drawing/2014/main" id="{3FC90059-E4E8-4259-ACD0-6D2535840F48}"/>
            </a:ext>
          </a:extLst>
        </xdr:cNvPr>
        <xdr:cNvPicPr>
          <a:picLocks noChangeAspect="1"/>
        </xdr:cNvPicPr>
      </xdr:nvPicPr>
      <xdr:blipFill>
        <a:blip xmlns:r="http://schemas.openxmlformats.org/officeDocument/2006/relationships" r:embed="rId7"/>
        <a:stretch>
          <a:fillRect/>
        </a:stretch>
      </xdr:blipFill>
      <xdr:spPr>
        <a:xfrm>
          <a:off x="863600" y="11887200"/>
          <a:ext cx="7534995" cy="3109012"/>
        </a:xfrm>
        <a:prstGeom prst="rect">
          <a:avLst/>
        </a:prstGeom>
      </xdr:spPr>
    </xdr:pic>
    <xdr:clientData/>
  </xdr:twoCellAnchor>
  <xdr:twoCellAnchor editAs="oneCell">
    <xdr:from>
      <xdr:col>2</xdr:col>
      <xdr:colOff>579282</xdr:colOff>
      <xdr:row>304</xdr:row>
      <xdr:rowOff>93816</xdr:rowOff>
    </xdr:from>
    <xdr:to>
      <xdr:col>12</xdr:col>
      <xdr:colOff>151097</xdr:colOff>
      <xdr:row>322</xdr:row>
      <xdr:rowOff>12700</xdr:rowOff>
    </xdr:to>
    <xdr:pic>
      <xdr:nvPicPr>
        <xdr:cNvPr id="7" name="Imagen 6">
          <a:extLst>
            <a:ext uri="{FF2B5EF4-FFF2-40B4-BE49-F238E27FC236}">
              <a16:creationId xmlns:a16="http://schemas.microsoft.com/office/drawing/2014/main" id="{FAE28811-C583-4144-BD85-FC1D8FB32A6B}"/>
            </a:ext>
          </a:extLst>
        </xdr:cNvPr>
        <xdr:cNvPicPr>
          <a:picLocks noChangeAspect="1"/>
        </xdr:cNvPicPr>
      </xdr:nvPicPr>
      <xdr:blipFill>
        <a:blip xmlns:r="http://schemas.openxmlformats.org/officeDocument/2006/relationships" r:embed="rId8"/>
        <a:stretch>
          <a:fillRect/>
        </a:stretch>
      </xdr:blipFill>
      <xdr:spPr>
        <a:xfrm rot="5400000">
          <a:off x="3568048" y="68961650"/>
          <a:ext cx="4262283" cy="7191815"/>
        </a:xfrm>
        <a:prstGeom prst="rect">
          <a:avLst/>
        </a:prstGeom>
      </xdr:spPr>
    </xdr:pic>
    <xdr:clientData/>
  </xdr:twoCellAnchor>
  <xdr:oneCellAnchor>
    <xdr:from>
      <xdr:col>1</xdr:col>
      <xdr:colOff>340947</xdr:colOff>
      <xdr:row>331</xdr:row>
      <xdr:rowOff>16201</xdr:rowOff>
    </xdr:from>
    <xdr:ext cx="2143159" cy="560204"/>
    <xdr:pic>
      <xdr:nvPicPr>
        <xdr:cNvPr id="33" name="Imagen 32">
          <a:extLst>
            <a:ext uri="{FF2B5EF4-FFF2-40B4-BE49-F238E27FC236}">
              <a16:creationId xmlns:a16="http://schemas.microsoft.com/office/drawing/2014/main" id="{C323E652-5C87-4F20-A04C-76991952D21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68151701"/>
          <a:ext cx="2143159" cy="560204"/>
        </a:xfrm>
        <a:prstGeom prst="rect">
          <a:avLst/>
        </a:prstGeom>
      </xdr:spPr>
    </xdr:pic>
    <xdr:clientData/>
  </xdr:oneCellAnchor>
  <xdr:oneCellAnchor>
    <xdr:from>
      <xdr:col>1</xdr:col>
      <xdr:colOff>340947</xdr:colOff>
      <xdr:row>368</xdr:row>
      <xdr:rowOff>16201</xdr:rowOff>
    </xdr:from>
    <xdr:ext cx="2143159" cy="560204"/>
    <xdr:pic>
      <xdr:nvPicPr>
        <xdr:cNvPr id="35" name="Imagen 34">
          <a:extLst>
            <a:ext uri="{FF2B5EF4-FFF2-40B4-BE49-F238E27FC236}">
              <a16:creationId xmlns:a16="http://schemas.microsoft.com/office/drawing/2014/main" id="{F48AD8AA-00DE-46FE-937C-C5854BEFD17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76711501"/>
          <a:ext cx="2143159" cy="560204"/>
        </a:xfrm>
        <a:prstGeom prst="rect">
          <a:avLst/>
        </a:prstGeom>
      </xdr:spPr>
    </xdr:pic>
    <xdr:clientData/>
  </xdr:oneCellAnchor>
  <xdr:twoCellAnchor editAs="oneCell">
    <xdr:from>
      <xdr:col>1</xdr:col>
      <xdr:colOff>647700</xdr:colOff>
      <xdr:row>341</xdr:row>
      <xdr:rowOff>266700</xdr:rowOff>
    </xdr:from>
    <xdr:to>
      <xdr:col>5</xdr:col>
      <xdr:colOff>361950</xdr:colOff>
      <xdr:row>357</xdr:row>
      <xdr:rowOff>63499</xdr:rowOff>
    </xdr:to>
    <xdr:pic>
      <xdr:nvPicPr>
        <xdr:cNvPr id="9" name="Imagen 8">
          <a:extLst>
            <a:ext uri="{FF2B5EF4-FFF2-40B4-BE49-F238E27FC236}">
              <a16:creationId xmlns:a16="http://schemas.microsoft.com/office/drawing/2014/main" id="{ADD6F0CF-DDDD-42F5-9128-9E76AC6BB39C}"/>
            </a:ext>
          </a:extLst>
        </xdr:cNvPr>
        <xdr:cNvPicPr>
          <a:picLocks noChangeAspect="1"/>
        </xdr:cNvPicPr>
      </xdr:nvPicPr>
      <xdr:blipFill>
        <a:blip xmlns:r="http://schemas.openxmlformats.org/officeDocument/2006/relationships" r:embed="rId9"/>
        <a:stretch>
          <a:fillRect/>
        </a:stretch>
      </xdr:blipFill>
      <xdr:spPr>
        <a:xfrm>
          <a:off x="1409700" y="79159100"/>
          <a:ext cx="2762250" cy="3683000"/>
        </a:xfrm>
        <a:prstGeom prst="rect">
          <a:avLst/>
        </a:prstGeom>
      </xdr:spPr>
    </xdr:pic>
    <xdr:clientData/>
  </xdr:twoCellAnchor>
  <xdr:twoCellAnchor editAs="oneCell">
    <xdr:from>
      <xdr:col>1</xdr:col>
      <xdr:colOff>622300</xdr:colOff>
      <xdr:row>378</xdr:row>
      <xdr:rowOff>368300</xdr:rowOff>
    </xdr:from>
    <xdr:to>
      <xdr:col>5</xdr:col>
      <xdr:colOff>274300</xdr:colOff>
      <xdr:row>394</xdr:row>
      <xdr:rowOff>82101</xdr:rowOff>
    </xdr:to>
    <xdr:pic>
      <xdr:nvPicPr>
        <xdr:cNvPr id="12" name="Imagen 11">
          <a:extLst>
            <a:ext uri="{FF2B5EF4-FFF2-40B4-BE49-F238E27FC236}">
              <a16:creationId xmlns:a16="http://schemas.microsoft.com/office/drawing/2014/main" id="{6DB95015-13B3-4343-A789-DD582525E4C3}"/>
            </a:ext>
          </a:extLst>
        </xdr:cNvPr>
        <xdr:cNvPicPr>
          <a:picLocks noChangeAspect="1"/>
        </xdr:cNvPicPr>
      </xdr:nvPicPr>
      <xdr:blipFill>
        <a:blip xmlns:r="http://schemas.openxmlformats.org/officeDocument/2006/relationships" r:embed="rId10"/>
        <a:stretch>
          <a:fillRect/>
        </a:stretch>
      </xdr:blipFill>
      <xdr:spPr>
        <a:xfrm>
          <a:off x="1384300" y="87820500"/>
          <a:ext cx="2700000" cy="3600000"/>
        </a:xfrm>
        <a:prstGeom prst="rect">
          <a:avLst/>
        </a:prstGeom>
      </xdr:spPr>
    </xdr:pic>
    <xdr:clientData/>
  </xdr:twoCellAnchor>
  <xdr:oneCellAnchor>
    <xdr:from>
      <xdr:col>1</xdr:col>
      <xdr:colOff>340947</xdr:colOff>
      <xdr:row>405</xdr:row>
      <xdr:rowOff>16201</xdr:rowOff>
    </xdr:from>
    <xdr:ext cx="2143159" cy="560204"/>
    <xdr:pic>
      <xdr:nvPicPr>
        <xdr:cNvPr id="39" name="Imagen 38">
          <a:extLst>
            <a:ext uri="{FF2B5EF4-FFF2-40B4-BE49-F238E27FC236}">
              <a16:creationId xmlns:a16="http://schemas.microsoft.com/office/drawing/2014/main" id="{4960FB00-7D45-4A49-B24F-8E8076D3D48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93831101"/>
          <a:ext cx="2143159" cy="560204"/>
        </a:xfrm>
        <a:prstGeom prst="rect">
          <a:avLst/>
        </a:prstGeom>
      </xdr:spPr>
    </xdr:pic>
    <xdr:clientData/>
  </xdr:oneCellAnchor>
  <xdr:twoCellAnchor editAs="oneCell">
    <xdr:from>
      <xdr:col>1</xdr:col>
      <xdr:colOff>156666</xdr:colOff>
      <xdr:row>414</xdr:row>
      <xdr:rowOff>123020</xdr:rowOff>
    </xdr:from>
    <xdr:to>
      <xdr:col>5</xdr:col>
      <xdr:colOff>279400</xdr:colOff>
      <xdr:row>436</xdr:row>
      <xdr:rowOff>215249</xdr:rowOff>
    </xdr:to>
    <xdr:pic>
      <xdr:nvPicPr>
        <xdr:cNvPr id="41" name="Imagen 40">
          <a:extLst>
            <a:ext uri="{FF2B5EF4-FFF2-40B4-BE49-F238E27FC236}">
              <a16:creationId xmlns:a16="http://schemas.microsoft.com/office/drawing/2014/main" id="{F6D14EDB-C1B4-48E3-A652-82FD10DB80CF}"/>
            </a:ext>
          </a:extLst>
        </xdr:cNvPr>
        <xdr:cNvPicPr>
          <a:picLocks noChangeAspect="1"/>
        </xdr:cNvPicPr>
      </xdr:nvPicPr>
      <xdr:blipFill>
        <a:blip xmlns:r="http://schemas.openxmlformats.org/officeDocument/2006/relationships" r:embed="rId8"/>
        <a:stretch>
          <a:fillRect/>
        </a:stretch>
      </xdr:blipFill>
      <xdr:spPr>
        <a:xfrm rot="10800000">
          <a:off x="918666" y="104466220"/>
          <a:ext cx="3170734" cy="5350028"/>
        </a:xfrm>
        <a:prstGeom prst="rect">
          <a:avLst/>
        </a:prstGeom>
      </xdr:spPr>
    </xdr:pic>
    <xdr:clientData/>
  </xdr:twoCellAnchor>
  <xdr:oneCellAnchor>
    <xdr:from>
      <xdr:col>1</xdr:col>
      <xdr:colOff>340947</xdr:colOff>
      <xdr:row>442</xdr:row>
      <xdr:rowOff>16201</xdr:rowOff>
    </xdr:from>
    <xdr:ext cx="2143159" cy="560204"/>
    <xdr:pic>
      <xdr:nvPicPr>
        <xdr:cNvPr id="42" name="Imagen 41">
          <a:extLst>
            <a:ext uri="{FF2B5EF4-FFF2-40B4-BE49-F238E27FC236}">
              <a16:creationId xmlns:a16="http://schemas.microsoft.com/office/drawing/2014/main" id="{116319C0-DE6E-4221-8C73-BCEA74C6A5F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102390901"/>
          <a:ext cx="2143159" cy="560204"/>
        </a:xfrm>
        <a:prstGeom prst="rect">
          <a:avLst/>
        </a:prstGeom>
      </xdr:spPr>
    </xdr:pic>
    <xdr:clientData/>
  </xdr:oneCellAnchor>
  <xdr:oneCellAnchor>
    <xdr:from>
      <xdr:col>1</xdr:col>
      <xdr:colOff>156666</xdr:colOff>
      <xdr:row>451</xdr:row>
      <xdr:rowOff>123020</xdr:rowOff>
    </xdr:from>
    <xdr:ext cx="3170734" cy="5350028"/>
    <xdr:pic>
      <xdr:nvPicPr>
        <xdr:cNvPr id="43" name="Imagen 42">
          <a:extLst>
            <a:ext uri="{FF2B5EF4-FFF2-40B4-BE49-F238E27FC236}">
              <a16:creationId xmlns:a16="http://schemas.microsoft.com/office/drawing/2014/main" id="{DB656C7F-E467-4D98-982F-29EAB58B7C32}"/>
            </a:ext>
          </a:extLst>
        </xdr:cNvPr>
        <xdr:cNvPicPr>
          <a:picLocks noChangeAspect="1"/>
        </xdr:cNvPicPr>
      </xdr:nvPicPr>
      <xdr:blipFill>
        <a:blip xmlns:r="http://schemas.openxmlformats.org/officeDocument/2006/relationships" r:embed="rId8"/>
        <a:stretch>
          <a:fillRect/>
        </a:stretch>
      </xdr:blipFill>
      <xdr:spPr>
        <a:xfrm rot="10800000">
          <a:off x="918666" y="104466220"/>
          <a:ext cx="3170734" cy="5350028"/>
        </a:xfrm>
        <a:prstGeom prst="rect">
          <a:avLst/>
        </a:prstGeom>
      </xdr:spPr>
    </xdr:pic>
    <xdr:clientData/>
  </xdr:oneCellAnchor>
  <xdr:oneCellAnchor>
    <xdr:from>
      <xdr:col>1</xdr:col>
      <xdr:colOff>340947</xdr:colOff>
      <xdr:row>479</xdr:row>
      <xdr:rowOff>16201</xdr:rowOff>
    </xdr:from>
    <xdr:ext cx="2143159" cy="560204"/>
    <xdr:pic>
      <xdr:nvPicPr>
        <xdr:cNvPr id="44" name="Imagen 43">
          <a:extLst>
            <a:ext uri="{FF2B5EF4-FFF2-40B4-BE49-F238E27FC236}">
              <a16:creationId xmlns:a16="http://schemas.microsoft.com/office/drawing/2014/main" id="{1415E84E-2D71-4343-A820-DEAA3FFEDCA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110950701"/>
          <a:ext cx="2143159" cy="560204"/>
        </a:xfrm>
        <a:prstGeom prst="rect">
          <a:avLst/>
        </a:prstGeom>
      </xdr:spPr>
    </xdr:pic>
    <xdr:clientData/>
  </xdr:oneCellAnchor>
  <xdr:oneCellAnchor>
    <xdr:from>
      <xdr:col>1</xdr:col>
      <xdr:colOff>156666</xdr:colOff>
      <xdr:row>488</xdr:row>
      <xdr:rowOff>123020</xdr:rowOff>
    </xdr:from>
    <xdr:ext cx="3170734" cy="5350028"/>
    <xdr:pic>
      <xdr:nvPicPr>
        <xdr:cNvPr id="45" name="Imagen 44">
          <a:extLst>
            <a:ext uri="{FF2B5EF4-FFF2-40B4-BE49-F238E27FC236}">
              <a16:creationId xmlns:a16="http://schemas.microsoft.com/office/drawing/2014/main" id="{369C60D9-B90E-4796-A3FC-DAD6372CC72D}"/>
            </a:ext>
          </a:extLst>
        </xdr:cNvPr>
        <xdr:cNvPicPr>
          <a:picLocks noChangeAspect="1"/>
        </xdr:cNvPicPr>
      </xdr:nvPicPr>
      <xdr:blipFill>
        <a:blip xmlns:r="http://schemas.openxmlformats.org/officeDocument/2006/relationships" r:embed="rId8"/>
        <a:stretch>
          <a:fillRect/>
        </a:stretch>
      </xdr:blipFill>
      <xdr:spPr>
        <a:xfrm rot="10800000">
          <a:off x="918666" y="113026020"/>
          <a:ext cx="3170734" cy="5350028"/>
        </a:xfrm>
        <a:prstGeom prst="rect">
          <a:avLst/>
        </a:prstGeom>
      </xdr:spPr>
    </xdr:pic>
    <xdr:clientData/>
  </xdr:oneCellAnchor>
  <xdr:oneCellAnchor>
    <xdr:from>
      <xdr:col>1</xdr:col>
      <xdr:colOff>340947</xdr:colOff>
      <xdr:row>627</xdr:row>
      <xdr:rowOff>16201</xdr:rowOff>
    </xdr:from>
    <xdr:ext cx="2143159" cy="560204"/>
    <xdr:pic>
      <xdr:nvPicPr>
        <xdr:cNvPr id="48" name="Imagen 47">
          <a:extLst>
            <a:ext uri="{FF2B5EF4-FFF2-40B4-BE49-F238E27FC236}">
              <a16:creationId xmlns:a16="http://schemas.microsoft.com/office/drawing/2014/main" id="{E6416935-ADB9-4FB3-8C80-DB2002C7136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128070301"/>
          <a:ext cx="2143159" cy="560204"/>
        </a:xfrm>
        <a:prstGeom prst="rect">
          <a:avLst/>
        </a:prstGeom>
      </xdr:spPr>
    </xdr:pic>
    <xdr:clientData/>
  </xdr:oneCellAnchor>
  <xdr:oneCellAnchor>
    <xdr:from>
      <xdr:col>1</xdr:col>
      <xdr:colOff>96682</xdr:colOff>
      <xdr:row>636</xdr:row>
      <xdr:rowOff>63501</xdr:rowOff>
    </xdr:from>
    <xdr:ext cx="5648936" cy="2908303"/>
    <xdr:pic>
      <xdr:nvPicPr>
        <xdr:cNvPr id="49" name="Imagen 48">
          <a:extLst>
            <a:ext uri="{FF2B5EF4-FFF2-40B4-BE49-F238E27FC236}">
              <a16:creationId xmlns:a16="http://schemas.microsoft.com/office/drawing/2014/main" id="{0C9C7EAB-BBF3-426A-96DE-3339C7D9BFD4}"/>
            </a:ext>
          </a:extLst>
        </xdr:cNvPr>
        <xdr:cNvPicPr>
          <a:picLocks noChangeAspect="1"/>
        </xdr:cNvPicPr>
      </xdr:nvPicPr>
      <xdr:blipFill rotWithShape="1">
        <a:blip xmlns:r="http://schemas.openxmlformats.org/officeDocument/2006/relationships" r:embed="rId8"/>
        <a:srcRect l="10855" r="2276"/>
        <a:stretch/>
      </xdr:blipFill>
      <xdr:spPr>
        <a:xfrm rot="5400000">
          <a:off x="2228998" y="137275585"/>
          <a:ext cx="2908303" cy="5648936"/>
        </a:xfrm>
        <a:prstGeom prst="rect">
          <a:avLst/>
        </a:prstGeom>
      </xdr:spPr>
    </xdr:pic>
    <xdr:clientData/>
  </xdr:oneCellAnchor>
  <xdr:oneCellAnchor>
    <xdr:from>
      <xdr:col>1</xdr:col>
      <xdr:colOff>340947</xdr:colOff>
      <xdr:row>664</xdr:row>
      <xdr:rowOff>16201</xdr:rowOff>
    </xdr:from>
    <xdr:ext cx="2143159" cy="560204"/>
    <xdr:pic>
      <xdr:nvPicPr>
        <xdr:cNvPr id="52" name="Imagen 51">
          <a:extLst>
            <a:ext uri="{FF2B5EF4-FFF2-40B4-BE49-F238E27FC236}">
              <a16:creationId xmlns:a16="http://schemas.microsoft.com/office/drawing/2014/main" id="{B7D6A8AC-1D96-4087-823D-B4B5181E656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136630101"/>
          <a:ext cx="2143159" cy="560204"/>
        </a:xfrm>
        <a:prstGeom prst="rect">
          <a:avLst/>
        </a:prstGeom>
      </xdr:spPr>
    </xdr:pic>
    <xdr:clientData/>
  </xdr:oneCellAnchor>
  <xdr:oneCellAnchor>
    <xdr:from>
      <xdr:col>2</xdr:col>
      <xdr:colOff>579282</xdr:colOff>
      <xdr:row>674</xdr:row>
      <xdr:rowOff>93816</xdr:rowOff>
    </xdr:from>
    <xdr:ext cx="7191815" cy="4262283"/>
    <xdr:pic>
      <xdr:nvPicPr>
        <xdr:cNvPr id="53" name="Imagen 52">
          <a:extLst>
            <a:ext uri="{FF2B5EF4-FFF2-40B4-BE49-F238E27FC236}">
              <a16:creationId xmlns:a16="http://schemas.microsoft.com/office/drawing/2014/main" id="{31B55F39-10F4-4B84-ABE6-1E7C6E901729}"/>
            </a:ext>
          </a:extLst>
        </xdr:cNvPr>
        <xdr:cNvPicPr>
          <a:picLocks noChangeAspect="1"/>
        </xdr:cNvPicPr>
      </xdr:nvPicPr>
      <xdr:blipFill>
        <a:blip xmlns:r="http://schemas.openxmlformats.org/officeDocument/2006/relationships" r:embed="rId8"/>
        <a:stretch>
          <a:fillRect/>
        </a:stretch>
      </xdr:blipFill>
      <xdr:spPr>
        <a:xfrm rot="5400000">
          <a:off x="3568048" y="137440050"/>
          <a:ext cx="4262283" cy="7191815"/>
        </a:xfrm>
        <a:prstGeom prst="rect">
          <a:avLst/>
        </a:prstGeom>
      </xdr:spPr>
    </xdr:pic>
    <xdr:clientData/>
  </xdr:oneCellAnchor>
  <xdr:oneCellAnchor>
    <xdr:from>
      <xdr:col>1</xdr:col>
      <xdr:colOff>340947</xdr:colOff>
      <xdr:row>701</xdr:row>
      <xdr:rowOff>16201</xdr:rowOff>
    </xdr:from>
    <xdr:ext cx="2143159" cy="560204"/>
    <xdr:pic>
      <xdr:nvPicPr>
        <xdr:cNvPr id="54" name="Imagen 53">
          <a:extLst>
            <a:ext uri="{FF2B5EF4-FFF2-40B4-BE49-F238E27FC236}">
              <a16:creationId xmlns:a16="http://schemas.microsoft.com/office/drawing/2014/main" id="{C89F5565-5D40-4AD8-A2D3-1772514AFA9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153749701"/>
          <a:ext cx="2143159" cy="560204"/>
        </a:xfrm>
        <a:prstGeom prst="rect">
          <a:avLst/>
        </a:prstGeom>
      </xdr:spPr>
    </xdr:pic>
    <xdr:clientData/>
  </xdr:oneCellAnchor>
  <xdr:oneCellAnchor>
    <xdr:from>
      <xdr:col>1</xdr:col>
      <xdr:colOff>312582</xdr:colOff>
      <xdr:row>711</xdr:row>
      <xdr:rowOff>182716</xdr:rowOff>
    </xdr:from>
    <xdr:ext cx="7191815" cy="4262283"/>
    <xdr:pic>
      <xdr:nvPicPr>
        <xdr:cNvPr id="55" name="Imagen 54">
          <a:extLst>
            <a:ext uri="{FF2B5EF4-FFF2-40B4-BE49-F238E27FC236}">
              <a16:creationId xmlns:a16="http://schemas.microsoft.com/office/drawing/2014/main" id="{4F01A8C6-1158-4204-91A9-38559D66DE46}"/>
            </a:ext>
          </a:extLst>
        </xdr:cNvPr>
        <xdr:cNvPicPr>
          <a:picLocks noChangeAspect="1"/>
        </xdr:cNvPicPr>
      </xdr:nvPicPr>
      <xdr:blipFill>
        <a:blip xmlns:r="http://schemas.openxmlformats.org/officeDocument/2006/relationships" r:embed="rId8"/>
        <a:stretch>
          <a:fillRect/>
        </a:stretch>
      </xdr:blipFill>
      <xdr:spPr>
        <a:xfrm rot="5400000">
          <a:off x="2539348" y="163208350"/>
          <a:ext cx="4262283" cy="7191815"/>
        </a:xfrm>
        <a:prstGeom prst="rect">
          <a:avLst/>
        </a:prstGeom>
      </xdr:spPr>
    </xdr:pic>
    <xdr:clientData/>
  </xdr:oneCellAnchor>
  <xdr:oneCellAnchor>
    <xdr:from>
      <xdr:col>1</xdr:col>
      <xdr:colOff>340947</xdr:colOff>
      <xdr:row>738</xdr:row>
      <xdr:rowOff>16201</xdr:rowOff>
    </xdr:from>
    <xdr:ext cx="2143159" cy="560204"/>
    <xdr:pic>
      <xdr:nvPicPr>
        <xdr:cNvPr id="56" name="Imagen 55">
          <a:extLst>
            <a:ext uri="{FF2B5EF4-FFF2-40B4-BE49-F238E27FC236}">
              <a16:creationId xmlns:a16="http://schemas.microsoft.com/office/drawing/2014/main" id="{B6958A2B-A191-4168-B05B-0D9E648F1F6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162309501"/>
          <a:ext cx="2143159" cy="560204"/>
        </a:xfrm>
        <a:prstGeom prst="rect">
          <a:avLst/>
        </a:prstGeom>
      </xdr:spPr>
    </xdr:pic>
    <xdr:clientData/>
  </xdr:oneCellAnchor>
  <xdr:oneCellAnchor>
    <xdr:from>
      <xdr:col>1</xdr:col>
      <xdr:colOff>340947</xdr:colOff>
      <xdr:row>775</xdr:row>
      <xdr:rowOff>16201</xdr:rowOff>
    </xdr:from>
    <xdr:ext cx="2143159" cy="560204"/>
    <xdr:pic>
      <xdr:nvPicPr>
        <xdr:cNvPr id="60" name="Imagen 59">
          <a:extLst>
            <a:ext uri="{FF2B5EF4-FFF2-40B4-BE49-F238E27FC236}">
              <a16:creationId xmlns:a16="http://schemas.microsoft.com/office/drawing/2014/main" id="{7C6726C5-0062-4982-8599-B2EF4B1FA1C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170869301"/>
          <a:ext cx="2143159" cy="560204"/>
        </a:xfrm>
        <a:prstGeom prst="rect">
          <a:avLst/>
        </a:prstGeom>
      </xdr:spPr>
    </xdr:pic>
    <xdr:clientData/>
  </xdr:oneCellAnchor>
  <xdr:oneCellAnchor>
    <xdr:from>
      <xdr:col>1</xdr:col>
      <xdr:colOff>340947</xdr:colOff>
      <xdr:row>812</xdr:row>
      <xdr:rowOff>16201</xdr:rowOff>
    </xdr:from>
    <xdr:ext cx="2143159" cy="560204"/>
    <xdr:pic>
      <xdr:nvPicPr>
        <xdr:cNvPr id="62" name="Imagen 61">
          <a:extLst>
            <a:ext uri="{FF2B5EF4-FFF2-40B4-BE49-F238E27FC236}">
              <a16:creationId xmlns:a16="http://schemas.microsoft.com/office/drawing/2014/main" id="{1BA6941A-19A3-4ACC-A020-2B906D4C3E2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179429101"/>
          <a:ext cx="2143159" cy="560204"/>
        </a:xfrm>
        <a:prstGeom prst="rect">
          <a:avLst/>
        </a:prstGeom>
      </xdr:spPr>
    </xdr:pic>
    <xdr:clientData/>
  </xdr:oneCellAnchor>
  <xdr:twoCellAnchor editAs="oneCell">
    <xdr:from>
      <xdr:col>1</xdr:col>
      <xdr:colOff>266701</xdr:colOff>
      <xdr:row>821</xdr:row>
      <xdr:rowOff>55848</xdr:rowOff>
    </xdr:from>
    <xdr:to>
      <xdr:col>14</xdr:col>
      <xdr:colOff>266701</xdr:colOff>
      <xdr:row>834</xdr:row>
      <xdr:rowOff>114841</xdr:rowOff>
    </xdr:to>
    <xdr:pic>
      <xdr:nvPicPr>
        <xdr:cNvPr id="64" name="Imagen 63">
          <a:extLst>
            <a:ext uri="{FF2B5EF4-FFF2-40B4-BE49-F238E27FC236}">
              <a16:creationId xmlns:a16="http://schemas.microsoft.com/office/drawing/2014/main" id="{43E86878-CFFD-4A7E-B3EB-4CBBE5C9DA8F}"/>
            </a:ext>
          </a:extLst>
        </xdr:cNvPr>
        <xdr:cNvPicPr>
          <a:picLocks noChangeAspect="1"/>
        </xdr:cNvPicPr>
      </xdr:nvPicPr>
      <xdr:blipFill>
        <a:blip xmlns:r="http://schemas.openxmlformats.org/officeDocument/2006/relationships" r:embed="rId11"/>
        <a:stretch>
          <a:fillRect/>
        </a:stretch>
      </xdr:blipFill>
      <xdr:spPr>
        <a:xfrm>
          <a:off x="1028701" y="189997048"/>
          <a:ext cx="9906000" cy="3259393"/>
        </a:xfrm>
        <a:prstGeom prst="rect">
          <a:avLst/>
        </a:prstGeom>
      </xdr:spPr>
    </xdr:pic>
    <xdr:clientData/>
  </xdr:twoCellAnchor>
  <xdr:twoCellAnchor editAs="oneCell">
    <xdr:from>
      <xdr:col>2</xdr:col>
      <xdr:colOff>342900</xdr:colOff>
      <xdr:row>784</xdr:row>
      <xdr:rowOff>190500</xdr:rowOff>
    </xdr:from>
    <xdr:to>
      <xdr:col>6</xdr:col>
      <xdr:colOff>533852</xdr:colOff>
      <xdr:row>806</xdr:row>
      <xdr:rowOff>19760</xdr:rowOff>
    </xdr:to>
    <xdr:pic>
      <xdr:nvPicPr>
        <xdr:cNvPr id="65" name="Imagen 64">
          <a:extLst>
            <a:ext uri="{FF2B5EF4-FFF2-40B4-BE49-F238E27FC236}">
              <a16:creationId xmlns:a16="http://schemas.microsoft.com/office/drawing/2014/main" id="{EBF1AB39-C39D-4AA5-BB7F-9845E6B545FE}"/>
            </a:ext>
          </a:extLst>
        </xdr:cNvPr>
        <xdr:cNvPicPr>
          <a:picLocks noChangeAspect="1"/>
        </xdr:cNvPicPr>
      </xdr:nvPicPr>
      <xdr:blipFill>
        <a:blip xmlns:r="http://schemas.openxmlformats.org/officeDocument/2006/relationships" r:embed="rId12"/>
        <a:stretch>
          <a:fillRect/>
        </a:stretch>
      </xdr:blipFill>
      <xdr:spPr>
        <a:xfrm>
          <a:off x="1866900" y="181571900"/>
          <a:ext cx="3238952" cy="5087060"/>
        </a:xfrm>
        <a:prstGeom prst="rect">
          <a:avLst/>
        </a:prstGeom>
      </xdr:spPr>
    </xdr:pic>
    <xdr:clientData/>
  </xdr:twoCellAnchor>
  <xdr:twoCellAnchor editAs="oneCell">
    <xdr:from>
      <xdr:col>3</xdr:col>
      <xdr:colOff>50800</xdr:colOff>
      <xdr:row>835</xdr:row>
      <xdr:rowOff>29602</xdr:rowOff>
    </xdr:from>
    <xdr:to>
      <xdr:col>7</xdr:col>
      <xdr:colOff>304800</xdr:colOff>
      <xdr:row>843</xdr:row>
      <xdr:rowOff>228599</xdr:rowOff>
    </xdr:to>
    <xdr:pic>
      <xdr:nvPicPr>
        <xdr:cNvPr id="66" name="Imagen 65">
          <a:extLst>
            <a:ext uri="{FF2B5EF4-FFF2-40B4-BE49-F238E27FC236}">
              <a16:creationId xmlns:a16="http://schemas.microsoft.com/office/drawing/2014/main" id="{D0A656A7-A804-4D51-B34D-531B079A5C47}"/>
            </a:ext>
          </a:extLst>
        </xdr:cNvPr>
        <xdr:cNvPicPr>
          <a:picLocks noChangeAspect="1"/>
        </xdr:cNvPicPr>
      </xdr:nvPicPr>
      <xdr:blipFill rotWithShape="1">
        <a:blip xmlns:r="http://schemas.openxmlformats.org/officeDocument/2006/relationships" r:embed="rId13"/>
        <a:srcRect t="9239" b="3203"/>
        <a:stretch/>
      </xdr:blipFill>
      <xdr:spPr>
        <a:xfrm>
          <a:off x="2336800" y="193399802"/>
          <a:ext cx="3302000" cy="2027797"/>
        </a:xfrm>
        <a:prstGeom prst="rect">
          <a:avLst/>
        </a:prstGeom>
      </xdr:spPr>
    </xdr:pic>
    <xdr:clientData/>
  </xdr:twoCellAnchor>
  <xdr:twoCellAnchor editAs="oneCell">
    <xdr:from>
      <xdr:col>9</xdr:col>
      <xdr:colOff>228600</xdr:colOff>
      <xdr:row>834</xdr:row>
      <xdr:rowOff>57878</xdr:rowOff>
    </xdr:from>
    <xdr:to>
      <xdr:col>11</xdr:col>
      <xdr:colOff>330200</xdr:colOff>
      <xdr:row>843</xdr:row>
      <xdr:rowOff>76682</xdr:rowOff>
    </xdr:to>
    <xdr:pic>
      <xdr:nvPicPr>
        <xdr:cNvPr id="67" name="Imagen 66">
          <a:extLst>
            <a:ext uri="{FF2B5EF4-FFF2-40B4-BE49-F238E27FC236}">
              <a16:creationId xmlns:a16="http://schemas.microsoft.com/office/drawing/2014/main" id="{1308E3B3-DE04-43EA-B759-6A0668F5EA2E}"/>
            </a:ext>
          </a:extLst>
        </xdr:cNvPr>
        <xdr:cNvPicPr>
          <a:picLocks noChangeAspect="1"/>
        </xdr:cNvPicPr>
      </xdr:nvPicPr>
      <xdr:blipFill>
        <a:blip xmlns:r="http://schemas.openxmlformats.org/officeDocument/2006/relationships" r:embed="rId14"/>
        <a:stretch>
          <a:fillRect/>
        </a:stretch>
      </xdr:blipFill>
      <xdr:spPr>
        <a:xfrm>
          <a:off x="7086600" y="193199478"/>
          <a:ext cx="1625600" cy="2076205"/>
        </a:xfrm>
        <a:prstGeom prst="rect">
          <a:avLst/>
        </a:prstGeom>
      </xdr:spPr>
    </xdr:pic>
    <xdr:clientData/>
  </xdr:twoCellAnchor>
  <xdr:oneCellAnchor>
    <xdr:from>
      <xdr:col>1</xdr:col>
      <xdr:colOff>340947</xdr:colOff>
      <xdr:row>997</xdr:row>
      <xdr:rowOff>16201</xdr:rowOff>
    </xdr:from>
    <xdr:ext cx="2143159" cy="560204"/>
    <xdr:pic>
      <xdr:nvPicPr>
        <xdr:cNvPr id="68" name="Imagen 67">
          <a:extLst>
            <a:ext uri="{FF2B5EF4-FFF2-40B4-BE49-F238E27FC236}">
              <a16:creationId xmlns:a16="http://schemas.microsoft.com/office/drawing/2014/main" id="{566B7B90-595D-45DD-B035-FFB90E64F73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187988901"/>
          <a:ext cx="2143159" cy="560204"/>
        </a:xfrm>
        <a:prstGeom prst="rect">
          <a:avLst/>
        </a:prstGeom>
      </xdr:spPr>
    </xdr:pic>
    <xdr:clientData/>
  </xdr:oneCellAnchor>
  <xdr:oneCellAnchor>
    <xdr:from>
      <xdr:col>1</xdr:col>
      <xdr:colOff>340947</xdr:colOff>
      <xdr:row>1034</xdr:row>
      <xdr:rowOff>16201</xdr:rowOff>
    </xdr:from>
    <xdr:ext cx="2143159" cy="560204"/>
    <xdr:pic>
      <xdr:nvPicPr>
        <xdr:cNvPr id="76" name="Imagen 75">
          <a:extLst>
            <a:ext uri="{FF2B5EF4-FFF2-40B4-BE49-F238E27FC236}">
              <a16:creationId xmlns:a16="http://schemas.microsoft.com/office/drawing/2014/main" id="{42B50B02-2A4E-40C7-9937-595AB39CF9E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196548701"/>
          <a:ext cx="2143159" cy="560204"/>
        </a:xfrm>
        <a:prstGeom prst="rect">
          <a:avLst/>
        </a:prstGeom>
      </xdr:spPr>
    </xdr:pic>
    <xdr:clientData/>
  </xdr:oneCellAnchor>
  <xdr:twoCellAnchor editAs="oneCell">
    <xdr:from>
      <xdr:col>1</xdr:col>
      <xdr:colOff>203200</xdr:colOff>
      <xdr:row>1006</xdr:row>
      <xdr:rowOff>152400</xdr:rowOff>
    </xdr:from>
    <xdr:to>
      <xdr:col>5</xdr:col>
      <xdr:colOff>356047</xdr:colOff>
      <xdr:row>1027</xdr:row>
      <xdr:rowOff>181681</xdr:rowOff>
    </xdr:to>
    <xdr:pic>
      <xdr:nvPicPr>
        <xdr:cNvPr id="80" name="Imagen 79">
          <a:extLst>
            <a:ext uri="{FF2B5EF4-FFF2-40B4-BE49-F238E27FC236}">
              <a16:creationId xmlns:a16="http://schemas.microsoft.com/office/drawing/2014/main" id="{75725FE5-73B9-4C80-9A6B-1863DF00B16F}"/>
            </a:ext>
          </a:extLst>
        </xdr:cNvPr>
        <xdr:cNvPicPr>
          <a:picLocks noChangeAspect="1"/>
        </xdr:cNvPicPr>
      </xdr:nvPicPr>
      <xdr:blipFill>
        <a:blip xmlns:r="http://schemas.openxmlformats.org/officeDocument/2006/relationships" r:embed="rId15"/>
        <a:stretch>
          <a:fillRect/>
        </a:stretch>
      </xdr:blipFill>
      <xdr:spPr>
        <a:xfrm>
          <a:off x="965200" y="198653400"/>
          <a:ext cx="3200847" cy="5058481"/>
        </a:xfrm>
        <a:prstGeom prst="rect">
          <a:avLst/>
        </a:prstGeom>
      </xdr:spPr>
    </xdr:pic>
    <xdr:clientData/>
  </xdr:twoCellAnchor>
  <xdr:twoCellAnchor editAs="oneCell">
    <xdr:from>
      <xdr:col>1</xdr:col>
      <xdr:colOff>76200</xdr:colOff>
      <xdr:row>1043</xdr:row>
      <xdr:rowOff>12700</xdr:rowOff>
    </xdr:from>
    <xdr:to>
      <xdr:col>5</xdr:col>
      <xdr:colOff>229047</xdr:colOff>
      <xdr:row>1064</xdr:row>
      <xdr:rowOff>41982</xdr:rowOff>
    </xdr:to>
    <xdr:pic>
      <xdr:nvPicPr>
        <xdr:cNvPr id="81" name="Imagen 80">
          <a:extLst>
            <a:ext uri="{FF2B5EF4-FFF2-40B4-BE49-F238E27FC236}">
              <a16:creationId xmlns:a16="http://schemas.microsoft.com/office/drawing/2014/main" id="{131F6F57-6A7C-4509-A5FE-823F79C8F96C}"/>
            </a:ext>
          </a:extLst>
        </xdr:cNvPr>
        <xdr:cNvPicPr>
          <a:picLocks noChangeAspect="1"/>
        </xdr:cNvPicPr>
      </xdr:nvPicPr>
      <xdr:blipFill>
        <a:blip xmlns:r="http://schemas.openxmlformats.org/officeDocument/2006/relationships" r:embed="rId15"/>
        <a:stretch>
          <a:fillRect/>
        </a:stretch>
      </xdr:blipFill>
      <xdr:spPr>
        <a:xfrm>
          <a:off x="838200" y="207073500"/>
          <a:ext cx="3200847" cy="5058481"/>
        </a:xfrm>
        <a:prstGeom prst="rect">
          <a:avLst/>
        </a:prstGeom>
      </xdr:spPr>
    </xdr:pic>
    <xdr:clientData/>
  </xdr:twoCellAnchor>
  <xdr:oneCellAnchor>
    <xdr:from>
      <xdr:col>1</xdr:col>
      <xdr:colOff>340947</xdr:colOff>
      <xdr:row>1145</xdr:row>
      <xdr:rowOff>16201</xdr:rowOff>
    </xdr:from>
    <xdr:ext cx="2143159" cy="560204"/>
    <xdr:pic>
      <xdr:nvPicPr>
        <xdr:cNvPr id="82" name="Imagen 81">
          <a:extLst>
            <a:ext uri="{FF2B5EF4-FFF2-40B4-BE49-F238E27FC236}">
              <a16:creationId xmlns:a16="http://schemas.microsoft.com/office/drawing/2014/main" id="{2B30A728-E4E3-4210-BB25-77D0C90AEEB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93831101"/>
          <a:ext cx="2143159" cy="560204"/>
        </a:xfrm>
        <a:prstGeom prst="rect">
          <a:avLst/>
        </a:prstGeom>
      </xdr:spPr>
    </xdr:pic>
    <xdr:clientData/>
  </xdr:oneCellAnchor>
  <xdr:oneCellAnchor>
    <xdr:from>
      <xdr:col>1</xdr:col>
      <xdr:colOff>340947</xdr:colOff>
      <xdr:row>1182</xdr:row>
      <xdr:rowOff>16201</xdr:rowOff>
    </xdr:from>
    <xdr:ext cx="2143159" cy="560204"/>
    <xdr:pic>
      <xdr:nvPicPr>
        <xdr:cNvPr id="84" name="Imagen 83">
          <a:extLst>
            <a:ext uri="{FF2B5EF4-FFF2-40B4-BE49-F238E27FC236}">
              <a16:creationId xmlns:a16="http://schemas.microsoft.com/office/drawing/2014/main" id="{1BABCF6A-26F6-43F0-A643-33141CF9CD3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13668301"/>
          <a:ext cx="2143159" cy="560204"/>
        </a:xfrm>
        <a:prstGeom prst="rect">
          <a:avLst/>
        </a:prstGeom>
      </xdr:spPr>
    </xdr:pic>
    <xdr:clientData/>
  </xdr:oneCellAnchor>
  <xdr:twoCellAnchor editAs="oneCell">
    <xdr:from>
      <xdr:col>2</xdr:col>
      <xdr:colOff>0</xdr:colOff>
      <xdr:row>1191</xdr:row>
      <xdr:rowOff>180570</xdr:rowOff>
    </xdr:from>
    <xdr:to>
      <xdr:col>8</xdr:col>
      <xdr:colOff>660400</xdr:colOff>
      <xdr:row>1213</xdr:row>
      <xdr:rowOff>61123</xdr:rowOff>
    </xdr:to>
    <xdr:pic>
      <xdr:nvPicPr>
        <xdr:cNvPr id="86" name="Imagen 85">
          <a:extLst>
            <a:ext uri="{FF2B5EF4-FFF2-40B4-BE49-F238E27FC236}">
              <a16:creationId xmlns:a16="http://schemas.microsoft.com/office/drawing/2014/main" id="{3B526D3F-D492-4E0B-A631-91BBE33D3EE6}"/>
            </a:ext>
          </a:extLst>
        </xdr:cNvPr>
        <xdr:cNvPicPr>
          <a:picLocks noChangeAspect="1"/>
        </xdr:cNvPicPr>
      </xdr:nvPicPr>
      <xdr:blipFill>
        <a:blip xmlns:r="http://schemas.openxmlformats.org/officeDocument/2006/relationships" r:embed="rId16"/>
        <a:stretch>
          <a:fillRect/>
        </a:stretch>
      </xdr:blipFill>
      <xdr:spPr>
        <a:xfrm>
          <a:off x="1524000" y="224360970"/>
          <a:ext cx="5232400" cy="5138353"/>
        </a:xfrm>
        <a:prstGeom prst="rect">
          <a:avLst/>
        </a:prstGeom>
      </xdr:spPr>
    </xdr:pic>
    <xdr:clientData/>
  </xdr:twoCellAnchor>
  <xdr:twoCellAnchor editAs="oneCell">
    <xdr:from>
      <xdr:col>8</xdr:col>
      <xdr:colOff>673101</xdr:colOff>
      <xdr:row>1195</xdr:row>
      <xdr:rowOff>12700</xdr:rowOff>
    </xdr:from>
    <xdr:to>
      <xdr:col>14</xdr:col>
      <xdr:colOff>491071</xdr:colOff>
      <xdr:row>1208</xdr:row>
      <xdr:rowOff>207073</xdr:rowOff>
    </xdr:to>
    <xdr:pic>
      <xdr:nvPicPr>
        <xdr:cNvPr id="87" name="Imagen 86">
          <a:extLst>
            <a:ext uri="{FF2B5EF4-FFF2-40B4-BE49-F238E27FC236}">
              <a16:creationId xmlns:a16="http://schemas.microsoft.com/office/drawing/2014/main" id="{174EE4B6-D256-4474-A1BF-57296327340A}"/>
            </a:ext>
          </a:extLst>
        </xdr:cNvPr>
        <xdr:cNvPicPr>
          <a:picLocks noChangeAspect="1"/>
        </xdr:cNvPicPr>
      </xdr:nvPicPr>
      <xdr:blipFill>
        <a:blip xmlns:r="http://schemas.openxmlformats.org/officeDocument/2006/relationships" r:embed="rId17"/>
        <a:stretch>
          <a:fillRect/>
        </a:stretch>
      </xdr:blipFill>
      <xdr:spPr>
        <a:xfrm>
          <a:off x="6769101" y="225336100"/>
          <a:ext cx="4389970" cy="3166173"/>
        </a:xfrm>
        <a:prstGeom prst="rect">
          <a:avLst/>
        </a:prstGeom>
      </xdr:spPr>
    </xdr:pic>
    <xdr:clientData/>
  </xdr:twoCellAnchor>
  <xdr:oneCellAnchor>
    <xdr:from>
      <xdr:col>1</xdr:col>
      <xdr:colOff>340947</xdr:colOff>
      <xdr:row>1219</xdr:row>
      <xdr:rowOff>16201</xdr:rowOff>
    </xdr:from>
    <xdr:ext cx="2143159" cy="560204"/>
    <xdr:pic>
      <xdr:nvPicPr>
        <xdr:cNvPr id="88" name="Imagen 87">
          <a:extLst>
            <a:ext uri="{FF2B5EF4-FFF2-40B4-BE49-F238E27FC236}">
              <a16:creationId xmlns:a16="http://schemas.microsoft.com/office/drawing/2014/main" id="{CA5E25EA-0BF0-4433-A65D-27AD9A5A763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22228101"/>
          <a:ext cx="2143159" cy="560204"/>
        </a:xfrm>
        <a:prstGeom prst="rect">
          <a:avLst/>
        </a:prstGeom>
      </xdr:spPr>
    </xdr:pic>
    <xdr:clientData/>
  </xdr:oneCellAnchor>
  <xdr:twoCellAnchor editAs="oneCell">
    <xdr:from>
      <xdr:col>4</xdr:col>
      <xdr:colOff>609600</xdr:colOff>
      <xdr:row>1229</xdr:row>
      <xdr:rowOff>190500</xdr:rowOff>
    </xdr:from>
    <xdr:to>
      <xdr:col>8</xdr:col>
      <xdr:colOff>648131</xdr:colOff>
      <xdr:row>1246</xdr:row>
      <xdr:rowOff>152968</xdr:rowOff>
    </xdr:to>
    <xdr:pic>
      <xdr:nvPicPr>
        <xdr:cNvPr id="91" name="Imagen 90">
          <a:extLst>
            <a:ext uri="{FF2B5EF4-FFF2-40B4-BE49-F238E27FC236}">
              <a16:creationId xmlns:a16="http://schemas.microsoft.com/office/drawing/2014/main" id="{81AAB9C9-858D-4716-8F1E-5E42535E7ED9}"/>
            </a:ext>
          </a:extLst>
        </xdr:cNvPr>
        <xdr:cNvPicPr>
          <a:picLocks noChangeAspect="1"/>
        </xdr:cNvPicPr>
      </xdr:nvPicPr>
      <xdr:blipFill>
        <a:blip xmlns:r="http://schemas.openxmlformats.org/officeDocument/2006/relationships" r:embed="rId18"/>
        <a:stretch>
          <a:fillRect/>
        </a:stretch>
      </xdr:blipFill>
      <xdr:spPr>
        <a:xfrm>
          <a:off x="3657600" y="233159300"/>
          <a:ext cx="3086531" cy="4077269"/>
        </a:xfrm>
        <a:prstGeom prst="rect">
          <a:avLst/>
        </a:prstGeom>
      </xdr:spPr>
    </xdr:pic>
    <xdr:clientData/>
  </xdr:twoCellAnchor>
  <xdr:oneCellAnchor>
    <xdr:from>
      <xdr:col>1</xdr:col>
      <xdr:colOff>340947</xdr:colOff>
      <xdr:row>1256</xdr:row>
      <xdr:rowOff>16201</xdr:rowOff>
    </xdr:from>
    <xdr:ext cx="2143159" cy="560204"/>
    <xdr:pic>
      <xdr:nvPicPr>
        <xdr:cNvPr id="94" name="Imagen 93">
          <a:extLst>
            <a:ext uri="{FF2B5EF4-FFF2-40B4-BE49-F238E27FC236}">
              <a16:creationId xmlns:a16="http://schemas.microsoft.com/office/drawing/2014/main" id="{ACEF87D9-0C2F-4A7F-8B0E-A73049A03FC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30787901"/>
          <a:ext cx="2143159" cy="560204"/>
        </a:xfrm>
        <a:prstGeom prst="rect">
          <a:avLst/>
        </a:prstGeom>
      </xdr:spPr>
    </xdr:pic>
    <xdr:clientData/>
  </xdr:oneCellAnchor>
  <xdr:twoCellAnchor editAs="oneCell">
    <xdr:from>
      <xdr:col>1</xdr:col>
      <xdr:colOff>342900</xdr:colOff>
      <xdr:row>1267</xdr:row>
      <xdr:rowOff>94905</xdr:rowOff>
    </xdr:from>
    <xdr:to>
      <xdr:col>8</xdr:col>
      <xdr:colOff>470204</xdr:colOff>
      <xdr:row>1282</xdr:row>
      <xdr:rowOff>25400</xdr:rowOff>
    </xdr:to>
    <xdr:pic>
      <xdr:nvPicPr>
        <xdr:cNvPr id="92" name="Imagen 91">
          <a:extLst>
            <a:ext uri="{FF2B5EF4-FFF2-40B4-BE49-F238E27FC236}">
              <a16:creationId xmlns:a16="http://schemas.microsoft.com/office/drawing/2014/main" id="{85E1A68A-A306-4F3A-8F85-1356F3405FFF}"/>
            </a:ext>
          </a:extLst>
        </xdr:cNvPr>
        <xdr:cNvPicPr>
          <a:picLocks noChangeAspect="1"/>
        </xdr:cNvPicPr>
      </xdr:nvPicPr>
      <xdr:blipFill>
        <a:blip xmlns:r="http://schemas.openxmlformats.org/officeDocument/2006/relationships" r:embed="rId19"/>
        <a:stretch>
          <a:fillRect/>
        </a:stretch>
      </xdr:blipFill>
      <xdr:spPr>
        <a:xfrm>
          <a:off x="1104900" y="242080705"/>
          <a:ext cx="5461304" cy="3359495"/>
        </a:xfrm>
        <a:prstGeom prst="rect">
          <a:avLst/>
        </a:prstGeom>
      </xdr:spPr>
    </xdr:pic>
    <xdr:clientData/>
  </xdr:twoCellAnchor>
  <xdr:twoCellAnchor editAs="oneCell">
    <xdr:from>
      <xdr:col>1</xdr:col>
      <xdr:colOff>381001</xdr:colOff>
      <xdr:row>648</xdr:row>
      <xdr:rowOff>101600</xdr:rowOff>
    </xdr:from>
    <xdr:to>
      <xdr:col>6</xdr:col>
      <xdr:colOff>740426</xdr:colOff>
      <xdr:row>658</xdr:row>
      <xdr:rowOff>130743</xdr:rowOff>
    </xdr:to>
    <xdr:pic>
      <xdr:nvPicPr>
        <xdr:cNvPr id="93" name="Imagen 92">
          <a:extLst>
            <a:ext uri="{FF2B5EF4-FFF2-40B4-BE49-F238E27FC236}">
              <a16:creationId xmlns:a16="http://schemas.microsoft.com/office/drawing/2014/main" id="{085F4AF0-334E-4563-B803-BD72A172E7D6}"/>
            </a:ext>
          </a:extLst>
        </xdr:cNvPr>
        <xdr:cNvPicPr>
          <a:picLocks noChangeAspect="1"/>
        </xdr:cNvPicPr>
      </xdr:nvPicPr>
      <xdr:blipFill>
        <a:blip xmlns:r="http://schemas.openxmlformats.org/officeDocument/2006/relationships" r:embed="rId20"/>
        <a:stretch>
          <a:fillRect/>
        </a:stretch>
      </xdr:blipFill>
      <xdr:spPr>
        <a:xfrm>
          <a:off x="1143001" y="141655800"/>
          <a:ext cx="4169425" cy="2315143"/>
        </a:xfrm>
        <a:prstGeom prst="rect">
          <a:avLst/>
        </a:prstGeom>
      </xdr:spPr>
    </xdr:pic>
    <xdr:clientData/>
  </xdr:twoCellAnchor>
  <xdr:twoCellAnchor editAs="oneCell">
    <xdr:from>
      <xdr:col>8</xdr:col>
      <xdr:colOff>673101</xdr:colOff>
      <xdr:row>639</xdr:row>
      <xdr:rowOff>17036</xdr:rowOff>
    </xdr:from>
    <xdr:to>
      <xdr:col>14</xdr:col>
      <xdr:colOff>228600</xdr:colOff>
      <xdr:row>655</xdr:row>
      <xdr:rowOff>137428</xdr:rowOff>
    </xdr:to>
    <xdr:pic>
      <xdr:nvPicPr>
        <xdr:cNvPr id="2048" name="Imagen 2047">
          <a:extLst>
            <a:ext uri="{FF2B5EF4-FFF2-40B4-BE49-F238E27FC236}">
              <a16:creationId xmlns:a16="http://schemas.microsoft.com/office/drawing/2014/main" id="{5B0CD4BF-A8EE-4B91-BCAA-261F186EA962}"/>
            </a:ext>
          </a:extLst>
        </xdr:cNvPr>
        <xdr:cNvPicPr>
          <a:picLocks noChangeAspect="1"/>
        </xdr:cNvPicPr>
      </xdr:nvPicPr>
      <xdr:blipFill>
        <a:blip xmlns:r="http://schemas.openxmlformats.org/officeDocument/2006/relationships" r:embed="rId21"/>
        <a:stretch>
          <a:fillRect/>
        </a:stretch>
      </xdr:blipFill>
      <xdr:spPr>
        <a:xfrm>
          <a:off x="6769101" y="139513836"/>
          <a:ext cx="4127499" cy="3777993"/>
        </a:xfrm>
        <a:prstGeom prst="rect">
          <a:avLst/>
        </a:prstGeom>
      </xdr:spPr>
    </xdr:pic>
    <xdr:clientData/>
  </xdr:twoCellAnchor>
  <xdr:oneCellAnchor>
    <xdr:from>
      <xdr:col>11</xdr:col>
      <xdr:colOff>292100</xdr:colOff>
      <xdr:row>713</xdr:row>
      <xdr:rowOff>215900</xdr:rowOff>
    </xdr:from>
    <xdr:ext cx="2291991" cy="2564112"/>
    <xdr:pic>
      <xdr:nvPicPr>
        <xdr:cNvPr id="100" name="Imagen 99">
          <a:extLst>
            <a:ext uri="{FF2B5EF4-FFF2-40B4-BE49-F238E27FC236}">
              <a16:creationId xmlns:a16="http://schemas.microsoft.com/office/drawing/2014/main" id="{200782A6-ED13-4235-B9D6-C17DE3A47C77}"/>
            </a:ext>
          </a:extLst>
        </xdr:cNvPr>
        <xdr:cNvPicPr>
          <a:picLocks noChangeAspect="1"/>
        </xdr:cNvPicPr>
      </xdr:nvPicPr>
      <xdr:blipFill>
        <a:blip xmlns:r="http://schemas.openxmlformats.org/officeDocument/2006/relationships" r:embed="rId22"/>
        <a:stretch>
          <a:fillRect/>
        </a:stretch>
      </xdr:blipFill>
      <xdr:spPr>
        <a:xfrm>
          <a:off x="8674100" y="165392100"/>
          <a:ext cx="2291991" cy="2564112"/>
        </a:xfrm>
        <a:prstGeom prst="rect">
          <a:avLst/>
        </a:prstGeom>
      </xdr:spPr>
    </xdr:pic>
    <xdr:clientData/>
  </xdr:oneCellAnchor>
  <xdr:oneCellAnchor>
    <xdr:from>
      <xdr:col>1</xdr:col>
      <xdr:colOff>340947</xdr:colOff>
      <xdr:row>1367</xdr:row>
      <xdr:rowOff>16201</xdr:rowOff>
    </xdr:from>
    <xdr:ext cx="2143159" cy="560204"/>
    <xdr:pic>
      <xdr:nvPicPr>
        <xdr:cNvPr id="101" name="Imagen 100">
          <a:extLst>
            <a:ext uri="{FF2B5EF4-FFF2-40B4-BE49-F238E27FC236}">
              <a16:creationId xmlns:a16="http://schemas.microsoft.com/office/drawing/2014/main" id="{026F6FE0-2D07-45D7-83D2-DF51C38A161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39347701"/>
          <a:ext cx="2143159" cy="560204"/>
        </a:xfrm>
        <a:prstGeom prst="rect">
          <a:avLst/>
        </a:prstGeom>
      </xdr:spPr>
    </xdr:pic>
    <xdr:clientData/>
  </xdr:oneCellAnchor>
  <xdr:oneCellAnchor>
    <xdr:from>
      <xdr:col>1</xdr:col>
      <xdr:colOff>340947</xdr:colOff>
      <xdr:row>1404</xdr:row>
      <xdr:rowOff>16201</xdr:rowOff>
    </xdr:from>
    <xdr:ext cx="2143159" cy="560204"/>
    <xdr:pic>
      <xdr:nvPicPr>
        <xdr:cNvPr id="103" name="Imagen 102">
          <a:extLst>
            <a:ext uri="{FF2B5EF4-FFF2-40B4-BE49-F238E27FC236}">
              <a16:creationId xmlns:a16="http://schemas.microsoft.com/office/drawing/2014/main" id="{63B3DB99-F172-44BC-8038-BF1682D94F4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47907501"/>
          <a:ext cx="2143159" cy="560204"/>
        </a:xfrm>
        <a:prstGeom prst="rect">
          <a:avLst/>
        </a:prstGeom>
      </xdr:spPr>
    </xdr:pic>
    <xdr:clientData/>
  </xdr:oneCellAnchor>
  <xdr:twoCellAnchor editAs="oneCell">
    <xdr:from>
      <xdr:col>3</xdr:col>
      <xdr:colOff>0</xdr:colOff>
      <xdr:row>1380</xdr:row>
      <xdr:rowOff>0</xdr:rowOff>
    </xdr:from>
    <xdr:to>
      <xdr:col>10</xdr:col>
      <xdr:colOff>127000</xdr:colOff>
      <xdr:row>1397</xdr:row>
      <xdr:rowOff>3288</xdr:rowOff>
    </xdr:to>
    <xdr:pic>
      <xdr:nvPicPr>
        <xdr:cNvPr id="2052" name="Imagen 2051">
          <a:extLst>
            <a:ext uri="{FF2B5EF4-FFF2-40B4-BE49-F238E27FC236}">
              <a16:creationId xmlns:a16="http://schemas.microsoft.com/office/drawing/2014/main" id="{E27A7D2B-2804-493E-B8FC-E1277F0E1FAA}"/>
            </a:ext>
          </a:extLst>
        </xdr:cNvPr>
        <xdr:cNvPicPr>
          <a:picLocks noChangeAspect="1"/>
        </xdr:cNvPicPr>
      </xdr:nvPicPr>
      <xdr:blipFill>
        <a:blip xmlns:r="http://schemas.openxmlformats.org/officeDocument/2006/relationships" r:embed="rId23"/>
        <a:stretch>
          <a:fillRect/>
        </a:stretch>
      </xdr:blipFill>
      <xdr:spPr>
        <a:xfrm>
          <a:off x="2286000" y="251002800"/>
          <a:ext cx="5461000" cy="3889488"/>
        </a:xfrm>
        <a:prstGeom prst="rect">
          <a:avLst/>
        </a:prstGeom>
      </xdr:spPr>
    </xdr:pic>
    <xdr:clientData/>
  </xdr:twoCellAnchor>
  <xdr:twoCellAnchor editAs="oneCell">
    <xdr:from>
      <xdr:col>3</xdr:col>
      <xdr:colOff>660400</xdr:colOff>
      <xdr:row>1416</xdr:row>
      <xdr:rowOff>203199</xdr:rowOff>
    </xdr:from>
    <xdr:to>
      <xdr:col>9</xdr:col>
      <xdr:colOff>685800</xdr:colOff>
      <xdr:row>1430</xdr:row>
      <xdr:rowOff>181470</xdr:rowOff>
    </xdr:to>
    <xdr:pic>
      <xdr:nvPicPr>
        <xdr:cNvPr id="2053" name="Imagen 2052">
          <a:extLst>
            <a:ext uri="{FF2B5EF4-FFF2-40B4-BE49-F238E27FC236}">
              <a16:creationId xmlns:a16="http://schemas.microsoft.com/office/drawing/2014/main" id="{ECAA3D91-AB20-477D-820A-4EE07D4FF54F}"/>
            </a:ext>
          </a:extLst>
        </xdr:cNvPr>
        <xdr:cNvPicPr>
          <a:picLocks noChangeAspect="1"/>
        </xdr:cNvPicPr>
      </xdr:nvPicPr>
      <xdr:blipFill>
        <a:blip xmlns:r="http://schemas.openxmlformats.org/officeDocument/2006/relationships" r:embed="rId24"/>
        <a:stretch>
          <a:fillRect/>
        </a:stretch>
      </xdr:blipFill>
      <xdr:spPr>
        <a:xfrm>
          <a:off x="2946400" y="259537199"/>
          <a:ext cx="4597400" cy="3178671"/>
        </a:xfrm>
        <a:prstGeom prst="rect">
          <a:avLst/>
        </a:prstGeom>
      </xdr:spPr>
    </xdr:pic>
    <xdr:clientData/>
  </xdr:twoCellAnchor>
  <xdr:oneCellAnchor>
    <xdr:from>
      <xdr:col>1</xdr:col>
      <xdr:colOff>340947</xdr:colOff>
      <xdr:row>1441</xdr:row>
      <xdr:rowOff>16201</xdr:rowOff>
    </xdr:from>
    <xdr:ext cx="2143159" cy="560204"/>
    <xdr:pic>
      <xdr:nvPicPr>
        <xdr:cNvPr id="106" name="Imagen 105">
          <a:extLst>
            <a:ext uri="{FF2B5EF4-FFF2-40B4-BE49-F238E27FC236}">
              <a16:creationId xmlns:a16="http://schemas.microsoft.com/office/drawing/2014/main" id="{10636C20-737B-4588-B3D7-B36B251B120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56467301"/>
          <a:ext cx="2143159" cy="560204"/>
        </a:xfrm>
        <a:prstGeom prst="rect">
          <a:avLst/>
        </a:prstGeom>
      </xdr:spPr>
    </xdr:pic>
    <xdr:clientData/>
  </xdr:oneCellAnchor>
  <xdr:twoCellAnchor editAs="oneCell">
    <xdr:from>
      <xdr:col>2</xdr:col>
      <xdr:colOff>38100</xdr:colOff>
      <xdr:row>1451</xdr:row>
      <xdr:rowOff>203200</xdr:rowOff>
    </xdr:from>
    <xdr:to>
      <xdr:col>5</xdr:col>
      <xdr:colOff>363479</xdr:colOff>
      <xdr:row>1468</xdr:row>
      <xdr:rowOff>139700</xdr:rowOff>
    </xdr:to>
    <xdr:pic>
      <xdr:nvPicPr>
        <xdr:cNvPr id="2054" name="Imagen 2053">
          <a:extLst>
            <a:ext uri="{FF2B5EF4-FFF2-40B4-BE49-F238E27FC236}">
              <a16:creationId xmlns:a16="http://schemas.microsoft.com/office/drawing/2014/main" id="{36326FAE-3D9E-4E12-92FE-0D1EF9913C4D}"/>
            </a:ext>
          </a:extLst>
        </xdr:cNvPr>
        <xdr:cNvPicPr>
          <a:picLocks noChangeAspect="1"/>
        </xdr:cNvPicPr>
      </xdr:nvPicPr>
      <xdr:blipFill>
        <a:blip xmlns:r="http://schemas.openxmlformats.org/officeDocument/2006/relationships" r:embed="rId25"/>
        <a:stretch>
          <a:fillRect/>
        </a:stretch>
      </xdr:blipFill>
      <xdr:spPr>
        <a:xfrm>
          <a:off x="1562100" y="267411200"/>
          <a:ext cx="2611379" cy="4051300"/>
        </a:xfrm>
        <a:prstGeom prst="rect">
          <a:avLst/>
        </a:prstGeom>
      </xdr:spPr>
    </xdr:pic>
    <xdr:clientData/>
  </xdr:twoCellAnchor>
  <xdr:twoCellAnchor editAs="oneCell">
    <xdr:from>
      <xdr:col>7</xdr:col>
      <xdr:colOff>38100</xdr:colOff>
      <xdr:row>1451</xdr:row>
      <xdr:rowOff>101600</xdr:rowOff>
    </xdr:from>
    <xdr:to>
      <xdr:col>10</xdr:col>
      <xdr:colOff>567823</xdr:colOff>
      <xdr:row>1469</xdr:row>
      <xdr:rowOff>38101</xdr:rowOff>
    </xdr:to>
    <xdr:pic>
      <xdr:nvPicPr>
        <xdr:cNvPr id="2055" name="Imagen 2054">
          <a:extLst>
            <a:ext uri="{FF2B5EF4-FFF2-40B4-BE49-F238E27FC236}">
              <a16:creationId xmlns:a16="http://schemas.microsoft.com/office/drawing/2014/main" id="{A6DC3E22-F05B-4330-B434-09F79A51A917}"/>
            </a:ext>
          </a:extLst>
        </xdr:cNvPr>
        <xdr:cNvPicPr>
          <a:picLocks noChangeAspect="1"/>
        </xdr:cNvPicPr>
      </xdr:nvPicPr>
      <xdr:blipFill>
        <a:blip xmlns:r="http://schemas.openxmlformats.org/officeDocument/2006/relationships" r:embed="rId26"/>
        <a:stretch>
          <a:fillRect/>
        </a:stretch>
      </xdr:blipFill>
      <xdr:spPr>
        <a:xfrm>
          <a:off x="5372100" y="267309600"/>
          <a:ext cx="2815723" cy="4279900"/>
        </a:xfrm>
        <a:prstGeom prst="rect">
          <a:avLst/>
        </a:prstGeom>
      </xdr:spPr>
    </xdr:pic>
    <xdr:clientData/>
  </xdr:twoCellAnchor>
  <xdr:oneCellAnchor>
    <xdr:from>
      <xdr:col>1</xdr:col>
      <xdr:colOff>340947</xdr:colOff>
      <xdr:row>1478</xdr:row>
      <xdr:rowOff>16201</xdr:rowOff>
    </xdr:from>
    <xdr:ext cx="2143159" cy="560204"/>
    <xdr:pic>
      <xdr:nvPicPr>
        <xdr:cNvPr id="110" name="Imagen 109">
          <a:extLst>
            <a:ext uri="{FF2B5EF4-FFF2-40B4-BE49-F238E27FC236}">
              <a16:creationId xmlns:a16="http://schemas.microsoft.com/office/drawing/2014/main" id="{30995A98-5A6D-4A57-9660-9B8EFA5D4E1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65027101"/>
          <a:ext cx="2143159" cy="560204"/>
        </a:xfrm>
        <a:prstGeom prst="rect">
          <a:avLst/>
        </a:prstGeom>
      </xdr:spPr>
    </xdr:pic>
    <xdr:clientData/>
  </xdr:oneCellAnchor>
  <xdr:twoCellAnchor editAs="oneCell">
    <xdr:from>
      <xdr:col>3</xdr:col>
      <xdr:colOff>0</xdr:colOff>
      <xdr:row>1491</xdr:row>
      <xdr:rowOff>0</xdr:rowOff>
    </xdr:from>
    <xdr:to>
      <xdr:col>8</xdr:col>
      <xdr:colOff>685800</xdr:colOff>
      <xdr:row>1506</xdr:row>
      <xdr:rowOff>134743</xdr:rowOff>
    </xdr:to>
    <xdr:pic>
      <xdr:nvPicPr>
        <xdr:cNvPr id="2056" name="Imagen 2055">
          <a:extLst>
            <a:ext uri="{FF2B5EF4-FFF2-40B4-BE49-F238E27FC236}">
              <a16:creationId xmlns:a16="http://schemas.microsoft.com/office/drawing/2014/main" id="{04D73B66-2D88-459D-830D-7E00E8555B3D}"/>
            </a:ext>
          </a:extLst>
        </xdr:cNvPr>
        <xdr:cNvPicPr>
          <a:picLocks noChangeAspect="1"/>
        </xdr:cNvPicPr>
      </xdr:nvPicPr>
      <xdr:blipFill>
        <a:blip xmlns:r="http://schemas.openxmlformats.org/officeDocument/2006/relationships" r:embed="rId27"/>
        <a:stretch>
          <a:fillRect/>
        </a:stretch>
      </xdr:blipFill>
      <xdr:spPr>
        <a:xfrm>
          <a:off x="2286000" y="276682200"/>
          <a:ext cx="4495800" cy="3563744"/>
        </a:xfrm>
        <a:prstGeom prst="rect">
          <a:avLst/>
        </a:prstGeom>
      </xdr:spPr>
    </xdr:pic>
    <xdr:clientData/>
  </xdr:twoCellAnchor>
  <xdr:oneCellAnchor>
    <xdr:from>
      <xdr:col>1</xdr:col>
      <xdr:colOff>340947</xdr:colOff>
      <xdr:row>1515</xdr:row>
      <xdr:rowOff>16201</xdr:rowOff>
    </xdr:from>
    <xdr:ext cx="2143159" cy="560204"/>
    <xdr:pic>
      <xdr:nvPicPr>
        <xdr:cNvPr id="114" name="Imagen 113">
          <a:extLst>
            <a:ext uri="{FF2B5EF4-FFF2-40B4-BE49-F238E27FC236}">
              <a16:creationId xmlns:a16="http://schemas.microsoft.com/office/drawing/2014/main" id="{B4AA861D-0384-40FB-89C9-8D694EBA5C8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73586901"/>
          <a:ext cx="2143159" cy="560204"/>
        </a:xfrm>
        <a:prstGeom prst="rect">
          <a:avLst/>
        </a:prstGeom>
      </xdr:spPr>
    </xdr:pic>
    <xdr:clientData/>
  </xdr:oneCellAnchor>
  <xdr:twoCellAnchor editAs="oneCell">
    <xdr:from>
      <xdr:col>3</xdr:col>
      <xdr:colOff>292100</xdr:colOff>
      <xdr:row>1524</xdr:row>
      <xdr:rowOff>165100</xdr:rowOff>
    </xdr:from>
    <xdr:to>
      <xdr:col>9</xdr:col>
      <xdr:colOff>111738</xdr:colOff>
      <xdr:row>1540</xdr:row>
      <xdr:rowOff>108484</xdr:rowOff>
    </xdr:to>
    <xdr:pic>
      <xdr:nvPicPr>
        <xdr:cNvPr id="2057" name="Imagen 2056">
          <a:extLst>
            <a:ext uri="{FF2B5EF4-FFF2-40B4-BE49-F238E27FC236}">
              <a16:creationId xmlns:a16="http://schemas.microsoft.com/office/drawing/2014/main" id="{8A4C9893-B9E6-4665-8237-3A53AE51981B}"/>
            </a:ext>
          </a:extLst>
        </xdr:cNvPr>
        <xdr:cNvPicPr>
          <a:picLocks noChangeAspect="1"/>
        </xdr:cNvPicPr>
      </xdr:nvPicPr>
      <xdr:blipFill>
        <a:blip xmlns:r="http://schemas.openxmlformats.org/officeDocument/2006/relationships" r:embed="rId28"/>
        <a:stretch>
          <a:fillRect/>
        </a:stretch>
      </xdr:blipFill>
      <xdr:spPr>
        <a:xfrm>
          <a:off x="2578100" y="284264100"/>
          <a:ext cx="4391638" cy="3829584"/>
        </a:xfrm>
        <a:prstGeom prst="rect">
          <a:avLst/>
        </a:prstGeom>
      </xdr:spPr>
    </xdr:pic>
    <xdr:clientData/>
  </xdr:twoCellAnchor>
  <xdr:twoCellAnchor editAs="oneCell">
    <xdr:from>
      <xdr:col>3</xdr:col>
      <xdr:colOff>0</xdr:colOff>
      <xdr:row>1541</xdr:row>
      <xdr:rowOff>0</xdr:rowOff>
    </xdr:from>
    <xdr:to>
      <xdr:col>9</xdr:col>
      <xdr:colOff>286428</xdr:colOff>
      <xdr:row>1543</xdr:row>
      <xdr:rowOff>95327</xdr:rowOff>
    </xdr:to>
    <xdr:pic>
      <xdr:nvPicPr>
        <xdr:cNvPr id="2058" name="Imagen 2057">
          <a:extLst>
            <a:ext uri="{FF2B5EF4-FFF2-40B4-BE49-F238E27FC236}">
              <a16:creationId xmlns:a16="http://schemas.microsoft.com/office/drawing/2014/main" id="{616157EF-429B-4B17-BCDA-A00B2048D860}"/>
            </a:ext>
          </a:extLst>
        </xdr:cNvPr>
        <xdr:cNvPicPr>
          <a:picLocks noChangeAspect="1"/>
        </xdr:cNvPicPr>
      </xdr:nvPicPr>
      <xdr:blipFill>
        <a:blip xmlns:r="http://schemas.openxmlformats.org/officeDocument/2006/relationships" r:embed="rId29"/>
        <a:stretch>
          <a:fillRect/>
        </a:stretch>
      </xdr:blipFill>
      <xdr:spPr>
        <a:xfrm>
          <a:off x="2286000" y="288213800"/>
          <a:ext cx="4858428" cy="552527"/>
        </a:xfrm>
        <a:prstGeom prst="rect">
          <a:avLst/>
        </a:prstGeom>
      </xdr:spPr>
    </xdr:pic>
    <xdr:clientData/>
  </xdr:twoCellAnchor>
  <xdr:oneCellAnchor>
    <xdr:from>
      <xdr:col>1</xdr:col>
      <xdr:colOff>340947</xdr:colOff>
      <xdr:row>849</xdr:row>
      <xdr:rowOff>16201</xdr:rowOff>
    </xdr:from>
    <xdr:ext cx="2143159" cy="560204"/>
    <xdr:pic>
      <xdr:nvPicPr>
        <xdr:cNvPr id="118" name="Imagen 117">
          <a:extLst>
            <a:ext uri="{FF2B5EF4-FFF2-40B4-BE49-F238E27FC236}">
              <a16:creationId xmlns:a16="http://schemas.microsoft.com/office/drawing/2014/main" id="{43885B6A-CCB7-4F4B-A9B4-C501F0570EA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82146701"/>
          <a:ext cx="2143159" cy="560204"/>
        </a:xfrm>
        <a:prstGeom prst="rect">
          <a:avLst/>
        </a:prstGeom>
      </xdr:spPr>
    </xdr:pic>
    <xdr:clientData/>
  </xdr:oneCellAnchor>
  <xdr:twoCellAnchor editAs="oneCell">
    <xdr:from>
      <xdr:col>3</xdr:col>
      <xdr:colOff>50800</xdr:colOff>
      <xdr:row>860</xdr:row>
      <xdr:rowOff>101600</xdr:rowOff>
    </xdr:from>
    <xdr:to>
      <xdr:col>11</xdr:col>
      <xdr:colOff>215900</xdr:colOff>
      <xdr:row>876</xdr:row>
      <xdr:rowOff>19179</xdr:rowOff>
    </xdr:to>
    <xdr:pic>
      <xdr:nvPicPr>
        <xdr:cNvPr id="2059" name="Imagen 2058">
          <a:extLst>
            <a:ext uri="{FF2B5EF4-FFF2-40B4-BE49-F238E27FC236}">
              <a16:creationId xmlns:a16="http://schemas.microsoft.com/office/drawing/2014/main" id="{B0B0A456-01C8-4AE9-ABF8-06594BB64E32}"/>
            </a:ext>
          </a:extLst>
        </xdr:cNvPr>
        <xdr:cNvPicPr>
          <a:picLocks noChangeAspect="1"/>
        </xdr:cNvPicPr>
      </xdr:nvPicPr>
      <xdr:blipFill>
        <a:blip xmlns:r="http://schemas.openxmlformats.org/officeDocument/2006/relationships" r:embed="rId30"/>
        <a:stretch>
          <a:fillRect/>
        </a:stretch>
      </xdr:blipFill>
      <xdr:spPr>
        <a:xfrm>
          <a:off x="2336800" y="293446200"/>
          <a:ext cx="6261100" cy="3575179"/>
        </a:xfrm>
        <a:prstGeom prst="rect">
          <a:avLst/>
        </a:prstGeom>
      </xdr:spPr>
    </xdr:pic>
    <xdr:clientData/>
  </xdr:twoCellAnchor>
  <xdr:oneCellAnchor>
    <xdr:from>
      <xdr:col>1</xdr:col>
      <xdr:colOff>340947</xdr:colOff>
      <xdr:row>886</xdr:row>
      <xdr:rowOff>16201</xdr:rowOff>
    </xdr:from>
    <xdr:ext cx="2143159" cy="560204"/>
    <xdr:pic>
      <xdr:nvPicPr>
        <xdr:cNvPr id="122" name="Imagen 121">
          <a:extLst>
            <a:ext uri="{FF2B5EF4-FFF2-40B4-BE49-F238E27FC236}">
              <a16:creationId xmlns:a16="http://schemas.microsoft.com/office/drawing/2014/main" id="{FA286BD7-7FEB-4E35-8928-A522C679A07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90706501"/>
          <a:ext cx="2143159" cy="560204"/>
        </a:xfrm>
        <a:prstGeom prst="rect">
          <a:avLst/>
        </a:prstGeom>
      </xdr:spPr>
    </xdr:pic>
    <xdr:clientData/>
  </xdr:oneCellAnchor>
  <xdr:oneCellAnchor>
    <xdr:from>
      <xdr:col>3</xdr:col>
      <xdr:colOff>50800</xdr:colOff>
      <xdr:row>897</xdr:row>
      <xdr:rowOff>101600</xdr:rowOff>
    </xdr:from>
    <xdr:ext cx="6261100" cy="3575179"/>
    <xdr:pic>
      <xdr:nvPicPr>
        <xdr:cNvPr id="123" name="Imagen 122">
          <a:extLst>
            <a:ext uri="{FF2B5EF4-FFF2-40B4-BE49-F238E27FC236}">
              <a16:creationId xmlns:a16="http://schemas.microsoft.com/office/drawing/2014/main" id="{D688992A-51C0-4F1D-8746-9299207BE19E}"/>
            </a:ext>
          </a:extLst>
        </xdr:cNvPr>
        <xdr:cNvPicPr>
          <a:picLocks noChangeAspect="1"/>
        </xdr:cNvPicPr>
      </xdr:nvPicPr>
      <xdr:blipFill>
        <a:blip xmlns:r="http://schemas.openxmlformats.org/officeDocument/2006/relationships" r:embed="rId30"/>
        <a:stretch>
          <a:fillRect/>
        </a:stretch>
      </xdr:blipFill>
      <xdr:spPr>
        <a:xfrm>
          <a:off x="2336800" y="293446200"/>
          <a:ext cx="6261100" cy="3575179"/>
        </a:xfrm>
        <a:prstGeom prst="rect">
          <a:avLst/>
        </a:prstGeom>
      </xdr:spPr>
    </xdr:pic>
    <xdr:clientData/>
  </xdr:oneCellAnchor>
  <xdr:oneCellAnchor>
    <xdr:from>
      <xdr:col>1</xdr:col>
      <xdr:colOff>340947</xdr:colOff>
      <xdr:row>923</xdr:row>
      <xdr:rowOff>16201</xdr:rowOff>
    </xdr:from>
    <xdr:ext cx="2143159" cy="560204"/>
    <xdr:pic>
      <xdr:nvPicPr>
        <xdr:cNvPr id="124" name="Imagen 123">
          <a:extLst>
            <a:ext uri="{FF2B5EF4-FFF2-40B4-BE49-F238E27FC236}">
              <a16:creationId xmlns:a16="http://schemas.microsoft.com/office/drawing/2014/main" id="{E5B43739-EE95-4E81-A1C6-9BD1F2A823C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196548701"/>
          <a:ext cx="2143159" cy="560204"/>
        </a:xfrm>
        <a:prstGeom prst="rect">
          <a:avLst/>
        </a:prstGeom>
      </xdr:spPr>
    </xdr:pic>
    <xdr:clientData/>
  </xdr:oneCellAnchor>
  <xdr:oneCellAnchor>
    <xdr:from>
      <xdr:col>3</xdr:col>
      <xdr:colOff>50800</xdr:colOff>
      <xdr:row>934</xdr:row>
      <xdr:rowOff>101600</xdr:rowOff>
    </xdr:from>
    <xdr:ext cx="6261100" cy="3575179"/>
    <xdr:pic>
      <xdr:nvPicPr>
        <xdr:cNvPr id="125" name="Imagen 124">
          <a:extLst>
            <a:ext uri="{FF2B5EF4-FFF2-40B4-BE49-F238E27FC236}">
              <a16:creationId xmlns:a16="http://schemas.microsoft.com/office/drawing/2014/main" id="{80BC5D7D-95CC-43CB-AD1D-016D8FF07DDE}"/>
            </a:ext>
          </a:extLst>
        </xdr:cNvPr>
        <xdr:cNvPicPr>
          <a:picLocks noChangeAspect="1"/>
        </xdr:cNvPicPr>
      </xdr:nvPicPr>
      <xdr:blipFill>
        <a:blip xmlns:r="http://schemas.openxmlformats.org/officeDocument/2006/relationships" r:embed="rId30"/>
        <a:stretch>
          <a:fillRect/>
        </a:stretch>
      </xdr:blipFill>
      <xdr:spPr>
        <a:xfrm>
          <a:off x="2336800" y="199288400"/>
          <a:ext cx="6261100" cy="3575179"/>
        </a:xfrm>
        <a:prstGeom prst="rect">
          <a:avLst/>
        </a:prstGeom>
      </xdr:spPr>
    </xdr:pic>
    <xdr:clientData/>
  </xdr:oneCellAnchor>
  <xdr:oneCellAnchor>
    <xdr:from>
      <xdr:col>1</xdr:col>
      <xdr:colOff>340947</xdr:colOff>
      <xdr:row>960</xdr:row>
      <xdr:rowOff>16201</xdr:rowOff>
    </xdr:from>
    <xdr:ext cx="2143159" cy="560204"/>
    <xdr:pic>
      <xdr:nvPicPr>
        <xdr:cNvPr id="126" name="Imagen 125">
          <a:extLst>
            <a:ext uri="{FF2B5EF4-FFF2-40B4-BE49-F238E27FC236}">
              <a16:creationId xmlns:a16="http://schemas.microsoft.com/office/drawing/2014/main" id="{B4ABE6E6-EE8C-48A4-877B-46D69AC91C0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05108501"/>
          <a:ext cx="2143159" cy="560204"/>
        </a:xfrm>
        <a:prstGeom prst="rect">
          <a:avLst/>
        </a:prstGeom>
      </xdr:spPr>
    </xdr:pic>
    <xdr:clientData/>
  </xdr:oneCellAnchor>
  <xdr:oneCellAnchor>
    <xdr:from>
      <xdr:col>3</xdr:col>
      <xdr:colOff>50800</xdr:colOff>
      <xdr:row>971</xdr:row>
      <xdr:rowOff>101600</xdr:rowOff>
    </xdr:from>
    <xdr:ext cx="6261100" cy="3575179"/>
    <xdr:pic>
      <xdr:nvPicPr>
        <xdr:cNvPr id="127" name="Imagen 126">
          <a:extLst>
            <a:ext uri="{FF2B5EF4-FFF2-40B4-BE49-F238E27FC236}">
              <a16:creationId xmlns:a16="http://schemas.microsoft.com/office/drawing/2014/main" id="{C16340A9-A008-41C5-85EA-2E00C7AEE1FF}"/>
            </a:ext>
          </a:extLst>
        </xdr:cNvPr>
        <xdr:cNvPicPr>
          <a:picLocks noChangeAspect="1"/>
        </xdr:cNvPicPr>
      </xdr:nvPicPr>
      <xdr:blipFill>
        <a:blip xmlns:r="http://schemas.openxmlformats.org/officeDocument/2006/relationships" r:embed="rId30"/>
        <a:stretch>
          <a:fillRect/>
        </a:stretch>
      </xdr:blipFill>
      <xdr:spPr>
        <a:xfrm>
          <a:off x="2336800" y="207848200"/>
          <a:ext cx="6261100" cy="3575179"/>
        </a:xfrm>
        <a:prstGeom prst="rect">
          <a:avLst/>
        </a:prstGeom>
      </xdr:spPr>
    </xdr:pic>
    <xdr:clientData/>
  </xdr:oneCellAnchor>
  <xdr:oneCellAnchor>
    <xdr:from>
      <xdr:col>1</xdr:col>
      <xdr:colOff>340947</xdr:colOff>
      <xdr:row>1663</xdr:row>
      <xdr:rowOff>16201</xdr:rowOff>
    </xdr:from>
    <xdr:ext cx="2143159" cy="560204"/>
    <xdr:pic>
      <xdr:nvPicPr>
        <xdr:cNvPr id="128" name="Imagen 127">
          <a:extLst>
            <a:ext uri="{FF2B5EF4-FFF2-40B4-BE49-F238E27FC236}">
              <a16:creationId xmlns:a16="http://schemas.microsoft.com/office/drawing/2014/main" id="{8E48FC4E-A235-45A1-85CF-06EB573AC73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16385901"/>
          <a:ext cx="2143159" cy="560204"/>
        </a:xfrm>
        <a:prstGeom prst="rect">
          <a:avLst/>
        </a:prstGeom>
      </xdr:spPr>
    </xdr:pic>
    <xdr:clientData/>
  </xdr:oneCellAnchor>
  <xdr:oneCellAnchor>
    <xdr:from>
      <xdr:col>1</xdr:col>
      <xdr:colOff>340947</xdr:colOff>
      <xdr:row>1700</xdr:row>
      <xdr:rowOff>16201</xdr:rowOff>
    </xdr:from>
    <xdr:ext cx="2143159" cy="560204"/>
    <xdr:pic>
      <xdr:nvPicPr>
        <xdr:cNvPr id="131" name="Imagen 130">
          <a:extLst>
            <a:ext uri="{FF2B5EF4-FFF2-40B4-BE49-F238E27FC236}">
              <a16:creationId xmlns:a16="http://schemas.microsoft.com/office/drawing/2014/main" id="{F0D5E2B7-DFE5-4A11-9AF1-B2427D571EF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24945701"/>
          <a:ext cx="2143159" cy="560204"/>
        </a:xfrm>
        <a:prstGeom prst="rect">
          <a:avLst/>
        </a:prstGeom>
      </xdr:spPr>
    </xdr:pic>
    <xdr:clientData/>
  </xdr:oneCellAnchor>
  <xdr:oneCellAnchor>
    <xdr:from>
      <xdr:col>1</xdr:col>
      <xdr:colOff>340947</xdr:colOff>
      <xdr:row>1737</xdr:row>
      <xdr:rowOff>16201</xdr:rowOff>
    </xdr:from>
    <xdr:ext cx="2143159" cy="560204"/>
    <xdr:pic>
      <xdr:nvPicPr>
        <xdr:cNvPr id="132" name="Imagen 131">
          <a:extLst>
            <a:ext uri="{FF2B5EF4-FFF2-40B4-BE49-F238E27FC236}">
              <a16:creationId xmlns:a16="http://schemas.microsoft.com/office/drawing/2014/main" id="{65706BA8-C416-456F-9E7C-400AB54B795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33505501"/>
          <a:ext cx="2143159" cy="560204"/>
        </a:xfrm>
        <a:prstGeom prst="rect">
          <a:avLst/>
        </a:prstGeom>
      </xdr:spPr>
    </xdr:pic>
    <xdr:clientData/>
  </xdr:oneCellAnchor>
  <xdr:twoCellAnchor editAs="oneCell">
    <xdr:from>
      <xdr:col>3</xdr:col>
      <xdr:colOff>177800</xdr:colOff>
      <xdr:row>1672</xdr:row>
      <xdr:rowOff>167727</xdr:rowOff>
    </xdr:from>
    <xdr:to>
      <xdr:col>10</xdr:col>
      <xdr:colOff>215900</xdr:colOff>
      <xdr:row>1693</xdr:row>
      <xdr:rowOff>140136</xdr:rowOff>
    </xdr:to>
    <xdr:pic>
      <xdr:nvPicPr>
        <xdr:cNvPr id="2060" name="Imagen 2059">
          <a:extLst>
            <a:ext uri="{FF2B5EF4-FFF2-40B4-BE49-F238E27FC236}">
              <a16:creationId xmlns:a16="http://schemas.microsoft.com/office/drawing/2014/main" id="{D981B2FA-8D86-42B4-9954-C6E4A14085EC}"/>
            </a:ext>
          </a:extLst>
        </xdr:cNvPr>
        <xdr:cNvPicPr>
          <a:picLocks noChangeAspect="1"/>
        </xdr:cNvPicPr>
      </xdr:nvPicPr>
      <xdr:blipFill>
        <a:blip xmlns:r="http://schemas.openxmlformats.org/officeDocument/2006/relationships" r:embed="rId31"/>
        <a:stretch>
          <a:fillRect/>
        </a:stretch>
      </xdr:blipFill>
      <xdr:spPr>
        <a:xfrm>
          <a:off x="2463800" y="327065727"/>
          <a:ext cx="5372100" cy="5001610"/>
        </a:xfrm>
        <a:prstGeom prst="rect">
          <a:avLst/>
        </a:prstGeom>
      </xdr:spPr>
    </xdr:pic>
    <xdr:clientData/>
  </xdr:twoCellAnchor>
  <xdr:twoCellAnchor editAs="oneCell">
    <xdr:from>
      <xdr:col>2</xdr:col>
      <xdr:colOff>127000</xdr:colOff>
      <xdr:row>1710</xdr:row>
      <xdr:rowOff>266700</xdr:rowOff>
    </xdr:from>
    <xdr:to>
      <xdr:col>9</xdr:col>
      <xdr:colOff>584200</xdr:colOff>
      <xdr:row>1730</xdr:row>
      <xdr:rowOff>719</xdr:rowOff>
    </xdr:to>
    <xdr:pic>
      <xdr:nvPicPr>
        <xdr:cNvPr id="2061" name="Imagen 2060">
          <a:extLst>
            <a:ext uri="{FF2B5EF4-FFF2-40B4-BE49-F238E27FC236}">
              <a16:creationId xmlns:a16="http://schemas.microsoft.com/office/drawing/2014/main" id="{E3D0A789-A0DE-4486-B86F-7DC415078309}"/>
            </a:ext>
          </a:extLst>
        </xdr:cNvPr>
        <xdr:cNvPicPr>
          <a:picLocks noChangeAspect="1"/>
        </xdr:cNvPicPr>
      </xdr:nvPicPr>
      <xdr:blipFill>
        <a:blip xmlns:r="http://schemas.openxmlformats.org/officeDocument/2006/relationships" r:embed="rId32"/>
        <a:stretch>
          <a:fillRect/>
        </a:stretch>
      </xdr:blipFill>
      <xdr:spPr>
        <a:xfrm>
          <a:off x="1651000" y="335953100"/>
          <a:ext cx="5791200" cy="4534619"/>
        </a:xfrm>
        <a:prstGeom prst="rect">
          <a:avLst/>
        </a:prstGeom>
      </xdr:spPr>
    </xdr:pic>
    <xdr:clientData/>
  </xdr:twoCellAnchor>
  <xdr:twoCellAnchor editAs="oneCell">
    <xdr:from>
      <xdr:col>1</xdr:col>
      <xdr:colOff>393701</xdr:colOff>
      <xdr:row>1746</xdr:row>
      <xdr:rowOff>44958</xdr:rowOff>
    </xdr:from>
    <xdr:to>
      <xdr:col>8</xdr:col>
      <xdr:colOff>25401</xdr:colOff>
      <xdr:row>1767</xdr:row>
      <xdr:rowOff>38913</xdr:rowOff>
    </xdr:to>
    <xdr:pic>
      <xdr:nvPicPr>
        <xdr:cNvPr id="2062" name="Imagen 2061">
          <a:extLst>
            <a:ext uri="{FF2B5EF4-FFF2-40B4-BE49-F238E27FC236}">
              <a16:creationId xmlns:a16="http://schemas.microsoft.com/office/drawing/2014/main" id="{92F29D9D-7255-4A51-AD62-E70AE3A8FAE3}"/>
            </a:ext>
          </a:extLst>
        </xdr:cNvPr>
        <xdr:cNvPicPr>
          <a:picLocks noChangeAspect="1"/>
        </xdr:cNvPicPr>
      </xdr:nvPicPr>
      <xdr:blipFill>
        <a:blip xmlns:r="http://schemas.openxmlformats.org/officeDocument/2006/relationships" r:embed="rId33"/>
        <a:stretch>
          <a:fillRect/>
        </a:stretch>
      </xdr:blipFill>
      <xdr:spPr>
        <a:xfrm>
          <a:off x="1155701" y="344062558"/>
          <a:ext cx="4965700" cy="5023155"/>
        </a:xfrm>
        <a:prstGeom prst="rect">
          <a:avLst/>
        </a:prstGeom>
      </xdr:spPr>
    </xdr:pic>
    <xdr:clientData/>
  </xdr:twoCellAnchor>
  <xdr:twoCellAnchor editAs="oneCell">
    <xdr:from>
      <xdr:col>8</xdr:col>
      <xdr:colOff>736600</xdr:colOff>
      <xdr:row>1748</xdr:row>
      <xdr:rowOff>101600</xdr:rowOff>
    </xdr:from>
    <xdr:to>
      <xdr:col>14</xdr:col>
      <xdr:colOff>466436</xdr:colOff>
      <xdr:row>1761</xdr:row>
      <xdr:rowOff>101600</xdr:rowOff>
    </xdr:to>
    <xdr:pic>
      <xdr:nvPicPr>
        <xdr:cNvPr id="2063" name="Imagen 2062">
          <a:extLst>
            <a:ext uri="{FF2B5EF4-FFF2-40B4-BE49-F238E27FC236}">
              <a16:creationId xmlns:a16="http://schemas.microsoft.com/office/drawing/2014/main" id="{C12903C5-7DF8-4CDB-BF4D-5C596DC2EEC3}"/>
            </a:ext>
          </a:extLst>
        </xdr:cNvPr>
        <xdr:cNvPicPr>
          <a:picLocks noChangeAspect="1"/>
        </xdr:cNvPicPr>
      </xdr:nvPicPr>
      <xdr:blipFill>
        <a:blip xmlns:r="http://schemas.openxmlformats.org/officeDocument/2006/relationships" r:embed="rId34"/>
        <a:stretch>
          <a:fillRect/>
        </a:stretch>
      </xdr:blipFill>
      <xdr:spPr>
        <a:xfrm>
          <a:off x="6832600" y="344805000"/>
          <a:ext cx="4301836" cy="2971800"/>
        </a:xfrm>
        <a:prstGeom prst="rect">
          <a:avLst/>
        </a:prstGeom>
      </xdr:spPr>
    </xdr:pic>
    <xdr:clientData/>
  </xdr:twoCellAnchor>
  <xdr:oneCellAnchor>
    <xdr:from>
      <xdr:col>1</xdr:col>
      <xdr:colOff>340947</xdr:colOff>
      <xdr:row>1774</xdr:row>
      <xdr:rowOff>16201</xdr:rowOff>
    </xdr:from>
    <xdr:ext cx="2143159" cy="560204"/>
    <xdr:pic>
      <xdr:nvPicPr>
        <xdr:cNvPr id="137" name="Imagen 136">
          <a:extLst>
            <a:ext uri="{FF2B5EF4-FFF2-40B4-BE49-F238E27FC236}">
              <a16:creationId xmlns:a16="http://schemas.microsoft.com/office/drawing/2014/main" id="{71F801CC-E131-4BCB-8222-F0E296F0C44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42065301"/>
          <a:ext cx="2143159" cy="560204"/>
        </a:xfrm>
        <a:prstGeom prst="rect">
          <a:avLst/>
        </a:prstGeom>
      </xdr:spPr>
    </xdr:pic>
    <xdr:clientData/>
  </xdr:oneCellAnchor>
  <xdr:oneCellAnchor>
    <xdr:from>
      <xdr:col>1</xdr:col>
      <xdr:colOff>340947</xdr:colOff>
      <xdr:row>1922</xdr:row>
      <xdr:rowOff>16201</xdr:rowOff>
    </xdr:from>
    <xdr:ext cx="2143159" cy="560204"/>
    <xdr:pic>
      <xdr:nvPicPr>
        <xdr:cNvPr id="141" name="Imagen 140">
          <a:extLst>
            <a:ext uri="{FF2B5EF4-FFF2-40B4-BE49-F238E27FC236}">
              <a16:creationId xmlns:a16="http://schemas.microsoft.com/office/drawing/2014/main" id="{EFAB68C6-9ED0-477B-AFFB-082E72EEF75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50625101"/>
          <a:ext cx="2143159" cy="560204"/>
        </a:xfrm>
        <a:prstGeom prst="rect">
          <a:avLst/>
        </a:prstGeom>
      </xdr:spPr>
    </xdr:pic>
    <xdr:clientData/>
  </xdr:oneCellAnchor>
  <xdr:oneCellAnchor>
    <xdr:from>
      <xdr:col>1</xdr:col>
      <xdr:colOff>340947</xdr:colOff>
      <xdr:row>516</xdr:row>
      <xdr:rowOff>16201</xdr:rowOff>
    </xdr:from>
    <xdr:ext cx="2143159" cy="560204"/>
    <xdr:pic>
      <xdr:nvPicPr>
        <xdr:cNvPr id="143" name="Imagen 142">
          <a:extLst>
            <a:ext uri="{FF2B5EF4-FFF2-40B4-BE49-F238E27FC236}">
              <a16:creationId xmlns:a16="http://schemas.microsoft.com/office/drawing/2014/main" id="{F7047736-FCCE-4BF4-A4F5-F7413A41FD5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119510501"/>
          <a:ext cx="2143159" cy="560204"/>
        </a:xfrm>
        <a:prstGeom prst="rect">
          <a:avLst/>
        </a:prstGeom>
      </xdr:spPr>
    </xdr:pic>
    <xdr:clientData/>
  </xdr:oneCellAnchor>
  <xdr:twoCellAnchor editAs="oneCell">
    <xdr:from>
      <xdr:col>1</xdr:col>
      <xdr:colOff>101600</xdr:colOff>
      <xdr:row>525</xdr:row>
      <xdr:rowOff>190500</xdr:rowOff>
    </xdr:from>
    <xdr:to>
      <xdr:col>9</xdr:col>
      <xdr:colOff>725362</xdr:colOff>
      <xdr:row>540</xdr:row>
      <xdr:rowOff>132899</xdr:rowOff>
    </xdr:to>
    <xdr:pic>
      <xdr:nvPicPr>
        <xdr:cNvPr id="2065" name="Imagen 2064">
          <a:extLst>
            <a:ext uri="{FF2B5EF4-FFF2-40B4-BE49-F238E27FC236}">
              <a16:creationId xmlns:a16="http://schemas.microsoft.com/office/drawing/2014/main" id="{6870310F-975C-4ABD-8EFA-EA9967838DFD}"/>
            </a:ext>
          </a:extLst>
        </xdr:cNvPr>
        <xdr:cNvPicPr>
          <a:picLocks noChangeAspect="1"/>
        </xdr:cNvPicPr>
      </xdr:nvPicPr>
      <xdr:blipFill rotWithShape="1">
        <a:blip xmlns:r="http://schemas.openxmlformats.org/officeDocument/2006/relationships" r:embed="rId35"/>
        <a:srcRect l="5534"/>
        <a:stretch/>
      </xdr:blipFill>
      <xdr:spPr>
        <a:xfrm>
          <a:off x="863600" y="130213100"/>
          <a:ext cx="6719762" cy="3600000"/>
        </a:xfrm>
        <a:prstGeom prst="rect">
          <a:avLst/>
        </a:prstGeom>
      </xdr:spPr>
    </xdr:pic>
    <xdr:clientData/>
  </xdr:twoCellAnchor>
  <xdr:twoCellAnchor editAs="oneCell">
    <xdr:from>
      <xdr:col>10</xdr:col>
      <xdr:colOff>177801</xdr:colOff>
      <xdr:row>525</xdr:row>
      <xdr:rowOff>50800</xdr:rowOff>
    </xdr:from>
    <xdr:to>
      <xdr:col>13</xdr:col>
      <xdr:colOff>318426</xdr:colOff>
      <xdr:row>547</xdr:row>
      <xdr:rowOff>192999</xdr:rowOff>
    </xdr:to>
    <xdr:pic>
      <xdr:nvPicPr>
        <xdr:cNvPr id="2066" name="Imagen 2065">
          <a:extLst>
            <a:ext uri="{FF2B5EF4-FFF2-40B4-BE49-F238E27FC236}">
              <a16:creationId xmlns:a16="http://schemas.microsoft.com/office/drawing/2014/main" id="{CC763EBA-38D7-45EB-92B0-5D931852A91C}"/>
            </a:ext>
          </a:extLst>
        </xdr:cNvPr>
        <xdr:cNvPicPr>
          <a:picLocks noChangeAspect="1"/>
        </xdr:cNvPicPr>
      </xdr:nvPicPr>
      <xdr:blipFill>
        <a:blip xmlns:r="http://schemas.openxmlformats.org/officeDocument/2006/relationships" r:embed="rId36"/>
        <a:stretch>
          <a:fillRect/>
        </a:stretch>
      </xdr:blipFill>
      <xdr:spPr>
        <a:xfrm>
          <a:off x="7797801" y="130073400"/>
          <a:ext cx="2426625" cy="5400000"/>
        </a:xfrm>
        <a:prstGeom prst="rect">
          <a:avLst/>
        </a:prstGeom>
      </xdr:spPr>
    </xdr:pic>
    <xdr:clientData/>
  </xdr:twoCellAnchor>
  <xdr:twoCellAnchor editAs="oneCell">
    <xdr:from>
      <xdr:col>2</xdr:col>
      <xdr:colOff>635000</xdr:colOff>
      <xdr:row>1783</xdr:row>
      <xdr:rowOff>190500</xdr:rowOff>
    </xdr:from>
    <xdr:to>
      <xdr:col>11</xdr:col>
      <xdr:colOff>520700</xdr:colOff>
      <xdr:row>1804</xdr:row>
      <xdr:rowOff>206072</xdr:rowOff>
    </xdr:to>
    <xdr:pic>
      <xdr:nvPicPr>
        <xdr:cNvPr id="147" name="Imagen 146" descr="Steel deck - Metaldeck losa liviana, limpia y rápida.">
          <a:extLst>
            <a:ext uri="{FF2B5EF4-FFF2-40B4-BE49-F238E27FC236}">
              <a16:creationId xmlns:a16="http://schemas.microsoft.com/office/drawing/2014/main" id="{52920EFF-CC17-4A2E-A156-1AC4DBE70943}"/>
            </a:ext>
          </a:extLst>
        </xdr:cNvPr>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2159000" y="361327700"/>
          <a:ext cx="6743700" cy="5044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340947</xdr:colOff>
      <xdr:row>1293</xdr:row>
      <xdr:rowOff>16201</xdr:rowOff>
    </xdr:from>
    <xdr:ext cx="2143159" cy="560204"/>
    <xdr:pic>
      <xdr:nvPicPr>
        <xdr:cNvPr id="148" name="Imagen 147">
          <a:extLst>
            <a:ext uri="{FF2B5EF4-FFF2-40B4-BE49-F238E27FC236}">
              <a16:creationId xmlns:a16="http://schemas.microsoft.com/office/drawing/2014/main" id="{3DFA6B65-285C-4722-95B2-2743B01BF8F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82146701"/>
          <a:ext cx="2143159" cy="560204"/>
        </a:xfrm>
        <a:prstGeom prst="rect">
          <a:avLst/>
        </a:prstGeom>
      </xdr:spPr>
    </xdr:pic>
    <xdr:clientData/>
  </xdr:oneCellAnchor>
  <xdr:twoCellAnchor editAs="oneCell">
    <xdr:from>
      <xdr:col>1</xdr:col>
      <xdr:colOff>609600</xdr:colOff>
      <xdr:row>1303</xdr:row>
      <xdr:rowOff>355601</xdr:rowOff>
    </xdr:from>
    <xdr:to>
      <xdr:col>14</xdr:col>
      <xdr:colOff>45491</xdr:colOff>
      <xdr:row>1321</xdr:row>
      <xdr:rowOff>215901</xdr:rowOff>
    </xdr:to>
    <xdr:pic>
      <xdr:nvPicPr>
        <xdr:cNvPr id="2067" name="Imagen 2066">
          <a:extLst>
            <a:ext uri="{FF2B5EF4-FFF2-40B4-BE49-F238E27FC236}">
              <a16:creationId xmlns:a16="http://schemas.microsoft.com/office/drawing/2014/main" id="{B994F007-8676-4FDB-8841-E600F2A06EE2}"/>
            </a:ext>
          </a:extLst>
        </xdr:cNvPr>
        <xdr:cNvPicPr>
          <a:picLocks noChangeAspect="1"/>
        </xdr:cNvPicPr>
      </xdr:nvPicPr>
      <xdr:blipFill>
        <a:blip xmlns:r="http://schemas.openxmlformats.org/officeDocument/2006/relationships" r:embed="rId38"/>
        <a:stretch>
          <a:fillRect/>
        </a:stretch>
      </xdr:blipFill>
      <xdr:spPr>
        <a:xfrm>
          <a:off x="1371600" y="293243001"/>
          <a:ext cx="9341891" cy="4102100"/>
        </a:xfrm>
        <a:prstGeom prst="rect">
          <a:avLst/>
        </a:prstGeom>
      </xdr:spPr>
    </xdr:pic>
    <xdr:clientData/>
  </xdr:twoCellAnchor>
  <xdr:twoCellAnchor editAs="oneCell">
    <xdr:from>
      <xdr:col>3</xdr:col>
      <xdr:colOff>266700</xdr:colOff>
      <xdr:row>1931</xdr:row>
      <xdr:rowOff>50800</xdr:rowOff>
    </xdr:from>
    <xdr:to>
      <xdr:col>8</xdr:col>
      <xdr:colOff>317500</xdr:colOff>
      <xdr:row>1952</xdr:row>
      <xdr:rowOff>195868</xdr:rowOff>
    </xdr:to>
    <xdr:pic>
      <xdr:nvPicPr>
        <xdr:cNvPr id="151" name="Imagen 150">
          <a:extLst>
            <a:ext uri="{FF2B5EF4-FFF2-40B4-BE49-F238E27FC236}">
              <a16:creationId xmlns:a16="http://schemas.microsoft.com/office/drawing/2014/main" id="{F126FB06-04B9-405C-B0AE-34D5ADA44B74}"/>
            </a:ext>
          </a:extLst>
        </xdr:cNvPr>
        <xdr:cNvPicPr>
          <a:picLocks noChangeAspect="1" noChangeArrowheads="1"/>
        </xdr:cNvPicPr>
      </xdr:nvPicPr>
      <xdr:blipFill>
        <a:blip xmlns:r="http://schemas.openxmlformats.org/officeDocument/2006/relationships" r:embed="rId39">
          <a:extLst>
            <a:ext uri="{28A0092B-C50C-407E-A947-70E740481C1C}">
              <a14:useLocalDpi xmlns:a14="http://schemas.microsoft.com/office/drawing/2010/main" val="0"/>
            </a:ext>
          </a:extLst>
        </a:blip>
        <a:srcRect/>
        <a:stretch>
          <a:fillRect/>
        </a:stretch>
      </xdr:blipFill>
      <xdr:spPr bwMode="auto">
        <a:xfrm>
          <a:off x="2552700" y="378079000"/>
          <a:ext cx="3860800" cy="51742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340947</xdr:colOff>
      <xdr:row>1330</xdr:row>
      <xdr:rowOff>16201</xdr:rowOff>
    </xdr:from>
    <xdr:ext cx="2143159" cy="560204"/>
    <xdr:pic>
      <xdr:nvPicPr>
        <xdr:cNvPr id="152" name="Imagen 151">
          <a:extLst>
            <a:ext uri="{FF2B5EF4-FFF2-40B4-BE49-F238E27FC236}">
              <a16:creationId xmlns:a16="http://schemas.microsoft.com/office/drawing/2014/main" id="{E77B4A50-A574-4DF0-BF93-097DBCDAEE4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90706501"/>
          <a:ext cx="2143159" cy="560204"/>
        </a:xfrm>
        <a:prstGeom prst="rect">
          <a:avLst/>
        </a:prstGeom>
      </xdr:spPr>
    </xdr:pic>
    <xdr:clientData/>
  </xdr:oneCellAnchor>
  <xdr:oneCellAnchor>
    <xdr:from>
      <xdr:col>1</xdr:col>
      <xdr:colOff>609600</xdr:colOff>
      <xdr:row>1340</xdr:row>
      <xdr:rowOff>355601</xdr:rowOff>
    </xdr:from>
    <xdr:ext cx="9341891" cy="4102100"/>
    <xdr:pic>
      <xdr:nvPicPr>
        <xdr:cNvPr id="153" name="Imagen 152">
          <a:extLst>
            <a:ext uri="{FF2B5EF4-FFF2-40B4-BE49-F238E27FC236}">
              <a16:creationId xmlns:a16="http://schemas.microsoft.com/office/drawing/2014/main" id="{4DCB2470-913A-4615-A775-FDDCD0BE40CD}"/>
            </a:ext>
          </a:extLst>
        </xdr:cNvPr>
        <xdr:cNvPicPr>
          <a:picLocks noChangeAspect="1"/>
        </xdr:cNvPicPr>
      </xdr:nvPicPr>
      <xdr:blipFill>
        <a:blip xmlns:r="http://schemas.openxmlformats.org/officeDocument/2006/relationships" r:embed="rId38"/>
        <a:stretch>
          <a:fillRect/>
        </a:stretch>
      </xdr:blipFill>
      <xdr:spPr>
        <a:xfrm>
          <a:off x="1371600" y="293116001"/>
          <a:ext cx="9341891" cy="4102100"/>
        </a:xfrm>
        <a:prstGeom prst="rect">
          <a:avLst/>
        </a:prstGeom>
      </xdr:spPr>
    </xdr:pic>
    <xdr:clientData/>
  </xdr:oneCellAnchor>
  <xdr:twoCellAnchor>
    <xdr:from>
      <xdr:col>6</xdr:col>
      <xdr:colOff>63500</xdr:colOff>
      <xdr:row>1342</xdr:row>
      <xdr:rowOff>25400</xdr:rowOff>
    </xdr:from>
    <xdr:to>
      <xdr:col>6</xdr:col>
      <xdr:colOff>63500</xdr:colOff>
      <xdr:row>1347</xdr:row>
      <xdr:rowOff>127000</xdr:rowOff>
    </xdr:to>
    <xdr:cxnSp macro="">
      <xdr:nvCxnSpPr>
        <xdr:cNvPr id="2069" name="Conector recto 2068">
          <a:extLst>
            <a:ext uri="{FF2B5EF4-FFF2-40B4-BE49-F238E27FC236}">
              <a16:creationId xmlns:a16="http://schemas.microsoft.com/office/drawing/2014/main" id="{782A243D-57B7-421F-9816-B7603452A890}"/>
            </a:ext>
          </a:extLst>
        </xdr:cNvPr>
        <xdr:cNvCxnSpPr/>
      </xdr:nvCxnSpPr>
      <xdr:spPr>
        <a:xfrm>
          <a:off x="4635500" y="301701200"/>
          <a:ext cx="0" cy="1244600"/>
        </a:xfrm>
        <a:prstGeom prst="line">
          <a:avLst/>
        </a:prstGeom>
        <a:ln w="57150">
          <a:solidFill>
            <a:schemeClr val="tx1">
              <a:lumMod val="95000"/>
              <a:lumOff val="5000"/>
            </a:schemeClr>
          </a:solidFill>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6</xdr:col>
      <xdr:colOff>25400</xdr:colOff>
      <xdr:row>1347</xdr:row>
      <xdr:rowOff>76200</xdr:rowOff>
    </xdr:from>
    <xdr:to>
      <xdr:col>10</xdr:col>
      <xdr:colOff>50800</xdr:colOff>
      <xdr:row>1347</xdr:row>
      <xdr:rowOff>139700</xdr:rowOff>
    </xdr:to>
    <xdr:cxnSp macro="">
      <xdr:nvCxnSpPr>
        <xdr:cNvPr id="157" name="Conector recto 156">
          <a:extLst>
            <a:ext uri="{FF2B5EF4-FFF2-40B4-BE49-F238E27FC236}">
              <a16:creationId xmlns:a16="http://schemas.microsoft.com/office/drawing/2014/main" id="{3D61DC5C-29E3-4163-9091-2DBBA6AD2DC5}"/>
            </a:ext>
          </a:extLst>
        </xdr:cNvPr>
        <xdr:cNvCxnSpPr/>
      </xdr:nvCxnSpPr>
      <xdr:spPr>
        <a:xfrm flipV="1">
          <a:off x="4597400" y="302895000"/>
          <a:ext cx="3073400" cy="63500"/>
        </a:xfrm>
        <a:prstGeom prst="line">
          <a:avLst/>
        </a:prstGeom>
        <a:ln w="57150">
          <a:solidFill>
            <a:schemeClr val="tx1">
              <a:lumMod val="95000"/>
              <a:lumOff val="5000"/>
            </a:schemeClr>
          </a:solidFill>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10</xdr:col>
      <xdr:colOff>101600</xdr:colOff>
      <xdr:row>1342</xdr:row>
      <xdr:rowOff>12700</xdr:rowOff>
    </xdr:from>
    <xdr:to>
      <xdr:col>10</xdr:col>
      <xdr:colOff>101600</xdr:colOff>
      <xdr:row>1347</xdr:row>
      <xdr:rowOff>114300</xdr:rowOff>
    </xdr:to>
    <xdr:cxnSp macro="">
      <xdr:nvCxnSpPr>
        <xdr:cNvPr id="158" name="Conector recto 157">
          <a:extLst>
            <a:ext uri="{FF2B5EF4-FFF2-40B4-BE49-F238E27FC236}">
              <a16:creationId xmlns:a16="http://schemas.microsoft.com/office/drawing/2014/main" id="{CC675743-A230-47E8-A321-DFC4088EED0C}"/>
            </a:ext>
          </a:extLst>
        </xdr:cNvPr>
        <xdr:cNvCxnSpPr/>
      </xdr:nvCxnSpPr>
      <xdr:spPr>
        <a:xfrm>
          <a:off x="7721600" y="301688500"/>
          <a:ext cx="0" cy="1244600"/>
        </a:xfrm>
        <a:prstGeom prst="line">
          <a:avLst/>
        </a:prstGeom>
        <a:ln w="57150">
          <a:solidFill>
            <a:schemeClr val="tx1">
              <a:lumMod val="95000"/>
              <a:lumOff val="5000"/>
            </a:schemeClr>
          </a:solidFill>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4</xdr:col>
      <xdr:colOff>749300</xdr:colOff>
      <xdr:row>1340</xdr:row>
      <xdr:rowOff>50800</xdr:rowOff>
    </xdr:from>
    <xdr:to>
      <xdr:col>11</xdr:col>
      <xdr:colOff>12700</xdr:colOff>
      <xdr:row>1350</xdr:row>
      <xdr:rowOff>63500</xdr:rowOff>
    </xdr:to>
    <xdr:sp macro="" textlink="">
      <xdr:nvSpPr>
        <xdr:cNvPr id="2074" name="Elipse 2073">
          <a:extLst>
            <a:ext uri="{FF2B5EF4-FFF2-40B4-BE49-F238E27FC236}">
              <a16:creationId xmlns:a16="http://schemas.microsoft.com/office/drawing/2014/main" id="{ECBD0A67-2613-4F52-986A-A23D136BC989}"/>
            </a:ext>
          </a:extLst>
        </xdr:cNvPr>
        <xdr:cNvSpPr/>
      </xdr:nvSpPr>
      <xdr:spPr>
        <a:xfrm>
          <a:off x="3797300" y="301269400"/>
          <a:ext cx="4597400" cy="22987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1</xdr:col>
      <xdr:colOff>340947</xdr:colOff>
      <xdr:row>1811</xdr:row>
      <xdr:rowOff>16201</xdr:rowOff>
    </xdr:from>
    <xdr:ext cx="2143159" cy="560204"/>
    <xdr:pic>
      <xdr:nvPicPr>
        <xdr:cNvPr id="163" name="Imagen 162">
          <a:extLst>
            <a:ext uri="{FF2B5EF4-FFF2-40B4-BE49-F238E27FC236}">
              <a16:creationId xmlns:a16="http://schemas.microsoft.com/office/drawing/2014/main" id="{DCD08A79-86A5-45BB-BEC0-7A6182F67E1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91455601"/>
          <a:ext cx="2143159" cy="560204"/>
        </a:xfrm>
        <a:prstGeom prst="rect">
          <a:avLst/>
        </a:prstGeom>
      </xdr:spPr>
    </xdr:pic>
    <xdr:clientData/>
  </xdr:oneCellAnchor>
  <xdr:twoCellAnchor editAs="oneCell">
    <xdr:from>
      <xdr:col>2</xdr:col>
      <xdr:colOff>520701</xdr:colOff>
      <xdr:row>1821</xdr:row>
      <xdr:rowOff>137868</xdr:rowOff>
    </xdr:from>
    <xdr:to>
      <xdr:col>12</xdr:col>
      <xdr:colOff>317501</xdr:colOff>
      <xdr:row>1841</xdr:row>
      <xdr:rowOff>204088</xdr:rowOff>
    </xdr:to>
    <xdr:pic>
      <xdr:nvPicPr>
        <xdr:cNvPr id="2075" name="Imagen 2074">
          <a:extLst>
            <a:ext uri="{FF2B5EF4-FFF2-40B4-BE49-F238E27FC236}">
              <a16:creationId xmlns:a16="http://schemas.microsoft.com/office/drawing/2014/main" id="{5A47FE25-6444-4F1D-94E0-4E005E9F3586}"/>
            </a:ext>
          </a:extLst>
        </xdr:cNvPr>
        <xdr:cNvPicPr>
          <a:picLocks noChangeAspect="1"/>
        </xdr:cNvPicPr>
      </xdr:nvPicPr>
      <xdr:blipFill>
        <a:blip xmlns:r="http://schemas.openxmlformats.org/officeDocument/2006/relationships" r:embed="rId40"/>
        <a:stretch>
          <a:fillRect/>
        </a:stretch>
      </xdr:blipFill>
      <xdr:spPr>
        <a:xfrm>
          <a:off x="2044701" y="386725868"/>
          <a:ext cx="7416800" cy="4866820"/>
        </a:xfrm>
        <a:prstGeom prst="rect">
          <a:avLst/>
        </a:prstGeom>
      </xdr:spPr>
    </xdr:pic>
    <xdr:clientData/>
  </xdr:twoCellAnchor>
  <xdr:twoCellAnchor>
    <xdr:from>
      <xdr:col>5</xdr:col>
      <xdr:colOff>533400</xdr:colOff>
      <xdr:row>1826</xdr:row>
      <xdr:rowOff>139700</xdr:rowOff>
    </xdr:from>
    <xdr:to>
      <xdr:col>6</xdr:col>
      <xdr:colOff>381000</xdr:colOff>
      <xdr:row>1828</xdr:row>
      <xdr:rowOff>190500</xdr:rowOff>
    </xdr:to>
    <xdr:sp macro="" textlink="">
      <xdr:nvSpPr>
        <xdr:cNvPr id="2076" name="Elipse 2075">
          <a:extLst>
            <a:ext uri="{FF2B5EF4-FFF2-40B4-BE49-F238E27FC236}">
              <a16:creationId xmlns:a16="http://schemas.microsoft.com/office/drawing/2014/main" id="{7B3C2AC3-57CF-4AB4-83E3-D6C7A0FC8680}"/>
            </a:ext>
          </a:extLst>
        </xdr:cNvPr>
        <xdr:cNvSpPr/>
      </xdr:nvSpPr>
      <xdr:spPr>
        <a:xfrm>
          <a:off x="4343400" y="388099300"/>
          <a:ext cx="609600" cy="508000"/>
        </a:xfrm>
        <a:prstGeom prst="ellipse">
          <a:avLst/>
        </a:prstGeom>
        <a:solidFill>
          <a:srgbClr val="FF0101">
            <a:alpha val="40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8</xdr:col>
      <xdr:colOff>660400</xdr:colOff>
      <xdr:row>1826</xdr:row>
      <xdr:rowOff>63500</xdr:rowOff>
    </xdr:from>
    <xdr:to>
      <xdr:col>10</xdr:col>
      <xdr:colOff>254000</xdr:colOff>
      <xdr:row>1829</xdr:row>
      <xdr:rowOff>50800</xdr:rowOff>
    </xdr:to>
    <xdr:sp macro="" textlink="">
      <xdr:nvSpPr>
        <xdr:cNvPr id="167" name="Elipse 166">
          <a:extLst>
            <a:ext uri="{FF2B5EF4-FFF2-40B4-BE49-F238E27FC236}">
              <a16:creationId xmlns:a16="http://schemas.microsoft.com/office/drawing/2014/main" id="{BAF5C07D-CB2E-45D1-A481-0A3A651F3F20}"/>
            </a:ext>
          </a:extLst>
        </xdr:cNvPr>
        <xdr:cNvSpPr/>
      </xdr:nvSpPr>
      <xdr:spPr>
        <a:xfrm>
          <a:off x="6756400" y="388023100"/>
          <a:ext cx="1117600" cy="673100"/>
        </a:xfrm>
        <a:prstGeom prst="ellipse">
          <a:avLst/>
        </a:prstGeom>
        <a:solidFill>
          <a:srgbClr val="FF0101">
            <a:alpha val="40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1</xdr:col>
      <xdr:colOff>340947</xdr:colOff>
      <xdr:row>1848</xdr:row>
      <xdr:rowOff>16201</xdr:rowOff>
    </xdr:from>
    <xdr:ext cx="2143159" cy="560204"/>
    <xdr:pic>
      <xdr:nvPicPr>
        <xdr:cNvPr id="168" name="Imagen 167">
          <a:extLst>
            <a:ext uri="{FF2B5EF4-FFF2-40B4-BE49-F238E27FC236}">
              <a16:creationId xmlns:a16="http://schemas.microsoft.com/office/drawing/2014/main" id="{D2FC6861-2E9A-4701-89F5-187242E58B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84407101"/>
          <a:ext cx="2143159" cy="560204"/>
        </a:xfrm>
        <a:prstGeom prst="rect">
          <a:avLst/>
        </a:prstGeom>
      </xdr:spPr>
    </xdr:pic>
    <xdr:clientData/>
  </xdr:oneCellAnchor>
  <xdr:twoCellAnchor editAs="oneCell">
    <xdr:from>
      <xdr:col>10</xdr:col>
      <xdr:colOff>342900</xdr:colOff>
      <xdr:row>1857</xdr:row>
      <xdr:rowOff>40582</xdr:rowOff>
    </xdr:from>
    <xdr:to>
      <xdr:col>14</xdr:col>
      <xdr:colOff>698500</xdr:colOff>
      <xdr:row>1878</xdr:row>
      <xdr:rowOff>73808</xdr:rowOff>
    </xdr:to>
    <xdr:pic>
      <xdr:nvPicPr>
        <xdr:cNvPr id="2077" name="Imagen 2076">
          <a:extLst>
            <a:ext uri="{FF2B5EF4-FFF2-40B4-BE49-F238E27FC236}">
              <a16:creationId xmlns:a16="http://schemas.microsoft.com/office/drawing/2014/main" id="{CF5769C6-72D9-4997-AF7B-8AB99CB340B0}"/>
            </a:ext>
          </a:extLst>
        </xdr:cNvPr>
        <xdr:cNvPicPr>
          <a:picLocks noChangeAspect="1"/>
        </xdr:cNvPicPr>
      </xdr:nvPicPr>
      <xdr:blipFill>
        <a:blip xmlns:r="http://schemas.openxmlformats.org/officeDocument/2006/relationships" r:embed="rId41"/>
        <a:stretch>
          <a:fillRect/>
        </a:stretch>
      </xdr:blipFill>
      <xdr:spPr>
        <a:xfrm>
          <a:off x="7962900" y="394959782"/>
          <a:ext cx="3403600" cy="5062426"/>
        </a:xfrm>
        <a:prstGeom prst="rect">
          <a:avLst/>
        </a:prstGeom>
      </xdr:spPr>
    </xdr:pic>
    <xdr:clientData/>
  </xdr:twoCellAnchor>
  <xdr:twoCellAnchor>
    <xdr:from>
      <xdr:col>11</xdr:col>
      <xdr:colOff>152400</xdr:colOff>
      <xdr:row>1870</xdr:row>
      <xdr:rowOff>76200</xdr:rowOff>
    </xdr:from>
    <xdr:to>
      <xdr:col>12</xdr:col>
      <xdr:colOff>546100</xdr:colOff>
      <xdr:row>1872</xdr:row>
      <xdr:rowOff>114300</xdr:rowOff>
    </xdr:to>
    <xdr:sp macro="" textlink="">
      <xdr:nvSpPr>
        <xdr:cNvPr id="173" name="Elipse 172">
          <a:extLst>
            <a:ext uri="{FF2B5EF4-FFF2-40B4-BE49-F238E27FC236}">
              <a16:creationId xmlns:a16="http://schemas.microsoft.com/office/drawing/2014/main" id="{0BCB6BCC-F745-4544-B213-D3526EC6FF6B}"/>
            </a:ext>
          </a:extLst>
        </xdr:cNvPr>
        <xdr:cNvSpPr/>
      </xdr:nvSpPr>
      <xdr:spPr>
        <a:xfrm>
          <a:off x="8534400" y="398195800"/>
          <a:ext cx="1155700" cy="495300"/>
        </a:xfrm>
        <a:prstGeom prst="ellipse">
          <a:avLst/>
        </a:prstGeom>
        <a:solidFill>
          <a:srgbClr val="FF0101">
            <a:alpha val="40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12</xdr:col>
      <xdr:colOff>190500</xdr:colOff>
      <xdr:row>1870</xdr:row>
      <xdr:rowOff>203200</xdr:rowOff>
    </xdr:from>
    <xdr:to>
      <xdr:col>13</xdr:col>
      <xdr:colOff>63500</xdr:colOff>
      <xdr:row>1876</xdr:row>
      <xdr:rowOff>190500</xdr:rowOff>
    </xdr:to>
    <xdr:sp macro="" textlink="">
      <xdr:nvSpPr>
        <xdr:cNvPr id="174" name="Elipse 173">
          <a:extLst>
            <a:ext uri="{FF2B5EF4-FFF2-40B4-BE49-F238E27FC236}">
              <a16:creationId xmlns:a16="http://schemas.microsoft.com/office/drawing/2014/main" id="{E10A8FA9-737D-40E0-82D9-8FC5A7EC62A0}"/>
            </a:ext>
          </a:extLst>
        </xdr:cNvPr>
        <xdr:cNvSpPr/>
      </xdr:nvSpPr>
      <xdr:spPr>
        <a:xfrm>
          <a:off x="9334500" y="398322800"/>
          <a:ext cx="635000" cy="1358900"/>
        </a:xfrm>
        <a:prstGeom prst="ellipse">
          <a:avLst/>
        </a:prstGeom>
        <a:solidFill>
          <a:srgbClr val="FF0101">
            <a:alpha val="40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xdr:col>
      <xdr:colOff>88900</xdr:colOff>
      <xdr:row>1857</xdr:row>
      <xdr:rowOff>118044</xdr:rowOff>
    </xdr:from>
    <xdr:to>
      <xdr:col>6</xdr:col>
      <xdr:colOff>177799</xdr:colOff>
      <xdr:row>1870</xdr:row>
      <xdr:rowOff>82858</xdr:rowOff>
    </xdr:to>
    <xdr:pic>
      <xdr:nvPicPr>
        <xdr:cNvPr id="2078" name="Imagen 2077">
          <a:extLst>
            <a:ext uri="{FF2B5EF4-FFF2-40B4-BE49-F238E27FC236}">
              <a16:creationId xmlns:a16="http://schemas.microsoft.com/office/drawing/2014/main" id="{60C6C12A-5866-4454-A918-45BFC9A17367}"/>
            </a:ext>
          </a:extLst>
        </xdr:cNvPr>
        <xdr:cNvPicPr>
          <a:picLocks noChangeAspect="1"/>
        </xdr:cNvPicPr>
      </xdr:nvPicPr>
      <xdr:blipFill rotWithShape="1">
        <a:blip xmlns:r="http://schemas.openxmlformats.org/officeDocument/2006/relationships" r:embed="rId42"/>
        <a:srcRect l="9970"/>
        <a:stretch/>
      </xdr:blipFill>
      <xdr:spPr>
        <a:xfrm>
          <a:off x="850900" y="395037244"/>
          <a:ext cx="3898899" cy="3165214"/>
        </a:xfrm>
        <a:prstGeom prst="rect">
          <a:avLst/>
        </a:prstGeom>
      </xdr:spPr>
    </xdr:pic>
    <xdr:clientData/>
  </xdr:twoCellAnchor>
  <xdr:twoCellAnchor>
    <xdr:from>
      <xdr:col>2</xdr:col>
      <xdr:colOff>241300</xdr:colOff>
      <xdr:row>1859</xdr:row>
      <xdr:rowOff>3744</xdr:rowOff>
    </xdr:from>
    <xdr:to>
      <xdr:col>5</xdr:col>
      <xdr:colOff>673100</xdr:colOff>
      <xdr:row>1861</xdr:row>
      <xdr:rowOff>88900</xdr:rowOff>
    </xdr:to>
    <xdr:sp macro="" textlink="">
      <xdr:nvSpPr>
        <xdr:cNvPr id="176" name="Elipse 175">
          <a:extLst>
            <a:ext uri="{FF2B5EF4-FFF2-40B4-BE49-F238E27FC236}">
              <a16:creationId xmlns:a16="http://schemas.microsoft.com/office/drawing/2014/main" id="{71E007C0-E2D6-4E4C-B3A5-C28D5B7A3739}"/>
            </a:ext>
          </a:extLst>
        </xdr:cNvPr>
        <xdr:cNvSpPr/>
      </xdr:nvSpPr>
      <xdr:spPr>
        <a:xfrm>
          <a:off x="1765300" y="395608744"/>
          <a:ext cx="2717800" cy="542356"/>
        </a:xfrm>
        <a:prstGeom prst="ellipse">
          <a:avLst/>
        </a:prstGeom>
        <a:solidFill>
          <a:srgbClr val="FF0101">
            <a:alpha val="40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152400</xdr:colOff>
      <xdr:row>1868</xdr:row>
      <xdr:rowOff>29144</xdr:rowOff>
    </xdr:from>
    <xdr:to>
      <xdr:col>5</xdr:col>
      <xdr:colOff>584200</xdr:colOff>
      <xdr:row>1870</xdr:row>
      <xdr:rowOff>114300</xdr:rowOff>
    </xdr:to>
    <xdr:sp macro="" textlink="">
      <xdr:nvSpPr>
        <xdr:cNvPr id="177" name="Elipse 176">
          <a:extLst>
            <a:ext uri="{FF2B5EF4-FFF2-40B4-BE49-F238E27FC236}">
              <a16:creationId xmlns:a16="http://schemas.microsoft.com/office/drawing/2014/main" id="{6FAF3B25-0030-46F4-8CA5-70E28DC6C58A}"/>
            </a:ext>
          </a:extLst>
        </xdr:cNvPr>
        <xdr:cNvSpPr/>
      </xdr:nvSpPr>
      <xdr:spPr>
        <a:xfrm>
          <a:off x="1676400" y="397691544"/>
          <a:ext cx="2717800" cy="542356"/>
        </a:xfrm>
        <a:prstGeom prst="ellipse">
          <a:avLst/>
        </a:prstGeom>
        <a:solidFill>
          <a:srgbClr val="FF0101">
            <a:alpha val="40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6</xdr:col>
      <xdr:colOff>127000</xdr:colOff>
      <xdr:row>1857</xdr:row>
      <xdr:rowOff>177800</xdr:rowOff>
    </xdr:from>
    <xdr:to>
      <xdr:col>10</xdr:col>
      <xdr:colOff>518053</xdr:colOff>
      <xdr:row>1879</xdr:row>
      <xdr:rowOff>149956</xdr:rowOff>
    </xdr:to>
    <xdr:pic>
      <xdr:nvPicPr>
        <xdr:cNvPr id="96" name="Imagen 95">
          <a:extLst>
            <a:ext uri="{FF2B5EF4-FFF2-40B4-BE49-F238E27FC236}">
              <a16:creationId xmlns:a16="http://schemas.microsoft.com/office/drawing/2014/main" id="{E4DA1995-9147-41E3-A876-FB5EE82963A9}"/>
            </a:ext>
          </a:extLst>
        </xdr:cNvPr>
        <xdr:cNvPicPr>
          <a:picLocks noChangeAspect="1"/>
        </xdr:cNvPicPr>
      </xdr:nvPicPr>
      <xdr:blipFill rotWithShape="1">
        <a:blip xmlns:r="http://schemas.openxmlformats.org/officeDocument/2006/relationships" r:embed="rId43"/>
        <a:srcRect l="9066"/>
        <a:stretch/>
      </xdr:blipFill>
      <xdr:spPr>
        <a:xfrm>
          <a:off x="4699000" y="395097000"/>
          <a:ext cx="3439053" cy="5229955"/>
        </a:xfrm>
        <a:prstGeom prst="rect">
          <a:avLst/>
        </a:prstGeom>
      </xdr:spPr>
    </xdr:pic>
    <xdr:clientData/>
  </xdr:twoCellAnchor>
  <xdr:twoCellAnchor>
    <xdr:from>
      <xdr:col>5</xdr:col>
      <xdr:colOff>723900</xdr:colOff>
      <xdr:row>1873</xdr:row>
      <xdr:rowOff>88900</xdr:rowOff>
    </xdr:from>
    <xdr:to>
      <xdr:col>9</xdr:col>
      <xdr:colOff>393700</xdr:colOff>
      <xdr:row>1875</xdr:row>
      <xdr:rowOff>174056</xdr:rowOff>
    </xdr:to>
    <xdr:sp macro="" textlink="">
      <xdr:nvSpPr>
        <xdr:cNvPr id="182" name="Elipse 181">
          <a:extLst>
            <a:ext uri="{FF2B5EF4-FFF2-40B4-BE49-F238E27FC236}">
              <a16:creationId xmlns:a16="http://schemas.microsoft.com/office/drawing/2014/main" id="{B5E57596-6E92-4393-9A74-4B9A42863CC9}"/>
            </a:ext>
          </a:extLst>
        </xdr:cNvPr>
        <xdr:cNvSpPr/>
      </xdr:nvSpPr>
      <xdr:spPr>
        <a:xfrm>
          <a:off x="4533900" y="398894300"/>
          <a:ext cx="2717800" cy="542356"/>
        </a:xfrm>
        <a:prstGeom prst="ellipse">
          <a:avLst/>
        </a:prstGeom>
        <a:solidFill>
          <a:srgbClr val="FF0101">
            <a:alpha val="40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8</xdr:col>
      <xdr:colOff>635000</xdr:colOff>
      <xdr:row>1870</xdr:row>
      <xdr:rowOff>215900</xdr:rowOff>
    </xdr:from>
    <xdr:to>
      <xdr:col>9</xdr:col>
      <xdr:colOff>228600</xdr:colOff>
      <xdr:row>1875</xdr:row>
      <xdr:rowOff>186756</xdr:rowOff>
    </xdr:to>
    <xdr:sp macro="" textlink="">
      <xdr:nvSpPr>
        <xdr:cNvPr id="183" name="Elipse 182">
          <a:extLst>
            <a:ext uri="{FF2B5EF4-FFF2-40B4-BE49-F238E27FC236}">
              <a16:creationId xmlns:a16="http://schemas.microsoft.com/office/drawing/2014/main" id="{6C9B9570-2317-4445-BBE1-6367A4E6E8AF}"/>
            </a:ext>
          </a:extLst>
        </xdr:cNvPr>
        <xdr:cNvSpPr/>
      </xdr:nvSpPr>
      <xdr:spPr>
        <a:xfrm>
          <a:off x="6731000" y="398335500"/>
          <a:ext cx="355600" cy="1113856"/>
        </a:xfrm>
        <a:prstGeom prst="ellipse">
          <a:avLst/>
        </a:prstGeom>
        <a:solidFill>
          <a:srgbClr val="FF0101">
            <a:alpha val="40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1</xdr:col>
      <xdr:colOff>340947</xdr:colOff>
      <xdr:row>553</xdr:row>
      <xdr:rowOff>16201</xdr:rowOff>
    </xdr:from>
    <xdr:ext cx="2143159" cy="560204"/>
    <xdr:pic>
      <xdr:nvPicPr>
        <xdr:cNvPr id="184" name="Imagen 183">
          <a:extLst>
            <a:ext uri="{FF2B5EF4-FFF2-40B4-BE49-F238E27FC236}">
              <a16:creationId xmlns:a16="http://schemas.microsoft.com/office/drawing/2014/main" id="{AFD1EDB0-5045-499A-B3E1-71E0F4F56F1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128070301"/>
          <a:ext cx="2143159" cy="560204"/>
        </a:xfrm>
        <a:prstGeom prst="rect">
          <a:avLst/>
        </a:prstGeom>
      </xdr:spPr>
    </xdr:pic>
    <xdr:clientData/>
  </xdr:oneCellAnchor>
  <xdr:twoCellAnchor editAs="oneCell">
    <xdr:from>
      <xdr:col>8</xdr:col>
      <xdr:colOff>520700</xdr:colOff>
      <xdr:row>562</xdr:row>
      <xdr:rowOff>165100</xdr:rowOff>
    </xdr:from>
    <xdr:to>
      <xdr:col>13</xdr:col>
      <xdr:colOff>311653</xdr:colOff>
      <xdr:row>584</xdr:row>
      <xdr:rowOff>61044</xdr:rowOff>
    </xdr:to>
    <xdr:pic>
      <xdr:nvPicPr>
        <xdr:cNvPr id="97" name="Imagen 96">
          <a:extLst>
            <a:ext uri="{FF2B5EF4-FFF2-40B4-BE49-F238E27FC236}">
              <a16:creationId xmlns:a16="http://schemas.microsoft.com/office/drawing/2014/main" id="{A25CC610-2C0C-49E3-A2E9-B44A8FA022B1}"/>
            </a:ext>
          </a:extLst>
        </xdr:cNvPr>
        <xdr:cNvPicPr>
          <a:picLocks noChangeAspect="1"/>
        </xdr:cNvPicPr>
      </xdr:nvPicPr>
      <xdr:blipFill>
        <a:blip xmlns:r="http://schemas.openxmlformats.org/officeDocument/2006/relationships" r:embed="rId44"/>
        <a:stretch>
          <a:fillRect/>
        </a:stretch>
      </xdr:blipFill>
      <xdr:spPr>
        <a:xfrm>
          <a:off x="6616700" y="138747500"/>
          <a:ext cx="3600953" cy="5153744"/>
        </a:xfrm>
        <a:prstGeom prst="rect">
          <a:avLst/>
        </a:prstGeom>
      </xdr:spPr>
    </xdr:pic>
    <xdr:clientData/>
  </xdr:twoCellAnchor>
  <xdr:twoCellAnchor>
    <xdr:from>
      <xdr:col>10</xdr:col>
      <xdr:colOff>444500</xdr:colOff>
      <xdr:row>576</xdr:row>
      <xdr:rowOff>203200</xdr:rowOff>
    </xdr:from>
    <xdr:to>
      <xdr:col>11</xdr:col>
      <xdr:colOff>165100</xdr:colOff>
      <xdr:row>583</xdr:row>
      <xdr:rowOff>88900</xdr:rowOff>
    </xdr:to>
    <xdr:sp macro="" textlink="">
      <xdr:nvSpPr>
        <xdr:cNvPr id="98" name="Elipse 97">
          <a:extLst>
            <a:ext uri="{FF2B5EF4-FFF2-40B4-BE49-F238E27FC236}">
              <a16:creationId xmlns:a16="http://schemas.microsoft.com/office/drawing/2014/main" id="{D388F839-735E-4843-B224-1066055A03C1}"/>
            </a:ext>
          </a:extLst>
        </xdr:cNvPr>
        <xdr:cNvSpPr/>
      </xdr:nvSpPr>
      <xdr:spPr>
        <a:xfrm>
          <a:off x="8064500" y="142214600"/>
          <a:ext cx="482600" cy="1485900"/>
        </a:xfrm>
        <a:prstGeom prst="ellipse">
          <a:avLst/>
        </a:prstGeom>
        <a:solidFill>
          <a:srgbClr val="FF0101">
            <a:alpha val="20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711200</xdr:colOff>
      <xdr:row>577</xdr:row>
      <xdr:rowOff>38100</xdr:rowOff>
    </xdr:from>
    <xdr:to>
      <xdr:col>11</xdr:col>
      <xdr:colOff>76200</xdr:colOff>
      <xdr:row>578</xdr:row>
      <xdr:rowOff>88900</xdr:rowOff>
    </xdr:to>
    <xdr:sp macro="" textlink="">
      <xdr:nvSpPr>
        <xdr:cNvPr id="189" name="Elipse 188">
          <a:extLst>
            <a:ext uri="{FF2B5EF4-FFF2-40B4-BE49-F238E27FC236}">
              <a16:creationId xmlns:a16="http://schemas.microsoft.com/office/drawing/2014/main" id="{DFCA0B11-0703-4BC3-B1A5-1181BC29AC32}"/>
            </a:ext>
          </a:extLst>
        </xdr:cNvPr>
        <xdr:cNvSpPr/>
      </xdr:nvSpPr>
      <xdr:spPr>
        <a:xfrm>
          <a:off x="7569200" y="142278100"/>
          <a:ext cx="889000" cy="279400"/>
        </a:xfrm>
        <a:prstGeom prst="ellipse">
          <a:avLst/>
        </a:prstGeom>
        <a:solidFill>
          <a:srgbClr val="FF0101">
            <a:alpha val="20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2</xdr:col>
      <xdr:colOff>469900</xdr:colOff>
      <xdr:row>562</xdr:row>
      <xdr:rowOff>221957</xdr:rowOff>
    </xdr:from>
    <xdr:to>
      <xdr:col>6</xdr:col>
      <xdr:colOff>419100</xdr:colOff>
      <xdr:row>584</xdr:row>
      <xdr:rowOff>108835</xdr:rowOff>
    </xdr:to>
    <xdr:pic>
      <xdr:nvPicPr>
        <xdr:cNvPr id="99" name="Imagen 98">
          <a:extLst>
            <a:ext uri="{FF2B5EF4-FFF2-40B4-BE49-F238E27FC236}">
              <a16:creationId xmlns:a16="http://schemas.microsoft.com/office/drawing/2014/main" id="{0AD5EFB6-DC27-4516-9537-2946F4E25FD5}"/>
            </a:ext>
          </a:extLst>
        </xdr:cNvPr>
        <xdr:cNvPicPr>
          <a:picLocks noChangeAspect="1"/>
        </xdr:cNvPicPr>
      </xdr:nvPicPr>
      <xdr:blipFill>
        <a:blip xmlns:r="http://schemas.openxmlformats.org/officeDocument/2006/relationships" r:embed="rId45"/>
        <a:stretch>
          <a:fillRect/>
        </a:stretch>
      </xdr:blipFill>
      <xdr:spPr>
        <a:xfrm>
          <a:off x="1993900" y="138804357"/>
          <a:ext cx="2997200" cy="5144678"/>
        </a:xfrm>
        <a:prstGeom prst="rect">
          <a:avLst/>
        </a:prstGeom>
      </xdr:spPr>
    </xdr:pic>
    <xdr:clientData/>
  </xdr:twoCellAnchor>
  <xdr:twoCellAnchor>
    <xdr:from>
      <xdr:col>2</xdr:col>
      <xdr:colOff>635000</xdr:colOff>
      <xdr:row>566</xdr:row>
      <xdr:rowOff>120356</xdr:rowOff>
    </xdr:from>
    <xdr:to>
      <xdr:col>6</xdr:col>
      <xdr:colOff>152400</xdr:colOff>
      <xdr:row>567</xdr:row>
      <xdr:rowOff>203199</xdr:rowOff>
    </xdr:to>
    <xdr:sp macro="" textlink="">
      <xdr:nvSpPr>
        <xdr:cNvPr id="191" name="Elipse 190">
          <a:extLst>
            <a:ext uri="{FF2B5EF4-FFF2-40B4-BE49-F238E27FC236}">
              <a16:creationId xmlns:a16="http://schemas.microsoft.com/office/drawing/2014/main" id="{9F9BBF32-D830-464A-B94D-839AFECA77B7}"/>
            </a:ext>
          </a:extLst>
        </xdr:cNvPr>
        <xdr:cNvSpPr/>
      </xdr:nvSpPr>
      <xdr:spPr>
        <a:xfrm>
          <a:off x="2159000" y="139845756"/>
          <a:ext cx="2565400" cy="311443"/>
        </a:xfrm>
        <a:prstGeom prst="ellipse">
          <a:avLst/>
        </a:prstGeom>
        <a:solidFill>
          <a:srgbClr val="FF0101">
            <a:alpha val="20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533400</xdr:colOff>
      <xdr:row>578</xdr:row>
      <xdr:rowOff>133056</xdr:rowOff>
    </xdr:from>
    <xdr:to>
      <xdr:col>4</xdr:col>
      <xdr:colOff>152400</xdr:colOff>
      <xdr:row>580</xdr:row>
      <xdr:rowOff>12700</xdr:rowOff>
    </xdr:to>
    <xdr:sp macro="" textlink="">
      <xdr:nvSpPr>
        <xdr:cNvPr id="192" name="Elipse 191">
          <a:extLst>
            <a:ext uri="{FF2B5EF4-FFF2-40B4-BE49-F238E27FC236}">
              <a16:creationId xmlns:a16="http://schemas.microsoft.com/office/drawing/2014/main" id="{A13EB71D-C6C1-4DA1-B185-661E22EB95F0}"/>
            </a:ext>
          </a:extLst>
        </xdr:cNvPr>
        <xdr:cNvSpPr/>
      </xdr:nvSpPr>
      <xdr:spPr>
        <a:xfrm>
          <a:off x="2057400" y="142601656"/>
          <a:ext cx="1143000" cy="336844"/>
        </a:xfrm>
        <a:prstGeom prst="ellipse">
          <a:avLst/>
        </a:prstGeom>
        <a:solidFill>
          <a:srgbClr val="FF0101">
            <a:alpha val="20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1</xdr:col>
      <xdr:colOff>340947</xdr:colOff>
      <xdr:row>590</xdr:row>
      <xdr:rowOff>16201</xdr:rowOff>
    </xdr:from>
    <xdr:ext cx="2143159" cy="560204"/>
    <xdr:pic>
      <xdr:nvPicPr>
        <xdr:cNvPr id="193" name="Imagen 192">
          <a:extLst>
            <a:ext uri="{FF2B5EF4-FFF2-40B4-BE49-F238E27FC236}">
              <a16:creationId xmlns:a16="http://schemas.microsoft.com/office/drawing/2014/main" id="{AFD45C0C-0CAF-4613-9A62-C917902B813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136630101"/>
          <a:ext cx="2143159" cy="560204"/>
        </a:xfrm>
        <a:prstGeom prst="rect">
          <a:avLst/>
        </a:prstGeom>
      </xdr:spPr>
    </xdr:pic>
    <xdr:clientData/>
  </xdr:oneCellAnchor>
  <xdr:oneCellAnchor>
    <xdr:from>
      <xdr:col>2</xdr:col>
      <xdr:colOff>469900</xdr:colOff>
      <xdr:row>599</xdr:row>
      <xdr:rowOff>221957</xdr:rowOff>
    </xdr:from>
    <xdr:ext cx="2997200" cy="5144678"/>
    <xdr:pic>
      <xdr:nvPicPr>
        <xdr:cNvPr id="197" name="Imagen 196">
          <a:extLst>
            <a:ext uri="{FF2B5EF4-FFF2-40B4-BE49-F238E27FC236}">
              <a16:creationId xmlns:a16="http://schemas.microsoft.com/office/drawing/2014/main" id="{D61CA782-08D9-4CA5-B1F0-C634927F03FA}"/>
            </a:ext>
          </a:extLst>
        </xdr:cNvPr>
        <xdr:cNvPicPr>
          <a:picLocks noChangeAspect="1"/>
        </xdr:cNvPicPr>
      </xdr:nvPicPr>
      <xdr:blipFill>
        <a:blip xmlns:r="http://schemas.openxmlformats.org/officeDocument/2006/relationships" r:embed="rId45"/>
        <a:stretch>
          <a:fillRect/>
        </a:stretch>
      </xdr:blipFill>
      <xdr:spPr>
        <a:xfrm>
          <a:off x="1993900" y="138804357"/>
          <a:ext cx="2997200" cy="5144678"/>
        </a:xfrm>
        <a:prstGeom prst="rect">
          <a:avLst/>
        </a:prstGeom>
      </xdr:spPr>
    </xdr:pic>
    <xdr:clientData/>
  </xdr:oneCellAnchor>
  <xdr:twoCellAnchor>
    <xdr:from>
      <xdr:col>3</xdr:col>
      <xdr:colOff>292100</xdr:colOff>
      <xdr:row>614</xdr:row>
      <xdr:rowOff>190500</xdr:rowOff>
    </xdr:from>
    <xdr:to>
      <xdr:col>5</xdr:col>
      <xdr:colOff>304800</xdr:colOff>
      <xdr:row>618</xdr:row>
      <xdr:rowOff>139700</xdr:rowOff>
    </xdr:to>
    <xdr:sp macro="" textlink="">
      <xdr:nvSpPr>
        <xdr:cNvPr id="199" name="Elipse 198">
          <a:extLst>
            <a:ext uri="{FF2B5EF4-FFF2-40B4-BE49-F238E27FC236}">
              <a16:creationId xmlns:a16="http://schemas.microsoft.com/office/drawing/2014/main" id="{2CE98FF9-FC27-446E-A03E-D808EF940DB3}"/>
            </a:ext>
          </a:extLst>
        </xdr:cNvPr>
        <xdr:cNvSpPr/>
      </xdr:nvSpPr>
      <xdr:spPr>
        <a:xfrm>
          <a:off x="2578100" y="150990300"/>
          <a:ext cx="1536700" cy="863600"/>
        </a:xfrm>
        <a:prstGeom prst="ellipse">
          <a:avLst/>
        </a:prstGeom>
        <a:solidFill>
          <a:srgbClr val="FF0101">
            <a:alpha val="20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1</xdr:col>
      <xdr:colOff>340947</xdr:colOff>
      <xdr:row>1552</xdr:row>
      <xdr:rowOff>16201</xdr:rowOff>
    </xdr:from>
    <xdr:ext cx="2143159" cy="560204"/>
    <xdr:pic>
      <xdr:nvPicPr>
        <xdr:cNvPr id="201" name="Imagen 200">
          <a:extLst>
            <a:ext uri="{FF2B5EF4-FFF2-40B4-BE49-F238E27FC236}">
              <a16:creationId xmlns:a16="http://schemas.microsoft.com/office/drawing/2014/main" id="{CAF09595-9476-485C-9A15-1BDE38521D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58981701"/>
          <a:ext cx="2143159" cy="560204"/>
        </a:xfrm>
        <a:prstGeom prst="rect">
          <a:avLst/>
        </a:prstGeom>
      </xdr:spPr>
    </xdr:pic>
    <xdr:clientData/>
  </xdr:oneCellAnchor>
  <xdr:twoCellAnchor editAs="oneCell">
    <xdr:from>
      <xdr:col>1</xdr:col>
      <xdr:colOff>508000</xdr:colOff>
      <xdr:row>1561</xdr:row>
      <xdr:rowOff>114300</xdr:rowOff>
    </xdr:from>
    <xdr:to>
      <xdr:col>6</xdr:col>
      <xdr:colOff>354232</xdr:colOff>
      <xdr:row>1583</xdr:row>
      <xdr:rowOff>63500</xdr:rowOff>
    </xdr:to>
    <xdr:pic>
      <xdr:nvPicPr>
        <xdr:cNvPr id="105" name="Imagen 104">
          <a:extLst>
            <a:ext uri="{FF2B5EF4-FFF2-40B4-BE49-F238E27FC236}">
              <a16:creationId xmlns:a16="http://schemas.microsoft.com/office/drawing/2014/main" id="{324EE18F-F02F-4031-BC7D-E2D24482E967}"/>
            </a:ext>
          </a:extLst>
        </xdr:cNvPr>
        <xdr:cNvPicPr>
          <a:picLocks noChangeAspect="1"/>
        </xdr:cNvPicPr>
      </xdr:nvPicPr>
      <xdr:blipFill>
        <a:blip xmlns:r="http://schemas.openxmlformats.org/officeDocument/2006/relationships" r:embed="rId46"/>
        <a:stretch>
          <a:fillRect/>
        </a:stretch>
      </xdr:blipFill>
      <xdr:spPr>
        <a:xfrm>
          <a:off x="1270000" y="369608100"/>
          <a:ext cx="3656232" cy="5207000"/>
        </a:xfrm>
        <a:prstGeom prst="rect">
          <a:avLst/>
        </a:prstGeom>
      </xdr:spPr>
    </xdr:pic>
    <xdr:clientData/>
  </xdr:twoCellAnchor>
  <xdr:twoCellAnchor editAs="oneCell">
    <xdr:from>
      <xdr:col>8</xdr:col>
      <xdr:colOff>63500</xdr:colOff>
      <xdr:row>1561</xdr:row>
      <xdr:rowOff>101600</xdr:rowOff>
    </xdr:from>
    <xdr:to>
      <xdr:col>13</xdr:col>
      <xdr:colOff>596900</xdr:colOff>
      <xdr:row>1583</xdr:row>
      <xdr:rowOff>109354</xdr:rowOff>
    </xdr:to>
    <xdr:pic>
      <xdr:nvPicPr>
        <xdr:cNvPr id="108" name="Imagen 107">
          <a:extLst>
            <a:ext uri="{FF2B5EF4-FFF2-40B4-BE49-F238E27FC236}">
              <a16:creationId xmlns:a16="http://schemas.microsoft.com/office/drawing/2014/main" id="{2D5E707E-7D78-46E3-B2CD-0DB40E65AC6C}"/>
            </a:ext>
          </a:extLst>
        </xdr:cNvPr>
        <xdr:cNvPicPr>
          <a:picLocks noChangeAspect="1"/>
        </xdr:cNvPicPr>
      </xdr:nvPicPr>
      <xdr:blipFill>
        <a:blip xmlns:r="http://schemas.openxmlformats.org/officeDocument/2006/relationships" r:embed="rId47"/>
        <a:stretch>
          <a:fillRect/>
        </a:stretch>
      </xdr:blipFill>
      <xdr:spPr>
        <a:xfrm>
          <a:off x="6159500" y="369595400"/>
          <a:ext cx="4343400" cy="5265554"/>
        </a:xfrm>
        <a:prstGeom prst="rect">
          <a:avLst/>
        </a:prstGeom>
      </xdr:spPr>
    </xdr:pic>
    <xdr:clientData/>
  </xdr:twoCellAnchor>
  <xdr:twoCellAnchor>
    <xdr:from>
      <xdr:col>10</xdr:col>
      <xdr:colOff>457200</xdr:colOff>
      <xdr:row>1572</xdr:row>
      <xdr:rowOff>190500</xdr:rowOff>
    </xdr:from>
    <xdr:to>
      <xdr:col>13</xdr:col>
      <xdr:colOff>571500</xdr:colOff>
      <xdr:row>1577</xdr:row>
      <xdr:rowOff>38100</xdr:rowOff>
    </xdr:to>
    <xdr:sp macro="" textlink="">
      <xdr:nvSpPr>
        <xdr:cNvPr id="109" name="Elipse 108">
          <a:extLst>
            <a:ext uri="{FF2B5EF4-FFF2-40B4-BE49-F238E27FC236}">
              <a16:creationId xmlns:a16="http://schemas.microsoft.com/office/drawing/2014/main" id="{F7B73AAE-4946-45D0-BB65-370C845E1C74}"/>
            </a:ext>
          </a:extLst>
        </xdr:cNvPr>
        <xdr:cNvSpPr/>
      </xdr:nvSpPr>
      <xdr:spPr>
        <a:xfrm>
          <a:off x="8077200" y="372427500"/>
          <a:ext cx="2400300" cy="990600"/>
        </a:xfrm>
        <a:prstGeom prst="ellipse">
          <a:avLst/>
        </a:prstGeom>
        <a:solidFill>
          <a:srgbClr val="FFC000">
            <a:alpha val="30196"/>
          </a:srgbClr>
        </a:solidFill>
        <a:ln w="28575">
          <a:solidFill>
            <a:srgbClr val="FFC000">
              <a:alpha val="74902"/>
            </a:srgb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546100</xdr:colOff>
      <xdr:row>1572</xdr:row>
      <xdr:rowOff>127000</xdr:rowOff>
    </xdr:from>
    <xdr:to>
      <xdr:col>4</xdr:col>
      <xdr:colOff>660400</xdr:colOff>
      <xdr:row>1576</xdr:row>
      <xdr:rowOff>203200</xdr:rowOff>
    </xdr:to>
    <xdr:sp macro="" textlink="">
      <xdr:nvSpPr>
        <xdr:cNvPr id="207" name="Elipse 206">
          <a:extLst>
            <a:ext uri="{FF2B5EF4-FFF2-40B4-BE49-F238E27FC236}">
              <a16:creationId xmlns:a16="http://schemas.microsoft.com/office/drawing/2014/main" id="{AB1D5D08-8210-41CB-99C2-34603BB2CD71}"/>
            </a:ext>
          </a:extLst>
        </xdr:cNvPr>
        <xdr:cNvSpPr/>
      </xdr:nvSpPr>
      <xdr:spPr>
        <a:xfrm>
          <a:off x="1308100" y="372364000"/>
          <a:ext cx="2400300" cy="990600"/>
        </a:xfrm>
        <a:prstGeom prst="ellipse">
          <a:avLst/>
        </a:prstGeom>
        <a:solidFill>
          <a:srgbClr val="FFC000">
            <a:alpha val="30196"/>
          </a:srgbClr>
        </a:solidFill>
        <a:ln w="28575">
          <a:solidFill>
            <a:srgbClr val="FFC000">
              <a:alpha val="74902"/>
            </a:srgb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1</xdr:col>
      <xdr:colOff>340947</xdr:colOff>
      <xdr:row>1589</xdr:row>
      <xdr:rowOff>16201</xdr:rowOff>
    </xdr:from>
    <xdr:ext cx="2143159" cy="560204"/>
    <xdr:pic>
      <xdr:nvPicPr>
        <xdr:cNvPr id="208" name="Imagen 207">
          <a:extLst>
            <a:ext uri="{FF2B5EF4-FFF2-40B4-BE49-F238E27FC236}">
              <a16:creationId xmlns:a16="http://schemas.microsoft.com/office/drawing/2014/main" id="{251DC217-3E3A-4776-B0CB-FC7F6F5FDFC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67541501"/>
          <a:ext cx="2143159" cy="560204"/>
        </a:xfrm>
        <a:prstGeom prst="rect">
          <a:avLst/>
        </a:prstGeom>
      </xdr:spPr>
    </xdr:pic>
    <xdr:clientData/>
  </xdr:oneCellAnchor>
  <xdr:oneCellAnchor>
    <xdr:from>
      <xdr:col>5</xdr:col>
      <xdr:colOff>177800</xdr:colOff>
      <xdr:row>1598</xdr:row>
      <xdr:rowOff>63500</xdr:rowOff>
    </xdr:from>
    <xdr:ext cx="3656232" cy="5207000"/>
    <xdr:pic>
      <xdr:nvPicPr>
        <xdr:cNvPr id="209" name="Imagen 208">
          <a:extLst>
            <a:ext uri="{FF2B5EF4-FFF2-40B4-BE49-F238E27FC236}">
              <a16:creationId xmlns:a16="http://schemas.microsoft.com/office/drawing/2014/main" id="{D6536F33-B6D6-47F2-B252-83F552864994}"/>
            </a:ext>
          </a:extLst>
        </xdr:cNvPr>
        <xdr:cNvPicPr>
          <a:picLocks noChangeAspect="1"/>
        </xdr:cNvPicPr>
      </xdr:nvPicPr>
      <xdr:blipFill>
        <a:blip xmlns:r="http://schemas.openxmlformats.org/officeDocument/2006/relationships" r:embed="rId46"/>
        <a:stretch>
          <a:fillRect/>
        </a:stretch>
      </xdr:blipFill>
      <xdr:spPr>
        <a:xfrm>
          <a:off x="3987800" y="378117100"/>
          <a:ext cx="3656232" cy="5207000"/>
        </a:xfrm>
        <a:prstGeom prst="rect">
          <a:avLst/>
        </a:prstGeom>
      </xdr:spPr>
    </xdr:pic>
    <xdr:clientData/>
  </xdr:oneCellAnchor>
  <xdr:twoCellAnchor>
    <xdr:from>
      <xdr:col>5</xdr:col>
      <xdr:colOff>292100</xdr:colOff>
      <xdr:row>1608</xdr:row>
      <xdr:rowOff>215900</xdr:rowOff>
    </xdr:from>
    <xdr:to>
      <xdr:col>8</xdr:col>
      <xdr:colOff>406400</xdr:colOff>
      <xdr:row>1613</xdr:row>
      <xdr:rowOff>63500</xdr:rowOff>
    </xdr:to>
    <xdr:sp macro="" textlink="">
      <xdr:nvSpPr>
        <xdr:cNvPr id="212" name="Elipse 211">
          <a:extLst>
            <a:ext uri="{FF2B5EF4-FFF2-40B4-BE49-F238E27FC236}">
              <a16:creationId xmlns:a16="http://schemas.microsoft.com/office/drawing/2014/main" id="{AD66A8FA-9C62-43E0-B3BB-8C121AA26042}"/>
            </a:ext>
          </a:extLst>
        </xdr:cNvPr>
        <xdr:cNvSpPr/>
      </xdr:nvSpPr>
      <xdr:spPr>
        <a:xfrm>
          <a:off x="4102100" y="380784100"/>
          <a:ext cx="2400300" cy="990600"/>
        </a:xfrm>
        <a:prstGeom prst="ellipse">
          <a:avLst/>
        </a:prstGeom>
        <a:solidFill>
          <a:srgbClr val="FFC000">
            <a:alpha val="30196"/>
          </a:srgbClr>
        </a:solidFill>
        <a:ln w="28575">
          <a:solidFill>
            <a:srgbClr val="FFC000">
              <a:alpha val="74902"/>
            </a:srgb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1</xdr:col>
      <xdr:colOff>340947</xdr:colOff>
      <xdr:row>1626</xdr:row>
      <xdr:rowOff>16201</xdr:rowOff>
    </xdr:from>
    <xdr:ext cx="2143159" cy="560204"/>
    <xdr:pic>
      <xdr:nvPicPr>
        <xdr:cNvPr id="213" name="Imagen 212">
          <a:extLst>
            <a:ext uri="{FF2B5EF4-FFF2-40B4-BE49-F238E27FC236}">
              <a16:creationId xmlns:a16="http://schemas.microsoft.com/office/drawing/2014/main" id="{FBE38417-EAFA-49FF-857A-5CBBE4AE2CE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76101301"/>
          <a:ext cx="2143159" cy="560204"/>
        </a:xfrm>
        <a:prstGeom prst="rect">
          <a:avLst/>
        </a:prstGeom>
      </xdr:spPr>
    </xdr:pic>
    <xdr:clientData/>
  </xdr:oneCellAnchor>
  <xdr:oneCellAnchor>
    <xdr:from>
      <xdr:col>7</xdr:col>
      <xdr:colOff>736600</xdr:colOff>
      <xdr:row>1635</xdr:row>
      <xdr:rowOff>101600</xdr:rowOff>
    </xdr:from>
    <xdr:ext cx="2755900" cy="5265554"/>
    <xdr:pic>
      <xdr:nvPicPr>
        <xdr:cNvPr id="215" name="Imagen 214">
          <a:extLst>
            <a:ext uri="{FF2B5EF4-FFF2-40B4-BE49-F238E27FC236}">
              <a16:creationId xmlns:a16="http://schemas.microsoft.com/office/drawing/2014/main" id="{B72A0584-5147-4762-9D97-D9F39E32DD2F}"/>
            </a:ext>
          </a:extLst>
        </xdr:cNvPr>
        <xdr:cNvPicPr>
          <a:picLocks noChangeAspect="1"/>
        </xdr:cNvPicPr>
      </xdr:nvPicPr>
      <xdr:blipFill rotWithShape="1">
        <a:blip xmlns:r="http://schemas.openxmlformats.org/officeDocument/2006/relationships" r:embed="rId47"/>
        <a:srcRect l="36550"/>
        <a:stretch/>
      </xdr:blipFill>
      <xdr:spPr>
        <a:xfrm>
          <a:off x="6070600" y="386715000"/>
          <a:ext cx="2755900" cy="5265554"/>
        </a:xfrm>
        <a:prstGeom prst="rect">
          <a:avLst/>
        </a:prstGeom>
      </xdr:spPr>
    </xdr:pic>
    <xdr:clientData/>
  </xdr:oneCellAnchor>
  <xdr:twoCellAnchor>
    <xdr:from>
      <xdr:col>8</xdr:col>
      <xdr:colOff>355600</xdr:colOff>
      <xdr:row>1646</xdr:row>
      <xdr:rowOff>12700</xdr:rowOff>
    </xdr:from>
    <xdr:to>
      <xdr:col>11</xdr:col>
      <xdr:colOff>469900</xdr:colOff>
      <xdr:row>1650</xdr:row>
      <xdr:rowOff>88900</xdr:rowOff>
    </xdr:to>
    <xdr:sp macro="" textlink="">
      <xdr:nvSpPr>
        <xdr:cNvPr id="216" name="Elipse 215">
          <a:extLst>
            <a:ext uri="{FF2B5EF4-FFF2-40B4-BE49-F238E27FC236}">
              <a16:creationId xmlns:a16="http://schemas.microsoft.com/office/drawing/2014/main" id="{0CCFFF05-C85C-42E4-A633-75C895DD3875}"/>
            </a:ext>
          </a:extLst>
        </xdr:cNvPr>
        <xdr:cNvSpPr/>
      </xdr:nvSpPr>
      <xdr:spPr>
        <a:xfrm>
          <a:off x="6451600" y="389369300"/>
          <a:ext cx="2400300" cy="990600"/>
        </a:xfrm>
        <a:prstGeom prst="ellipse">
          <a:avLst/>
        </a:prstGeom>
        <a:solidFill>
          <a:srgbClr val="FFC000">
            <a:alpha val="30196"/>
          </a:srgbClr>
        </a:solidFill>
        <a:ln w="28575">
          <a:solidFill>
            <a:srgbClr val="FFC000">
              <a:alpha val="74902"/>
            </a:srgb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5</xdr:col>
      <xdr:colOff>698500</xdr:colOff>
      <xdr:row>1154</xdr:row>
      <xdr:rowOff>63499</xdr:rowOff>
    </xdr:from>
    <xdr:to>
      <xdr:col>11</xdr:col>
      <xdr:colOff>215900</xdr:colOff>
      <xdr:row>1176</xdr:row>
      <xdr:rowOff>50800</xdr:rowOff>
    </xdr:to>
    <xdr:pic>
      <xdr:nvPicPr>
        <xdr:cNvPr id="113" name="Imagen 112">
          <a:extLst>
            <a:ext uri="{FF2B5EF4-FFF2-40B4-BE49-F238E27FC236}">
              <a16:creationId xmlns:a16="http://schemas.microsoft.com/office/drawing/2014/main" id="{473E5CDE-1D99-4B2B-850E-93155F4B4B1A}"/>
            </a:ext>
          </a:extLst>
        </xdr:cNvPr>
        <xdr:cNvPicPr>
          <a:picLocks noChangeAspect="1"/>
        </xdr:cNvPicPr>
      </xdr:nvPicPr>
      <xdr:blipFill rotWithShape="1">
        <a:blip xmlns:r="http://schemas.openxmlformats.org/officeDocument/2006/relationships" r:embed="rId48"/>
        <a:srcRect t="19241" b="23142"/>
        <a:stretch/>
      </xdr:blipFill>
      <xdr:spPr>
        <a:xfrm>
          <a:off x="4508500" y="275856699"/>
          <a:ext cx="4089400" cy="5245101"/>
        </a:xfrm>
        <a:prstGeom prst="rect">
          <a:avLst/>
        </a:prstGeom>
      </xdr:spPr>
    </xdr:pic>
    <xdr:clientData/>
  </xdr:twoCellAnchor>
  <xdr:oneCellAnchor>
    <xdr:from>
      <xdr:col>1</xdr:col>
      <xdr:colOff>340947</xdr:colOff>
      <xdr:row>1108</xdr:row>
      <xdr:rowOff>16201</xdr:rowOff>
    </xdr:from>
    <xdr:ext cx="2143159" cy="560204"/>
    <xdr:pic>
      <xdr:nvPicPr>
        <xdr:cNvPr id="219" name="Imagen 218">
          <a:extLst>
            <a:ext uri="{FF2B5EF4-FFF2-40B4-BE49-F238E27FC236}">
              <a16:creationId xmlns:a16="http://schemas.microsoft.com/office/drawing/2014/main" id="{23A082A0-EACC-45BE-98B3-0C0F8B6A923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80889401"/>
          <a:ext cx="2143159" cy="560204"/>
        </a:xfrm>
        <a:prstGeom prst="rect">
          <a:avLst/>
        </a:prstGeom>
      </xdr:spPr>
    </xdr:pic>
    <xdr:clientData/>
  </xdr:oneCellAnchor>
  <xdr:oneCellAnchor>
    <xdr:from>
      <xdr:col>5</xdr:col>
      <xdr:colOff>698500</xdr:colOff>
      <xdr:row>1117</xdr:row>
      <xdr:rowOff>63499</xdr:rowOff>
    </xdr:from>
    <xdr:ext cx="4089400" cy="5245101"/>
    <xdr:pic>
      <xdr:nvPicPr>
        <xdr:cNvPr id="220" name="Imagen 219">
          <a:extLst>
            <a:ext uri="{FF2B5EF4-FFF2-40B4-BE49-F238E27FC236}">
              <a16:creationId xmlns:a16="http://schemas.microsoft.com/office/drawing/2014/main" id="{BF637813-5AB5-4089-BC3D-E68EE65D828A}"/>
            </a:ext>
          </a:extLst>
        </xdr:cNvPr>
        <xdr:cNvPicPr>
          <a:picLocks noChangeAspect="1"/>
        </xdr:cNvPicPr>
      </xdr:nvPicPr>
      <xdr:blipFill rotWithShape="1">
        <a:blip xmlns:r="http://schemas.openxmlformats.org/officeDocument/2006/relationships" r:embed="rId48"/>
        <a:srcRect t="19241" b="23142"/>
        <a:stretch/>
      </xdr:blipFill>
      <xdr:spPr>
        <a:xfrm>
          <a:off x="4508500" y="282905199"/>
          <a:ext cx="4089400" cy="5245101"/>
        </a:xfrm>
        <a:prstGeom prst="rect">
          <a:avLst/>
        </a:prstGeom>
      </xdr:spPr>
    </xdr:pic>
    <xdr:clientData/>
  </xdr:oneCellAnchor>
  <xdr:twoCellAnchor>
    <xdr:from>
      <xdr:col>5</xdr:col>
      <xdr:colOff>698500</xdr:colOff>
      <xdr:row>1117</xdr:row>
      <xdr:rowOff>0</xdr:rowOff>
    </xdr:from>
    <xdr:to>
      <xdr:col>8</xdr:col>
      <xdr:colOff>673100</xdr:colOff>
      <xdr:row>1123</xdr:row>
      <xdr:rowOff>101600</xdr:rowOff>
    </xdr:to>
    <xdr:sp macro="" textlink="">
      <xdr:nvSpPr>
        <xdr:cNvPr id="116" name="Elipse 115">
          <a:extLst>
            <a:ext uri="{FF2B5EF4-FFF2-40B4-BE49-F238E27FC236}">
              <a16:creationId xmlns:a16="http://schemas.microsoft.com/office/drawing/2014/main" id="{CDF87742-7C7D-443C-B09F-3F2C58FFBF45}"/>
            </a:ext>
          </a:extLst>
        </xdr:cNvPr>
        <xdr:cNvSpPr/>
      </xdr:nvSpPr>
      <xdr:spPr>
        <a:xfrm>
          <a:off x="4508500" y="275793200"/>
          <a:ext cx="2260600" cy="1701800"/>
        </a:xfrm>
        <a:prstGeom prst="ellipse">
          <a:avLst/>
        </a:prstGeom>
        <a:solidFill>
          <a:srgbClr val="FFC000">
            <a:alpha val="30196"/>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1</xdr:col>
      <xdr:colOff>340947</xdr:colOff>
      <xdr:row>1885</xdr:row>
      <xdr:rowOff>16201</xdr:rowOff>
    </xdr:from>
    <xdr:ext cx="2143159" cy="560204"/>
    <xdr:pic>
      <xdr:nvPicPr>
        <xdr:cNvPr id="222" name="Imagen 221">
          <a:extLst>
            <a:ext uri="{FF2B5EF4-FFF2-40B4-BE49-F238E27FC236}">
              <a16:creationId xmlns:a16="http://schemas.microsoft.com/office/drawing/2014/main" id="{D54B7FD6-DEE6-4163-A869-92F40E75ED3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444579701"/>
          <a:ext cx="2143159" cy="560204"/>
        </a:xfrm>
        <a:prstGeom prst="rect">
          <a:avLst/>
        </a:prstGeom>
      </xdr:spPr>
    </xdr:pic>
    <xdr:clientData/>
  </xdr:oneCellAnchor>
  <xdr:oneCellAnchor>
    <xdr:from>
      <xdr:col>1</xdr:col>
      <xdr:colOff>340947</xdr:colOff>
      <xdr:row>1071</xdr:row>
      <xdr:rowOff>16201</xdr:rowOff>
    </xdr:from>
    <xdr:ext cx="2143159" cy="560204"/>
    <xdr:pic>
      <xdr:nvPicPr>
        <xdr:cNvPr id="232" name="Imagen 231">
          <a:extLst>
            <a:ext uri="{FF2B5EF4-FFF2-40B4-BE49-F238E27FC236}">
              <a16:creationId xmlns:a16="http://schemas.microsoft.com/office/drawing/2014/main" id="{3EFA75BA-1D0F-4082-A74B-9745C4AE558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65281101"/>
          <a:ext cx="2143159" cy="560204"/>
        </a:xfrm>
        <a:prstGeom prst="rect">
          <a:avLst/>
        </a:prstGeom>
      </xdr:spPr>
    </xdr:pic>
    <xdr:clientData/>
  </xdr:oneCellAnchor>
  <xdr:oneCellAnchor>
    <xdr:from>
      <xdr:col>1</xdr:col>
      <xdr:colOff>76200</xdr:colOff>
      <xdr:row>1080</xdr:row>
      <xdr:rowOff>12700</xdr:rowOff>
    </xdr:from>
    <xdr:ext cx="3200847" cy="5058481"/>
    <xdr:pic>
      <xdr:nvPicPr>
        <xdr:cNvPr id="233" name="Imagen 232">
          <a:extLst>
            <a:ext uri="{FF2B5EF4-FFF2-40B4-BE49-F238E27FC236}">
              <a16:creationId xmlns:a16="http://schemas.microsoft.com/office/drawing/2014/main" id="{98CECCE9-0B03-45EC-B668-3D487DA3A771}"/>
            </a:ext>
          </a:extLst>
        </xdr:cNvPr>
        <xdr:cNvPicPr>
          <a:picLocks noChangeAspect="1"/>
        </xdr:cNvPicPr>
      </xdr:nvPicPr>
      <xdr:blipFill>
        <a:blip xmlns:r="http://schemas.openxmlformats.org/officeDocument/2006/relationships" r:embed="rId15"/>
        <a:stretch>
          <a:fillRect/>
        </a:stretch>
      </xdr:blipFill>
      <xdr:spPr>
        <a:xfrm>
          <a:off x="838200" y="267246100"/>
          <a:ext cx="3200847" cy="5058481"/>
        </a:xfrm>
        <a:prstGeom prst="rect">
          <a:avLst/>
        </a:prstGeom>
      </xdr:spPr>
    </xdr:pic>
    <xdr:clientData/>
  </xdr:oneCellAnchor>
  <xdr:twoCellAnchor editAs="oneCell">
    <xdr:from>
      <xdr:col>2</xdr:col>
      <xdr:colOff>419100</xdr:colOff>
      <xdr:row>1895</xdr:row>
      <xdr:rowOff>76200</xdr:rowOff>
    </xdr:from>
    <xdr:to>
      <xdr:col>10</xdr:col>
      <xdr:colOff>715267</xdr:colOff>
      <xdr:row>1914</xdr:row>
      <xdr:rowOff>67311</xdr:rowOff>
    </xdr:to>
    <xdr:pic>
      <xdr:nvPicPr>
        <xdr:cNvPr id="117" name="Imagen 116">
          <a:extLst>
            <a:ext uri="{FF2B5EF4-FFF2-40B4-BE49-F238E27FC236}">
              <a16:creationId xmlns:a16="http://schemas.microsoft.com/office/drawing/2014/main" id="{75BF8A30-858D-462E-91AA-B303CD210F32}"/>
            </a:ext>
          </a:extLst>
        </xdr:cNvPr>
        <xdr:cNvPicPr>
          <a:picLocks noChangeAspect="1"/>
        </xdr:cNvPicPr>
      </xdr:nvPicPr>
      <xdr:blipFill>
        <a:blip xmlns:r="http://schemas.openxmlformats.org/officeDocument/2006/relationships" r:embed="rId49"/>
        <a:stretch>
          <a:fillRect/>
        </a:stretch>
      </xdr:blipFill>
      <xdr:spPr>
        <a:xfrm>
          <a:off x="1943100" y="438277000"/>
          <a:ext cx="6392167" cy="4563112"/>
        </a:xfrm>
        <a:prstGeom prst="rect">
          <a:avLst/>
        </a:prstGeom>
      </xdr:spPr>
    </xdr:pic>
    <xdr:clientData/>
  </xdr:twoCellAnchor>
  <xdr:twoCellAnchor editAs="oneCell">
    <xdr:from>
      <xdr:col>9</xdr:col>
      <xdr:colOff>342900</xdr:colOff>
      <xdr:row>748</xdr:row>
      <xdr:rowOff>0</xdr:rowOff>
    </xdr:from>
    <xdr:to>
      <xdr:col>13</xdr:col>
      <xdr:colOff>229009</xdr:colOff>
      <xdr:row>768</xdr:row>
      <xdr:rowOff>219776</xdr:rowOff>
    </xdr:to>
    <xdr:pic>
      <xdr:nvPicPr>
        <xdr:cNvPr id="121" name="Imagen 120">
          <a:extLst>
            <a:ext uri="{FF2B5EF4-FFF2-40B4-BE49-F238E27FC236}">
              <a16:creationId xmlns:a16="http://schemas.microsoft.com/office/drawing/2014/main" id="{4CC56B23-A231-482B-96F5-2DE4FD618174}"/>
            </a:ext>
          </a:extLst>
        </xdr:cNvPr>
        <xdr:cNvPicPr>
          <a:picLocks noChangeAspect="1"/>
        </xdr:cNvPicPr>
      </xdr:nvPicPr>
      <xdr:blipFill>
        <a:blip xmlns:r="http://schemas.openxmlformats.org/officeDocument/2006/relationships" r:embed="rId50"/>
        <a:stretch>
          <a:fillRect/>
        </a:stretch>
      </xdr:blipFill>
      <xdr:spPr>
        <a:xfrm>
          <a:off x="7200900" y="173304200"/>
          <a:ext cx="2934109" cy="5020376"/>
        </a:xfrm>
        <a:prstGeom prst="rect">
          <a:avLst/>
        </a:prstGeom>
      </xdr:spPr>
    </xdr:pic>
    <xdr:clientData/>
  </xdr:twoCellAnchor>
  <xdr:twoCellAnchor editAs="oneCell">
    <xdr:from>
      <xdr:col>2</xdr:col>
      <xdr:colOff>76201</xdr:colOff>
      <xdr:row>747</xdr:row>
      <xdr:rowOff>206016</xdr:rowOff>
    </xdr:from>
    <xdr:to>
      <xdr:col>8</xdr:col>
      <xdr:colOff>177801</xdr:colOff>
      <xdr:row>769</xdr:row>
      <xdr:rowOff>45426</xdr:rowOff>
    </xdr:to>
    <xdr:pic>
      <xdr:nvPicPr>
        <xdr:cNvPr id="234" name="Imagen 233">
          <a:extLst>
            <a:ext uri="{FF2B5EF4-FFF2-40B4-BE49-F238E27FC236}">
              <a16:creationId xmlns:a16="http://schemas.microsoft.com/office/drawing/2014/main" id="{13C4CFBF-FBDD-4F01-9765-6CC98833D7D4}"/>
            </a:ext>
          </a:extLst>
        </xdr:cNvPr>
        <xdr:cNvPicPr>
          <a:picLocks noChangeAspect="1"/>
        </xdr:cNvPicPr>
      </xdr:nvPicPr>
      <xdr:blipFill>
        <a:blip xmlns:r="http://schemas.openxmlformats.org/officeDocument/2006/relationships" r:embed="rId51"/>
        <a:stretch>
          <a:fillRect/>
        </a:stretch>
      </xdr:blipFill>
      <xdr:spPr>
        <a:xfrm>
          <a:off x="1600201" y="173281616"/>
          <a:ext cx="4673600" cy="509721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295836</xdr:colOff>
      <xdr:row>0</xdr:row>
      <xdr:rowOff>71718</xdr:rowOff>
    </xdr:from>
    <xdr:to>
      <xdr:col>2</xdr:col>
      <xdr:colOff>1371600</xdr:colOff>
      <xdr:row>3</xdr:row>
      <xdr:rowOff>124474</xdr:rowOff>
    </xdr:to>
    <xdr:pic>
      <xdr:nvPicPr>
        <xdr:cNvPr id="2" name="Imagen 1">
          <a:extLst>
            <a:ext uri="{FF2B5EF4-FFF2-40B4-BE49-F238E27FC236}">
              <a16:creationId xmlns:a16="http://schemas.microsoft.com/office/drawing/2014/main" id="{35D6D447-EA30-4B11-9404-D902486FC7E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83186" y="262218"/>
          <a:ext cx="2028264" cy="605206"/>
        </a:xfrm>
        <a:prstGeom prst="rect">
          <a:avLst/>
        </a:prstGeom>
      </xdr:spPr>
    </xdr:pic>
    <xdr:clientData/>
  </xdr:twoCellAnchor>
  <xdr:oneCellAnchor>
    <xdr:from>
      <xdr:col>1</xdr:col>
      <xdr:colOff>295836</xdr:colOff>
      <xdr:row>67</xdr:row>
      <xdr:rowOff>71718</xdr:rowOff>
    </xdr:from>
    <xdr:ext cx="2028264" cy="605206"/>
    <xdr:pic>
      <xdr:nvPicPr>
        <xdr:cNvPr id="3" name="Imagen 2">
          <a:extLst>
            <a:ext uri="{FF2B5EF4-FFF2-40B4-BE49-F238E27FC236}">
              <a16:creationId xmlns:a16="http://schemas.microsoft.com/office/drawing/2014/main" id="{F4A8B786-3917-45C5-A0B9-F1AAA16FA0C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57836" y="262218"/>
          <a:ext cx="2028264" cy="605206"/>
        </a:xfrm>
        <a:prstGeom prst="rect">
          <a:avLst/>
        </a:prstGeom>
      </xdr:spPr>
    </xdr:pic>
    <xdr:clientData/>
  </xdr:oneCellAnchor>
  <xdr:twoCellAnchor editAs="oneCell">
    <xdr:from>
      <xdr:col>1</xdr:col>
      <xdr:colOff>277906</xdr:colOff>
      <xdr:row>134</xdr:row>
      <xdr:rowOff>62753</xdr:rowOff>
    </xdr:from>
    <xdr:to>
      <xdr:col>2</xdr:col>
      <xdr:colOff>1501215</xdr:colOff>
      <xdr:row>137</xdr:row>
      <xdr:rowOff>161356</xdr:rowOff>
    </xdr:to>
    <xdr:pic>
      <xdr:nvPicPr>
        <xdr:cNvPr id="4" name="Imagen 3">
          <a:extLst>
            <a:ext uri="{FF2B5EF4-FFF2-40B4-BE49-F238E27FC236}">
              <a16:creationId xmlns:a16="http://schemas.microsoft.com/office/drawing/2014/main" id="{21AA1DAB-CB63-427C-8B59-C43B2BFF730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58906" y="2359322703"/>
          <a:ext cx="2175809" cy="651053"/>
        </a:xfrm>
        <a:prstGeom prst="rect">
          <a:avLst/>
        </a:prstGeom>
      </xdr:spPr>
    </xdr:pic>
    <xdr:clientData/>
  </xdr:twoCellAnchor>
  <xdr:oneCellAnchor>
    <xdr:from>
      <xdr:col>1</xdr:col>
      <xdr:colOff>277906</xdr:colOff>
      <xdr:row>335</xdr:row>
      <xdr:rowOff>62753</xdr:rowOff>
    </xdr:from>
    <xdr:ext cx="2175809" cy="651053"/>
    <xdr:pic>
      <xdr:nvPicPr>
        <xdr:cNvPr id="5" name="Imagen 4">
          <a:extLst>
            <a:ext uri="{FF2B5EF4-FFF2-40B4-BE49-F238E27FC236}">
              <a16:creationId xmlns:a16="http://schemas.microsoft.com/office/drawing/2014/main" id="{D8D99BAA-ACAD-4838-8C23-5815E467386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039906" y="24967453"/>
          <a:ext cx="2175809" cy="651053"/>
        </a:xfrm>
        <a:prstGeom prst="rect">
          <a:avLst/>
        </a:prstGeom>
      </xdr:spPr>
    </xdr:pic>
    <xdr:clientData/>
  </xdr:oneCellAnchor>
  <xdr:oneCellAnchor>
    <xdr:from>
      <xdr:col>1</xdr:col>
      <xdr:colOff>277906</xdr:colOff>
      <xdr:row>401</xdr:row>
      <xdr:rowOff>62753</xdr:rowOff>
    </xdr:from>
    <xdr:ext cx="2175809" cy="651053"/>
    <xdr:pic>
      <xdr:nvPicPr>
        <xdr:cNvPr id="6" name="Imagen 5">
          <a:extLst>
            <a:ext uri="{FF2B5EF4-FFF2-40B4-BE49-F238E27FC236}">
              <a16:creationId xmlns:a16="http://schemas.microsoft.com/office/drawing/2014/main" id="{90F52BCB-B90B-436F-90BA-892FE92263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039906" y="36511753"/>
          <a:ext cx="2175809" cy="651053"/>
        </a:xfrm>
        <a:prstGeom prst="rect">
          <a:avLst/>
        </a:prstGeom>
      </xdr:spPr>
    </xdr:pic>
    <xdr:clientData/>
  </xdr:oneCellAnchor>
  <xdr:oneCellAnchor>
    <xdr:from>
      <xdr:col>1</xdr:col>
      <xdr:colOff>277906</xdr:colOff>
      <xdr:row>467</xdr:row>
      <xdr:rowOff>62753</xdr:rowOff>
    </xdr:from>
    <xdr:ext cx="2175809" cy="651053"/>
    <xdr:pic>
      <xdr:nvPicPr>
        <xdr:cNvPr id="7" name="Imagen 6">
          <a:extLst>
            <a:ext uri="{FF2B5EF4-FFF2-40B4-BE49-F238E27FC236}">
              <a16:creationId xmlns:a16="http://schemas.microsoft.com/office/drawing/2014/main" id="{5E119F1A-73BB-4981-BCF4-B6D8123BE295}"/>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039906" y="36511753"/>
          <a:ext cx="2175809" cy="651053"/>
        </a:xfrm>
        <a:prstGeom prst="rect">
          <a:avLst/>
        </a:prstGeom>
      </xdr:spPr>
    </xdr:pic>
    <xdr:clientData/>
  </xdr:oneCellAnchor>
  <xdr:twoCellAnchor editAs="oneCell">
    <xdr:from>
      <xdr:col>1</xdr:col>
      <xdr:colOff>242047</xdr:colOff>
      <xdr:row>201</xdr:row>
      <xdr:rowOff>62753</xdr:rowOff>
    </xdr:from>
    <xdr:to>
      <xdr:col>2</xdr:col>
      <xdr:colOff>1465356</xdr:colOff>
      <xdr:row>204</xdr:row>
      <xdr:rowOff>161357</xdr:rowOff>
    </xdr:to>
    <xdr:pic>
      <xdr:nvPicPr>
        <xdr:cNvPr id="10" name="Imagen 9">
          <a:extLst>
            <a:ext uri="{FF2B5EF4-FFF2-40B4-BE49-F238E27FC236}">
              <a16:creationId xmlns:a16="http://schemas.microsoft.com/office/drawing/2014/main" id="{C20B7326-6518-4C65-A7C2-5C2A7D6A0C9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3047" y="2346927503"/>
          <a:ext cx="2175809" cy="651054"/>
        </a:xfrm>
        <a:prstGeom prst="rect">
          <a:avLst/>
        </a:prstGeom>
      </xdr:spPr>
    </xdr:pic>
    <xdr:clientData/>
  </xdr:twoCellAnchor>
  <xdr:twoCellAnchor editAs="oneCell">
    <xdr:from>
      <xdr:col>1</xdr:col>
      <xdr:colOff>242047</xdr:colOff>
      <xdr:row>268</xdr:row>
      <xdr:rowOff>71718</xdr:rowOff>
    </xdr:from>
    <xdr:to>
      <xdr:col>2</xdr:col>
      <xdr:colOff>1465356</xdr:colOff>
      <xdr:row>271</xdr:row>
      <xdr:rowOff>170323</xdr:rowOff>
    </xdr:to>
    <xdr:pic>
      <xdr:nvPicPr>
        <xdr:cNvPr id="11" name="Imagen 10">
          <a:extLst>
            <a:ext uri="{FF2B5EF4-FFF2-40B4-BE49-F238E27FC236}">
              <a16:creationId xmlns:a16="http://schemas.microsoft.com/office/drawing/2014/main" id="{990FD53F-3DA8-44CA-8EA1-64AC4B8E173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3047" y="2309788968"/>
          <a:ext cx="2175809" cy="651054"/>
        </a:xfrm>
        <a:prstGeom prst="rect">
          <a:avLst/>
        </a:prstGeom>
      </xdr:spPr>
    </xdr:pic>
    <xdr:clientData/>
  </xdr:twoCellAnchor>
  <xdr:twoCellAnchor editAs="oneCell">
    <xdr:from>
      <xdr:col>1</xdr:col>
      <xdr:colOff>197224</xdr:colOff>
      <xdr:row>533</xdr:row>
      <xdr:rowOff>44824</xdr:rowOff>
    </xdr:from>
    <xdr:to>
      <xdr:col>2</xdr:col>
      <xdr:colOff>1420533</xdr:colOff>
      <xdr:row>536</xdr:row>
      <xdr:rowOff>143428</xdr:rowOff>
    </xdr:to>
    <xdr:pic>
      <xdr:nvPicPr>
        <xdr:cNvPr id="12" name="Imagen 11">
          <a:extLst>
            <a:ext uri="{FF2B5EF4-FFF2-40B4-BE49-F238E27FC236}">
              <a16:creationId xmlns:a16="http://schemas.microsoft.com/office/drawing/2014/main" id="{BDE62427-7545-4236-8BCB-3A7999AB3FC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78224" y="24790774"/>
          <a:ext cx="2175809" cy="651054"/>
        </a:xfrm>
        <a:prstGeom prst="rect">
          <a:avLst/>
        </a:prstGeom>
      </xdr:spPr>
    </xdr:pic>
    <xdr:clientData/>
  </xdr:twoCellAnchor>
  <xdr:twoCellAnchor editAs="oneCell">
    <xdr:from>
      <xdr:col>1</xdr:col>
      <xdr:colOff>304800</xdr:colOff>
      <xdr:row>600</xdr:row>
      <xdr:rowOff>62753</xdr:rowOff>
    </xdr:from>
    <xdr:to>
      <xdr:col>2</xdr:col>
      <xdr:colOff>1528109</xdr:colOff>
      <xdr:row>603</xdr:row>
      <xdr:rowOff>161356</xdr:rowOff>
    </xdr:to>
    <xdr:pic>
      <xdr:nvPicPr>
        <xdr:cNvPr id="13" name="Imagen 12">
          <a:extLst>
            <a:ext uri="{FF2B5EF4-FFF2-40B4-BE49-F238E27FC236}">
              <a16:creationId xmlns:a16="http://schemas.microsoft.com/office/drawing/2014/main" id="{E0167C22-ABF2-48DE-9677-35020C6A0B3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5800" y="49605453"/>
          <a:ext cx="2175809" cy="651053"/>
        </a:xfrm>
        <a:prstGeom prst="rect">
          <a:avLst/>
        </a:prstGeom>
      </xdr:spPr>
    </xdr:pic>
    <xdr:clientData/>
  </xdr:twoCellAnchor>
  <xdr:twoCellAnchor editAs="oneCell">
    <xdr:from>
      <xdr:col>1</xdr:col>
      <xdr:colOff>251011</xdr:colOff>
      <xdr:row>667</xdr:row>
      <xdr:rowOff>53789</xdr:rowOff>
    </xdr:from>
    <xdr:to>
      <xdr:col>2</xdr:col>
      <xdr:colOff>1469235</xdr:colOff>
      <xdr:row>670</xdr:row>
      <xdr:rowOff>150907</xdr:rowOff>
    </xdr:to>
    <xdr:pic>
      <xdr:nvPicPr>
        <xdr:cNvPr id="14" name="Imagen 13">
          <a:extLst>
            <a:ext uri="{FF2B5EF4-FFF2-40B4-BE49-F238E27FC236}">
              <a16:creationId xmlns:a16="http://schemas.microsoft.com/office/drawing/2014/main" id="{FCE8D0DD-97F2-4138-B2FB-15399687F9B7}"/>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32011" y="61972639"/>
          <a:ext cx="2170724" cy="649568"/>
        </a:xfrm>
        <a:prstGeom prst="rect">
          <a:avLst/>
        </a:prstGeom>
      </xdr:spPr>
    </xdr:pic>
    <xdr:clientData/>
  </xdr:twoCellAnchor>
  <xdr:twoCellAnchor editAs="oneCell">
    <xdr:from>
      <xdr:col>1</xdr:col>
      <xdr:colOff>233082</xdr:colOff>
      <xdr:row>734</xdr:row>
      <xdr:rowOff>0</xdr:rowOff>
    </xdr:from>
    <xdr:to>
      <xdr:col>2</xdr:col>
      <xdr:colOff>1451306</xdr:colOff>
      <xdr:row>737</xdr:row>
      <xdr:rowOff>97118</xdr:rowOff>
    </xdr:to>
    <xdr:pic>
      <xdr:nvPicPr>
        <xdr:cNvPr id="15" name="Imagen 14">
          <a:extLst>
            <a:ext uri="{FF2B5EF4-FFF2-40B4-BE49-F238E27FC236}">
              <a16:creationId xmlns:a16="http://schemas.microsoft.com/office/drawing/2014/main" id="{6C52ADEB-F558-48E3-AFC1-FFB0BC4F422F}"/>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14082" y="74358873"/>
          <a:ext cx="2170724" cy="649568"/>
        </a:xfrm>
        <a:prstGeom prst="rect">
          <a:avLst/>
        </a:prstGeom>
      </xdr:spPr>
    </xdr:pic>
    <xdr:clientData/>
  </xdr:twoCellAnchor>
  <xdr:twoCellAnchor editAs="oneCell">
    <xdr:from>
      <xdr:col>1</xdr:col>
      <xdr:colOff>251013</xdr:colOff>
      <xdr:row>801</xdr:row>
      <xdr:rowOff>35859</xdr:rowOff>
    </xdr:from>
    <xdr:to>
      <xdr:col>2</xdr:col>
      <xdr:colOff>1474322</xdr:colOff>
      <xdr:row>804</xdr:row>
      <xdr:rowOff>134463</xdr:rowOff>
    </xdr:to>
    <xdr:pic>
      <xdr:nvPicPr>
        <xdr:cNvPr id="16" name="Imagen 15">
          <a:extLst>
            <a:ext uri="{FF2B5EF4-FFF2-40B4-BE49-F238E27FC236}">
              <a16:creationId xmlns:a16="http://schemas.microsoft.com/office/drawing/2014/main" id="{18CED7BF-E5AD-47BD-8D62-76BC195F7B8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32013" y="99146659"/>
          <a:ext cx="2175809" cy="651054"/>
        </a:xfrm>
        <a:prstGeom prst="rect">
          <a:avLst/>
        </a:prstGeom>
      </xdr:spPr>
    </xdr:pic>
    <xdr:clientData/>
  </xdr:twoCellAnchor>
  <xdr:twoCellAnchor editAs="oneCell">
    <xdr:from>
      <xdr:col>1</xdr:col>
      <xdr:colOff>161925</xdr:colOff>
      <xdr:row>868</xdr:row>
      <xdr:rowOff>38100</xdr:rowOff>
    </xdr:from>
    <xdr:to>
      <xdr:col>2</xdr:col>
      <xdr:colOff>1382764</xdr:colOff>
      <xdr:row>871</xdr:row>
      <xdr:rowOff>130174</xdr:rowOff>
    </xdr:to>
    <xdr:pic>
      <xdr:nvPicPr>
        <xdr:cNvPr id="17" name="Imagen 16">
          <a:extLst>
            <a:ext uri="{FF2B5EF4-FFF2-40B4-BE49-F238E27FC236}">
              <a16:creationId xmlns:a16="http://schemas.microsoft.com/office/drawing/2014/main" id="{05997429-BC19-498F-9959-3C2DF18492FD}"/>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42925" y="111677450"/>
          <a:ext cx="2173339" cy="644525"/>
        </a:xfrm>
        <a:prstGeom prst="rect">
          <a:avLst/>
        </a:prstGeom>
      </xdr:spPr>
    </xdr:pic>
    <xdr:clientData/>
  </xdr:twoCellAnchor>
  <xdr:oneCellAnchor>
    <xdr:from>
      <xdr:col>1</xdr:col>
      <xdr:colOff>233082</xdr:colOff>
      <xdr:row>1136</xdr:row>
      <xdr:rowOff>99785</xdr:rowOff>
    </xdr:from>
    <xdr:ext cx="2173339" cy="635000"/>
    <xdr:pic>
      <xdr:nvPicPr>
        <xdr:cNvPr id="18" name="Imagen 17">
          <a:extLst>
            <a:ext uri="{FF2B5EF4-FFF2-40B4-BE49-F238E27FC236}">
              <a16:creationId xmlns:a16="http://schemas.microsoft.com/office/drawing/2014/main" id="{4EE92519-E0D3-412E-9FEB-42CBD764208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995082" y="207953428"/>
          <a:ext cx="2173339" cy="635000"/>
        </a:xfrm>
        <a:prstGeom prst="rect">
          <a:avLst/>
        </a:prstGeom>
      </xdr:spPr>
    </xdr:pic>
    <xdr:clientData/>
  </xdr:oneCellAnchor>
  <xdr:oneCellAnchor>
    <xdr:from>
      <xdr:col>1</xdr:col>
      <xdr:colOff>304800</xdr:colOff>
      <xdr:row>1203</xdr:row>
      <xdr:rowOff>0</xdr:rowOff>
    </xdr:from>
    <xdr:ext cx="2178424" cy="636486"/>
    <xdr:pic>
      <xdr:nvPicPr>
        <xdr:cNvPr id="20" name="Imagen 19">
          <a:extLst>
            <a:ext uri="{FF2B5EF4-FFF2-40B4-BE49-F238E27FC236}">
              <a16:creationId xmlns:a16="http://schemas.microsoft.com/office/drawing/2014/main" id="{E1123CDD-FBBD-41B4-936A-759402E578B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85800" y="199912194"/>
          <a:ext cx="2178424" cy="636486"/>
        </a:xfrm>
        <a:prstGeom prst="rect">
          <a:avLst/>
        </a:prstGeom>
      </xdr:spPr>
    </xdr:pic>
    <xdr:clientData/>
  </xdr:oneCellAnchor>
  <xdr:twoCellAnchor editAs="oneCell">
    <xdr:from>
      <xdr:col>1</xdr:col>
      <xdr:colOff>188259</xdr:colOff>
      <xdr:row>1270</xdr:row>
      <xdr:rowOff>62753</xdr:rowOff>
    </xdr:from>
    <xdr:to>
      <xdr:col>2</xdr:col>
      <xdr:colOff>1411568</xdr:colOff>
      <xdr:row>1273</xdr:row>
      <xdr:rowOff>161356</xdr:rowOff>
    </xdr:to>
    <xdr:pic>
      <xdr:nvPicPr>
        <xdr:cNvPr id="21" name="Imagen 20">
          <a:extLst>
            <a:ext uri="{FF2B5EF4-FFF2-40B4-BE49-F238E27FC236}">
              <a16:creationId xmlns:a16="http://schemas.microsoft.com/office/drawing/2014/main" id="{04090149-CF25-42CE-9441-313AACBBA19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9259" y="212298803"/>
          <a:ext cx="2175809" cy="651054"/>
        </a:xfrm>
        <a:prstGeom prst="rect">
          <a:avLst/>
        </a:prstGeom>
      </xdr:spPr>
    </xdr:pic>
    <xdr:clientData/>
  </xdr:twoCellAnchor>
  <xdr:twoCellAnchor editAs="oneCell">
    <xdr:from>
      <xdr:col>1</xdr:col>
      <xdr:colOff>215153</xdr:colOff>
      <xdr:row>1337</xdr:row>
      <xdr:rowOff>62753</xdr:rowOff>
    </xdr:from>
    <xdr:to>
      <xdr:col>2</xdr:col>
      <xdr:colOff>1438462</xdr:colOff>
      <xdr:row>1340</xdr:row>
      <xdr:rowOff>161354</xdr:rowOff>
    </xdr:to>
    <xdr:pic>
      <xdr:nvPicPr>
        <xdr:cNvPr id="22" name="Imagen 21">
          <a:extLst>
            <a:ext uri="{FF2B5EF4-FFF2-40B4-BE49-F238E27FC236}">
              <a16:creationId xmlns:a16="http://schemas.microsoft.com/office/drawing/2014/main" id="{E5BEF882-FAF7-466F-A15D-F08E4493A21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96153" y="224922603"/>
          <a:ext cx="2175809" cy="651053"/>
        </a:xfrm>
        <a:prstGeom prst="rect">
          <a:avLst/>
        </a:prstGeom>
      </xdr:spPr>
    </xdr:pic>
    <xdr:clientData/>
  </xdr:twoCellAnchor>
  <xdr:oneCellAnchor>
    <xdr:from>
      <xdr:col>1</xdr:col>
      <xdr:colOff>233082</xdr:colOff>
      <xdr:row>1404</xdr:row>
      <xdr:rowOff>35858</xdr:rowOff>
    </xdr:from>
    <xdr:ext cx="2178424" cy="636486"/>
    <xdr:pic>
      <xdr:nvPicPr>
        <xdr:cNvPr id="23" name="Imagen 22">
          <a:extLst>
            <a:ext uri="{FF2B5EF4-FFF2-40B4-BE49-F238E27FC236}">
              <a16:creationId xmlns:a16="http://schemas.microsoft.com/office/drawing/2014/main" id="{67D8875E-68EB-4D86-BFC8-198F7839010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4082" y="237271858"/>
          <a:ext cx="2178424" cy="636486"/>
        </a:xfrm>
        <a:prstGeom prst="rect">
          <a:avLst/>
        </a:prstGeom>
      </xdr:spPr>
    </xdr:pic>
    <xdr:clientData/>
  </xdr:oneCellAnchor>
  <xdr:oneCellAnchor>
    <xdr:from>
      <xdr:col>1</xdr:col>
      <xdr:colOff>242047</xdr:colOff>
      <xdr:row>1471</xdr:row>
      <xdr:rowOff>53789</xdr:rowOff>
    </xdr:from>
    <xdr:ext cx="2173339" cy="635000"/>
    <xdr:pic>
      <xdr:nvPicPr>
        <xdr:cNvPr id="24" name="Imagen 23">
          <a:extLst>
            <a:ext uri="{FF2B5EF4-FFF2-40B4-BE49-F238E27FC236}">
              <a16:creationId xmlns:a16="http://schemas.microsoft.com/office/drawing/2014/main" id="{87B84282-FB75-4CAD-A99C-608CC9D4408B}"/>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23047" y="1339065589"/>
          <a:ext cx="2173339" cy="635000"/>
        </a:xfrm>
        <a:prstGeom prst="rect">
          <a:avLst/>
        </a:prstGeom>
      </xdr:spPr>
    </xdr:pic>
    <xdr:clientData/>
  </xdr:oneCellAnchor>
  <xdr:twoCellAnchor editAs="oneCell">
    <xdr:from>
      <xdr:col>1</xdr:col>
      <xdr:colOff>206188</xdr:colOff>
      <xdr:row>1805</xdr:row>
      <xdr:rowOff>80683</xdr:rowOff>
    </xdr:from>
    <xdr:to>
      <xdr:col>2</xdr:col>
      <xdr:colOff>1429497</xdr:colOff>
      <xdr:row>1808</xdr:row>
      <xdr:rowOff>179289</xdr:rowOff>
    </xdr:to>
    <xdr:pic>
      <xdr:nvPicPr>
        <xdr:cNvPr id="25" name="Imagen 24">
          <a:extLst>
            <a:ext uri="{FF2B5EF4-FFF2-40B4-BE49-F238E27FC236}">
              <a16:creationId xmlns:a16="http://schemas.microsoft.com/office/drawing/2014/main" id="{11BC5648-C324-4896-9F09-0829F700C9B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7188" y="287919833"/>
          <a:ext cx="2175809" cy="651057"/>
        </a:xfrm>
        <a:prstGeom prst="rect">
          <a:avLst/>
        </a:prstGeom>
      </xdr:spPr>
    </xdr:pic>
    <xdr:clientData/>
  </xdr:twoCellAnchor>
  <xdr:twoCellAnchor editAs="oneCell">
    <xdr:from>
      <xdr:col>1</xdr:col>
      <xdr:colOff>259976</xdr:colOff>
      <xdr:row>1872</xdr:row>
      <xdr:rowOff>26894</xdr:rowOff>
    </xdr:from>
    <xdr:to>
      <xdr:col>2</xdr:col>
      <xdr:colOff>1483285</xdr:colOff>
      <xdr:row>1875</xdr:row>
      <xdr:rowOff>125498</xdr:rowOff>
    </xdr:to>
    <xdr:pic>
      <xdr:nvPicPr>
        <xdr:cNvPr id="26" name="Imagen 25">
          <a:extLst>
            <a:ext uri="{FF2B5EF4-FFF2-40B4-BE49-F238E27FC236}">
              <a16:creationId xmlns:a16="http://schemas.microsoft.com/office/drawing/2014/main" id="{678381CC-A0A0-41A2-9DCA-DFA6E6FB0C6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40976" y="300400944"/>
          <a:ext cx="2175809" cy="651054"/>
        </a:xfrm>
        <a:prstGeom prst="rect">
          <a:avLst/>
        </a:prstGeom>
      </xdr:spPr>
    </xdr:pic>
    <xdr:clientData/>
  </xdr:twoCellAnchor>
  <xdr:oneCellAnchor>
    <xdr:from>
      <xdr:col>1</xdr:col>
      <xdr:colOff>161365</xdr:colOff>
      <xdr:row>2073</xdr:row>
      <xdr:rowOff>35858</xdr:rowOff>
    </xdr:from>
    <xdr:ext cx="2178424" cy="636486"/>
    <xdr:pic>
      <xdr:nvPicPr>
        <xdr:cNvPr id="27" name="Imagen 26">
          <a:extLst>
            <a:ext uri="{FF2B5EF4-FFF2-40B4-BE49-F238E27FC236}">
              <a16:creationId xmlns:a16="http://schemas.microsoft.com/office/drawing/2014/main" id="{767CA410-0079-4DF3-B1AE-11A33FDA2A3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42365" y="312798758"/>
          <a:ext cx="2178424" cy="636486"/>
        </a:xfrm>
        <a:prstGeom prst="rect">
          <a:avLst/>
        </a:prstGeom>
      </xdr:spPr>
    </xdr:pic>
    <xdr:clientData/>
  </xdr:oneCellAnchor>
  <xdr:oneCellAnchor>
    <xdr:from>
      <xdr:col>1</xdr:col>
      <xdr:colOff>152294</xdr:colOff>
      <xdr:row>2140</xdr:row>
      <xdr:rowOff>44929</xdr:rowOff>
    </xdr:from>
    <xdr:ext cx="2178424" cy="636486"/>
    <xdr:pic>
      <xdr:nvPicPr>
        <xdr:cNvPr id="28" name="Imagen 27">
          <a:extLst>
            <a:ext uri="{FF2B5EF4-FFF2-40B4-BE49-F238E27FC236}">
              <a16:creationId xmlns:a16="http://schemas.microsoft.com/office/drawing/2014/main" id="{B67490BD-DEF0-4A8D-A3C7-4ACF15226DE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14294" y="306994858"/>
          <a:ext cx="2178424" cy="636486"/>
        </a:xfrm>
        <a:prstGeom prst="rect">
          <a:avLst/>
        </a:prstGeom>
      </xdr:spPr>
    </xdr:pic>
    <xdr:clientData/>
  </xdr:oneCellAnchor>
  <xdr:oneCellAnchor>
    <xdr:from>
      <xdr:col>1</xdr:col>
      <xdr:colOff>161365</xdr:colOff>
      <xdr:row>2073</xdr:row>
      <xdr:rowOff>35858</xdr:rowOff>
    </xdr:from>
    <xdr:ext cx="2178424" cy="636486"/>
    <xdr:pic>
      <xdr:nvPicPr>
        <xdr:cNvPr id="29" name="Imagen 28">
          <a:extLst>
            <a:ext uri="{FF2B5EF4-FFF2-40B4-BE49-F238E27FC236}">
              <a16:creationId xmlns:a16="http://schemas.microsoft.com/office/drawing/2014/main" id="{3FF6C8F8-5B08-45E0-9A7F-B3C0F3B6FF7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42365" y="312798758"/>
          <a:ext cx="2178424" cy="636486"/>
        </a:xfrm>
        <a:prstGeom prst="rect">
          <a:avLst/>
        </a:prstGeom>
      </xdr:spPr>
    </xdr:pic>
    <xdr:clientData/>
  </xdr:oneCellAnchor>
  <xdr:oneCellAnchor>
    <xdr:from>
      <xdr:col>1</xdr:col>
      <xdr:colOff>161365</xdr:colOff>
      <xdr:row>2140</xdr:row>
      <xdr:rowOff>35858</xdr:rowOff>
    </xdr:from>
    <xdr:ext cx="2178424" cy="636486"/>
    <xdr:pic>
      <xdr:nvPicPr>
        <xdr:cNvPr id="30" name="Imagen 29">
          <a:extLst>
            <a:ext uri="{FF2B5EF4-FFF2-40B4-BE49-F238E27FC236}">
              <a16:creationId xmlns:a16="http://schemas.microsoft.com/office/drawing/2014/main" id="{42DE4C58-DB5C-42A8-BBC9-FB69BC04B20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42365" y="338046358"/>
          <a:ext cx="2178424" cy="636486"/>
        </a:xfrm>
        <a:prstGeom prst="rect">
          <a:avLst/>
        </a:prstGeom>
      </xdr:spPr>
    </xdr:pic>
    <xdr:clientData/>
  </xdr:oneCellAnchor>
  <xdr:oneCellAnchor>
    <xdr:from>
      <xdr:col>1</xdr:col>
      <xdr:colOff>304800</xdr:colOff>
      <xdr:row>2207</xdr:row>
      <xdr:rowOff>26894</xdr:rowOff>
    </xdr:from>
    <xdr:ext cx="2178424" cy="636486"/>
    <xdr:pic>
      <xdr:nvPicPr>
        <xdr:cNvPr id="31" name="Imagen 30">
          <a:extLst>
            <a:ext uri="{FF2B5EF4-FFF2-40B4-BE49-F238E27FC236}">
              <a16:creationId xmlns:a16="http://schemas.microsoft.com/office/drawing/2014/main" id="{09893A80-CE39-40F1-9A85-3ED3DF4E379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85800" y="2695874944"/>
          <a:ext cx="2178424" cy="636486"/>
        </a:xfrm>
        <a:prstGeom prst="rect">
          <a:avLst/>
        </a:prstGeom>
      </xdr:spPr>
    </xdr:pic>
    <xdr:clientData/>
  </xdr:oneCellAnchor>
  <xdr:twoCellAnchor editAs="oneCell">
    <xdr:from>
      <xdr:col>1</xdr:col>
      <xdr:colOff>257175</xdr:colOff>
      <xdr:row>2475</xdr:row>
      <xdr:rowOff>38100</xdr:rowOff>
    </xdr:from>
    <xdr:to>
      <xdr:col>2</xdr:col>
      <xdr:colOff>1478014</xdr:colOff>
      <xdr:row>2478</xdr:row>
      <xdr:rowOff>130174</xdr:rowOff>
    </xdr:to>
    <xdr:pic>
      <xdr:nvPicPr>
        <xdr:cNvPr id="32" name="Imagen 31">
          <a:extLst>
            <a:ext uri="{FF2B5EF4-FFF2-40B4-BE49-F238E27FC236}">
              <a16:creationId xmlns:a16="http://schemas.microsoft.com/office/drawing/2014/main" id="{2B4E464F-2ED0-40E9-AF71-2C6579C9C21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12775" y="62217300"/>
          <a:ext cx="2173339" cy="644525"/>
        </a:xfrm>
        <a:prstGeom prst="rect">
          <a:avLst/>
        </a:prstGeom>
      </xdr:spPr>
    </xdr:pic>
    <xdr:clientData/>
  </xdr:twoCellAnchor>
  <xdr:twoCellAnchor editAs="oneCell">
    <xdr:from>
      <xdr:col>1</xdr:col>
      <xdr:colOff>285750</xdr:colOff>
      <xdr:row>2542</xdr:row>
      <xdr:rowOff>47625</xdr:rowOff>
    </xdr:from>
    <xdr:to>
      <xdr:col>2</xdr:col>
      <xdr:colOff>1506589</xdr:colOff>
      <xdr:row>2545</xdr:row>
      <xdr:rowOff>139701</xdr:rowOff>
    </xdr:to>
    <xdr:pic>
      <xdr:nvPicPr>
        <xdr:cNvPr id="33" name="Imagen 32">
          <a:extLst>
            <a:ext uri="{FF2B5EF4-FFF2-40B4-BE49-F238E27FC236}">
              <a16:creationId xmlns:a16="http://schemas.microsoft.com/office/drawing/2014/main" id="{63BCED68-2A69-47C6-A0B2-1159ADD201BB}"/>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41350" y="99526725"/>
          <a:ext cx="2173339" cy="644526"/>
        </a:xfrm>
        <a:prstGeom prst="rect">
          <a:avLst/>
        </a:prstGeom>
      </xdr:spPr>
    </xdr:pic>
    <xdr:clientData/>
  </xdr:twoCellAnchor>
  <xdr:twoCellAnchor editAs="oneCell">
    <xdr:from>
      <xdr:col>1</xdr:col>
      <xdr:colOff>209550</xdr:colOff>
      <xdr:row>2609</xdr:row>
      <xdr:rowOff>66675</xdr:rowOff>
    </xdr:from>
    <xdr:to>
      <xdr:col>2</xdr:col>
      <xdr:colOff>1430389</xdr:colOff>
      <xdr:row>2612</xdr:row>
      <xdr:rowOff>158751</xdr:rowOff>
    </xdr:to>
    <xdr:pic>
      <xdr:nvPicPr>
        <xdr:cNvPr id="34" name="Imagen 33">
          <a:extLst>
            <a:ext uri="{FF2B5EF4-FFF2-40B4-BE49-F238E27FC236}">
              <a16:creationId xmlns:a16="http://schemas.microsoft.com/office/drawing/2014/main" id="{8866C0B4-54B6-40FC-A742-A273A6BC7C65}"/>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65150" y="136655175"/>
          <a:ext cx="2173339" cy="644525"/>
        </a:xfrm>
        <a:prstGeom prst="rect">
          <a:avLst/>
        </a:prstGeom>
      </xdr:spPr>
    </xdr:pic>
    <xdr:clientData/>
  </xdr:twoCellAnchor>
  <xdr:oneCellAnchor>
    <xdr:from>
      <xdr:col>5</xdr:col>
      <xdr:colOff>809626</xdr:colOff>
      <xdr:row>2727</xdr:row>
      <xdr:rowOff>184230</xdr:rowOff>
    </xdr:from>
    <xdr:ext cx="285750" cy="187325"/>
    <xdr:pic>
      <xdr:nvPicPr>
        <xdr:cNvPr id="35" name="Imagen 34">
          <a:extLst>
            <a:ext uri="{FF2B5EF4-FFF2-40B4-BE49-F238E27FC236}">
              <a16:creationId xmlns:a16="http://schemas.microsoft.com/office/drawing/2014/main" id="{596B3D7F-50A2-4947-9D3C-1D9391402745}"/>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5534026" y="399256330"/>
          <a:ext cx="285750" cy="187325"/>
        </a:xfrm>
        <a:prstGeom prst="rect">
          <a:avLst/>
        </a:prstGeom>
      </xdr:spPr>
    </xdr:pic>
    <xdr:clientData/>
  </xdr:oneCellAnchor>
  <xdr:twoCellAnchor editAs="oneCell">
    <xdr:from>
      <xdr:col>1</xdr:col>
      <xdr:colOff>209550</xdr:colOff>
      <xdr:row>2676</xdr:row>
      <xdr:rowOff>47625</xdr:rowOff>
    </xdr:from>
    <xdr:to>
      <xdr:col>2</xdr:col>
      <xdr:colOff>1430389</xdr:colOff>
      <xdr:row>2679</xdr:row>
      <xdr:rowOff>85725</xdr:rowOff>
    </xdr:to>
    <xdr:pic>
      <xdr:nvPicPr>
        <xdr:cNvPr id="36" name="Imagen 35">
          <a:extLst>
            <a:ext uri="{FF2B5EF4-FFF2-40B4-BE49-F238E27FC236}">
              <a16:creationId xmlns:a16="http://schemas.microsoft.com/office/drawing/2014/main" id="{44B310A5-EF25-4CC0-A0DA-A0F741CD25A1}"/>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565150" y="390712325"/>
          <a:ext cx="2173339" cy="590551"/>
        </a:xfrm>
        <a:prstGeom prst="rect">
          <a:avLst/>
        </a:prstGeom>
      </xdr:spPr>
    </xdr:pic>
    <xdr:clientData/>
  </xdr:twoCellAnchor>
  <xdr:twoCellAnchor editAs="oneCell">
    <xdr:from>
      <xdr:col>1</xdr:col>
      <xdr:colOff>233082</xdr:colOff>
      <xdr:row>2274</xdr:row>
      <xdr:rowOff>62753</xdr:rowOff>
    </xdr:from>
    <xdr:to>
      <xdr:col>2</xdr:col>
      <xdr:colOff>1456391</xdr:colOff>
      <xdr:row>2278</xdr:row>
      <xdr:rowOff>78807</xdr:rowOff>
    </xdr:to>
    <xdr:pic>
      <xdr:nvPicPr>
        <xdr:cNvPr id="37" name="Imagen 36">
          <a:extLst>
            <a:ext uri="{FF2B5EF4-FFF2-40B4-BE49-F238E27FC236}">
              <a16:creationId xmlns:a16="http://schemas.microsoft.com/office/drawing/2014/main" id="{73E9E9D7-7408-4353-A306-3B88694FA7B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4082" y="2584049203"/>
          <a:ext cx="2175809" cy="651054"/>
        </a:xfrm>
        <a:prstGeom prst="rect">
          <a:avLst/>
        </a:prstGeom>
      </xdr:spPr>
    </xdr:pic>
    <xdr:clientData/>
  </xdr:twoCellAnchor>
  <xdr:oneCellAnchor>
    <xdr:from>
      <xdr:col>1</xdr:col>
      <xdr:colOff>242047</xdr:colOff>
      <xdr:row>2743</xdr:row>
      <xdr:rowOff>53789</xdr:rowOff>
    </xdr:from>
    <xdr:ext cx="2173339" cy="635000"/>
    <xdr:pic>
      <xdr:nvPicPr>
        <xdr:cNvPr id="38" name="Imagen 37">
          <a:extLst>
            <a:ext uri="{FF2B5EF4-FFF2-40B4-BE49-F238E27FC236}">
              <a16:creationId xmlns:a16="http://schemas.microsoft.com/office/drawing/2014/main" id="{B948FE99-A3FC-480B-A3C5-F90C621E334F}"/>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23047" y="1326270339"/>
          <a:ext cx="2173339" cy="635000"/>
        </a:xfrm>
        <a:prstGeom prst="rect">
          <a:avLst/>
        </a:prstGeom>
      </xdr:spPr>
    </xdr:pic>
    <xdr:clientData/>
  </xdr:oneCellAnchor>
  <xdr:twoCellAnchor editAs="oneCell">
    <xdr:from>
      <xdr:col>1</xdr:col>
      <xdr:colOff>170330</xdr:colOff>
      <xdr:row>1537</xdr:row>
      <xdr:rowOff>26894</xdr:rowOff>
    </xdr:from>
    <xdr:to>
      <xdr:col>2</xdr:col>
      <xdr:colOff>1393639</xdr:colOff>
      <xdr:row>1540</xdr:row>
      <xdr:rowOff>125497</xdr:rowOff>
    </xdr:to>
    <xdr:pic>
      <xdr:nvPicPr>
        <xdr:cNvPr id="39" name="Imagen 38">
          <a:extLst>
            <a:ext uri="{FF2B5EF4-FFF2-40B4-BE49-F238E27FC236}">
              <a16:creationId xmlns:a16="http://schemas.microsoft.com/office/drawing/2014/main" id="{B38CA198-2A45-4762-8566-3D1E38F2418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51330" y="1189083444"/>
          <a:ext cx="2175809" cy="651053"/>
        </a:xfrm>
        <a:prstGeom prst="rect">
          <a:avLst/>
        </a:prstGeom>
      </xdr:spPr>
    </xdr:pic>
    <xdr:clientData/>
  </xdr:twoCellAnchor>
  <xdr:twoCellAnchor editAs="oneCell">
    <xdr:from>
      <xdr:col>1</xdr:col>
      <xdr:colOff>188259</xdr:colOff>
      <xdr:row>1604</xdr:row>
      <xdr:rowOff>35859</xdr:rowOff>
    </xdr:from>
    <xdr:to>
      <xdr:col>2</xdr:col>
      <xdr:colOff>1411568</xdr:colOff>
      <xdr:row>1607</xdr:row>
      <xdr:rowOff>134463</xdr:rowOff>
    </xdr:to>
    <xdr:pic>
      <xdr:nvPicPr>
        <xdr:cNvPr id="40" name="Imagen 39">
          <a:extLst>
            <a:ext uri="{FF2B5EF4-FFF2-40B4-BE49-F238E27FC236}">
              <a16:creationId xmlns:a16="http://schemas.microsoft.com/office/drawing/2014/main" id="{26841C05-5267-4C76-92D0-DF9A2C9C4CE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9259" y="1214035209"/>
          <a:ext cx="2175809" cy="651054"/>
        </a:xfrm>
        <a:prstGeom prst="rect">
          <a:avLst/>
        </a:prstGeom>
      </xdr:spPr>
    </xdr:pic>
    <xdr:clientData/>
  </xdr:twoCellAnchor>
  <xdr:oneCellAnchor>
    <xdr:from>
      <xdr:col>1</xdr:col>
      <xdr:colOff>233083</xdr:colOff>
      <xdr:row>1671</xdr:row>
      <xdr:rowOff>71718</xdr:rowOff>
    </xdr:from>
    <xdr:ext cx="2173339" cy="635001"/>
    <xdr:pic>
      <xdr:nvPicPr>
        <xdr:cNvPr id="41" name="Imagen 40">
          <a:extLst>
            <a:ext uri="{FF2B5EF4-FFF2-40B4-BE49-F238E27FC236}">
              <a16:creationId xmlns:a16="http://schemas.microsoft.com/office/drawing/2014/main" id="{437FFD84-E22B-4EC0-8BC1-EE399BA97864}"/>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14083" y="1428358168"/>
          <a:ext cx="2173339" cy="635001"/>
        </a:xfrm>
        <a:prstGeom prst="rect">
          <a:avLst/>
        </a:prstGeom>
      </xdr:spPr>
    </xdr:pic>
    <xdr:clientData/>
  </xdr:oneCellAnchor>
  <xdr:oneCellAnchor>
    <xdr:from>
      <xdr:col>1</xdr:col>
      <xdr:colOff>206188</xdr:colOff>
      <xdr:row>1738</xdr:row>
      <xdr:rowOff>44824</xdr:rowOff>
    </xdr:from>
    <xdr:ext cx="2178424" cy="636486"/>
    <xdr:pic>
      <xdr:nvPicPr>
        <xdr:cNvPr id="42" name="Imagen 41">
          <a:extLst>
            <a:ext uri="{FF2B5EF4-FFF2-40B4-BE49-F238E27FC236}">
              <a16:creationId xmlns:a16="http://schemas.microsoft.com/office/drawing/2014/main" id="{063DD689-8545-4AA8-93D2-60627C0F004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87188" y="1576819674"/>
          <a:ext cx="2178424" cy="636486"/>
        </a:xfrm>
        <a:prstGeom prst="rect">
          <a:avLst/>
        </a:prstGeom>
      </xdr:spPr>
    </xdr:pic>
    <xdr:clientData/>
  </xdr:oneCellAnchor>
  <xdr:oneCellAnchor>
    <xdr:from>
      <xdr:col>1</xdr:col>
      <xdr:colOff>304800</xdr:colOff>
      <xdr:row>1203</xdr:row>
      <xdr:rowOff>26894</xdr:rowOff>
    </xdr:from>
    <xdr:ext cx="2178424" cy="636486"/>
    <xdr:pic>
      <xdr:nvPicPr>
        <xdr:cNvPr id="43" name="Imagen 42">
          <a:extLst>
            <a:ext uri="{FF2B5EF4-FFF2-40B4-BE49-F238E27FC236}">
              <a16:creationId xmlns:a16="http://schemas.microsoft.com/office/drawing/2014/main" id="{BE27BFEC-671B-4199-A106-974B851C7A9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85800" y="2010335294"/>
          <a:ext cx="2178424" cy="636486"/>
        </a:xfrm>
        <a:prstGeom prst="rect">
          <a:avLst/>
        </a:prstGeom>
      </xdr:spPr>
    </xdr:pic>
    <xdr:clientData/>
  </xdr:oneCellAnchor>
  <xdr:twoCellAnchor editAs="oneCell">
    <xdr:from>
      <xdr:col>1</xdr:col>
      <xdr:colOff>188259</xdr:colOff>
      <xdr:row>201</xdr:row>
      <xdr:rowOff>35859</xdr:rowOff>
    </xdr:from>
    <xdr:to>
      <xdr:col>2</xdr:col>
      <xdr:colOff>1411568</xdr:colOff>
      <xdr:row>204</xdr:row>
      <xdr:rowOff>134462</xdr:rowOff>
    </xdr:to>
    <xdr:pic>
      <xdr:nvPicPr>
        <xdr:cNvPr id="44" name="Imagen 43">
          <a:extLst>
            <a:ext uri="{FF2B5EF4-FFF2-40B4-BE49-F238E27FC236}">
              <a16:creationId xmlns:a16="http://schemas.microsoft.com/office/drawing/2014/main" id="{F2EF4000-5753-4475-BD4B-A44AC6E9CA2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9259" y="2372681609"/>
          <a:ext cx="2175809" cy="651053"/>
        </a:xfrm>
        <a:prstGeom prst="rect">
          <a:avLst/>
        </a:prstGeom>
      </xdr:spPr>
    </xdr:pic>
    <xdr:clientData/>
  </xdr:twoCellAnchor>
  <xdr:twoCellAnchor editAs="oneCell">
    <xdr:from>
      <xdr:col>1</xdr:col>
      <xdr:colOff>224117</xdr:colOff>
      <xdr:row>3011</xdr:row>
      <xdr:rowOff>53788</xdr:rowOff>
    </xdr:from>
    <xdr:to>
      <xdr:col>2</xdr:col>
      <xdr:colOff>1442341</xdr:colOff>
      <xdr:row>3014</xdr:row>
      <xdr:rowOff>150908</xdr:rowOff>
    </xdr:to>
    <xdr:pic>
      <xdr:nvPicPr>
        <xdr:cNvPr id="45" name="Imagen 44">
          <a:extLst>
            <a:ext uri="{FF2B5EF4-FFF2-40B4-BE49-F238E27FC236}">
              <a16:creationId xmlns:a16="http://schemas.microsoft.com/office/drawing/2014/main" id="{FD871809-0595-4BE3-AA25-CBE3FF5FC926}"/>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05117" y="498471638"/>
          <a:ext cx="2170724" cy="649569"/>
        </a:xfrm>
        <a:prstGeom prst="rect">
          <a:avLst/>
        </a:prstGeom>
      </xdr:spPr>
    </xdr:pic>
    <xdr:clientData/>
  </xdr:twoCellAnchor>
  <xdr:oneCellAnchor>
    <xdr:from>
      <xdr:col>1</xdr:col>
      <xdr:colOff>170330</xdr:colOff>
      <xdr:row>3145</xdr:row>
      <xdr:rowOff>26894</xdr:rowOff>
    </xdr:from>
    <xdr:ext cx="2178424" cy="636486"/>
    <xdr:pic>
      <xdr:nvPicPr>
        <xdr:cNvPr id="46" name="Imagen 45">
          <a:extLst>
            <a:ext uri="{FF2B5EF4-FFF2-40B4-BE49-F238E27FC236}">
              <a16:creationId xmlns:a16="http://schemas.microsoft.com/office/drawing/2014/main" id="{76BD8063-72A5-42D7-85EA-457654C703B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51330" y="835915494"/>
          <a:ext cx="2178424" cy="636486"/>
        </a:xfrm>
        <a:prstGeom prst="rect">
          <a:avLst/>
        </a:prstGeom>
      </xdr:spPr>
    </xdr:pic>
    <xdr:clientData/>
  </xdr:oneCellAnchor>
  <xdr:oneCellAnchor>
    <xdr:from>
      <xdr:col>1</xdr:col>
      <xdr:colOff>259976</xdr:colOff>
      <xdr:row>3212</xdr:row>
      <xdr:rowOff>53788</xdr:rowOff>
    </xdr:from>
    <xdr:ext cx="2173339" cy="635000"/>
    <xdr:pic>
      <xdr:nvPicPr>
        <xdr:cNvPr id="48" name="Imagen 47">
          <a:extLst>
            <a:ext uri="{FF2B5EF4-FFF2-40B4-BE49-F238E27FC236}">
              <a16:creationId xmlns:a16="http://schemas.microsoft.com/office/drawing/2014/main" id="{E12E6849-4E0A-4B0A-A4E6-665CDAEF68AD}"/>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072776" y="409388"/>
          <a:ext cx="2173339" cy="635000"/>
        </a:xfrm>
        <a:prstGeom prst="rect">
          <a:avLst/>
        </a:prstGeom>
      </xdr:spPr>
    </xdr:pic>
    <xdr:clientData/>
  </xdr:oneCellAnchor>
  <xdr:oneCellAnchor>
    <xdr:from>
      <xdr:col>1</xdr:col>
      <xdr:colOff>259976</xdr:colOff>
      <xdr:row>3480</xdr:row>
      <xdr:rowOff>53788</xdr:rowOff>
    </xdr:from>
    <xdr:ext cx="2173339" cy="635000"/>
    <xdr:pic>
      <xdr:nvPicPr>
        <xdr:cNvPr id="49" name="Imagen 48">
          <a:extLst>
            <a:ext uri="{FF2B5EF4-FFF2-40B4-BE49-F238E27FC236}">
              <a16:creationId xmlns:a16="http://schemas.microsoft.com/office/drawing/2014/main" id="{5110C0EE-E1C5-4908-87BA-8E6A839A6C17}"/>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021976" y="503481788"/>
          <a:ext cx="2173339" cy="635000"/>
        </a:xfrm>
        <a:prstGeom prst="rect">
          <a:avLst/>
        </a:prstGeom>
      </xdr:spPr>
    </xdr:pic>
    <xdr:clientData/>
  </xdr:oneCellAnchor>
  <xdr:twoCellAnchor editAs="oneCell">
    <xdr:from>
      <xdr:col>1</xdr:col>
      <xdr:colOff>197224</xdr:colOff>
      <xdr:row>935</xdr:row>
      <xdr:rowOff>44824</xdr:rowOff>
    </xdr:from>
    <xdr:to>
      <xdr:col>2</xdr:col>
      <xdr:colOff>1415448</xdr:colOff>
      <xdr:row>938</xdr:row>
      <xdr:rowOff>141942</xdr:rowOff>
    </xdr:to>
    <xdr:pic>
      <xdr:nvPicPr>
        <xdr:cNvPr id="50" name="Imagen 49">
          <a:extLst>
            <a:ext uri="{FF2B5EF4-FFF2-40B4-BE49-F238E27FC236}">
              <a16:creationId xmlns:a16="http://schemas.microsoft.com/office/drawing/2014/main" id="{04AB5002-7AA7-4FF5-9687-FA6F914FDE84}"/>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78224" y="136601574"/>
          <a:ext cx="2170724" cy="649568"/>
        </a:xfrm>
        <a:prstGeom prst="rect">
          <a:avLst/>
        </a:prstGeom>
      </xdr:spPr>
    </xdr:pic>
    <xdr:clientData/>
  </xdr:twoCellAnchor>
  <xdr:oneCellAnchor>
    <xdr:from>
      <xdr:col>1</xdr:col>
      <xdr:colOff>170330</xdr:colOff>
      <xdr:row>2341</xdr:row>
      <xdr:rowOff>26894</xdr:rowOff>
    </xdr:from>
    <xdr:ext cx="2178424" cy="636486"/>
    <xdr:pic>
      <xdr:nvPicPr>
        <xdr:cNvPr id="51" name="Imagen 50">
          <a:extLst>
            <a:ext uri="{FF2B5EF4-FFF2-40B4-BE49-F238E27FC236}">
              <a16:creationId xmlns:a16="http://schemas.microsoft.com/office/drawing/2014/main" id="{5C830564-759B-4387-9916-D541542D030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32330" y="515447323"/>
          <a:ext cx="2178424" cy="636486"/>
        </a:xfrm>
        <a:prstGeom prst="rect">
          <a:avLst/>
        </a:prstGeom>
      </xdr:spPr>
    </xdr:pic>
    <xdr:clientData/>
  </xdr:oneCellAnchor>
  <xdr:twoCellAnchor editAs="oneCell">
    <xdr:from>
      <xdr:col>1</xdr:col>
      <xdr:colOff>322729</xdr:colOff>
      <xdr:row>2408</xdr:row>
      <xdr:rowOff>53789</xdr:rowOff>
    </xdr:from>
    <xdr:to>
      <xdr:col>2</xdr:col>
      <xdr:colOff>1540953</xdr:colOff>
      <xdr:row>2411</xdr:row>
      <xdr:rowOff>150909</xdr:rowOff>
    </xdr:to>
    <xdr:pic>
      <xdr:nvPicPr>
        <xdr:cNvPr id="52" name="Imagen 51">
          <a:extLst>
            <a:ext uri="{FF2B5EF4-FFF2-40B4-BE49-F238E27FC236}">
              <a16:creationId xmlns:a16="http://schemas.microsoft.com/office/drawing/2014/main" id="{7320E3FB-8735-4421-B6F4-F6413A6C1E8F}"/>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703729" y="225110489"/>
          <a:ext cx="2170724" cy="649569"/>
        </a:xfrm>
        <a:prstGeom prst="rect">
          <a:avLst/>
        </a:prstGeom>
      </xdr:spPr>
    </xdr:pic>
    <xdr:clientData/>
  </xdr:twoCellAnchor>
  <xdr:twoCellAnchor editAs="oneCell">
    <xdr:from>
      <xdr:col>1</xdr:col>
      <xdr:colOff>242047</xdr:colOff>
      <xdr:row>3279</xdr:row>
      <xdr:rowOff>26895</xdr:rowOff>
    </xdr:from>
    <xdr:to>
      <xdr:col>2</xdr:col>
      <xdr:colOff>1460271</xdr:colOff>
      <xdr:row>3282</xdr:row>
      <xdr:rowOff>124014</xdr:rowOff>
    </xdr:to>
    <xdr:pic>
      <xdr:nvPicPr>
        <xdr:cNvPr id="53" name="Imagen 52">
          <a:extLst>
            <a:ext uri="{FF2B5EF4-FFF2-40B4-BE49-F238E27FC236}">
              <a16:creationId xmlns:a16="http://schemas.microsoft.com/office/drawing/2014/main" id="{2363B825-0070-4663-B02F-2EB3DC05FC5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23047" y="2134560345"/>
          <a:ext cx="2170724" cy="649568"/>
        </a:xfrm>
        <a:prstGeom prst="rect">
          <a:avLst/>
        </a:prstGeom>
      </xdr:spPr>
    </xdr:pic>
    <xdr:clientData/>
  </xdr:twoCellAnchor>
  <xdr:twoCellAnchor editAs="oneCell">
    <xdr:from>
      <xdr:col>1</xdr:col>
      <xdr:colOff>322730</xdr:colOff>
      <xdr:row>3346</xdr:row>
      <xdr:rowOff>44824</xdr:rowOff>
    </xdr:from>
    <xdr:to>
      <xdr:col>2</xdr:col>
      <xdr:colOff>1546039</xdr:colOff>
      <xdr:row>3349</xdr:row>
      <xdr:rowOff>143428</xdr:rowOff>
    </xdr:to>
    <xdr:pic>
      <xdr:nvPicPr>
        <xdr:cNvPr id="54" name="Imagen 53">
          <a:extLst>
            <a:ext uri="{FF2B5EF4-FFF2-40B4-BE49-F238E27FC236}">
              <a16:creationId xmlns:a16="http://schemas.microsoft.com/office/drawing/2014/main" id="{1E1F6F82-0BD7-4A9B-82E7-64F9DFC59BF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03730" y="2546769474"/>
          <a:ext cx="2175809" cy="651054"/>
        </a:xfrm>
        <a:prstGeom prst="rect">
          <a:avLst/>
        </a:prstGeom>
      </xdr:spPr>
    </xdr:pic>
    <xdr:clientData/>
  </xdr:twoCellAnchor>
  <xdr:oneCellAnchor>
    <xdr:from>
      <xdr:col>1</xdr:col>
      <xdr:colOff>242047</xdr:colOff>
      <xdr:row>1002</xdr:row>
      <xdr:rowOff>62753</xdr:rowOff>
    </xdr:from>
    <xdr:ext cx="2178424" cy="636486"/>
    <xdr:pic>
      <xdr:nvPicPr>
        <xdr:cNvPr id="55" name="Imagen 54">
          <a:extLst>
            <a:ext uri="{FF2B5EF4-FFF2-40B4-BE49-F238E27FC236}">
              <a16:creationId xmlns:a16="http://schemas.microsoft.com/office/drawing/2014/main" id="{A4332EF9-FECE-4DDF-A62F-628B61CBBEC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23047" y="285679403"/>
          <a:ext cx="2178424" cy="636486"/>
        </a:xfrm>
        <a:prstGeom prst="rect">
          <a:avLst/>
        </a:prstGeom>
      </xdr:spPr>
    </xdr:pic>
    <xdr:clientData/>
  </xdr:oneCellAnchor>
  <xdr:twoCellAnchor editAs="oneCell">
    <xdr:from>
      <xdr:col>1</xdr:col>
      <xdr:colOff>215153</xdr:colOff>
      <xdr:row>1069</xdr:row>
      <xdr:rowOff>62753</xdr:rowOff>
    </xdr:from>
    <xdr:to>
      <xdr:col>2</xdr:col>
      <xdr:colOff>1433377</xdr:colOff>
      <xdr:row>1072</xdr:row>
      <xdr:rowOff>159873</xdr:rowOff>
    </xdr:to>
    <xdr:pic>
      <xdr:nvPicPr>
        <xdr:cNvPr id="56" name="Imagen 55">
          <a:extLst>
            <a:ext uri="{FF2B5EF4-FFF2-40B4-BE49-F238E27FC236}">
              <a16:creationId xmlns:a16="http://schemas.microsoft.com/office/drawing/2014/main" id="{0C206790-8DC4-4FE3-A744-8839BC680DDE}"/>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96153" y="99281503"/>
          <a:ext cx="2170724" cy="649568"/>
        </a:xfrm>
        <a:prstGeom prst="rect">
          <a:avLst/>
        </a:prstGeom>
      </xdr:spPr>
    </xdr:pic>
    <xdr:clientData/>
  </xdr:twoCellAnchor>
  <xdr:oneCellAnchor>
    <xdr:from>
      <xdr:col>1</xdr:col>
      <xdr:colOff>242047</xdr:colOff>
      <xdr:row>2810</xdr:row>
      <xdr:rowOff>53789</xdr:rowOff>
    </xdr:from>
    <xdr:ext cx="2173339" cy="635000"/>
    <xdr:pic>
      <xdr:nvPicPr>
        <xdr:cNvPr id="57" name="Imagen 56">
          <a:extLst>
            <a:ext uri="{FF2B5EF4-FFF2-40B4-BE49-F238E27FC236}">
              <a16:creationId xmlns:a16="http://schemas.microsoft.com/office/drawing/2014/main" id="{B54BFA1F-92E0-4109-8E3B-91811B44AC83}"/>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004047" y="514911789"/>
          <a:ext cx="2173339" cy="635000"/>
        </a:xfrm>
        <a:prstGeom prst="rect">
          <a:avLst/>
        </a:prstGeom>
      </xdr:spPr>
    </xdr:pic>
    <xdr:clientData/>
  </xdr:oneCellAnchor>
  <xdr:oneCellAnchor>
    <xdr:from>
      <xdr:col>1</xdr:col>
      <xdr:colOff>242047</xdr:colOff>
      <xdr:row>2877</xdr:row>
      <xdr:rowOff>53789</xdr:rowOff>
    </xdr:from>
    <xdr:ext cx="2173339" cy="635000"/>
    <xdr:pic>
      <xdr:nvPicPr>
        <xdr:cNvPr id="58" name="Imagen 57">
          <a:extLst>
            <a:ext uri="{FF2B5EF4-FFF2-40B4-BE49-F238E27FC236}">
              <a16:creationId xmlns:a16="http://schemas.microsoft.com/office/drawing/2014/main" id="{10A38DEF-C1CE-4511-B878-7403CD310EB6}"/>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004047" y="527557360"/>
          <a:ext cx="2173339" cy="635000"/>
        </a:xfrm>
        <a:prstGeom prst="rect">
          <a:avLst/>
        </a:prstGeom>
      </xdr:spPr>
    </xdr:pic>
    <xdr:clientData/>
  </xdr:oneCellAnchor>
  <xdr:oneCellAnchor>
    <xdr:from>
      <xdr:col>1</xdr:col>
      <xdr:colOff>242047</xdr:colOff>
      <xdr:row>2944</xdr:row>
      <xdr:rowOff>53789</xdr:rowOff>
    </xdr:from>
    <xdr:ext cx="2173339" cy="635000"/>
    <xdr:pic>
      <xdr:nvPicPr>
        <xdr:cNvPr id="59" name="Imagen 58">
          <a:extLst>
            <a:ext uri="{FF2B5EF4-FFF2-40B4-BE49-F238E27FC236}">
              <a16:creationId xmlns:a16="http://schemas.microsoft.com/office/drawing/2014/main" id="{D77E72ED-939C-46A9-92DF-76AEDBD1FD86}"/>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004047" y="540202932"/>
          <a:ext cx="2173339" cy="635000"/>
        </a:xfrm>
        <a:prstGeom prst="rect">
          <a:avLst/>
        </a:prstGeom>
      </xdr:spPr>
    </xdr:pic>
    <xdr:clientData/>
  </xdr:oneCellAnchor>
  <xdr:oneCellAnchor>
    <xdr:from>
      <xdr:col>1</xdr:col>
      <xdr:colOff>161365</xdr:colOff>
      <xdr:row>2006</xdr:row>
      <xdr:rowOff>35858</xdr:rowOff>
    </xdr:from>
    <xdr:ext cx="2178424" cy="636486"/>
    <xdr:pic>
      <xdr:nvPicPr>
        <xdr:cNvPr id="60" name="Imagen 59">
          <a:extLst>
            <a:ext uri="{FF2B5EF4-FFF2-40B4-BE49-F238E27FC236}">
              <a16:creationId xmlns:a16="http://schemas.microsoft.com/office/drawing/2014/main" id="{892D6EC5-4101-4119-850A-C7062FE475D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42365" y="2971397708"/>
          <a:ext cx="2178424" cy="636486"/>
        </a:xfrm>
        <a:prstGeom prst="rect">
          <a:avLst/>
        </a:prstGeom>
      </xdr:spPr>
    </xdr:pic>
    <xdr:clientData/>
  </xdr:oneCellAnchor>
  <xdr:twoCellAnchor editAs="oneCell">
    <xdr:from>
      <xdr:col>1</xdr:col>
      <xdr:colOff>259977</xdr:colOff>
      <xdr:row>3413</xdr:row>
      <xdr:rowOff>62753</xdr:rowOff>
    </xdr:from>
    <xdr:to>
      <xdr:col>2</xdr:col>
      <xdr:colOff>1483286</xdr:colOff>
      <xdr:row>3416</xdr:row>
      <xdr:rowOff>161358</xdr:rowOff>
    </xdr:to>
    <xdr:pic>
      <xdr:nvPicPr>
        <xdr:cNvPr id="61" name="Imagen 60">
          <a:extLst>
            <a:ext uri="{FF2B5EF4-FFF2-40B4-BE49-F238E27FC236}">
              <a16:creationId xmlns:a16="http://schemas.microsoft.com/office/drawing/2014/main" id="{5BD0DB80-5B97-47B8-8B0D-C5F2A22AD41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40977" y="997977953"/>
          <a:ext cx="2175809" cy="651054"/>
        </a:xfrm>
        <a:prstGeom prst="rect">
          <a:avLst/>
        </a:prstGeom>
      </xdr:spPr>
    </xdr:pic>
    <xdr:clientData/>
  </xdr:twoCellAnchor>
  <xdr:twoCellAnchor editAs="oneCell">
    <xdr:from>
      <xdr:col>1</xdr:col>
      <xdr:colOff>215153</xdr:colOff>
      <xdr:row>1939</xdr:row>
      <xdr:rowOff>80682</xdr:rowOff>
    </xdr:from>
    <xdr:to>
      <xdr:col>2</xdr:col>
      <xdr:colOff>1438462</xdr:colOff>
      <xdr:row>1942</xdr:row>
      <xdr:rowOff>179286</xdr:rowOff>
    </xdr:to>
    <xdr:pic>
      <xdr:nvPicPr>
        <xdr:cNvPr id="62" name="Imagen 61">
          <a:extLst>
            <a:ext uri="{FF2B5EF4-FFF2-40B4-BE49-F238E27FC236}">
              <a16:creationId xmlns:a16="http://schemas.microsoft.com/office/drawing/2014/main" id="{C7959B9B-459F-434F-BE0F-80F1AB2DF36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96153" y="2497103882"/>
          <a:ext cx="2175809" cy="651053"/>
        </a:xfrm>
        <a:prstGeom prst="rect">
          <a:avLst/>
        </a:prstGeom>
      </xdr:spPr>
    </xdr:pic>
    <xdr:clientData/>
  </xdr:twoCellAnchor>
  <xdr:oneCellAnchor>
    <xdr:from>
      <xdr:col>1</xdr:col>
      <xdr:colOff>224117</xdr:colOff>
      <xdr:row>3681</xdr:row>
      <xdr:rowOff>53788</xdr:rowOff>
    </xdr:from>
    <xdr:ext cx="2150553" cy="635003"/>
    <xdr:pic>
      <xdr:nvPicPr>
        <xdr:cNvPr id="8" name="Imagen 7">
          <a:extLst>
            <a:ext uri="{FF2B5EF4-FFF2-40B4-BE49-F238E27FC236}">
              <a16:creationId xmlns:a16="http://schemas.microsoft.com/office/drawing/2014/main" id="{D17DA185-0198-40DA-BC72-D98221969703}"/>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39270" y="547098070"/>
          <a:ext cx="2150553" cy="635003"/>
        </a:xfrm>
        <a:prstGeom prst="rect">
          <a:avLst/>
        </a:prstGeom>
      </xdr:spPr>
    </xdr:pic>
    <xdr:clientData/>
  </xdr:oneCellAnchor>
  <xdr:oneCellAnchor>
    <xdr:from>
      <xdr:col>1</xdr:col>
      <xdr:colOff>170330</xdr:colOff>
      <xdr:row>3815</xdr:row>
      <xdr:rowOff>26894</xdr:rowOff>
    </xdr:from>
    <xdr:ext cx="2178424" cy="636486"/>
    <xdr:pic>
      <xdr:nvPicPr>
        <xdr:cNvPr id="9" name="Imagen 8">
          <a:extLst>
            <a:ext uri="{FF2B5EF4-FFF2-40B4-BE49-F238E27FC236}">
              <a16:creationId xmlns:a16="http://schemas.microsoft.com/office/drawing/2014/main" id="{A546591C-E55D-46E7-A221-73FA8AFBEAA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85483" y="571670329"/>
          <a:ext cx="2178424" cy="636486"/>
        </a:xfrm>
        <a:prstGeom prst="rect">
          <a:avLst/>
        </a:prstGeom>
      </xdr:spPr>
    </xdr:pic>
    <xdr:clientData/>
  </xdr:oneCellAnchor>
  <xdr:oneCellAnchor>
    <xdr:from>
      <xdr:col>1</xdr:col>
      <xdr:colOff>259976</xdr:colOff>
      <xdr:row>3882</xdr:row>
      <xdr:rowOff>53788</xdr:rowOff>
    </xdr:from>
    <xdr:ext cx="2173339" cy="635000"/>
    <xdr:pic>
      <xdr:nvPicPr>
        <xdr:cNvPr id="19" name="Imagen 18">
          <a:extLst>
            <a:ext uri="{FF2B5EF4-FFF2-40B4-BE49-F238E27FC236}">
              <a16:creationId xmlns:a16="http://schemas.microsoft.com/office/drawing/2014/main" id="{A344F0E0-002B-4779-BBC2-785CA77FAED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72888" y="745020847"/>
          <a:ext cx="2173339" cy="635000"/>
        </a:xfrm>
        <a:prstGeom prst="rect">
          <a:avLst/>
        </a:prstGeom>
      </xdr:spPr>
    </xdr:pic>
    <xdr:clientData/>
  </xdr:oneCellAnchor>
  <xdr:oneCellAnchor>
    <xdr:from>
      <xdr:col>1</xdr:col>
      <xdr:colOff>259976</xdr:colOff>
      <xdr:row>4083</xdr:row>
      <xdr:rowOff>53788</xdr:rowOff>
    </xdr:from>
    <xdr:ext cx="2173339" cy="635000"/>
    <xdr:pic>
      <xdr:nvPicPr>
        <xdr:cNvPr id="47" name="Imagen 46">
          <a:extLst>
            <a:ext uri="{FF2B5EF4-FFF2-40B4-BE49-F238E27FC236}">
              <a16:creationId xmlns:a16="http://schemas.microsoft.com/office/drawing/2014/main" id="{D82D37DE-3759-4130-B5A3-D30F99E0B24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75129" y="633033741"/>
          <a:ext cx="2173339" cy="635000"/>
        </a:xfrm>
        <a:prstGeom prst="rect">
          <a:avLst/>
        </a:prstGeom>
      </xdr:spPr>
    </xdr:pic>
    <xdr:clientData/>
  </xdr:oneCellAnchor>
  <xdr:oneCellAnchor>
    <xdr:from>
      <xdr:col>1</xdr:col>
      <xdr:colOff>242047</xdr:colOff>
      <xdr:row>3547</xdr:row>
      <xdr:rowOff>53789</xdr:rowOff>
    </xdr:from>
    <xdr:ext cx="2173339" cy="635000"/>
    <xdr:pic>
      <xdr:nvPicPr>
        <xdr:cNvPr id="65" name="Imagen 64">
          <a:extLst>
            <a:ext uri="{FF2B5EF4-FFF2-40B4-BE49-F238E27FC236}">
              <a16:creationId xmlns:a16="http://schemas.microsoft.com/office/drawing/2014/main" id="{99FE2696-A8BF-4096-A7F9-568E6ADC4596}"/>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57200" y="522391342"/>
          <a:ext cx="2173339" cy="635000"/>
        </a:xfrm>
        <a:prstGeom prst="rect">
          <a:avLst/>
        </a:prstGeom>
      </xdr:spPr>
    </xdr:pic>
    <xdr:clientData/>
  </xdr:oneCellAnchor>
  <xdr:oneCellAnchor>
    <xdr:from>
      <xdr:col>1</xdr:col>
      <xdr:colOff>242047</xdr:colOff>
      <xdr:row>3614</xdr:row>
      <xdr:rowOff>53789</xdr:rowOff>
    </xdr:from>
    <xdr:ext cx="2173339" cy="635000"/>
    <xdr:pic>
      <xdr:nvPicPr>
        <xdr:cNvPr id="66" name="Imagen 65">
          <a:extLst>
            <a:ext uri="{FF2B5EF4-FFF2-40B4-BE49-F238E27FC236}">
              <a16:creationId xmlns:a16="http://schemas.microsoft.com/office/drawing/2014/main" id="{CDE75FAA-87DB-42A1-9B27-B1F421CA2112}"/>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57200" y="534744707"/>
          <a:ext cx="2173339" cy="635000"/>
        </a:xfrm>
        <a:prstGeom prst="rect">
          <a:avLst/>
        </a:prstGeom>
      </xdr:spPr>
    </xdr:pic>
    <xdr:clientData/>
  </xdr:oneCellAnchor>
  <xdr:oneCellAnchor>
    <xdr:from>
      <xdr:col>1</xdr:col>
      <xdr:colOff>259977</xdr:colOff>
      <xdr:row>4016</xdr:row>
      <xdr:rowOff>62753</xdr:rowOff>
    </xdr:from>
    <xdr:ext cx="2155638" cy="636487"/>
    <xdr:pic>
      <xdr:nvPicPr>
        <xdr:cNvPr id="67" name="Imagen 66">
          <a:extLst>
            <a:ext uri="{FF2B5EF4-FFF2-40B4-BE49-F238E27FC236}">
              <a16:creationId xmlns:a16="http://schemas.microsoft.com/office/drawing/2014/main" id="{5FD83F09-326B-40B0-9056-4B9A767C480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75130" y="620402471"/>
          <a:ext cx="2155638" cy="636487"/>
        </a:xfrm>
        <a:prstGeom prst="rect">
          <a:avLst/>
        </a:prstGeom>
      </xdr:spPr>
    </xdr:pic>
    <xdr:clientData/>
  </xdr:oneCellAnchor>
  <xdr:oneCellAnchor>
    <xdr:from>
      <xdr:col>1</xdr:col>
      <xdr:colOff>197224</xdr:colOff>
      <xdr:row>4150</xdr:row>
      <xdr:rowOff>44824</xdr:rowOff>
    </xdr:from>
    <xdr:ext cx="2130985" cy="670104"/>
    <xdr:pic>
      <xdr:nvPicPr>
        <xdr:cNvPr id="69" name="Imagen 68">
          <a:extLst>
            <a:ext uri="{FF2B5EF4-FFF2-40B4-BE49-F238E27FC236}">
              <a16:creationId xmlns:a16="http://schemas.microsoft.com/office/drawing/2014/main" id="{A07FA667-D114-4ACC-A80F-6FD1E748EDD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10136" y="102141618"/>
          <a:ext cx="2130985" cy="670104"/>
        </a:xfrm>
        <a:prstGeom prst="rect">
          <a:avLst/>
        </a:prstGeom>
      </xdr:spPr>
    </xdr:pic>
    <xdr:clientData/>
  </xdr:oneCellAnchor>
  <xdr:oneCellAnchor>
    <xdr:from>
      <xdr:col>1</xdr:col>
      <xdr:colOff>197224</xdr:colOff>
      <xdr:row>4217</xdr:row>
      <xdr:rowOff>44824</xdr:rowOff>
    </xdr:from>
    <xdr:ext cx="2130985" cy="670104"/>
    <xdr:pic>
      <xdr:nvPicPr>
        <xdr:cNvPr id="70" name="Imagen 69">
          <a:extLst>
            <a:ext uri="{FF2B5EF4-FFF2-40B4-BE49-F238E27FC236}">
              <a16:creationId xmlns:a16="http://schemas.microsoft.com/office/drawing/2014/main" id="{BC8C6876-2D63-42F1-A627-022C8C6B187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10136" y="796536530"/>
          <a:ext cx="2130985" cy="670104"/>
        </a:xfrm>
        <a:prstGeom prst="rect">
          <a:avLst/>
        </a:prstGeom>
      </xdr:spPr>
    </xdr:pic>
    <xdr:clientData/>
  </xdr:oneCellAnchor>
  <xdr:oneCellAnchor>
    <xdr:from>
      <xdr:col>1</xdr:col>
      <xdr:colOff>197224</xdr:colOff>
      <xdr:row>4284</xdr:row>
      <xdr:rowOff>44824</xdr:rowOff>
    </xdr:from>
    <xdr:ext cx="2130985" cy="670104"/>
    <xdr:pic>
      <xdr:nvPicPr>
        <xdr:cNvPr id="71" name="Imagen 70">
          <a:extLst>
            <a:ext uri="{FF2B5EF4-FFF2-40B4-BE49-F238E27FC236}">
              <a16:creationId xmlns:a16="http://schemas.microsoft.com/office/drawing/2014/main" id="{68825A99-4E36-48C4-82C6-C814F573FC7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10136" y="809322442"/>
          <a:ext cx="2130985" cy="670104"/>
        </a:xfrm>
        <a:prstGeom prst="rect">
          <a:avLst/>
        </a:prstGeom>
      </xdr:spPr>
    </xdr:pic>
    <xdr:clientData/>
  </xdr:oneCellAnchor>
  <xdr:oneCellAnchor>
    <xdr:from>
      <xdr:col>1</xdr:col>
      <xdr:colOff>197224</xdr:colOff>
      <xdr:row>4351</xdr:row>
      <xdr:rowOff>44824</xdr:rowOff>
    </xdr:from>
    <xdr:ext cx="2130985" cy="670104"/>
    <xdr:pic>
      <xdr:nvPicPr>
        <xdr:cNvPr id="72" name="Imagen 71">
          <a:extLst>
            <a:ext uri="{FF2B5EF4-FFF2-40B4-BE49-F238E27FC236}">
              <a16:creationId xmlns:a16="http://schemas.microsoft.com/office/drawing/2014/main" id="{12ECA05F-5C79-43F7-A448-B41AB0281EF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10136" y="822108353"/>
          <a:ext cx="2130985" cy="670104"/>
        </a:xfrm>
        <a:prstGeom prst="rect">
          <a:avLst/>
        </a:prstGeom>
      </xdr:spPr>
    </xdr:pic>
    <xdr:clientData/>
  </xdr:oneCellAnchor>
  <xdr:oneCellAnchor>
    <xdr:from>
      <xdr:col>1</xdr:col>
      <xdr:colOff>197224</xdr:colOff>
      <xdr:row>4418</xdr:row>
      <xdr:rowOff>44824</xdr:rowOff>
    </xdr:from>
    <xdr:ext cx="2130985" cy="670104"/>
    <xdr:pic>
      <xdr:nvPicPr>
        <xdr:cNvPr id="73" name="Imagen 72">
          <a:extLst>
            <a:ext uri="{FF2B5EF4-FFF2-40B4-BE49-F238E27FC236}">
              <a16:creationId xmlns:a16="http://schemas.microsoft.com/office/drawing/2014/main" id="{24E99F19-CBB4-48DE-998D-B5CD017C3BB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10136" y="834894265"/>
          <a:ext cx="2130985" cy="670104"/>
        </a:xfrm>
        <a:prstGeom prst="rect">
          <a:avLst/>
        </a:prstGeom>
      </xdr:spPr>
    </xdr:pic>
    <xdr:clientData/>
  </xdr:oneCellAnchor>
  <xdr:oneCellAnchor>
    <xdr:from>
      <xdr:col>1</xdr:col>
      <xdr:colOff>304800</xdr:colOff>
      <xdr:row>4485</xdr:row>
      <xdr:rowOff>0</xdr:rowOff>
    </xdr:from>
    <xdr:ext cx="2178424" cy="636486"/>
    <xdr:pic>
      <xdr:nvPicPr>
        <xdr:cNvPr id="74" name="Imagen 73">
          <a:extLst>
            <a:ext uri="{FF2B5EF4-FFF2-40B4-BE49-F238E27FC236}">
              <a16:creationId xmlns:a16="http://schemas.microsoft.com/office/drawing/2014/main" id="{B2128E6C-72D5-46D3-AAC9-C6EB592E120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17712" y="230045559"/>
          <a:ext cx="2178424" cy="636486"/>
        </a:xfrm>
        <a:prstGeom prst="rect">
          <a:avLst/>
        </a:prstGeom>
      </xdr:spPr>
    </xdr:pic>
    <xdr:clientData/>
  </xdr:oneCellAnchor>
  <xdr:oneCellAnchor>
    <xdr:from>
      <xdr:col>1</xdr:col>
      <xdr:colOff>304800</xdr:colOff>
      <xdr:row>4485</xdr:row>
      <xdr:rowOff>26894</xdr:rowOff>
    </xdr:from>
    <xdr:ext cx="2178424" cy="636486"/>
    <xdr:pic>
      <xdr:nvPicPr>
        <xdr:cNvPr id="75" name="Imagen 74">
          <a:extLst>
            <a:ext uri="{FF2B5EF4-FFF2-40B4-BE49-F238E27FC236}">
              <a16:creationId xmlns:a16="http://schemas.microsoft.com/office/drawing/2014/main" id="{24BE0760-E8B2-40ED-9AC2-7CC9800129C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17712" y="230072453"/>
          <a:ext cx="2178424" cy="636486"/>
        </a:xfrm>
        <a:prstGeom prst="rect">
          <a:avLst/>
        </a:prstGeom>
      </xdr:spPr>
    </xdr:pic>
    <xdr:clientData/>
  </xdr:oneCellAnchor>
  <xdr:oneCellAnchor>
    <xdr:from>
      <xdr:col>1</xdr:col>
      <xdr:colOff>188259</xdr:colOff>
      <xdr:row>4552</xdr:row>
      <xdr:rowOff>35859</xdr:rowOff>
    </xdr:from>
    <xdr:ext cx="2130985" cy="670104"/>
    <xdr:pic>
      <xdr:nvPicPr>
        <xdr:cNvPr id="76" name="Imagen 75">
          <a:extLst>
            <a:ext uri="{FF2B5EF4-FFF2-40B4-BE49-F238E27FC236}">
              <a16:creationId xmlns:a16="http://schemas.microsoft.com/office/drawing/2014/main" id="{E177454E-9315-4A75-B6C3-DDFB24CC336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01171" y="307816624"/>
          <a:ext cx="2130985" cy="670104"/>
        </a:xfrm>
        <a:prstGeom prst="rect">
          <a:avLst/>
        </a:prstGeom>
      </xdr:spPr>
    </xdr:pic>
    <xdr:clientData/>
  </xdr:oneCellAnchor>
  <xdr:oneCellAnchor>
    <xdr:from>
      <xdr:col>1</xdr:col>
      <xdr:colOff>206188</xdr:colOff>
      <xdr:row>4619</xdr:row>
      <xdr:rowOff>0</xdr:rowOff>
    </xdr:from>
    <xdr:ext cx="2178424" cy="636486"/>
    <xdr:pic>
      <xdr:nvPicPr>
        <xdr:cNvPr id="77" name="Imagen 76">
          <a:extLst>
            <a:ext uri="{FF2B5EF4-FFF2-40B4-BE49-F238E27FC236}">
              <a16:creationId xmlns:a16="http://schemas.microsoft.com/office/drawing/2014/main" id="{78538596-C08E-4442-95A2-8AD89DF33B5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19100" y="333363795"/>
          <a:ext cx="2178424" cy="636486"/>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1</xdr:col>
      <xdr:colOff>407505</xdr:colOff>
      <xdr:row>1</xdr:row>
      <xdr:rowOff>53008</xdr:rowOff>
    </xdr:from>
    <xdr:to>
      <xdr:col>5</xdr:col>
      <xdr:colOff>2018590</xdr:colOff>
      <xdr:row>3</xdr:row>
      <xdr:rowOff>282393</xdr:rowOff>
    </xdr:to>
    <xdr:pic>
      <xdr:nvPicPr>
        <xdr:cNvPr id="2" name="Imagen 1">
          <a:extLst>
            <a:ext uri="{FF2B5EF4-FFF2-40B4-BE49-F238E27FC236}">
              <a16:creationId xmlns:a16="http://schemas.microsoft.com/office/drawing/2014/main" id="{C478161F-C5B6-4939-9637-47F4CCAE47F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22853" y="251791"/>
          <a:ext cx="2116324" cy="634570"/>
        </a:xfrm>
        <a:prstGeom prst="rect">
          <a:avLst/>
        </a:prstGeom>
      </xdr:spPr>
    </xdr:pic>
    <xdr:clientData/>
  </xdr:twoCellAnchor>
  <xdr:twoCellAnchor editAs="oneCell">
    <xdr:from>
      <xdr:col>5</xdr:col>
      <xdr:colOff>1568824</xdr:colOff>
      <xdr:row>118</xdr:row>
      <xdr:rowOff>60285</xdr:rowOff>
    </xdr:from>
    <xdr:to>
      <xdr:col>5</xdr:col>
      <xdr:colOff>4314265</xdr:colOff>
      <xdr:row>123</xdr:row>
      <xdr:rowOff>458016</xdr:rowOff>
    </xdr:to>
    <xdr:pic>
      <xdr:nvPicPr>
        <xdr:cNvPr id="3" name="Imagen 2">
          <a:extLst>
            <a:ext uri="{FF2B5EF4-FFF2-40B4-BE49-F238E27FC236}">
              <a16:creationId xmlns:a16="http://schemas.microsoft.com/office/drawing/2014/main" id="{864EE058-583D-4BF8-A00B-07B6E5DD6C2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97206" y="45040697"/>
          <a:ext cx="2745441" cy="14959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457201</xdr:colOff>
      <xdr:row>1</xdr:row>
      <xdr:rowOff>152400</xdr:rowOff>
    </xdr:from>
    <xdr:to>
      <xdr:col>5</xdr:col>
      <xdr:colOff>2193913</xdr:colOff>
      <xdr:row>3</xdr:row>
      <xdr:rowOff>304800</xdr:rowOff>
    </xdr:to>
    <xdr:pic>
      <xdr:nvPicPr>
        <xdr:cNvPr id="2" name="Imagen 1">
          <a:extLst>
            <a:ext uri="{FF2B5EF4-FFF2-40B4-BE49-F238E27FC236}">
              <a16:creationId xmlns:a16="http://schemas.microsoft.com/office/drawing/2014/main" id="{19C98150-057E-4A32-9988-BFA7E357220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28701" y="390525"/>
          <a:ext cx="2793987" cy="82867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1</xdr:col>
      <xdr:colOff>696638</xdr:colOff>
      <xdr:row>295</xdr:row>
      <xdr:rowOff>58238</xdr:rowOff>
    </xdr:from>
    <xdr:ext cx="1766255" cy="461684"/>
    <xdr:pic>
      <xdr:nvPicPr>
        <xdr:cNvPr id="2" name="Imagen 1">
          <a:extLst>
            <a:ext uri="{FF2B5EF4-FFF2-40B4-BE49-F238E27FC236}">
              <a16:creationId xmlns:a16="http://schemas.microsoft.com/office/drawing/2014/main" id="{5CBDE209-054D-4F45-AEA8-67838E12E2D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85852" y="248738"/>
          <a:ext cx="1766255" cy="461684"/>
        </a:xfrm>
        <a:prstGeom prst="rect">
          <a:avLst/>
        </a:prstGeom>
      </xdr:spPr>
    </xdr:pic>
    <xdr:clientData/>
  </xdr:oneCellAnchor>
  <xdr:twoCellAnchor>
    <xdr:from>
      <xdr:col>4</xdr:col>
      <xdr:colOff>531091</xdr:colOff>
      <xdr:row>136</xdr:row>
      <xdr:rowOff>69273</xdr:rowOff>
    </xdr:from>
    <xdr:to>
      <xdr:col>5</xdr:col>
      <xdr:colOff>438728</xdr:colOff>
      <xdr:row>141</xdr:row>
      <xdr:rowOff>57728</xdr:rowOff>
    </xdr:to>
    <xdr:sp macro="" textlink="">
      <xdr:nvSpPr>
        <xdr:cNvPr id="18" name="Elipse 17">
          <a:extLst>
            <a:ext uri="{FF2B5EF4-FFF2-40B4-BE49-F238E27FC236}">
              <a16:creationId xmlns:a16="http://schemas.microsoft.com/office/drawing/2014/main" id="{0ACC3647-2AEC-44A4-AD72-31A1444E9CE3}"/>
            </a:ext>
          </a:extLst>
        </xdr:cNvPr>
        <xdr:cNvSpPr/>
      </xdr:nvSpPr>
      <xdr:spPr>
        <a:xfrm>
          <a:off x="3579091" y="34483098"/>
          <a:ext cx="669637" cy="113145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36946</xdr:colOff>
      <xdr:row>136</xdr:row>
      <xdr:rowOff>2309</xdr:rowOff>
    </xdr:from>
    <xdr:to>
      <xdr:col>9</xdr:col>
      <xdr:colOff>706583</xdr:colOff>
      <xdr:row>140</xdr:row>
      <xdr:rowOff>221673</xdr:rowOff>
    </xdr:to>
    <xdr:sp macro="" textlink="">
      <xdr:nvSpPr>
        <xdr:cNvPr id="19" name="Elipse 18">
          <a:extLst>
            <a:ext uri="{FF2B5EF4-FFF2-40B4-BE49-F238E27FC236}">
              <a16:creationId xmlns:a16="http://schemas.microsoft.com/office/drawing/2014/main" id="{70014585-1233-44B7-8924-09B9D5D88B20}"/>
            </a:ext>
          </a:extLst>
        </xdr:cNvPr>
        <xdr:cNvSpPr/>
      </xdr:nvSpPr>
      <xdr:spPr>
        <a:xfrm>
          <a:off x="6894946" y="34416134"/>
          <a:ext cx="669637" cy="11337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xdr:col>
      <xdr:colOff>473365</xdr:colOff>
      <xdr:row>171</xdr:row>
      <xdr:rowOff>161636</xdr:rowOff>
    </xdr:from>
    <xdr:to>
      <xdr:col>9</xdr:col>
      <xdr:colOff>461819</xdr:colOff>
      <xdr:row>174</xdr:row>
      <xdr:rowOff>11545</xdr:rowOff>
    </xdr:to>
    <xdr:sp macro="" textlink="">
      <xdr:nvSpPr>
        <xdr:cNvPr id="21" name="Elipse 20">
          <a:extLst>
            <a:ext uri="{FF2B5EF4-FFF2-40B4-BE49-F238E27FC236}">
              <a16:creationId xmlns:a16="http://schemas.microsoft.com/office/drawing/2014/main" id="{88EB94E5-69A9-4717-82C3-69BF96EA4FC4}"/>
            </a:ext>
          </a:extLst>
        </xdr:cNvPr>
        <xdr:cNvSpPr/>
      </xdr:nvSpPr>
      <xdr:spPr>
        <a:xfrm>
          <a:off x="3521365" y="43281311"/>
          <a:ext cx="3798454" cy="5357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1</xdr:col>
      <xdr:colOff>340947</xdr:colOff>
      <xdr:row>332</xdr:row>
      <xdr:rowOff>16201</xdr:rowOff>
    </xdr:from>
    <xdr:ext cx="2143159" cy="560204"/>
    <xdr:pic>
      <xdr:nvPicPr>
        <xdr:cNvPr id="25" name="Imagen 24">
          <a:extLst>
            <a:ext uri="{FF2B5EF4-FFF2-40B4-BE49-F238E27FC236}">
              <a16:creationId xmlns:a16="http://schemas.microsoft.com/office/drawing/2014/main" id="{07BFBF8A-FFEB-4067-92EF-42C7EA88B7C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81721651"/>
          <a:ext cx="2143159" cy="560204"/>
        </a:xfrm>
        <a:prstGeom prst="rect">
          <a:avLst/>
        </a:prstGeom>
      </xdr:spPr>
    </xdr:pic>
    <xdr:clientData/>
  </xdr:oneCellAnchor>
  <xdr:oneCellAnchor>
    <xdr:from>
      <xdr:col>1</xdr:col>
      <xdr:colOff>340947</xdr:colOff>
      <xdr:row>369</xdr:row>
      <xdr:rowOff>16201</xdr:rowOff>
    </xdr:from>
    <xdr:ext cx="2143159" cy="560204"/>
    <xdr:pic>
      <xdr:nvPicPr>
        <xdr:cNvPr id="26" name="Imagen 25">
          <a:extLst>
            <a:ext uri="{FF2B5EF4-FFF2-40B4-BE49-F238E27FC236}">
              <a16:creationId xmlns:a16="http://schemas.microsoft.com/office/drawing/2014/main" id="{BAB9961E-9B5C-41EF-93CB-EC270BF9A36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90598951"/>
          <a:ext cx="2143159" cy="560204"/>
        </a:xfrm>
        <a:prstGeom prst="rect">
          <a:avLst/>
        </a:prstGeom>
      </xdr:spPr>
    </xdr:pic>
    <xdr:clientData/>
  </xdr:oneCellAnchor>
  <xdr:oneCellAnchor>
    <xdr:from>
      <xdr:col>1</xdr:col>
      <xdr:colOff>340947</xdr:colOff>
      <xdr:row>406</xdr:row>
      <xdr:rowOff>16201</xdr:rowOff>
    </xdr:from>
    <xdr:ext cx="2143159" cy="560204"/>
    <xdr:pic>
      <xdr:nvPicPr>
        <xdr:cNvPr id="29" name="Imagen 28">
          <a:extLst>
            <a:ext uri="{FF2B5EF4-FFF2-40B4-BE49-F238E27FC236}">
              <a16:creationId xmlns:a16="http://schemas.microsoft.com/office/drawing/2014/main" id="{34F1EEC4-A40B-4ED1-AAEF-DF989D03356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99409576"/>
          <a:ext cx="2143159" cy="560204"/>
        </a:xfrm>
        <a:prstGeom prst="rect">
          <a:avLst/>
        </a:prstGeom>
      </xdr:spPr>
    </xdr:pic>
    <xdr:clientData/>
  </xdr:oneCellAnchor>
  <xdr:oneCellAnchor>
    <xdr:from>
      <xdr:col>1</xdr:col>
      <xdr:colOff>340947</xdr:colOff>
      <xdr:row>998</xdr:row>
      <xdr:rowOff>16201</xdr:rowOff>
    </xdr:from>
    <xdr:ext cx="2143159" cy="560204"/>
    <xdr:pic>
      <xdr:nvPicPr>
        <xdr:cNvPr id="48" name="Imagen 47">
          <a:extLst>
            <a:ext uri="{FF2B5EF4-FFF2-40B4-BE49-F238E27FC236}">
              <a16:creationId xmlns:a16="http://schemas.microsoft.com/office/drawing/2014/main" id="{156E0B75-FB4A-4FC7-993D-CF471E02D85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42046451"/>
          <a:ext cx="2143159" cy="560204"/>
        </a:xfrm>
        <a:prstGeom prst="rect">
          <a:avLst/>
        </a:prstGeom>
      </xdr:spPr>
    </xdr:pic>
    <xdr:clientData/>
  </xdr:oneCellAnchor>
  <xdr:oneCellAnchor>
    <xdr:from>
      <xdr:col>1</xdr:col>
      <xdr:colOff>340947</xdr:colOff>
      <xdr:row>1035</xdr:row>
      <xdr:rowOff>16201</xdr:rowOff>
    </xdr:from>
    <xdr:ext cx="2143159" cy="560204"/>
    <xdr:pic>
      <xdr:nvPicPr>
        <xdr:cNvPr id="49" name="Imagen 48">
          <a:extLst>
            <a:ext uri="{FF2B5EF4-FFF2-40B4-BE49-F238E27FC236}">
              <a16:creationId xmlns:a16="http://schemas.microsoft.com/office/drawing/2014/main" id="{85BF3A8D-6C02-499A-AF8D-12C5DB205C3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51066626"/>
          <a:ext cx="2143159" cy="560204"/>
        </a:xfrm>
        <a:prstGeom prst="rect">
          <a:avLst/>
        </a:prstGeom>
      </xdr:spPr>
    </xdr:pic>
    <xdr:clientData/>
  </xdr:oneCellAnchor>
  <xdr:oneCellAnchor>
    <xdr:from>
      <xdr:col>1</xdr:col>
      <xdr:colOff>340947</xdr:colOff>
      <xdr:row>1373</xdr:row>
      <xdr:rowOff>16201</xdr:rowOff>
    </xdr:from>
    <xdr:ext cx="2143159" cy="560204"/>
    <xdr:pic>
      <xdr:nvPicPr>
        <xdr:cNvPr id="63" name="Imagen 62">
          <a:extLst>
            <a:ext uri="{FF2B5EF4-FFF2-40B4-BE49-F238E27FC236}">
              <a16:creationId xmlns:a16="http://schemas.microsoft.com/office/drawing/2014/main" id="{13C2E35A-6707-40E4-8C64-1A49BE64BF4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31029001"/>
          <a:ext cx="2143159" cy="560204"/>
        </a:xfrm>
        <a:prstGeom prst="rect">
          <a:avLst/>
        </a:prstGeom>
      </xdr:spPr>
    </xdr:pic>
    <xdr:clientData/>
  </xdr:oneCellAnchor>
  <xdr:oneCellAnchor>
    <xdr:from>
      <xdr:col>1</xdr:col>
      <xdr:colOff>340947</xdr:colOff>
      <xdr:row>1410</xdr:row>
      <xdr:rowOff>16201</xdr:rowOff>
    </xdr:from>
    <xdr:ext cx="2143159" cy="560204"/>
    <xdr:pic>
      <xdr:nvPicPr>
        <xdr:cNvPr id="64" name="Imagen 63">
          <a:extLst>
            <a:ext uri="{FF2B5EF4-FFF2-40B4-BE49-F238E27FC236}">
              <a16:creationId xmlns:a16="http://schemas.microsoft.com/office/drawing/2014/main" id="{1A076081-8941-48E5-A978-01A936C9ABE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39753901"/>
          <a:ext cx="2143159" cy="560204"/>
        </a:xfrm>
        <a:prstGeom prst="rect">
          <a:avLst/>
        </a:prstGeom>
      </xdr:spPr>
    </xdr:pic>
    <xdr:clientData/>
  </xdr:oneCellAnchor>
  <xdr:oneCellAnchor>
    <xdr:from>
      <xdr:col>1</xdr:col>
      <xdr:colOff>340947</xdr:colOff>
      <xdr:row>1447</xdr:row>
      <xdr:rowOff>16201</xdr:rowOff>
    </xdr:from>
    <xdr:ext cx="2143159" cy="560204"/>
    <xdr:pic>
      <xdr:nvPicPr>
        <xdr:cNvPr id="67" name="Imagen 66">
          <a:extLst>
            <a:ext uri="{FF2B5EF4-FFF2-40B4-BE49-F238E27FC236}">
              <a16:creationId xmlns:a16="http://schemas.microsoft.com/office/drawing/2014/main" id="{3FB7DD56-A9C2-4ABD-845A-6D824831B1E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48507376"/>
          <a:ext cx="2143159" cy="560204"/>
        </a:xfrm>
        <a:prstGeom prst="rect">
          <a:avLst/>
        </a:prstGeom>
      </xdr:spPr>
    </xdr:pic>
    <xdr:clientData/>
  </xdr:oneCellAnchor>
  <xdr:oneCellAnchor>
    <xdr:from>
      <xdr:col>1</xdr:col>
      <xdr:colOff>340947</xdr:colOff>
      <xdr:row>1484</xdr:row>
      <xdr:rowOff>16201</xdr:rowOff>
    </xdr:from>
    <xdr:ext cx="2143159" cy="560204"/>
    <xdr:pic>
      <xdr:nvPicPr>
        <xdr:cNvPr id="70" name="Imagen 69">
          <a:extLst>
            <a:ext uri="{FF2B5EF4-FFF2-40B4-BE49-F238E27FC236}">
              <a16:creationId xmlns:a16="http://schemas.microsoft.com/office/drawing/2014/main" id="{DEC0FA82-123E-4E57-B8EC-2CF12786F72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57289426"/>
          <a:ext cx="2143159" cy="560204"/>
        </a:xfrm>
        <a:prstGeom prst="rect">
          <a:avLst/>
        </a:prstGeom>
      </xdr:spPr>
    </xdr:pic>
    <xdr:clientData/>
  </xdr:oneCellAnchor>
  <xdr:oneCellAnchor>
    <xdr:from>
      <xdr:col>1</xdr:col>
      <xdr:colOff>340947</xdr:colOff>
      <xdr:row>850</xdr:row>
      <xdr:rowOff>16201</xdr:rowOff>
    </xdr:from>
    <xdr:ext cx="2143159" cy="560204"/>
    <xdr:pic>
      <xdr:nvPicPr>
        <xdr:cNvPr id="75" name="Imagen 74">
          <a:extLst>
            <a:ext uri="{FF2B5EF4-FFF2-40B4-BE49-F238E27FC236}">
              <a16:creationId xmlns:a16="http://schemas.microsoft.com/office/drawing/2014/main" id="{5AAFDCBD-4ED6-4406-B6A9-0C9D43215BF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06870626"/>
          <a:ext cx="2143159" cy="560204"/>
        </a:xfrm>
        <a:prstGeom prst="rect">
          <a:avLst/>
        </a:prstGeom>
      </xdr:spPr>
    </xdr:pic>
    <xdr:clientData/>
  </xdr:oneCellAnchor>
  <xdr:oneCellAnchor>
    <xdr:from>
      <xdr:col>1</xdr:col>
      <xdr:colOff>340947</xdr:colOff>
      <xdr:row>887</xdr:row>
      <xdr:rowOff>16201</xdr:rowOff>
    </xdr:from>
    <xdr:ext cx="2143159" cy="560204"/>
    <xdr:pic>
      <xdr:nvPicPr>
        <xdr:cNvPr id="77" name="Imagen 76">
          <a:extLst>
            <a:ext uri="{FF2B5EF4-FFF2-40B4-BE49-F238E27FC236}">
              <a16:creationId xmlns:a16="http://schemas.microsoft.com/office/drawing/2014/main" id="{D533ABA5-366C-4C02-906A-F33F4668374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15605051"/>
          <a:ext cx="2143159" cy="560204"/>
        </a:xfrm>
        <a:prstGeom prst="rect">
          <a:avLst/>
        </a:prstGeom>
      </xdr:spPr>
    </xdr:pic>
    <xdr:clientData/>
  </xdr:oneCellAnchor>
  <xdr:oneCellAnchor>
    <xdr:from>
      <xdr:col>1</xdr:col>
      <xdr:colOff>340947</xdr:colOff>
      <xdr:row>924</xdr:row>
      <xdr:rowOff>16201</xdr:rowOff>
    </xdr:from>
    <xdr:ext cx="2143159" cy="560204"/>
    <xdr:pic>
      <xdr:nvPicPr>
        <xdr:cNvPr id="79" name="Imagen 78">
          <a:extLst>
            <a:ext uri="{FF2B5EF4-FFF2-40B4-BE49-F238E27FC236}">
              <a16:creationId xmlns:a16="http://schemas.microsoft.com/office/drawing/2014/main" id="{6F37790A-762C-4E6B-B7BB-B33E779C702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24387101"/>
          <a:ext cx="2143159" cy="560204"/>
        </a:xfrm>
        <a:prstGeom prst="rect">
          <a:avLst/>
        </a:prstGeom>
      </xdr:spPr>
    </xdr:pic>
    <xdr:clientData/>
  </xdr:oneCellAnchor>
  <xdr:oneCellAnchor>
    <xdr:from>
      <xdr:col>1</xdr:col>
      <xdr:colOff>340947</xdr:colOff>
      <xdr:row>961</xdr:row>
      <xdr:rowOff>16201</xdr:rowOff>
    </xdr:from>
    <xdr:ext cx="2143159" cy="560204"/>
    <xdr:pic>
      <xdr:nvPicPr>
        <xdr:cNvPr id="81" name="Imagen 80">
          <a:extLst>
            <a:ext uri="{FF2B5EF4-FFF2-40B4-BE49-F238E27FC236}">
              <a16:creationId xmlns:a16="http://schemas.microsoft.com/office/drawing/2014/main" id="{1C689CC4-BE7B-41B6-A946-FE4E020F38F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33216776"/>
          <a:ext cx="2143159" cy="560204"/>
        </a:xfrm>
        <a:prstGeom prst="rect">
          <a:avLst/>
        </a:prstGeom>
      </xdr:spPr>
    </xdr:pic>
    <xdr:clientData/>
  </xdr:oneCellAnchor>
  <xdr:oneCellAnchor>
    <xdr:from>
      <xdr:col>1</xdr:col>
      <xdr:colOff>340947</xdr:colOff>
      <xdr:row>1077</xdr:row>
      <xdr:rowOff>16201</xdr:rowOff>
    </xdr:from>
    <xdr:ext cx="2143159" cy="560204"/>
    <xdr:pic>
      <xdr:nvPicPr>
        <xdr:cNvPr id="145" name="Imagen 144">
          <a:extLst>
            <a:ext uri="{FF2B5EF4-FFF2-40B4-BE49-F238E27FC236}">
              <a16:creationId xmlns:a16="http://schemas.microsoft.com/office/drawing/2014/main" id="{D8EB975B-9EC2-45EB-AA04-331C92785D5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59801051"/>
          <a:ext cx="2143159" cy="560204"/>
        </a:xfrm>
        <a:prstGeom prst="rect">
          <a:avLst/>
        </a:prstGeom>
      </xdr:spPr>
    </xdr:pic>
    <xdr:clientData/>
  </xdr:oneCellAnchor>
  <xdr:oneCellAnchor>
    <xdr:from>
      <xdr:col>1</xdr:col>
      <xdr:colOff>340947</xdr:colOff>
      <xdr:row>2706</xdr:row>
      <xdr:rowOff>16201</xdr:rowOff>
    </xdr:from>
    <xdr:ext cx="2143159" cy="560204"/>
    <xdr:pic>
      <xdr:nvPicPr>
        <xdr:cNvPr id="118" name="Imagen 117">
          <a:extLst>
            <a:ext uri="{FF2B5EF4-FFF2-40B4-BE49-F238E27FC236}">
              <a16:creationId xmlns:a16="http://schemas.microsoft.com/office/drawing/2014/main" id="{46E82780-36EA-425F-8AF7-EA1B42F6CC6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649308237"/>
          <a:ext cx="2143159" cy="560204"/>
        </a:xfrm>
        <a:prstGeom prst="rect">
          <a:avLst/>
        </a:prstGeom>
      </xdr:spPr>
    </xdr:pic>
    <xdr:clientData/>
  </xdr:oneCellAnchor>
  <xdr:twoCellAnchor editAs="oneCell">
    <xdr:from>
      <xdr:col>1</xdr:col>
      <xdr:colOff>740872</xdr:colOff>
      <xdr:row>305</xdr:row>
      <xdr:rowOff>67367</xdr:rowOff>
    </xdr:from>
    <xdr:to>
      <xdr:col>7</xdr:col>
      <xdr:colOff>21128</xdr:colOff>
      <xdr:row>324</xdr:row>
      <xdr:rowOff>132970</xdr:rowOff>
    </xdr:to>
    <xdr:pic>
      <xdr:nvPicPr>
        <xdr:cNvPr id="24" name="Imagen 23">
          <a:extLst>
            <a:ext uri="{FF2B5EF4-FFF2-40B4-BE49-F238E27FC236}">
              <a16:creationId xmlns:a16="http://schemas.microsoft.com/office/drawing/2014/main" id="{1640FA65-5A4C-BA4F-056E-C22F8682DC0B}"/>
            </a:ext>
          </a:extLst>
        </xdr:cNvPr>
        <xdr:cNvPicPr>
          <a:picLocks noChangeAspect="1"/>
        </xdr:cNvPicPr>
      </xdr:nvPicPr>
      <xdr:blipFill>
        <a:blip xmlns:r="http://schemas.openxmlformats.org/officeDocument/2006/relationships" r:embed="rId2"/>
        <a:stretch>
          <a:fillRect/>
        </a:stretch>
      </xdr:blipFill>
      <xdr:spPr>
        <a:xfrm>
          <a:off x="1537508" y="2717049"/>
          <a:ext cx="4056265" cy="5014793"/>
        </a:xfrm>
        <a:prstGeom prst="rect">
          <a:avLst/>
        </a:prstGeom>
      </xdr:spPr>
    </xdr:pic>
    <xdr:clientData/>
  </xdr:twoCellAnchor>
  <xdr:twoCellAnchor editAs="oneCell">
    <xdr:from>
      <xdr:col>7</xdr:col>
      <xdr:colOff>436764</xdr:colOff>
      <xdr:row>305</xdr:row>
      <xdr:rowOff>102004</xdr:rowOff>
    </xdr:from>
    <xdr:to>
      <xdr:col>13</xdr:col>
      <xdr:colOff>0</xdr:colOff>
      <xdr:row>324</xdr:row>
      <xdr:rowOff>154352</xdr:rowOff>
    </xdr:to>
    <xdr:pic>
      <xdr:nvPicPr>
        <xdr:cNvPr id="28" name="Imagen 27">
          <a:extLst>
            <a:ext uri="{FF2B5EF4-FFF2-40B4-BE49-F238E27FC236}">
              <a16:creationId xmlns:a16="http://schemas.microsoft.com/office/drawing/2014/main" id="{2B28FC52-3FCB-B4BB-1589-4F510C3E35DD}"/>
            </a:ext>
          </a:extLst>
        </xdr:cNvPr>
        <xdr:cNvPicPr>
          <a:picLocks noChangeAspect="1"/>
        </xdr:cNvPicPr>
      </xdr:nvPicPr>
      <xdr:blipFill>
        <a:blip xmlns:r="http://schemas.openxmlformats.org/officeDocument/2006/relationships" r:embed="rId3"/>
        <a:stretch>
          <a:fillRect/>
        </a:stretch>
      </xdr:blipFill>
      <xdr:spPr>
        <a:xfrm>
          <a:off x="6013219" y="2751686"/>
          <a:ext cx="4135236" cy="5005348"/>
        </a:xfrm>
        <a:prstGeom prst="rect">
          <a:avLst/>
        </a:prstGeom>
      </xdr:spPr>
    </xdr:pic>
    <xdr:clientData/>
  </xdr:twoCellAnchor>
  <xdr:twoCellAnchor editAs="oneCell">
    <xdr:from>
      <xdr:col>2</xdr:col>
      <xdr:colOff>105814</xdr:colOff>
      <xdr:row>341</xdr:row>
      <xdr:rowOff>84687</xdr:rowOff>
    </xdr:from>
    <xdr:to>
      <xdr:col>7</xdr:col>
      <xdr:colOff>17137</xdr:colOff>
      <xdr:row>363</xdr:row>
      <xdr:rowOff>173592</xdr:rowOff>
    </xdr:to>
    <xdr:pic>
      <xdr:nvPicPr>
        <xdr:cNvPr id="30" name="Imagen 29">
          <a:extLst>
            <a:ext uri="{FF2B5EF4-FFF2-40B4-BE49-F238E27FC236}">
              <a16:creationId xmlns:a16="http://schemas.microsoft.com/office/drawing/2014/main" id="{87F70A92-7E2F-926E-8EC3-7572D192D39A}"/>
            </a:ext>
          </a:extLst>
        </xdr:cNvPr>
        <xdr:cNvPicPr>
          <a:picLocks noChangeAspect="1"/>
        </xdr:cNvPicPr>
      </xdr:nvPicPr>
      <xdr:blipFill>
        <a:blip xmlns:r="http://schemas.openxmlformats.org/officeDocument/2006/relationships" r:embed="rId4"/>
        <a:stretch>
          <a:fillRect/>
        </a:stretch>
      </xdr:blipFill>
      <xdr:spPr>
        <a:xfrm>
          <a:off x="1699087" y="11722505"/>
          <a:ext cx="3886885" cy="5038095"/>
        </a:xfrm>
        <a:prstGeom prst="rect">
          <a:avLst/>
        </a:prstGeom>
      </xdr:spPr>
    </xdr:pic>
    <xdr:clientData/>
  </xdr:twoCellAnchor>
  <xdr:twoCellAnchor editAs="oneCell">
    <xdr:from>
      <xdr:col>8</xdr:col>
      <xdr:colOff>125037</xdr:colOff>
      <xdr:row>341</xdr:row>
      <xdr:rowOff>84688</xdr:rowOff>
    </xdr:from>
    <xdr:to>
      <xdr:col>13</xdr:col>
      <xdr:colOff>437772</xdr:colOff>
      <xdr:row>363</xdr:row>
      <xdr:rowOff>167878</xdr:rowOff>
    </xdr:to>
    <xdr:pic>
      <xdr:nvPicPr>
        <xdr:cNvPr id="32" name="Imagen 31">
          <a:extLst>
            <a:ext uri="{FF2B5EF4-FFF2-40B4-BE49-F238E27FC236}">
              <a16:creationId xmlns:a16="http://schemas.microsoft.com/office/drawing/2014/main" id="{22072613-9F3C-B3EE-B0F4-BF599048B052}"/>
            </a:ext>
          </a:extLst>
        </xdr:cNvPr>
        <xdr:cNvPicPr>
          <a:picLocks noChangeAspect="1"/>
        </xdr:cNvPicPr>
      </xdr:nvPicPr>
      <xdr:blipFill>
        <a:blip xmlns:r="http://schemas.openxmlformats.org/officeDocument/2006/relationships" r:embed="rId5"/>
        <a:stretch>
          <a:fillRect/>
        </a:stretch>
      </xdr:blipFill>
      <xdr:spPr>
        <a:xfrm>
          <a:off x="6498128" y="11722506"/>
          <a:ext cx="4097624" cy="5040000"/>
        </a:xfrm>
        <a:prstGeom prst="rect">
          <a:avLst/>
        </a:prstGeom>
      </xdr:spPr>
    </xdr:pic>
    <xdr:clientData/>
  </xdr:twoCellAnchor>
  <xdr:twoCellAnchor editAs="oneCell">
    <xdr:from>
      <xdr:col>2</xdr:col>
      <xdr:colOff>153958</xdr:colOff>
      <xdr:row>378</xdr:row>
      <xdr:rowOff>69274</xdr:rowOff>
    </xdr:from>
    <xdr:to>
      <xdr:col>7</xdr:col>
      <xdr:colOff>172751</xdr:colOff>
      <xdr:row>400</xdr:row>
      <xdr:rowOff>167704</xdr:rowOff>
    </xdr:to>
    <xdr:pic>
      <xdr:nvPicPr>
        <xdr:cNvPr id="34" name="Imagen 33">
          <a:extLst>
            <a:ext uri="{FF2B5EF4-FFF2-40B4-BE49-F238E27FC236}">
              <a16:creationId xmlns:a16="http://schemas.microsoft.com/office/drawing/2014/main" id="{4D39F75E-9D07-282D-FCD9-9586434C08C7}"/>
            </a:ext>
          </a:extLst>
        </xdr:cNvPr>
        <xdr:cNvPicPr>
          <a:picLocks noChangeAspect="1"/>
        </xdr:cNvPicPr>
      </xdr:nvPicPr>
      <xdr:blipFill>
        <a:blip xmlns:r="http://schemas.openxmlformats.org/officeDocument/2006/relationships" r:embed="rId6"/>
        <a:stretch>
          <a:fillRect/>
        </a:stretch>
      </xdr:blipFill>
      <xdr:spPr>
        <a:xfrm>
          <a:off x="1747231" y="20175683"/>
          <a:ext cx="3998165" cy="5047620"/>
        </a:xfrm>
        <a:prstGeom prst="rect">
          <a:avLst/>
        </a:prstGeom>
      </xdr:spPr>
    </xdr:pic>
    <xdr:clientData/>
  </xdr:twoCellAnchor>
  <xdr:twoCellAnchor editAs="oneCell">
    <xdr:from>
      <xdr:col>8</xdr:col>
      <xdr:colOff>194308</xdr:colOff>
      <xdr:row>378</xdr:row>
      <xdr:rowOff>80876</xdr:rowOff>
    </xdr:from>
    <xdr:to>
      <xdr:col>12</xdr:col>
      <xdr:colOff>515351</xdr:colOff>
      <xdr:row>400</xdr:row>
      <xdr:rowOff>171686</xdr:rowOff>
    </xdr:to>
    <xdr:pic>
      <xdr:nvPicPr>
        <xdr:cNvPr id="36" name="Imagen 35">
          <a:extLst>
            <a:ext uri="{FF2B5EF4-FFF2-40B4-BE49-F238E27FC236}">
              <a16:creationId xmlns:a16="http://schemas.microsoft.com/office/drawing/2014/main" id="{1D285462-1CBC-C514-186B-A682E226B671}"/>
            </a:ext>
          </a:extLst>
        </xdr:cNvPr>
        <xdr:cNvPicPr>
          <a:picLocks noChangeAspect="1"/>
        </xdr:cNvPicPr>
      </xdr:nvPicPr>
      <xdr:blipFill>
        <a:blip xmlns:r="http://schemas.openxmlformats.org/officeDocument/2006/relationships" r:embed="rId7"/>
        <a:stretch>
          <a:fillRect/>
        </a:stretch>
      </xdr:blipFill>
      <xdr:spPr>
        <a:xfrm>
          <a:off x="6567399" y="20187285"/>
          <a:ext cx="3498063" cy="5047620"/>
        </a:xfrm>
        <a:prstGeom prst="rect">
          <a:avLst/>
        </a:prstGeom>
      </xdr:spPr>
    </xdr:pic>
    <xdr:clientData/>
  </xdr:twoCellAnchor>
  <xdr:twoCellAnchor editAs="oneCell">
    <xdr:from>
      <xdr:col>5</xdr:col>
      <xdr:colOff>692727</xdr:colOff>
      <xdr:row>2678</xdr:row>
      <xdr:rowOff>94671</xdr:rowOff>
    </xdr:from>
    <xdr:to>
      <xdr:col>10</xdr:col>
      <xdr:colOff>346364</xdr:colOff>
      <xdr:row>2699</xdr:row>
      <xdr:rowOff>211167</xdr:rowOff>
    </xdr:to>
    <xdr:pic>
      <xdr:nvPicPr>
        <xdr:cNvPr id="124" name="Imagen 123">
          <a:extLst>
            <a:ext uri="{FF2B5EF4-FFF2-40B4-BE49-F238E27FC236}">
              <a16:creationId xmlns:a16="http://schemas.microsoft.com/office/drawing/2014/main" id="{F2013C4F-8181-D63A-514A-F5748099321A}"/>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675909" y="229906944"/>
          <a:ext cx="3636819" cy="4844359"/>
        </a:xfrm>
        <a:prstGeom prst="rect">
          <a:avLst/>
        </a:prstGeom>
        <a:noFill/>
      </xdr:spPr>
    </xdr:pic>
    <xdr:clientData/>
  </xdr:twoCellAnchor>
  <xdr:twoCellAnchor editAs="oneCell">
    <xdr:from>
      <xdr:col>5</xdr:col>
      <xdr:colOff>727363</xdr:colOff>
      <xdr:row>2715</xdr:row>
      <xdr:rowOff>175087</xdr:rowOff>
    </xdr:from>
    <xdr:to>
      <xdr:col>10</xdr:col>
      <xdr:colOff>56495</xdr:colOff>
      <xdr:row>2735</xdr:row>
      <xdr:rowOff>78510</xdr:rowOff>
    </xdr:to>
    <xdr:pic>
      <xdr:nvPicPr>
        <xdr:cNvPr id="125" name="Imagen 124">
          <a:extLst>
            <a:ext uri="{FF2B5EF4-FFF2-40B4-BE49-F238E27FC236}">
              <a16:creationId xmlns:a16="http://schemas.microsoft.com/office/drawing/2014/main" id="{B9BF89CC-B30D-5B29-02EF-9140FF92FBD6}"/>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710545" y="239269905"/>
          <a:ext cx="3316124" cy="4406150"/>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oneCellAnchor>
    <xdr:from>
      <xdr:col>1</xdr:col>
      <xdr:colOff>340947</xdr:colOff>
      <xdr:row>2</xdr:row>
      <xdr:rowOff>16201</xdr:rowOff>
    </xdr:from>
    <xdr:ext cx="2143159" cy="560204"/>
    <xdr:pic>
      <xdr:nvPicPr>
        <xdr:cNvPr id="2" name="Imagen 1">
          <a:extLst>
            <a:ext uri="{FF2B5EF4-FFF2-40B4-BE49-F238E27FC236}">
              <a16:creationId xmlns:a16="http://schemas.microsoft.com/office/drawing/2014/main" id="{5F154E5B-208C-4D6A-95DC-85B4C041BB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406726"/>
          <a:ext cx="2143159" cy="560204"/>
        </a:xfrm>
        <a:prstGeom prst="rect">
          <a:avLst/>
        </a:prstGeom>
      </xdr:spPr>
    </xdr:pic>
    <xdr:clientData/>
  </xdr:oneCellAnchor>
  <xdr:twoCellAnchor editAs="oneCell">
    <xdr:from>
      <xdr:col>3</xdr:col>
      <xdr:colOff>150090</xdr:colOff>
      <xdr:row>11</xdr:row>
      <xdr:rowOff>150091</xdr:rowOff>
    </xdr:from>
    <xdr:to>
      <xdr:col>12</xdr:col>
      <xdr:colOff>217732</xdr:colOff>
      <xdr:row>33</xdr:row>
      <xdr:rowOff>138099</xdr:rowOff>
    </xdr:to>
    <xdr:pic>
      <xdr:nvPicPr>
        <xdr:cNvPr id="3" name="Imagen 2">
          <a:extLst>
            <a:ext uri="{FF2B5EF4-FFF2-40B4-BE49-F238E27FC236}">
              <a16:creationId xmlns:a16="http://schemas.microsoft.com/office/drawing/2014/main" id="{678E264A-DB00-4EB5-B777-FEE230932EC8}"/>
            </a:ext>
          </a:extLst>
        </xdr:cNvPr>
        <xdr:cNvPicPr>
          <a:picLocks noChangeAspect="1"/>
        </xdr:cNvPicPr>
      </xdr:nvPicPr>
      <xdr:blipFill>
        <a:blip xmlns:r="http://schemas.openxmlformats.org/officeDocument/2006/relationships" r:embed="rId2"/>
        <a:stretch>
          <a:fillRect/>
        </a:stretch>
      </xdr:blipFill>
      <xdr:spPr>
        <a:xfrm>
          <a:off x="2436090" y="3036166"/>
          <a:ext cx="6925642" cy="5017208"/>
        </a:xfrm>
        <a:prstGeom prst="rect">
          <a:avLst/>
        </a:prstGeom>
      </xdr:spPr>
    </xdr:pic>
    <xdr:clientData/>
  </xdr:twoCellAnchor>
  <xdr:oneCellAnchor>
    <xdr:from>
      <xdr:col>1</xdr:col>
      <xdr:colOff>340947</xdr:colOff>
      <xdr:row>39</xdr:row>
      <xdr:rowOff>16201</xdr:rowOff>
    </xdr:from>
    <xdr:ext cx="2143159" cy="560204"/>
    <xdr:pic>
      <xdr:nvPicPr>
        <xdr:cNvPr id="4" name="Imagen 3">
          <a:extLst>
            <a:ext uri="{FF2B5EF4-FFF2-40B4-BE49-F238E27FC236}">
              <a16:creationId xmlns:a16="http://schemas.microsoft.com/office/drawing/2014/main" id="{DF67DF9B-7E43-4D80-A0E8-E458B6745B6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9350701"/>
          <a:ext cx="2143159" cy="560204"/>
        </a:xfrm>
        <a:prstGeom prst="rect">
          <a:avLst/>
        </a:prstGeom>
      </xdr:spPr>
    </xdr:pic>
    <xdr:clientData/>
  </xdr:oneCellAnchor>
  <xdr:twoCellAnchor editAs="oneCell">
    <xdr:from>
      <xdr:col>8</xdr:col>
      <xdr:colOff>317500</xdr:colOff>
      <xdr:row>48</xdr:row>
      <xdr:rowOff>241299</xdr:rowOff>
    </xdr:from>
    <xdr:to>
      <xdr:col>14</xdr:col>
      <xdr:colOff>761544</xdr:colOff>
      <xdr:row>66</xdr:row>
      <xdr:rowOff>225501</xdr:rowOff>
    </xdr:to>
    <xdr:pic>
      <xdr:nvPicPr>
        <xdr:cNvPr id="5" name="Imagen 4">
          <a:extLst>
            <a:ext uri="{FF2B5EF4-FFF2-40B4-BE49-F238E27FC236}">
              <a16:creationId xmlns:a16="http://schemas.microsoft.com/office/drawing/2014/main" id="{E747B36F-74F2-486C-B12D-9BCE4DD6A32D}"/>
            </a:ext>
          </a:extLst>
        </xdr:cNvPr>
        <xdr:cNvPicPr>
          <a:picLocks noChangeAspect="1"/>
        </xdr:cNvPicPr>
      </xdr:nvPicPr>
      <xdr:blipFill rotWithShape="1">
        <a:blip xmlns:r="http://schemas.openxmlformats.org/officeDocument/2006/relationships" r:embed="rId3"/>
        <a:srcRect l="12004"/>
        <a:stretch/>
      </xdr:blipFill>
      <xdr:spPr>
        <a:xfrm>
          <a:off x="6413500" y="12538074"/>
          <a:ext cx="4577894" cy="4108527"/>
        </a:xfrm>
        <a:prstGeom prst="rect">
          <a:avLst/>
        </a:prstGeom>
      </xdr:spPr>
    </xdr:pic>
    <xdr:clientData/>
  </xdr:twoCellAnchor>
  <xdr:oneCellAnchor>
    <xdr:from>
      <xdr:col>1</xdr:col>
      <xdr:colOff>340947</xdr:colOff>
      <xdr:row>76</xdr:row>
      <xdr:rowOff>16201</xdr:rowOff>
    </xdr:from>
    <xdr:ext cx="2143159" cy="560204"/>
    <xdr:pic>
      <xdr:nvPicPr>
        <xdr:cNvPr id="6" name="Imagen 5">
          <a:extLst>
            <a:ext uri="{FF2B5EF4-FFF2-40B4-BE49-F238E27FC236}">
              <a16:creationId xmlns:a16="http://schemas.microsoft.com/office/drawing/2014/main" id="{B35079AF-45FB-4C4E-A9F3-94DF46753D1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18704251"/>
          <a:ext cx="2143159" cy="560204"/>
        </a:xfrm>
        <a:prstGeom prst="rect">
          <a:avLst/>
        </a:prstGeom>
      </xdr:spPr>
    </xdr:pic>
    <xdr:clientData/>
  </xdr:oneCellAnchor>
  <xdr:twoCellAnchor editAs="oneCell">
    <xdr:from>
      <xdr:col>3</xdr:col>
      <xdr:colOff>174625</xdr:colOff>
      <xdr:row>85</xdr:row>
      <xdr:rowOff>301625</xdr:rowOff>
    </xdr:from>
    <xdr:to>
      <xdr:col>11</xdr:col>
      <xdr:colOff>670845</xdr:colOff>
      <xdr:row>104</xdr:row>
      <xdr:rowOff>92648</xdr:rowOff>
    </xdr:to>
    <xdr:pic>
      <xdr:nvPicPr>
        <xdr:cNvPr id="7" name="Imagen 6">
          <a:extLst>
            <a:ext uri="{FF2B5EF4-FFF2-40B4-BE49-F238E27FC236}">
              <a16:creationId xmlns:a16="http://schemas.microsoft.com/office/drawing/2014/main" id="{CDD28216-FB6A-4D93-AB21-CE96776C45C6}"/>
            </a:ext>
          </a:extLst>
        </xdr:cNvPr>
        <xdr:cNvPicPr>
          <a:picLocks noChangeAspect="1"/>
        </xdr:cNvPicPr>
      </xdr:nvPicPr>
      <xdr:blipFill>
        <a:blip xmlns:r="http://schemas.openxmlformats.org/officeDocument/2006/relationships" r:embed="rId4"/>
        <a:stretch>
          <a:fillRect/>
        </a:stretch>
      </xdr:blipFill>
      <xdr:spPr>
        <a:xfrm>
          <a:off x="2460625" y="21932900"/>
          <a:ext cx="6592220" cy="4210623"/>
        </a:xfrm>
        <a:prstGeom prst="rect">
          <a:avLst/>
        </a:prstGeom>
      </xdr:spPr>
    </xdr:pic>
    <xdr:clientData/>
  </xdr:twoCellAnchor>
  <xdr:oneCellAnchor>
    <xdr:from>
      <xdr:col>1</xdr:col>
      <xdr:colOff>340947</xdr:colOff>
      <xdr:row>186</xdr:row>
      <xdr:rowOff>16201</xdr:rowOff>
    </xdr:from>
    <xdr:ext cx="2143159" cy="560204"/>
    <xdr:pic>
      <xdr:nvPicPr>
        <xdr:cNvPr id="8" name="Imagen 7">
          <a:extLst>
            <a:ext uri="{FF2B5EF4-FFF2-40B4-BE49-F238E27FC236}">
              <a16:creationId xmlns:a16="http://schemas.microsoft.com/office/drawing/2014/main" id="{EE0F6538-C5B0-40F6-BAA1-A60765CD19F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45821926"/>
          <a:ext cx="2143159" cy="560204"/>
        </a:xfrm>
        <a:prstGeom prst="rect">
          <a:avLst/>
        </a:prstGeom>
      </xdr:spPr>
    </xdr:pic>
    <xdr:clientData/>
  </xdr:oneCellAnchor>
  <xdr:oneCellAnchor>
    <xdr:from>
      <xdr:col>3</xdr:col>
      <xdr:colOff>150090</xdr:colOff>
      <xdr:row>195</xdr:row>
      <xdr:rowOff>150091</xdr:rowOff>
    </xdr:from>
    <xdr:ext cx="6925642" cy="4893382"/>
    <xdr:pic>
      <xdr:nvPicPr>
        <xdr:cNvPr id="9" name="Imagen 8">
          <a:extLst>
            <a:ext uri="{FF2B5EF4-FFF2-40B4-BE49-F238E27FC236}">
              <a16:creationId xmlns:a16="http://schemas.microsoft.com/office/drawing/2014/main" id="{F480979B-F9F9-48BB-BE07-48C142994011}"/>
            </a:ext>
          </a:extLst>
        </xdr:cNvPr>
        <xdr:cNvPicPr>
          <a:picLocks noChangeAspect="1"/>
        </xdr:cNvPicPr>
      </xdr:nvPicPr>
      <xdr:blipFill>
        <a:blip xmlns:r="http://schemas.openxmlformats.org/officeDocument/2006/relationships" r:embed="rId2"/>
        <a:stretch>
          <a:fillRect/>
        </a:stretch>
      </xdr:blipFill>
      <xdr:spPr>
        <a:xfrm>
          <a:off x="2436090" y="48356116"/>
          <a:ext cx="6925642" cy="4893382"/>
        </a:xfrm>
        <a:prstGeom prst="rect">
          <a:avLst/>
        </a:prstGeom>
      </xdr:spPr>
    </xdr:pic>
    <xdr:clientData/>
  </xdr:oneCellAnchor>
  <xdr:oneCellAnchor>
    <xdr:from>
      <xdr:col>1</xdr:col>
      <xdr:colOff>340947</xdr:colOff>
      <xdr:row>222</xdr:row>
      <xdr:rowOff>16201</xdr:rowOff>
    </xdr:from>
    <xdr:ext cx="2143159" cy="560204"/>
    <xdr:pic>
      <xdr:nvPicPr>
        <xdr:cNvPr id="10" name="Imagen 9">
          <a:extLst>
            <a:ext uri="{FF2B5EF4-FFF2-40B4-BE49-F238E27FC236}">
              <a16:creationId xmlns:a16="http://schemas.microsoft.com/office/drawing/2014/main" id="{3CD311D6-31AE-4F24-B660-195FF0DE6E4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54413476"/>
          <a:ext cx="2143159" cy="560204"/>
        </a:xfrm>
        <a:prstGeom prst="rect">
          <a:avLst/>
        </a:prstGeom>
      </xdr:spPr>
    </xdr:pic>
    <xdr:clientData/>
  </xdr:oneCellAnchor>
  <xdr:oneCellAnchor>
    <xdr:from>
      <xdr:col>1</xdr:col>
      <xdr:colOff>451715</xdr:colOff>
      <xdr:row>231</xdr:row>
      <xdr:rowOff>261216</xdr:rowOff>
    </xdr:from>
    <xdr:ext cx="6925642" cy="4893382"/>
    <xdr:pic>
      <xdr:nvPicPr>
        <xdr:cNvPr id="11" name="Imagen 10">
          <a:extLst>
            <a:ext uri="{FF2B5EF4-FFF2-40B4-BE49-F238E27FC236}">
              <a16:creationId xmlns:a16="http://schemas.microsoft.com/office/drawing/2014/main" id="{9FCC83BB-3D10-4667-80EA-35C128CDD4B6}"/>
            </a:ext>
          </a:extLst>
        </xdr:cNvPr>
        <xdr:cNvPicPr>
          <a:picLocks noChangeAspect="1"/>
        </xdr:cNvPicPr>
      </xdr:nvPicPr>
      <xdr:blipFill>
        <a:blip xmlns:r="http://schemas.openxmlformats.org/officeDocument/2006/relationships" r:embed="rId2"/>
        <a:stretch>
          <a:fillRect/>
        </a:stretch>
      </xdr:blipFill>
      <xdr:spPr>
        <a:xfrm>
          <a:off x="1213715" y="57030216"/>
          <a:ext cx="6925642" cy="4893382"/>
        </a:xfrm>
        <a:prstGeom prst="rect">
          <a:avLst/>
        </a:prstGeom>
      </xdr:spPr>
    </xdr:pic>
    <xdr:clientData/>
  </xdr:oneCellAnchor>
  <xdr:twoCellAnchor editAs="oneCell">
    <xdr:from>
      <xdr:col>11</xdr:col>
      <xdr:colOff>349249</xdr:colOff>
      <xdr:row>233</xdr:row>
      <xdr:rowOff>127000</xdr:rowOff>
    </xdr:from>
    <xdr:to>
      <xdr:col>14</xdr:col>
      <xdr:colOff>673553</xdr:colOff>
      <xdr:row>250</xdr:row>
      <xdr:rowOff>136287</xdr:rowOff>
    </xdr:to>
    <xdr:pic>
      <xdr:nvPicPr>
        <xdr:cNvPr id="12" name="Imagen 11">
          <a:extLst>
            <a:ext uri="{FF2B5EF4-FFF2-40B4-BE49-F238E27FC236}">
              <a16:creationId xmlns:a16="http://schemas.microsoft.com/office/drawing/2014/main" id="{CD63AC0F-628C-4AC6-B365-E8F49AE0CBA7}"/>
            </a:ext>
          </a:extLst>
        </xdr:cNvPr>
        <xdr:cNvPicPr>
          <a:picLocks noChangeAspect="1"/>
        </xdr:cNvPicPr>
      </xdr:nvPicPr>
      <xdr:blipFill>
        <a:blip xmlns:r="http://schemas.openxmlformats.org/officeDocument/2006/relationships" r:embed="rId5"/>
        <a:stretch>
          <a:fillRect/>
        </a:stretch>
      </xdr:blipFill>
      <xdr:spPr>
        <a:xfrm>
          <a:off x="8731249" y="57381775"/>
          <a:ext cx="2172154" cy="3895487"/>
        </a:xfrm>
        <a:prstGeom prst="rect">
          <a:avLst/>
        </a:prstGeom>
      </xdr:spPr>
    </xdr:pic>
    <xdr:clientData/>
  </xdr:twoCellAnchor>
  <xdr:oneCellAnchor>
    <xdr:from>
      <xdr:col>1</xdr:col>
      <xdr:colOff>340947</xdr:colOff>
      <xdr:row>258</xdr:row>
      <xdr:rowOff>16201</xdr:rowOff>
    </xdr:from>
    <xdr:ext cx="2143159" cy="560204"/>
    <xdr:pic>
      <xdr:nvPicPr>
        <xdr:cNvPr id="13" name="Imagen 12">
          <a:extLst>
            <a:ext uri="{FF2B5EF4-FFF2-40B4-BE49-F238E27FC236}">
              <a16:creationId xmlns:a16="http://schemas.microsoft.com/office/drawing/2014/main" id="{F87BC13D-3B9D-4441-BD8E-8FBD8F568AE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63005026"/>
          <a:ext cx="2143159" cy="560204"/>
        </a:xfrm>
        <a:prstGeom prst="rect">
          <a:avLst/>
        </a:prstGeom>
      </xdr:spPr>
    </xdr:pic>
    <xdr:clientData/>
  </xdr:oneCellAnchor>
  <xdr:twoCellAnchor editAs="oneCell">
    <xdr:from>
      <xdr:col>3</xdr:col>
      <xdr:colOff>158749</xdr:colOff>
      <xdr:row>269</xdr:row>
      <xdr:rowOff>95250</xdr:rowOff>
    </xdr:from>
    <xdr:to>
      <xdr:col>12</xdr:col>
      <xdr:colOff>47624</xdr:colOff>
      <xdr:row>283</xdr:row>
      <xdr:rowOff>135833</xdr:rowOff>
    </xdr:to>
    <xdr:pic>
      <xdr:nvPicPr>
        <xdr:cNvPr id="14" name="Imagen 13">
          <a:extLst>
            <a:ext uri="{FF2B5EF4-FFF2-40B4-BE49-F238E27FC236}">
              <a16:creationId xmlns:a16="http://schemas.microsoft.com/office/drawing/2014/main" id="{BD5E07CA-7C0B-4B01-8E37-B06EE6B612B0}"/>
            </a:ext>
          </a:extLst>
        </xdr:cNvPr>
        <xdr:cNvPicPr>
          <a:picLocks noChangeAspect="1"/>
        </xdr:cNvPicPr>
      </xdr:nvPicPr>
      <xdr:blipFill>
        <a:blip xmlns:r="http://schemas.openxmlformats.org/officeDocument/2006/relationships" r:embed="rId6"/>
        <a:stretch>
          <a:fillRect/>
        </a:stretch>
      </xdr:blipFill>
      <xdr:spPr>
        <a:xfrm>
          <a:off x="2444749" y="65846325"/>
          <a:ext cx="6746875" cy="3240983"/>
        </a:xfrm>
        <a:prstGeom prst="rect">
          <a:avLst/>
        </a:prstGeom>
      </xdr:spPr>
    </xdr:pic>
    <xdr:clientData/>
  </xdr:twoCellAnchor>
  <xdr:oneCellAnchor>
    <xdr:from>
      <xdr:col>1</xdr:col>
      <xdr:colOff>340947</xdr:colOff>
      <xdr:row>113</xdr:row>
      <xdr:rowOff>16201</xdr:rowOff>
    </xdr:from>
    <xdr:ext cx="2143159" cy="560204"/>
    <xdr:pic>
      <xdr:nvPicPr>
        <xdr:cNvPr id="15" name="Imagen 14">
          <a:extLst>
            <a:ext uri="{FF2B5EF4-FFF2-40B4-BE49-F238E27FC236}">
              <a16:creationId xmlns:a16="http://schemas.microsoft.com/office/drawing/2014/main" id="{E66144E8-C923-4703-9F07-C9E324C3B93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8105426"/>
          <a:ext cx="2143159" cy="560204"/>
        </a:xfrm>
        <a:prstGeom prst="rect">
          <a:avLst/>
        </a:prstGeom>
      </xdr:spPr>
    </xdr:pic>
    <xdr:clientData/>
  </xdr:oneCellAnchor>
  <xdr:oneCellAnchor>
    <xdr:from>
      <xdr:col>1</xdr:col>
      <xdr:colOff>340947</xdr:colOff>
      <xdr:row>149</xdr:row>
      <xdr:rowOff>16201</xdr:rowOff>
    </xdr:from>
    <xdr:ext cx="2143159" cy="560204"/>
    <xdr:pic>
      <xdr:nvPicPr>
        <xdr:cNvPr id="16" name="Imagen 15">
          <a:extLst>
            <a:ext uri="{FF2B5EF4-FFF2-40B4-BE49-F238E27FC236}">
              <a16:creationId xmlns:a16="http://schemas.microsoft.com/office/drawing/2014/main" id="{C1C764E6-3364-4F47-9471-1CDAFDF3E05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6925576"/>
          <a:ext cx="2143159" cy="560204"/>
        </a:xfrm>
        <a:prstGeom prst="rect">
          <a:avLst/>
        </a:prstGeom>
      </xdr:spPr>
    </xdr:pic>
    <xdr:clientData/>
  </xdr:oneCellAnchor>
  <xdr:twoCellAnchor editAs="oneCell">
    <xdr:from>
      <xdr:col>3</xdr:col>
      <xdr:colOff>92365</xdr:colOff>
      <xdr:row>123</xdr:row>
      <xdr:rowOff>138545</xdr:rowOff>
    </xdr:from>
    <xdr:to>
      <xdr:col>11</xdr:col>
      <xdr:colOff>588585</xdr:colOff>
      <xdr:row>142</xdr:row>
      <xdr:rowOff>5768</xdr:rowOff>
    </xdr:to>
    <xdr:pic>
      <xdr:nvPicPr>
        <xdr:cNvPr id="17" name="Imagen 16">
          <a:extLst>
            <a:ext uri="{FF2B5EF4-FFF2-40B4-BE49-F238E27FC236}">
              <a16:creationId xmlns:a16="http://schemas.microsoft.com/office/drawing/2014/main" id="{73A4B15D-B8F6-41FF-8A97-3CC4CE7FDB21}"/>
            </a:ext>
          </a:extLst>
        </xdr:cNvPr>
        <xdr:cNvPicPr>
          <a:picLocks noChangeAspect="1"/>
        </xdr:cNvPicPr>
      </xdr:nvPicPr>
      <xdr:blipFill>
        <a:blip xmlns:r="http://schemas.openxmlformats.org/officeDocument/2006/relationships" r:embed="rId4"/>
        <a:stretch>
          <a:fillRect/>
        </a:stretch>
      </xdr:blipFill>
      <xdr:spPr>
        <a:xfrm>
          <a:off x="2378365" y="31085270"/>
          <a:ext cx="6592220" cy="4210623"/>
        </a:xfrm>
        <a:prstGeom prst="rect">
          <a:avLst/>
        </a:prstGeom>
      </xdr:spPr>
    </xdr:pic>
    <xdr:clientData/>
  </xdr:twoCellAnchor>
  <xdr:twoCellAnchor>
    <xdr:from>
      <xdr:col>4</xdr:col>
      <xdr:colOff>531091</xdr:colOff>
      <xdr:row>136</xdr:row>
      <xdr:rowOff>69273</xdr:rowOff>
    </xdr:from>
    <xdr:to>
      <xdr:col>5</xdr:col>
      <xdr:colOff>438728</xdr:colOff>
      <xdr:row>141</xdr:row>
      <xdr:rowOff>57728</xdr:rowOff>
    </xdr:to>
    <xdr:sp macro="" textlink="">
      <xdr:nvSpPr>
        <xdr:cNvPr id="18" name="Elipse 17">
          <a:extLst>
            <a:ext uri="{FF2B5EF4-FFF2-40B4-BE49-F238E27FC236}">
              <a16:creationId xmlns:a16="http://schemas.microsoft.com/office/drawing/2014/main" id="{13AEF787-82CD-4CD9-B9E8-8ADF9CC7FCE0}"/>
            </a:ext>
          </a:extLst>
        </xdr:cNvPr>
        <xdr:cNvSpPr/>
      </xdr:nvSpPr>
      <xdr:spPr>
        <a:xfrm>
          <a:off x="3579091" y="33987798"/>
          <a:ext cx="669637" cy="113145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36946</xdr:colOff>
      <xdr:row>136</xdr:row>
      <xdr:rowOff>2309</xdr:rowOff>
    </xdr:from>
    <xdr:to>
      <xdr:col>9</xdr:col>
      <xdr:colOff>706583</xdr:colOff>
      <xdr:row>140</xdr:row>
      <xdr:rowOff>221673</xdr:rowOff>
    </xdr:to>
    <xdr:sp macro="" textlink="">
      <xdr:nvSpPr>
        <xdr:cNvPr id="19" name="Elipse 18">
          <a:extLst>
            <a:ext uri="{FF2B5EF4-FFF2-40B4-BE49-F238E27FC236}">
              <a16:creationId xmlns:a16="http://schemas.microsoft.com/office/drawing/2014/main" id="{D99886CC-04C6-4BDB-9916-BEBCA7095AEA}"/>
            </a:ext>
          </a:extLst>
        </xdr:cNvPr>
        <xdr:cNvSpPr/>
      </xdr:nvSpPr>
      <xdr:spPr>
        <a:xfrm>
          <a:off x="6894946" y="33920834"/>
          <a:ext cx="669637" cy="11337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2</xdr:col>
      <xdr:colOff>750454</xdr:colOff>
      <xdr:row>160</xdr:row>
      <xdr:rowOff>57727</xdr:rowOff>
    </xdr:from>
    <xdr:to>
      <xdr:col>11</xdr:col>
      <xdr:colOff>484674</xdr:colOff>
      <xdr:row>178</xdr:row>
      <xdr:rowOff>155859</xdr:rowOff>
    </xdr:to>
    <xdr:pic>
      <xdr:nvPicPr>
        <xdr:cNvPr id="20" name="Imagen 19">
          <a:extLst>
            <a:ext uri="{FF2B5EF4-FFF2-40B4-BE49-F238E27FC236}">
              <a16:creationId xmlns:a16="http://schemas.microsoft.com/office/drawing/2014/main" id="{9B5F5461-9691-4680-A009-5C6D5217302F}"/>
            </a:ext>
          </a:extLst>
        </xdr:cNvPr>
        <xdr:cNvPicPr>
          <a:picLocks noChangeAspect="1"/>
        </xdr:cNvPicPr>
      </xdr:nvPicPr>
      <xdr:blipFill>
        <a:blip xmlns:r="http://schemas.openxmlformats.org/officeDocument/2006/relationships" r:embed="rId4"/>
        <a:stretch>
          <a:fillRect/>
        </a:stretch>
      </xdr:blipFill>
      <xdr:spPr>
        <a:xfrm>
          <a:off x="2274454" y="39938902"/>
          <a:ext cx="6592220" cy="4212932"/>
        </a:xfrm>
        <a:prstGeom prst="rect">
          <a:avLst/>
        </a:prstGeom>
      </xdr:spPr>
    </xdr:pic>
    <xdr:clientData/>
  </xdr:twoCellAnchor>
  <xdr:twoCellAnchor>
    <xdr:from>
      <xdr:col>4</xdr:col>
      <xdr:colOff>473365</xdr:colOff>
      <xdr:row>171</xdr:row>
      <xdr:rowOff>161636</xdr:rowOff>
    </xdr:from>
    <xdr:to>
      <xdr:col>9</xdr:col>
      <xdr:colOff>461819</xdr:colOff>
      <xdr:row>174</xdr:row>
      <xdr:rowOff>11545</xdr:rowOff>
    </xdr:to>
    <xdr:sp macro="" textlink="">
      <xdr:nvSpPr>
        <xdr:cNvPr id="21" name="Elipse 20">
          <a:extLst>
            <a:ext uri="{FF2B5EF4-FFF2-40B4-BE49-F238E27FC236}">
              <a16:creationId xmlns:a16="http://schemas.microsoft.com/office/drawing/2014/main" id="{2A326459-8875-471F-944C-CFEC12B84197}"/>
            </a:ext>
          </a:extLst>
        </xdr:cNvPr>
        <xdr:cNvSpPr/>
      </xdr:nvSpPr>
      <xdr:spPr>
        <a:xfrm>
          <a:off x="3521365" y="42557411"/>
          <a:ext cx="3798454" cy="5357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1</xdr:col>
      <xdr:colOff>340947</xdr:colOff>
      <xdr:row>295</xdr:row>
      <xdr:rowOff>16201</xdr:rowOff>
    </xdr:from>
    <xdr:ext cx="2143159" cy="560204"/>
    <xdr:pic>
      <xdr:nvPicPr>
        <xdr:cNvPr id="22" name="Imagen 21">
          <a:extLst>
            <a:ext uri="{FF2B5EF4-FFF2-40B4-BE49-F238E27FC236}">
              <a16:creationId xmlns:a16="http://schemas.microsoft.com/office/drawing/2014/main" id="{571D1CF4-3F1C-46FA-B373-4418EE12F4C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71691826"/>
          <a:ext cx="2143159" cy="560204"/>
        </a:xfrm>
        <a:prstGeom prst="rect">
          <a:avLst/>
        </a:prstGeom>
      </xdr:spPr>
    </xdr:pic>
    <xdr:clientData/>
  </xdr:oneCellAnchor>
  <xdr:twoCellAnchor editAs="oneCell">
    <xdr:from>
      <xdr:col>1</xdr:col>
      <xdr:colOff>101600</xdr:colOff>
      <xdr:row>52</xdr:row>
      <xdr:rowOff>215900</xdr:rowOff>
    </xdr:from>
    <xdr:to>
      <xdr:col>11</xdr:col>
      <xdr:colOff>16595</xdr:colOff>
      <xdr:row>66</xdr:row>
      <xdr:rowOff>124512</xdr:rowOff>
    </xdr:to>
    <xdr:pic>
      <xdr:nvPicPr>
        <xdr:cNvPr id="23" name="Imagen 22">
          <a:extLst>
            <a:ext uri="{FF2B5EF4-FFF2-40B4-BE49-F238E27FC236}">
              <a16:creationId xmlns:a16="http://schemas.microsoft.com/office/drawing/2014/main" id="{0D155072-E53D-47D9-BF37-91DF2F9BA3B0}"/>
            </a:ext>
          </a:extLst>
        </xdr:cNvPr>
        <xdr:cNvPicPr>
          <a:picLocks noChangeAspect="1"/>
        </xdr:cNvPicPr>
      </xdr:nvPicPr>
      <xdr:blipFill>
        <a:blip xmlns:r="http://schemas.openxmlformats.org/officeDocument/2006/relationships" r:embed="rId7"/>
        <a:stretch>
          <a:fillRect/>
        </a:stretch>
      </xdr:blipFill>
      <xdr:spPr>
        <a:xfrm>
          <a:off x="863600" y="13436600"/>
          <a:ext cx="7534995" cy="3109012"/>
        </a:xfrm>
        <a:prstGeom prst="rect">
          <a:avLst/>
        </a:prstGeom>
      </xdr:spPr>
    </xdr:pic>
    <xdr:clientData/>
  </xdr:twoCellAnchor>
  <xdr:oneCellAnchor>
    <xdr:from>
      <xdr:col>1</xdr:col>
      <xdr:colOff>340947</xdr:colOff>
      <xdr:row>332</xdr:row>
      <xdr:rowOff>16201</xdr:rowOff>
    </xdr:from>
    <xdr:ext cx="2143159" cy="560204"/>
    <xdr:pic>
      <xdr:nvPicPr>
        <xdr:cNvPr id="24" name="Imagen 23">
          <a:extLst>
            <a:ext uri="{FF2B5EF4-FFF2-40B4-BE49-F238E27FC236}">
              <a16:creationId xmlns:a16="http://schemas.microsoft.com/office/drawing/2014/main" id="{FF6BBB0B-A328-48A2-9DBD-1C5ECFC54B9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81454951"/>
          <a:ext cx="2143159" cy="560204"/>
        </a:xfrm>
        <a:prstGeom prst="rect">
          <a:avLst/>
        </a:prstGeom>
      </xdr:spPr>
    </xdr:pic>
    <xdr:clientData/>
  </xdr:oneCellAnchor>
  <xdr:oneCellAnchor>
    <xdr:from>
      <xdr:col>1</xdr:col>
      <xdr:colOff>340947</xdr:colOff>
      <xdr:row>369</xdr:row>
      <xdr:rowOff>16201</xdr:rowOff>
    </xdr:from>
    <xdr:ext cx="2143159" cy="560204"/>
    <xdr:pic>
      <xdr:nvPicPr>
        <xdr:cNvPr id="25" name="Imagen 24">
          <a:extLst>
            <a:ext uri="{FF2B5EF4-FFF2-40B4-BE49-F238E27FC236}">
              <a16:creationId xmlns:a16="http://schemas.microsoft.com/office/drawing/2014/main" id="{6394328D-65DF-4663-92D9-7E15D6A4DB3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90103651"/>
          <a:ext cx="2143159" cy="560204"/>
        </a:xfrm>
        <a:prstGeom prst="rect">
          <a:avLst/>
        </a:prstGeom>
      </xdr:spPr>
    </xdr:pic>
    <xdr:clientData/>
  </xdr:oneCellAnchor>
  <xdr:oneCellAnchor>
    <xdr:from>
      <xdr:col>1</xdr:col>
      <xdr:colOff>340947</xdr:colOff>
      <xdr:row>406</xdr:row>
      <xdr:rowOff>16201</xdr:rowOff>
    </xdr:from>
    <xdr:ext cx="2143159" cy="560204"/>
    <xdr:pic>
      <xdr:nvPicPr>
        <xdr:cNvPr id="26" name="Imagen 25">
          <a:extLst>
            <a:ext uri="{FF2B5EF4-FFF2-40B4-BE49-F238E27FC236}">
              <a16:creationId xmlns:a16="http://schemas.microsoft.com/office/drawing/2014/main" id="{A869A2C2-3781-4FA7-8143-641457436FE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98685676"/>
          <a:ext cx="2143159" cy="560204"/>
        </a:xfrm>
        <a:prstGeom prst="rect">
          <a:avLst/>
        </a:prstGeom>
      </xdr:spPr>
    </xdr:pic>
    <xdr:clientData/>
  </xdr:oneCellAnchor>
  <xdr:oneCellAnchor>
    <xdr:from>
      <xdr:col>1</xdr:col>
      <xdr:colOff>340947</xdr:colOff>
      <xdr:row>443</xdr:row>
      <xdr:rowOff>16201</xdr:rowOff>
    </xdr:from>
    <xdr:ext cx="2143159" cy="560204"/>
    <xdr:pic>
      <xdr:nvPicPr>
        <xdr:cNvPr id="27" name="Imagen 26">
          <a:extLst>
            <a:ext uri="{FF2B5EF4-FFF2-40B4-BE49-F238E27FC236}">
              <a16:creationId xmlns:a16="http://schemas.microsoft.com/office/drawing/2014/main" id="{D697F0A2-297B-46B8-9D8F-70F9F20C17D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107286751"/>
          <a:ext cx="2143159" cy="560204"/>
        </a:xfrm>
        <a:prstGeom prst="rect">
          <a:avLst/>
        </a:prstGeom>
      </xdr:spPr>
    </xdr:pic>
    <xdr:clientData/>
  </xdr:oneCellAnchor>
  <xdr:oneCellAnchor>
    <xdr:from>
      <xdr:col>1</xdr:col>
      <xdr:colOff>340947</xdr:colOff>
      <xdr:row>480</xdr:row>
      <xdr:rowOff>16201</xdr:rowOff>
    </xdr:from>
    <xdr:ext cx="2143159" cy="560204"/>
    <xdr:pic>
      <xdr:nvPicPr>
        <xdr:cNvPr id="28" name="Imagen 27">
          <a:extLst>
            <a:ext uri="{FF2B5EF4-FFF2-40B4-BE49-F238E27FC236}">
              <a16:creationId xmlns:a16="http://schemas.microsoft.com/office/drawing/2014/main" id="{9A8AF373-460D-4AE2-9FA1-A84AD19E2D7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115906876"/>
          <a:ext cx="2143159" cy="560204"/>
        </a:xfrm>
        <a:prstGeom prst="rect">
          <a:avLst/>
        </a:prstGeom>
      </xdr:spPr>
    </xdr:pic>
    <xdr:clientData/>
  </xdr:oneCellAnchor>
  <xdr:oneCellAnchor>
    <xdr:from>
      <xdr:col>1</xdr:col>
      <xdr:colOff>340947</xdr:colOff>
      <xdr:row>628</xdr:row>
      <xdr:rowOff>16201</xdr:rowOff>
    </xdr:from>
    <xdr:ext cx="2143159" cy="560204"/>
    <xdr:pic>
      <xdr:nvPicPr>
        <xdr:cNvPr id="29" name="Imagen 28">
          <a:extLst>
            <a:ext uri="{FF2B5EF4-FFF2-40B4-BE49-F238E27FC236}">
              <a16:creationId xmlns:a16="http://schemas.microsoft.com/office/drawing/2014/main" id="{CAB7759C-79F2-4107-8019-F55EE09BE17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150768376"/>
          <a:ext cx="2143159" cy="560204"/>
        </a:xfrm>
        <a:prstGeom prst="rect">
          <a:avLst/>
        </a:prstGeom>
      </xdr:spPr>
    </xdr:pic>
    <xdr:clientData/>
  </xdr:oneCellAnchor>
  <xdr:oneCellAnchor>
    <xdr:from>
      <xdr:col>1</xdr:col>
      <xdr:colOff>340947</xdr:colOff>
      <xdr:row>665</xdr:row>
      <xdr:rowOff>16201</xdr:rowOff>
    </xdr:from>
    <xdr:ext cx="2143159" cy="560204"/>
    <xdr:pic>
      <xdr:nvPicPr>
        <xdr:cNvPr id="30" name="Imagen 29">
          <a:extLst>
            <a:ext uri="{FF2B5EF4-FFF2-40B4-BE49-F238E27FC236}">
              <a16:creationId xmlns:a16="http://schemas.microsoft.com/office/drawing/2014/main" id="{2B58F8EB-D2A0-4685-A35E-FB98F50D561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159645676"/>
          <a:ext cx="2143159" cy="560204"/>
        </a:xfrm>
        <a:prstGeom prst="rect">
          <a:avLst/>
        </a:prstGeom>
      </xdr:spPr>
    </xdr:pic>
    <xdr:clientData/>
  </xdr:oneCellAnchor>
  <xdr:oneCellAnchor>
    <xdr:from>
      <xdr:col>1</xdr:col>
      <xdr:colOff>340947</xdr:colOff>
      <xdr:row>702</xdr:row>
      <xdr:rowOff>16201</xdr:rowOff>
    </xdr:from>
    <xdr:ext cx="2143159" cy="560204"/>
    <xdr:pic>
      <xdr:nvPicPr>
        <xdr:cNvPr id="31" name="Imagen 30">
          <a:extLst>
            <a:ext uri="{FF2B5EF4-FFF2-40B4-BE49-F238E27FC236}">
              <a16:creationId xmlns:a16="http://schemas.microsoft.com/office/drawing/2014/main" id="{4037076F-9DFF-4080-B4F2-229C34A37CE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168227701"/>
          <a:ext cx="2143159" cy="560204"/>
        </a:xfrm>
        <a:prstGeom prst="rect">
          <a:avLst/>
        </a:prstGeom>
      </xdr:spPr>
    </xdr:pic>
    <xdr:clientData/>
  </xdr:oneCellAnchor>
  <xdr:oneCellAnchor>
    <xdr:from>
      <xdr:col>1</xdr:col>
      <xdr:colOff>340947</xdr:colOff>
      <xdr:row>739</xdr:row>
      <xdr:rowOff>16201</xdr:rowOff>
    </xdr:from>
    <xdr:ext cx="2143159" cy="560204"/>
    <xdr:pic>
      <xdr:nvPicPr>
        <xdr:cNvPr id="32" name="Imagen 31">
          <a:extLst>
            <a:ext uri="{FF2B5EF4-FFF2-40B4-BE49-F238E27FC236}">
              <a16:creationId xmlns:a16="http://schemas.microsoft.com/office/drawing/2014/main" id="{05D74BA2-F952-4786-9D38-1E228BF597E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177019276"/>
          <a:ext cx="2143159" cy="560204"/>
        </a:xfrm>
        <a:prstGeom prst="rect">
          <a:avLst/>
        </a:prstGeom>
      </xdr:spPr>
    </xdr:pic>
    <xdr:clientData/>
  </xdr:oneCellAnchor>
  <xdr:oneCellAnchor>
    <xdr:from>
      <xdr:col>1</xdr:col>
      <xdr:colOff>340947</xdr:colOff>
      <xdr:row>776</xdr:row>
      <xdr:rowOff>16201</xdr:rowOff>
    </xdr:from>
    <xdr:ext cx="2143159" cy="560204"/>
    <xdr:pic>
      <xdr:nvPicPr>
        <xdr:cNvPr id="33" name="Imagen 32">
          <a:extLst>
            <a:ext uri="{FF2B5EF4-FFF2-40B4-BE49-F238E27FC236}">
              <a16:creationId xmlns:a16="http://schemas.microsoft.com/office/drawing/2014/main" id="{A9E0F98B-FAAD-4798-9DF6-AA310653856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185620351"/>
          <a:ext cx="2143159" cy="560204"/>
        </a:xfrm>
        <a:prstGeom prst="rect">
          <a:avLst/>
        </a:prstGeom>
      </xdr:spPr>
    </xdr:pic>
    <xdr:clientData/>
  </xdr:oneCellAnchor>
  <xdr:oneCellAnchor>
    <xdr:from>
      <xdr:col>1</xdr:col>
      <xdr:colOff>340947</xdr:colOff>
      <xdr:row>813</xdr:row>
      <xdr:rowOff>16201</xdr:rowOff>
    </xdr:from>
    <xdr:ext cx="2143159" cy="560204"/>
    <xdr:pic>
      <xdr:nvPicPr>
        <xdr:cNvPr id="34" name="Imagen 33">
          <a:extLst>
            <a:ext uri="{FF2B5EF4-FFF2-40B4-BE49-F238E27FC236}">
              <a16:creationId xmlns:a16="http://schemas.microsoft.com/office/drawing/2014/main" id="{F5A336AE-7767-4966-B61E-661B54157FD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194259526"/>
          <a:ext cx="2143159" cy="560204"/>
        </a:xfrm>
        <a:prstGeom prst="rect">
          <a:avLst/>
        </a:prstGeom>
      </xdr:spPr>
    </xdr:pic>
    <xdr:clientData/>
  </xdr:oneCellAnchor>
  <xdr:oneCellAnchor>
    <xdr:from>
      <xdr:col>1</xdr:col>
      <xdr:colOff>340947</xdr:colOff>
      <xdr:row>998</xdr:row>
      <xdr:rowOff>16201</xdr:rowOff>
    </xdr:from>
    <xdr:ext cx="2143159" cy="560204"/>
    <xdr:pic>
      <xdr:nvPicPr>
        <xdr:cNvPr id="35" name="Imagen 34">
          <a:extLst>
            <a:ext uri="{FF2B5EF4-FFF2-40B4-BE49-F238E27FC236}">
              <a16:creationId xmlns:a16="http://schemas.microsoft.com/office/drawing/2014/main" id="{153AD83D-A831-4F3B-BB8C-E5765172AE4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37998326"/>
          <a:ext cx="2143159" cy="560204"/>
        </a:xfrm>
        <a:prstGeom prst="rect">
          <a:avLst/>
        </a:prstGeom>
      </xdr:spPr>
    </xdr:pic>
    <xdr:clientData/>
  </xdr:oneCellAnchor>
  <xdr:oneCellAnchor>
    <xdr:from>
      <xdr:col>1</xdr:col>
      <xdr:colOff>340947</xdr:colOff>
      <xdr:row>1035</xdr:row>
      <xdr:rowOff>16201</xdr:rowOff>
    </xdr:from>
    <xdr:ext cx="2143159" cy="560204"/>
    <xdr:pic>
      <xdr:nvPicPr>
        <xdr:cNvPr id="36" name="Imagen 35">
          <a:extLst>
            <a:ext uri="{FF2B5EF4-FFF2-40B4-BE49-F238E27FC236}">
              <a16:creationId xmlns:a16="http://schemas.microsoft.com/office/drawing/2014/main" id="{1BB8481C-F92C-417B-A7F3-0A52AE089B9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46789901"/>
          <a:ext cx="2143159" cy="560204"/>
        </a:xfrm>
        <a:prstGeom prst="rect">
          <a:avLst/>
        </a:prstGeom>
      </xdr:spPr>
    </xdr:pic>
    <xdr:clientData/>
  </xdr:oneCellAnchor>
  <xdr:oneCellAnchor>
    <xdr:from>
      <xdr:col>1</xdr:col>
      <xdr:colOff>340947</xdr:colOff>
      <xdr:row>1151</xdr:row>
      <xdr:rowOff>16201</xdr:rowOff>
    </xdr:from>
    <xdr:ext cx="2143159" cy="560204"/>
    <xdr:pic>
      <xdr:nvPicPr>
        <xdr:cNvPr id="37" name="Imagen 36">
          <a:extLst>
            <a:ext uri="{FF2B5EF4-FFF2-40B4-BE49-F238E27FC236}">
              <a16:creationId xmlns:a16="http://schemas.microsoft.com/office/drawing/2014/main" id="{D2F6E87A-6CCD-4EB8-8A8D-11E34C0D84D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74355251"/>
          <a:ext cx="2143159" cy="560204"/>
        </a:xfrm>
        <a:prstGeom prst="rect">
          <a:avLst/>
        </a:prstGeom>
      </xdr:spPr>
    </xdr:pic>
    <xdr:clientData/>
  </xdr:oneCellAnchor>
  <xdr:oneCellAnchor>
    <xdr:from>
      <xdr:col>1</xdr:col>
      <xdr:colOff>340947</xdr:colOff>
      <xdr:row>1188</xdr:row>
      <xdr:rowOff>16201</xdr:rowOff>
    </xdr:from>
    <xdr:ext cx="2143159" cy="560204"/>
    <xdr:pic>
      <xdr:nvPicPr>
        <xdr:cNvPr id="38" name="Imagen 37">
          <a:extLst>
            <a:ext uri="{FF2B5EF4-FFF2-40B4-BE49-F238E27FC236}">
              <a16:creationId xmlns:a16="http://schemas.microsoft.com/office/drawing/2014/main" id="{5D1BCD39-AF93-42F6-A7D8-80479E331E9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82937276"/>
          <a:ext cx="2143159" cy="560204"/>
        </a:xfrm>
        <a:prstGeom prst="rect">
          <a:avLst/>
        </a:prstGeom>
      </xdr:spPr>
    </xdr:pic>
    <xdr:clientData/>
  </xdr:oneCellAnchor>
  <xdr:oneCellAnchor>
    <xdr:from>
      <xdr:col>1</xdr:col>
      <xdr:colOff>340947</xdr:colOff>
      <xdr:row>1225</xdr:row>
      <xdr:rowOff>16201</xdr:rowOff>
    </xdr:from>
    <xdr:ext cx="2143159" cy="560204"/>
    <xdr:pic>
      <xdr:nvPicPr>
        <xdr:cNvPr id="39" name="Imagen 38">
          <a:extLst>
            <a:ext uri="{FF2B5EF4-FFF2-40B4-BE49-F238E27FC236}">
              <a16:creationId xmlns:a16="http://schemas.microsoft.com/office/drawing/2014/main" id="{FB928ACE-DF09-45D8-9566-410C3CCF2A5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91814576"/>
          <a:ext cx="2143159" cy="560204"/>
        </a:xfrm>
        <a:prstGeom prst="rect">
          <a:avLst/>
        </a:prstGeom>
      </xdr:spPr>
    </xdr:pic>
    <xdr:clientData/>
  </xdr:oneCellAnchor>
  <xdr:oneCellAnchor>
    <xdr:from>
      <xdr:col>1</xdr:col>
      <xdr:colOff>340947</xdr:colOff>
      <xdr:row>1262</xdr:row>
      <xdr:rowOff>16201</xdr:rowOff>
    </xdr:from>
    <xdr:ext cx="2143159" cy="560204"/>
    <xdr:pic>
      <xdr:nvPicPr>
        <xdr:cNvPr id="40" name="Imagen 39">
          <a:extLst>
            <a:ext uri="{FF2B5EF4-FFF2-40B4-BE49-F238E27FC236}">
              <a16:creationId xmlns:a16="http://schemas.microsoft.com/office/drawing/2014/main" id="{928880C1-55FE-4BA0-B54F-40CF5D0942F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00510901"/>
          <a:ext cx="2143159" cy="560204"/>
        </a:xfrm>
        <a:prstGeom prst="rect">
          <a:avLst/>
        </a:prstGeom>
      </xdr:spPr>
    </xdr:pic>
    <xdr:clientData/>
  </xdr:oneCellAnchor>
  <xdr:oneCellAnchor>
    <xdr:from>
      <xdr:col>1</xdr:col>
      <xdr:colOff>340947</xdr:colOff>
      <xdr:row>1373</xdr:row>
      <xdr:rowOff>16201</xdr:rowOff>
    </xdr:from>
    <xdr:ext cx="2143159" cy="560204"/>
    <xdr:pic>
      <xdr:nvPicPr>
        <xdr:cNvPr id="41" name="Imagen 40">
          <a:extLst>
            <a:ext uri="{FF2B5EF4-FFF2-40B4-BE49-F238E27FC236}">
              <a16:creationId xmlns:a16="http://schemas.microsoft.com/office/drawing/2014/main" id="{A6BCD2FA-7995-42B5-B25B-473DB4B8590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27209476"/>
          <a:ext cx="2143159" cy="560204"/>
        </a:xfrm>
        <a:prstGeom prst="rect">
          <a:avLst/>
        </a:prstGeom>
      </xdr:spPr>
    </xdr:pic>
    <xdr:clientData/>
  </xdr:oneCellAnchor>
  <xdr:oneCellAnchor>
    <xdr:from>
      <xdr:col>1</xdr:col>
      <xdr:colOff>340947</xdr:colOff>
      <xdr:row>1410</xdr:row>
      <xdr:rowOff>16201</xdr:rowOff>
    </xdr:from>
    <xdr:ext cx="2143159" cy="560204"/>
    <xdr:pic>
      <xdr:nvPicPr>
        <xdr:cNvPr id="42" name="Imagen 41">
          <a:extLst>
            <a:ext uri="{FF2B5EF4-FFF2-40B4-BE49-F238E27FC236}">
              <a16:creationId xmlns:a16="http://schemas.microsoft.com/office/drawing/2014/main" id="{6187076B-2335-4EFB-8B38-63675DE754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36620176"/>
          <a:ext cx="2143159" cy="560204"/>
        </a:xfrm>
        <a:prstGeom prst="rect">
          <a:avLst/>
        </a:prstGeom>
      </xdr:spPr>
    </xdr:pic>
    <xdr:clientData/>
  </xdr:oneCellAnchor>
  <xdr:oneCellAnchor>
    <xdr:from>
      <xdr:col>1</xdr:col>
      <xdr:colOff>340947</xdr:colOff>
      <xdr:row>1447</xdr:row>
      <xdr:rowOff>16201</xdr:rowOff>
    </xdr:from>
    <xdr:ext cx="2143159" cy="560204"/>
    <xdr:pic>
      <xdr:nvPicPr>
        <xdr:cNvPr id="43" name="Imagen 42">
          <a:extLst>
            <a:ext uri="{FF2B5EF4-FFF2-40B4-BE49-F238E27FC236}">
              <a16:creationId xmlns:a16="http://schemas.microsoft.com/office/drawing/2014/main" id="{2B329455-2C18-43C9-B966-04ECE99C20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45145051"/>
          <a:ext cx="2143159" cy="560204"/>
        </a:xfrm>
        <a:prstGeom prst="rect">
          <a:avLst/>
        </a:prstGeom>
      </xdr:spPr>
    </xdr:pic>
    <xdr:clientData/>
  </xdr:oneCellAnchor>
  <xdr:oneCellAnchor>
    <xdr:from>
      <xdr:col>1</xdr:col>
      <xdr:colOff>340947</xdr:colOff>
      <xdr:row>1484</xdr:row>
      <xdr:rowOff>16201</xdr:rowOff>
    </xdr:from>
    <xdr:ext cx="2143159" cy="560204"/>
    <xdr:pic>
      <xdr:nvPicPr>
        <xdr:cNvPr id="44" name="Imagen 43">
          <a:extLst>
            <a:ext uri="{FF2B5EF4-FFF2-40B4-BE49-F238E27FC236}">
              <a16:creationId xmlns:a16="http://schemas.microsoft.com/office/drawing/2014/main" id="{2042ABF7-54F2-4931-B179-DBF30B1720D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53698501"/>
          <a:ext cx="2143159" cy="560204"/>
        </a:xfrm>
        <a:prstGeom prst="rect">
          <a:avLst/>
        </a:prstGeom>
      </xdr:spPr>
    </xdr:pic>
    <xdr:clientData/>
  </xdr:oneCellAnchor>
  <xdr:oneCellAnchor>
    <xdr:from>
      <xdr:col>1</xdr:col>
      <xdr:colOff>340947</xdr:colOff>
      <xdr:row>1521</xdr:row>
      <xdr:rowOff>16201</xdr:rowOff>
    </xdr:from>
    <xdr:ext cx="2143159" cy="560204"/>
    <xdr:pic>
      <xdr:nvPicPr>
        <xdr:cNvPr id="45" name="Imagen 44">
          <a:extLst>
            <a:ext uri="{FF2B5EF4-FFF2-40B4-BE49-F238E27FC236}">
              <a16:creationId xmlns:a16="http://schemas.microsoft.com/office/drawing/2014/main" id="{6CAE2B45-2074-46AF-86DB-CC3EF7076DC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63614026"/>
          <a:ext cx="2143159" cy="560204"/>
        </a:xfrm>
        <a:prstGeom prst="rect">
          <a:avLst/>
        </a:prstGeom>
      </xdr:spPr>
    </xdr:pic>
    <xdr:clientData/>
  </xdr:oneCellAnchor>
  <xdr:oneCellAnchor>
    <xdr:from>
      <xdr:col>1</xdr:col>
      <xdr:colOff>340947</xdr:colOff>
      <xdr:row>850</xdr:row>
      <xdr:rowOff>16201</xdr:rowOff>
    </xdr:from>
    <xdr:ext cx="2143159" cy="560204"/>
    <xdr:pic>
      <xdr:nvPicPr>
        <xdr:cNvPr id="46" name="Imagen 45">
          <a:extLst>
            <a:ext uri="{FF2B5EF4-FFF2-40B4-BE49-F238E27FC236}">
              <a16:creationId xmlns:a16="http://schemas.microsoft.com/office/drawing/2014/main" id="{AC639875-6E2D-4FE7-8A96-B70CEF1CEA0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03508301"/>
          <a:ext cx="2143159" cy="560204"/>
        </a:xfrm>
        <a:prstGeom prst="rect">
          <a:avLst/>
        </a:prstGeom>
      </xdr:spPr>
    </xdr:pic>
    <xdr:clientData/>
  </xdr:oneCellAnchor>
  <xdr:oneCellAnchor>
    <xdr:from>
      <xdr:col>1</xdr:col>
      <xdr:colOff>340947</xdr:colOff>
      <xdr:row>887</xdr:row>
      <xdr:rowOff>16201</xdr:rowOff>
    </xdr:from>
    <xdr:ext cx="2143159" cy="560204"/>
    <xdr:pic>
      <xdr:nvPicPr>
        <xdr:cNvPr id="47" name="Imagen 46">
          <a:extLst>
            <a:ext uri="{FF2B5EF4-FFF2-40B4-BE49-F238E27FC236}">
              <a16:creationId xmlns:a16="http://schemas.microsoft.com/office/drawing/2014/main" id="{DD15625E-5CDF-44B3-8B39-7ADFE95AF3C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12014126"/>
          <a:ext cx="2143159" cy="560204"/>
        </a:xfrm>
        <a:prstGeom prst="rect">
          <a:avLst/>
        </a:prstGeom>
      </xdr:spPr>
    </xdr:pic>
    <xdr:clientData/>
  </xdr:oneCellAnchor>
  <xdr:oneCellAnchor>
    <xdr:from>
      <xdr:col>1</xdr:col>
      <xdr:colOff>340947</xdr:colOff>
      <xdr:row>924</xdr:row>
      <xdr:rowOff>16201</xdr:rowOff>
    </xdr:from>
    <xdr:ext cx="2143159" cy="560204"/>
    <xdr:pic>
      <xdr:nvPicPr>
        <xdr:cNvPr id="48" name="Imagen 47">
          <a:extLst>
            <a:ext uri="{FF2B5EF4-FFF2-40B4-BE49-F238E27FC236}">
              <a16:creationId xmlns:a16="http://schemas.microsoft.com/office/drawing/2014/main" id="{823E1916-DAF4-4FD3-AB9F-F1AD364CD3A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20567576"/>
          <a:ext cx="2143159" cy="560204"/>
        </a:xfrm>
        <a:prstGeom prst="rect">
          <a:avLst/>
        </a:prstGeom>
      </xdr:spPr>
    </xdr:pic>
    <xdr:clientData/>
  </xdr:oneCellAnchor>
  <xdr:oneCellAnchor>
    <xdr:from>
      <xdr:col>1</xdr:col>
      <xdr:colOff>340947</xdr:colOff>
      <xdr:row>961</xdr:row>
      <xdr:rowOff>16201</xdr:rowOff>
    </xdr:from>
    <xdr:ext cx="2143159" cy="560204"/>
    <xdr:pic>
      <xdr:nvPicPr>
        <xdr:cNvPr id="49" name="Imagen 48">
          <a:extLst>
            <a:ext uri="{FF2B5EF4-FFF2-40B4-BE49-F238E27FC236}">
              <a16:creationId xmlns:a16="http://schemas.microsoft.com/office/drawing/2014/main" id="{CDDD0C31-A0D9-47AF-A609-66AE4FE090E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29397251"/>
          <a:ext cx="2143159" cy="560204"/>
        </a:xfrm>
        <a:prstGeom prst="rect">
          <a:avLst/>
        </a:prstGeom>
      </xdr:spPr>
    </xdr:pic>
    <xdr:clientData/>
  </xdr:oneCellAnchor>
  <xdr:oneCellAnchor>
    <xdr:from>
      <xdr:col>1</xdr:col>
      <xdr:colOff>340947</xdr:colOff>
      <xdr:row>1669</xdr:row>
      <xdr:rowOff>16201</xdr:rowOff>
    </xdr:from>
    <xdr:ext cx="2143159" cy="560204"/>
    <xdr:pic>
      <xdr:nvPicPr>
        <xdr:cNvPr id="50" name="Imagen 49">
          <a:extLst>
            <a:ext uri="{FF2B5EF4-FFF2-40B4-BE49-F238E27FC236}">
              <a16:creationId xmlns:a16="http://schemas.microsoft.com/office/drawing/2014/main" id="{434BB79C-A479-4964-B4E9-C67D0959E76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98618401"/>
          <a:ext cx="2143159" cy="560204"/>
        </a:xfrm>
        <a:prstGeom prst="rect">
          <a:avLst/>
        </a:prstGeom>
      </xdr:spPr>
    </xdr:pic>
    <xdr:clientData/>
  </xdr:oneCellAnchor>
  <xdr:oneCellAnchor>
    <xdr:from>
      <xdr:col>1</xdr:col>
      <xdr:colOff>340947</xdr:colOff>
      <xdr:row>1706</xdr:row>
      <xdr:rowOff>16201</xdr:rowOff>
    </xdr:from>
    <xdr:ext cx="2143159" cy="560204"/>
    <xdr:pic>
      <xdr:nvPicPr>
        <xdr:cNvPr id="51" name="Imagen 50">
          <a:extLst>
            <a:ext uri="{FF2B5EF4-FFF2-40B4-BE49-F238E27FC236}">
              <a16:creationId xmlns:a16="http://schemas.microsoft.com/office/drawing/2014/main" id="{4F7E77FA-2D32-4F7F-8CCE-47117EFF0A5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407352826"/>
          <a:ext cx="2143159" cy="560204"/>
        </a:xfrm>
        <a:prstGeom prst="rect">
          <a:avLst/>
        </a:prstGeom>
      </xdr:spPr>
    </xdr:pic>
    <xdr:clientData/>
  </xdr:oneCellAnchor>
  <xdr:oneCellAnchor>
    <xdr:from>
      <xdr:col>1</xdr:col>
      <xdr:colOff>340947</xdr:colOff>
      <xdr:row>1743</xdr:row>
      <xdr:rowOff>16201</xdr:rowOff>
    </xdr:from>
    <xdr:ext cx="2143159" cy="560204"/>
    <xdr:pic>
      <xdr:nvPicPr>
        <xdr:cNvPr id="52" name="Imagen 51">
          <a:extLst>
            <a:ext uri="{FF2B5EF4-FFF2-40B4-BE49-F238E27FC236}">
              <a16:creationId xmlns:a16="http://schemas.microsoft.com/office/drawing/2014/main" id="{CA9EAA57-FCCC-4B78-A06D-7D52403803B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416125351"/>
          <a:ext cx="2143159" cy="560204"/>
        </a:xfrm>
        <a:prstGeom prst="rect">
          <a:avLst/>
        </a:prstGeom>
      </xdr:spPr>
    </xdr:pic>
    <xdr:clientData/>
  </xdr:oneCellAnchor>
  <xdr:oneCellAnchor>
    <xdr:from>
      <xdr:col>1</xdr:col>
      <xdr:colOff>340947</xdr:colOff>
      <xdr:row>1780</xdr:row>
      <xdr:rowOff>16201</xdr:rowOff>
    </xdr:from>
    <xdr:ext cx="2143159" cy="560204"/>
    <xdr:pic>
      <xdr:nvPicPr>
        <xdr:cNvPr id="53" name="Imagen 52">
          <a:extLst>
            <a:ext uri="{FF2B5EF4-FFF2-40B4-BE49-F238E27FC236}">
              <a16:creationId xmlns:a16="http://schemas.microsoft.com/office/drawing/2014/main" id="{A9BF48C1-E12A-466E-9775-479C575DBA4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425164576"/>
          <a:ext cx="2143159" cy="560204"/>
        </a:xfrm>
        <a:prstGeom prst="rect">
          <a:avLst/>
        </a:prstGeom>
      </xdr:spPr>
    </xdr:pic>
    <xdr:clientData/>
  </xdr:oneCellAnchor>
  <xdr:oneCellAnchor>
    <xdr:from>
      <xdr:col>1</xdr:col>
      <xdr:colOff>340947</xdr:colOff>
      <xdr:row>1929</xdr:row>
      <xdr:rowOff>16201</xdr:rowOff>
    </xdr:from>
    <xdr:ext cx="2143159" cy="560204"/>
    <xdr:pic>
      <xdr:nvPicPr>
        <xdr:cNvPr id="54" name="Imagen 53">
          <a:extLst>
            <a:ext uri="{FF2B5EF4-FFF2-40B4-BE49-F238E27FC236}">
              <a16:creationId xmlns:a16="http://schemas.microsoft.com/office/drawing/2014/main" id="{CE8B5FA4-C976-4386-B24D-9AEB567E9D4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460511851"/>
          <a:ext cx="2143159" cy="560204"/>
        </a:xfrm>
        <a:prstGeom prst="rect">
          <a:avLst/>
        </a:prstGeom>
      </xdr:spPr>
    </xdr:pic>
    <xdr:clientData/>
  </xdr:oneCellAnchor>
  <xdr:oneCellAnchor>
    <xdr:from>
      <xdr:col>1</xdr:col>
      <xdr:colOff>340947</xdr:colOff>
      <xdr:row>517</xdr:row>
      <xdr:rowOff>16201</xdr:rowOff>
    </xdr:from>
    <xdr:ext cx="2143159" cy="560204"/>
    <xdr:pic>
      <xdr:nvPicPr>
        <xdr:cNvPr id="55" name="Imagen 54">
          <a:extLst>
            <a:ext uri="{FF2B5EF4-FFF2-40B4-BE49-F238E27FC236}">
              <a16:creationId xmlns:a16="http://schemas.microsoft.com/office/drawing/2014/main" id="{FE118DA6-E47A-47B1-B5F1-7DF4045FC34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124450801"/>
          <a:ext cx="2143159" cy="560204"/>
        </a:xfrm>
        <a:prstGeom prst="rect">
          <a:avLst/>
        </a:prstGeom>
      </xdr:spPr>
    </xdr:pic>
    <xdr:clientData/>
  </xdr:oneCellAnchor>
  <xdr:oneCellAnchor>
    <xdr:from>
      <xdr:col>1</xdr:col>
      <xdr:colOff>340947</xdr:colOff>
      <xdr:row>1299</xdr:row>
      <xdr:rowOff>16201</xdr:rowOff>
    </xdr:from>
    <xdr:ext cx="2143159" cy="560204"/>
    <xdr:pic>
      <xdr:nvPicPr>
        <xdr:cNvPr id="56" name="Imagen 55">
          <a:extLst>
            <a:ext uri="{FF2B5EF4-FFF2-40B4-BE49-F238E27FC236}">
              <a16:creationId xmlns:a16="http://schemas.microsoft.com/office/drawing/2014/main" id="{0F2E160D-D932-4E86-B75D-EDEE9B5B321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09092926"/>
          <a:ext cx="2143159" cy="560204"/>
        </a:xfrm>
        <a:prstGeom prst="rect">
          <a:avLst/>
        </a:prstGeom>
      </xdr:spPr>
    </xdr:pic>
    <xdr:clientData/>
  </xdr:oneCellAnchor>
  <xdr:oneCellAnchor>
    <xdr:from>
      <xdr:col>1</xdr:col>
      <xdr:colOff>340947</xdr:colOff>
      <xdr:row>1336</xdr:row>
      <xdr:rowOff>16201</xdr:rowOff>
    </xdr:from>
    <xdr:ext cx="2143159" cy="560204"/>
    <xdr:pic>
      <xdr:nvPicPr>
        <xdr:cNvPr id="57" name="Imagen 56">
          <a:extLst>
            <a:ext uri="{FF2B5EF4-FFF2-40B4-BE49-F238E27FC236}">
              <a16:creationId xmlns:a16="http://schemas.microsoft.com/office/drawing/2014/main" id="{1033B370-FB4F-446D-B296-92694ACA1A0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18313126"/>
          <a:ext cx="2143159" cy="560204"/>
        </a:xfrm>
        <a:prstGeom prst="rect">
          <a:avLst/>
        </a:prstGeom>
      </xdr:spPr>
    </xdr:pic>
    <xdr:clientData/>
  </xdr:oneCellAnchor>
  <xdr:oneCellAnchor>
    <xdr:from>
      <xdr:col>1</xdr:col>
      <xdr:colOff>340947</xdr:colOff>
      <xdr:row>1818</xdr:row>
      <xdr:rowOff>16201</xdr:rowOff>
    </xdr:from>
    <xdr:ext cx="2143159" cy="560204"/>
    <xdr:pic>
      <xdr:nvPicPr>
        <xdr:cNvPr id="58" name="Imagen 57">
          <a:extLst>
            <a:ext uri="{FF2B5EF4-FFF2-40B4-BE49-F238E27FC236}">
              <a16:creationId xmlns:a16="http://schemas.microsoft.com/office/drawing/2014/main" id="{4CA0260C-98DE-4B02-B7BE-3C8D005644F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433956151"/>
          <a:ext cx="2143159" cy="560204"/>
        </a:xfrm>
        <a:prstGeom prst="rect">
          <a:avLst/>
        </a:prstGeom>
      </xdr:spPr>
    </xdr:pic>
    <xdr:clientData/>
  </xdr:oneCellAnchor>
  <xdr:oneCellAnchor>
    <xdr:from>
      <xdr:col>1</xdr:col>
      <xdr:colOff>340947</xdr:colOff>
      <xdr:row>1855</xdr:row>
      <xdr:rowOff>16201</xdr:rowOff>
    </xdr:from>
    <xdr:ext cx="2143159" cy="560204"/>
    <xdr:pic>
      <xdr:nvPicPr>
        <xdr:cNvPr id="59" name="Imagen 58">
          <a:extLst>
            <a:ext uri="{FF2B5EF4-FFF2-40B4-BE49-F238E27FC236}">
              <a16:creationId xmlns:a16="http://schemas.microsoft.com/office/drawing/2014/main" id="{9C7CDACD-11D2-4D23-BF61-C5A6FF181ED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442890601"/>
          <a:ext cx="2143159" cy="560204"/>
        </a:xfrm>
        <a:prstGeom prst="rect">
          <a:avLst/>
        </a:prstGeom>
      </xdr:spPr>
    </xdr:pic>
    <xdr:clientData/>
  </xdr:oneCellAnchor>
  <xdr:oneCellAnchor>
    <xdr:from>
      <xdr:col>1</xdr:col>
      <xdr:colOff>340947</xdr:colOff>
      <xdr:row>554</xdr:row>
      <xdr:rowOff>16201</xdr:rowOff>
    </xdr:from>
    <xdr:ext cx="2143159" cy="560204"/>
    <xdr:pic>
      <xdr:nvPicPr>
        <xdr:cNvPr id="60" name="Imagen 59">
          <a:extLst>
            <a:ext uri="{FF2B5EF4-FFF2-40B4-BE49-F238E27FC236}">
              <a16:creationId xmlns:a16="http://schemas.microsoft.com/office/drawing/2014/main" id="{639F90FC-BDF8-4380-9F6F-1B3475A47AC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133147126"/>
          <a:ext cx="2143159" cy="560204"/>
        </a:xfrm>
        <a:prstGeom prst="rect">
          <a:avLst/>
        </a:prstGeom>
      </xdr:spPr>
    </xdr:pic>
    <xdr:clientData/>
  </xdr:oneCellAnchor>
  <xdr:oneCellAnchor>
    <xdr:from>
      <xdr:col>1</xdr:col>
      <xdr:colOff>340947</xdr:colOff>
      <xdr:row>591</xdr:row>
      <xdr:rowOff>16201</xdr:rowOff>
    </xdr:from>
    <xdr:ext cx="2143159" cy="560204"/>
    <xdr:pic>
      <xdr:nvPicPr>
        <xdr:cNvPr id="61" name="Imagen 60">
          <a:extLst>
            <a:ext uri="{FF2B5EF4-FFF2-40B4-BE49-F238E27FC236}">
              <a16:creationId xmlns:a16="http://schemas.microsoft.com/office/drawing/2014/main" id="{5ABE7901-FE4C-428C-9155-789E96112AE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141814876"/>
          <a:ext cx="2143159" cy="560204"/>
        </a:xfrm>
        <a:prstGeom prst="rect">
          <a:avLst/>
        </a:prstGeom>
      </xdr:spPr>
    </xdr:pic>
    <xdr:clientData/>
  </xdr:oneCellAnchor>
  <xdr:oneCellAnchor>
    <xdr:from>
      <xdr:col>1</xdr:col>
      <xdr:colOff>340947</xdr:colOff>
      <xdr:row>1558</xdr:row>
      <xdr:rowOff>16201</xdr:rowOff>
    </xdr:from>
    <xdr:ext cx="2143159" cy="560204"/>
    <xdr:pic>
      <xdr:nvPicPr>
        <xdr:cNvPr id="62" name="Imagen 61">
          <a:extLst>
            <a:ext uri="{FF2B5EF4-FFF2-40B4-BE49-F238E27FC236}">
              <a16:creationId xmlns:a16="http://schemas.microsoft.com/office/drawing/2014/main" id="{CDEF86A9-A3A9-4FD2-937A-8C206C6CB20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72205576"/>
          <a:ext cx="2143159" cy="560204"/>
        </a:xfrm>
        <a:prstGeom prst="rect">
          <a:avLst/>
        </a:prstGeom>
      </xdr:spPr>
    </xdr:pic>
    <xdr:clientData/>
  </xdr:oneCellAnchor>
  <xdr:oneCellAnchor>
    <xdr:from>
      <xdr:col>1</xdr:col>
      <xdr:colOff>340947</xdr:colOff>
      <xdr:row>1595</xdr:row>
      <xdr:rowOff>16201</xdr:rowOff>
    </xdr:from>
    <xdr:ext cx="2143159" cy="560204"/>
    <xdr:pic>
      <xdr:nvPicPr>
        <xdr:cNvPr id="63" name="Imagen 62">
          <a:extLst>
            <a:ext uri="{FF2B5EF4-FFF2-40B4-BE49-F238E27FC236}">
              <a16:creationId xmlns:a16="http://schemas.microsoft.com/office/drawing/2014/main" id="{4E2EE926-6D24-4930-9342-C72E0EC94EC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81092401"/>
          <a:ext cx="2143159" cy="560204"/>
        </a:xfrm>
        <a:prstGeom prst="rect">
          <a:avLst/>
        </a:prstGeom>
      </xdr:spPr>
    </xdr:pic>
    <xdr:clientData/>
  </xdr:oneCellAnchor>
  <xdr:oneCellAnchor>
    <xdr:from>
      <xdr:col>1</xdr:col>
      <xdr:colOff>340947</xdr:colOff>
      <xdr:row>1632</xdr:row>
      <xdr:rowOff>16201</xdr:rowOff>
    </xdr:from>
    <xdr:ext cx="2143159" cy="560204"/>
    <xdr:pic>
      <xdr:nvPicPr>
        <xdr:cNvPr id="64" name="Imagen 63">
          <a:extLst>
            <a:ext uri="{FF2B5EF4-FFF2-40B4-BE49-F238E27FC236}">
              <a16:creationId xmlns:a16="http://schemas.microsoft.com/office/drawing/2014/main" id="{9E4BB449-0ED8-44E9-8E7C-05A57EEA3E6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389845876"/>
          <a:ext cx="2143159" cy="560204"/>
        </a:xfrm>
        <a:prstGeom prst="rect">
          <a:avLst/>
        </a:prstGeom>
      </xdr:spPr>
    </xdr:pic>
    <xdr:clientData/>
  </xdr:oneCellAnchor>
  <xdr:oneCellAnchor>
    <xdr:from>
      <xdr:col>1</xdr:col>
      <xdr:colOff>340947</xdr:colOff>
      <xdr:row>1114</xdr:row>
      <xdr:rowOff>16201</xdr:rowOff>
    </xdr:from>
    <xdr:ext cx="2143159" cy="560204"/>
    <xdr:pic>
      <xdr:nvPicPr>
        <xdr:cNvPr id="65" name="Imagen 64">
          <a:extLst>
            <a:ext uri="{FF2B5EF4-FFF2-40B4-BE49-F238E27FC236}">
              <a16:creationId xmlns:a16="http://schemas.microsoft.com/office/drawing/2014/main" id="{F3E15FC2-2C50-4D5D-B1A3-D69E2931AF3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65830376"/>
          <a:ext cx="2143159" cy="560204"/>
        </a:xfrm>
        <a:prstGeom prst="rect">
          <a:avLst/>
        </a:prstGeom>
      </xdr:spPr>
    </xdr:pic>
    <xdr:clientData/>
  </xdr:oneCellAnchor>
  <xdr:oneCellAnchor>
    <xdr:from>
      <xdr:col>1</xdr:col>
      <xdr:colOff>340947</xdr:colOff>
      <xdr:row>1892</xdr:row>
      <xdr:rowOff>16201</xdr:rowOff>
    </xdr:from>
    <xdr:ext cx="2143159" cy="560204"/>
    <xdr:pic>
      <xdr:nvPicPr>
        <xdr:cNvPr id="66" name="Imagen 65">
          <a:extLst>
            <a:ext uri="{FF2B5EF4-FFF2-40B4-BE49-F238E27FC236}">
              <a16:creationId xmlns:a16="http://schemas.microsoft.com/office/drawing/2014/main" id="{35DC927C-7C62-462A-93FE-6207F52E642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451444051"/>
          <a:ext cx="2143159" cy="560204"/>
        </a:xfrm>
        <a:prstGeom prst="rect">
          <a:avLst/>
        </a:prstGeom>
      </xdr:spPr>
    </xdr:pic>
    <xdr:clientData/>
  </xdr:oneCellAnchor>
  <xdr:oneCellAnchor>
    <xdr:from>
      <xdr:col>1</xdr:col>
      <xdr:colOff>340947</xdr:colOff>
      <xdr:row>1077</xdr:row>
      <xdr:rowOff>16201</xdr:rowOff>
    </xdr:from>
    <xdr:ext cx="2143159" cy="560204"/>
    <xdr:pic>
      <xdr:nvPicPr>
        <xdr:cNvPr id="67" name="Imagen 66">
          <a:extLst>
            <a:ext uri="{FF2B5EF4-FFF2-40B4-BE49-F238E27FC236}">
              <a16:creationId xmlns:a16="http://schemas.microsoft.com/office/drawing/2014/main" id="{9D6E1414-445B-401B-A3FB-37FD38F4789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256895926"/>
          <a:ext cx="2143159" cy="560204"/>
        </a:xfrm>
        <a:prstGeom prst="rect">
          <a:avLst/>
        </a:prstGeom>
      </xdr:spPr>
    </xdr:pic>
    <xdr:clientData/>
  </xdr:oneCellAnchor>
  <xdr:oneCellAnchor>
    <xdr:from>
      <xdr:col>1</xdr:col>
      <xdr:colOff>340947</xdr:colOff>
      <xdr:row>1966</xdr:row>
      <xdr:rowOff>16201</xdr:rowOff>
    </xdr:from>
    <xdr:ext cx="2143159" cy="560204"/>
    <xdr:pic>
      <xdr:nvPicPr>
        <xdr:cNvPr id="68" name="Imagen 67">
          <a:extLst>
            <a:ext uri="{FF2B5EF4-FFF2-40B4-BE49-F238E27FC236}">
              <a16:creationId xmlns:a16="http://schemas.microsoft.com/office/drawing/2014/main" id="{0520ED70-F1EF-4D89-B72A-8CF36BD8449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469312951"/>
          <a:ext cx="2143159" cy="560204"/>
        </a:xfrm>
        <a:prstGeom prst="rect">
          <a:avLst/>
        </a:prstGeom>
      </xdr:spPr>
    </xdr:pic>
    <xdr:clientData/>
  </xdr:oneCellAnchor>
  <xdr:oneCellAnchor>
    <xdr:from>
      <xdr:col>1</xdr:col>
      <xdr:colOff>340947</xdr:colOff>
      <xdr:row>2003</xdr:row>
      <xdr:rowOff>16201</xdr:rowOff>
    </xdr:from>
    <xdr:ext cx="2143159" cy="560204"/>
    <xdr:pic>
      <xdr:nvPicPr>
        <xdr:cNvPr id="69" name="Imagen 68">
          <a:extLst>
            <a:ext uri="{FF2B5EF4-FFF2-40B4-BE49-F238E27FC236}">
              <a16:creationId xmlns:a16="http://schemas.microsoft.com/office/drawing/2014/main" id="{5E740EDA-A218-429C-8C32-B7FD857903C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478037851"/>
          <a:ext cx="2143159" cy="560204"/>
        </a:xfrm>
        <a:prstGeom prst="rect">
          <a:avLst/>
        </a:prstGeom>
      </xdr:spPr>
    </xdr:pic>
    <xdr:clientData/>
  </xdr:oneCellAnchor>
  <xdr:oneCellAnchor>
    <xdr:from>
      <xdr:col>1</xdr:col>
      <xdr:colOff>340947</xdr:colOff>
      <xdr:row>2040</xdr:row>
      <xdr:rowOff>16201</xdr:rowOff>
    </xdr:from>
    <xdr:ext cx="2143159" cy="560204"/>
    <xdr:pic>
      <xdr:nvPicPr>
        <xdr:cNvPr id="70" name="Imagen 69">
          <a:extLst>
            <a:ext uri="{FF2B5EF4-FFF2-40B4-BE49-F238E27FC236}">
              <a16:creationId xmlns:a16="http://schemas.microsoft.com/office/drawing/2014/main" id="{6F153C51-6776-40D9-BD0B-334CFC3D92C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486762751"/>
          <a:ext cx="2143159" cy="560204"/>
        </a:xfrm>
        <a:prstGeom prst="rect">
          <a:avLst/>
        </a:prstGeom>
      </xdr:spPr>
    </xdr:pic>
    <xdr:clientData/>
  </xdr:oneCellAnchor>
  <xdr:oneCellAnchor>
    <xdr:from>
      <xdr:col>1</xdr:col>
      <xdr:colOff>340947</xdr:colOff>
      <xdr:row>2077</xdr:row>
      <xdr:rowOff>16201</xdr:rowOff>
    </xdr:from>
    <xdr:ext cx="2143159" cy="560204"/>
    <xdr:pic>
      <xdr:nvPicPr>
        <xdr:cNvPr id="71" name="Imagen 70">
          <a:extLst>
            <a:ext uri="{FF2B5EF4-FFF2-40B4-BE49-F238E27FC236}">
              <a16:creationId xmlns:a16="http://schemas.microsoft.com/office/drawing/2014/main" id="{C188EA34-5AD5-410F-BA8C-E6A95BE2912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495487651"/>
          <a:ext cx="2143159" cy="560204"/>
        </a:xfrm>
        <a:prstGeom prst="rect">
          <a:avLst/>
        </a:prstGeom>
      </xdr:spPr>
    </xdr:pic>
    <xdr:clientData/>
  </xdr:oneCellAnchor>
  <xdr:oneCellAnchor>
    <xdr:from>
      <xdr:col>1</xdr:col>
      <xdr:colOff>340947</xdr:colOff>
      <xdr:row>2114</xdr:row>
      <xdr:rowOff>16201</xdr:rowOff>
    </xdr:from>
    <xdr:ext cx="2143159" cy="560204"/>
    <xdr:pic>
      <xdr:nvPicPr>
        <xdr:cNvPr id="72" name="Imagen 71">
          <a:extLst>
            <a:ext uri="{FF2B5EF4-FFF2-40B4-BE49-F238E27FC236}">
              <a16:creationId xmlns:a16="http://schemas.microsoft.com/office/drawing/2014/main" id="{DF023F20-B0D3-4C00-A408-560733C886F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504212551"/>
          <a:ext cx="2143159" cy="560204"/>
        </a:xfrm>
        <a:prstGeom prst="rect">
          <a:avLst/>
        </a:prstGeom>
      </xdr:spPr>
    </xdr:pic>
    <xdr:clientData/>
  </xdr:oneCellAnchor>
  <xdr:oneCellAnchor>
    <xdr:from>
      <xdr:col>1</xdr:col>
      <xdr:colOff>340947</xdr:colOff>
      <xdr:row>2151</xdr:row>
      <xdr:rowOff>16201</xdr:rowOff>
    </xdr:from>
    <xdr:ext cx="2143159" cy="560204"/>
    <xdr:pic>
      <xdr:nvPicPr>
        <xdr:cNvPr id="73" name="Imagen 72">
          <a:extLst>
            <a:ext uri="{FF2B5EF4-FFF2-40B4-BE49-F238E27FC236}">
              <a16:creationId xmlns:a16="http://schemas.microsoft.com/office/drawing/2014/main" id="{4F8EA90E-B1C6-4F5D-9FED-16E561960C3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512937451"/>
          <a:ext cx="2143159" cy="560204"/>
        </a:xfrm>
        <a:prstGeom prst="rect">
          <a:avLst/>
        </a:prstGeom>
      </xdr:spPr>
    </xdr:pic>
    <xdr:clientData/>
  </xdr:oneCellAnchor>
  <xdr:oneCellAnchor>
    <xdr:from>
      <xdr:col>1</xdr:col>
      <xdr:colOff>340947</xdr:colOff>
      <xdr:row>2188</xdr:row>
      <xdr:rowOff>16201</xdr:rowOff>
    </xdr:from>
    <xdr:ext cx="2143159" cy="560204"/>
    <xdr:pic>
      <xdr:nvPicPr>
        <xdr:cNvPr id="74" name="Imagen 73">
          <a:extLst>
            <a:ext uri="{FF2B5EF4-FFF2-40B4-BE49-F238E27FC236}">
              <a16:creationId xmlns:a16="http://schemas.microsoft.com/office/drawing/2014/main" id="{B788C69F-2271-471D-98E9-C1D6EDF59E3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521662351"/>
          <a:ext cx="2143159" cy="560204"/>
        </a:xfrm>
        <a:prstGeom prst="rect">
          <a:avLst/>
        </a:prstGeom>
      </xdr:spPr>
    </xdr:pic>
    <xdr:clientData/>
  </xdr:oneCellAnchor>
  <xdr:oneCellAnchor>
    <xdr:from>
      <xdr:col>1</xdr:col>
      <xdr:colOff>340947</xdr:colOff>
      <xdr:row>2225</xdr:row>
      <xdr:rowOff>16201</xdr:rowOff>
    </xdr:from>
    <xdr:ext cx="2143159" cy="560204"/>
    <xdr:pic>
      <xdr:nvPicPr>
        <xdr:cNvPr id="75" name="Imagen 74">
          <a:extLst>
            <a:ext uri="{FF2B5EF4-FFF2-40B4-BE49-F238E27FC236}">
              <a16:creationId xmlns:a16="http://schemas.microsoft.com/office/drawing/2014/main" id="{8FBD17CC-99E1-49E3-8547-22ED733EA7E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530387251"/>
          <a:ext cx="2143159" cy="560204"/>
        </a:xfrm>
        <a:prstGeom prst="rect">
          <a:avLst/>
        </a:prstGeom>
      </xdr:spPr>
    </xdr:pic>
    <xdr:clientData/>
  </xdr:oneCellAnchor>
  <xdr:oneCellAnchor>
    <xdr:from>
      <xdr:col>1</xdr:col>
      <xdr:colOff>340947</xdr:colOff>
      <xdr:row>2262</xdr:row>
      <xdr:rowOff>16201</xdr:rowOff>
    </xdr:from>
    <xdr:ext cx="2143159" cy="560204"/>
    <xdr:pic>
      <xdr:nvPicPr>
        <xdr:cNvPr id="76" name="Imagen 75">
          <a:extLst>
            <a:ext uri="{FF2B5EF4-FFF2-40B4-BE49-F238E27FC236}">
              <a16:creationId xmlns:a16="http://schemas.microsoft.com/office/drawing/2014/main" id="{DC308F13-50DD-49C8-B663-3B8908CE465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539112151"/>
          <a:ext cx="2143159" cy="560204"/>
        </a:xfrm>
        <a:prstGeom prst="rect">
          <a:avLst/>
        </a:prstGeom>
      </xdr:spPr>
    </xdr:pic>
    <xdr:clientData/>
  </xdr:oneCellAnchor>
  <xdr:oneCellAnchor>
    <xdr:from>
      <xdr:col>1</xdr:col>
      <xdr:colOff>340947</xdr:colOff>
      <xdr:row>2299</xdr:row>
      <xdr:rowOff>16201</xdr:rowOff>
    </xdr:from>
    <xdr:ext cx="2143159" cy="560204"/>
    <xdr:pic>
      <xdr:nvPicPr>
        <xdr:cNvPr id="77" name="Imagen 76">
          <a:extLst>
            <a:ext uri="{FF2B5EF4-FFF2-40B4-BE49-F238E27FC236}">
              <a16:creationId xmlns:a16="http://schemas.microsoft.com/office/drawing/2014/main" id="{097FD556-DF88-4EE7-B2EC-D416C2F3ABC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547837051"/>
          <a:ext cx="2143159" cy="560204"/>
        </a:xfrm>
        <a:prstGeom prst="rect">
          <a:avLst/>
        </a:prstGeom>
      </xdr:spPr>
    </xdr:pic>
    <xdr:clientData/>
  </xdr:oneCellAnchor>
  <xdr:oneCellAnchor>
    <xdr:from>
      <xdr:col>1</xdr:col>
      <xdr:colOff>340947</xdr:colOff>
      <xdr:row>2336</xdr:row>
      <xdr:rowOff>16201</xdr:rowOff>
    </xdr:from>
    <xdr:ext cx="2143159" cy="560204"/>
    <xdr:pic>
      <xdr:nvPicPr>
        <xdr:cNvPr id="78" name="Imagen 77">
          <a:extLst>
            <a:ext uri="{FF2B5EF4-FFF2-40B4-BE49-F238E27FC236}">
              <a16:creationId xmlns:a16="http://schemas.microsoft.com/office/drawing/2014/main" id="{D2E36E06-3AA2-460B-8421-2FD5572722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557581126"/>
          <a:ext cx="2143159" cy="560204"/>
        </a:xfrm>
        <a:prstGeom prst="rect">
          <a:avLst/>
        </a:prstGeom>
      </xdr:spPr>
    </xdr:pic>
    <xdr:clientData/>
  </xdr:oneCellAnchor>
  <xdr:oneCellAnchor>
    <xdr:from>
      <xdr:col>1</xdr:col>
      <xdr:colOff>340947</xdr:colOff>
      <xdr:row>2373</xdr:row>
      <xdr:rowOff>16201</xdr:rowOff>
    </xdr:from>
    <xdr:ext cx="2143159" cy="560204"/>
    <xdr:pic>
      <xdr:nvPicPr>
        <xdr:cNvPr id="79" name="Imagen 78">
          <a:extLst>
            <a:ext uri="{FF2B5EF4-FFF2-40B4-BE49-F238E27FC236}">
              <a16:creationId xmlns:a16="http://schemas.microsoft.com/office/drawing/2014/main" id="{223D14AE-D882-4911-B570-5AEA0350E0A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567325201"/>
          <a:ext cx="2143159" cy="560204"/>
        </a:xfrm>
        <a:prstGeom prst="rect">
          <a:avLst/>
        </a:prstGeom>
      </xdr:spPr>
    </xdr:pic>
    <xdr:clientData/>
  </xdr:oneCellAnchor>
  <xdr:oneCellAnchor>
    <xdr:from>
      <xdr:col>1</xdr:col>
      <xdr:colOff>340947</xdr:colOff>
      <xdr:row>2410</xdr:row>
      <xdr:rowOff>16201</xdr:rowOff>
    </xdr:from>
    <xdr:ext cx="2143159" cy="560204"/>
    <xdr:pic>
      <xdr:nvPicPr>
        <xdr:cNvPr id="80" name="Imagen 79">
          <a:extLst>
            <a:ext uri="{FF2B5EF4-FFF2-40B4-BE49-F238E27FC236}">
              <a16:creationId xmlns:a16="http://schemas.microsoft.com/office/drawing/2014/main" id="{33246F44-18C7-4CC3-A9EA-C723FB8A297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577069276"/>
          <a:ext cx="2143159" cy="560204"/>
        </a:xfrm>
        <a:prstGeom prst="rect">
          <a:avLst/>
        </a:prstGeom>
      </xdr:spPr>
    </xdr:pic>
    <xdr:clientData/>
  </xdr:oneCellAnchor>
  <xdr:oneCellAnchor>
    <xdr:from>
      <xdr:col>1</xdr:col>
      <xdr:colOff>340947</xdr:colOff>
      <xdr:row>2447</xdr:row>
      <xdr:rowOff>16201</xdr:rowOff>
    </xdr:from>
    <xdr:ext cx="2143159" cy="560204"/>
    <xdr:pic>
      <xdr:nvPicPr>
        <xdr:cNvPr id="81" name="Imagen 80">
          <a:extLst>
            <a:ext uri="{FF2B5EF4-FFF2-40B4-BE49-F238E27FC236}">
              <a16:creationId xmlns:a16="http://schemas.microsoft.com/office/drawing/2014/main" id="{4ED584A5-F5B5-43BA-B64A-E88E6CF78E7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585737026"/>
          <a:ext cx="2143159" cy="560204"/>
        </a:xfrm>
        <a:prstGeom prst="rect">
          <a:avLst/>
        </a:prstGeom>
      </xdr:spPr>
    </xdr:pic>
    <xdr:clientData/>
  </xdr:oneCellAnchor>
  <xdr:oneCellAnchor>
    <xdr:from>
      <xdr:col>1</xdr:col>
      <xdr:colOff>340947</xdr:colOff>
      <xdr:row>2484</xdr:row>
      <xdr:rowOff>16201</xdr:rowOff>
    </xdr:from>
    <xdr:ext cx="2143159" cy="560204"/>
    <xdr:pic>
      <xdr:nvPicPr>
        <xdr:cNvPr id="82" name="Imagen 81">
          <a:extLst>
            <a:ext uri="{FF2B5EF4-FFF2-40B4-BE49-F238E27FC236}">
              <a16:creationId xmlns:a16="http://schemas.microsoft.com/office/drawing/2014/main" id="{FE3E2E33-9756-4FEF-896B-CE1C8F955EB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595262026"/>
          <a:ext cx="2143159" cy="560204"/>
        </a:xfrm>
        <a:prstGeom prst="rect">
          <a:avLst/>
        </a:prstGeom>
      </xdr:spPr>
    </xdr:pic>
    <xdr:clientData/>
  </xdr:oneCellAnchor>
  <xdr:oneCellAnchor>
    <xdr:from>
      <xdr:col>1</xdr:col>
      <xdr:colOff>340947</xdr:colOff>
      <xdr:row>2521</xdr:row>
      <xdr:rowOff>16201</xdr:rowOff>
    </xdr:from>
    <xdr:ext cx="2143159" cy="560204"/>
    <xdr:pic>
      <xdr:nvPicPr>
        <xdr:cNvPr id="83" name="Imagen 82">
          <a:extLst>
            <a:ext uri="{FF2B5EF4-FFF2-40B4-BE49-F238E27FC236}">
              <a16:creationId xmlns:a16="http://schemas.microsoft.com/office/drawing/2014/main" id="{5E12F194-192F-4C38-B5CA-B14394BA8B8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604787026"/>
          <a:ext cx="2143159" cy="560204"/>
        </a:xfrm>
        <a:prstGeom prst="rect">
          <a:avLst/>
        </a:prstGeom>
      </xdr:spPr>
    </xdr:pic>
    <xdr:clientData/>
  </xdr:oneCellAnchor>
  <xdr:oneCellAnchor>
    <xdr:from>
      <xdr:col>1</xdr:col>
      <xdr:colOff>340947</xdr:colOff>
      <xdr:row>2558</xdr:row>
      <xdr:rowOff>16201</xdr:rowOff>
    </xdr:from>
    <xdr:ext cx="2143159" cy="560204"/>
    <xdr:pic>
      <xdr:nvPicPr>
        <xdr:cNvPr id="84" name="Imagen 83">
          <a:extLst>
            <a:ext uri="{FF2B5EF4-FFF2-40B4-BE49-F238E27FC236}">
              <a16:creationId xmlns:a16="http://schemas.microsoft.com/office/drawing/2014/main" id="{C72B78E3-A18C-4986-AABE-FEA6DFB97C0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614207251"/>
          <a:ext cx="2143159" cy="560204"/>
        </a:xfrm>
        <a:prstGeom prst="rect">
          <a:avLst/>
        </a:prstGeom>
      </xdr:spPr>
    </xdr:pic>
    <xdr:clientData/>
  </xdr:oneCellAnchor>
  <xdr:oneCellAnchor>
    <xdr:from>
      <xdr:col>1</xdr:col>
      <xdr:colOff>340947</xdr:colOff>
      <xdr:row>2595</xdr:row>
      <xdr:rowOff>16201</xdr:rowOff>
    </xdr:from>
    <xdr:ext cx="2143159" cy="560204"/>
    <xdr:pic>
      <xdr:nvPicPr>
        <xdr:cNvPr id="85" name="Imagen 84">
          <a:extLst>
            <a:ext uri="{FF2B5EF4-FFF2-40B4-BE49-F238E27FC236}">
              <a16:creationId xmlns:a16="http://schemas.microsoft.com/office/drawing/2014/main" id="{DD06167C-7660-4A15-9BB1-E98EBB06B07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623627476"/>
          <a:ext cx="2143159" cy="560204"/>
        </a:xfrm>
        <a:prstGeom prst="rect">
          <a:avLst/>
        </a:prstGeom>
      </xdr:spPr>
    </xdr:pic>
    <xdr:clientData/>
  </xdr:oneCellAnchor>
  <xdr:oneCellAnchor>
    <xdr:from>
      <xdr:col>1</xdr:col>
      <xdr:colOff>340947</xdr:colOff>
      <xdr:row>2632</xdr:row>
      <xdr:rowOff>16201</xdr:rowOff>
    </xdr:from>
    <xdr:ext cx="2143159" cy="560204"/>
    <xdr:pic>
      <xdr:nvPicPr>
        <xdr:cNvPr id="86" name="Imagen 85">
          <a:extLst>
            <a:ext uri="{FF2B5EF4-FFF2-40B4-BE49-F238E27FC236}">
              <a16:creationId xmlns:a16="http://schemas.microsoft.com/office/drawing/2014/main" id="{6D34BABB-8967-4820-ACBB-F09603596E7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633047701"/>
          <a:ext cx="2143159" cy="560204"/>
        </a:xfrm>
        <a:prstGeom prst="rect">
          <a:avLst/>
        </a:prstGeom>
      </xdr:spPr>
    </xdr:pic>
    <xdr:clientData/>
  </xdr:oneCellAnchor>
  <xdr:oneCellAnchor>
    <xdr:from>
      <xdr:col>1</xdr:col>
      <xdr:colOff>340947</xdr:colOff>
      <xdr:row>2669</xdr:row>
      <xdr:rowOff>16201</xdr:rowOff>
    </xdr:from>
    <xdr:ext cx="2143159" cy="560204"/>
    <xdr:pic>
      <xdr:nvPicPr>
        <xdr:cNvPr id="87" name="Imagen 86">
          <a:extLst>
            <a:ext uri="{FF2B5EF4-FFF2-40B4-BE49-F238E27FC236}">
              <a16:creationId xmlns:a16="http://schemas.microsoft.com/office/drawing/2014/main" id="{DFD0048B-F634-409F-9165-BF13107A65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642467926"/>
          <a:ext cx="2143159" cy="560204"/>
        </a:xfrm>
        <a:prstGeom prst="rect">
          <a:avLst/>
        </a:prstGeom>
      </xdr:spPr>
    </xdr:pic>
    <xdr:clientData/>
  </xdr:oneCellAnchor>
  <xdr:oneCellAnchor>
    <xdr:from>
      <xdr:col>1</xdr:col>
      <xdr:colOff>340947</xdr:colOff>
      <xdr:row>2706</xdr:row>
      <xdr:rowOff>16201</xdr:rowOff>
    </xdr:from>
    <xdr:ext cx="2143159" cy="560204"/>
    <xdr:pic>
      <xdr:nvPicPr>
        <xdr:cNvPr id="88" name="Imagen 87">
          <a:extLst>
            <a:ext uri="{FF2B5EF4-FFF2-40B4-BE49-F238E27FC236}">
              <a16:creationId xmlns:a16="http://schemas.microsoft.com/office/drawing/2014/main" id="{5956DC04-F7B1-4139-9892-6BFEAE3664A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651888151"/>
          <a:ext cx="2143159" cy="560204"/>
        </a:xfrm>
        <a:prstGeom prst="rect">
          <a:avLst/>
        </a:prstGeom>
      </xdr:spPr>
    </xdr:pic>
    <xdr:clientData/>
  </xdr:oneCellAnchor>
  <xdr:oneCellAnchor>
    <xdr:from>
      <xdr:col>1</xdr:col>
      <xdr:colOff>340947</xdr:colOff>
      <xdr:row>2743</xdr:row>
      <xdr:rowOff>16201</xdr:rowOff>
    </xdr:from>
    <xdr:ext cx="2143159" cy="560204"/>
    <xdr:pic>
      <xdr:nvPicPr>
        <xdr:cNvPr id="89" name="Imagen 88">
          <a:extLst>
            <a:ext uri="{FF2B5EF4-FFF2-40B4-BE49-F238E27FC236}">
              <a16:creationId xmlns:a16="http://schemas.microsoft.com/office/drawing/2014/main" id="{032609E4-B7AB-4923-BD89-7ED0EFD2BB2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661092150"/>
          <a:ext cx="2143159" cy="560204"/>
        </a:xfrm>
        <a:prstGeom prst="rect">
          <a:avLst/>
        </a:prstGeom>
      </xdr:spPr>
    </xdr:pic>
    <xdr:clientData/>
  </xdr:oneCellAnchor>
  <xdr:oneCellAnchor>
    <xdr:from>
      <xdr:col>1</xdr:col>
      <xdr:colOff>340947</xdr:colOff>
      <xdr:row>2780</xdr:row>
      <xdr:rowOff>16201</xdr:rowOff>
    </xdr:from>
    <xdr:ext cx="2143159" cy="560204"/>
    <xdr:pic>
      <xdr:nvPicPr>
        <xdr:cNvPr id="90" name="Imagen 89">
          <a:extLst>
            <a:ext uri="{FF2B5EF4-FFF2-40B4-BE49-F238E27FC236}">
              <a16:creationId xmlns:a16="http://schemas.microsoft.com/office/drawing/2014/main" id="{0329DF30-1FEB-4179-927A-EE8A05C2A2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661092150"/>
          <a:ext cx="2143159" cy="560204"/>
        </a:xfrm>
        <a:prstGeom prst="rect">
          <a:avLst/>
        </a:prstGeom>
      </xdr:spPr>
    </xdr:pic>
    <xdr:clientData/>
  </xdr:oneCellAnchor>
  <xdr:oneCellAnchor>
    <xdr:from>
      <xdr:col>1</xdr:col>
      <xdr:colOff>340947</xdr:colOff>
      <xdr:row>2817</xdr:row>
      <xdr:rowOff>16201</xdr:rowOff>
    </xdr:from>
    <xdr:ext cx="2143159" cy="560204"/>
    <xdr:pic>
      <xdr:nvPicPr>
        <xdr:cNvPr id="91" name="Imagen 90">
          <a:extLst>
            <a:ext uri="{FF2B5EF4-FFF2-40B4-BE49-F238E27FC236}">
              <a16:creationId xmlns:a16="http://schemas.microsoft.com/office/drawing/2014/main" id="{0B3F00B6-EA6F-4155-AF35-B858CE9BCD7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661092150"/>
          <a:ext cx="2143159" cy="560204"/>
        </a:xfrm>
        <a:prstGeom prst="rect">
          <a:avLst/>
        </a:prstGeom>
      </xdr:spPr>
    </xdr:pic>
    <xdr:clientData/>
  </xdr:oneCellAnchor>
  <xdr:oneCellAnchor>
    <xdr:from>
      <xdr:col>1</xdr:col>
      <xdr:colOff>340947</xdr:colOff>
      <xdr:row>2854</xdr:row>
      <xdr:rowOff>16201</xdr:rowOff>
    </xdr:from>
    <xdr:ext cx="2143159" cy="560204"/>
    <xdr:pic>
      <xdr:nvPicPr>
        <xdr:cNvPr id="92" name="Imagen 91">
          <a:extLst>
            <a:ext uri="{FF2B5EF4-FFF2-40B4-BE49-F238E27FC236}">
              <a16:creationId xmlns:a16="http://schemas.microsoft.com/office/drawing/2014/main" id="{933936D6-82A1-4E27-B624-2C637CCCFE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661092150"/>
          <a:ext cx="2143159" cy="560204"/>
        </a:xfrm>
        <a:prstGeom prst="rect">
          <a:avLst/>
        </a:prstGeom>
      </xdr:spPr>
    </xdr:pic>
    <xdr:clientData/>
  </xdr:oneCellAnchor>
  <xdr:oneCellAnchor>
    <xdr:from>
      <xdr:col>1</xdr:col>
      <xdr:colOff>340947</xdr:colOff>
      <xdr:row>2891</xdr:row>
      <xdr:rowOff>16201</xdr:rowOff>
    </xdr:from>
    <xdr:ext cx="2143159" cy="560204"/>
    <xdr:pic>
      <xdr:nvPicPr>
        <xdr:cNvPr id="93" name="Imagen 92">
          <a:extLst>
            <a:ext uri="{FF2B5EF4-FFF2-40B4-BE49-F238E27FC236}">
              <a16:creationId xmlns:a16="http://schemas.microsoft.com/office/drawing/2014/main" id="{48513B67-DD64-4E31-8A5C-61A0C05816E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661092150"/>
          <a:ext cx="2143159" cy="560204"/>
        </a:xfrm>
        <a:prstGeom prst="rect">
          <a:avLst/>
        </a:prstGeom>
      </xdr:spPr>
    </xdr:pic>
    <xdr:clientData/>
  </xdr:oneCellAnchor>
  <xdr:oneCellAnchor>
    <xdr:from>
      <xdr:col>1</xdr:col>
      <xdr:colOff>340947</xdr:colOff>
      <xdr:row>2928</xdr:row>
      <xdr:rowOff>16201</xdr:rowOff>
    </xdr:from>
    <xdr:ext cx="2143159" cy="560204"/>
    <xdr:pic>
      <xdr:nvPicPr>
        <xdr:cNvPr id="94" name="Imagen 93">
          <a:extLst>
            <a:ext uri="{FF2B5EF4-FFF2-40B4-BE49-F238E27FC236}">
              <a16:creationId xmlns:a16="http://schemas.microsoft.com/office/drawing/2014/main" id="{A7D1FD6E-71E4-433E-8692-4C2CFBD79F2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661092150"/>
          <a:ext cx="2143159" cy="560204"/>
        </a:xfrm>
        <a:prstGeom prst="rect">
          <a:avLst/>
        </a:prstGeom>
      </xdr:spPr>
    </xdr:pic>
    <xdr:clientData/>
  </xdr:oneCellAnchor>
  <xdr:oneCellAnchor>
    <xdr:from>
      <xdr:col>1</xdr:col>
      <xdr:colOff>340947</xdr:colOff>
      <xdr:row>2965</xdr:row>
      <xdr:rowOff>16201</xdr:rowOff>
    </xdr:from>
    <xdr:ext cx="2143159" cy="560204"/>
    <xdr:pic>
      <xdr:nvPicPr>
        <xdr:cNvPr id="95" name="Imagen 94">
          <a:extLst>
            <a:ext uri="{FF2B5EF4-FFF2-40B4-BE49-F238E27FC236}">
              <a16:creationId xmlns:a16="http://schemas.microsoft.com/office/drawing/2014/main" id="{57972CC2-69E1-435F-B6E2-64EA9126B55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661092150"/>
          <a:ext cx="2143159" cy="560204"/>
        </a:xfrm>
        <a:prstGeom prst="rect">
          <a:avLst/>
        </a:prstGeom>
      </xdr:spPr>
    </xdr:pic>
    <xdr:clientData/>
  </xdr:oneCellAnchor>
  <xdr:oneCellAnchor>
    <xdr:from>
      <xdr:col>1</xdr:col>
      <xdr:colOff>340947</xdr:colOff>
      <xdr:row>3002</xdr:row>
      <xdr:rowOff>16201</xdr:rowOff>
    </xdr:from>
    <xdr:ext cx="2143159" cy="560204"/>
    <xdr:pic>
      <xdr:nvPicPr>
        <xdr:cNvPr id="96" name="Imagen 95">
          <a:extLst>
            <a:ext uri="{FF2B5EF4-FFF2-40B4-BE49-F238E27FC236}">
              <a16:creationId xmlns:a16="http://schemas.microsoft.com/office/drawing/2014/main" id="{05E88D7B-73F5-46F1-A7BD-97B2B9FE059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02947" y="661092150"/>
          <a:ext cx="2143159" cy="560204"/>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twoCellAnchor editAs="oneCell">
    <xdr:from>
      <xdr:col>1</xdr:col>
      <xdr:colOff>740872</xdr:colOff>
      <xdr:row>11</xdr:row>
      <xdr:rowOff>67367</xdr:rowOff>
    </xdr:from>
    <xdr:to>
      <xdr:col>7</xdr:col>
      <xdr:colOff>17318</xdr:colOff>
      <xdr:row>30</xdr:row>
      <xdr:rowOff>136779</xdr:rowOff>
    </xdr:to>
    <xdr:pic>
      <xdr:nvPicPr>
        <xdr:cNvPr id="21" name="Imagen 20">
          <a:extLst>
            <a:ext uri="{FF2B5EF4-FFF2-40B4-BE49-F238E27FC236}">
              <a16:creationId xmlns:a16="http://schemas.microsoft.com/office/drawing/2014/main" id="{9DDED2C7-31C6-4647-994A-C9AAAB1EDE2C}"/>
            </a:ext>
          </a:extLst>
        </xdr:cNvPr>
        <xdr:cNvPicPr>
          <a:picLocks noChangeAspect="1"/>
        </xdr:cNvPicPr>
      </xdr:nvPicPr>
      <xdr:blipFill>
        <a:blip xmlns:r="http://schemas.openxmlformats.org/officeDocument/2006/relationships" r:embed="rId1"/>
        <a:stretch>
          <a:fillRect/>
        </a:stretch>
      </xdr:blipFill>
      <xdr:spPr>
        <a:xfrm>
          <a:off x="1535257" y="2722937"/>
          <a:ext cx="4019896" cy="5096708"/>
        </a:xfrm>
        <a:prstGeom prst="rect">
          <a:avLst/>
        </a:prstGeom>
      </xdr:spPr>
    </xdr:pic>
    <xdr:clientData/>
  </xdr:twoCellAnchor>
  <xdr:twoCellAnchor editAs="oneCell">
    <xdr:from>
      <xdr:col>7</xdr:col>
      <xdr:colOff>436764</xdr:colOff>
      <xdr:row>11</xdr:row>
      <xdr:rowOff>102004</xdr:rowOff>
    </xdr:from>
    <xdr:to>
      <xdr:col>13</xdr:col>
      <xdr:colOff>0</xdr:colOff>
      <xdr:row>30</xdr:row>
      <xdr:rowOff>154351</xdr:rowOff>
    </xdr:to>
    <xdr:pic>
      <xdr:nvPicPr>
        <xdr:cNvPr id="22" name="Imagen 21">
          <a:extLst>
            <a:ext uri="{FF2B5EF4-FFF2-40B4-BE49-F238E27FC236}">
              <a16:creationId xmlns:a16="http://schemas.microsoft.com/office/drawing/2014/main" id="{94D4C57E-723E-4362-9D4A-5EA2E9843C7A}"/>
            </a:ext>
          </a:extLst>
        </xdr:cNvPr>
        <xdr:cNvPicPr>
          <a:picLocks noChangeAspect="1"/>
        </xdr:cNvPicPr>
      </xdr:nvPicPr>
      <xdr:blipFill>
        <a:blip xmlns:r="http://schemas.openxmlformats.org/officeDocument/2006/relationships" r:embed="rId2"/>
        <a:stretch>
          <a:fillRect/>
        </a:stretch>
      </xdr:blipFill>
      <xdr:spPr>
        <a:xfrm>
          <a:off x="5974599" y="2755669"/>
          <a:ext cx="4102851" cy="5085358"/>
        </a:xfrm>
        <a:prstGeom prst="rect">
          <a:avLst/>
        </a:prstGeom>
      </xdr:spPr>
    </xdr:pic>
    <xdr:clientData/>
  </xdr:twoCellAnchor>
  <xdr:twoCellAnchor editAs="oneCell">
    <xdr:from>
      <xdr:col>2</xdr:col>
      <xdr:colOff>105814</xdr:colOff>
      <xdr:row>47</xdr:row>
      <xdr:rowOff>84687</xdr:rowOff>
    </xdr:from>
    <xdr:to>
      <xdr:col>7</xdr:col>
      <xdr:colOff>20947</xdr:colOff>
      <xdr:row>69</xdr:row>
      <xdr:rowOff>169782</xdr:rowOff>
    </xdr:to>
    <xdr:pic>
      <xdr:nvPicPr>
        <xdr:cNvPr id="23" name="Imagen 22">
          <a:extLst>
            <a:ext uri="{FF2B5EF4-FFF2-40B4-BE49-F238E27FC236}">
              <a16:creationId xmlns:a16="http://schemas.microsoft.com/office/drawing/2014/main" id="{F0CCE65E-8835-4142-A085-8802A33413C7}"/>
            </a:ext>
          </a:extLst>
        </xdr:cNvPr>
        <xdr:cNvPicPr>
          <a:picLocks noChangeAspect="1"/>
        </xdr:cNvPicPr>
      </xdr:nvPicPr>
      <xdr:blipFill>
        <a:blip xmlns:r="http://schemas.openxmlformats.org/officeDocument/2006/relationships" r:embed="rId3"/>
        <a:stretch>
          <a:fillRect/>
        </a:stretch>
      </xdr:blipFill>
      <xdr:spPr>
        <a:xfrm>
          <a:off x="1685059" y="11811867"/>
          <a:ext cx="3866103" cy="5116200"/>
        </a:xfrm>
        <a:prstGeom prst="rect">
          <a:avLst/>
        </a:prstGeom>
      </xdr:spPr>
    </xdr:pic>
    <xdr:clientData/>
  </xdr:twoCellAnchor>
  <xdr:twoCellAnchor editAs="oneCell">
    <xdr:from>
      <xdr:col>8</xdr:col>
      <xdr:colOff>125037</xdr:colOff>
      <xdr:row>47</xdr:row>
      <xdr:rowOff>84688</xdr:rowOff>
    </xdr:from>
    <xdr:to>
      <xdr:col>13</xdr:col>
      <xdr:colOff>441582</xdr:colOff>
      <xdr:row>69</xdr:row>
      <xdr:rowOff>171688</xdr:rowOff>
    </xdr:to>
    <xdr:pic>
      <xdr:nvPicPr>
        <xdr:cNvPr id="24" name="Imagen 23">
          <a:extLst>
            <a:ext uri="{FF2B5EF4-FFF2-40B4-BE49-F238E27FC236}">
              <a16:creationId xmlns:a16="http://schemas.microsoft.com/office/drawing/2014/main" id="{921AC46E-FCCC-4E7C-941F-FF308074DE5F}"/>
            </a:ext>
          </a:extLst>
        </xdr:cNvPr>
        <xdr:cNvPicPr>
          <a:picLocks noChangeAspect="1"/>
        </xdr:cNvPicPr>
      </xdr:nvPicPr>
      <xdr:blipFill>
        <a:blip xmlns:r="http://schemas.openxmlformats.org/officeDocument/2006/relationships" r:embed="rId4"/>
        <a:stretch>
          <a:fillRect/>
        </a:stretch>
      </xdr:blipFill>
      <xdr:spPr>
        <a:xfrm>
          <a:off x="6451542" y="11811868"/>
          <a:ext cx="4063680" cy="5110485"/>
        </a:xfrm>
        <a:prstGeom prst="rect">
          <a:avLst/>
        </a:prstGeom>
      </xdr:spPr>
    </xdr:pic>
    <xdr:clientData/>
  </xdr:twoCellAnchor>
  <xdr:twoCellAnchor editAs="oneCell">
    <xdr:from>
      <xdr:col>2</xdr:col>
      <xdr:colOff>153958</xdr:colOff>
      <xdr:row>84</xdr:row>
      <xdr:rowOff>69274</xdr:rowOff>
    </xdr:from>
    <xdr:to>
      <xdr:col>7</xdr:col>
      <xdr:colOff>168941</xdr:colOff>
      <xdr:row>106</xdr:row>
      <xdr:rowOff>171514</xdr:rowOff>
    </xdr:to>
    <xdr:pic>
      <xdr:nvPicPr>
        <xdr:cNvPr id="25" name="Imagen 24">
          <a:extLst>
            <a:ext uri="{FF2B5EF4-FFF2-40B4-BE49-F238E27FC236}">
              <a16:creationId xmlns:a16="http://schemas.microsoft.com/office/drawing/2014/main" id="{95DA1A4B-0638-47F3-AECD-D6F977C5A038}"/>
            </a:ext>
          </a:extLst>
        </xdr:cNvPr>
        <xdr:cNvPicPr>
          <a:picLocks noChangeAspect="1"/>
        </xdr:cNvPicPr>
      </xdr:nvPicPr>
      <xdr:blipFill>
        <a:blip xmlns:r="http://schemas.openxmlformats.org/officeDocument/2006/relationships" r:embed="rId5"/>
        <a:stretch>
          <a:fillRect/>
        </a:stretch>
      </xdr:blipFill>
      <xdr:spPr>
        <a:xfrm>
          <a:off x="1735108" y="20346094"/>
          <a:ext cx="3971668" cy="5129535"/>
        </a:xfrm>
        <a:prstGeom prst="rect">
          <a:avLst/>
        </a:prstGeom>
      </xdr:spPr>
    </xdr:pic>
    <xdr:clientData/>
  </xdr:twoCellAnchor>
  <xdr:twoCellAnchor editAs="oneCell">
    <xdr:from>
      <xdr:col>8</xdr:col>
      <xdr:colOff>194308</xdr:colOff>
      <xdr:row>84</xdr:row>
      <xdr:rowOff>80876</xdr:rowOff>
    </xdr:from>
    <xdr:to>
      <xdr:col>12</xdr:col>
      <xdr:colOff>511541</xdr:colOff>
      <xdr:row>106</xdr:row>
      <xdr:rowOff>167876</xdr:rowOff>
    </xdr:to>
    <xdr:pic>
      <xdr:nvPicPr>
        <xdr:cNvPr id="26" name="Imagen 25">
          <a:extLst>
            <a:ext uri="{FF2B5EF4-FFF2-40B4-BE49-F238E27FC236}">
              <a16:creationId xmlns:a16="http://schemas.microsoft.com/office/drawing/2014/main" id="{096CE646-9F2F-4426-8C11-5F1048586D8D}"/>
            </a:ext>
          </a:extLst>
        </xdr:cNvPr>
        <xdr:cNvPicPr>
          <a:picLocks noChangeAspect="1"/>
        </xdr:cNvPicPr>
      </xdr:nvPicPr>
      <xdr:blipFill>
        <a:blip xmlns:r="http://schemas.openxmlformats.org/officeDocument/2006/relationships" r:embed="rId6"/>
        <a:stretch>
          <a:fillRect/>
        </a:stretch>
      </xdr:blipFill>
      <xdr:spPr>
        <a:xfrm>
          <a:off x="6518908" y="20361506"/>
          <a:ext cx="3483343" cy="5118105"/>
        </a:xfrm>
        <a:prstGeom prst="rect">
          <a:avLst/>
        </a:prstGeom>
      </xdr:spPr>
    </xdr:pic>
    <xdr:clientData/>
  </xdr:twoCellAnchor>
  <xdr:twoCellAnchor editAs="oneCell">
    <xdr:from>
      <xdr:col>5</xdr:col>
      <xdr:colOff>692727</xdr:colOff>
      <xdr:row>940</xdr:row>
      <xdr:rowOff>94671</xdr:rowOff>
    </xdr:from>
    <xdr:to>
      <xdr:col>10</xdr:col>
      <xdr:colOff>346364</xdr:colOff>
      <xdr:row>961</xdr:row>
      <xdr:rowOff>207359</xdr:rowOff>
    </xdr:to>
    <xdr:pic>
      <xdr:nvPicPr>
        <xdr:cNvPr id="27" name="Imagen 26">
          <a:extLst>
            <a:ext uri="{FF2B5EF4-FFF2-40B4-BE49-F238E27FC236}">
              <a16:creationId xmlns:a16="http://schemas.microsoft.com/office/drawing/2014/main" id="{60CDADAC-9486-4AB5-BC52-FB120A7F1039}"/>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647507" y="232108431"/>
          <a:ext cx="3604607" cy="4913286"/>
        </a:xfrm>
        <a:prstGeom prst="rect">
          <a:avLst/>
        </a:prstGeom>
        <a:noFill/>
      </xdr:spPr>
    </xdr:pic>
    <xdr:clientData/>
  </xdr:twoCellAnchor>
  <xdr:twoCellAnchor editAs="oneCell">
    <xdr:from>
      <xdr:col>5</xdr:col>
      <xdr:colOff>741218</xdr:colOff>
      <xdr:row>978</xdr:row>
      <xdr:rowOff>22687</xdr:rowOff>
    </xdr:from>
    <xdr:to>
      <xdr:col>10</xdr:col>
      <xdr:colOff>68445</xdr:colOff>
      <xdr:row>997</xdr:row>
      <xdr:rowOff>163541</xdr:rowOff>
    </xdr:to>
    <xdr:pic>
      <xdr:nvPicPr>
        <xdr:cNvPr id="28" name="Imagen 27">
          <a:extLst>
            <a:ext uri="{FF2B5EF4-FFF2-40B4-BE49-F238E27FC236}">
              <a16:creationId xmlns:a16="http://schemas.microsoft.com/office/drawing/2014/main" id="{10121FC8-8CA2-4100-A094-F92A0F230A73}"/>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689763" y="236533632"/>
          <a:ext cx="3277678" cy="4613968"/>
        </a:xfrm>
        <a:prstGeom prst="rect">
          <a:avLst/>
        </a:prstGeom>
        <a:noFill/>
      </xdr:spPr>
    </xdr:pic>
    <xdr:clientData/>
  </xdr:twoCellAnchor>
  <xdr:twoCellAnchor editAs="oneCell">
    <xdr:from>
      <xdr:col>3</xdr:col>
      <xdr:colOff>404032</xdr:colOff>
      <xdr:row>1002</xdr:row>
      <xdr:rowOff>405937</xdr:rowOff>
    </xdr:from>
    <xdr:to>
      <xdr:col>9</xdr:col>
      <xdr:colOff>497938</xdr:colOff>
      <xdr:row>1010</xdr:row>
      <xdr:rowOff>73428</xdr:rowOff>
    </xdr:to>
    <xdr:pic>
      <xdr:nvPicPr>
        <xdr:cNvPr id="3" name="Imagen 2">
          <a:extLst>
            <a:ext uri="{FF2B5EF4-FFF2-40B4-BE49-F238E27FC236}">
              <a16:creationId xmlns:a16="http://schemas.microsoft.com/office/drawing/2014/main" id="{DE89B1C0-3470-3F58-092C-3E49263094E2}"/>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93941" y="237058892"/>
          <a:ext cx="4873724" cy="24557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415636</xdr:colOff>
      <xdr:row>903</xdr:row>
      <xdr:rowOff>124691</xdr:rowOff>
    </xdr:from>
    <xdr:to>
      <xdr:col>13</xdr:col>
      <xdr:colOff>561455</xdr:colOff>
      <xdr:row>924</xdr:row>
      <xdr:rowOff>174648</xdr:rowOff>
    </xdr:to>
    <xdr:pic>
      <xdr:nvPicPr>
        <xdr:cNvPr id="4" name="Imagen 3">
          <a:extLst>
            <a:ext uri="{FF2B5EF4-FFF2-40B4-BE49-F238E27FC236}">
              <a16:creationId xmlns:a16="http://schemas.microsoft.com/office/drawing/2014/main" id="{60D1C4FA-FB0F-8C1B-B8A1-59DFE32776CD}"/>
            </a:ext>
          </a:extLst>
        </xdr:cNvPr>
        <xdr:cNvPicPr>
          <a:picLocks noChangeAspect="1"/>
        </xdr:cNvPicPr>
      </xdr:nvPicPr>
      <xdr:blipFill>
        <a:blip xmlns:r="http://schemas.openxmlformats.org/officeDocument/2006/relationships" r:embed="rId9"/>
        <a:stretch>
          <a:fillRect/>
        </a:stretch>
      </xdr:blipFill>
      <xdr:spPr>
        <a:xfrm>
          <a:off x="6733309" y="217114582"/>
          <a:ext cx="3906982" cy="5213894"/>
        </a:xfrm>
        <a:prstGeom prst="rect">
          <a:avLst/>
        </a:prstGeom>
      </xdr:spPr>
    </xdr:pic>
    <xdr:clientData/>
  </xdr:twoCellAnchor>
  <xdr:twoCellAnchor editAs="oneCell">
    <xdr:from>
      <xdr:col>2</xdr:col>
      <xdr:colOff>41563</xdr:colOff>
      <xdr:row>903</xdr:row>
      <xdr:rowOff>166255</xdr:rowOff>
    </xdr:from>
    <xdr:to>
      <xdr:col>6</xdr:col>
      <xdr:colOff>761999</xdr:colOff>
      <xdr:row>924</xdr:row>
      <xdr:rowOff>171615</xdr:rowOff>
    </xdr:to>
    <xdr:pic>
      <xdr:nvPicPr>
        <xdr:cNvPr id="5" name="Imagen 4">
          <a:extLst>
            <a:ext uri="{FF2B5EF4-FFF2-40B4-BE49-F238E27FC236}">
              <a16:creationId xmlns:a16="http://schemas.microsoft.com/office/drawing/2014/main" id="{D605E23A-27EC-070A-501A-44B7623F259D}"/>
            </a:ext>
          </a:extLst>
        </xdr:cNvPr>
        <xdr:cNvPicPr>
          <a:picLocks noChangeAspect="1"/>
        </xdr:cNvPicPr>
      </xdr:nvPicPr>
      <xdr:blipFill>
        <a:blip xmlns:r="http://schemas.openxmlformats.org/officeDocument/2006/relationships" r:embed="rId10"/>
        <a:stretch>
          <a:fillRect/>
        </a:stretch>
      </xdr:blipFill>
      <xdr:spPr>
        <a:xfrm>
          <a:off x="1620981" y="217156146"/>
          <a:ext cx="3879273" cy="5176917"/>
        </a:xfrm>
        <a:prstGeom prst="rect">
          <a:avLst/>
        </a:prstGeom>
      </xdr:spPr>
    </xdr:pic>
    <xdr:clientData/>
  </xdr:twoCellAnchor>
  <xdr:twoCellAnchor editAs="oneCell">
    <xdr:from>
      <xdr:col>1</xdr:col>
      <xdr:colOff>568035</xdr:colOff>
      <xdr:row>968</xdr:row>
      <xdr:rowOff>69272</xdr:rowOff>
    </xdr:from>
    <xdr:to>
      <xdr:col>5</xdr:col>
      <xdr:colOff>436265</xdr:colOff>
      <xdr:row>969</xdr:row>
      <xdr:rowOff>542230</xdr:rowOff>
    </xdr:to>
    <xdr:pic>
      <xdr:nvPicPr>
        <xdr:cNvPr id="29" name="Imagen 28">
          <a:extLst>
            <a:ext uri="{FF2B5EF4-FFF2-40B4-BE49-F238E27FC236}">
              <a16:creationId xmlns:a16="http://schemas.microsoft.com/office/drawing/2014/main" id="{8AA41177-E53C-6308-2A54-22B0AA2C7BCB}"/>
            </a:ext>
          </a:extLst>
        </xdr:cNvPr>
        <xdr:cNvPicPr>
          <a:picLocks noChangeAspect="1"/>
        </xdr:cNvPicPr>
      </xdr:nvPicPr>
      <xdr:blipFill>
        <a:blip xmlns:r="http://schemas.openxmlformats.org/officeDocument/2006/relationships" r:embed="rId11"/>
        <a:stretch>
          <a:fillRect/>
        </a:stretch>
      </xdr:blipFill>
      <xdr:spPr>
        <a:xfrm>
          <a:off x="1357744" y="233310545"/>
          <a:ext cx="3023256" cy="651163"/>
        </a:xfrm>
        <a:prstGeom prst="rect">
          <a:avLst/>
        </a:prstGeom>
      </xdr:spPr>
    </xdr:pic>
    <xdr:clientData/>
  </xdr:twoCellAnchor>
  <xdr:oneCellAnchor>
    <xdr:from>
      <xdr:col>1</xdr:col>
      <xdr:colOff>568035</xdr:colOff>
      <xdr:row>931</xdr:row>
      <xdr:rowOff>69272</xdr:rowOff>
    </xdr:from>
    <xdr:ext cx="3023256" cy="651163"/>
    <xdr:pic>
      <xdr:nvPicPr>
        <xdr:cNvPr id="30" name="Imagen 29">
          <a:extLst>
            <a:ext uri="{FF2B5EF4-FFF2-40B4-BE49-F238E27FC236}">
              <a16:creationId xmlns:a16="http://schemas.microsoft.com/office/drawing/2014/main" id="{7C3C35D5-6D51-47E5-8AFD-706DA8A9DD96}"/>
            </a:ext>
          </a:extLst>
        </xdr:cNvPr>
        <xdr:cNvPicPr>
          <a:picLocks noChangeAspect="1"/>
        </xdr:cNvPicPr>
      </xdr:nvPicPr>
      <xdr:blipFill>
        <a:blip xmlns:r="http://schemas.openxmlformats.org/officeDocument/2006/relationships" r:embed="rId11"/>
        <a:stretch>
          <a:fillRect/>
        </a:stretch>
      </xdr:blipFill>
      <xdr:spPr>
        <a:xfrm>
          <a:off x="1357744" y="233310545"/>
          <a:ext cx="3023256" cy="651163"/>
        </a:xfrm>
        <a:prstGeom prst="rect">
          <a:avLst/>
        </a:prstGeom>
      </xdr:spPr>
    </xdr:pic>
    <xdr:clientData/>
  </xdr:oneCellAnchor>
  <xdr:oneCellAnchor>
    <xdr:from>
      <xdr:col>1</xdr:col>
      <xdr:colOff>429490</xdr:colOff>
      <xdr:row>894</xdr:row>
      <xdr:rowOff>138545</xdr:rowOff>
    </xdr:from>
    <xdr:ext cx="3023256" cy="651163"/>
    <xdr:pic>
      <xdr:nvPicPr>
        <xdr:cNvPr id="31" name="Imagen 30">
          <a:extLst>
            <a:ext uri="{FF2B5EF4-FFF2-40B4-BE49-F238E27FC236}">
              <a16:creationId xmlns:a16="http://schemas.microsoft.com/office/drawing/2014/main" id="{D13EC03E-1B27-407D-82D0-EC5FBB85D00E}"/>
            </a:ext>
          </a:extLst>
        </xdr:cNvPr>
        <xdr:cNvPicPr>
          <a:picLocks noChangeAspect="1"/>
        </xdr:cNvPicPr>
      </xdr:nvPicPr>
      <xdr:blipFill>
        <a:blip xmlns:r="http://schemas.openxmlformats.org/officeDocument/2006/relationships" r:embed="rId11"/>
        <a:stretch>
          <a:fillRect/>
        </a:stretch>
      </xdr:blipFill>
      <xdr:spPr>
        <a:xfrm>
          <a:off x="1219199" y="214911709"/>
          <a:ext cx="3023256" cy="651163"/>
        </a:xfrm>
        <a:prstGeom prst="rect">
          <a:avLst/>
        </a:prstGeom>
      </xdr:spPr>
    </xdr:pic>
    <xdr:clientData/>
  </xdr:oneCellAnchor>
  <xdr:twoCellAnchor editAs="oneCell">
    <xdr:from>
      <xdr:col>8</xdr:col>
      <xdr:colOff>96981</xdr:colOff>
      <xdr:row>866</xdr:row>
      <xdr:rowOff>96982</xdr:rowOff>
    </xdr:from>
    <xdr:to>
      <xdr:col>14</xdr:col>
      <xdr:colOff>300194</xdr:colOff>
      <xdr:row>888</xdr:row>
      <xdr:rowOff>41563</xdr:rowOff>
    </xdr:to>
    <xdr:pic>
      <xdr:nvPicPr>
        <xdr:cNvPr id="32" name="Imagen 31">
          <a:extLst>
            <a:ext uri="{FF2B5EF4-FFF2-40B4-BE49-F238E27FC236}">
              <a16:creationId xmlns:a16="http://schemas.microsoft.com/office/drawing/2014/main" id="{F4BFD466-6BFB-6257-5003-B156F740DC09}"/>
            </a:ext>
          </a:extLst>
        </xdr:cNvPr>
        <xdr:cNvPicPr>
          <a:picLocks noChangeAspect="1"/>
        </xdr:cNvPicPr>
      </xdr:nvPicPr>
      <xdr:blipFill>
        <a:blip xmlns:r="http://schemas.openxmlformats.org/officeDocument/2006/relationships" r:embed="rId12"/>
        <a:stretch>
          <a:fillRect/>
        </a:stretch>
      </xdr:blipFill>
      <xdr:spPr>
        <a:xfrm>
          <a:off x="6414654" y="207042327"/>
          <a:ext cx="4837905" cy="6456218"/>
        </a:xfrm>
        <a:prstGeom prst="rect">
          <a:avLst/>
        </a:prstGeom>
      </xdr:spPr>
    </xdr:pic>
    <xdr:clientData/>
  </xdr:twoCellAnchor>
  <xdr:twoCellAnchor editAs="oneCell">
    <xdr:from>
      <xdr:col>1</xdr:col>
      <xdr:colOff>554180</xdr:colOff>
      <xdr:row>866</xdr:row>
      <xdr:rowOff>152400</xdr:rowOff>
    </xdr:from>
    <xdr:to>
      <xdr:col>7</xdr:col>
      <xdr:colOff>591935</xdr:colOff>
      <xdr:row>888</xdr:row>
      <xdr:rowOff>15655</xdr:rowOff>
    </xdr:to>
    <xdr:pic>
      <xdr:nvPicPr>
        <xdr:cNvPr id="33" name="Imagen 32">
          <a:extLst>
            <a:ext uri="{FF2B5EF4-FFF2-40B4-BE49-F238E27FC236}">
              <a16:creationId xmlns:a16="http://schemas.microsoft.com/office/drawing/2014/main" id="{826CD11D-CDAE-BA33-522B-8DFF03AC7457}"/>
            </a:ext>
          </a:extLst>
        </xdr:cNvPr>
        <xdr:cNvPicPr>
          <a:picLocks noChangeAspect="1"/>
        </xdr:cNvPicPr>
      </xdr:nvPicPr>
      <xdr:blipFill>
        <a:blip xmlns:r="http://schemas.openxmlformats.org/officeDocument/2006/relationships" r:embed="rId13"/>
        <a:stretch>
          <a:fillRect/>
        </a:stretch>
      </xdr:blipFill>
      <xdr:spPr>
        <a:xfrm>
          <a:off x="1343889" y="207097745"/>
          <a:ext cx="4779820" cy="6378702"/>
        </a:xfrm>
        <a:prstGeom prst="rect">
          <a:avLst/>
        </a:prstGeom>
      </xdr:spPr>
    </xdr:pic>
    <xdr:clientData/>
  </xdr:twoCellAnchor>
  <xdr:oneCellAnchor>
    <xdr:from>
      <xdr:col>1</xdr:col>
      <xdr:colOff>429490</xdr:colOff>
      <xdr:row>857</xdr:row>
      <xdr:rowOff>138545</xdr:rowOff>
    </xdr:from>
    <xdr:ext cx="3023256" cy="651163"/>
    <xdr:pic>
      <xdr:nvPicPr>
        <xdr:cNvPr id="34" name="Imagen 33">
          <a:extLst>
            <a:ext uri="{FF2B5EF4-FFF2-40B4-BE49-F238E27FC236}">
              <a16:creationId xmlns:a16="http://schemas.microsoft.com/office/drawing/2014/main" id="{4536D854-FD8E-48DC-BBD0-BA2DE262D488}"/>
            </a:ext>
          </a:extLst>
        </xdr:cNvPr>
        <xdr:cNvPicPr>
          <a:picLocks noChangeAspect="1"/>
        </xdr:cNvPicPr>
      </xdr:nvPicPr>
      <xdr:blipFill>
        <a:blip xmlns:r="http://schemas.openxmlformats.org/officeDocument/2006/relationships" r:embed="rId11"/>
        <a:stretch>
          <a:fillRect/>
        </a:stretch>
      </xdr:blipFill>
      <xdr:spPr>
        <a:xfrm>
          <a:off x="1219199" y="214911709"/>
          <a:ext cx="3023256" cy="651163"/>
        </a:xfrm>
        <a:prstGeom prst="rect">
          <a:avLst/>
        </a:prstGeom>
      </xdr:spPr>
    </xdr:pic>
    <xdr:clientData/>
  </xdr:oneCellAnchor>
  <xdr:oneCellAnchor>
    <xdr:from>
      <xdr:col>1</xdr:col>
      <xdr:colOff>429490</xdr:colOff>
      <xdr:row>820</xdr:row>
      <xdr:rowOff>138545</xdr:rowOff>
    </xdr:from>
    <xdr:ext cx="3023256" cy="651163"/>
    <xdr:pic>
      <xdr:nvPicPr>
        <xdr:cNvPr id="35" name="Imagen 34">
          <a:extLst>
            <a:ext uri="{FF2B5EF4-FFF2-40B4-BE49-F238E27FC236}">
              <a16:creationId xmlns:a16="http://schemas.microsoft.com/office/drawing/2014/main" id="{3CDC1F9E-5C36-434F-A9FF-A36F77FC0599}"/>
            </a:ext>
          </a:extLst>
        </xdr:cNvPr>
        <xdr:cNvPicPr>
          <a:picLocks noChangeAspect="1"/>
        </xdr:cNvPicPr>
      </xdr:nvPicPr>
      <xdr:blipFill>
        <a:blip xmlns:r="http://schemas.openxmlformats.org/officeDocument/2006/relationships" r:embed="rId11"/>
        <a:stretch>
          <a:fillRect/>
        </a:stretch>
      </xdr:blipFill>
      <xdr:spPr>
        <a:xfrm>
          <a:off x="1219199" y="204922581"/>
          <a:ext cx="3023256" cy="651163"/>
        </a:xfrm>
        <a:prstGeom prst="rect">
          <a:avLst/>
        </a:prstGeom>
      </xdr:spPr>
    </xdr:pic>
    <xdr:clientData/>
  </xdr:oneCellAnchor>
  <xdr:twoCellAnchor editAs="oneCell">
    <xdr:from>
      <xdr:col>8</xdr:col>
      <xdr:colOff>554181</xdr:colOff>
      <xdr:row>829</xdr:row>
      <xdr:rowOff>152401</xdr:rowOff>
    </xdr:from>
    <xdr:to>
      <xdr:col>11</xdr:col>
      <xdr:colOff>447999</xdr:colOff>
      <xdr:row>851</xdr:row>
      <xdr:rowOff>12706</xdr:rowOff>
    </xdr:to>
    <xdr:pic>
      <xdr:nvPicPr>
        <xdr:cNvPr id="36" name="Imagen 35">
          <a:extLst>
            <a:ext uri="{FF2B5EF4-FFF2-40B4-BE49-F238E27FC236}">
              <a16:creationId xmlns:a16="http://schemas.microsoft.com/office/drawing/2014/main" id="{FAF24DC9-E509-4E75-3DB0-78832773D544}"/>
            </a:ext>
          </a:extLst>
        </xdr:cNvPr>
        <xdr:cNvPicPr>
          <a:picLocks noChangeAspect="1"/>
        </xdr:cNvPicPr>
      </xdr:nvPicPr>
      <xdr:blipFill>
        <a:blip xmlns:r="http://schemas.openxmlformats.org/officeDocument/2006/relationships" r:embed="rId14"/>
        <a:stretch>
          <a:fillRect/>
        </a:stretch>
      </xdr:blipFill>
      <xdr:spPr>
        <a:xfrm>
          <a:off x="6871854" y="198826583"/>
          <a:ext cx="2264850" cy="5040000"/>
        </a:xfrm>
        <a:prstGeom prst="rect">
          <a:avLst/>
        </a:prstGeom>
      </xdr:spPr>
    </xdr:pic>
    <xdr:clientData/>
  </xdr:twoCellAnchor>
  <xdr:twoCellAnchor editAs="oneCell">
    <xdr:from>
      <xdr:col>3</xdr:col>
      <xdr:colOff>138545</xdr:colOff>
      <xdr:row>829</xdr:row>
      <xdr:rowOff>152400</xdr:rowOff>
    </xdr:from>
    <xdr:to>
      <xdr:col>6</xdr:col>
      <xdr:colOff>30947</xdr:colOff>
      <xdr:row>851</xdr:row>
      <xdr:rowOff>12705</xdr:rowOff>
    </xdr:to>
    <xdr:pic>
      <xdr:nvPicPr>
        <xdr:cNvPr id="37" name="Imagen 36">
          <a:extLst>
            <a:ext uri="{FF2B5EF4-FFF2-40B4-BE49-F238E27FC236}">
              <a16:creationId xmlns:a16="http://schemas.microsoft.com/office/drawing/2014/main" id="{051A87A0-EDD9-CD6B-5818-5BE9CF674EA5}"/>
            </a:ext>
          </a:extLst>
        </xdr:cNvPr>
        <xdr:cNvPicPr>
          <a:picLocks noChangeAspect="1"/>
        </xdr:cNvPicPr>
      </xdr:nvPicPr>
      <xdr:blipFill>
        <a:blip xmlns:r="http://schemas.openxmlformats.org/officeDocument/2006/relationships" r:embed="rId15"/>
        <a:stretch>
          <a:fillRect/>
        </a:stretch>
      </xdr:blipFill>
      <xdr:spPr>
        <a:xfrm>
          <a:off x="2507672" y="198826582"/>
          <a:ext cx="2263435" cy="5040000"/>
        </a:xfrm>
        <a:prstGeom prst="rect">
          <a:avLst/>
        </a:prstGeom>
      </xdr:spPr>
    </xdr:pic>
    <xdr:clientData/>
  </xdr:twoCellAnchor>
  <xdr:twoCellAnchor editAs="oneCell">
    <xdr:from>
      <xdr:col>8</xdr:col>
      <xdr:colOff>13854</xdr:colOff>
      <xdr:row>792</xdr:row>
      <xdr:rowOff>96982</xdr:rowOff>
    </xdr:from>
    <xdr:to>
      <xdr:col>13</xdr:col>
      <xdr:colOff>178203</xdr:colOff>
      <xdr:row>814</xdr:row>
      <xdr:rowOff>145860</xdr:rowOff>
    </xdr:to>
    <xdr:pic>
      <xdr:nvPicPr>
        <xdr:cNvPr id="38" name="Imagen 37">
          <a:extLst>
            <a:ext uri="{FF2B5EF4-FFF2-40B4-BE49-F238E27FC236}">
              <a16:creationId xmlns:a16="http://schemas.microsoft.com/office/drawing/2014/main" id="{74EB7F9E-6C2C-C4FA-FE0B-918BFA07F5E8}"/>
            </a:ext>
          </a:extLst>
        </xdr:cNvPr>
        <xdr:cNvPicPr>
          <a:picLocks noChangeAspect="1"/>
        </xdr:cNvPicPr>
      </xdr:nvPicPr>
      <xdr:blipFill>
        <a:blip xmlns:r="http://schemas.openxmlformats.org/officeDocument/2006/relationships" r:embed="rId16"/>
        <a:stretch>
          <a:fillRect/>
        </a:stretch>
      </xdr:blipFill>
      <xdr:spPr>
        <a:xfrm>
          <a:off x="6331527" y="189724146"/>
          <a:ext cx="3920836" cy="5232383"/>
        </a:xfrm>
        <a:prstGeom prst="rect">
          <a:avLst/>
        </a:prstGeom>
      </xdr:spPr>
    </xdr:pic>
    <xdr:clientData/>
  </xdr:twoCellAnchor>
  <xdr:twoCellAnchor editAs="oneCell">
    <xdr:from>
      <xdr:col>2</xdr:col>
      <xdr:colOff>55417</xdr:colOff>
      <xdr:row>792</xdr:row>
      <xdr:rowOff>124692</xdr:rowOff>
    </xdr:from>
    <xdr:to>
      <xdr:col>6</xdr:col>
      <xdr:colOff>720435</xdr:colOff>
      <xdr:row>814</xdr:row>
      <xdr:rowOff>47958</xdr:rowOff>
    </xdr:to>
    <xdr:pic>
      <xdr:nvPicPr>
        <xdr:cNvPr id="39" name="Imagen 38">
          <a:extLst>
            <a:ext uri="{FF2B5EF4-FFF2-40B4-BE49-F238E27FC236}">
              <a16:creationId xmlns:a16="http://schemas.microsoft.com/office/drawing/2014/main" id="{DC3934DE-F5C9-FA94-963F-3076E0A42A7F}"/>
            </a:ext>
          </a:extLst>
        </xdr:cNvPr>
        <xdr:cNvPicPr>
          <a:picLocks noChangeAspect="1"/>
        </xdr:cNvPicPr>
      </xdr:nvPicPr>
      <xdr:blipFill>
        <a:blip xmlns:r="http://schemas.openxmlformats.org/officeDocument/2006/relationships" r:embed="rId17"/>
        <a:stretch>
          <a:fillRect/>
        </a:stretch>
      </xdr:blipFill>
      <xdr:spPr>
        <a:xfrm>
          <a:off x="1634835" y="189751856"/>
          <a:ext cx="3823855" cy="5102961"/>
        </a:xfrm>
        <a:prstGeom prst="rect">
          <a:avLst/>
        </a:prstGeom>
      </xdr:spPr>
    </xdr:pic>
    <xdr:clientData/>
  </xdr:twoCellAnchor>
  <xdr:oneCellAnchor>
    <xdr:from>
      <xdr:col>1</xdr:col>
      <xdr:colOff>429490</xdr:colOff>
      <xdr:row>783</xdr:row>
      <xdr:rowOff>138545</xdr:rowOff>
    </xdr:from>
    <xdr:ext cx="3023256" cy="651163"/>
    <xdr:pic>
      <xdr:nvPicPr>
        <xdr:cNvPr id="40" name="Imagen 39">
          <a:extLst>
            <a:ext uri="{FF2B5EF4-FFF2-40B4-BE49-F238E27FC236}">
              <a16:creationId xmlns:a16="http://schemas.microsoft.com/office/drawing/2014/main" id="{48144F3E-7B90-45E5-9D48-58DF668BADE8}"/>
            </a:ext>
          </a:extLst>
        </xdr:cNvPr>
        <xdr:cNvPicPr>
          <a:picLocks noChangeAspect="1"/>
        </xdr:cNvPicPr>
      </xdr:nvPicPr>
      <xdr:blipFill>
        <a:blip xmlns:r="http://schemas.openxmlformats.org/officeDocument/2006/relationships" r:embed="rId11"/>
        <a:stretch>
          <a:fillRect/>
        </a:stretch>
      </xdr:blipFill>
      <xdr:spPr>
        <a:xfrm>
          <a:off x="1219199" y="196263490"/>
          <a:ext cx="3023256" cy="651163"/>
        </a:xfrm>
        <a:prstGeom prst="rect">
          <a:avLst/>
        </a:prstGeom>
      </xdr:spPr>
    </xdr:pic>
    <xdr:clientData/>
  </xdr:oneCellAnchor>
  <xdr:twoCellAnchor editAs="oneCell">
    <xdr:from>
      <xdr:col>8</xdr:col>
      <xdr:colOff>124691</xdr:colOff>
      <xdr:row>755</xdr:row>
      <xdr:rowOff>41564</xdr:rowOff>
    </xdr:from>
    <xdr:to>
      <xdr:col>14</xdr:col>
      <xdr:colOff>26150</xdr:colOff>
      <xdr:row>777</xdr:row>
      <xdr:rowOff>15361</xdr:rowOff>
    </xdr:to>
    <xdr:pic>
      <xdr:nvPicPr>
        <xdr:cNvPr id="41" name="Imagen 40">
          <a:extLst>
            <a:ext uri="{FF2B5EF4-FFF2-40B4-BE49-F238E27FC236}">
              <a16:creationId xmlns:a16="http://schemas.microsoft.com/office/drawing/2014/main" id="{6D7463F5-D1AC-F292-40F8-A1819D9FE986}"/>
            </a:ext>
          </a:extLst>
        </xdr:cNvPr>
        <xdr:cNvPicPr>
          <a:picLocks noChangeAspect="1"/>
        </xdr:cNvPicPr>
      </xdr:nvPicPr>
      <xdr:blipFill>
        <a:blip xmlns:r="http://schemas.openxmlformats.org/officeDocument/2006/relationships" r:embed="rId18"/>
        <a:stretch>
          <a:fillRect/>
        </a:stretch>
      </xdr:blipFill>
      <xdr:spPr>
        <a:xfrm>
          <a:off x="6442364" y="180150655"/>
          <a:ext cx="4530436" cy="6045898"/>
        </a:xfrm>
        <a:prstGeom prst="rect">
          <a:avLst/>
        </a:prstGeom>
      </xdr:spPr>
    </xdr:pic>
    <xdr:clientData/>
  </xdr:twoCellAnchor>
  <xdr:twoCellAnchor editAs="oneCell">
    <xdr:from>
      <xdr:col>2</xdr:col>
      <xdr:colOff>41564</xdr:colOff>
      <xdr:row>755</xdr:row>
      <xdr:rowOff>124691</xdr:rowOff>
    </xdr:from>
    <xdr:to>
      <xdr:col>7</xdr:col>
      <xdr:colOff>516428</xdr:colOff>
      <xdr:row>776</xdr:row>
      <xdr:rowOff>189916</xdr:rowOff>
    </xdr:to>
    <xdr:pic>
      <xdr:nvPicPr>
        <xdr:cNvPr id="42" name="Imagen 41">
          <a:extLst>
            <a:ext uri="{FF2B5EF4-FFF2-40B4-BE49-F238E27FC236}">
              <a16:creationId xmlns:a16="http://schemas.microsoft.com/office/drawing/2014/main" id="{EECE1315-8668-C4F2-BBF3-F1159880F3EE}"/>
            </a:ext>
          </a:extLst>
        </xdr:cNvPr>
        <xdr:cNvPicPr>
          <a:picLocks noChangeAspect="1"/>
        </xdr:cNvPicPr>
      </xdr:nvPicPr>
      <xdr:blipFill>
        <a:blip xmlns:r="http://schemas.openxmlformats.org/officeDocument/2006/relationships" r:embed="rId17"/>
        <a:stretch>
          <a:fillRect/>
        </a:stretch>
      </xdr:blipFill>
      <xdr:spPr>
        <a:xfrm>
          <a:off x="1620982" y="180233782"/>
          <a:ext cx="4419600" cy="5897987"/>
        </a:xfrm>
        <a:prstGeom prst="rect">
          <a:avLst/>
        </a:prstGeom>
      </xdr:spPr>
    </xdr:pic>
    <xdr:clientData/>
  </xdr:twoCellAnchor>
  <xdr:oneCellAnchor>
    <xdr:from>
      <xdr:col>1</xdr:col>
      <xdr:colOff>429490</xdr:colOff>
      <xdr:row>746</xdr:row>
      <xdr:rowOff>138545</xdr:rowOff>
    </xdr:from>
    <xdr:ext cx="3023256" cy="651163"/>
    <xdr:pic>
      <xdr:nvPicPr>
        <xdr:cNvPr id="43" name="Imagen 42">
          <a:extLst>
            <a:ext uri="{FF2B5EF4-FFF2-40B4-BE49-F238E27FC236}">
              <a16:creationId xmlns:a16="http://schemas.microsoft.com/office/drawing/2014/main" id="{F64A74D6-B75A-42E0-BB91-A310886D2837}"/>
            </a:ext>
          </a:extLst>
        </xdr:cNvPr>
        <xdr:cNvPicPr>
          <a:picLocks noChangeAspect="1"/>
        </xdr:cNvPicPr>
      </xdr:nvPicPr>
      <xdr:blipFill>
        <a:blip xmlns:r="http://schemas.openxmlformats.org/officeDocument/2006/relationships" r:embed="rId11"/>
        <a:stretch>
          <a:fillRect/>
        </a:stretch>
      </xdr:blipFill>
      <xdr:spPr>
        <a:xfrm>
          <a:off x="1219199" y="187632109"/>
          <a:ext cx="3023256" cy="651163"/>
        </a:xfrm>
        <a:prstGeom prst="rect">
          <a:avLst/>
        </a:prstGeom>
      </xdr:spPr>
    </xdr:pic>
    <xdr:clientData/>
  </xdr:oneCellAnchor>
  <xdr:twoCellAnchor editAs="oneCell">
    <xdr:from>
      <xdr:col>8</xdr:col>
      <xdr:colOff>166256</xdr:colOff>
      <xdr:row>718</xdr:row>
      <xdr:rowOff>69272</xdr:rowOff>
    </xdr:from>
    <xdr:to>
      <xdr:col>13</xdr:col>
      <xdr:colOff>287136</xdr:colOff>
      <xdr:row>740</xdr:row>
      <xdr:rowOff>60777</xdr:rowOff>
    </xdr:to>
    <xdr:pic>
      <xdr:nvPicPr>
        <xdr:cNvPr id="44" name="Imagen 43">
          <a:extLst>
            <a:ext uri="{FF2B5EF4-FFF2-40B4-BE49-F238E27FC236}">
              <a16:creationId xmlns:a16="http://schemas.microsoft.com/office/drawing/2014/main" id="{0927ACDB-D1A0-EED4-C3A0-A3FE77C73C45}"/>
            </a:ext>
          </a:extLst>
        </xdr:cNvPr>
        <xdr:cNvPicPr>
          <a:picLocks noChangeAspect="1"/>
        </xdr:cNvPicPr>
      </xdr:nvPicPr>
      <xdr:blipFill>
        <a:blip xmlns:r="http://schemas.openxmlformats.org/officeDocument/2006/relationships" r:embed="rId19"/>
        <a:stretch>
          <a:fillRect/>
        </a:stretch>
      </xdr:blipFill>
      <xdr:spPr>
        <a:xfrm>
          <a:off x="6483929" y="171574690"/>
          <a:ext cx="3879272" cy="5176915"/>
        </a:xfrm>
        <a:prstGeom prst="rect">
          <a:avLst/>
        </a:prstGeom>
      </xdr:spPr>
    </xdr:pic>
    <xdr:clientData/>
  </xdr:twoCellAnchor>
  <xdr:twoCellAnchor editAs="oneCell">
    <xdr:from>
      <xdr:col>1</xdr:col>
      <xdr:colOff>789708</xdr:colOff>
      <xdr:row>718</xdr:row>
      <xdr:rowOff>69272</xdr:rowOff>
    </xdr:from>
    <xdr:to>
      <xdr:col>6</xdr:col>
      <xdr:colOff>761999</xdr:colOff>
      <xdr:row>740</xdr:row>
      <xdr:rowOff>121961</xdr:rowOff>
    </xdr:to>
    <xdr:pic>
      <xdr:nvPicPr>
        <xdr:cNvPr id="45" name="Imagen 44">
          <a:extLst>
            <a:ext uri="{FF2B5EF4-FFF2-40B4-BE49-F238E27FC236}">
              <a16:creationId xmlns:a16="http://schemas.microsoft.com/office/drawing/2014/main" id="{9860850F-34B0-2638-C9C1-A90D59D281F6}"/>
            </a:ext>
          </a:extLst>
        </xdr:cNvPr>
        <xdr:cNvPicPr>
          <a:picLocks noChangeAspect="1"/>
        </xdr:cNvPicPr>
      </xdr:nvPicPr>
      <xdr:blipFill>
        <a:blip xmlns:r="http://schemas.openxmlformats.org/officeDocument/2006/relationships" r:embed="rId20"/>
        <a:stretch>
          <a:fillRect/>
        </a:stretch>
      </xdr:blipFill>
      <xdr:spPr>
        <a:xfrm>
          <a:off x="1579417" y="171574690"/>
          <a:ext cx="3920837" cy="5232384"/>
        </a:xfrm>
        <a:prstGeom prst="rect">
          <a:avLst/>
        </a:prstGeom>
      </xdr:spPr>
    </xdr:pic>
    <xdr:clientData/>
  </xdr:twoCellAnchor>
  <xdr:oneCellAnchor>
    <xdr:from>
      <xdr:col>1</xdr:col>
      <xdr:colOff>429490</xdr:colOff>
      <xdr:row>709</xdr:row>
      <xdr:rowOff>138545</xdr:rowOff>
    </xdr:from>
    <xdr:ext cx="3023256" cy="651163"/>
    <xdr:pic>
      <xdr:nvPicPr>
        <xdr:cNvPr id="46" name="Imagen 45">
          <a:extLst>
            <a:ext uri="{FF2B5EF4-FFF2-40B4-BE49-F238E27FC236}">
              <a16:creationId xmlns:a16="http://schemas.microsoft.com/office/drawing/2014/main" id="{D2B6E985-F2FF-438E-8F10-4992EC90A3C4}"/>
            </a:ext>
          </a:extLst>
        </xdr:cNvPr>
        <xdr:cNvPicPr>
          <a:picLocks noChangeAspect="1"/>
        </xdr:cNvPicPr>
      </xdr:nvPicPr>
      <xdr:blipFill>
        <a:blip xmlns:r="http://schemas.openxmlformats.org/officeDocument/2006/relationships" r:embed="rId11"/>
        <a:stretch>
          <a:fillRect/>
        </a:stretch>
      </xdr:blipFill>
      <xdr:spPr>
        <a:xfrm>
          <a:off x="1219199" y="178141745"/>
          <a:ext cx="3023256" cy="651163"/>
        </a:xfrm>
        <a:prstGeom prst="rect">
          <a:avLst/>
        </a:prstGeom>
      </xdr:spPr>
    </xdr:pic>
    <xdr:clientData/>
  </xdr:oneCellAnchor>
  <xdr:twoCellAnchor editAs="oneCell">
    <xdr:from>
      <xdr:col>8</xdr:col>
      <xdr:colOff>346364</xdr:colOff>
      <xdr:row>681</xdr:row>
      <xdr:rowOff>138546</xdr:rowOff>
    </xdr:from>
    <xdr:to>
      <xdr:col>13</xdr:col>
      <xdr:colOff>373027</xdr:colOff>
      <xdr:row>702</xdr:row>
      <xdr:rowOff>224854</xdr:rowOff>
    </xdr:to>
    <xdr:pic>
      <xdr:nvPicPr>
        <xdr:cNvPr id="47" name="Imagen 46">
          <a:extLst>
            <a:ext uri="{FF2B5EF4-FFF2-40B4-BE49-F238E27FC236}">
              <a16:creationId xmlns:a16="http://schemas.microsoft.com/office/drawing/2014/main" id="{71F80C39-B5A0-035A-B898-6B6BC9ABA8EB}"/>
            </a:ext>
          </a:extLst>
        </xdr:cNvPr>
        <xdr:cNvPicPr>
          <a:picLocks noChangeAspect="1"/>
        </xdr:cNvPicPr>
      </xdr:nvPicPr>
      <xdr:blipFill>
        <a:blip xmlns:r="http://schemas.openxmlformats.org/officeDocument/2006/relationships" r:embed="rId21"/>
        <a:stretch>
          <a:fillRect/>
        </a:stretch>
      </xdr:blipFill>
      <xdr:spPr>
        <a:xfrm>
          <a:off x="6664037" y="162957164"/>
          <a:ext cx="3783150" cy="5040000"/>
        </a:xfrm>
        <a:prstGeom prst="rect">
          <a:avLst/>
        </a:prstGeom>
      </xdr:spPr>
    </xdr:pic>
    <xdr:clientData/>
  </xdr:twoCellAnchor>
  <xdr:twoCellAnchor editAs="oneCell">
    <xdr:from>
      <xdr:col>2</xdr:col>
      <xdr:colOff>41563</xdr:colOff>
      <xdr:row>681</xdr:row>
      <xdr:rowOff>110836</xdr:rowOff>
    </xdr:from>
    <xdr:to>
      <xdr:col>7</xdr:col>
      <xdr:colOff>101697</xdr:colOff>
      <xdr:row>703</xdr:row>
      <xdr:rowOff>15</xdr:rowOff>
    </xdr:to>
    <xdr:pic>
      <xdr:nvPicPr>
        <xdr:cNvPr id="48" name="Imagen 47">
          <a:extLst>
            <a:ext uri="{FF2B5EF4-FFF2-40B4-BE49-F238E27FC236}">
              <a16:creationId xmlns:a16="http://schemas.microsoft.com/office/drawing/2014/main" id="{5F0C85D4-E5FB-D6BA-C826-1B70D05D8BE3}"/>
            </a:ext>
          </a:extLst>
        </xdr:cNvPr>
        <xdr:cNvPicPr>
          <a:picLocks noChangeAspect="1"/>
        </xdr:cNvPicPr>
      </xdr:nvPicPr>
      <xdr:blipFill>
        <a:blip xmlns:r="http://schemas.openxmlformats.org/officeDocument/2006/relationships" r:embed="rId22"/>
        <a:stretch>
          <a:fillRect/>
        </a:stretch>
      </xdr:blipFill>
      <xdr:spPr>
        <a:xfrm>
          <a:off x="1620981" y="162929454"/>
          <a:ext cx="4010585" cy="5068007"/>
        </a:xfrm>
        <a:prstGeom prst="rect">
          <a:avLst/>
        </a:prstGeom>
      </xdr:spPr>
    </xdr:pic>
    <xdr:clientData/>
  </xdr:twoCellAnchor>
  <xdr:oneCellAnchor>
    <xdr:from>
      <xdr:col>1</xdr:col>
      <xdr:colOff>429490</xdr:colOff>
      <xdr:row>672</xdr:row>
      <xdr:rowOff>138545</xdr:rowOff>
    </xdr:from>
    <xdr:ext cx="3023256" cy="651163"/>
    <xdr:pic>
      <xdr:nvPicPr>
        <xdr:cNvPr id="49" name="Imagen 48">
          <a:extLst>
            <a:ext uri="{FF2B5EF4-FFF2-40B4-BE49-F238E27FC236}">
              <a16:creationId xmlns:a16="http://schemas.microsoft.com/office/drawing/2014/main" id="{5EAD5A48-C5FB-4662-B428-FF5EAC0A4C54}"/>
            </a:ext>
          </a:extLst>
        </xdr:cNvPr>
        <xdr:cNvPicPr>
          <a:picLocks noChangeAspect="1"/>
        </xdr:cNvPicPr>
      </xdr:nvPicPr>
      <xdr:blipFill>
        <a:blip xmlns:r="http://schemas.openxmlformats.org/officeDocument/2006/relationships" r:embed="rId11"/>
        <a:stretch>
          <a:fillRect/>
        </a:stretch>
      </xdr:blipFill>
      <xdr:spPr>
        <a:xfrm>
          <a:off x="1219199" y="169454945"/>
          <a:ext cx="3023256" cy="651163"/>
        </a:xfrm>
        <a:prstGeom prst="rect">
          <a:avLst/>
        </a:prstGeom>
      </xdr:spPr>
    </xdr:pic>
    <xdr:clientData/>
  </xdr:oneCellAnchor>
  <xdr:twoCellAnchor editAs="oneCell">
    <xdr:from>
      <xdr:col>7</xdr:col>
      <xdr:colOff>761999</xdr:colOff>
      <xdr:row>644</xdr:row>
      <xdr:rowOff>180109</xdr:rowOff>
    </xdr:from>
    <xdr:to>
      <xdr:col>14</xdr:col>
      <xdr:colOff>20938</xdr:colOff>
      <xdr:row>664</xdr:row>
      <xdr:rowOff>170065</xdr:rowOff>
    </xdr:to>
    <xdr:pic>
      <xdr:nvPicPr>
        <xdr:cNvPr id="50" name="Imagen 49">
          <a:extLst>
            <a:ext uri="{FF2B5EF4-FFF2-40B4-BE49-F238E27FC236}">
              <a16:creationId xmlns:a16="http://schemas.microsoft.com/office/drawing/2014/main" id="{90927B0F-2341-4972-DCDC-257853C74B7E}"/>
            </a:ext>
          </a:extLst>
        </xdr:cNvPr>
        <xdr:cNvPicPr>
          <a:picLocks noChangeAspect="1"/>
        </xdr:cNvPicPr>
      </xdr:nvPicPr>
      <xdr:blipFill>
        <a:blip xmlns:r="http://schemas.openxmlformats.org/officeDocument/2006/relationships" r:embed="rId23"/>
        <a:stretch>
          <a:fillRect/>
        </a:stretch>
      </xdr:blipFill>
      <xdr:spPr>
        <a:xfrm>
          <a:off x="6289963" y="153799309"/>
          <a:ext cx="4679530" cy="4918364"/>
        </a:xfrm>
        <a:prstGeom prst="rect">
          <a:avLst/>
        </a:prstGeom>
      </xdr:spPr>
    </xdr:pic>
    <xdr:clientData/>
  </xdr:twoCellAnchor>
  <xdr:twoCellAnchor editAs="oneCell">
    <xdr:from>
      <xdr:col>1</xdr:col>
      <xdr:colOff>734290</xdr:colOff>
      <xdr:row>644</xdr:row>
      <xdr:rowOff>55418</xdr:rowOff>
    </xdr:from>
    <xdr:to>
      <xdr:col>7</xdr:col>
      <xdr:colOff>41563</xdr:colOff>
      <xdr:row>666</xdr:row>
      <xdr:rowOff>54742</xdr:rowOff>
    </xdr:to>
    <xdr:pic>
      <xdr:nvPicPr>
        <xdr:cNvPr id="51" name="Imagen 50">
          <a:extLst>
            <a:ext uri="{FF2B5EF4-FFF2-40B4-BE49-F238E27FC236}">
              <a16:creationId xmlns:a16="http://schemas.microsoft.com/office/drawing/2014/main" id="{F615CBCA-7712-BAB1-B968-3654B96583EC}"/>
            </a:ext>
          </a:extLst>
        </xdr:cNvPr>
        <xdr:cNvPicPr>
          <a:picLocks noChangeAspect="1"/>
        </xdr:cNvPicPr>
      </xdr:nvPicPr>
      <xdr:blipFill>
        <a:blip xmlns:r="http://schemas.openxmlformats.org/officeDocument/2006/relationships" r:embed="rId24"/>
        <a:stretch>
          <a:fillRect/>
        </a:stretch>
      </xdr:blipFill>
      <xdr:spPr>
        <a:xfrm>
          <a:off x="1523999" y="153674618"/>
          <a:ext cx="4045528" cy="5398785"/>
        </a:xfrm>
        <a:prstGeom prst="rect">
          <a:avLst/>
        </a:prstGeom>
      </xdr:spPr>
    </xdr:pic>
    <xdr:clientData/>
  </xdr:twoCellAnchor>
  <xdr:oneCellAnchor>
    <xdr:from>
      <xdr:col>1</xdr:col>
      <xdr:colOff>429490</xdr:colOff>
      <xdr:row>635</xdr:row>
      <xdr:rowOff>138545</xdr:rowOff>
    </xdr:from>
    <xdr:ext cx="3023256" cy="651163"/>
    <xdr:pic>
      <xdr:nvPicPr>
        <xdr:cNvPr id="52" name="Imagen 51">
          <a:extLst>
            <a:ext uri="{FF2B5EF4-FFF2-40B4-BE49-F238E27FC236}">
              <a16:creationId xmlns:a16="http://schemas.microsoft.com/office/drawing/2014/main" id="{99E6338E-8AD5-4897-A4A9-A0C45BAA0652}"/>
            </a:ext>
          </a:extLst>
        </xdr:cNvPr>
        <xdr:cNvPicPr>
          <a:picLocks noChangeAspect="1"/>
        </xdr:cNvPicPr>
      </xdr:nvPicPr>
      <xdr:blipFill>
        <a:blip xmlns:r="http://schemas.openxmlformats.org/officeDocument/2006/relationships" r:embed="rId11"/>
        <a:stretch>
          <a:fillRect/>
        </a:stretch>
      </xdr:blipFill>
      <xdr:spPr>
        <a:xfrm>
          <a:off x="1219199" y="160477200"/>
          <a:ext cx="3023256" cy="651163"/>
        </a:xfrm>
        <a:prstGeom prst="rect">
          <a:avLst/>
        </a:prstGeom>
      </xdr:spPr>
    </xdr:pic>
    <xdr:clientData/>
  </xdr:oneCellAnchor>
  <xdr:twoCellAnchor editAs="oneCell">
    <xdr:from>
      <xdr:col>8</xdr:col>
      <xdr:colOff>83127</xdr:colOff>
      <xdr:row>602</xdr:row>
      <xdr:rowOff>193963</xdr:rowOff>
    </xdr:from>
    <xdr:to>
      <xdr:col>14</xdr:col>
      <xdr:colOff>75853</xdr:colOff>
      <xdr:row>629</xdr:row>
      <xdr:rowOff>11951</xdr:rowOff>
    </xdr:to>
    <xdr:pic>
      <xdr:nvPicPr>
        <xdr:cNvPr id="53" name="Imagen 52">
          <a:extLst>
            <a:ext uri="{FF2B5EF4-FFF2-40B4-BE49-F238E27FC236}">
              <a16:creationId xmlns:a16="http://schemas.microsoft.com/office/drawing/2014/main" id="{6E2E75A4-5F7D-8440-3805-17358842E787}"/>
            </a:ext>
          </a:extLst>
        </xdr:cNvPr>
        <xdr:cNvPicPr>
          <a:picLocks noChangeAspect="1"/>
        </xdr:cNvPicPr>
      </xdr:nvPicPr>
      <xdr:blipFill>
        <a:blip xmlns:r="http://schemas.openxmlformats.org/officeDocument/2006/relationships" r:embed="rId25"/>
        <a:stretch>
          <a:fillRect/>
        </a:stretch>
      </xdr:blipFill>
      <xdr:spPr>
        <a:xfrm>
          <a:off x="6400800" y="144045708"/>
          <a:ext cx="4627418" cy="6175321"/>
        </a:xfrm>
        <a:prstGeom prst="rect">
          <a:avLst/>
        </a:prstGeom>
      </xdr:spPr>
    </xdr:pic>
    <xdr:clientData/>
  </xdr:twoCellAnchor>
  <xdr:twoCellAnchor editAs="oneCell">
    <xdr:from>
      <xdr:col>1</xdr:col>
      <xdr:colOff>484909</xdr:colOff>
      <xdr:row>602</xdr:row>
      <xdr:rowOff>138546</xdr:rowOff>
    </xdr:from>
    <xdr:to>
      <xdr:col>7</xdr:col>
      <xdr:colOff>372167</xdr:colOff>
      <xdr:row>628</xdr:row>
      <xdr:rowOff>190157</xdr:rowOff>
    </xdr:to>
    <xdr:pic>
      <xdr:nvPicPr>
        <xdr:cNvPr id="54" name="Imagen 53">
          <a:extLst>
            <a:ext uri="{FF2B5EF4-FFF2-40B4-BE49-F238E27FC236}">
              <a16:creationId xmlns:a16="http://schemas.microsoft.com/office/drawing/2014/main" id="{66C289F8-2F34-D166-B8CB-4F4B7CC3922F}"/>
            </a:ext>
          </a:extLst>
        </xdr:cNvPr>
        <xdr:cNvPicPr>
          <a:picLocks noChangeAspect="1"/>
        </xdr:cNvPicPr>
      </xdr:nvPicPr>
      <xdr:blipFill>
        <a:blip xmlns:r="http://schemas.openxmlformats.org/officeDocument/2006/relationships" r:embed="rId26"/>
        <a:stretch>
          <a:fillRect/>
        </a:stretch>
      </xdr:blipFill>
      <xdr:spPr>
        <a:xfrm>
          <a:off x="1274618" y="143990291"/>
          <a:ext cx="4627418" cy="6175321"/>
        </a:xfrm>
        <a:prstGeom prst="rect">
          <a:avLst/>
        </a:prstGeom>
      </xdr:spPr>
    </xdr:pic>
    <xdr:clientData/>
  </xdr:twoCellAnchor>
  <xdr:oneCellAnchor>
    <xdr:from>
      <xdr:col>1</xdr:col>
      <xdr:colOff>429490</xdr:colOff>
      <xdr:row>593</xdr:row>
      <xdr:rowOff>138545</xdr:rowOff>
    </xdr:from>
    <xdr:ext cx="3023256" cy="651163"/>
    <xdr:pic>
      <xdr:nvPicPr>
        <xdr:cNvPr id="55" name="Imagen 54">
          <a:extLst>
            <a:ext uri="{FF2B5EF4-FFF2-40B4-BE49-F238E27FC236}">
              <a16:creationId xmlns:a16="http://schemas.microsoft.com/office/drawing/2014/main" id="{C1A9E734-2999-4DDD-949D-A6B44EC973E4}"/>
            </a:ext>
          </a:extLst>
        </xdr:cNvPr>
        <xdr:cNvPicPr>
          <a:picLocks noChangeAspect="1"/>
        </xdr:cNvPicPr>
      </xdr:nvPicPr>
      <xdr:blipFill>
        <a:blip xmlns:r="http://schemas.openxmlformats.org/officeDocument/2006/relationships" r:embed="rId11"/>
        <a:stretch>
          <a:fillRect/>
        </a:stretch>
      </xdr:blipFill>
      <xdr:spPr>
        <a:xfrm>
          <a:off x="1219199" y="151665709"/>
          <a:ext cx="3023256" cy="651163"/>
        </a:xfrm>
        <a:prstGeom prst="rect">
          <a:avLst/>
        </a:prstGeom>
      </xdr:spPr>
    </xdr:pic>
    <xdr:clientData/>
  </xdr:oneCellAnchor>
  <xdr:twoCellAnchor editAs="oneCell">
    <xdr:from>
      <xdr:col>8</xdr:col>
      <xdr:colOff>27708</xdr:colOff>
      <xdr:row>565</xdr:row>
      <xdr:rowOff>27709</xdr:rowOff>
    </xdr:from>
    <xdr:to>
      <xdr:col>13</xdr:col>
      <xdr:colOff>263235</xdr:colOff>
      <xdr:row>587</xdr:row>
      <xdr:rowOff>174747</xdr:rowOff>
    </xdr:to>
    <xdr:pic>
      <xdr:nvPicPr>
        <xdr:cNvPr id="56" name="Imagen 55">
          <a:extLst>
            <a:ext uri="{FF2B5EF4-FFF2-40B4-BE49-F238E27FC236}">
              <a16:creationId xmlns:a16="http://schemas.microsoft.com/office/drawing/2014/main" id="{AA4C2CD9-947F-000C-1FAC-A80DE3B78A54}"/>
            </a:ext>
          </a:extLst>
        </xdr:cNvPr>
        <xdr:cNvPicPr>
          <a:picLocks noChangeAspect="1"/>
        </xdr:cNvPicPr>
      </xdr:nvPicPr>
      <xdr:blipFill>
        <a:blip xmlns:r="http://schemas.openxmlformats.org/officeDocument/2006/relationships" r:embed="rId27"/>
        <a:stretch>
          <a:fillRect/>
        </a:stretch>
      </xdr:blipFill>
      <xdr:spPr>
        <a:xfrm>
          <a:off x="6345381" y="135261927"/>
          <a:ext cx="3990109" cy="5324828"/>
        </a:xfrm>
        <a:prstGeom prst="rect">
          <a:avLst/>
        </a:prstGeom>
      </xdr:spPr>
    </xdr:pic>
    <xdr:clientData/>
  </xdr:twoCellAnchor>
  <xdr:twoCellAnchor editAs="oneCell">
    <xdr:from>
      <xdr:col>1</xdr:col>
      <xdr:colOff>471053</xdr:colOff>
      <xdr:row>565</xdr:row>
      <xdr:rowOff>41564</xdr:rowOff>
    </xdr:from>
    <xdr:to>
      <xdr:col>7</xdr:col>
      <xdr:colOff>59227</xdr:colOff>
      <xdr:row>587</xdr:row>
      <xdr:rowOff>142810</xdr:rowOff>
    </xdr:to>
    <xdr:pic>
      <xdr:nvPicPr>
        <xdr:cNvPr id="57" name="Imagen 56">
          <a:extLst>
            <a:ext uri="{FF2B5EF4-FFF2-40B4-BE49-F238E27FC236}">
              <a16:creationId xmlns:a16="http://schemas.microsoft.com/office/drawing/2014/main" id="{5AC50A25-BDA5-A535-F409-9657EDC1B3E7}"/>
            </a:ext>
          </a:extLst>
        </xdr:cNvPr>
        <xdr:cNvPicPr>
          <a:picLocks noChangeAspect="1"/>
        </xdr:cNvPicPr>
      </xdr:nvPicPr>
      <xdr:blipFill>
        <a:blip xmlns:r="http://schemas.openxmlformats.org/officeDocument/2006/relationships" r:embed="rId28"/>
        <a:stretch>
          <a:fillRect/>
        </a:stretch>
      </xdr:blipFill>
      <xdr:spPr>
        <a:xfrm>
          <a:off x="1260762" y="135275782"/>
          <a:ext cx="4322619" cy="5284751"/>
        </a:xfrm>
        <a:prstGeom prst="rect">
          <a:avLst/>
        </a:prstGeom>
      </xdr:spPr>
    </xdr:pic>
    <xdr:clientData/>
  </xdr:twoCellAnchor>
  <xdr:oneCellAnchor>
    <xdr:from>
      <xdr:col>1</xdr:col>
      <xdr:colOff>429490</xdr:colOff>
      <xdr:row>556</xdr:row>
      <xdr:rowOff>138545</xdr:rowOff>
    </xdr:from>
    <xdr:ext cx="3023256" cy="651163"/>
    <xdr:pic>
      <xdr:nvPicPr>
        <xdr:cNvPr id="58" name="Imagen 57">
          <a:extLst>
            <a:ext uri="{FF2B5EF4-FFF2-40B4-BE49-F238E27FC236}">
              <a16:creationId xmlns:a16="http://schemas.microsoft.com/office/drawing/2014/main" id="{13E1534B-3840-449B-A1BE-3EE308B8DDF3}"/>
            </a:ext>
          </a:extLst>
        </xdr:cNvPr>
        <xdr:cNvPicPr>
          <a:picLocks noChangeAspect="1"/>
        </xdr:cNvPicPr>
      </xdr:nvPicPr>
      <xdr:blipFill>
        <a:blip xmlns:r="http://schemas.openxmlformats.org/officeDocument/2006/relationships" r:embed="rId11"/>
        <a:stretch>
          <a:fillRect/>
        </a:stretch>
      </xdr:blipFill>
      <xdr:spPr>
        <a:xfrm>
          <a:off x="1219199" y="141870545"/>
          <a:ext cx="3023256" cy="651163"/>
        </a:xfrm>
        <a:prstGeom prst="rect">
          <a:avLst/>
        </a:prstGeom>
      </xdr:spPr>
    </xdr:pic>
    <xdr:clientData/>
  </xdr:oneCellAnchor>
  <xdr:twoCellAnchor editAs="oneCell">
    <xdr:from>
      <xdr:col>1</xdr:col>
      <xdr:colOff>720437</xdr:colOff>
      <xdr:row>528</xdr:row>
      <xdr:rowOff>41563</xdr:rowOff>
    </xdr:from>
    <xdr:to>
      <xdr:col>6</xdr:col>
      <xdr:colOff>715060</xdr:colOff>
      <xdr:row>550</xdr:row>
      <xdr:rowOff>126596</xdr:rowOff>
    </xdr:to>
    <xdr:pic>
      <xdr:nvPicPr>
        <xdr:cNvPr id="59" name="Imagen 58">
          <a:extLst>
            <a:ext uri="{FF2B5EF4-FFF2-40B4-BE49-F238E27FC236}">
              <a16:creationId xmlns:a16="http://schemas.microsoft.com/office/drawing/2014/main" id="{CCB481BA-AB12-6DD1-740E-B9740F64359C}"/>
            </a:ext>
          </a:extLst>
        </xdr:cNvPr>
        <xdr:cNvPicPr>
          <a:picLocks noChangeAspect="1"/>
        </xdr:cNvPicPr>
      </xdr:nvPicPr>
      <xdr:blipFill>
        <a:blip xmlns:r="http://schemas.openxmlformats.org/officeDocument/2006/relationships" r:embed="rId29"/>
        <a:stretch>
          <a:fillRect/>
        </a:stretch>
      </xdr:blipFill>
      <xdr:spPr>
        <a:xfrm>
          <a:off x="1510146" y="126381163"/>
          <a:ext cx="3945074" cy="5264728"/>
        </a:xfrm>
        <a:prstGeom prst="rect">
          <a:avLst/>
        </a:prstGeom>
      </xdr:spPr>
    </xdr:pic>
    <xdr:clientData/>
  </xdr:twoCellAnchor>
  <xdr:twoCellAnchor editAs="oneCell">
    <xdr:from>
      <xdr:col>7</xdr:col>
      <xdr:colOff>748145</xdr:colOff>
      <xdr:row>528</xdr:row>
      <xdr:rowOff>55418</xdr:rowOff>
    </xdr:from>
    <xdr:to>
      <xdr:col>13</xdr:col>
      <xdr:colOff>152400</xdr:colOff>
      <xdr:row>550</xdr:row>
      <xdr:rowOff>141275</xdr:rowOff>
    </xdr:to>
    <xdr:pic>
      <xdr:nvPicPr>
        <xdr:cNvPr id="60" name="Imagen 59">
          <a:extLst>
            <a:ext uri="{FF2B5EF4-FFF2-40B4-BE49-F238E27FC236}">
              <a16:creationId xmlns:a16="http://schemas.microsoft.com/office/drawing/2014/main" id="{38F559F1-F880-9B7B-C316-964C541A8C01}"/>
            </a:ext>
          </a:extLst>
        </xdr:cNvPr>
        <xdr:cNvPicPr>
          <a:picLocks noChangeAspect="1"/>
        </xdr:cNvPicPr>
      </xdr:nvPicPr>
      <xdr:blipFill>
        <a:blip xmlns:r="http://schemas.openxmlformats.org/officeDocument/2006/relationships" r:embed="rId30"/>
        <a:stretch>
          <a:fillRect/>
        </a:stretch>
      </xdr:blipFill>
      <xdr:spPr>
        <a:xfrm>
          <a:off x="6276109" y="126395018"/>
          <a:ext cx="3948546" cy="5269362"/>
        </a:xfrm>
        <a:prstGeom prst="rect">
          <a:avLst/>
        </a:prstGeom>
      </xdr:spPr>
    </xdr:pic>
    <xdr:clientData/>
  </xdr:twoCellAnchor>
  <xdr:oneCellAnchor>
    <xdr:from>
      <xdr:col>1</xdr:col>
      <xdr:colOff>429490</xdr:colOff>
      <xdr:row>519</xdr:row>
      <xdr:rowOff>138545</xdr:rowOff>
    </xdr:from>
    <xdr:ext cx="3023256" cy="651163"/>
    <xdr:pic>
      <xdr:nvPicPr>
        <xdr:cNvPr id="61" name="Imagen 60">
          <a:extLst>
            <a:ext uri="{FF2B5EF4-FFF2-40B4-BE49-F238E27FC236}">
              <a16:creationId xmlns:a16="http://schemas.microsoft.com/office/drawing/2014/main" id="{5858F99C-CA5A-4731-893C-A33962D8CA45}"/>
            </a:ext>
          </a:extLst>
        </xdr:cNvPr>
        <xdr:cNvPicPr>
          <a:picLocks noChangeAspect="1"/>
        </xdr:cNvPicPr>
      </xdr:nvPicPr>
      <xdr:blipFill>
        <a:blip xmlns:r="http://schemas.openxmlformats.org/officeDocument/2006/relationships" r:embed="rId11"/>
        <a:stretch>
          <a:fillRect/>
        </a:stretch>
      </xdr:blipFill>
      <xdr:spPr>
        <a:xfrm>
          <a:off x="1219199" y="132975927"/>
          <a:ext cx="3023256" cy="651163"/>
        </a:xfrm>
        <a:prstGeom prst="rect">
          <a:avLst/>
        </a:prstGeom>
      </xdr:spPr>
    </xdr:pic>
    <xdr:clientData/>
  </xdr:oneCellAnchor>
  <xdr:twoCellAnchor editAs="oneCell">
    <xdr:from>
      <xdr:col>1</xdr:col>
      <xdr:colOff>609599</xdr:colOff>
      <xdr:row>491</xdr:row>
      <xdr:rowOff>41564</xdr:rowOff>
    </xdr:from>
    <xdr:to>
      <xdr:col>6</xdr:col>
      <xdr:colOff>761999</xdr:colOff>
      <xdr:row>513</xdr:row>
      <xdr:rowOff>164452</xdr:rowOff>
    </xdr:to>
    <xdr:pic>
      <xdr:nvPicPr>
        <xdr:cNvPr id="62" name="Imagen 61">
          <a:extLst>
            <a:ext uri="{FF2B5EF4-FFF2-40B4-BE49-F238E27FC236}">
              <a16:creationId xmlns:a16="http://schemas.microsoft.com/office/drawing/2014/main" id="{F5FE85B8-971F-2EB9-A3E1-E94B90BBA546}"/>
            </a:ext>
          </a:extLst>
        </xdr:cNvPr>
        <xdr:cNvPicPr>
          <a:picLocks noChangeAspect="1"/>
        </xdr:cNvPicPr>
      </xdr:nvPicPr>
      <xdr:blipFill>
        <a:blip xmlns:r="http://schemas.openxmlformats.org/officeDocument/2006/relationships" r:embed="rId31"/>
        <a:stretch>
          <a:fillRect/>
        </a:stretch>
      </xdr:blipFill>
      <xdr:spPr>
        <a:xfrm>
          <a:off x="1399308" y="117458837"/>
          <a:ext cx="4128655" cy="5524256"/>
        </a:xfrm>
        <a:prstGeom prst="rect">
          <a:avLst/>
        </a:prstGeom>
      </xdr:spPr>
    </xdr:pic>
    <xdr:clientData/>
  </xdr:twoCellAnchor>
  <xdr:twoCellAnchor editAs="oneCell">
    <xdr:from>
      <xdr:col>7</xdr:col>
      <xdr:colOff>762000</xdr:colOff>
      <xdr:row>491</xdr:row>
      <xdr:rowOff>41562</xdr:rowOff>
    </xdr:from>
    <xdr:to>
      <xdr:col>13</xdr:col>
      <xdr:colOff>498763</xdr:colOff>
      <xdr:row>513</xdr:row>
      <xdr:rowOff>169536</xdr:rowOff>
    </xdr:to>
    <xdr:pic>
      <xdr:nvPicPr>
        <xdr:cNvPr id="63" name="Imagen 62">
          <a:extLst>
            <a:ext uri="{FF2B5EF4-FFF2-40B4-BE49-F238E27FC236}">
              <a16:creationId xmlns:a16="http://schemas.microsoft.com/office/drawing/2014/main" id="{33F9E544-08A8-A92A-D1EC-B2D01E8E364A}"/>
            </a:ext>
          </a:extLst>
        </xdr:cNvPr>
        <xdr:cNvPicPr>
          <a:picLocks noChangeAspect="1"/>
        </xdr:cNvPicPr>
      </xdr:nvPicPr>
      <xdr:blipFill>
        <a:blip xmlns:r="http://schemas.openxmlformats.org/officeDocument/2006/relationships" r:embed="rId32"/>
        <a:stretch>
          <a:fillRect/>
        </a:stretch>
      </xdr:blipFill>
      <xdr:spPr>
        <a:xfrm>
          <a:off x="6289964" y="117458835"/>
          <a:ext cx="4281054" cy="5527437"/>
        </a:xfrm>
        <a:prstGeom prst="rect">
          <a:avLst/>
        </a:prstGeom>
      </xdr:spPr>
    </xdr:pic>
    <xdr:clientData/>
  </xdr:twoCellAnchor>
  <xdr:oneCellAnchor>
    <xdr:from>
      <xdr:col>1</xdr:col>
      <xdr:colOff>27707</xdr:colOff>
      <xdr:row>482</xdr:row>
      <xdr:rowOff>41563</xdr:rowOff>
    </xdr:from>
    <xdr:ext cx="3906984" cy="841505"/>
    <xdr:pic>
      <xdr:nvPicPr>
        <xdr:cNvPr id="64" name="Imagen 63">
          <a:extLst>
            <a:ext uri="{FF2B5EF4-FFF2-40B4-BE49-F238E27FC236}">
              <a16:creationId xmlns:a16="http://schemas.microsoft.com/office/drawing/2014/main" id="{0F38E7CA-EF3D-4CDD-B452-7A2403CD39CA}"/>
            </a:ext>
          </a:extLst>
        </xdr:cNvPr>
        <xdr:cNvPicPr>
          <a:picLocks noChangeAspect="1"/>
        </xdr:cNvPicPr>
      </xdr:nvPicPr>
      <xdr:blipFill>
        <a:blip xmlns:r="http://schemas.openxmlformats.org/officeDocument/2006/relationships" r:embed="rId11"/>
        <a:stretch>
          <a:fillRect/>
        </a:stretch>
      </xdr:blipFill>
      <xdr:spPr>
        <a:xfrm>
          <a:off x="817416" y="115255963"/>
          <a:ext cx="3906984" cy="841505"/>
        </a:xfrm>
        <a:prstGeom prst="rect">
          <a:avLst/>
        </a:prstGeom>
      </xdr:spPr>
    </xdr:pic>
    <xdr:clientData/>
  </xdr:oneCellAnchor>
  <xdr:twoCellAnchor editAs="oneCell">
    <xdr:from>
      <xdr:col>8</xdr:col>
      <xdr:colOff>-1</xdr:colOff>
      <xdr:row>454</xdr:row>
      <xdr:rowOff>41564</xdr:rowOff>
    </xdr:from>
    <xdr:to>
      <xdr:col>13</xdr:col>
      <xdr:colOff>245570</xdr:colOff>
      <xdr:row>476</xdr:row>
      <xdr:rowOff>207090</xdr:rowOff>
    </xdr:to>
    <xdr:pic>
      <xdr:nvPicPr>
        <xdr:cNvPr id="65" name="Imagen 64">
          <a:extLst>
            <a:ext uri="{FF2B5EF4-FFF2-40B4-BE49-F238E27FC236}">
              <a16:creationId xmlns:a16="http://schemas.microsoft.com/office/drawing/2014/main" id="{7E0D749C-8F21-267D-C6CD-FD0A3DE2BE64}"/>
            </a:ext>
          </a:extLst>
        </xdr:cNvPr>
        <xdr:cNvPicPr>
          <a:picLocks noChangeAspect="1"/>
        </xdr:cNvPicPr>
      </xdr:nvPicPr>
      <xdr:blipFill>
        <a:blip xmlns:r="http://schemas.openxmlformats.org/officeDocument/2006/relationships" r:embed="rId30"/>
        <a:stretch>
          <a:fillRect/>
        </a:stretch>
      </xdr:blipFill>
      <xdr:spPr>
        <a:xfrm>
          <a:off x="6317672" y="108758182"/>
          <a:ext cx="4003963" cy="5343316"/>
        </a:xfrm>
        <a:prstGeom prst="rect">
          <a:avLst/>
        </a:prstGeom>
      </xdr:spPr>
    </xdr:pic>
    <xdr:clientData/>
  </xdr:twoCellAnchor>
  <xdr:twoCellAnchor editAs="oneCell">
    <xdr:from>
      <xdr:col>1</xdr:col>
      <xdr:colOff>498764</xdr:colOff>
      <xdr:row>454</xdr:row>
      <xdr:rowOff>83127</xdr:rowOff>
    </xdr:from>
    <xdr:to>
      <xdr:col>6</xdr:col>
      <xdr:colOff>516428</xdr:colOff>
      <xdr:row>476</xdr:row>
      <xdr:rowOff>189377</xdr:rowOff>
    </xdr:to>
    <xdr:pic>
      <xdr:nvPicPr>
        <xdr:cNvPr id="66" name="Imagen 65">
          <a:extLst>
            <a:ext uri="{FF2B5EF4-FFF2-40B4-BE49-F238E27FC236}">
              <a16:creationId xmlns:a16="http://schemas.microsoft.com/office/drawing/2014/main" id="{A81C88CE-E18D-E1CB-B20F-0A105112413B}"/>
            </a:ext>
          </a:extLst>
        </xdr:cNvPr>
        <xdr:cNvPicPr>
          <a:picLocks noChangeAspect="1"/>
        </xdr:cNvPicPr>
      </xdr:nvPicPr>
      <xdr:blipFill>
        <a:blip xmlns:r="http://schemas.openxmlformats.org/officeDocument/2006/relationships" r:embed="rId29"/>
        <a:stretch>
          <a:fillRect/>
        </a:stretch>
      </xdr:blipFill>
      <xdr:spPr>
        <a:xfrm>
          <a:off x="1288473" y="108799745"/>
          <a:ext cx="3962400" cy="5287850"/>
        </a:xfrm>
        <a:prstGeom prst="rect">
          <a:avLst/>
        </a:prstGeom>
      </xdr:spPr>
    </xdr:pic>
    <xdr:clientData/>
  </xdr:twoCellAnchor>
  <xdr:oneCellAnchor>
    <xdr:from>
      <xdr:col>1</xdr:col>
      <xdr:colOff>27707</xdr:colOff>
      <xdr:row>445</xdr:row>
      <xdr:rowOff>41563</xdr:rowOff>
    </xdr:from>
    <xdr:ext cx="3906984" cy="841505"/>
    <xdr:pic>
      <xdr:nvPicPr>
        <xdr:cNvPr id="67" name="Imagen 66">
          <a:extLst>
            <a:ext uri="{FF2B5EF4-FFF2-40B4-BE49-F238E27FC236}">
              <a16:creationId xmlns:a16="http://schemas.microsoft.com/office/drawing/2014/main" id="{E9301A9C-F8B0-4348-8293-4B7932D90296}"/>
            </a:ext>
          </a:extLst>
        </xdr:cNvPr>
        <xdr:cNvPicPr>
          <a:picLocks noChangeAspect="1"/>
        </xdr:cNvPicPr>
      </xdr:nvPicPr>
      <xdr:blipFill>
        <a:blip xmlns:r="http://schemas.openxmlformats.org/officeDocument/2006/relationships" r:embed="rId11"/>
        <a:stretch>
          <a:fillRect/>
        </a:stretch>
      </xdr:blipFill>
      <xdr:spPr>
        <a:xfrm>
          <a:off x="817416" y="115255963"/>
          <a:ext cx="3906984" cy="841505"/>
        </a:xfrm>
        <a:prstGeom prst="rect">
          <a:avLst/>
        </a:prstGeom>
      </xdr:spPr>
    </xdr:pic>
    <xdr:clientData/>
  </xdr:oneCellAnchor>
  <xdr:twoCellAnchor editAs="oneCell">
    <xdr:from>
      <xdr:col>1</xdr:col>
      <xdr:colOff>443345</xdr:colOff>
      <xdr:row>417</xdr:row>
      <xdr:rowOff>41564</xdr:rowOff>
    </xdr:from>
    <xdr:to>
      <xdr:col>6</xdr:col>
      <xdr:colOff>483003</xdr:colOff>
      <xdr:row>439</xdr:row>
      <xdr:rowOff>200746</xdr:rowOff>
    </xdr:to>
    <xdr:pic>
      <xdr:nvPicPr>
        <xdr:cNvPr id="68" name="Imagen 67">
          <a:extLst>
            <a:ext uri="{FF2B5EF4-FFF2-40B4-BE49-F238E27FC236}">
              <a16:creationId xmlns:a16="http://schemas.microsoft.com/office/drawing/2014/main" id="{25C543C4-08A4-794C-1E6E-B41A7D13AEDE}"/>
            </a:ext>
          </a:extLst>
        </xdr:cNvPr>
        <xdr:cNvPicPr>
          <a:picLocks noChangeAspect="1"/>
        </xdr:cNvPicPr>
      </xdr:nvPicPr>
      <xdr:blipFill>
        <a:blip xmlns:r="http://schemas.openxmlformats.org/officeDocument/2006/relationships" r:embed="rId31"/>
        <a:stretch>
          <a:fillRect/>
        </a:stretch>
      </xdr:blipFill>
      <xdr:spPr>
        <a:xfrm>
          <a:off x="1233054" y="100099091"/>
          <a:ext cx="3990109" cy="5338877"/>
        </a:xfrm>
        <a:prstGeom prst="rect">
          <a:avLst/>
        </a:prstGeom>
      </xdr:spPr>
    </xdr:pic>
    <xdr:clientData/>
  </xdr:twoCellAnchor>
  <xdr:twoCellAnchor editAs="oneCell">
    <xdr:from>
      <xdr:col>7</xdr:col>
      <xdr:colOff>665018</xdr:colOff>
      <xdr:row>417</xdr:row>
      <xdr:rowOff>27708</xdr:rowOff>
    </xdr:from>
    <xdr:to>
      <xdr:col>13</xdr:col>
      <xdr:colOff>245571</xdr:colOff>
      <xdr:row>439</xdr:row>
      <xdr:rowOff>172965</xdr:rowOff>
    </xdr:to>
    <xdr:pic>
      <xdr:nvPicPr>
        <xdr:cNvPr id="69" name="Imagen 68">
          <a:extLst>
            <a:ext uri="{FF2B5EF4-FFF2-40B4-BE49-F238E27FC236}">
              <a16:creationId xmlns:a16="http://schemas.microsoft.com/office/drawing/2014/main" id="{FAFF5001-153C-E60D-A3D2-814FA7F9E12A}"/>
            </a:ext>
          </a:extLst>
        </xdr:cNvPr>
        <xdr:cNvPicPr>
          <a:picLocks noChangeAspect="1"/>
        </xdr:cNvPicPr>
      </xdr:nvPicPr>
      <xdr:blipFill>
        <a:blip xmlns:r="http://schemas.openxmlformats.org/officeDocument/2006/relationships" r:embed="rId32"/>
        <a:stretch>
          <a:fillRect/>
        </a:stretch>
      </xdr:blipFill>
      <xdr:spPr>
        <a:xfrm>
          <a:off x="6192982" y="100085235"/>
          <a:ext cx="4128654" cy="5330667"/>
        </a:xfrm>
        <a:prstGeom prst="rect">
          <a:avLst/>
        </a:prstGeom>
      </xdr:spPr>
    </xdr:pic>
    <xdr:clientData/>
  </xdr:twoCellAnchor>
  <xdr:oneCellAnchor>
    <xdr:from>
      <xdr:col>1</xdr:col>
      <xdr:colOff>27707</xdr:colOff>
      <xdr:row>408</xdr:row>
      <xdr:rowOff>41563</xdr:rowOff>
    </xdr:from>
    <xdr:ext cx="3906984" cy="841505"/>
    <xdr:pic>
      <xdr:nvPicPr>
        <xdr:cNvPr id="70" name="Imagen 69">
          <a:extLst>
            <a:ext uri="{FF2B5EF4-FFF2-40B4-BE49-F238E27FC236}">
              <a16:creationId xmlns:a16="http://schemas.microsoft.com/office/drawing/2014/main" id="{126F0766-5F25-49D5-9A8F-B96E54F9EBE7}"/>
            </a:ext>
          </a:extLst>
        </xdr:cNvPr>
        <xdr:cNvPicPr>
          <a:picLocks noChangeAspect="1"/>
        </xdr:cNvPicPr>
      </xdr:nvPicPr>
      <xdr:blipFill>
        <a:blip xmlns:r="http://schemas.openxmlformats.org/officeDocument/2006/relationships" r:embed="rId11"/>
        <a:stretch>
          <a:fillRect/>
        </a:stretch>
      </xdr:blipFill>
      <xdr:spPr>
        <a:xfrm>
          <a:off x="817416" y="106596872"/>
          <a:ext cx="3906984" cy="841505"/>
        </a:xfrm>
        <a:prstGeom prst="rect">
          <a:avLst/>
        </a:prstGeom>
      </xdr:spPr>
    </xdr:pic>
    <xdr:clientData/>
  </xdr:oneCellAnchor>
  <xdr:twoCellAnchor editAs="oneCell">
    <xdr:from>
      <xdr:col>8</xdr:col>
      <xdr:colOff>207818</xdr:colOff>
      <xdr:row>380</xdr:row>
      <xdr:rowOff>55418</xdr:rowOff>
    </xdr:from>
    <xdr:to>
      <xdr:col>13</xdr:col>
      <xdr:colOff>397971</xdr:colOff>
      <xdr:row>402</xdr:row>
      <xdr:rowOff>141273</xdr:rowOff>
    </xdr:to>
    <xdr:pic>
      <xdr:nvPicPr>
        <xdr:cNvPr id="71" name="Imagen 70">
          <a:extLst>
            <a:ext uri="{FF2B5EF4-FFF2-40B4-BE49-F238E27FC236}">
              <a16:creationId xmlns:a16="http://schemas.microsoft.com/office/drawing/2014/main" id="{26C547E0-B076-282C-49B8-E63692EB933E}"/>
            </a:ext>
          </a:extLst>
        </xdr:cNvPr>
        <xdr:cNvPicPr>
          <a:picLocks noChangeAspect="1"/>
        </xdr:cNvPicPr>
      </xdr:nvPicPr>
      <xdr:blipFill>
        <a:blip xmlns:r="http://schemas.openxmlformats.org/officeDocument/2006/relationships" r:embed="rId33"/>
        <a:stretch>
          <a:fillRect/>
        </a:stretch>
      </xdr:blipFill>
      <xdr:spPr>
        <a:xfrm>
          <a:off x="6525491" y="91495418"/>
          <a:ext cx="3948545" cy="5269360"/>
        </a:xfrm>
        <a:prstGeom prst="rect">
          <a:avLst/>
        </a:prstGeom>
      </xdr:spPr>
    </xdr:pic>
    <xdr:clientData/>
  </xdr:twoCellAnchor>
  <xdr:twoCellAnchor editAs="oneCell">
    <xdr:from>
      <xdr:col>1</xdr:col>
      <xdr:colOff>637309</xdr:colOff>
      <xdr:row>380</xdr:row>
      <xdr:rowOff>41563</xdr:rowOff>
    </xdr:from>
    <xdr:to>
      <xdr:col>7</xdr:col>
      <xdr:colOff>211628</xdr:colOff>
      <xdr:row>402</xdr:row>
      <xdr:rowOff>163887</xdr:rowOff>
    </xdr:to>
    <xdr:pic>
      <xdr:nvPicPr>
        <xdr:cNvPr id="72" name="Imagen 71">
          <a:extLst>
            <a:ext uri="{FF2B5EF4-FFF2-40B4-BE49-F238E27FC236}">
              <a16:creationId xmlns:a16="http://schemas.microsoft.com/office/drawing/2014/main" id="{97AB5C12-8F30-4EBD-A19B-4938E296A137}"/>
            </a:ext>
          </a:extLst>
        </xdr:cNvPr>
        <xdr:cNvPicPr>
          <a:picLocks noChangeAspect="1"/>
        </xdr:cNvPicPr>
      </xdr:nvPicPr>
      <xdr:blipFill>
        <a:blip xmlns:r="http://schemas.openxmlformats.org/officeDocument/2006/relationships" r:embed="rId34"/>
        <a:stretch>
          <a:fillRect/>
        </a:stretch>
      </xdr:blipFill>
      <xdr:spPr>
        <a:xfrm>
          <a:off x="1427018" y="91481563"/>
          <a:ext cx="4308764" cy="5302019"/>
        </a:xfrm>
        <a:prstGeom prst="rect">
          <a:avLst/>
        </a:prstGeom>
      </xdr:spPr>
    </xdr:pic>
    <xdr:clientData/>
  </xdr:twoCellAnchor>
  <xdr:oneCellAnchor>
    <xdr:from>
      <xdr:col>1</xdr:col>
      <xdr:colOff>27707</xdr:colOff>
      <xdr:row>371</xdr:row>
      <xdr:rowOff>41563</xdr:rowOff>
    </xdr:from>
    <xdr:ext cx="3906984" cy="841505"/>
    <xdr:pic>
      <xdr:nvPicPr>
        <xdr:cNvPr id="74" name="Imagen 73">
          <a:extLst>
            <a:ext uri="{FF2B5EF4-FFF2-40B4-BE49-F238E27FC236}">
              <a16:creationId xmlns:a16="http://schemas.microsoft.com/office/drawing/2014/main" id="{B9723D02-A99A-4D6A-A4D0-B576DDD8D354}"/>
            </a:ext>
          </a:extLst>
        </xdr:cNvPr>
        <xdr:cNvPicPr>
          <a:picLocks noChangeAspect="1"/>
        </xdr:cNvPicPr>
      </xdr:nvPicPr>
      <xdr:blipFill>
        <a:blip xmlns:r="http://schemas.openxmlformats.org/officeDocument/2006/relationships" r:embed="rId11"/>
        <a:stretch>
          <a:fillRect/>
        </a:stretch>
      </xdr:blipFill>
      <xdr:spPr>
        <a:xfrm>
          <a:off x="817416" y="97979345"/>
          <a:ext cx="3906984" cy="841505"/>
        </a:xfrm>
        <a:prstGeom prst="rect">
          <a:avLst/>
        </a:prstGeom>
      </xdr:spPr>
    </xdr:pic>
    <xdr:clientData/>
  </xdr:oneCellAnchor>
  <xdr:twoCellAnchor editAs="oneCell">
    <xdr:from>
      <xdr:col>8</xdr:col>
      <xdr:colOff>0</xdr:colOff>
      <xdr:row>343</xdr:row>
      <xdr:rowOff>124691</xdr:rowOff>
    </xdr:from>
    <xdr:to>
      <xdr:col>14</xdr:col>
      <xdr:colOff>8485</xdr:colOff>
      <xdr:row>365</xdr:row>
      <xdr:rowOff>164706</xdr:rowOff>
    </xdr:to>
    <xdr:pic>
      <xdr:nvPicPr>
        <xdr:cNvPr id="75" name="Imagen 74">
          <a:extLst>
            <a:ext uri="{FF2B5EF4-FFF2-40B4-BE49-F238E27FC236}">
              <a16:creationId xmlns:a16="http://schemas.microsoft.com/office/drawing/2014/main" id="{B1B7042C-F6F9-95BB-F8E8-A8C46B2926F1}"/>
            </a:ext>
          </a:extLst>
        </xdr:cNvPr>
        <xdr:cNvPicPr>
          <a:picLocks noChangeAspect="1"/>
        </xdr:cNvPicPr>
      </xdr:nvPicPr>
      <xdr:blipFill>
        <a:blip xmlns:r="http://schemas.openxmlformats.org/officeDocument/2006/relationships" r:embed="rId35"/>
        <a:stretch>
          <a:fillRect/>
        </a:stretch>
      </xdr:blipFill>
      <xdr:spPr>
        <a:xfrm>
          <a:off x="6317673" y="82212873"/>
          <a:ext cx="4641272" cy="5219710"/>
        </a:xfrm>
        <a:prstGeom prst="rect">
          <a:avLst/>
        </a:prstGeom>
      </xdr:spPr>
    </xdr:pic>
    <xdr:clientData/>
  </xdr:twoCellAnchor>
  <xdr:twoCellAnchor editAs="oneCell">
    <xdr:from>
      <xdr:col>1</xdr:col>
      <xdr:colOff>443346</xdr:colOff>
      <xdr:row>343</xdr:row>
      <xdr:rowOff>69273</xdr:rowOff>
    </xdr:from>
    <xdr:to>
      <xdr:col>7</xdr:col>
      <xdr:colOff>17665</xdr:colOff>
      <xdr:row>365</xdr:row>
      <xdr:rowOff>189693</xdr:rowOff>
    </xdr:to>
    <xdr:pic>
      <xdr:nvPicPr>
        <xdr:cNvPr id="76" name="Imagen 75">
          <a:extLst>
            <a:ext uri="{FF2B5EF4-FFF2-40B4-BE49-F238E27FC236}">
              <a16:creationId xmlns:a16="http://schemas.microsoft.com/office/drawing/2014/main" id="{B132BF4A-B75D-7A12-E40C-196F8A24EE49}"/>
            </a:ext>
          </a:extLst>
        </xdr:cNvPr>
        <xdr:cNvPicPr>
          <a:picLocks noChangeAspect="1"/>
        </xdr:cNvPicPr>
      </xdr:nvPicPr>
      <xdr:blipFill>
        <a:blip xmlns:r="http://schemas.openxmlformats.org/officeDocument/2006/relationships" r:embed="rId36"/>
        <a:stretch>
          <a:fillRect/>
        </a:stretch>
      </xdr:blipFill>
      <xdr:spPr>
        <a:xfrm>
          <a:off x="1233055" y="82157455"/>
          <a:ext cx="4308764" cy="5302020"/>
        </a:xfrm>
        <a:prstGeom prst="rect">
          <a:avLst/>
        </a:prstGeom>
      </xdr:spPr>
    </xdr:pic>
    <xdr:clientData/>
  </xdr:twoCellAnchor>
  <xdr:oneCellAnchor>
    <xdr:from>
      <xdr:col>1</xdr:col>
      <xdr:colOff>27707</xdr:colOff>
      <xdr:row>334</xdr:row>
      <xdr:rowOff>41563</xdr:rowOff>
    </xdr:from>
    <xdr:ext cx="3906984" cy="841505"/>
    <xdr:pic>
      <xdr:nvPicPr>
        <xdr:cNvPr id="77" name="Imagen 76">
          <a:extLst>
            <a:ext uri="{FF2B5EF4-FFF2-40B4-BE49-F238E27FC236}">
              <a16:creationId xmlns:a16="http://schemas.microsoft.com/office/drawing/2014/main" id="{3C233623-EA04-4755-B812-620BB0E1E51D}"/>
            </a:ext>
          </a:extLst>
        </xdr:cNvPr>
        <xdr:cNvPicPr>
          <a:picLocks noChangeAspect="1"/>
        </xdr:cNvPicPr>
      </xdr:nvPicPr>
      <xdr:blipFill>
        <a:blip xmlns:r="http://schemas.openxmlformats.org/officeDocument/2006/relationships" r:embed="rId11"/>
        <a:stretch>
          <a:fillRect/>
        </a:stretch>
      </xdr:blipFill>
      <xdr:spPr>
        <a:xfrm>
          <a:off x="817416" y="88627527"/>
          <a:ext cx="3906984" cy="841505"/>
        </a:xfrm>
        <a:prstGeom prst="rect">
          <a:avLst/>
        </a:prstGeom>
      </xdr:spPr>
    </xdr:pic>
    <xdr:clientData/>
  </xdr:oneCellAnchor>
  <xdr:twoCellAnchor editAs="oneCell">
    <xdr:from>
      <xdr:col>8</xdr:col>
      <xdr:colOff>41564</xdr:colOff>
      <xdr:row>306</xdr:row>
      <xdr:rowOff>96982</xdr:rowOff>
    </xdr:from>
    <xdr:to>
      <xdr:col>14</xdr:col>
      <xdr:colOff>93518</xdr:colOff>
      <xdr:row>328</xdr:row>
      <xdr:rowOff>179931</xdr:rowOff>
    </xdr:to>
    <xdr:pic>
      <xdr:nvPicPr>
        <xdr:cNvPr id="78" name="Imagen 77">
          <a:extLst>
            <a:ext uri="{FF2B5EF4-FFF2-40B4-BE49-F238E27FC236}">
              <a16:creationId xmlns:a16="http://schemas.microsoft.com/office/drawing/2014/main" id="{B8E3EAF5-2569-49E2-CAAD-25A6B06AC292}"/>
            </a:ext>
          </a:extLst>
        </xdr:cNvPr>
        <xdr:cNvPicPr>
          <a:picLocks noChangeAspect="1"/>
        </xdr:cNvPicPr>
      </xdr:nvPicPr>
      <xdr:blipFill>
        <a:blip xmlns:r="http://schemas.openxmlformats.org/officeDocument/2006/relationships" r:embed="rId35"/>
        <a:stretch>
          <a:fillRect/>
        </a:stretch>
      </xdr:blipFill>
      <xdr:spPr>
        <a:xfrm>
          <a:off x="6359237" y="73484509"/>
          <a:ext cx="4682836" cy="5266454"/>
        </a:xfrm>
        <a:prstGeom prst="rect">
          <a:avLst/>
        </a:prstGeom>
      </xdr:spPr>
    </xdr:pic>
    <xdr:clientData/>
  </xdr:twoCellAnchor>
  <xdr:twoCellAnchor editAs="oneCell">
    <xdr:from>
      <xdr:col>1</xdr:col>
      <xdr:colOff>762000</xdr:colOff>
      <xdr:row>306</xdr:row>
      <xdr:rowOff>41564</xdr:rowOff>
    </xdr:from>
    <xdr:to>
      <xdr:col>7</xdr:col>
      <xdr:colOff>346363</xdr:colOff>
      <xdr:row>328</xdr:row>
      <xdr:rowOff>175221</xdr:rowOff>
    </xdr:to>
    <xdr:pic>
      <xdr:nvPicPr>
        <xdr:cNvPr id="79" name="Imagen 78">
          <a:extLst>
            <a:ext uri="{FF2B5EF4-FFF2-40B4-BE49-F238E27FC236}">
              <a16:creationId xmlns:a16="http://schemas.microsoft.com/office/drawing/2014/main" id="{7ED192E5-B0A0-964D-38D0-B654DCCDDEE0}"/>
            </a:ext>
          </a:extLst>
        </xdr:cNvPr>
        <xdr:cNvPicPr>
          <a:picLocks noChangeAspect="1"/>
        </xdr:cNvPicPr>
      </xdr:nvPicPr>
      <xdr:blipFill>
        <a:blip xmlns:r="http://schemas.openxmlformats.org/officeDocument/2006/relationships" r:embed="rId36"/>
        <a:stretch>
          <a:fillRect/>
        </a:stretch>
      </xdr:blipFill>
      <xdr:spPr>
        <a:xfrm>
          <a:off x="1551709" y="73429091"/>
          <a:ext cx="4322618" cy="5319067"/>
        </a:xfrm>
        <a:prstGeom prst="rect">
          <a:avLst/>
        </a:prstGeom>
      </xdr:spPr>
    </xdr:pic>
    <xdr:clientData/>
  </xdr:twoCellAnchor>
  <xdr:oneCellAnchor>
    <xdr:from>
      <xdr:col>1</xdr:col>
      <xdr:colOff>27707</xdr:colOff>
      <xdr:row>297</xdr:row>
      <xdr:rowOff>41563</xdr:rowOff>
    </xdr:from>
    <xdr:ext cx="3906984" cy="841505"/>
    <xdr:pic>
      <xdr:nvPicPr>
        <xdr:cNvPr id="80" name="Imagen 79">
          <a:extLst>
            <a:ext uri="{FF2B5EF4-FFF2-40B4-BE49-F238E27FC236}">
              <a16:creationId xmlns:a16="http://schemas.microsoft.com/office/drawing/2014/main" id="{A59718D1-F0F8-41D3-A1D4-017F5AAD47B1}"/>
            </a:ext>
          </a:extLst>
        </xdr:cNvPr>
        <xdr:cNvPicPr>
          <a:picLocks noChangeAspect="1"/>
        </xdr:cNvPicPr>
      </xdr:nvPicPr>
      <xdr:blipFill>
        <a:blip xmlns:r="http://schemas.openxmlformats.org/officeDocument/2006/relationships" r:embed="rId11"/>
        <a:stretch>
          <a:fillRect/>
        </a:stretch>
      </xdr:blipFill>
      <xdr:spPr>
        <a:xfrm>
          <a:off x="817416" y="79926872"/>
          <a:ext cx="3906984" cy="841505"/>
        </a:xfrm>
        <a:prstGeom prst="rect">
          <a:avLst/>
        </a:prstGeom>
      </xdr:spPr>
    </xdr:pic>
    <xdr:clientData/>
  </xdr:oneCellAnchor>
  <xdr:twoCellAnchor editAs="oneCell">
    <xdr:from>
      <xdr:col>8</xdr:col>
      <xdr:colOff>651161</xdr:colOff>
      <xdr:row>269</xdr:row>
      <xdr:rowOff>69272</xdr:rowOff>
    </xdr:from>
    <xdr:to>
      <xdr:col>12</xdr:col>
      <xdr:colOff>474862</xdr:colOff>
      <xdr:row>291</xdr:row>
      <xdr:rowOff>187849</xdr:rowOff>
    </xdr:to>
    <xdr:pic>
      <xdr:nvPicPr>
        <xdr:cNvPr id="81" name="Imagen 80">
          <a:extLst>
            <a:ext uri="{FF2B5EF4-FFF2-40B4-BE49-F238E27FC236}">
              <a16:creationId xmlns:a16="http://schemas.microsoft.com/office/drawing/2014/main" id="{E0E2BB9D-4532-5A6A-C6D4-F24F410555B9}"/>
            </a:ext>
          </a:extLst>
        </xdr:cNvPr>
        <xdr:cNvPicPr>
          <a:picLocks noChangeAspect="1"/>
        </xdr:cNvPicPr>
      </xdr:nvPicPr>
      <xdr:blipFill>
        <a:blip xmlns:r="http://schemas.openxmlformats.org/officeDocument/2006/relationships" r:embed="rId37"/>
        <a:stretch>
          <a:fillRect/>
        </a:stretch>
      </xdr:blipFill>
      <xdr:spPr>
        <a:xfrm>
          <a:off x="6968834" y="64603745"/>
          <a:ext cx="2978727" cy="5300177"/>
        </a:xfrm>
        <a:prstGeom prst="rect">
          <a:avLst/>
        </a:prstGeom>
      </xdr:spPr>
    </xdr:pic>
    <xdr:clientData/>
  </xdr:twoCellAnchor>
  <xdr:twoCellAnchor editAs="oneCell">
    <xdr:from>
      <xdr:col>1</xdr:col>
      <xdr:colOff>789708</xdr:colOff>
      <xdr:row>269</xdr:row>
      <xdr:rowOff>55418</xdr:rowOff>
    </xdr:from>
    <xdr:to>
      <xdr:col>6</xdr:col>
      <xdr:colOff>759227</xdr:colOff>
      <xdr:row>291</xdr:row>
      <xdr:rowOff>141273</xdr:rowOff>
    </xdr:to>
    <xdr:pic>
      <xdr:nvPicPr>
        <xdr:cNvPr id="82" name="Imagen 81">
          <a:extLst>
            <a:ext uri="{FF2B5EF4-FFF2-40B4-BE49-F238E27FC236}">
              <a16:creationId xmlns:a16="http://schemas.microsoft.com/office/drawing/2014/main" id="{8D4F6B4F-602C-FA90-6C6B-BE95F9A3F8B9}"/>
            </a:ext>
          </a:extLst>
        </xdr:cNvPr>
        <xdr:cNvPicPr>
          <a:picLocks noChangeAspect="1"/>
        </xdr:cNvPicPr>
      </xdr:nvPicPr>
      <xdr:blipFill>
        <a:blip xmlns:r="http://schemas.openxmlformats.org/officeDocument/2006/relationships" r:embed="rId38"/>
        <a:stretch>
          <a:fillRect/>
        </a:stretch>
      </xdr:blipFill>
      <xdr:spPr>
        <a:xfrm>
          <a:off x="1579417" y="64589891"/>
          <a:ext cx="3948545" cy="5269360"/>
        </a:xfrm>
        <a:prstGeom prst="rect">
          <a:avLst/>
        </a:prstGeom>
      </xdr:spPr>
    </xdr:pic>
    <xdr:clientData/>
  </xdr:twoCellAnchor>
  <xdr:oneCellAnchor>
    <xdr:from>
      <xdr:col>1</xdr:col>
      <xdr:colOff>27707</xdr:colOff>
      <xdr:row>260</xdr:row>
      <xdr:rowOff>41563</xdr:rowOff>
    </xdr:from>
    <xdr:ext cx="3906984" cy="841505"/>
    <xdr:pic>
      <xdr:nvPicPr>
        <xdr:cNvPr id="83" name="Imagen 82">
          <a:extLst>
            <a:ext uri="{FF2B5EF4-FFF2-40B4-BE49-F238E27FC236}">
              <a16:creationId xmlns:a16="http://schemas.microsoft.com/office/drawing/2014/main" id="{79B7CC2E-BF2C-4952-AF16-317A2C79363F}"/>
            </a:ext>
          </a:extLst>
        </xdr:cNvPr>
        <xdr:cNvPicPr>
          <a:picLocks noChangeAspect="1"/>
        </xdr:cNvPicPr>
      </xdr:nvPicPr>
      <xdr:blipFill>
        <a:blip xmlns:r="http://schemas.openxmlformats.org/officeDocument/2006/relationships" r:embed="rId11"/>
        <a:stretch>
          <a:fillRect/>
        </a:stretch>
      </xdr:blipFill>
      <xdr:spPr>
        <a:xfrm>
          <a:off x="817416" y="71073818"/>
          <a:ext cx="3906984" cy="841505"/>
        </a:xfrm>
        <a:prstGeom prst="rect">
          <a:avLst/>
        </a:prstGeom>
      </xdr:spPr>
    </xdr:pic>
    <xdr:clientData/>
  </xdr:oneCellAnchor>
  <xdr:twoCellAnchor editAs="oneCell">
    <xdr:from>
      <xdr:col>8</xdr:col>
      <xdr:colOff>318655</xdr:colOff>
      <xdr:row>232</xdr:row>
      <xdr:rowOff>124692</xdr:rowOff>
    </xdr:from>
    <xdr:to>
      <xdr:col>12</xdr:col>
      <xdr:colOff>67368</xdr:colOff>
      <xdr:row>254</xdr:row>
      <xdr:rowOff>121913</xdr:rowOff>
    </xdr:to>
    <xdr:pic>
      <xdr:nvPicPr>
        <xdr:cNvPr id="84" name="Imagen 83">
          <a:extLst>
            <a:ext uri="{FF2B5EF4-FFF2-40B4-BE49-F238E27FC236}">
              <a16:creationId xmlns:a16="http://schemas.microsoft.com/office/drawing/2014/main" id="{359DD73B-9DDF-D510-BE7D-8B984FDAE118}"/>
            </a:ext>
          </a:extLst>
        </xdr:cNvPr>
        <xdr:cNvPicPr>
          <a:picLocks noChangeAspect="1"/>
        </xdr:cNvPicPr>
      </xdr:nvPicPr>
      <xdr:blipFill>
        <a:blip xmlns:r="http://schemas.openxmlformats.org/officeDocument/2006/relationships" r:embed="rId39"/>
        <a:stretch>
          <a:fillRect/>
        </a:stretch>
      </xdr:blipFill>
      <xdr:spPr>
        <a:xfrm>
          <a:off x="6636328" y="55598292"/>
          <a:ext cx="2909454" cy="5176916"/>
        </a:xfrm>
        <a:prstGeom prst="rect">
          <a:avLst/>
        </a:prstGeom>
      </xdr:spPr>
    </xdr:pic>
    <xdr:clientData/>
  </xdr:twoCellAnchor>
  <xdr:twoCellAnchor editAs="oneCell">
    <xdr:from>
      <xdr:col>2</xdr:col>
      <xdr:colOff>69271</xdr:colOff>
      <xdr:row>232</xdr:row>
      <xdr:rowOff>69273</xdr:rowOff>
    </xdr:from>
    <xdr:to>
      <xdr:col>7</xdr:col>
      <xdr:colOff>41562</xdr:colOff>
      <xdr:row>254</xdr:row>
      <xdr:rowOff>121962</xdr:rowOff>
    </xdr:to>
    <xdr:pic>
      <xdr:nvPicPr>
        <xdr:cNvPr id="85" name="Imagen 84">
          <a:extLst>
            <a:ext uri="{FF2B5EF4-FFF2-40B4-BE49-F238E27FC236}">
              <a16:creationId xmlns:a16="http://schemas.microsoft.com/office/drawing/2014/main" id="{F4E5483E-9C11-7559-06A6-5E7BF4BB5DC7}"/>
            </a:ext>
          </a:extLst>
        </xdr:cNvPr>
        <xdr:cNvPicPr>
          <a:picLocks noChangeAspect="1"/>
        </xdr:cNvPicPr>
      </xdr:nvPicPr>
      <xdr:blipFill>
        <a:blip xmlns:r="http://schemas.openxmlformats.org/officeDocument/2006/relationships" r:embed="rId40"/>
        <a:stretch>
          <a:fillRect/>
        </a:stretch>
      </xdr:blipFill>
      <xdr:spPr>
        <a:xfrm>
          <a:off x="1648689" y="55542873"/>
          <a:ext cx="3920837" cy="5232384"/>
        </a:xfrm>
        <a:prstGeom prst="rect">
          <a:avLst/>
        </a:prstGeom>
      </xdr:spPr>
    </xdr:pic>
    <xdr:clientData/>
  </xdr:twoCellAnchor>
  <xdr:oneCellAnchor>
    <xdr:from>
      <xdr:col>1</xdr:col>
      <xdr:colOff>27707</xdr:colOff>
      <xdr:row>223</xdr:row>
      <xdr:rowOff>41563</xdr:rowOff>
    </xdr:from>
    <xdr:ext cx="3906984" cy="841505"/>
    <xdr:pic>
      <xdr:nvPicPr>
        <xdr:cNvPr id="86" name="Imagen 85">
          <a:extLst>
            <a:ext uri="{FF2B5EF4-FFF2-40B4-BE49-F238E27FC236}">
              <a16:creationId xmlns:a16="http://schemas.microsoft.com/office/drawing/2014/main" id="{99170FF1-9E83-4389-BEFE-3080771CCDA1}"/>
            </a:ext>
          </a:extLst>
        </xdr:cNvPr>
        <xdr:cNvPicPr>
          <a:picLocks noChangeAspect="1"/>
        </xdr:cNvPicPr>
      </xdr:nvPicPr>
      <xdr:blipFill>
        <a:blip xmlns:r="http://schemas.openxmlformats.org/officeDocument/2006/relationships" r:embed="rId11"/>
        <a:stretch>
          <a:fillRect/>
        </a:stretch>
      </xdr:blipFill>
      <xdr:spPr>
        <a:xfrm>
          <a:off x="817416" y="62012945"/>
          <a:ext cx="3906984" cy="841505"/>
        </a:xfrm>
        <a:prstGeom prst="rect">
          <a:avLst/>
        </a:prstGeom>
      </xdr:spPr>
    </xdr:pic>
    <xdr:clientData/>
  </xdr:oneCellAnchor>
  <xdr:twoCellAnchor editAs="oneCell">
    <xdr:from>
      <xdr:col>8</xdr:col>
      <xdr:colOff>41564</xdr:colOff>
      <xdr:row>195</xdr:row>
      <xdr:rowOff>96982</xdr:rowOff>
    </xdr:from>
    <xdr:to>
      <xdr:col>13</xdr:col>
      <xdr:colOff>721994</xdr:colOff>
      <xdr:row>217</xdr:row>
      <xdr:rowOff>201080</xdr:rowOff>
    </xdr:to>
    <xdr:pic>
      <xdr:nvPicPr>
        <xdr:cNvPr id="87" name="Imagen 86">
          <a:extLst>
            <a:ext uri="{FF2B5EF4-FFF2-40B4-BE49-F238E27FC236}">
              <a16:creationId xmlns:a16="http://schemas.microsoft.com/office/drawing/2014/main" id="{7A7F5AA3-15AA-341B-ADC7-4DF7D14B5C85}"/>
            </a:ext>
          </a:extLst>
        </xdr:cNvPr>
        <xdr:cNvPicPr>
          <a:picLocks noChangeAspect="1"/>
        </xdr:cNvPicPr>
      </xdr:nvPicPr>
      <xdr:blipFill>
        <a:blip xmlns:r="http://schemas.openxmlformats.org/officeDocument/2006/relationships" r:embed="rId41"/>
        <a:stretch>
          <a:fillRect/>
        </a:stretch>
      </xdr:blipFill>
      <xdr:spPr>
        <a:xfrm>
          <a:off x="6359237" y="46800655"/>
          <a:ext cx="4447308" cy="5283793"/>
        </a:xfrm>
        <a:prstGeom prst="rect">
          <a:avLst/>
        </a:prstGeom>
      </xdr:spPr>
    </xdr:pic>
    <xdr:clientData/>
  </xdr:twoCellAnchor>
  <xdr:twoCellAnchor editAs="oneCell">
    <xdr:from>
      <xdr:col>2</xdr:col>
      <xdr:colOff>0</xdr:colOff>
      <xdr:row>195</xdr:row>
      <xdr:rowOff>83127</xdr:rowOff>
    </xdr:from>
    <xdr:to>
      <xdr:col>7</xdr:col>
      <xdr:colOff>389832</xdr:colOff>
      <xdr:row>217</xdr:row>
      <xdr:rowOff>152400</xdr:rowOff>
    </xdr:to>
    <xdr:pic>
      <xdr:nvPicPr>
        <xdr:cNvPr id="88" name="Imagen 87">
          <a:extLst>
            <a:ext uri="{FF2B5EF4-FFF2-40B4-BE49-F238E27FC236}">
              <a16:creationId xmlns:a16="http://schemas.microsoft.com/office/drawing/2014/main" id="{93E227F9-1F96-B688-B6AC-9B663565CB28}"/>
            </a:ext>
          </a:extLst>
        </xdr:cNvPr>
        <xdr:cNvPicPr>
          <a:picLocks noChangeAspect="1"/>
        </xdr:cNvPicPr>
      </xdr:nvPicPr>
      <xdr:blipFill>
        <a:blip xmlns:r="http://schemas.openxmlformats.org/officeDocument/2006/relationships" r:embed="rId42"/>
        <a:stretch>
          <a:fillRect/>
        </a:stretch>
      </xdr:blipFill>
      <xdr:spPr>
        <a:xfrm>
          <a:off x="1579418" y="46786800"/>
          <a:ext cx="4336473" cy="5250873"/>
        </a:xfrm>
        <a:prstGeom prst="rect">
          <a:avLst/>
        </a:prstGeom>
      </xdr:spPr>
    </xdr:pic>
    <xdr:clientData/>
  </xdr:twoCellAnchor>
  <xdr:oneCellAnchor>
    <xdr:from>
      <xdr:col>1</xdr:col>
      <xdr:colOff>27707</xdr:colOff>
      <xdr:row>186</xdr:row>
      <xdr:rowOff>41563</xdr:rowOff>
    </xdr:from>
    <xdr:ext cx="3906984" cy="841505"/>
    <xdr:pic>
      <xdr:nvPicPr>
        <xdr:cNvPr id="89" name="Imagen 88">
          <a:extLst>
            <a:ext uri="{FF2B5EF4-FFF2-40B4-BE49-F238E27FC236}">
              <a16:creationId xmlns:a16="http://schemas.microsoft.com/office/drawing/2014/main" id="{76956CC5-EA39-4BA0-9C4B-7E33883CD4BF}"/>
            </a:ext>
          </a:extLst>
        </xdr:cNvPr>
        <xdr:cNvPicPr>
          <a:picLocks noChangeAspect="1"/>
        </xdr:cNvPicPr>
      </xdr:nvPicPr>
      <xdr:blipFill>
        <a:blip xmlns:r="http://schemas.openxmlformats.org/officeDocument/2006/relationships" r:embed="rId11"/>
        <a:stretch>
          <a:fillRect/>
        </a:stretch>
      </xdr:blipFill>
      <xdr:spPr>
        <a:xfrm>
          <a:off x="817416" y="53243018"/>
          <a:ext cx="3906984" cy="841505"/>
        </a:xfrm>
        <a:prstGeom prst="rect">
          <a:avLst/>
        </a:prstGeom>
      </xdr:spPr>
    </xdr:pic>
    <xdr:clientData/>
  </xdr:oneCellAnchor>
  <xdr:twoCellAnchor editAs="oneCell">
    <xdr:from>
      <xdr:col>8</xdr:col>
      <xdr:colOff>180108</xdr:colOff>
      <xdr:row>158</xdr:row>
      <xdr:rowOff>27710</xdr:rowOff>
    </xdr:from>
    <xdr:to>
      <xdr:col>13</xdr:col>
      <xdr:colOff>431394</xdr:colOff>
      <xdr:row>180</xdr:row>
      <xdr:rowOff>189426</xdr:rowOff>
    </xdr:to>
    <xdr:pic>
      <xdr:nvPicPr>
        <xdr:cNvPr id="90" name="Imagen 89">
          <a:extLst>
            <a:ext uri="{FF2B5EF4-FFF2-40B4-BE49-F238E27FC236}">
              <a16:creationId xmlns:a16="http://schemas.microsoft.com/office/drawing/2014/main" id="{A401B821-8D28-2073-C5E6-6EF2F0BE317C}"/>
            </a:ext>
          </a:extLst>
        </xdr:cNvPr>
        <xdr:cNvPicPr>
          <a:picLocks noChangeAspect="1"/>
        </xdr:cNvPicPr>
      </xdr:nvPicPr>
      <xdr:blipFill>
        <a:blip xmlns:r="http://schemas.openxmlformats.org/officeDocument/2006/relationships" r:embed="rId43"/>
        <a:stretch>
          <a:fillRect/>
        </a:stretch>
      </xdr:blipFill>
      <xdr:spPr>
        <a:xfrm>
          <a:off x="6497781" y="37919892"/>
          <a:ext cx="4003963" cy="5343316"/>
        </a:xfrm>
        <a:prstGeom prst="rect">
          <a:avLst/>
        </a:prstGeom>
      </xdr:spPr>
    </xdr:pic>
    <xdr:clientData/>
  </xdr:twoCellAnchor>
  <xdr:twoCellAnchor editAs="oneCell">
    <xdr:from>
      <xdr:col>1</xdr:col>
      <xdr:colOff>789708</xdr:colOff>
      <xdr:row>158</xdr:row>
      <xdr:rowOff>41564</xdr:rowOff>
    </xdr:from>
    <xdr:to>
      <xdr:col>7</xdr:col>
      <xdr:colOff>389831</xdr:colOff>
      <xdr:row>180</xdr:row>
      <xdr:rowOff>163557</xdr:rowOff>
    </xdr:to>
    <xdr:pic>
      <xdr:nvPicPr>
        <xdr:cNvPr id="91" name="Imagen 90">
          <a:extLst>
            <a:ext uri="{FF2B5EF4-FFF2-40B4-BE49-F238E27FC236}">
              <a16:creationId xmlns:a16="http://schemas.microsoft.com/office/drawing/2014/main" id="{19DEB32F-CB92-3E2F-0ED4-7A75FAC7E01F}"/>
            </a:ext>
          </a:extLst>
        </xdr:cNvPr>
        <xdr:cNvPicPr>
          <a:picLocks noChangeAspect="1"/>
        </xdr:cNvPicPr>
      </xdr:nvPicPr>
      <xdr:blipFill>
        <a:blip xmlns:r="http://schemas.openxmlformats.org/officeDocument/2006/relationships" r:embed="rId44"/>
        <a:stretch>
          <a:fillRect/>
        </a:stretch>
      </xdr:blipFill>
      <xdr:spPr>
        <a:xfrm>
          <a:off x="1579417" y="37933746"/>
          <a:ext cx="4336473" cy="5301688"/>
        </a:xfrm>
        <a:prstGeom prst="rect">
          <a:avLst/>
        </a:prstGeom>
      </xdr:spPr>
    </xdr:pic>
    <xdr:clientData/>
  </xdr:twoCellAnchor>
  <xdr:oneCellAnchor>
    <xdr:from>
      <xdr:col>1</xdr:col>
      <xdr:colOff>27707</xdr:colOff>
      <xdr:row>149</xdr:row>
      <xdr:rowOff>41563</xdr:rowOff>
    </xdr:from>
    <xdr:ext cx="3906984" cy="841505"/>
    <xdr:pic>
      <xdr:nvPicPr>
        <xdr:cNvPr id="92" name="Imagen 91">
          <a:extLst>
            <a:ext uri="{FF2B5EF4-FFF2-40B4-BE49-F238E27FC236}">
              <a16:creationId xmlns:a16="http://schemas.microsoft.com/office/drawing/2014/main" id="{6558C355-F71B-49FB-94E7-A89F5393A5AE}"/>
            </a:ext>
          </a:extLst>
        </xdr:cNvPr>
        <xdr:cNvPicPr>
          <a:picLocks noChangeAspect="1"/>
        </xdr:cNvPicPr>
      </xdr:nvPicPr>
      <xdr:blipFill>
        <a:blip xmlns:r="http://schemas.openxmlformats.org/officeDocument/2006/relationships" r:embed="rId11"/>
        <a:stretch>
          <a:fillRect/>
        </a:stretch>
      </xdr:blipFill>
      <xdr:spPr>
        <a:xfrm>
          <a:off x="817416" y="44431527"/>
          <a:ext cx="3906984" cy="841505"/>
        </a:xfrm>
        <a:prstGeom prst="rect">
          <a:avLst/>
        </a:prstGeom>
      </xdr:spPr>
    </xdr:pic>
    <xdr:clientData/>
  </xdr:oneCellAnchor>
  <xdr:twoCellAnchor editAs="oneCell">
    <xdr:from>
      <xdr:col>8</xdr:col>
      <xdr:colOff>96981</xdr:colOff>
      <xdr:row>121</xdr:row>
      <xdr:rowOff>69273</xdr:rowOff>
    </xdr:from>
    <xdr:to>
      <xdr:col>13</xdr:col>
      <xdr:colOff>237432</xdr:colOff>
      <xdr:row>143</xdr:row>
      <xdr:rowOff>136111</xdr:rowOff>
    </xdr:to>
    <xdr:pic>
      <xdr:nvPicPr>
        <xdr:cNvPr id="93" name="Imagen 92">
          <a:extLst>
            <a:ext uri="{FF2B5EF4-FFF2-40B4-BE49-F238E27FC236}">
              <a16:creationId xmlns:a16="http://schemas.microsoft.com/office/drawing/2014/main" id="{AC9BC3E6-9677-42CF-4A54-39B9655FB258}"/>
            </a:ext>
          </a:extLst>
        </xdr:cNvPr>
        <xdr:cNvPicPr>
          <a:picLocks noChangeAspect="1"/>
        </xdr:cNvPicPr>
      </xdr:nvPicPr>
      <xdr:blipFill>
        <a:blip xmlns:r="http://schemas.openxmlformats.org/officeDocument/2006/relationships" r:embed="rId45"/>
        <a:stretch>
          <a:fillRect/>
        </a:stretch>
      </xdr:blipFill>
      <xdr:spPr>
        <a:xfrm>
          <a:off x="6414654" y="29302364"/>
          <a:ext cx="3893128" cy="5244628"/>
        </a:xfrm>
        <a:prstGeom prst="rect">
          <a:avLst/>
        </a:prstGeom>
      </xdr:spPr>
    </xdr:pic>
    <xdr:clientData/>
  </xdr:twoCellAnchor>
  <xdr:twoCellAnchor editAs="oneCell">
    <xdr:from>
      <xdr:col>1</xdr:col>
      <xdr:colOff>748145</xdr:colOff>
      <xdr:row>121</xdr:row>
      <xdr:rowOff>110836</xdr:rowOff>
    </xdr:from>
    <xdr:to>
      <xdr:col>7</xdr:col>
      <xdr:colOff>127169</xdr:colOff>
      <xdr:row>142</xdr:row>
      <xdr:rowOff>209907</xdr:rowOff>
    </xdr:to>
    <xdr:pic>
      <xdr:nvPicPr>
        <xdr:cNvPr id="94" name="Imagen 93">
          <a:extLst>
            <a:ext uri="{FF2B5EF4-FFF2-40B4-BE49-F238E27FC236}">
              <a16:creationId xmlns:a16="http://schemas.microsoft.com/office/drawing/2014/main" id="{5AC808AF-1913-1D10-ACA8-1E539914DD5C}"/>
            </a:ext>
          </a:extLst>
        </xdr:cNvPr>
        <xdr:cNvPicPr>
          <a:picLocks noChangeAspect="1"/>
        </xdr:cNvPicPr>
      </xdr:nvPicPr>
      <xdr:blipFill>
        <a:blip xmlns:r="http://schemas.openxmlformats.org/officeDocument/2006/relationships" r:embed="rId46"/>
        <a:stretch>
          <a:fillRect/>
        </a:stretch>
      </xdr:blipFill>
      <xdr:spPr>
        <a:xfrm>
          <a:off x="1537854" y="29343927"/>
          <a:ext cx="4115374" cy="5048955"/>
        </a:xfrm>
        <a:prstGeom prst="rect">
          <a:avLst/>
        </a:prstGeom>
      </xdr:spPr>
    </xdr:pic>
    <xdr:clientData/>
  </xdr:twoCellAnchor>
  <xdr:oneCellAnchor>
    <xdr:from>
      <xdr:col>1</xdr:col>
      <xdr:colOff>27707</xdr:colOff>
      <xdr:row>112</xdr:row>
      <xdr:rowOff>41563</xdr:rowOff>
    </xdr:from>
    <xdr:ext cx="3906984" cy="841505"/>
    <xdr:pic>
      <xdr:nvPicPr>
        <xdr:cNvPr id="95" name="Imagen 94">
          <a:extLst>
            <a:ext uri="{FF2B5EF4-FFF2-40B4-BE49-F238E27FC236}">
              <a16:creationId xmlns:a16="http://schemas.microsoft.com/office/drawing/2014/main" id="{95C2B192-2AA1-4536-A52E-F7B6FD6EF85E}"/>
            </a:ext>
          </a:extLst>
        </xdr:cNvPr>
        <xdr:cNvPicPr>
          <a:picLocks noChangeAspect="1"/>
        </xdr:cNvPicPr>
      </xdr:nvPicPr>
      <xdr:blipFill>
        <a:blip xmlns:r="http://schemas.openxmlformats.org/officeDocument/2006/relationships" r:embed="rId11"/>
        <a:stretch>
          <a:fillRect/>
        </a:stretch>
      </xdr:blipFill>
      <xdr:spPr>
        <a:xfrm>
          <a:off x="817416" y="35772436"/>
          <a:ext cx="3906984" cy="841505"/>
        </a:xfrm>
        <a:prstGeom prst="rect">
          <a:avLst/>
        </a:prstGeom>
      </xdr:spPr>
    </xdr:pic>
    <xdr:clientData/>
  </xdr:oneCellAnchor>
  <xdr:oneCellAnchor>
    <xdr:from>
      <xdr:col>1</xdr:col>
      <xdr:colOff>27707</xdr:colOff>
      <xdr:row>75</xdr:row>
      <xdr:rowOff>41563</xdr:rowOff>
    </xdr:from>
    <xdr:ext cx="3906984" cy="841505"/>
    <xdr:pic>
      <xdr:nvPicPr>
        <xdr:cNvPr id="97" name="Imagen 96">
          <a:extLst>
            <a:ext uri="{FF2B5EF4-FFF2-40B4-BE49-F238E27FC236}">
              <a16:creationId xmlns:a16="http://schemas.microsoft.com/office/drawing/2014/main" id="{9DAD4237-FE12-4FF2-ADCC-8575C594CD1B}"/>
            </a:ext>
          </a:extLst>
        </xdr:cNvPr>
        <xdr:cNvPicPr>
          <a:picLocks noChangeAspect="1"/>
        </xdr:cNvPicPr>
      </xdr:nvPicPr>
      <xdr:blipFill>
        <a:blip xmlns:r="http://schemas.openxmlformats.org/officeDocument/2006/relationships" r:embed="rId11"/>
        <a:stretch>
          <a:fillRect/>
        </a:stretch>
      </xdr:blipFill>
      <xdr:spPr>
        <a:xfrm>
          <a:off x="817416" y="27071781"/>
          <a:ext cx="3906984" cy="841505"/>
        </a:xfrm>
        <a:prstGeom prst="rect">
          <a:avLst/>
        </a:prstGeom>
      </xdr:spPr>
    </xdr:pic>
    <xdr:clientData/>
  </xdr:oneCellAnchor>
  <xdr:oneCellAnchor>
    <xdr:from>
      <xdr:col>1</xdr:col>
      <xdr:colOff>27707</xdr:colOff>
      <xdr:row>38</xdr:row>
      <xdr:rowOff>41563</xdr:rowOff>
    </xdr:from>
    <xdr:ext cx="3906984" cy="841505"/>
    <xdr:pic>
      <xdr:nvPicPr>
        <xdr:cNvPr id="98" name="Imagen 97">
          <a:extLst>
            <a:ext uri="{FF2B5EF4-FFF2-40B4-BE49-F238E27FC236}">
              <a16:creationId xmlns:a16="http://schemas.microsoft.com/office/drawing/2014/main" id="{3776AC92-9D4F-488A-9EE2-6F932B0566D7}"/>
            </a:ext>
          </a:extLst>
        </xdr:cNvPr>
        <xdr:cNvPicPr>
          <a:picLocks noChangeAspect="1"/>
        </xdr:cNvPicPr>
      </xdr:nvPicPr>
      <xdr:blipFill>
        <a:blip xmlns:r="http://schemas.openxmlformats.org/officeDocument/2006/relationships" r:embed="rId11"/>
        <a:stretch>
          <a:fillRect/>
        </a:stretch>
      </xdr:blipFill>
      <xdr:spPr>
        <a:xfrm>
          <a:off x="817416" y="27598254"/>
          <a:ext cx="3906984" cy="841505"/>
        </a:xfrm>
        <a:prstGeom prst="rect">
          <a:avLst/>
        </a:prstGeom>
      </xdr:spPr>
    </xdr:pic>
    <xdr:clientData/>
  </xdr:oneCellAnchor>
  <xdr:oneCellAnchor>
    <xdr:from>
      <xdr:col>1</xdr:col>
      <xdr:colOff>27707</xdr:colOff>
      <xdr:row>1</xdr:row>
      <xdr:rowOff>41563</xdr:rowOff>
    </xdr:from>
    <xdr:ext cx="3906984" cy="841505"/>
    <xdr:pic>
      <xdr:nvPicPr>
        <xdr:cNvPr id="99" name="Imagen 98">
          <a:extLst>
            <a:ext uri="{FF2B5EF4-FFF2-40B4-BE49-F238E27FC236}">
              <a16:creationId xmlns:a16="http://schemas.microsoft.com/office/drawing/2014/main" id="{41E32346-4687-4048-90B0-2646ECC39B80}"/>
            </a:ext>
          </a:extLst>
        </xdr:cNvPr>
        <xdr:cNvPicPr>
          <a:picLocks noChangeAspect="1"/>
        </xdr:cNvPicPr>
      </xdr:nvPicPr>
      <xdr:blipFill>
        <a:blip xmlns:r="http://schemas.openxmlformats.org/officeDocument/2006/relationships" r:embed="rId11"/>
        <a:stretch>
          <a:fillRect/>
        </a:stretch>
      </xdr:blipFill>
      <xdr:spPr>
        <a:xfrm>
          <a:off x="817416" y="28124727"/>
          <a:ext cx="3906984" cy="841505"/>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twoCellAnchor>
    <xdr:from>
      <xdr:col>2</xdr:col>
      <xdr:colOff>9525</xdr:colOff>
      <xdr:row>57</xdr:row>
      <xdr:rowOff>9525</xdr:rowOff>
    </xdr:from>
    <xdr:to>
      <xdr:col>2</xdr:col>
      <xdr:colOff>2667000</xdr:colOff>
      <xdr:row>57</xdr:row>
      <xdr:rowOff>9525</xdr:rowOff>
    </xdr:to>
    <xdr:cxnSp macro="" fPublished="1">
      <xdr:nvCxnSpPr>
        <xdr:cNvPr id="2" name="Conector recto 1">
          <a:extLst>
            <a:ext uri="{FF2B5EF4-FFF2-40B4-BE49-F238E27FC236}">
              <a16:creationId xmlns:a16="http://schemas.microsoft.com/office/drawing/2014/main" id="{04E0831A-7A23-4898-A775-EF7F95D7A0F0}"/>
            </a:ext>
          </a:extLst>
        </xdr:cNvPr>
        <xdr:cNvCxnSpPr/>
      </xdr:nvCxnSpPr>
      <xdr:spPr>
        <a:xfrm>
          <a:off x="1771650" y="11791950"/>
          <a:ext cx="2228850" cy="0"/>
        </a:xfrm>
        <a:prstGeom prst="line">
          <a:avLst/>
        </a:prstGeom>
        <a:ln>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5</xdr:col>
      <xdr:colOff>0</xdr:colOff>
      <xdr:row>56</xdr:row>
      <xdr:rowOff>190500</xdr:rowOff>
    </xdr:from>
    <xdr:to>
      <xdr:col>7</xdr:col>
      <xdr:colOff>561975</xdr:colOff>
      <xdr:row>56</xdr:row>
      <xdr:rowOff>190500</xdr:rowOff>
    </xdr:to>
    <xdr:cxnSp macro="" fPublished="1">
      <xdr:nvCxnSpPr>
        <xdr:cNvPr id="3" name="Conector recto 2">
          <a:extLst>
            <a:ext uri="{FF2B5EF4-FFF2-40B4-BE49-F238E27FC236}">
              <a16:creationId xmlns:a16="http://schemas.microsoft.com/office/drawing/2014/main" id="{87E8EDFF-1C34-4984-9B63-63291059516E}"/>
            </a:ext>
          </a:extLst>
        </xdr:cNvPr>
        <xdr:cNvCxnSpPr/>
      </xdr:nvCxnSpPr>
      <xdr:spPr>
        <a:xfrm>
          <a:off x="7153275" y="11782425"/>
          <a:ext cx="2085975" cy="0"/>
        </a:xfrm>
        <a:prstGeom prst="line">
          <a:avLst/>
        </a:prstGeom>
        <a:ln>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9525</xdr:colOff>
      <xdr:row>57</xdr:row>
      <xdr:rowOff>9525</xdr:rowOff>
    </xdr:from>
    <xdr:to>
      <xdr:col>2</xdr:col>
      <xdr:colOff>2667000</xdr:colOff>
      <xdr:row>57</xdr:row>
      <xdr:rowOff>9525</xdr:rowOff>
    </xdr:to>
    <xdr:cxnSp macro="" fPublished="1">
      <xdr:nvCxnSpPr>
        <xdr:cNvPr id="2" name="Conector recto 1">
          <a:extLst>
            <a:ext uri="{FF2B5EF4-FFF2-40B4-BE49-F238E27FC236}">
              <a16:creationId xmlns:a16="http://schemas.microsoft.com/office/drawing/2014/main" id="{E1810DC3-5F30-4D5B-AC21-5FBF6DB0BD70}"/>
            </a:ext>
          </a:extLst>
        </xdr:cNvPr>
        <xdr:cNvCxnSpPr/>
      </xdr:nvCxnSpPr>
      <xdr:spPr>
        <a:xfrm>
          <a:off x="1771650" y="12001500"/>
          <a:ext cx="2228850" cy="0"/>
        </a:xfrm>
        <a:prstGeom prst="line">
          <a:avLst/>
        </a:prstGeom>
        <a:ln>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5</xdr:col>
      <xdr:colOff>0</xdr:colOff>
      <xdr:row>56</xdr:row>
      <xdr:rowOff>190500</xdr:rowOff>
    </xdr:from>
    <xdr:to>
      <xdr:col>7</xdr:col>
      <xdr:colOff>561975</xdr:colOff>
      <xdr:row>56</xdr:row>
      <xdr:rowOff>190500</xdr:rowOff>
    </xdr:to>
    <xdr:cxnSp macro="" fPublished="1">
      <xdr:nvCxnSpPr>
        <xdr:cNvPr id="3" name="Conector recto 2">
          <a:extLst>
            <a:ext uri="{FF2B5EF4-FFF2-40B4-BE49-F238E27FC236}">
              <a16:creationId xmlns:a16="http://schemas.microsoft.com/office/drawing/2014/main" id="{75424C5E-27A8-40BC-8F90-FDE8D3B1402C}"/>
            </a:ext>
          </a:extLst>
        </xdr:cNvPr>
        <xdr:cNvCxnSpPr/>
      </xdr:nvCxnSpPr>
      <xdr:spPr>
        <a:xfrm>
          <a:off x="7153275" y="11991975"/>
          <a:ext cx="2638425" cy="0"/>
        </a:xfrm>
        <a:prstGeom prst="line">
          <a:avLst/>
        </a:prstGeom>
        <a:ln>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9525</xdr:colOff>
      <xdr:row>57</xdr:row>
      <xdr:rowOff>9525</xdr:rowOff>
    </xdr:from>
    <xdr:to>
      <xdr:col>2</xdr:col>
      <xdr:colOff>2667000</xdr:colOff>
      <xdr:row>57</xdr:row>
      <xdr:rowOff>9525</xdr:rowOff>
    </xdr:to>
    <xdr:cxnSp macro="" fPublished="1">
      <xdr:nvCxnSpPr>
        <xdr:cNvPr id="2" name="Conector recto 1">
          <a:extLst>
            <a:ext uri="{FF2B5EF4-FFF2-40B4-BE49-F238E27FC236}">
              <a16:creationId xmlns:a16="http://schemas.microsoft.com/office/drawing/2014/main" id="{12FC0915-F289-4B39-A340-E2D5412A215A}"/>
            </a:ext>
          </a:extLst>
        </xdr:cNvPr>
        <xdr:cNvCxnSpPr/>
      </xdr:nvCxnSpPr>
      <xdr:spPr>
        <a:xfrm>
          <a:off x="1771650" y="12001500"/>
          <a:ext cx="2228850" cy="0"/>
        </a:xfrm>
        <a:prstGeom prst="line">
          <a:avLst/>
        </a:prstGeom>
        <a:ln>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5</xdr:col>
      <xdr:colOff>0</xdr:colOff>
      <xdr:row>56</xdr:row>
      <xdr:rowOff>190500</xdr:rowOff>
    </xdr:from>
    <xdr:to>
      <xdr:col>7</xdr:col>
      <xdr:colOff>561975</xdr:colOff>
      <xdr:row>56</xdr:row>
      <xdr:rowOff>190500</xdr:rowOff>
    </xdr:to>
    <xdr:cxnSp macro="" fPublished="1">
      <xdr:nvCxnSpPr>
        <xdr:cNvPr id="3" name="Conector recto 2">
          <a:extLst>
            <a:ext uri="{FF2B5EF4-FFF2-40B4-BE49-F238E27FC236}">
              <a16:creationId xmlns:a16="http://schemas.microsoft.com/office/drawing/2014/main" id="{521FBEAA-8E6B-44B0-9B80-EB48B01BBBDD}"/>
            </a:ext>
          </a:extLst>
        </xdr:cNvPr>
        <xdr:cNvCxnSpPr/>
      </xdr:nvCxnSpPr>
      <xdr:spPr>
        <a:xfrm>
          <a:off x="7153275" y="11991975"/>
          <a:ext cx="2638425" cy="0"/>
        </a:xfrm>
        <a:prstGeom prst="line">
          <a:avLst/>
        </a:prstGeom>
        <a:ln>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9525</xdr:colOff>
      <xdr:row>57</xdr:row>
      <xdr:rowOff>9525</xdr:rowOff>
    </xdr:from>
    <xdr:to>
      <xdr:col>2</xdr:col>
      <xdr:colOff>2667000</xdr:colOff>
      <xdr:row>57</xdr:row>
      <xdr:rowOff>9525</xdr:rowOff>
    </xdr:to>
    <xdr:cxnSp macro="" fPublished="1">
      <xdr:nvCxnSpPr>
        <xdr:cNvPr id="2" name="Conector recto 1">
          <a:extLst>
            <a:ext uri="{FF2B5EF4-FFF2-40B4-BE49-F238E27FC236}">
              <a16:creationId xmlns:a16="http://schemas.microsoft.com/office/drawing/2014/main" id="{06F9BCA3-CA03-4CB6-9FAC-F58A99BAD808}"/>
            </a:ext>
          </a:extLst>
        </xdr:cNvPr>
        <xdr:cNvCxnSpPr/>
      </xdr:nvCxnSpPr>
      <xdr:spPr>
        <a:xfrm>
          <a:off x="1771650" y="12001500"/>
          <a:ext cx="2228850" cy="0"/>
        </a:xfrm>
        <a:prstGeom prst="line">
          <a:avLst/>
        </a:prstGeom>
        <a:ln>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5</xdr:col>
      <xdr:colOff>0</xdr:colOff>
      <xdr:row>56</xdr:row>
      <xdr:rowOff>190500</xdr:rowOff>
    </xdr:from>
    <xdr:to>
      <xdr:col>7</xdr:col>
      <xdr:colOff>561975</xdr:colOff>
      <xdr:row>56</xdr:row>
      <xdr:rowOff>190500</xdr:rowOff>
    </xdr:to>
    <xdr:cxnSp macro="" fPublished="1">
      <xdr:nvCxnSpPr>
        <xdr:cNvPr id="3" name="Conector recto 2">
          <a:extLst>
            <a:ext uri="{FF2B5EF4-FFF2-40B4-BE49-F238E27FC236}">
              <a16:creationId xmlns:a16="http://schemas.microsoft.com/office/drawing/2014/main" id="{31FF323B-C01C-4B9E-83B6-0A18F995990C}"/>
            </a:ext>
          </a:extLst>
        </xdr:cNvPr>
        <xdr:cNvCxnSpPr/>
      </xdr:nvCxnSpPr>
      <xdr:spPr>
        <a:xfrm>
          <a:off x="7153275" y="11991975"/>
          <a:ext cx="2638425" cy="0"/>
        </a:xfrm>
        <a:prstGeom prst="line">
          <a:avLst/>
        </a:prstGeom>
        <a:ln>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9525</xdr:colOff>
      <xdr:row>57</xdr:row>
      <xdr:rowOff>9525</xdr:rowOff>
    </xdr:from>
    <xdr:to>
      <xdr:col>2</xdr:col>
      <xdr:colOff>2667000</xdr:colOff>
      <xdr:row>57</xdr:row>
      <xdr:rowOff>9525</xdr:rowOff>
    </xdr:to>
    <xdr:cxnSp macro="" fPublished="1">
      <xdr:nvCxnSpPr>
        <xdr:cNvPr id="2" name="Conector recto 1">
          <a:extLst>
            <a:ext uri="{FF2B5EF4-FFF2-40B4-BE49-F238E27FC236}">
              <a16:creationId xmlns:a16="http://schemas.microsoft.com/office/drawing/2014/main" id="{53BDBE91-F41C-4C47-85D2-500C95AE2640}"/>
            </a:ext>
          </a:extLst>
        </xdr:cNvPr>
        <xdr:cNvCxnSpPr/>
      </xdr:nvCxnSpPr>
      <xdr:spPr>
        <a:xfrm>
          <a:off x="1771650" y="12001500"/>
          <a:ext cx="2228850" cy="0"/>
        </a:xfrm>
        <a:prstGeom prst="line">
          <a:avLst/>
        </a:prstGeom>
        <a:ln>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5</xdr:col>
      <xdr:colOff>0</xdr:colOff>
      <xdr:row>56</xdr:row>
      <xdr:rowOff>190500</xdr:rowOff>
    </xdr:from>
    <xdr:to>
      <xdr:col>7</xdr:col>
      <xdr:colOff>561975</xdr:colOff>
      <xdr:row>56</xdr:row>
      <xdr:rowOff>190500</xdr:rowOff>
    </xdr:to>
    <xdr:cxnSp macro="" fPublished="1">
      <xdr:nvCxnSpPr>
        <xdr:cNvPr id="3" name="Conector recto 2">
          <a:extLst>
            <a:ext uri="{FF2B5EF4-FFF2-40B4-BE49-F238E27FC236}">
              <a16:creationId xmlns:a16="http://schemas.microsoft.com/office/drawing/2014/main" id="{D3E009AD-8CEC-4A33-8D2F-82BCA2BE897D}"/>
            </a:ext>
          </a:extLst>
        </xdr:cNvPr>
        <xdr:cNvCxnSpPr/>
      </xdr:nvCxnSpPr>
      <xdr:spPr>
        <a:xfrm>
          <a:off x="7153275" y="11991975"/>
          <a:ext cx="2638425" cy="0"/>
        </a:xfrm>
        <a:prstGeom prst="line">
          <a:avLst/>
        </a:prstGeom>
        <a:ln>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9525</xdr:colOff>
      <xdr:row>57</xdr:row>
      <xdr:rowOff>9525</xdr:rowOff>
    </xdr:from>
    <xdr:to>
      <xdr:col>2</xdr:col>
      <xdr:colOff>2667000</xdr:colOff>
      <xdr:row>57</xdr:row>
      <xdr:rowOff>9525</xdr:rowOff>
    </xdr:to>
    <xdr:cxnSp macro="" fPublished="1">
      <xdr:nvCxnSpPr>
        <xdr:cNvPr id="2" name="Conector recto 1">
          <a:extLst>
            <a:ext uri="{FF2B5EF4-FFF2-40B4-BE49-F238E27FC236}">
              <a16:creationId xmlns:a16="http://schemas.microsoft.com/office/drawing/2014/main" id="{DCF36A5A-7441-416B-BFB0-00E41DE712B0}"/>
            </a:ext>
          </a:extLst>
        </xdr:cNvPr>
        <xdr:cNvCxnSpPr/>
      </xdr:nvCxnSpPr>
      <xdr:spPr>
        <a:xfrm>
          <a:off x="1771650" y="12001500"/>
          <a:ext cx="2228850" cy="0"/>
        </a:xfrm>
        <a:prstGeom prst="line">
          <a:avLst/>
        </a:prstGeom>
        <a:ln>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5</xdr:col>
      <xdr:colOff>0</xdr:colOff>
      <xdr:row>56</xdr:row>
      <xdr:rowOff>190500</xdr:rowOff>
    </xdr:from>
    <xdr:to>
      <xdr:col>7</xdr:col>
      <xdr:colOff>561975</xdr:colOff>
      <xdr:row>56</xdr:row>
      <xdr:rowOff>190500</xdr:rowOff>
    </xdr:to>
    <xdr:cxnSp macro="" fPublished="1">
      <xdr:nvCxnSpPr>
        <xdr:cNvPr id="3" name="Conector recto 2">
          <a:extLst>
            <a:ext uri="{FF2B5EF4-FFF2-40B4-BE49-F238E27FC236}">
              <a16:creationId xmlns:a16="http://schemas.microsoft.com/office/drawing/2014/main" id="{E6F284E2-35FB-44B7-9D3F-5403CD5FAD11}"/>
            </a:ext>
          </a:extLst>
        </xdr:cNvPr>
        <xdr:cNvCxnSpPr/>
      </xdr:nvCxnSpPr>
      <xdr:spPr>
        <a:xfrm>
          <a:off x="7153275" y="11991975"/>
          <a:ext cx="2638425" cy="0"/>
        </a:xfrm>
        <a:prstGeom prst="line">
          <a:avLst/>
        </a:prstGeom>
        <a:ln>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9525</xdr:colOff>
      <xdr:row>57</xdr:row>
      <xdr:rowOff>9525</xdr:rowOff>
    </xdr:from>
    <xdr:to>
      <xdr:col>2</xdr:col>
      <xdr:colOff>2667000</xdr:colOff>
      <xdr:row>57</xdr:row>
      <xdr:rowOff>9525</xdr:rowOff>
    </xdr:to>
    <xdr:cxnSp macro="" fPublished="1">
      <xdr:nvCxnSpPr>
        <xdr:cNvPr id="2" name="Conector recto 1">
          <a:extLst>
            <a:ext uri="{FF2B5EF4-FFF2-40B4-BE49-F238E27FC236}">
              <a16:creationId xmlns:a16="http://schemas.microsoft.com/office/drawing/2014/main" id="{0FF8F816-9E32-4CB0-AF68-52065D70F82F}"/>
            </a:ext>
          </a:extLst>
        </xdr:cNvPr>
        <xdr:cNvCxnSpPr/>
      </xdr:nvCxnSpPr>
      <xdr:spPr>
        <a:xfrm>
          <a:off x="1771650" y="12001500"/>
          <a:ext cx="2228850" cy="0"/>
        </a:xfrm>
        <a:prstGeom prst="line">
          <a:avLst/>
        </a:prstGeom>
        <a:ln>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5</xdr:col>
      <xdr:colOff>0</xdr:colOff>
      <xdr:row>56</xdr:row>
      <xdr:rowOff>190500</xdr:rowOff>
    </xdr:from>
    <xdr:to>
      <xdr:col>7</xdr:col>
      <xdr:colOff>561975</xdr:colOff>
      <xdr:row>56</xdr:row>
      <xdr:rowOff>190500</xdr:rowOff>
    </xdr:to>
    <xdr:cxnSp macro="" fPublished="1">
      <xdr:nvCxnSpPr>
        <xdr:cNvPr id="3" name="Conector recto 2">
          <a:extLst>
            <a:ext uri="{FF2B5EF4-FFF2-40B4-BE49-F238E27FC236}">
              <a16:creationId xmlns:a16="http://schemas.microsoft.com/office/drawing/2014/main" id="{9E3C60FD-8927-482B-BDA1-D57A2152EE26}"/>
            </a:ext>
          </a:extLst>
        </xdr:cNvPr>
        <xdr:cNvCxnSpPr/>
      </xdr:nvCxnSpPr>
      <xdr:spPr>
        <a:xfrm>
          <a:off x="7153275" y="11991975"/>
          <a:ext cx="2638425" cy="0"/>
        </a:xfrm>
        <a:prstGeom prst="line">
          <a:avLst/>
        </a:prstGeom>
        <a:ln>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9525</xdr:colOff>
      <xdr:row>57</xdr:row>
      <xdr:rowOff>9525</xdr:rowOff>
    </xdr:from>
    <xdr:to>
      <xdr:col>2</xdr:col>
      <xdr:colOff>2667000</xdr:colOff>
      <xdr:row>57</xdr:row>
      <xdr:rowOff>9525</xdr:rowOff>
    </xdr:to>
    <xdr:cxnSp macro="" fPublished="1">
      <xdr:nvCxnSpPr>
        <xdr:cNvPr id="2" name="Conector recto 1">
          <a:extLst>
            <a:ext uri="{FF2B5EF4-FFF2-40B4-BE49-F238E27FC236}">
              <a16:creationId xmlns:a16="http://schemas.microsoft.com/office/drawing/2014/main" id="{61163F88-E1EF-425F-BB38-26B15DD408FA}"/>
            </a:ext>
          </a:extLst>
        </xdr:cNvPr>
        <xdr:cNvCxnSpPr/>
      </xdr:nvCxnSpPr>
      <xdr:spPr>
        <a:xfrm>
          <a:off x="1771650" y="12001500"/>
          <a:ext cx="2228850" cy="0"/>
        </a:xfrm>
        <a:prstGeom prst="line">
          <a:avLst/>
        </a:prstGeom>
        <a:ln>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5</xdr:col>
      <xdr:colOff>0</xdr:colOff>
      <xdr:row>56</xdr:row>
      <xdr:rowOff>190500</xdr:rowOff>
    </xdr:from>
    <xdr:to>
      <xdr:col>7</xdr:col>
      <xdr:colOff>561975</xdr:colOff>
      <xdr:row>56</xdr:row>
      <xdr:rowOff>190500</xdr:rowOff>
    </xdr:to>
    <xdr:cxnSp macro="" fPublished="1">
      <xdr:nvCxnSpPr>
        <xdr:cNvPr id="3" name="Conector recto 2">
          <a:extLst>
            <a:ext uri="{FF2B5EF4-FFF2-40B4-BE49-F238E27FC236}">
              <a16:creationId xmlns:a16="http://schemas.microsoft.com/office/drawing/2014/main" id="{62068BB6-26B5-4F27-A6C3-0142B93A4C30}"/>
            </a:ext>
          </a:extLst>
        </xdr:cNvPr>
        <xdr:cNvCxnSpPr/>
      </xdr:nvCxnSpPr>
      <xdr:spPr>
        <a:xfrm>
          <a:off x="7153275" y="11991975"/>
          <a:ext cx="2638425" cy="0"/>
        </a:xfrm>
        <a:prstGeom prst="line">
          <a:avLst/>
        </a:prstGeom>
        <a:ln>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atos\Desktop\DOCUMENTOS%20JVJ\JULIO%20ENRIQUE%20VISBAL%20JACOME\N%20Negocios\1.%20OFERTAS%20EXTERNAS\2025\PROYECTOS%20COVILSA\3.%20Muro%20DAAL\EJECUCI&#211;N\2.%20MODIFICATORIO\2.%20BALANCE%20GENERAL%20REV.%20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
      <sheetName val="PPTO POR OFICINA"/>
      <sheetName val="PRESUPUESTO INICIAL"/>
      <sheetName val="MEMORIAS CONTRACTUALES"/>
      <sheetName val="APUS"/>
      <sheetName val="PIE DE PAGINA"/>
      <sheetName val="BALANCE GENERAL"/>
      <sheetName val="BALANCE GENERAL EJECUCIÓN"/>
      <sheetName val="MEMORIAS EJECUCIÓN"/>
    </sheetNames>
    <sheetDataSet>
      <sheetData sheetId="0">
        <row r="13">
          <cell r="D13" t="str">
            <v>Insumo</v>
          </cell>
          <cell r="E13" t="str">
            <v>Precio ($ COP)</v>
          </cell>
        </row>
        <row r="14">
          <cell r="D14" t="str">
            <v>Oficial</v>
          </cell>
          <cell r="E14">
            <v>94900</v>
          </cell>
        </row>
        <row r="15">
          <cell r="D15" t="str">
            <v>Oficial (2)</v>
          </cell>
          <cell r="E15">
            <v>189800</v>
          </cell>
        </row>
        <row r="16">
          <cell r="D16" t="str">
            <v>Rescatista</v>
          </cell>
          <cell r="E16">
            <v>94900</v>
          </cell>
        </row>
        <row r="17">
          <cell r="D17" t="str">
            <v>Almacenista</v>
          </cell>
          <cell r="E17">
            <v>47450</v>
          </cell>
        </row>
        <row r="18">
          <cell r="D18" t="str">
            <v>Ayudante</v>
          </cell>
          <cell r="E18">
            <v>47450</v>
          </cell>
        </row>
        <row r="19">
          <cell r="D19" t="str">
            <v>Ayudante (2)</v>
          </cell>
          <cell r="E19">
            <v>94900</v>
          </cell>
        </row>
        <row r="20">
          <cell r="D20" t="str">
            <v>Ayudante (3)</v>
          </cell>
          <cell r="E20">
            <v>142350</v>
          </cell>
        </row>
        <row r="21">
          <cell r="D21" t="str">
            <v>Ayudante (4)</v>
          </cell>
          <cell r="E21">
            <v>189800</v>
          </cell>
        </row>
        <row r="22">
          <cell r="D22" t="str">
            <v>Ayudante (5)</v>
          </cell>
          <cell r="E22">
            <v>237250</v>
          </cell>
        </row>
        <row r="23">
          <cell r="D23" t="str">
            <v>Ayudante (6)</v>
          </cell>
          <cell r="E23">
            <v>284700</v>
          </cell>
        </row>
        <row r="24">
          <cell r="D24" t="str">
            <v>Ayudante (7)</v>
          </cell>
          <cell r="E24">
            <v>332150</v>
          </cell>
        </row>
        <row r="25">
          <cell r="D25" t="str">
            <v>Ayudante (8)</v>
          </cell>
          <cell r="E25">
            <v>379600</v>
          </cell>
        </row>
        <row r="26">
          <cell r="D26" t="str">
            <v>Ayudante (9)</v>
          </cell>
          <cell r="E26">
            <v>427050</v>
          </cell>
        </row>
        <row r="27">
          <cell r="D27" t="str">
            <v>Ayudante (10)</v>
          </cell>
          <cell r="E27">
            <v>474500</v>
          </cell>
        </row>
        <row r="28">
          <cell r="D28" t="str">
            <v>Obrero (prueba de carga)</v>
          </cell>
          <cell r="E28">
            <v>47450</v>
          </cell>
        </row>
        <row r="29">
          <cell r="D29" t="str">
            <v xml:space="preserve">Obrero de hincado </v>
          </cell>
          <cell r="E29">
            <v>47450</v>
          </cell>
        </row>
        <row r="30">
          <cell r="D30" t="str">
            <v>Obreros de hincado (2)</v>
          </cell>
          <cell r="E30">
            <v>71175</v>
          </cell>
        </row>
        <row r="31">
          <cell r="D31" t="str">
            <v xml:space="preserve">Obrero de izado </v>
          </cell>
          <cell r="E31">
            <v>47450</v>
          </cell>
        </row>
        <row r="32">
          <cell r="D32" t="str">
            <v>Obreros de izado (2)</v>
          </cell>
          <cell r="E32">
            <v>71175</v>
          </cell>
        </row>
        <row r="33">
          <cell r="D33" t="str">
            <v>Oficial</v>
          </cell>
          <cell r="E33">
            <v>71175</v>
          </cell>
        </row>
        <row r="34">
          <cell r="D34" t="str">
            <v>Oficial (2)</v>
          </cell>
          <cell r="E34">
            <v>142350</v>
          </cell>
        </row>
        <row r="35">
          <cell r="D35" t="str">
            <v>Oficial (3)</v>
          </cell>
          <cell r="E35">
            <v>213525</v>
          </cell>
        </row>
        <row r="36">
          <cell r="D36" t="str">
            <v>Oficial + 3 Ayudantes (armado e inyección de anclajes)</v>
          </cell>
          <cell r="E36">
            <v>230132.49999999997</v>
          </cell>
        </row>
        <row r="37">
          <cell r="D37" t="str">
            <v>Oficial experto en desmontaje</v>
          </cell>
          <cell r="E37">
            <v>94900</v>
          </cell>
        </row>
        <row r="38">
          <cell r="D38" t="str">
            <v>Oficial experto en explosivos</v>
          </cell>
          <cell r="E38">
            <v>97272.499999999985</v>
          </cell>
        </row>
        <row r="39">
          <cell r="D39" t="str">
            <v xml:space="preserve">Oficial  Obrero (3) Cuadrilla de un oficial y 3 Obreros. </v>
          </cell>
          <cell r="E39">
            <v>223015</v>
          </cell>
        </row>
        <row r="40">
          <cell r="D40" t="str">
            <v>1 Oficial y 1 Obrero.</v>
          </cell>
          <cell r="E40">
            <v>128115.00000000001</v>
          </cell>
        </row>
        <row r="41">
          <cell r="D41" t="str">
            <v>Cuadrilla de Un Oficial y (2) Obreros.</v>
          </cell>
          <cell r="E41">
            <v>175565</v>
          </cell>
        </row>
        <row r="42">
          <cell r="D42" t="str">
            <v>Cuadrilla de un oficial y (4) Obreros.</v>
          </cell>
          <cell r="E42">
            <v>270465</v>
          </cell>
        </row>
        <row r="43">
          <cell r="D43" t="str">
            <v>Cuadrilla de desmontaje (10 personas)</v>
          </cell>
          <cell r="E43">
            <v>444606.49999999994</v>
          </cell>
        </row>
        <row r="44">
          <cell r="D44" t="str">
            <v>Cuadrilla de fabricación</v>
          </cell>
          <cell r="E44">
            <v>242469.50000000003</v>
          </cell>
        </row>
        <row r="45">
          <cell r="D45" t="str">
            <v>Cadenero</v>
          </cell>
          <cell r="E45">
            <v>54567.499999999993</v>
          </cell>
        </row>
        <row r="46">
          <cell r="D46" t="str">
            <v>Cadeneros (2)</v>
          </cell>
          <cell r="E46">
            <v>109134.99999999999</v>
          </cell>
        </row>
        <row r="47">
          <cell r="D47" t="str">
            <v>Carpintero</v>
          </cell>
          <cell r="E47">
            <v>94900</v>
          </cell>
        </row>
        <row r="48">
          <cell r="D48" t="str">
            <v>Armador</v>
          </cell>
          <cell r="E48">
            <v>49822.5</v>
          </cell>
        </row>
        <row r="49">
          <cell r="D49" t="str">
            <v>Paletero</v>
          </cell>
          <cell r="E49">
            <v>47450</v>
          </cell>
        </row>
        <row r="50">
          <cell r="D50" t="str">
            <v>Paletero (2)</v>
          </cell>
          <cell r="E50">
            <v>94900</v>
          </cell>
        </row>
        <row r="51">
          <cell r="D51" t="str">
            <v>Rastrillero</v>
          </cell>
          <cell r="E51">
            <v>60736</v>
          </cell>
        </row>
        <row r="52">
          <cell r="D52" t="str">
            <v>Rastrilleros (2)</v>
          </cell>
          <cell r="E52">
            <v>121472</v>
          </cell>
        </row>
        <row r="53">
          <cell r="D53" t="str">
            <v>Cortador</v>
          </cell>
          <cell r="E53">
            <v>61685</v>
          </cell>
        </row>
        <row r="54">
          <cell r="D54" t="str">
            <v>Operador prueba de integridad</v>
          </cell>
          <cell r="E54">
            <v>101068.5</v>
          </cell>
        </row>
        <row r="55">
          <cell r="D55" t="str">
            <v xml:space="preserve">Operador de maquinaria pesada </v>
          </cell>
          <cell r="E55">
            <v>101068.5</v>
          </cell>
        </row>
        <row r="56">
          <cell r="D56" t="str">
            <v>Perforador</v>
          </cell>
          <cell r="E56">
            <v>80665</v>
          </cell>
        </row>
        <row r="57">
          <cell r="D57" t="str">
            <v>Perforador + Ayudante1 + Ayudante2</v>
          </cell>
          <cell r="E57">
            <v>180310</v>
          </cell>
        </row>
        <row r="58">
          <cell r="D58" t="str">
            <v>Soldador</v>
          </cell>
          <cell r="E58">
            <v>71175</v>
          </cell>
        </row>
        <row r="59">
          <cell r="D59" t="str">
            <v>Soldador (2)</v>
          </cell>
          <cell r="E59">
            <v>161330</v>
          </cell>
        </row>
        <row r="60">
          <cell r="D60" t="str">
            <v>Soldador 1A</v>
          </cell>
          <cell r="E60">
            <v>101543</v>
          </cell>
        </row>
        <row r="61">
          <cell r="D61" t="str">
            <v>Soldador experto en montaje y pruebas</v>
          </cell>
          <cell r="E61">
            <v>101543</v>
          </cell>
        </row>
        <row r="62">
          <cell r="D62" t="str">
            <v>Celador</v>
          </cell>
          <cell r="E62">
            <v>47450</v>
          </cell>
        </row>
        <row r="63">
          <cell r="D63" t="str">
            <v xml:space="preserve">Inspector </v>
          </cell>
          <cell r="E63">
            <v>75920</v>
          </cell>
        </row>
        <row r="64">
          <cell r="D64" t="str">
            <v>Inspector de fabricación y montaje</v>
          </cell>
          <cell r="E64">
            <v>94900</v>
          </cell>
        </row>
        <row r="65">
          <cell r="D65" t="str">
            <v>Técnico electricista</v>
          </cell>
          <cell r="E65">
            <v>75920</v>
          </cell>
        </row>
        <row r="66">
          <cell r="D66" t="str">
            <v>Técnico y/o profesionale HSEQ para obra</v>
          </cell>
          <cell r="E66">
            <v>71175</v>
          </cell>
        </row>
        <row r="67">
          <cell r="D67" t="str">
            <v>Topografo</v>
          </cell>
          <cell r="E67">
            <v>113880</v>
          </cell>
        </row>
        <row r="68">
          <cell r="D68" t="str">
            <v>Calculista</v>
          </cell>
          <cell r="E68">
            <v>237250</v>
          </cell>
        </row>
        <row r="69">
          <cell r="D69" t="str">
            <v>Dibujante</v>
          </cell>
          <cell r="E69">
            <v>71175</v>
          </cell>
        </row>
        <row r="70">
          <cell r="D70" t="str">
            <v>Dibujante 2</v>
          </cell>
          <cell r="E70">
            <v>71175</v>
          </cell>
        </row>
        <row r="71">
          <cell r="D71" t="str">
            <v xml:space="preserve">Técnico agricola, técnico en botánica y/o jardinero </v>
          </cell>
          <cell r="E71">
            <v>47450</v>
          </cell>
        </row>
        <row r="72">
          <cell r="D72" t="str">
            <v>Ingeniero de montaje y prueba</v>
          </cell>
          <cell r="E72">
            <v>368212</v>
          </cell>
        </row>
        <row r="73">
          <cell r="D73" t="str">
            <v>Ingeniero de Montaje y Prueba Pilote 1</v>
          </cell>
          <cell r="E73">
            <v>361569</v>
          </cell>
        </row>
        <row r="74">
          <cell r="D74" t="str">
            <v>Ingeniero Especialista prueba de  integridad</v>
          </cell>
          <cell r="E74">
            <v>310797.5</v>
          </cell>
        </row>
        <row r="75">
          <cell r="D75" t="str">
            <v xml:space="preserve">Ingeniero Geotecnista </v>
          </cell>
          <cell r="E75">
            <v>310797.5</v>
          </cell>
        </row>
        <row r="76">
          <cell r="D76" t="str">
            <v>Ingeniero supervisor</v>
          </cell>
          <cell r="E76">
            <v>279955</v>
          </cell>
        </row>
        <row r="77">
          <cell r="D77" t="str">
            <v>Ingeniero supervisor y director de prueba</v>
          </cell>
          <cell r="E77">
            <v>431795</v>
          </cell>
        </row>
        <row r="78">
          <cell r="D78" t="str">
            <v>Ingeniero Supervisor y Director de Prueba Pilote</v>
          </cell>
          <cell r="E78">
            <v>431795</v>
          </cell>
        </row>
        <row r="79">
          <cell r="D79" t="str">
            <v xml:space="preserve">Inspector de fabricacion montaje y pintura </v>
          </cell>
          <cell r="E79">
            <v>104390.00000000001</v>
          </cell>
        </row>
        <row r="80">
          <cell r="D80" t="str">
            <v xml:space="preserve">Operador de maquinaria liviana </v>
          </cell>
          <cell r="E80">
            <v>94900</v>
          </cell>
        </row>
      </sheetData>
      <sheetData sheetId="1"/>
      <sheetData sheetId="2"/>
      <sheetData sheetId="3"/>
      <sheetData sheetId="4"/>
      <sheetData sheetId="5">
        <row r="1">
          <cell r="C1" t="str">
            <v>OBSERVACIONES SUPERVISIÓN</v>
          </cell>
          <cell r="F1" t="str">
            <v>COSTO TOTAL</v>
          </cell>
        </row>
        <row r="5">
          <cell r="F5" t="str">
            <v>Firma</v>
          </cell>
        </row>
        <row r="6">
          <cell r="F6" t="str">
            <v>Nombre:</v>
          </cell>
          <cell r="G6" t="str">
            <v>NESTOR VISBAL NAVARRO</v>
          </cell>
        </row>
        <row r="7">
          <cell r="F7" t="str">
            <v>Contratista</v>
          </cell>
          <cell r="G7" t="str">
            <v>COVILSA S.A.S.</v>
          </cell>
        </row>
        <row r="8">
          <cell r="C8" t="str">
            <v>APROBACIÓN POR SUPERVISIÓN</v>
          </cell>
          <cell r="F8" t="str">
            <v>Matricula No. :</v>
          </cell>
          <cell r="G8" t="str">
            <v>13202014068BLV</v>
          </cell>
        </row>
        <row r="9">
          <cell r="C9" t="str">
            <v>NOTA:</v>
          </cell>
        </row>
        <row r="10">
          <cell r="C10">
            <v>1</v>
          </cell>
        </row>
        <row r="11">
          <cell r="C11">
            <v>2</v>
          </cell>
        </row>
        <row r="12">
          <cell r="C12">
            <v>3</v>
          </cell>
        </row>
      </sheetData>
      <sheetData sheetId="6">
        <row r="2">
          <cell r="B2" t="str">
            <v xml:space="preserve">                                                     ACTA PARCIAL N° 1 </v>
          </cell>
        </row>
        <row r="6">
          <cell r="B6" t="str">
            <v xml:space="preserve">OBJETO: </v>
          </cell>
          <cell r="F6" t="str">
            <v>OBRAS DE MANTENIMIENTO PREVENTIVO Y/O CORRECTIVO EN LAS SEDES EN PROPIEDAD DEL DISTRITO UBICADOS EN LA PLAZOLETA TELECOM LOCALES 107B SINTRAOFIPUCAR UNALDE FEDEJAC Y CERRAMIENTO DEL PREDIO UBICADO EN LA CALLE 49 CON VIA PERIMETRAL EN LA CIUDAD DE CARTAGENA</v>
          </cell>
        </row>
        <row r="8">
          <cell r="B8" t="str">
            <v>CONDICIONES INICIALES</v>
          </cell>
        </row>
        <row r="9">
          <cell r="B9" t="str">
            <v>Nº</v>
          </cell>
          <cell r="C9" t="str">
            <v>ÍTEM DE PAGO</v>
          </cell>
          <cell r="D9" t="str">
            <v xml:space="preserve">ESPECIFICACIONES </v>
          </cell>
          <cell r="F9" t="str">
            <v>DESCRIPCIÓN</v>
          </cell>
          <cell r="G9" t="str">
            <v>UND.</v>
          </cell>
        </row>
        <row r="10">
          <cell r="D10" t="str">
            <v>GENERAL</v>
          </cell>
          <cell r="E10" t="str">
            <v>PARTICULAR</v>
          </cell>
        </row>
        <row r="11">
          <cell r="F11" t="str">
            <v xml:space="preserve">CERRAMIENTO DEL PREDIO UBICADO EN LA MARIA </v>
          </cell>
        </row>
        <row r="12">
          <cell r="B12">
            <v>1</v>
          </cell>
          <cell r="F12" t="str">
            <v>CERRAMIENTO EN POSTE DE CONCRETO Y ALAMBRE LISO</v>
          </cell>
        </row>
        <row r="13">
          <cell r="B13">
            <v>1.01</v>
          </cell>
          <cell r="F13" t="str">
            <v>LOCALIZACIÓN, TRAZADO, REPLANTEO Y NIVELACIÓN. INCLUYE ENTREGA DE PLANOS Y CARTERA.</v>
          </cell>
          <cell r="G13" t="str">
            <v>M2</v>
          </cell>
        </row>
        <row r="14">
          <cell r="B14">
            <v>1.02</v>
          </cell>
          <cell r="F14" t="str">
            <v>CERRAMIENTO  (8 HILERAS DE ALAMBRE LISO CALIBRE 12, CON POSTE DE CONCRETO DE 10 CM X 10 CM Y 3 M DE ALTURA, CON BRAZO, 8 HUECOS.  ENTERRADO COMO MIN. 0.60m, CON PEDESTAL EN CONCRETO 30X30, NTERCALADO CADA 1,2 M  ENTRE POSTES Y CONTRAFUERTES AL INCIO Y FINAL DE CADA TRAMO Y ESQUINAS. CON AMARRE DE SEGURIDAD PARA CADA HILO DE ALAMBRE EN LOS POSTES</v>
          </cell>
          <cell r="G14" t="str">
            <v>ML</v>
          </cell>
        </row>
        <row r="15">
          <cell r="B15">
            <v>1.03</v>
          </cell>
          <cell r="F15" t="str">
            <v>Suministro e instalacion de Porton de acceso vehicular de doble hoja abatible en tuberia galvanizada estructural Ø2". Incluye soportes y Herrajes, esquema de pintura Anticorrosivo Esp=6 mils, acabado Poliuretano blanca Esp=12mils. Incluye marco, tensores, empotramiento y anclaje de tubería de soporte de giro a pedestal de 20cm x 20cm x 40cm fundido In Situ en concreto de 3500 PSI armado con acero de refuerzo corrugado grado 60, Fy = 4200 kg/cm², cuantía mínima de 80kg/m³.</v>
          </cell>
          <cell r="G15" t="str">
            <v>M2</v>
          </cell>
        </row>
        <row r="16">
          <cell r="B16">
            <v>1.04</v>
          </cell>
          <cell r="F16" t="str">
            <v>Micropilote para soporte de postes metalicos de portones Ø 30cm x H = 0,8mt. Incluye acero de refuerzo, Q. Min = 120 Kg Incluyendo acero de anclaje y avance para transferencia de carga a cimentacion superior.</v>
          </cell>
          <cell r="G16" t="str">
            <v>UND</v>
          </cell>
        </row>
        <row r="17">
          <cell r="B17">
            <v>1.05</v>
          </cell>
          <cell r="F17" t="str">
            <v>Viga de amarre en concreto reforzado de 3500 PSI H=0,20 x W=0,20. Incluye acero de refuerzo corrugado grado 60, Fy = 4200 kg/cm², cuantia minima de 95kg/m³. Incluye junta de dilatacion en ambas caras de viga con placa existente.</v>
          </cell>
          <cell r="G17" t="str">
            <v>ML</v>
          </cell>
        </row>
        <row r="18">
          <cell r="B18">
            <v>1.06</v>
          </cell>
          <cell r="F18" t="str">
            <v>Perfilacion y poda con guadañadora de terreno natural, Incluye trasiego de material de residuo a punto de acopio temporal.</v>
          </cell>
          <cell r="G18" t="str">
            <v>M2</v>
          </cell>
        </row>
        <row r="19">
          <cell r="B19">
            <v>1.07</v>
          </cell>
          <cell r="F19" t="str">
            <v>APLICACIÓN DE MATA MALEZA CON HERBICIDA NO SELECTIVO (GLIFOSATO - UNA APLICACIÓN 15 días despues de haber realizado el corte de maleza)</v>
          </cell>
          <cell r="G19" t="str">
            <v>M2</v>
          </cell>
        </row>
        <row r="20">
          <cell r="B20">
            <v>1.08</v>
          </cell>
          <cell r="F20" t="str">
            <v>SUMINISTRO E INSTALACION DE VALLA INFORMATIVA DE 1X 0.7 CON BASTIDOR EN MADERA. SEGÚN DISEÑO.</v>
          </cell>
          <cell r="G20" t="str">
            <v>UND</v>
          </cell>
        </row>
        <row r="21">
          <cell r="F21" t="str">
            <v>ADECUACIÓN LOCALES PROPIEDAD DEL DISTRITO (SINTRAOFIPUCAR, UNALDE Y FEDEJAC)</v>
          </cell>
        </row>
        <row r="22">
          <cell r="B22">
            <v>2</v>
          </cell>
          <cell r="F22" t="str">
            <v>DEMOLICIONES Y DESMONTES</v>
          </cell>
        </row>
        <row r="23">
          <cell r="B23">
            <v>2.0099999999999998</v>
          </cell>
          <cell r="F23" t="str">
            <v>Picada de Enchape de pisos y muros, bases de meson. (Incluye retiro de material sobrante y disposición final en R.S.)</v>
          </cell>
          <cell r="G23" t="str">
            <v>M2</v>
          </cell>
        </row>
        <row r="24">
          <cell r="B24">
            <v>2.0199999999999996</v>
          </cell>
          <cell r="F24" t="str">
            <v>Desmonte de Elementos Sanitarios (Incluye retiro de material sobrante y disposición final en R.S.)</v>
          </cell>
          <cell r="G24" t="str">
            <v>UND</v>
          </cell>
        </row>
        <row r="25">
          <cell r="B25">
            <v>2.0299999999999994</v>
          </cell>
          <cell r="F25" t="str">
            <v>DESMONTE PUERTAS CON MARCOS (INC. RETIRO DE SOBR.)</v>
          </cell>
          <cell r="G25" t="str">
            <v>UND</v>
          </cell>
        </row>
        <row r="26">
          <cell r="B26">
            <v>2.0399999999999991</v>
          </cell>
          <cell r="F26" t="str">
            <v>Desmonte de Cielo raso  (Incluye retiro y disposicion final de escombros en sitio autorizado por la autoridad ambiental)</v>
          </cell>
          <cell r="G26" t="str">
            <v>M2</v>
          </cell>
        </row>
        <row r="27">
          <cell r="B27">
            <v>2.0499999999999989</v>
          </cell>
          <cell r="F27" t="str">
            <v>Demolicion de muro en drywall y divisiones (Incluye retiro de material sobrante y disposición final en R.S.)</v>
          </cell>
          <cell r="G27" t="str">
            <v>M2</v>
          </cell>
        </row>
        <row r="28">
          <cell r="B28">
            <v>2.0599999999999987</v>
          </cell>
          <cell r="F28" t="str">
            <v>DESMONTE DE LAMPARAS</v>
          </cell>
          <cell r="G28" t="str">
            <v>UND</v>
          </cell>
        </row>
        <row r="29">
          <cell r="B29">
            <v>2.0699999999999985</v>
          </cell>
          <cell r="F29" t="str">
            <v>Desmonte Estructura Madera existente (Incluye retiro de material sobrante y disposición final en R.S.)</v>
          </cell>
          <cell r="G29" t="str">
            <v>M2</v>
          </cell>
        </row>
        <row r="30">
          <cell r="B30">
            <v>2.0799999999999983</v>
          </cell>
          <cell r="F30" t="str">
            <v>Desinstalacion de baranda metalica. Incluye disposicion en punto de acopio temporal, autorizado por la supervision.</v>
          </cell>
          <cell r="G30" t="str">
            <v>ML</v>
          </cell>
        </row>
        <row r="31">
          <cell r="B31">
            <v>2.0899999999999981</v>
          </cell>
          <cell r="F31" t="str">
            <v>Demolicion de muros e= 10-15cm, incluye desmonte de elementos ubicados en los vanos (marcos, puertas y ventanas) y desmonte de ductería embebida en los muros. (Incluye retiro y disposicion final de escombros en sitio autorizado por la autoridad ambiental).</v>
          </cell>
          <cell r="G31" t="str">
            <v>M2</v>
          </cell>
        </row>
        <row r="32">
          <cell r="B32">
            <v>3</v>
          </cell>
          <cell r="F32" t="str">
            <v>PISOS Y ENCHAPES</v>
          </cell>
        </row>
        <row r="33">
          <cell r="B33">
            <v>3.01</v>
          </cell>
          <cell r="F33" t="str">
            <v>Suministro e instalacion de enchape pisos tipo porcelana formato 60x60 color gris claro</v>
          </cell>
          <cell r="G33" t="str">
            <v>M2</v>
          </cell>
        </row>
        <row r="34">
          <cell r="B34">
            <v>3.0199999999999996</v>
          </cell>
          <cell r="F34" t="str">
            <v>Suministro e instalacion de zocalo para pisos tipo porcelana Blanco o similar</v>
          </cell>
          <cell r="G34" t="str">
            <v>ML</v>
          </cell>
        </row>
        <row r="35">
          <cell r="B35">
            <v>4</v>
          </cell>
          <cell r="F35" t="str">
            <v>HIDROSANITARIOS</v>
          </cell>
        </row>
        <row r="36">
          <cell r="B36">
            <v>4.01</v>
          </cell>
          <cell r="F36" t="str">
            <v>Suministro e instalación de sanitario institucional blanco tipo Acuacer o similar incluye Grifería y accesorios.</v>
          </cell>
          <cell r="G36" t="str">
            <v>UND</v>
          </cell>
        </row>
        <row r="37">
          <cell r="B37">
            <v>4.0199999999999996</v>
          </cell>
          <cell r="F37" t="str">
            <v>Suministro e instalación de orinal institucional con fluxometro blanco tipo Gotta o similar incluye Grifería y accesorios.</v>
          </cell>
          <cell r="G37" t="str">
            <v>UND</v>
          </cell>
        </row>
        <row r="38">
          <cell r="B38">
            <v>4.0299999999999994</v>
          </cell>
          <cell r="F38" t="str">
            <v>Suministro e instalación de espejos ovalados color negro (50x100cm) para baños de 6 mm flotado</v>
          </cell>
          <cell r="G38" t="str">
            <v>UND</v>
          </cell>
        </row>
        <row r="39">
          <cell r="B39">
            <v>4.0399999999999991</v>
          </cell>
          <cell r="F39" t="str">
            <v>Suministro e instalacion de Lavamanos de sobreponer redondo diametro 365mm alto 120mm , incluye griferia decorativa color negro, meson en piedra sinterizada color Bianco Rhino y mueble flortante en melamina de 18mm color Ceniza de 0.50 de fondo x 0.80 frente x 0.65 alto con dos puertas con un entrepaño interior y un entrepaño exterior (Incluye mantenimientos de tuberias sanitaria e hidraulicas)</v>
          </cell>
          <cell r="G39" t="str">
            <v>UND</v>
          </cell>
        </row>
        <row r="40">
          <cell r="B40">
            <v>4.0499999999999989</v>
          </cell>
          <cell r="F40" t="str">
            <v>Suministro e instalacion punto Hidraulico 1/2"</v>
          </cell>
          <cell r="G40" t="str">
            <v>UND</v>
          </cell>
        </row>
        <row r="41">
          <cell r="B41">
            <v>4.0599999999999987</v>
          </cell>
          <cell r="F41" t="str">
            <v>Suministro e instalacion punto sanitario 2"</v>
          </cell>
          <cell r="G41" t="str">
            <v>UND</v>
          </cell>
        </row>
        <row r="42">
          <cell r="B42">
            <v>4.0699999999999985</v>
          </cell>
          <cell r="F42" t="str">
            <v>SUMINSITRO E INSTALACION E TUBERIA HIDRAULICA 1/2". Incluye accesorios como codos, tee y tapones.</v>
          </cell>
          <cell r="G42" t="str">
            <v>ML</v>
          </cell>
        </row>
        <row r="43">
          <cell r="B43">
            <v>4.0799999999999983</v>
          </cell>
          <cell r="F43" t="str">
            <v>TUBERIA PVC SANITARIA DE 2" (incluye atraque en concreto). Incluye accesorios como codos, tee y tapones.</v>
          </cell>
          <cell r="G43" t="str">
            <v>ML</v>
          </cell>
        </row>
        <row r="44">
          <cell r="B44">
            <v>5</v>
          </cell>
          <cell r="F44" t="str">
            <v>CIELO RASO, ESTUCO Y PINTURA</v>
          </cell>
        </row>
        <row r="45">
          <cell r="B45">
            <v>5.01</v>
          </cell>
          <cell r="F45" t="str">
            <v>SUMINISTRO E INSTALACIÓN DE CIELO RASO EN DRYWALL de 1/2" (incluye pintura 2 manos, soporte perfileria metaliza y accesorios de sujecion)</v>
          </cell>
          <cell r="G45" t="str">
            <v>M2</v>
          </cell>
        </row>
        <row r="46">
          <cell r="B46">
            <v>5.0199999999999996</v>
          </cell>
          <cell r="F46" t="str">
            <v xml:space="preserve">Pintura tipo 1 viniltex o similar de pintuco 2 manos en muros y cielo raso interior </v>
          </cell>
          <cell r="G46" t="str">
            <v>M2</v>
          </cell>
        </row>
        <row r="47">
          <cell r="B47">
            <v>5.0299999999999994</v>
          </cell>
          <cell r="F47" t="str">
            <v xml:space="preserve">Estuco plastico sobre muros interior y exterior  </v>
          </cell>
          <cell r="G47" t="str">
            <v>M2</v>
          </cell>
        </row>
        <row r="48">
          <cell r="B48">
            <v>6</v>
          </cell>
          <cell r="F48" t="str">
            <v>CARPINTERIA EN MADERA Y METALICA</v>
          </cell>
        </row>
        <row r="49">
          <cell r="B49">
            <v>6.01</v>
          </cell>
          <cell r="F49" t="str">
            <v>Suministro e instalación de vidrio templado en ventana de oficia sintraofipucar</v>
          </cell>
          <cell r="G49" t="str">
            <v>M2</v>
          </cell>
        </row>
        <row r="50">
          <cell r="B50">
            <v>6.02</v>
          </cell>
          <cell r="F50" t="str">
            <v>Mantenimiento y ajuste de puertas en aluminio y vidrio, incluye cambio de cerradura, ajuste de bisagras y lubricación.</v>
          </cell>
          <cell r="G50" t="str">
            <v>UND</v>
          </cell>
        </row>
        <row r="51">
          <cell r="B51">
            <v>6.0299999999999994</v>
          </cell>
          <cell r="F51" t="str">
            <v>Suministro e instalacion de Puertas entamboradad en RH color ceniza, abatible 0,70 x 2,2m, incluye cerradura tipo palanca cuadrada color negro, bisagras y demás elementos para su instalación</v>
          </cell>
          <cell r="G51" t="str">
            <v>UND</v>
          </cell>
        </row>
        <row r="52">
          <cell r="B52">
            <v>6.0399999999999991</v>
          </cell>
          <cell r="F52" t="str">
            <v>Suministro e instalación de puertas en vidrio templado de 12 mm, incluye cerradura con 2 llaves, herrajes en color negro y todo lo necesario para su correcto funcionamiento.</v>
          </cell>
          <cell r="G52" t="str">
            <v>M2</v>
          </cell>
        </row>
        <row r="53">
          <cell r="B53">
            <v>6.0499999999999989</v>
          </cell>
          <cell r="F53" t="str">
            <v>Mantenimiento  y pintura  en anticorrosivo y esmalte de la escalera metalica.</v>
          </cell>
          <cell r="G53" t="str">
            <v>M2</v>
          </cell>
        </row>
        <row r="54">
          <cell r="B54">
            <v>6.0599999999999987</v>
          </cell>
          <cell r="F54" t="str">
            <v>SUMINISTRO E INSTALACION DE ESCALERA EN ESTRUCTURA METÁLICA, HUELLAS EN ACERO INOXIDABLE CON ACABADO LAGRIMADO DE 2MM, INCLUYE LIMPIEZA DE SUPERFICIE SSPC-SP 03, ANTICORROSIVO Y PINTURA EN POLIURETANO ESQUEMA DE e=6mils y e=6mils RESPECTIVAMENTE. Incluye todos los elementos de soporte y anclaje, como platinas y pernos.</v>
          </cell>
          <cell r="G54" t="str">
            <v>KG</v>
          </cell>
        </row>
        <row r="55">
          <cell r="B55">
            <v>6.0699999999999985</v>
          </cell>
          <cell r="F55" t="str">
            <v>Suministro e instalacion de pasamanos para escalera en tuberia galvanizada de 2" x 1.5mm con esquema de pintura e=12mils anticorrosiva + poliuretano color negro. Incluye instalacion y accesorios de anclajes como platinas y pernos.</v>
          </cell>
          <cell r="G55" t="str">
            <v>ML</v>
          </cell>
        </row>
        <row r="56">
          <cell r="B56">
            <v>7</v>
          </cell>
          <cell r="F56" t="str">
            <v>ELECTRICOS</v>
          </cell>
        </row>
        <row r="57">
          <cell r="B57">
            <v>7.01</v>
          </cell>
          <cell r="F57" t="str">
            <v>PUNTOS ELECTRICOS</v>
          </cell>
          <cell r="G57" t="str">
            <v>UND</v>
          </cell>
        </row>
        <row r="58">
          <cell r="B58">
            <v>7.02</v>
          </cell>
          <cell r="F58" t="str">
            <v>SUMINISTRO E INSTALACION DE TOMACORRIENTE</v>
          </cell>
          <cell r="G58" t="str">
            <v>UND</v>
          </cell>
        </row>
        <row r="59">
          <cell r="B59">
            <v>7.0299999999999994</v>
          </cell>
          <cell r="F59" t="str">
            <v>SUMINISTRO E INSTALACION DE INTERRUPTORES</v>
          </cell>
          <cell r="G59" t="str">
            <v>UND</v>
          </cell>
        </row>
        <row r="60">
          <cell r="B60">
            <v>7.0399999999999991</v>
          </cell>
          <cell r="F60" t="str">
            <v>Suminsitro e instalcion de luminaria panel led de 18 W luz neutra</v>
          </cell>
          <cell r="G60" t="str">
            <v>UND</v>
          </cell>
        </row>
        <row r="61">
          <cell r="B61">
            <v>8</v>
          </cell>
          <cell r="F61" t="str">
            <v>COCINETA</v>
          </cell>
        </row>
        <row r="62">
          <cell r="B62">
            <v>8.01</v>
          </cell>
          <cell r="F62" t="str">
            <v>Suministro e instalacion de Lavaplatos institucional, incluye griferia mezcladora color negro, canastilla y sifon.</v>
          </cell>
          <cell r="G62" t="str">
            <v>UND</v>
          </cell>
        </row>
        <row r="63">
          <cell r="B63">
            <v>8.02</v>
          </cell>
          <cell r="F63" t="str">
            <v>Suministro e instalación de meson para cocineta en piedra piedra color Bianco Rhino, incluye cortes para lavaplatos, salpicadero de 20 cm y frentero 4cm.</v>
          </cell>
          <cell r="G63" t="str">
            <v>M2</v>
          </cell>
        </row>
        <row r="64">
          <cell r="B64">
            <v>8.0299999999999994</v>
          </cell>
          <cell r="F64" t="str">
            <v>Sumiistro e instalación de mueble en madera melaminica en oficina Sintraofipucar, incluye puertas, entrepaños, cortesy divisiones según diseño.</v>
          </cell>
          <cell r="G64" t="str">
            <v>UND</v>
          </cell>
        </row>
        <row r="65">
          <cell r="B65">
            <v>8.0399999999999991</v>
          </cell>
          <cell r="F65" t="str">
            <v>Sumiistro e instalación de mueble en madera melaminica en oficina Unalde, incluye puertas, entrepaños, cortesy divisiones según diseño.</v>
          </cell>
          <cell r="G65" t="str">
            <v>UND</v>
          </cell>
        </row>
        <row r="66">
          <cell r="B66">
            <v>9</v>
          </cell>
          <cell r="F66" t="str">
            <v>ENTREPISO</v>
          </cell>
        </row>
        <row r="67">
          <cell r="B67">
            <v>9.01</v>
          </cell>
          <cell r="F67" t="str">
            <v>Anclaje estructural para refuerzo horizontal y verticalcon varilla corrugada N°4 y epoxico Sicadur Anchorfix 4. Extencion de traslapo de 60cm + 20cm de anclaje.</v>
          </cell>
          <cell r="G67" t="str">
            <v>UND</v>
          </cell>
        </row>
        <row r="68">
          <cell r="B68">
            <v>9.02</v>
          </cell>
          <cell r="F68" t="str">
            <v>Perno de Anclaje estructural para bases de estructura metalica en varilla roscada AC de 3/4" B7 y tres (3) tuercas 2H, con aplicación de epoxico Sicadur Anchorfix 4. Profundidad 20cm de anclaje.</v>
          </cell>
          <cell r="G68" t="str">
            <v>UND</v>
          </cell>
        </row>
        <row r="69">
          <cell r="B69">
            <v>9.0299999999999994</v>
          </cell>
          <cell r="F69" t="str">
            <v>SUMINISTRO E INSTALACION DE ESTRUCTURA METÁLICA PARA CUBIERTAS Y SUPER ESTRUCTURAS, INCLUYE LIMPIEZA DE SUPERFICIE SSPC-SP 03, ANTICORROSIVO Y PINTURA EN POLIURETANO ESQUEMA DE e=6mils y e=6mils RESPECTIVAMENTE. Incluye todos los elementos de soporte y anclaje, como platinas y pernos.</v>
          </cell>
          <cell r="G69" t="str">
            <v>KG</v>
          </cell>
        </row>
        <row r="70">
          <cell r="B70">
            <v>9.0399999999999991</v>
          </cell>
          <cell r="F70" t="str">
            <v>Placa en metaldeck e=10cm con refuerzo de acero en malla electrosoldada 15cm x 15cm x 4mm</v>
          </cell>
          <cell r="G70" t="str">
            <v>M2</v>
          </cell>
        </row>
        <row r="71">
          <cell r="B71">
            <v>10</v>
          </cell>
          <cell r="F71" t="str">
            <v>MUROS Y DIVISIONES</v>
          </cell>
        </row>
        <row r="72">
          <cell r="B72">
            <v>10.01</v>
          </cell>
          <cell r="F72" t="str">
            <v>MUROS EN SUPERBOARD EN LAMINA DE 10 MM, MUROS DOBLE CARA, ANCHO DE MURO EN PERFILERÍA BASE 9 PARA ZONAS INTERNAS (incluye pintura 2 manos, soporte perfileria metaliza y accesorios de sujecion)</v>
          </cell>
          <cell r="G72" t="str">
            <v>ML</v>
          </cell>
        </row>
        <row r="73">
          <cell r="B73">
            <v>10.02</v>
          </cell>
          <cell r="F73" t="str">
            <v>MUROS EN DRYWALL 2 CARAS (incluye pintura 2 manos, soporte perfileria metaliza y accesorios de sujecion)</v>
          </cell>
          <cell r="G73" t="str">
            <v>M2</v>
          </cell>
        </row>
        <row r="74">
          <cell r="B74">
            <v>10.029999999999999</v>
          </cell>
          <cell r="F74" t="str">
            <v>Pañete sobre muros interior y exterior,  impermeabilizado con sika mortero 101 o similar en muros de cerramientos</v>
          </cell>
          <cell r="G74" t="str">
            <v>M2</v>
          </cell>
        </row>
        <row r="75">
          <cell r="B75">
            <v>11</v>
          </cell>
          <cell r="F75" t="str">
            <v>PAISAJISMO Y ORNAMENTACIÓN</v>
          </cell>
        </row>
        <row r="76">
          <cell r="B76">
            <v>11.01</v>
          </cell>
          <cell r="F76" t="str">
            <v>Suministro y siembra de planta "Tronco de la felicidad" (Dracaena fragrans) - minimo 3 troncos por planta, altura total minimo 1,2m; incluye maceta en cerámica minimo de 50 cm de alto.</v>
          </cell>
          <cell r="G76" t="str">
            <v>UND</v>
          </cell>
        </row>
        <row r="77">
          <cell r="B77">
            <v>12</v>
          </cell>
          <cell r="F77" t="str">
            <v>SUMINISTRO E INSTALACION AIRES ACONDICIONADOS</v>
          </cell>
        </row>
        <row r="78">
          <cell r="B78">
            <v>12.01</v>
          </cell>
          <cell r="F78" t="str">
            <v>SUMINISTRO E INSTALACION DE AIRE ACONDICIONADO MINI SPLIT 12000 BTU. Incluye Kit de instalacion de tuberia de cobre recubierta con rubatex y cinta vinilo hasta 4 mts.</v>
          </cell>
          <cell r="G78" t="str">
            <v>UND</v>
          </cell>
        </row>
        <row r="79">
          <cell r="B79">
            <v>12.02</v>
          </cell>
          <cell r="F79" t="str">
            <v>Suministro e instalacion de TUBERIA EN COBRE DE 1/2" x 15mts.</v>
          </cell>
          <cell r="G79" t="str">
            <v>ROLLO</v>
          </cell>
        </row>
        <row r="80">
          <cell r="B80">
            <v>12.03</v>
          </cell>
          <cell r="F80" t="str">
            <v>Suministro e instalacion de TUBERIA EN COBRE DE 1/4" x 15mts.</v>
          </cell>
          <cell r="G80" t="str">
            <v>ROLLO</v>
          </cell>
        </row>
        <row r="81">
          <cell r="B81">
            <v>12.04</v>
          </cell>
          <cell r="F81" t="str">
            <v>Suministro e instalaciion de RUBATEX DE 3/4" x 1/2"</v>
          </cell>
          <cell r="G81" t="str">
            <v>ML</v>
          </cell>
        </row>
        <row r="82">
          <cell r="B82">
            <v>12.05</v>
          </cell>
          <cell r="F82" t="str">
            <v>Suministro e instalaciion de CINTA VINILO a rubatex de 3/4"</v>
          </cell>
          <cell r="G82" t="str">
            <v>ML</v>
          </cell>
        </row>
        <row r="83">
          <cell r="B83">
            <v>12.06</v>
          </cell>
          <cell r="F83" t="str">
            <v>Suministro e instalacion de CABLE ENCAUCHETADO 3X12</v>
          </cell>
          <cell r="G83" t="str">
            <v>ML</v>
          </cell>
        </row>
        <row r="84">
          <cell r="B84">
            <v>12.08</v>
          </cell>
          <cell r="F84" t="str">
            <v>Breaker Enchufable Bipolar 2 X 20 AMP 6/10 KA</v>
          </cell>
          <cell r="G84" t="str">
            <v>UND</v>
          </cell>
        </row>
        <row r="85">
          <cell r="B85">
            <v>12.09</v>
          </cell>
          <cell r="F85" t="str">
            <v>TENDIDO DE TUBERIA CONDUIT PVC De  Ø 3/4"</v>
          </cell>
          <cell r="G85" t="str">
            <v>ML</v>
          </cell>
        </row>
        <row r="86">
          <cell r="B86">
            <v>12.1</v>
          </cell>
          <cell r="F86" t="str">
            <v>Suministro e instalacion de Canaleta 25x30 mm Blanca. Incluye accesorios de fijacion</v>
          </cell>
          <cell r="G86" t="str">
            <v>ML</v>
          </cell>
        </row>
        <row r="87">
          <cell r="B87">
            <v>13</v>
          </cell>
          <cell r="F87" t="str">
            <v>SUMINISTRO E INSTALACION MOBILIARIO</v>
          </cell>
        </row>
        <row r="88">
          <cell r="B88">
            <v>13.01</v>
          </cell>
          <cell r="F88" t="str">
            <v>PUESTO DE TRABAJO-ESCRITORIO RECTANGULAR ESTRUCTURA METALICA CON ACABO EN PINTURA ELECTROESTATICA GRIS, BASE PEDESTAL CALIBRE 18, FALDON EN LAMINA PINTURA HORNEADA Y CANALETA PLASTICA 60X40 PARA DUCTOS DE CABLEADO No. 12 CALIBRADO (10 MTS) ; LIBRE DE HALOGENO CON UN PUNTO DE TOMA CORRIENTES  DOBLE DE 20 AMPERIOS, CON CAJA 2X4" PARA CANALETA; 2 GAVETAS Y CAJON CARPETERO METÁLICO EN LAMINA COLD ROLLED CALIBRE 24, ORIFICIO PASACABLES. MEDIDAS: FRENTE 120 CM, FONDO 60CM, ALTO 73 CM, SUPERFICIE EN MADERA 25 MM Y FORMICA COLOR BLANCO, CON BORDES EN CANTO RIGIDO TERMOFUNDIDO.</v>
          </cell>
          <cell r="G88" t="str">
            <v>UND</v>
          </cell>
        </row>
        <row r="89">
          <cell r="B89">
            <v>13.02</v>
          </cell>
          <cell r="F89" t="str">
            <v>ESCRITORIO RECTANGULAR EN L ESTRUCTURA METALICA CON ACABO EN PINTURA ELECTROESTATICA GRIS, FALDON EN LAMINA Y CANALETA PLASTICA 60X40 PARA DUCTOS DE CABLEADO No. 12 CALIBRADO (10 MTS); LIBRE DE HALOGENO CON UN PUNTO DE TOMA CORRIENTES  DOBLE DE 20 AMPERIOS, CON CAJA 2X4" PARA CANALETA;  2 GAVETAS Y CAJON CARPETERO METÁLICO EN LAMINA COLD ROLLED CALIBRE 24, BASE PEDESTALES CALIBRE 18, ORIFICIO PASACABLES. MEDIDAS: FRENTE 150X150 CM, FONDO 60CM, ALTO 73 CM, SUPERFICIE EN MADERA 25 MM Y FORMICA COLOR BLANCO, CON BORDES EN CANTO RIGIDO TERMOFUNDIDO.</v>
          </cell>
          <cell r="G89" t="str">
            <v>UND</v>
          </cell>
        </row>
        <row r="90">
          <cell r="B90">
            <v>13.03</v>
          </cell>
          <cell r="F90" t="str">
            <v>SILLA OFICINA ERGONÓMICA PRESIDENCIAL CON BRAZOS, SOPORTE LUMBAR COLOR NEGRO CON APOYACABEZAS Y ESPALDAR TAPIZADA EN MALLA. 2 PALANCAS REGULADORAS (ALTURA Y ESPALDAR), SISTEMA DE ELEVACION NEUMATICA, BRAZOS AJUSTABLE EN ALTURA, CABECERO AJUSTABLE AN ALTURA Y ANGULO, BASE SOPORTE ALUMINIO CROMADA, 5 RUEDAS DOBLE PÍSTA DIAMETRO 60MM</v>
          </cell>
          <cell r="G90" t="str">
            <v>UND</v>
          </cell>
        </row>
        <row r="91">
          <cell r="B91">
            <v>13.04</v>
          </cell>
          <cell r="F91" t="str">
            <v xml:space="preserve">SILLA GIRATORIA, BASE CROMADA. APOYO LUMBAR. SISTEMA SYNCRO. BRAZOS 3D. </v>
          </cell>
          <cell r="G91" t="str">
            <v>UND</v>
          </cell>
        </row>
        <row r="92">
          <cell r="B92">
            <v>13.05</v>
          </cell>
          <cell r="F92" t="str">
            <v>MESA DE JUNTAS 10 PUESTOS SUPERFICIE EN MADERA DE 30MM ENCHAPADA EN FORMICA COLOR BLANCO. ESTRUCTURA: TUBO METÁLICO CUADRADO CALIBRE 16 CON TERMINACIÓN EN PINTURA ELECTROSTÁTICA. ACABADOS: PASACABLES Y BANDEJA DE CONEXION. MEDIDAS MINIMAS ANCHO 300CMS FONDO 120 CMS ALTO 73 CMS. 10 SILLA INTERLOCUTORA ISOSMART DE OFICINA SIN BRAZO COLOR NEGRO, MATERIAL DE ESTRUCTURA EN TUBERIA OVALA EN ACERO CON PINTURA ELECTROESTATICA, MATERIAL RELLENO EN ESPUMA LAMINADA DE 5 CM DE ESPESOR, MEDIDAS ANCHO 48 CMS, ALTURA 83 CMS, FONDO 43 CMS.</v>
          </cell>
          <cell r="G92" t="str">
            <v>UND</v>
          </cell>
        </row>
        <row r="93">
          <cell r="B93">
            <v>13.06</v>
          </cell>
          <cell r="F93" t="str">
            <v>SILLA INTERLOCUTORA ISOCELES DE OFICINA SIN BRAZO COLOR NEGRO, MATERIAL DE ESTRUCTURA EN TUBERIA OVALA EN ACERO CON PINTURA ELECTROESTATICA, MATERIAL RELLENO EN ESPUMA LAMINADA DE 5 CM DE ESPESOR, MEDIDAS ANCHO 48 CMS, ALTURA 83 CMS, FONDO 43 CMS.</v>
          </cell>
          <cell r="G93" t="str">
            <v>UND</v>
          </cell>
        </row>
        <row r="94">
          <cell r="B94">
            <v>13.07</v>
          </cell>
          <cell r="F94" t="str">
            <v>ARCHIVADOR ESTANTE METÁLICO GRIS CON PUERTA- 5 ENTREPAÑOS INTERNOS - ALTO: 180 CMS. - FRENTE: 90 CMS. - FONDO: 45 CMS. - ELABORADO: LÁMINA CR 22. - BASE: 6 CMS. INCLUIDA. -CERRADURA CON LLAVES Y MANIJA. - ACABADO: PINTURA ELECTROSTÁTICA PREVIO DESENGRASE Y FOSFATADO. - COLORES: GRIS.</v>
          </cell>
          <cell r="G94" t="str">
            <v>UND</v>
          </cell>
        </row>
        <row r="95">
          <cell r="B95">
            <v>13.08</v>
          </cell>
          <cell r="F95" t="str">
            <v>TANDEM DE 3 PUESTOS METALICO REF AEROPUERTO, ASIENTO Y ESPALDAR EN UNA SOLA PIEZA DE LAMINA PERFORADA CAL 16 PINTADO EN ELECTROSTATICA; BASES Y BRAZOS CROMADOS</v>
          </cell>
          <cell r="G95" t="str">
            <v>UND</v>
          </cell>
        </row>
        <row r="96">
          <cell r="B96">
            <v>13.09</v>
          </cell>
          <cell r="F96" t="str">
            <v>TANDEM DE 2 PUESTOS METALICO REF AEROPUERTO, ASIENTO Y ESPALDAR EN UNA SOLA PIEZA DE LAMINA PERFORADA CAL 16 PINTADO EN ELECTROSTATICA; BASES Y BRAZOS CROMADOS</v>
          </cell>
          <cell r="G96" t="str">
            <v>UND</v>
          </cell>
        </row>
        <row r="97">
          <cell r="B97">
            <v>13.1</v>
          </cell>
          <cell r="F97" t="str">
            <v>MUEBLE PARA IMPRESORA, MEDIDAS MEDIDAS 0.90x060.x0.73  MTS DE ALTO, CUERPO ELABORADO EN LAMINA COLD ROLLED CON UN ENTREPAÑO INTERNO Y ACABADO EN PINTURA ELECTROSTATICA, SUPERFICIE Y PUERTAS ELABORADO EN MELAMINA DE 15 MM BORDES EN CANTO RIGIDO TERMOFUNDIDO, CERRADURA Y MANIJAS EN ACERO.</v>
          </cell>
          <cell r="G97" t="str">
            <v>UND</v>
          </cell>
        </row>
        <row r="98">
          <cell r="B98">
            <v>13.11</v>
          </cell>
          <cell r="F98" t="str">
            <v>TELEVISOR LED 55" SMART TV 3 PUERTOS HDMI, 2 PUERTOS USB, CONTROL REMOTO, RESOLUCION 4K ULTRA HD, ENTRADA A INTERNET, CONEXIÓN BLUETOOTH Y WIFI, MEDIDAS ALTO 72 CM, ANCHO 124 CM, LARGO 6 CM</v>
          </cell>
          <cell r="G98" t="str">
            <v>UND</v>
          </cell>
        </row>
        <row r="99">
          <cell r="B99">
            <v>13.12</v>
          </cell>
          <cell r="F99" t="str">
            <v>SOPORTE PARA TV P4 DE 55"  + TORNILLERIA UNIVERSAL PARA LA MAYORÍA DE LAS MARCAS.</v>
          </cell>
          <cell r="G99" t="str">
            <v>UND</v>
          </cell>
        </row>
        <row r="100">
          <cell r="B100">
            <v>14</v>
          </cell>
          <cell r="F100" t="str">
            <v>ITEMS NO PREVISTO</v>
          </cell>
        </row>
        <row r="101">
          <cell r="B101" t="str">
            <v>N.P. PRELIMINARES</v>
          </cell>
        </row>
        <row r="102">
          <cell r="B102" t="str">
            <v>14.01.1</v>
          </cell>
          <cell r="F102" t="str">
            <v>Demolición de plantilla en mal estado (Incluye retiro de material sobrante y disposición final en R.S.)</v>
          </cell>
          <cell r="G102" t="str">
            <v>M2</v>
          </cell>
        </row>
        <row r="103">
          <cell r="B103" t="str">
            <v>14.01.2</v>
          </cell>
          <cell r="F103" t="str">
            <v>Demolición de tablón de piso en arcilla (Incluye retiro de material sobrante y disposición final en R.S.)</v>
          </cell>
          <cell r="G103" t="str">
            <v>M2</v>
          </cell>
        </row>
        <row r="104">
          <cell r="B104" t="str">
            <v>N.P. PISOS</v>
          </cell>
        </row>
        <row r="105">
          <cell r="B105" t="str">
            <v>14.02.1</v>
          </cell>
          <cell r="F105" t="str">
            <v>Construcción de plantilla de nivelación esp: 0.05 m en concreto simple hecho en obra</v>
          </cell>
          <cell r="G105" t="str">
            <v>M2</v>
          </cell>
        </row>
        <row r="106">
          <cell r="B106" t="str">
            <v>14.02.2</v>
          </cell>
          <cell r="F106" t="str">
            <v>Suministro e instalacion de enchape pisos tipo ceramica formato 60x60 color gris claro</v>
          </cell>
          <cell r="G106" t="str">
            <v>M2</v>
          </cell>
        </row>
        <row r="107">
          <cell r="B107" t="str">
            <v>14.02.3</v>
          </cell>
          <cell r="F107" t="str">
            <v>Suministro e instalacion de zocalo para pisos tipo ceramica Color gris claro</v>
          </cell>
          <cell r="G107" t="str">
            <v>ML</v>
          </cell>
        </row>
        <row r="108">
          <cell r="B108" t="str">
            <v>N.P. HIDROSANITARIOS</v>
          </cell>
        </row>
        <row r="109">
          <cell r="B109" t="str">
            <v>14.03.1</v>
          </cell>
          <cell r="F109" t="str">
            <v>Suministro e instalacion punto sanitario 4"</v>
          </cell>
          <cell r="G109" t="str">
            <v>UND</v>
          </cell>
        </row>
        <row r="110">
          <cell r="B110" t="str">
            <v>14.03.2</v>
          </cell>
          <cell r="F110" t="str">
            <v>TUBERIA PVC SANITARIA DE 4". Incluye accesorios como codos, tee y tapones.</v>
          </cell>
          <cell r="G110" t="str">
            <v>ML</v>
          </cell>
        </row>
        <row r="111">
          <cell r="B111" t="str">
            <v>N.P. NP CERRAMIENTO</v>
          </cell>
        </row>
        <row r="112">
          <cell r="B112" t="str">
            <v>14.04.1</v>
          </cell>
          <cell r="F112" t="str">
            <v>Excavacion mecanica de material heterogéneo, bajo cualquier grado de humedad y en cualquier profunidad, incluye disposición y retiro de material sobrante a lugar autorizado.</v>
          </cell>
          <cell r="G112" t="str">
            <v>M3</v>
          </cell>
        </row>
        <row r="113">
          <cell r="B113" t="str">
            <v>14.04.2</v>
          </cell>
          <cell r="F113" t="str">
            <v>Relleno seleccionado: Relleno compactado con material de afirmado CBR ≥ 15%. (suministro, humedecimiento y compactación).</v>
          </cell>
          <cell r="G113" t="str">
            <v>M3</v>
          </cell>
        </row>
        <row r="114">
          <cell r="B114" t="str">
            <v>14.04.3</v>
          </cell>
          <cell r="F114" t="str">
            <v>Solado en Concreto e=5 cm, F'c=2.000 PSI (14 MPa)</v>
          </cell>
          <cell r="G114" t="str">
            <v>M2</v>
          </cell>
        </row>
        <row r="115">
          <cell r="B115" t="str">
            <v>14.04.4</v>
          </cell>
          <cell r="F115" t="str">
            <v>Concreto para Zapatas, F'c=4.000 PSI (28 MPa). Incluye curado, vibrado y acero de refuerzo, según diseños</v>
          </cell>
          <cell r="G115" t="str">
            <v>M3</v>
          </cell>
        </row>
        <row r="116">
          <cell r="B116" t="str">
            <v>14.04.5</v>
          </cell>
          <cell r="F116" t="str">
            <v>Concreto para columna, F'c=4000 PSI (28 MPa). Incluye encofrado, curado y vibrado, según diseños.</v>
          </cell>
          <cell r="G116" t="str">
            <v>M3</v>
          </cell>
        </row>
        <row r="117">
          <cell r="B117" t="str">
            <v>14.04.6</v>
          </cell>
          <cell r="F117" t="str">
            <v>Concreto para Viga de Cimentación, F'c=4000 PSI (28 MPa). Incluye encofrado, curado y vibrado, según diseños.</v>
          </cell>
          <cell r="G117" t="str">
            <v>M3</v>
          </cell>
        </row>
        <row r="118">
          <cell r="B118" t="str">
            <v>14.04.7</v>
          </cell>
          <cell r="F118" t="str">
            <v>Vigas aereas en concreto reforzado de F'c=4000 PSI (28mpa). Incluye formaleta, vibrado y curado del concreto.</v>
          </cell>
          <cell r="G118" t="str">
            <v>M3</v>
          </cell>
        </row>
        <row r="119">
          <cell r="B119" t="str">
            <v>14.04.8</v>
          </cell>
          <cell r="F119" t="str">
            <v>Levante de muros en Ladrillo Portante de Perforación Vertical</v>
          </cell>
          <cell r="G119" t="str">
            <v>m2</v>
          </cell>
        </row>
        <row r="120">
          <cell r="B120" t="str">
            <v>SUB TOTAL OBRAS COSTO DIRECTO</v>
          </cell>
        </row>
        <row r="122">
          <cell r="B122" t="str">
            <v>ADMINISTRACION</v>
          </cell>
        </row>
        <row r="123">
          <cell r="B123" t="str">
            <v>IMPREVISTO</v>
          </cell>
          <cell r="F123" t="str">
            <v>SUBTOTAL OBRAS (INCLUYE IVA)</v>
          </cell>
        </row>
        <row r="124">
          <cell r="B124" t="str">
            <v>UTILIDAD</v>
          </cell>
          <cell r="F124" t="str">
            <v>SUBTOTAL OBRAS (INCLUYE IVA)</v>
          </cell>
        </row>
        <row r="125">
          <cell r="B125" t="str">
            <v>IVA/UTILIDAD</v>
          </cell>
          <cell r="F125" t="str">
            <v>IVA/UTILILIDAD</v>
          </cell>
        </row>
        <row r="127">
          <cell r="B127" t="str">
            <v>VALOR TOTAL</v>
          </cell>
        </row>
      </sheetData>
      <sheetData sheetId="7"/>
      <sheetData sheetId="8"/>
    </sheetDataSet>
  </externalBook>
</externalLink>
</file>

<file path=xl/richData/_rels/richValueRel.xml.rels><?xml version="1.0" encoding="UTF-8" standalone="yes"?>
<Relationships xmlns="http://schemas.openxmlformats.org/package/2006/relationships"><Relationship Id="rId13" Type="http://schemas.openxmlformats.org/officeDocument/2006/relationships/image" Target="../media/image130.png"/><Relationship Id="rId18" Type="http://schemas.openxmlformats.org/officeDocument/2006/relationships/image" Target="../media/image180.png"/><Relationship Id="rId26" Type="http://schemas.openxmlformats.org/officeDocument/2006/relationships/image" Target="../media/image260.png"/><Relationship Id="rId39" Type="http://schemas.openxmlformats.org/officeDocument/2006/relationships/image" Target="../media/image390.png"/><Relationship Id="rId21" Type="http://schemas.openxmlformats.org/officeDocument/2006/relationships/image" Target="../media/image210.png"/><Relationship Id="rId34" Type="http://schemas.openxmlformats.org/officeDocument/2006/relationships/image" Target="../media/image340.png"/><Relationship Id="rId42" Type="http://schemas.openxmlformats.org/officeDocument/2006/relationships/image" Target="../media/image420.png"/><Relationship Id="rId47" Type="http://schemas.openxmlformats.org/officeDocument/2006/relationships/image" Target="../media/image470.png"/><Relationship Id="rId50" Type="http://schemas.openxmlformats.org/officeDocument/2006/relationships/image" Target="../media/image500.png"/><Relationship Id="rId7" Type="http://schemas.openxmlformats.org/officeDocument/2006/relationships/image" Target="../media/image710.png"/><Relationship Id="rId2" Type="http://schemas.openxmlformats.org/officeDocument/2006/relationships/image" Target="../media/image211.png"/><Relationship Id="rId16" Type="http://schemas.openxmlformats.org/officeDocument/2006/relationships/image" Target="../media/image160.png"/><Relationship Id="rId29" Type="http://schemas.openxmlformats.org/officeDocument/2006/relationships/image" Target="../media/image290.png"/><Relationship Id="rId11" Type="http://schemas.openxmlformats.org/officeDocument/2006/relationships/image" Target="../media/image110.png"/><Relationship Id="rId24" Type="http://schemas.openxmlformats.org/officeDocument/2006/relationships/image" Target="../media/image240.png"/><Relationship Id="rId32" Type="http://schemas.openxmlformats.org/officeDocument/2006/relationships/image" Target="../media/image320.png"/><Relationship Id="rId37" Type="http://schemas.openxmlformats.org/officeDocument/2006/relationships/image" Target="../media/image370.png"/><Relationship Id="rId40" Type="http://schemas.openxmlformats.org/officeDocument/2006/relationships/image" Target="../media/image40.png"/><Relationship Id="rId45" Type="http://schemas.openxmlformats.org/officeDocument/2006/relationships/image" Target="../media/image450.png"/><Relationship Id="rId5" Type="http://schemas.openxmlformats.org/officeDocument/2006/relationships/image" Target="../media/image510.png"/><Relationship Id="rId15" Type="http://schemas.openxmlformats.org/officeDocument/2006/relationships/image" Target="../media/image150.png"/><Relationship Id="rId23" Type="http://schemas.openxmlformats.org/officeDocument/2006/relationships/image" Target="../media/image230.png"/><Relationship Id="rId28" Type="http://schemas.openxmlformats.org/officeDocument/2006/relationships/image" Target="../media/image280.png"/><Relationship Id="rId36" Type="http://schemas.openxmlformats.org/officeDocument/2006/relationships/image" Target="../media/image360.png"/><Relationship Id="rId49" Type="http://schemas.openxmlformats.org/officeDocument/2006/relationships/image" Target="../media/image490.png"/><Relationship Id="rId10" Type="http://schemas.openxmlformats.org/officeDocument/2006/relationships/image" Target="../media/image107.png"/><Relationship Id="rId19" Type="http://schemas.openxmlformats.org/officeDocument/2006/relationships/image" Target="../media/image190.png"/><Relationship Id="rId31" Type="http://schemas.openxmlformats.org/officeDocument/2006/relationships/image" Target="../media/image310.png"/><Relationship Id="rId44" Type="http://schemas.openxmlformats.org/officeDocument/2006/relationships/image" Target="../media/image440.png"/><Relationship Id="rId4" Type="http://schemas.openxmlformats.org/officeDocument/2006/relationships/image" Target="../media/image410.png"/><Relationship Id="rId9" Type="http://schemas.openxmlformats.org/officeDocument/2006/relationships/image" Target="../media/image910.png"/><Relationship Id="rId14" Type="http://schemas.openxmlformats.org/officeDocument/2006/relationships/image" Target="../media/image140.png"/><Relationship Id="rId22" Type="http://schemas.openxmlformats.org/officeDocument/2006/relationships/image" Target="../media/image220.png"/><Relationship Id="rId27" Type="http://schemas.openxmlformats.org/officeDocument/2006/relationships/image" Target="../media/image270.png"/><Relationship Id="rId30" Type="http://schemas.openxmlformats.org/officeDocument/2006/relationships/image" Target="../media/image300.png"/><Relationship Id="rId35" Type="http://schemas.openxmlformats.org/officeDocument/2006/relationships/image" Target="../media/image350.png"/><Relationship Id="rId43" Type="http://schemas.openxmlformats.org/officeDocument/2006/relationships/image" Target="../media/image430.png"/><Relationship Id="rId48" Type="http://schemas.openxmlformats.org/officeDocument/2006/relationships/image" Target="../media/image480.png"/><Relationship Id="rId8" Type="http://schemas.openxmlformats.org/officeDocument/2006/relationships/image" Target="../media/image810.png"/><Relationship Id="rId51" Type="http://schemas.openxmlformats.org/officeDocument/2006/relationships/image" Target="../media/image511.png"/><Relationship Id="rId3" Type="http://schemas.openxmlformats.org/officeDocument/2006/relationships/image" Target="../media/image311.png"/><Relationship Id="rId12" Type="http://schemas.openxmlformats.org/officeDocument/2006/relationships/image" Target="../media/image120.png"/><Relationship Id="rId17" Type="http://schemas.openxmlformats.org/officeDocument/2006/relationships/image" Target="../media/image170.png"/><Relationship Id="rId25" Type="http://schemas.openxmlformats.org/officeDocument/2006/relationships/image" Target="../media/image250.png"/><Relationship Id="rId33" Type="http://schemas.openxmlformats.org/officeDocument/2006/relationships/image" Target="../media/image330.png"/><Relationship Id="rId38" Type="http://schemas.openxmlformats.org/officeDocument/2006/relationships/image" Target="../media/image38.png"/><Relationship Id="rId46" Type="http://schemas.openxmlformats.org/officeDocument/2006/relationships/image" Target="../media/image460.png"/><Relationship Id="rId20" Type="http://schemas.openxmlformats.org/officeDocument/2006/relationships/image" Target="../media/image200.png"/><Relationship Id="rId41" Type="http://schemas.openxmlformats.org/officeDocument/2006/relationships/image" Target="../media/image411.png"/><Relationship Id="rId1" Type="http://schemas.openxmlformats.org/officeDocument/2006/relationships/image" Target="../media/image111.png"/><Relationship Id="rId6" Type="http://schemas.openxmlformats.org/officeDocument/2006/relationships/image" Target="../media/image66.png"/></Relationships>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51">
  <rv s="0">
    <v>0</v>
    <v>5</v>
  </rv>
  <rv s="0">
    <v>1</v>
    <v>5</v>
  </rv>
  <rv s="0">
    <v>2</v>
    <v>5</v>
  </rv>
  <rv s="0">
    <v>3</v>
    <v>5</v>
  </rv>
  <rv s="0">
    <v>4</v>
    <v>5</v>
  </rv>
  <rv s="0">
    <v>5</v>
    <v>5</v>
  </rv>
  <rv s="0">
    <v>6</v>
    <v>5</v>
  </rv>
  <rv s="0">
    <v>7</v>
    <v>5</v>
  </rv>
  <rv s="0">
    <v>8</v>
    <v>5</v>
  </rv>
  <rv s="0">
    <v>9</v>
    <v>5</v>
  </rv>
  <rv s="0">
    <v>10</v>
    <v>5</v>
  </rv>
  <rv s="0">
    <v>11</v>
    <v>5</v>
  </rv>
  <rv s="0">
    <v>12</v>
    <v>5</v>
  </rv>
  <rv s="0">
    <v>13</v>
    <v>5</v>
  </rv>
  <rv s="0">
    <v>14</v>
    <v>5</v>
  </rv>
  <rv s="0">
    <v>15</v>
    <v>5</v>
  </rv>
  <rv s="0">
    <v>16</v>
    <v>5</v>
  </rv>
  <rv s="0">
    <v>17</v>
    <v>5</v>
  </rv>
  <rv s="0">
    <v>18</v>
    <v>5</v>
  </rv>
  <rv s="0">
    <v>19</v>
    <v>5</v>
  </rv>
  <rv s="0">
    <v>20</v>
    <v>5</v>
  </rv>
  <rv s="0">
    <v>21</v>
    <v>5</v>
  </rv>
  <rv s="0">
    <v>22</v>
    <v>5</v>
  </rv>
  <rv s="0">
    <v>23</v>
    <v>5</v>
  </rv>
  <rv s="0">
    <v>24</v>
    <v>5</v>
  </rv>
  <rv s="0">
    <v>25</v>
    <v>5</v>
  </rv>
  <rv s="0">
    <v>26</v>
    <v>5</v>
  </rv>
  <rv s="0">
    <v>27</v>
    <v>5</v>
  </rv>
  <rv s="0">
    <v>28</v>
    <v>5</v>
  </rv>
  <rv s="0">
    <v>29</v>
    <v>5</v>
  </rv>
  <rv s="0">
    <v>30</v>
    <v>5</v>
  </rv>
  <rv s="0">
    <v>31</v>
    <v>5</v>
  </rv>
  <rv s="0">
    <v>32</v>
    <v>5</v>
  </rv>
  <rv s="0">
    <v>33</v>
    <v>5</v>
  </rv>
  <rv s="0">
    <v>34</v>
    <v>5</v>
  </rv>
  <rv s="0">
    <v>35</v>
    <v>5</v>
  </rv>
  <rv s="0">
    <v>36</v>
    <v>5</v>
  </rv>
  <rv s="0">
    <v>37</v>
    <v>5</v>
  </rv>
  <rv s="0">
    <v>38</v>
    <v>5</v>
  </rv>
  <rv s="0">
    <v>39</v>
    <v>5</v>
  </rv>
  <rv s="0">
    <v>40</v>
    <v>5</v>
  </rv>
  <rv s="0">
    <v>41</v>
    <v>5</v>
  </rv>
  <rv s="0">
    <v>42</v>
    <v>5</v>
  </rv>
  <rv s="0">
    <v>43</v>
    <v>5</v>
  </rv>
  <rv s="0">
    <v>44</v>
    <v>5</v>
  </rv>
  <rv s="0">
    <v>45</v>
    <v>5</v>
  </rv>
  <rv s="0">
    <v>46</v>
    <v>5</v>
  </rv>
  <rv s="0">
    <v>47</v>
    <v>5</v>
  </rv>
  <rv s="0">
    <v>48</v>
    <v>5</v>
  </rv>
  <rv s="0">
    <v>49</v>
    <v>5</v>
  </rv>
  <rv s="0">
    <v>50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el r:id="rId22"/>
  <rel r:id="rId23"/>
  <rel r:id="rId24"/>
  <rel r:id="rId25"/>
  <rel r:id="rId26"/>
  <rel r:id="rId27"/>
  <rel r:id="rId28"/>
  <rel r:id="rId29"/>
  <rel r:id="rId30"/>
  <rel r:id="rId31"/>
  <rel r:id="rId32"/>
  <rel r:id="rId33"/>
  <rel r:id="rId34"/>
  <rel r:id="rId35"/>
  <rel r:id="rId36"/>
  <rel r:id="rId37"/>
  <rel r:id="rId38"/>
  <rel r:id="rId39"/>
  <rel r:id="rId40"/>
  <rel r:id="rId41"/>
  <rel r:id="rId42"/>
  <rel r:id="rId43"/>
  <rel r:id="rId44"/>
  <rel r:id="rId45"/>
  <rel r:id="rId46"/>
  <rel r:id="rId47"/>
  <rel r:id="rId48"/>
  <rel r:id="rId49"/>
  <rel r:id="rId50"/>
  <rel r:id="rId5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D2DE3F-68B8-4FEA-B531-CB42D86BB82D}">
  <sheetPr codeName="Hoja1">
    <tabColor rgb="FFFF0000"/>
  </sheetPr>
  <dimension ref="B2:F80"/>
  <sheetViews>
    <sheetView topLeftCell="A34" workbookViewId="0">
      <selection activeCell="F58" sqref="F58"/>
    </sheetView>
  </sheetViews>
  <sheetFormatPr baseColWidth="10" defaultColWidth="12" defaultRowHeight="12.75" x14ac:dyDescent="0.2"/>
  <cols>
    <col min="1" max="3" width="12" style="43"/>
    <col min="4" max="4" width="17" style="43" customWidth="1"/>
    <col min="5" max="5" width="15.85546875" style="43" customWidth="1"/>
    <col min="6" max="6" width="17.42578125" style="43" customWidth="1"/>
    <col min="7" max="16384" width="12" style="43"/>
  </cols>
  <sheetData>
    <row r="2" spans="2:6" ht="15.75" customHeight="1" x14ac:dyDescent="0.2">
      <c r="B2" s="740" t="s">
        <v>62</v>
      </c>
      <c r="C2" s="740"/>
      <c r="D2" s="740"/>
      <c r="E2" s="740"/>
      <c r="F2" s="740"/>
    </row>
    <row r="3" spans="2:6" ht="15.75" customHeight="1" x14ac:dyDescent="0.2">
      <c r="B3" s="741" t="s">
        <v>63</v>
      </c>
      <c r="C3" s="741"/>
      <c r="D3" s="740" t="s">
        <v>64</v>
      </c>
      <c r="E3" s="740"/>
      <c r="F3" s="44" t="s">
        <v>65</v>
      </c>
    </row>
    <row r="4" spans="2:6" ht="28.35" customHeight="1" x14ac:dyDescent="0.2">
      <c r="B4" s="45" t="s">
        <v>66</v>
      </c>
      <c r="C4" s="45"/>
      <c r="D4" s="738" t="s">
        <v>67</v>
      </c>
      <c r="E4" s="739"/>
      <c r="F4" s="46">
        <v>1423500</v>
      </c>
    </row>
    <row r="5" spans="2:6" ht="15.75" customHeight="1" x14ac:dyDescent="0.2">
      <c r="B5" s="45" t="s">
        <v>66</v>
      </c>
      <c r="C5" s="45"/>
      <c r="D5" s="738" t="s">
        <v>68</v>
      </c>
      <c r="E5" s="739"/>
      <c r="F5" s="47">
        <v>162000</v>
      </c>
    </row>
    <row r="6" spans="2:6" ht="39" customHeight="1" x14ac:dyDescent="0.2">
      <c r="B6" s="45" t="s">
        <v>66</v>
      </c>
      <c r="C6" s="45"/>
      <c r="D6" s="738" t="s">
        <v>69</v>
      </c>
      <c r="E6" s="739"/>
      <c r="F6" s="46">
        <f>F4+F5</f>
        <v>1585500</v>
      </c>
    </row>
    <row r="7" spans="2:6" ht="15.75" customHeight="1" x14ac:dyDescent="0.2">
      <c r="B7" s="45" t="s">
        <v>70</v>
      </c>
      <c r="C7" s="45"/>
      <c r="D7" s="738" t="s">
        <v>71</v>
      </c>
      <c r="E7" s="739"/>
      <c r="F7" s="46">
        <f>F6/30</f>
        <v>52850</v>
      </c>
    </row>
    <row r="8" spans="2:6" ht="15.75" customHeight="1" x14ac:dyDescent="0.2">
      <c r="B8" s="45" t="s">
        <v>72</v>
      </c>
      <c r="C8" s="45"/>
      <c r="D8" s="738" t="s">
        <v>73</v>
      </c>
      <c r="E8" s="739"/>
      <c r="F8" s="48">
        <v>0.85</v>
      </c>
    </row>
    <row r="9" spans="2:6" x14ac:dyDescent="0.2">
      <c r="B9" s="45" t="s">
        <v>70</v>
      </c>
      <c r="C9" s="45"/>
      <c r="D9" s="738" t="s">
        <v>74</v>
      </c>
      <c r="E9" s="739"/>
      <c r="F9" s="46">
        <f>(F4/30)</f>
        <v>47450</v>
      </c>
    </row>
    <row r="10" spans="2:6" x14ac:dyDescent="0.2">
      <c r="B10" s="45" t="s">
        <v>70</v>
      </c>
      <c r="C10" s="45"/>
      <c r="D10" s="738" t="s">
        <v>75</v>
      </c>
      <c r="E10" s="739"/>
      <c r="F10" s="46">
        <f>(F4/30)+((F4/30)*F8)</f>
        <v>87782.5</v>
      </c>
    </row>
    <row r="11" spans="2:6" ht="33" customHeight="1" x14ac:dyDescent="0.2">
      <c r="B11" s="45" t="s">
        <v>66</v>
      </c>
      <c r="C11" s="45"/>
      <c r="D11" s="738" t="s">
        <v>76</v>
      </c>
      <c r="E11" s="739"/>
      <c r="F11" s="46">
        <f>F4+(F8*F4)</f>
        <v>2633475</v>
      </c>
    </row>
    <row r="13" spans="2:6" ht="25.5" x14ac:dyDescent="0.2">
      <c r="B13" s="49" t="s">
        <v>77</v>
      </c>
      <c r="C13" s="50" t="s">
        <v>63</v>
      </c>
      <c r="D13" s="50" t="s">
        <v>78</v>
      </c>
      <c r="E13" s="51" t="s">
        <v>79</v>
      </c>
      <c r="F13" s="52" t="s">
        <v>80</v>
      </c>
    </row>
    <row r="14" spans="2:6" x14ac:dyDescent="0.2">
      <c r="B14" s="53">
        <v>1</v>
      </c>
      <c r="C14" s="45" t="s">
        <v>70</v>
      </c>
      <c r="D14" s="54" t="s">
        <v>81</v>
      </c>
      <c r="E14" s="55">
        <f>$F$9*F14</f>
        <v>94900</v>
      </c>
      <c r="F14" s="56">
        <v>2</v>
      </c>
    </row>
    <row r="15" spans="2:6" x14ac:dyDescent="0.2">
      <c r="B15" s="53">
        <v>2</v>
      </c>
      <c r="C15" s="45" t="s">
        <v>70</v>
      </c>
      <c r="D15" s="54" t="s">
        <v>82</v>
      </c>
      <c r="E15" s="55">
        <f t="shared" ref="E15:E78" si="0">$F$9*F15</f>
        <v>189800</v>
      </c>
      <c r="F15" s="56">
        <f>+F14*2</f>
        <v>4</v>
      </c>
    </row>
    <row r="16" spans="2:6" x14ac:dyDescent="0.2">
      <c r="B16" s="53">
        <v>3</v>
      </c>
      <c r="C16" s="45" t="s">
        <v>70</v>
      </c>
      <c r="D16" s="54" t="s">
        <v>83</v>
      </c>
      <c r="E16" s="55">
        <f t="shared" si="0"/>
        <v>94900</v>
      </c>
      <c r="F16" s="56">
        <v>2</v>
      </c>
    </row>
    <row r="17" spans="2:6" x14ac:dyDescent="0.2">
      <c r="B17" s="53">
        <v>4</v>
      </c>
      <c r="C17" s="45" t="s">
        <v>70</v>
      </c>
      <c r="D17" s="54" t="s">
        <v>84</v>
      </c>
      <c r="E17" s="55">
        <f t="shared" si="0"/>
        <v>47450</v>
      </c>
      <c r="F17" s="56">
        <v>1</v>
      </c>
    </row>
    <row r="18" spans="2:6" x14ac:dyDescent="0.2">
      <c r="B18" s="53">
        <v>5</v>
      </c>
      <c r="C18" s="45" t="s">
        <v>70</v>
      </c>
      <c r="D18" s="54" t="s">
        <v>85</v>
      </c>
      <c r="E18" s="55">
        <f t="shared" si="0"/>
        <v>47450</v>
      </c>
      <c r="F18" s="56">
        <v>1</v>
      </c>
    </row>
    <row r="19" spans="2:6" x14ac:dyDescent="0.2">
      <c r="B19" s="53">
        <v>6</v>
      </c>
      <c r="C19" s="45" t="s">
        <v>70</v>
      </c>
      <c r="D19" s="54" t="s">
        <v>86</v>
      </c>
      <c r="E19" s="55">
        <f t="shared" si="0"/>
        <v>94900</v>
      </c>
      <c r="F19" s="56">
        <v>2</v>
      </c>
    </row>
    <row r="20" spans="2:6" x14ac:dyDescent="0.2">
      <c r="B20" s="53">
        <v>7</v>
      </c>
      <c r="C20" s="45" t="s">
        <v>70</v>
      </c>
      <c r="D20" s="54" t="s">
        <v>87</v>
      </c>
      <c r="E20" s="55">
        <f t="shared" si="0"/>
        <v>142350</v>
      </c>
      <c r="F20" s="56">
        <v>3</v>
      </c>
    </row>
    <row r="21" spans="2:6" x14ac:dyDescent="0.2">
      <c r="B21" s="53">
        <v>8</v>
      </c>
      <c r="C21" s="45" t="s">
        <v>70</v>
      </c>
      <c r="D21" s="54" t="s">
        <v>88</v>
      </c>
      <c r="E21" s="55">
        <f t="shared" si="0"/>
        <v>189800</v>
      </c>
      <c r="F21" s="56">
        <v>4</v>
      </c>
    </row>
    <row r="22" spans="2:6" x14ac:dyDescent="0.2">
      <c r="B22" s="53">
        <v>9</v>
      </c>
      <c r="C22" s="45" t="s">
        <v>70</v>
      </c>
      <c r="D22" s="54" t="s">
        <v>89</v>
      </c>
      <c r="E22" s="55">
        <f t="shared" si="0"/>
        <v>237250</v>
      </c>
      <c r="F22" s="56">
        <v>5</v>
      </c>
    </row>
    <row r="23" spans="2:6" x14ac:dyDescent="0.2">
      <c r="B23" s="53">
        <v>10</v>
      </c>
      <c r="C23" s="45" t="s">
        <v>70</v>
      </c>
      <c r="D23" s="54" t="s">
        <v>90</v>
      </c>
      <c r="E23" s="55">
        <f t="shared" si="0"/>
        <v>284700</v>
      </c>
      <c r="F23" s="56">
        <v>6</v>
      </c>
    </row>
    <row r="24" spans="2:6" x14ac:dyDescent="0.2">
      <c r="B24" s="53">
        <v>11</v>
      </c>
      <c r="C24" s="45" t="s">
        <v>70</v>
      </c>
      <c r="D24" s="54" t="s">
        <v>91</v>
      </c>
      <c r="E24" s="55">
        <f t="shared" si="0"/>
        <v>332150</v>
      </c>
      <c r="F24" s="56">
        <v>7</v>
      </c>
    </row>
    <row r="25" spans="2:6" x14ac:dyDescent="0.2">
      <c r="B25" s="53">
        <v>12</v>
      </c>
      <c r="C25" s="45" t="s">
        <v>70</v>
      </c>
      <c r="D25" s="54" t="s">
        <v>92</v>
      </c>
      <c r="E25" s="55">
        <f t="shared" si="0"/>
        <v>379600</v>
      </c>
      <c r="F25" s="56">
        <v>8</v>
      </c>
    </row>
    <row r="26" spans="2:6" x14ac:dyDescent="0.2">
      <c r="B26" s="53">
        <v>13</v>
      </c>
      <c r="C26" s="45" t="s">
        <v>70</v>
      </c>
      <c r="D26" s="54" t="s">
        <v>93</v>
      </c>
      <c r="E26" s="55">
        <f t="shared" si="0"/>
        <v>427050</v>
      </c>
      <c r="F26" s="56">
        <v>9</v>
      </c>
    </row>
    <row r="27" spans="2:6" x14ac:dyDescent="0.2">
      <c r="B27" s="53">
        <v>14</v>
      </c>
      <c r="C27" s="45" t="s">
        <v>70</v>
      </c>
      <c r="D27" s="54" t="s">
        <v>94</v>
      </c>
      <c r="E27" s="55">
        <f t="shared" si="0"/>
        <v>474500</v>
      </c>
      <c r="F27" s="56">
        <v>10</v>
      </c>
    </row>
    <row r="28" spans="2:6" ht="25.5" x14ac:dyDescent="0.2">
      <c r="B28" s="53">
        <v>15</v>
      </c>
      <c r="C28" s="45" t="s">
        <v>70</v>
      </c>
      <c r="D28" s="54" t="s">
        <v>95</v>
      </c>
      <c r="E28" s="55">
        <f t="shared" si="0"/>
        <v>47450</v>
      </c>
      <c r="F28" s="56">
        <v>1</v>
      </c>
    </row>
    <row r="29" spans="2:6" x14ac:dyDescent="0.2">
      <c r="B29" s="53">
        <v>16</v>
      </c>
      <c r="C29" s="45" t="s">
        <v>70</v>
      </c>
      <c r="D29" s="54" t="s">
        <v>96</v>
      </c>
      <c r="E29" s="55">
        <f t="shared" si="0"/>
        <v>47450</v>
      </c>
      <c r="F29" s="56">
        <v>1</v>
      </c>
    </row>
    <row r="30" spans="2:6" ht="25.5" x14ac:dyDescent="0.2">
      <c r="B30" s="53">
        <v>17</v>
      </c>
      <c r="C30" s="45" t="s">
        <v>70</v>
      </c>
      <c r="D30" s="54" t="s">
        <v>97</v>
      </c>
      <c r="E30" s="55">
        <f t="shared" si="0"/>
        <v>71175</v>
      </c>
      <c r="F30" s="56">
        <v>1.5</v>
      </c>
    </row>
    <row r="31" spans="2:6" x14ac:dyDescent="0.2">
      <c r="B31" s="53">
        <v>18</v>
      </c>
      <c r="C31" s="45" t="s">
        <v>70</v>
      </c>
      <c r="D31" s="54" t="s">
        <v>98</v>
      </c>
      <c r="E31" s="55">
        <f t="shared" si="0"/>
        <v>47450</v>
      </c>
      <c r="F31" s="56">
        <v>1</v>
      </c>
    </row>
    <row r="32" spans="2:6" ht="25.5" x14ac:dyDescent="0.2">
      <c r="B32" s="53">
        <v>19</v>
      </c>
      <c r="C32" s="45" t="s">
        <v>70</v>
      </c>
      <c r="D32" s="54" t="s">
        <v>99</v>
      </c>
      <c r="E32" s="55">
        <f t="shared" si="0"/>
        <v>71175</v>
      </c>
      <c r="F32" s="56">
        <v>1.5</v>
      </c>
    </row>
    <row r="33" spans="2:6" x14ac:dyDescent="0.2">
      <c r="B33" s="53">
        <v>20</v>
      </c>
      <c r="C33" s="45" t="s">
        <v>70</v>
      </c>
      <c r="D33" s="54" t="s">
        <v>81</v>
      </c>
      <c r="E33" s="55">
        <f t="shared" si="0"/>
        <v>71175</v>
      </c>
      <c r="F33" s="56">
        <v>1.5</v>
      </c>
    </row>
    <row r="34" spans="2:6" x14ac:dyDescent="0.2">
      <c r="B34" s="53">
        <v>21</v>
      </c>
      <c r="C34" s="45" t="s">
        <v>70</v>
      </c>
      <c r="D34" s="54" t="s">
        <v>82</v>
      </c>
      <c r="E34" s="55">
        <f t="shared" si="0"/>
        <v>142350</v>
      </c>
      <c r="F34" s="56">
        <f>+F33*2</f>
        <v>3</v>
      </c>
    </row>
    <row r="35" spans="2:6" x14ac:dyDescent="0.2">
      <c r="B35" s="53">
        <v>22</v>
      </c>
      <c r="C35" s="45" t="s">
        <v>70</v>
      </c>
      <c r="D35" s="54" t="s">
        <v>100</v>
      </c>
      <c r="E35" s="55">
        <f t="shared" si="0"/>
        <v>213525</v>
      </c>
      <c r="F35" s="56">
        <f>+F33*3</f>
        <v>4.5</v>
      </c>
    </row>
    <row r="36" spans="2:6" ht="51" x14ac:dyDescent="0.2">
      <c r="B36" s="53">
        <v>23</v>
      </c>
      <c r="C36" s="45" t="s">
        <v>70</v>
      </c>
      <c r="D36" s="54" t="s">
        <v>101</v>
      </c>
      <c r="E36" s="55">
        <f t="shared" si="0"/>
        <v>230132.49999999997</v>
      </c>
      <c r="F36" s="56">
        <v>4.8499999999999996</v>
      </c>
    </row>
    <row r="37" spans="2:6" ht="25.5" x14ac:dyDescent="0.2">
      <c r="B37" s="53">
        <v>24</v>
      </c>
      <c r="C37" s="45" t="s">
        <v>70</v>
      </c>
      <c r="D37" s="54" t="s">
        <v>102</v>
      </c>
      <c r="E37" s="55">
        <f t="shared" si="0"/>
        <v>94900</v>
      </c>
      <c r="F37" s="56">
        <v>2</v>
      </c>
    </row>
    <row r="38" spans="2:6" ht="25.5" x14ac:dyDescent="0.2">
      <c r="B38" s="53">
        <v>25</v>
      </c>
      <c r="C38" s="45" t="s">
        <v>70</v>
      </c>
      <c r="D38" s="54" t="s">
        <v>103</v>
      </c>
      <c r="E38" s="55">
        <f t="shared" si="0"/>
        <v>97272.499999999985</v>
      </c>
      <c r="F38" s="56">
        <v>2.0499999999999998</v>
      </c>
    </row>
    <row r="39" spans="2:6" ht="38.25" x14ac:dyDescent="0.2">
      <c r="B39" s="53">
        <v>26</v>
      </c>
      <c r="C39" s="45" t="s">
        <v>70</v>
      </c>
      <c r="D39" s="54" t="s">
        <v>104</v>
      </c>
      <c r="E39" s="55">
        <f t="shared" si="0"/>
        <v>223015</v>
      </c>
      <c r="F39" s="56">
        <v>4.7</v>
      </c>
    </row>
    <row r="40" spans="2:6" ht="25.5" x14ac:dyDescent="0.2">
      <c r="B40" s="53">
        <v>27</v>
      </c>
      <c r="C40" s="45" t="s">
        <v>70</v>
      </c>
      <c r="D40" s="54" t="s">
        <v>105</v>
      </c>
      <c r="E40" s="55">
        <f t="shared" si="0"/>
        <v>128115.00000000001</v>
      </c>
      <c r="F40" s="56">
        <v>2.7</v>
      </c>
    </row>
    <row r="41" spans="2:6" ht="38.25" x14ac:dyDescent="0.2">
      <c r="B41" s="53">
        <v>28</v>
      </c>
      <c r="C41" s="45" t="s">
        <v>70</v>
      </c>
      <c r="D41" s="54" t="s">
        <v>106</v>
      </c>
      <c r="E41" s="55">
        <f t="shared" si="0"/>
        <v>175565</v>
      </c>
      <c r="F41" s="56">
        <v>3.7</v>
      </c>
    </row>
    <row r="42" spans="2:6" ht="38.25" x14ac:dyDescent="0.2">
      <c r="B42" s="53">
        <v>29</v>
      </c>
      <c r="C42" s="45" t="s">
        <v>70</v>
      </c>
      <c r="D42" s="54" t="s">
        <v>107</v>
      </c>
      <c r="E42" s="55">
        <f t="shared" si="0"/>
        <v>270465</v>
      </c>
      <c r="F42" s="56">
        <v>5.7</v>
      </c>
    </row>
    <row r="43" spans="2:6" ht="38.25" x14ac:dyDescent="0.2">
      <c r="B43" s="53">
        <v>30</v>
      </c>
      <c r="C43" s="45" t="s">
        <v>70</v>
      </c>
      <c r="D43" s="54" t="s">
        <v>108</v>
      </c>
      <c r="E43" s="55">
        <f t="shared" si="0"/>
        <v>444606.49999999994</v>
      </c>
      <c r="F43" s="56">
        <v>9.3699999999999992</v>
      </c>
    </row>
    <row r="44" spans="2:6" ht="25.5" x14ac:dyDescent="0.2">
      <c r="B44" s="53">
        <v>31</v>
      </c>
      <c r="C44" s="45" t="s">
        <v>70</v>
      </c>
      <c r="D44" s="54" t="s">
        <v>109</v>
      </c>
      <c r="E44" s="55">
        <f t="shared" si="0"/>
        <v>242469.50000000003</v>
      </c>
      <c r="F44" s="56">
        <v>5.1100000000000003</v>
      </c>
    </row>
    <row r="45" spans="2:6" x14ac:dyDescent="0.2">
      <c r="B45" s="53">
        <v>32</v>
      </c>
      <c r="C45" s="45" t="s">
        <v>70</v>
      </c>
      <c r="D45" s="54" t="s">
        <v>110</v>
      </c>
      <c r="E45" s="55">
        <f t="shared" si="0"/>
        <v>54567.499999999993</v>
      </c>
      <c r="F45" s="56">
        <v>1.1499999999999999</v>
      </c>
    </row>
    <row r="46" spans="2:6" x14ac:dyDescent="0.2">
      <c r="B46" s="53">
        <v>33</v>
      </c>
      <c r="C46" s="45" t="s">
        <v>70</v>
      </c>
      <c r="D46" s="54" t="s">
        <v>111</v>
      </c>
      <c r="E46" s="55">
        <f t="shared" si="0"/>
        <v>109134.99999999999</v>
      </c>
      <c r="F46" s="56">
        <f>+F45*2</f>
        <v>2.2999999999999998</v>
      </c>
    </row>
    <row r="47" spans="2:6" x14ac:dyDescent="0.2">
      <c r="B47" s="53">
        <v>34</v>
      </c>
      <c r="C47" s="45" t="s">
        <v>70</v>
      </c>
      <c r="D47" s="54" t="s">
        <v>112</v>
      </c>
      <c r="E47" s="55">
        <f t="shared" si="0"/>
        <v>94900</v>
      </c>
      <c r="F47" s="56">
        <v>2</v>
      </c>
    </row>
    <row r="48" spans="2:6" x14ac:dyDescent="0.2">
      <c r="B48" s="53">
        <v>35</v>
      </c>
      <c r="C48" s="45" t="s">
        <v>70</v>
      </c>
      <c r="D48" s="54" t="s">
        <v>113</v>
      </c>
      <c r="E48" s="55">
        <f t="shared" si="0"/>
        <v>49822.5</v>
      </c>
      <c r="F48" s="56">
        <v>1.05</v>
      </c>
    </row>
    <row r="49" spans="2:6" x14ac:dyDescent="0.2">
      <c r="B49" s="53">
        <v>36</v>
      </c>
      <c r="C49" s="45" t="s">
        <v>70</v>
      </c>
      <c r="D49" s="54" t="s">
        <v>114</v>
      </c>
      <c r="E49" s="55">
        <f t="shared" si="0"/>
        <v>47450</v>
      </c>
      <c r="F49" s="56">
        <v>1</v>
      </c>
    </row>
    <row r="50" spans="2:6" x14ac:dyDescent="0.2">
      <c r="B50" s="53">
        <v>37</v>
      </c>
      <c r="C50" s="45" t="s">
        <v>70</v>
      </c>
      <c r="D50" s="54" t="s">
        <v>115</v>
      </c>
      <c r="E50" s="55">
        <f t="shared" si="0"/>
        <v>94900</v>
      </c>
      <c r="F50" s="56">
        <v>2</v>
      </c>
    </row>
    <row r="51" spans="2:6" x14ac:dyDescent="0.2">
      <c r="B51" s="53">
        <v>38</v>
      </c>
      <c r="C51" s="45" t="s">
        <v>70</v>
      </c>
      <c r="D51" s="54" t="s">
        <v>116</v>
      </c>
      <c r="E51" s="55">
        <f t="shared" si="0"/>
        <v>60736</v>
      </c>
      <c r="F51" s="56">
        <v>1.28</v>
      </c>
    </row>
    <row r="52" spans="2:6" x14ac:dyDescent="0.2">
      <c r="B52" s="53">
        <v>39</v>
      </c>
      <c r="C52" s="45" t="s">
        <v>70</v>
      </c>
      <c r="D52" s="54" t="s">
        <v>117</v>
      </c>
      <c r="E52" s="55">
        <f t="shared" si="0"/>
        <v>121472</v>
      </c>
      <c r="F52" s="56">
        <v>2.56</v>
      </c>
    </row>
    <row r="53" spans="2:6" x14ac:dyDescent="0.2">
      <c r="B53" s="53">
        <v>40</v>
      </c>
      <c r="C53" s="45" t="s">
        <v>70</v>
      </c>
      <c r="D53" s="54" t="s">
        <v>118</v>
      </c>
      <c r="E53" s="55">
        <f t="shared" si="0"/>
        <v>61685</v>
      </c>
      <c r="F53" s="56">
        <v>1.3</v>
      </c>
    </row>
    <row r="54" spans="2:6" ht="25.5" x14ac:dyDescent="0.2">
      <c r="B54" s="53">
        <v>41</v>
      </c>
      <c r="C54" s="45" t="s">
        <v>70</v>
      </c>
      <c r="D54" s="54" t="s">
        <v>119</v>
      </c>
      <c r="E54" s="55">
        <f t="shared" si="0"/>
        <v>101068.5</v>
      </c>
      <c r="F54" s="56">
        <v>2.13</v>
      </c>
    </row>
    <row r="55" spans="2:6" ht="25.5" x14ac:dyDescent="0.2">
      <c r="B55" s="53">
        <v>42</v>
      </c>
      <c r="C55" s="45" t="s">
        <v>70</v>
      </c>
      <c r="D55" s="54" t="s">
        <v>120</v>
      </c>
      <c r="E55" s="55">
        <f t="shared" si="0"/>
        <v>101068.5</v>
      </c>
      <c r="F55" s="56">
        <v>2.13</v>
      </c>
    </row>
    <row r="56" spans="2:6" x14ac:dyDescent="0.2">
      <c r="B56" s="53">
        <v>43</v>
      </c>
      <c r="C56" s="45" t="s">
        <v>70</v>
      </c>
      <c r="D56" s="54" t="s">
        <v>121</v>
      </c>
      <c r="E56" s="55">
        <f t="shared" si="0"/>
        <v>80665</v>
      </c>
      <c r="F56" s="56">
        <v>1.7</v>
      </c>
    </row>
    <row r="57" spans="2:6" ht="38.25" x14ac:dyDescent="0.2">
      <c r="B57" s="53">
        <v>44</v>
      </c>
      <c r="C57" s="45" t="s">
        <v>70</v>
      </c>
      <c r="D57" s="54" t="s">
        <v>122</v>
      </c>
      <c r="E57" s="55">
        <f t="shared" si="0"/>
        <v>180310</v>
      </c>
      <c r="F57" s="56">
        <v>3.8</v>
      </c>
    </row>
    <row r="58" spans="2:6" x14ac:dyDescent="0.2">
      <c r="B58" s="53">
        <v>45</v>
      </c>
      <c r="C58" s="45" t="s">
        <v>70</v>
      </c>
      <c r="D58" s="54" t="s">
        <v>123</v>
      </c>
      <c r="E58" s="55">
        <f t="shared" si="0"/>
        <v>71175</v>
      </c>
      <c r="F58" s="56">
        <v>1.5</v>
      </c>
    </row>
    <row r="59" spans="2:6" x14ac:dyDescent="0.2">
      <c r="B59" s="53">
        <v>46</v>
      </c>
      <c r="C59" s="45" t="s">
        <v>70</v>
      </c>
      <c r="D59" s="54" t="s">
        <v>124</v>
      </c>
      <c r="E59" s="55">
        <f t="shared" si="0"/>
        <v>161330</v>
      </c>
      <c r="F59" s="56">
        <v>3.4</v>
      </c>
    </row>
    <row r="60" spans="2:6" x14ac:dyDescent="0.2">
      <c r="B60" s="53">
        <v>47</v>
      </c>
      <c r="C60" s="45" t="s">
        <v>70</v>
      </c>
      <c r="D60" s="54" t="s">
        <v>125</v>
      </c>
      <c r="E60" s="55">
        <f t="shared" si="0"/>
        <v>101543</v>
      </c>
      <c r="F60" s="56">
        <v>2.14</v>
      </c>
    </row>
    <row r="61" spans="2:6" ht="25.5" x14ac:dyDescent="0.2">
      <c r="B61" s="53">
        <v>48</v>
      </c>
      <c r="C61" s="45" t="s">
        <v>70</v>
      </c>
      <c r="D61" s="54" t="s">
        <v>126</v>
      </c>
      <c r="E61" s="55">
        <f t="shared" si="0"/>
        <v>101543</v>
      </c>
      <c r="F61" s="56">
        <v>2.14</v>
      </c>
    </row>
    <row r="62" spans="2:6" x14ac:dyDescent="0.2">
      <c r="B62" s="53">
        <v>49</v>
      </c>
      <c r="C62" s="45" t="s">
        <v>70</v>
      </c>
      <c r="D62" s="54" t="s">
        <v>127</v>
      </c>
      <c r="E62" s="55">
        <f t="shared" si="0"/>
        <v>47450</v>
      </c>
      <c r="F62" s="56">
        <v>1</v>
      </c>
    </row>
    <row r="63" spans="2:6" x14ac:dyDescent="0.2">
      <c r="B63" s="53">
        <v>50</v>
      </c>
      <c r="C63" s="45" t="s">
        <v>70</v>
      </c>
      <c r="D63" s="54" t="s">
        <v>128</v>
      </c>
      <c r="E63" s="55">
        <f t="shared" si="0"/>
        <v>75920</v>
      </c>
      <c r="F63" s="56">
        <v>1.6</v>
      </c>
    </row>
    <row r="64" spans="2:6" ht="38.25" x14ac:dyDescent="0.2">
      <c r="B64" s="53">
        <v>51</v>
      </c>
      <c r="C64" s="45" t="s">
        <v>70</v>
      </c>
      <c r="D64" s="54" t="s">
        <v>129</v>
      </c>
      <c r="E64" s="55">
        <f t="shared" si="0"/>
        <v>94900</v>
      </c>
      <c r="F64" s="56">
        <v>2</v>
      </c>
    </row>
    <row r="65" spans="2:6" x14ac:dyDescent="0.2">
      <c r="B65" s="53">
        <v>52</v>
      </c>
      <c r="C65" s="45" t="s">
        <v>70</v>
      </c>
      <c r="D65" s="54" t="s">
        <v>130</v>
      </c>
      <c r="E65" s="55">
        <f t="shared" si="0"/>
        <v>75920</v>
      </c>
      <c r="F65" s="56">
        <v>1.6</v>
      </c>
    </row>
    <row r="66" spans="2:6" ht="38.25" x14ac:dyDescent="0.2">
      <c r="B66" s="53">
        <v>53</v>
      </c>
      <c r="C66" s="45" t="s">
        <v>70</v>
      </c>
      <c r="D66" s="54" t="s">
        <v>131</v>
      </c>
      <c r="E66" s="55">
        <f t="shared" si="0"/>
        <v>71175</v>
      </c>
      <c r="F66" s="56">
        <v>1.5</v>
      </c>
    </row>
    <row r="67" spans="2:6" x14ac:dyDescent="0.2">
      <c r="B67" s="53">
        <v>54</v>
      </c>
      <c r="C67" s="45" t="s">
        <v>70</v>
      </c>
      <c r="D67" s="54" t="s">
        <v>132</v>
      </c>
      <c r="E67" s="55">
        <f t="shared" si="0"/>
        <v>113880</v>
      </c>
      <c r="F67" s="56">
        <v>2.4</v>
      </c>
    </row>
    <row r="68" spans="2:6" x14ac:dyDescent="0.2">
      <c r="B68" s="53">
        <v>55</v>
      </c>
      <c r="C68" s="45" t="s">
        <v>70</v>
      </c>
      <c r="D68" s="54" t="s">
        <v>133</v>
      </c>
      <c r="E68" s="55">
        <f t="shared" si="0"/>
        <v>237250</v>
      </c>
      <c r="F68" s="56">
        <v>5</v>
      </c>
    </row>
    <row r="69" spans="2:6" x14ac:dyDescent="0.2">
      <c r="B69" s="53">
        <v>56</v>
      </c>
      <c r="C69" s="45" t="s">
        <v>70</v>
      </c>
      <c r="D69" s="54" t="s">
        <v>134</v>
      </c>
      <c r="E69" s="55">
        <f t="shared" si="0"/>
        <v>71175</v>
      </c>
      <c r="F69" s="56">
        <v>1.5</v>
      </c>
    </row>
    <row r="70" spans="2:6" x14ac:dyDescent="0.2">
      <c r="B70" s="53">
        <v>57</v>
      </c>
      <c r="C70" s="45" t="s">
        <v>70</v>
      </c>
      <c r="D70" s="54" t="s">
        <v>135</v>
      </c>
      <c r="E70" s="55">
        <f t="shared" si="0"/>
        <v>71175</v>
      </c>
      <c r="F70" s="56">
        <v>1.5</v>
      </c>
    </row>
    <row r="71" spans="2:6" ht="38.25" x14ac:dyDescent="0.2">
      <c r="B71" s="53">
        <v>58</v>
      </c>
      <c r="C71" s="45" t="s">
        <v>70</v>
      </c>
      <c r="D71" s="54" t="s">
        <v>136</v>
      </c>
      <c r="E71" s="55">
        <f t="shared" si="0"/>
        <v>47450</v>
      </c>
      <c r="F71" s="56">
        <v>1</v>
      </c>
    </row>
    <row r="72" spans="2:6" ht="25.5" x14ac:dyDescent="0.2">
      <c r="B72" s="53">
        <v>59</v>
      </c>
      <c r="C72" s="45" t="s">
        <v>70</v>
      </c>
      <c r="D72" s="54" t="s">
        <v>137</v>
      </c>
      <c r="E72" s="55">
        <f t="shared" si="0"/>
        <v>368212</v>
      </c>
      <c r="F72" s="56">
        <v>7.76</v>
      </c>
    </row>
    <row r="73" spans="2:6" ht="38.25" x14ac:dyDescent="0.2">
      <c r="B73" s="53">
        <v>60</v>
      </c>
      <c r="C73" s="45" t="s">
        <v>70</v>
      </c>
      <c r="D73" s="54" t="s">
        <v>138</v>
      </c>
      <c r="E73" s="55">
        <f t="shared" si="0"/>
        <v>361569</v>
      </c>
      <c r="F73" s="56">
        <v>7.62</v>
      </c>
    </row>
    <row r="74" spans="2:6" ht="38.25" x14ac:dyDescent="0.2">
      <c r="B74" s="53">
        <v>61</v>
      </c>
      <c r="C74" s="45" t="s">
        <v>70</v>
      </c>
      <c r="D74" s="54" t="s">
        <v>139</v>
      </c>
      <c r="E74" s="55">
        <f t="shared" si="0"/>
        <v>310797.5</v>
      </c>
      <c r="F74" s="56">
        <v>6.55</v>
      </c>
    </row>
    <row r="75" spans="2:6" ht="25.5" x14ac:dyDescent="0.2">
      <c r="B75" s="53">
        <v>62</v>
      </c>
      <c r="C75" s="45" t="s">
        <v>70</v>
      </c>
      <c r="D75" s="54" t="s">
        <v>140</v>
      </c>
      <c r="E75" s="55">
        <f t="shared" si="0"/>
        <v>310797.5</v>
      </c>
      <c r="F75" s="56">
        <v>6.55</v>
      </c>
    </row>
    <row r="76" spans="2:6" ht="25.5" x14ac:dyDescent="0.2">
      <c r="B76" s="53">
        <v>63</v>
      </c>
      <c r="C76" s="45" t="s">
        <v>70</v>
      </c>
      <c r="D76" s="54" t="s">
        <v>141</v>
      </c>
      <c r="E76" s="55">
        <f t="shared" si="0"/>
        <v>279955</v>
      </c>
      <c r="F76" s="56">
        <v>5.9</v>
      </c>
    </row>
    <row r="77" spans="2:6" ht="38.25" x14ac:dyDescent="0.2">
      <c r="B77" s="53">
        <v>64</v>
      </c>
      <c r="C77" s="45" t="s">
        <v>70</v>
      </c>
      <c r="D77" s="54" t="s">
        <v>142</v>
      </c>
      <c r="E77" s="55">
        <f t="shared" si="0"/>
        <v>431795</v>
      </c>
      <c r="F77" s="56">
        <v>9.1</v>
      </c>
    </row>
    <row r="78" spans="2:6" ht="51" x14ac:dyDescent="0.2">
      <c r="B78" s="53">
        <v>65</v>
      </c>
      <c r="C78" s="45" t="s">
        <v>70</v>
      </c>
      <c r="D78" s="54" t="s">
        <v>143</v>
      </c>
      <c r="E78" s="55">
        <f t="shared" si="0"/>
        <v>431795</v>
      </c>
      <c r="F78" s="56">
        <v>9.1</v>
      </c>
    </row>
    <row r="79" spans="2:6" ht="38.25" x14ac:dyDescent="0.2">
      <c r="B79" s="53">
        <v>66</v>
      </c>
      <c r="C79" s="45" t="s">
        <v>70</v>
      </c>
      <c r="D79" s="54" t="s">
        <v>144</v>
      </c>
      <c r="E79" s="55">
        <f>$F$9*F79</f>
        <v>104390.00000000001</v>
      </c>
      <c r="F79" s="56">
        <v>2.2000000000000002</v>
      </c>
    </row>
    <row r="80" spans="2:6" ht="25.5" x14ac:dyDescent="0.2">
      <c r="B80" s="53">
        <v>67</v>
      </c>
      <c r="C80" s="45" t="s">
        <v>70</v>
      </c>
      <c r="D80" s="54" t="s">
        <v>145</v>
      </c>
      <c r="E80" s="55">
        <f>$F$9*F80</f>
        <v>94900</v>
      </c>
      <c r="F80" s="56">
        <v>2</v>
      </c>
    </row>
  </sheetData>
  <mergeCells count="11">
    <mergeCell ref="D7:E7"/>
    <mergeCell ref="D8:E8"/>
    <mergeCell ref="D9:E9"/>
    <mergeCell ref="D10:E10"/>
    <mergeCell ref="D11:E11"/>
    <mergeCell ref="D6:E6"/>
    <mergeCell ref="B2:F2"/>
    <mergeCell ref="B3:C3"/>
    <mergeCell ref="D3:E3"/>
    <mergeCell ref="D4:E4"/>
    <mergeCell ref="D5:E5"/>
  </mergeCell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71ADF3-8D2B-4B46-8C9C-4659CC28FC0B}">
  <sheetPr codeName="Hoja3">
    <tabColor theme="1"/>
    <pageSetUpPr fitToPage="1"/>
  </sheetPr>
  <dimension ref="A1:Q103"/>
  <sheetViews>
    <sheetView showGridLines="0" view="pageBreakPreview" topLeftCell="A82" zoomScale="70" zoomScaleNormal="85" zoomScaleSheetLayoutView="70" zoomScalePageLayoutView="25" workbookViewId="0">
      <selection activeCell="F58" sqref="F58"/>
    </sheetView>
  </sheetViews>
  <sheetFormatPr baseColWidth="10" defaultColWidth="10.85546875" defaultRowHeight="15.75" x14ac:dyDescent="0.25"/>
  <cols>
    <col min="1" max="1" width="3.140625" style="3" customWidth="1"/>
    <col min="2" max="2" width="13.5703125" style="448" customWidth="1"/>
    <col min="3" max="3" width="0" style="449" hidden="1" customWidth="1"/>
    <col min="4" max="4" width="15.5703125" style="449" hidden="1" customWidth="1"/>
    <col min="5" max="5" width="18.140625" style="449" hidden="1" customWidth="1"/>
    <col min="6" max="6" width="97.42578125" style="449" customWidth="1"/>
    <col min="7" max="7" width="9.85546875" style="448" customWidth="1"/>
    <col min="8" max="8" width="18.28515625" style="448" customWidth="1"/>
    <col min="9" max="9" width="21.42578125" style="448" customWidth="1"/>
    <col min="10" max="10" width="22.85546875" style="448" customWidth="1"/>
    <col min="11" max="11" width="13.85546875" style="547" bestFit="1" customWidth="1"/>
    <col min="12" max="12" width="21" style="449" bestFit="1" customWidth="1"/>
    <col min="13" max="13" width="24" style="451" bestFit="1" customWidth="1"/>
    <col min="14" max="14" width="3.140625" style="2" customWidth="1"/>
    <col min="15" max="15" width="6.5703125" bestFit="1" customWidth="1"/>
    <col min="16" max="16" width="17" bestFit="1" customWidth="1"/>
  </cols>
  <sheetData>
    <row r="1" spans="1:14" ht="19.350000000000001" customHeight="1" x14ac:dyDescent="0.25">
      <c r="A1" s="1"/>
      <c r="K1" s="450"/>
      <c r="N1" s="452"/>
    </row>
    <row r="2" spans="1:14" ht="28.5" customHeight="1" x14ac:dyDescent="0.25">
      <c r="A2" s="438"/>
      <c r="B2" s="742" t="s">
        <v>0</v>
      </c>
      <c r="C2" s="742"/>
      <c r="D2" s="742"/>
      <c r="E2" s="742"/>
      <c r="F2" s="742"/>
      <c r="G2" s="742"/>
      <c r="H2" s="742"/>
      <c r="I2" s="742"/>
      <c r="J2" s="742"/>
      <c r="K2" s="742"/>
      <c r="L2" s="453" t="s">
        <v>1</v>
      </c>
      <c r="M2" s="454" t="s">
        <v>2</v>
      </c>
      <c r="N2" s="455"/>
    </row>
    <row r="3" spans="1:14" ht="24.75" customHeight="1" x14ac:dyDescent="0.25">
      <c r="A3" s="1"/>
      <c r="B3" s="742"/>
      <c r="C3" s="742"/>
      <c r="D3" s="742"/>
      <c r="E3" s="742"/>
      <c r="F3" s="742"/>
      <c r="G3" s="742"/>
      <c r="H3" s="742"/>
      <c r="I3" s="742"/>
      <c r="J3" s="742"/>
      <c r="K3" s="742"/>
      <c r="L3" s="453" t="s">
        <v>3</v>
      </c>
      <c r="M3" s="456">
        <v>2</v>
      </c>
      <c r="N3" s="452"/>
    </row>
    <row r="4" spans="1:14" ht="35.1" customHeight="1" x14ac:dyDescent="0.25">
      <c r="A4" s="1"/>
      <c r="B4" s="742"/>
      <c r="C4" s="742"/>
      <c r="D4" s="742"/>
      <c r="E4" s="742"/>
      <c r="F4" s="742"/>
      <c r="G4" s="742"/>
      <c r="H4" s="742"/>
      <c r="I4" s="742"/>
      <c r="J4" s="742"/>
      <c r="K4" s="742"/>
      <c r="L4" s="457" t="s">
        <v>4</v>
      </c>
      <c r="M4" s="458">
        <v>44333</v>
      </c>
      <c r="N4" s="452"/>
    </row>
    <row r="5" spans="1:14" x14ac:dyDescent="0.25">
      <c r="A5" s="1"/>
      <c r="K5" s="450"/>
      <c r="N5" s="452"/>
    </row>
    <row r="6" spans="1:14" s="2" customFormat="1" ht="34.700000000000003" customHeight="1" x14ac:dyDescent="0.25">
      <c r="A6" s="1"/>
      <c r="B6" s="743" t="s">
        <v>5</v>
      </c>
      <c r="C6" s="743"/>
      <c r="D6" s="744"/>
      <c r="E6" s="744"/>
      <c r="F6" s="745" t="s">
        <v>496</v>
      </c>
      <c r="G6" s="746"/>
      <c r="H6" s="746"/>
      <c r="I6" s="746"/>
      <c r="J6" s="746"/>
      <c r="K6" s="746"/>
      <c r="L6" s="746"/>
      <c r="M6" s="746"/>
      <c r="N6" s="452"/>
    </row>
    <row r="7" spans="1:14" ht="16.5" thickBot="1" x14ac:dyDescent="0.3">
      <c r="A7" s="1"/>
      <c r="K7" s="450"/>
      <c r="N7" s="452"/>
    </row>
    <row r="8" spans="1:14" x14ac:dyDescent="0.25">
      <c r="A8" s="1"/>
      <c r="B8" s="747" t="s">
        <v>6</v>
      </c>
      <c r="C8" s="749" t="s">
        <v>7</v>
      </c>
      <c r="D8" s="749" t="s">
        <v>8</v>
      </c>
      <c r="E8" s="749"/>
      <c r="F8" s="749" t="s">
        <v>9</v>
      </c>
      <c r="G8" s="749" t="s">
        <v>10</v>
      </c>
      <c r="H8" s="767" t="s">
        <v>356</v>
      </c>
      <c r="I8" s="767" t="s">
        <v>361</v>
      </c>
      <c r="J8" s="767" t="s">
        <v>362</v>
      </c>
      <c r="K8" s="751" t="s">
        <v>11</v>
      </c>
      <c r="L8" s="753" t="s">
        <v>12</v>
      </c>
      <c r="M8" s="755" t="s">
        <v>13</v>
      </c>
      <c r="N8" s="452"/>
    </row>
    <row r="9" spans="1:14" ht="16.5" thickBot="1" x14ac:dyDescent="0.3">
      <c r="A9" s="1"/>
      <c r="B9" s="748"/>
      <c r="C9" s="750"/>
      <c r="D9" s="459" t="s">
        <v>14</v>
      </c>
      <c r="E9" s="460" t="s">
        <v>15</v>
      </c>
      <c r="F9" s="750"/>
      <c r="G9" s="750"/>
      <c r="H9" s="768"/>
      <c r="I9" s="768"/>
      <c r="J9" s="768"/>
      <c r="K9" s="752"/>
      <c r="L9" s="754"/>
      <c r="M9" s="756"/>
      <c r="N9" s="452"/>
    </row>
    <row r="10" spans="1:14" ht="16.5" thickBot="1" x14ac:dyDescent="0.3">
      <c r="A10" s="447"/>
      <c r="B10" s="461"/>
      <c r="C10" s="462"/>
      <c r="D10" s="462"/>
      <c r="E10" s="463"/>
      <c r="F10" s="481" t="s">
        <v>329</v>
      </c>
      <c r="G10" s="462"/>
      <c r="H10" s="462"/>
      <c r="I10" s="462"/>
      <c r="J10" s="462"/>
      <c r="K10" s="464"/>
      <c r="L10" s="465"/>
      <c r="M10" s="466"/>
      <c r="N10" s="452"/>
    </row>
    <row r="11" spans="1:14" ht="16.5" thickBot="1" x14ac:dyDescent="0.3">
      <c r="A11" s="1"/>
      <c r="B11" s="482">
        <f>+PRESUPUESTO!B21</f>
        <v>2</v>
      </c>
      <c r="C11" s="483"/>
      <c r="D11" s="483"/>
      <c r="E11" s="483"/>
      <c r="F11" s="484" t="s">
        <v>332</v>
      </c>
      <c r="G11" s="757"/>
      <c r="H11" s="757"/>
      <c r="I11" s="757"/>
      <c r="J11" s="757"/>
      <c r="K11" s="757"/>
      <c r="L11" s="757"/>
      <c r="M11" s="758"/>
      <c r="N11" s="452"/>
    </row>
    <row r="12" spans="1:14" ht="31.5" x14ac:dyDescent="0.25">
      <c r="A12" s="447"/>
      <c r="B12" s="470">
        <f>B11+0.01</f>
        <v>2.0099999999999998</v>
      </c>
      <c r="C12" s="471"/>
      <c r="D12" s="471"/>
      <c r="E12" s="471"/>
      <c r="F12" s="485" t="s">
        <v>238</v>
      </c>
      <c r="G12" s="486" t="s">
        <v>17</v>
      </c>
      <c r="H12" s="486"/>
      <c r="I12" s="486"/>
      <c r="J12" s="486"/>
      <c r="K12" s="548">
        <f>MEMORIAS!X329</f>
        <v>125.70000000000002</v>
      </c>
      <c r="L12" s="549">
        <f>APUS!H575</f>
        <v>15929</v>
      </c>
      <c r="M12" s="550">
        <f>K12*L12</f>
        <v>2002275.3000000003</v>
      </c>
      <c r="N12" s="452"/>
    </row>
    <row r="13" spans="1:14" ht="31.5" customHeight="1" x14ac:dyDescent="0.25">
      <c r="A13" s="447"/>
      <c r="B13" s="473">
        <f t="shared" ref="B13:B49" si="0">B12+0.01</f>
        <v>2.0199999999999996</v>
      </c>
      <c r="C13" s="474"/>
      <c r="D13" s="474"/>
      <c r="E13" s="474"/>
      <c r="F13" s="476" t="s">
        <v>243</v>
      </c>
      <c r="G13" s="487" t="s">
        <v>20</v>
      </c>
      <c r="H13" s="487"/>
      <c r="I13" s="487"/>
      <c r="J13" s="487"/>
      <c r="K13" s="551">
        <f>MEMORIAS!X366</f>
        <v>7</v>
      </c>
      <c r="L13" s="552">
        <f>APUS!H642</f>
        <v>113661</v>
      </c>
      <c r="M13" s="553">
        <f t="shared" ref="M13:M65" si="1">K13*L13</f>
        <v>795627</v>
      </c>
      <c r="N13" s="452"/>
    </row>
    <row r="14" spans="1:14" x14ac:dyDescent="0.25">
      <c r="A14" s="447"/>
      <c r="B14" s="473">
        <f t="shared" si="0"/>
        <v>2.0299999999999994</v>
      </c>
      <c r="C14" s="474"/>
      <c r="D14" s="474"/>
      <c r="E14" s="474"/>
      <c r="F14" s="476" t="s">
        <v>244</v>
      </c>
      <c r="G14" s="487" t="s">
        <v>20</v>
      </c>
      <c r="H14" s="487"/>
      <c r="I14" s="487"/>
      <c r="J14" s="487"/>
      <c r="K14" s="551">
        <f>MEMORIAS!X403</f>
        <v>4</v>
      </c>
      <c r="L14" s="552">
        <f>APUS!H709</f>
        <v>80873</v>
      </c>
      <c r="M14" s="553">
        <f t="shared" si="1"/>
        <v>323492</v>
      </c>
      <c r="N14" s="452"/>
    </row>
    <row r="15" spans="1:14" ht="31.5" x14ac:dyDescent="0.25">
      <c r="A15" s="447"/>
      <c r="B15" s="473">
        <f t="shared" si="0"/>
        <v>2.0399999999999991</v>
      </c>
      <c r="C15" s="474"/>
      <c r="D15" s="474"/>
      <c r="E15" s="474"/>
      <c r="F15" s="476" t="s">
        <v>245</v>
      </c>
      <c r="G15" s="487" t="s">
        <v>17</v>
      </c>
      <c r="H15" s="487"/>
      <c r="I15" s="487"/>
      <c r="J15" s="487"/>
      <c r="K15" s="551">
        <f>MEMORIAS!X440</f>
        <v>84.350000000000009</v>
      </c>
      <c r="L15" s="552">
        <f>APUS!H776</f>
        <v>21400</v>
      </c>
      <c r="M15" s="553">
        <f t="shared" si="1"/>
        <v>1805090.0000000002</v>
      </c>
      <c r="N15" s="452"/>
    </row>
    <row r="16" spans="1:14" ht="31.5" x14ac:dyDescent="0.25">
      <c r="A16" s="447"/>
      <c r="B16" s="473">
        <f t="shared" si="0"/>
        <v>2.0499999999999989</v>
      </c>
      <c r="C16" s="474"/>
      <c r="D16" s="474"/>
      <c r="E16" s="474"/>
      <c r="F16" s="476" t="s">
        <v>246</v>
      </c>
      <c r="G16" s="487" t="s">
        <v>17</v>
      </c>
      <c r="H16" s="487"/>
      <c r="I16" s="487"/>
      <c r="J16" s="487"/>
      <c r="K16" s="551">
        <f>MEMORIAS!X477</f>
        <v>5.8250000000000002</v>
      </c>
      <c r="L16" s="552">
        <f>APUS!H843</f>
        <v>23723</v>
      </c>
      <c r="M16" s="553">
        <f t="shared" si="1"/>
        <v>138186.47500000001</v>
      </c>
      <c r="N16" s="452"/>
    </row>
    <row r="17" spans="1:14" x14ac:dyDescent="0.25">
      <c r="A17" s="447"/>
      <c r="B17" s="473">
        <f t="shared" si="0"/>
        <v>2.0599999999999987</v>
      </c>
      <c r="C17" s="474"/>
      <c r="D17" s="474"/>
      <c r="E17" s="474"/>
      <c r="F17" s="476" t="s">
        <v>247</v>
      </c>
      <c r="G17" s="487" t="s">
        <v>20</v>
      </c>
      <c r="H17" s="487"/>
      <c r="I17" s="487"/>
      <c r="J17" s="487"/>
      <c r="K17" s="551">
        <f>MEMORIAS!X514</f>
        <v>18</v>
      </c>
      <c r="L17" s="552">
        <f>APUS!H910</f>
        <v>17792</v>
      </c>
      <c r="M17" s="553">
        <f t="shared" si="1"/>
        <v>320256</v>
      </c>
      <c r="N17" s="452"/>
    </row>
    <row r="18" spans="1:14" ht="31.5" x14ac:dyDescent="0.25">
      <c r="A18" s="447"/>
      <c r="B18" s="488">
        <f t="shared" si="0"/>
        <v>2.0699999999999985</v>
      </c>
      <c r="C18" s="474"/>
      <c r="D18" s="474"/>
      <c r="E18" s="474"/>
      <c r="F18" s="476" t="s">
        <v>404</v>
      </c>
      <c r="G18" s="487" t="s">
        <v>17</v>
      </c>
      <c r="H18" s="487"/>
      <c r="I18" s="487"/>
      <c r="J18" s="487"/>
      <c r="K18" s="551">
        <f>MEMORIAS!X551</f>
        <v>12.22</v>
      </c>
      <c r="L18" s="552">
        <f>APUS!H977</f>
        <v>32045</v>
      </c>
      <c r="M18" s="553">
        <f t="shared" si="1"/>
        <v>391589.9</v>
      </c>
      <c r="N18" s="452"/>
    </row>
    <row r="19" spans="1:14" ht="31.5" x14ac:dyDescent="0.25">
      <c r="A19" s="447"/>
      <c r="B19" s="488">
        <f t="shared" si="0"/>
        <v>2.0799999999999983</v>
      </c>
      <c r="C19" s="474"/>
      <c r="D19" s="474"/>
      <c r="E19" s="474"/>
      <c r="F19" s="476" t="s">
        <v>433</v>
      </c>
      <c r="G19" s="487" t="s">
        <v>16</v>
      </c>
      <c r="H19" s="487"/>
      <c r="I19" s="487"/>
      <c r="J19" s="487"/>
      <c r="K19" s="551">
        <f>MEMORIAS!X588</f>
        <v>6.65</v>
      </c>
      <c r="L19" s="552">
        <f>APUS!H1044</f>
        <v>42272</v>
      </c>
      <c r="M19" s="553">
        <f t="shared" si="1"/>
        <v>281108.8</v>
      </c>
      <c r="N19" s="452"/>
    </row>
    <row r="20" spans="1:14" ht="48" thickBot="1" x14ac:dyDescent="0.3">
      <c r="A20" s="447"/>
      <c r="B20" s="489">
        <f t="shared" si="0"/>
        <v>2.0899999999999981</v>
      </c>
      <c r="C20" s="490"/>
      <c r="D20" s="490"/>
      <c r="E20" s="490"/>
      <c r="F20" s="491" t="s">
        <v>434</v>
      </c>
      <c r="G20" s="492" t="s">
        <v>17</v>
      </c>
      <c r="H20" s="492"/>
      <c r="I20" s="492"/>
      <c r="J20" s="492"/>
      <c r="K20" s="557">
        <f>MEMORIAS!X625</f>
        <v>2.4500000000000002</v>
      </c>
      <c r="L20" s="558">
        <f>APUS!H1111</f>
        <v>36441</v>
      </c>
      <c r="M20" s="559">
        <f t="shared" si="1"/>
        <v>89280.450000000012</v>
      </c>
      <c r="N20" s="452"/>
    </row>
    <row r="21" spans="1:14" ht="16.5" thickBot="1" x14ac:dyDescent="0.3">
      <c r="A21" s="447"/>
      <c r="B21" s="482">
        <f>B11+1</f>
        <v>3</v>
      </c>
      <c r="C21" s="483"/>
      <c r="D21" s="483"/>
      <c r="E21" s="483"/>
      <c r="F21" s="484" t="s">
        <v>333</v>
      </c>
      <c r="G21" s="757"/>
      <c r="H21" s="757"/>
      <c r="I21" s="757"/>
      <c r="J21" s="757"/>
      <c r="K21" s="757"/>
      <c r="L21" s="757"/>
      <c r="M21" s="758"/>
      <c r="N21" s="452"/>
    </row>
    <row r="22" spans="1:14" x14ac:dyDescent="0.25">
      <c r="A22" s="447"/>
      <c r="B22" s="473">
        <f>B21+0.01</f>
        <v>3.01</v>
      </c>
      <c r="C22" s="480"/>
      <c r="D22" s="480"/>
      <c r="E22" s="480"/>
      <c r="F22" s="476" t="s">
        <v>388</v>
      </c>
      <c r="G22" s="487" t="s">
        <v>17</v>
      </c>
      <c r="H22" s="487"/>
      <c r="I22" s="487"/>
      <c r="J22" s="487"/>
      <c r="K22" s="551">
        <f>MEMORIAS!X662</f>
        <v>92.759999999999991</v>
      </c>
      <c r="L22" s="552">
        <f>APUS!H1178</f>
        <v>106857</v>
      </c>
      <c r="M22" s="553">
        <f t="shared" si="1"/>
        <v>9912055.3199999984</v>
      </c>
      <c r="N22" s="452"/>
    </row>
    <row r="23" spans="1:14" ht="16.5" thickBot="1" x14ac:dyDescent="0.3">
      <c r="A23" s="447"/>
      <c r="B23" s="473">
        <f>B22+0.01</f>
        <v>3.0199999999999996</v>
      </c>
      <c r="C23" s="493"/>
      <c r="D23" s="493"/>
      <c r="E23" s="493"/>
      <c r="F23" s="491" t="s">
        <v>338</v>
      </c>
      <c r="G23" s="494" t="s">
        <v>16</v>
      </c>
      <c r="H23" s="494"/>
      <c r="I23" s="494"/>
      <c r="J23" s="494"/>
      <c r="K23" s="557">
        <f>MEMORIAS!X699</f>
        <v>95.52000000000001</v>
      </c>
      <c r="L23" s="558">
        <f>APUS!H1245</f>
        <v>22902</v>
      </c>
      <c r="M23" s="553">
        <f t="shared" si="1"/>
        <v>2187599.04</v>
      </c>
      <c r="N23" s="452"/>
    </row>
    <row r="24" spans="1:14" ht="16.5" thickBot="1" x14ac:dyDescent="0.3">
      <c r="A24" s="447"/>
      <c r="B24" s="482">
        <f>B21+1</f>
        <v>4</v>
      </c>
      <c r="C24" s="483"/>
      <c r="D24" s="483"/>
      <c r="E24" s="483"/>
      <c r="F24" s="484" t="s">
        <v>334</v>
      </c>
      <c r="G24" s="757"/>
      <c r="H24" s="757"/>
      <c r="I24" s="757"/>
      <c r="J24" s="757"/>
      <c r="K24" s="757"/>
      <c r="L24" s="757"/>
      <c r="M24" s="758"/>
      <c r="N24" s="452"/>
    </row>
    <row r="25" spans="1:14" ht="31.5" x14ac:dyDescent="0.25">
      <c r="A25" s="447"/>
      <c r="B25" s="473">
        <f>B24+0.01</f>
        <v>4.01</v>
      </c>
      <c r="C25" s="480"/>
      <c r="D25" s="480"/>
      <c r="E25" s="480"/>
      <c r="F25" s="476" t="s">
        <v>252</v>
      </c>
      <c r="G25" s="487" t="s">
        <v>20</v>
      </c>
      <c r="H25" s="496"/>
      <c r="I25" s="496"/>
      <c r="J25" s="496"/>
      <c r="K25" s="554">
        <f>MEMORIAS!X736</f>
        <v>3</v>
      </c>
      <c r="L25" s="555">
        <f>APUS!H1312</f>
        <v>1475748</v>
      </c>
      <c r="M25" s="553">
        <f t="shared" si="1"/>
        <v>4427244</v>
      </c>
      <c r="N25" s="452"/>
    </row>
    <row r="26" spans="1:14" ht="31.5" x14ac:dyDescent="0.25">
      <c r="A26" s="447"/>
      <c r="B26" s="473">
        <f t="shared" si="0"/>
        <v>4.0199999999999996</v>
      </c>
      <c r="C26" s="480"/>
      <c r="D26" s="480"/>
      <c r="E26" s="480"/>
      <c r="F26" s="476" t="s">
        <v>253</v>
      </c>
      <c r="G26" s="487" t="s">
        <v>20</v>
      </c>
      <c r="H26" s="496"/>
      <c r="I26" s="496"/>
      <c r="J26" s="496"/>
      <c r="K26" s="554">
        <f>MEMORIAS!X773</f>
        <v>3</v>
      </c>
      <c r="L26" s="555">
        <f>APUS!H1379</f>
        <v>1281711</v>
      </c>
      <c r="M26" s="553">
        <f t="shared" si="1"/>
        <v>3845133</v>
      </c>
      <c r="N26" s="452"/>
    </row>
    <row r="27" spans="1:14" x14ac:dyDescent="0.25">
      <c r="A27" s="447"/>
      <c r="B27" s="473">
        <f t="shared" si="0"/>
        <v>4.0299999999999994</v>
      </c>
      <c r="C27" s="480"/>
      <c r="D27" s="480"/>
      <c r="E27" s="480"/>
      <c r="F27" s="495" t="s">
        <v>378</v>
      </c>
      <c r="G27" s="487" t="s">
        <v>20</v>
      </c>
      <c r="H27" s="496"/>
      <c r="I27" s="496"/>
      <c r="J27" s="496"/>
      <c r="K27" s="554">
        <f>MEMORIAS!X810</f>
        <v>3</v>
      </c>
      <c r="L27" s="555">
        <f>APUS!H1446</f>
        <v>219350</v>
      </c>
      <c r="M27" s="553">
        <f t="shared" si="1"/>
        <v>658050</v>
      </c>
      <c r="N27" s="452"/>
    </row>
    <row r="28" spans="1:14" ht="78.75" x14ac:dyDescent="0.25">
      <c r="A28" s="447"/>
      <c r="B28" s="473">
        <f t="shared" si="0"/>
        <v>4.0399999999999991</v>
      </c>
      <c r="C28" s="480"/>
      <c r="D28" s="480"/>
      <c r="E28" s="480"/>
      <c r="F28" s="476" t="s">
        <v>377</v>
      </c>
      <c r="G28" s="496" t="s">
        <v>20</v>
      </c>
      <c r="H28" s="496"/>
      <c r="I28" s="496"/>
      <c r="J28" s="496"/>
      <c r="K28" s="554">
        <f>MEMORIAS!X847</f>
        <v>3</v>
      </c>
      <c r="L28" s="555">
        <f>APUS!H1513</f>
        <v>2018848</v>
      </c>
      <c r="M28" s="553">
        <f t="shared" si="1"/>
        <v>6056544</v>
      </c>
      <c r="N28" s="452"/>
    </row>
    <row r="29" spans="1:14" x14ac:dyDescent="0.25">
      <c r="A29" s="447"/>
      <c r="B29" s="473">
        <f t="shared" si="0"/>
        <v>4.0499999999999989</v>
      </c>
      <c r="C29" s="497"/>
      <c r="D29" s="497"/>
      <c r="E29" s="497"/>
      <c r="F29" s="476" t="s">
        <v>316</v>
      </c>
      <c r="G29" s="498" t="s">
        <v>20</v>
      </c>
      <c r="H29" s="498"/>
      <c r="I29" s="498"/>
      <c r="J29" s="498"/>
      <c r="K29" s="551">
        <f>MEMORIAS!X884</f>
        <v>4</v>
      </c>
      <c r="L29" s="552">
        <f>APUS!H1579</f>
        <v>29623</v>
      </c>
      <c r="M29" s="552">
        <f>K29*L29</f>
        <v>118492</v>
      </c>
      <c r="N29" s="452"/>
    </row>
    <row r="30" spans="1:14" x14ac:dyDescent="0.25">
      <c r="A30" s="447"/>
      <c r="B30" s="473">
        <f t="shared" si="0"/>
        <v>4.0599999999999987</v>
      </c>
      <c r="C30" s="497"/>
      <c r="D30" s="497"/>
      <c r="E30" s="497"/>
      <c r="F30" s="476" t="s">
        <v>317</v>
      </c>
      <c r="G30" s="498" t="s">
        <v>20</v>
      </c>
      <c r="H30" s="498"/>
      <c r="I30" s="498"/>
      <c r="J30" s="498"/>
      <c r="K30" s="551">
        <f>MEMORIAS!X921</f>
        <v>4</v>
      </c>
      <c r="L30" s="552">
        <f>APUS!H1646</f>
        <v>38139</v>
      </c>
      <c r="M30" s="552">
        <f>K30*L30</f>
        <v>152556</v>
      </c>
      <c r="N30" s="452"/>
    </row>
    <row r="31" spans="1:14" ht="31.5" x14ac:dyDescent="0.25">
      <c r="A31" s="447"/>
      <c r="B31" s="473">
        <f t="shared" si="0"/>
        <v>4.0699999999999985</v>
      </c>
      <c r="C31" s="497"/>
      <c r="D31" s="497"/>
      <c r="E31" s="497"/>
      <c r="F31" s="499" t="s">
        <v>322</v>
      </c>
      <c r="G31" s="474" t="s">
        <v>16</v>
      </c>
      <c r="H31" s="474"/>
      <c r="I31" s="474"/>
      <c r="J31" s="474"/>
      <c r="K31" s="551">
        <f>MEMORIAS!X958</f>
        <v>14</v>
      </c>
      <c r="L31" s="552">
        <f>APUS!H1713</f>
        <v>30529</v>
      </c>
      <c r="M31" s="552">
        <f>K31*L31</f>
        <v>427406</v>
      </c>
      <c r="N31" s="452"/>
    </row>
    <row r="32" spans="1:14" ht="32.25" thickBot="1" x14ac:dyDescent="0.3">
      <c r="A32" s="447"/>
      <c r="B32" s="473">
        <f t="shared" si="0"/>
        <v>4.0799999999999983</v>
      </c>
      <c r="C32" s="497"/>
      <c r="D32" s="497"/>
      <c r="E32" s="497"/>
      <c r="F32" s="476" t="s">
        <v>325</v>
      </c>
      <c r="G32" s="474" t="s">
        <v>16</v>
      </c>
      <c r="H32" s="474"/>
      <c r="I32" s="474"/>
      <c r="J32" s="474"/>
      <c r="K32" s="551">
        <f>MEMORIAS!X995</f>
        <v>14</v>
      </c>
      <c r="L32" s="552">
        <f>APUS!H1780</f>
        <v>54927</v>
      </c>
      <c r="M32" s="552">
        <f>K32*L32</f>
        <v>768978</v>
      </c>
      <c r="N32" s="452"/>
    </row>
    <row r="33" spans="1:14" ht="16.5" thickBot="1" x14ac:dyDescent="0.3">
      <c r="A33" s="447"/>
      <c r="B33" s="500">
        <f>B24+1</f>
        <v>5</v>
      </c>
      <c r="C33" s="501"/>
      <c r="D33" s="501"/>
      <c r="E33" s="501"/>
      <c r="F33" s="502" t="s">
        <v>464</v>
      </c>
      <c r="G33" s="759"/>
      <c r="H33" s="759"/>
      <c r="I33" s="759"/>
      <c r="J33" s="759"/>
      <c r="K33" s="759"/>
      <c r="L33" s="759"/>
      <c r="M33" s="760"/>
      <c r="N33" s="452"/>
    </row>
    <row r="34" spans="1:14" ht="31.5" x14ac:dyDescent="0.25">
      <c r="A34" s="447"/>
      <c r="B34" s="473">
        <f>B33+0.01</f>
        <v>5.01</v>
      </c>
      <c r="C34" s="480"/>
      <c r="D34" s="480"/>
      <c r="E34" s="480"/>
      <c r="F34" s="476" t="s">
        <v>266</v>
      </c>
      <c r="G34" s="487" t="s">
        <v>17</v>
      </c>
      <c r="H34" s="496"/>
      <c r="I34" s="496"/>
      <c r="J34" s="496"/>
      <c r="K34" s="554">
        <f>MEMORIAS!X1032</f>
        <v>73.7</v>
      </c>
      <c r="L34" s="555">
        <f>APUS!H1847</f>
        <v>78229</v>
      </c>
      <c r="M34" s="553">
        <f t="shared" si="1"/>
        <v>5765477.2999999998</v>
      </c>
      <c r="N34" s="452"/>
    </row>
    <row r="35" spans="1:14" x14ac:dyDescent="0.25">
      <c r="A35" s="447"/>
      <c r="B35" s="474">
        <f t="shared" si="0"/>
        <v>5.0199999999999996</v>
      </c>
      <c r="C35" s="474"/>
      <c r="D35" s="474"/>
      <c r="E35" s="474"/>
      <c r="F35" s="476" t="s">
        <v>267</v>
      </c>
      <c r="G35" s="487" t="s">
        <v>17</v>
      </c>
      <c r="H35" s="487"/>
      <c r="I35" s="487"/>
      <c r="J35" s="487"/>
      <c r="K35" s="551">
        <f>MEMORIAS!X1069</f>
        <v>309.24193912543154</v>
      </c>
      <c r="L35" s="552">
        <f>APUS!H1914</f>
        <v>15216</v>
      </c>
      <c r="M35" s="553">
        <f t="shared" si="1"/>
        <v>4705425.345732566</v>
      </c>
      <c r="N35" s="452"/>
    </row>
    <row r="36" spans="1:14" ht="16.5" thickBot="1" x14ac:dyDescent="0.3">
      <c r="A36" s="447"/>
      <c r="B36" s="474">
        <f t="shared" si="0"/>
        <v>5.0299999999999994</v>
      </c>
      <c r="C36" s="503"/>
      <c r="D36" s="503"/>
      <c r="E36" s="503"/>
      <c r="F36" s="476" t="s">
        <v>468</v>
      </c>
      <c r="G36" s="504" t="s">
        <v>17</v>
      </c>
      <c r="H36" s="504"/>
      <c r="I36" s="504"/>
      <c r="J36" s="504"/>
      <c r="K36" s="560">
        <f>MEMORIAS!X1106</f>
        <v>35.090000000000003</v>
      </c>
      <c r="L36" s="561">
        <f>APUS!H1981</f>
        <v>21574</v>
      </c>
      <c r="M36" s="553">
        <f t="shared" si="1"/>
        <v>757031.66</v>
      </c>
      <c r="N36" s="452"/>
    </row>
    <row r="37" spans="1:14" ht="16.5" thickBot="1" x14ac:dyDescent="0.3">
      <c r="A37" s="447"/>
      <c r="B37" s="500">
        <f>B33+1</f>
        <v>6</v>
      </c>
      <c r="C37" s="501"/>
      <c r="D37" s="501"/>
      <c r="E37" s="501"/>
      <c r="F37" s="502" t="s">
        <v>335</v>
      </c>
      <c r="G37" s="759"/>
      <c r="H37" s="759"/>
      <c r="I37" s="759"/>
      <c r="J37" s="759"/>
      <c r="K37" s="759"/>
      <c r="L37" s="759"/>
      <c r="M37" s="760"/>
      <c r="N37" s="452"/>
    </row>
    <row r="38" spans="1:14" x14ac:dyDescent="0.25">
      <c r="A38" s="447"/>
      <c r="B38" s="474">
        <f t="shared" ref="B38:B39" si="2">B37+0.01</f>
        <v>6.01</v>
      </c>
      <c r="C38" s="474"/>
      <c r="D38" s="474"/>
      <c r="E38" s="474"/>
      <c r="F38" s="499" t="s">
        <v>463</v>
      </c>
      <c r="G38" s="505" t="s">
        <v>17</v>
      </c>
      <c r="H38" s="505"/>
      <c r="I38" s="505"/>
      <c r="J38" s="505"/>
      <c r="K38" s="551">
        <f>MEMORIAS!X1143</f>
        <v>0.7</v>
      </c>
      <c r="L38" s="552">
        <f>APUS!H2048</f>
        <v>232794</v>
      </c>
      <c r="M38" s="553">
        <f t="shared" si="1"/>
        <v>162955.79999999999</v>
      </c>
      <c r="N38" s="452"/>
    </row>
    <row r="39" spans="1:14" ht="31.5" x14ac:dyDescent="0.25">
      <c r="A39" s="447"/>
      <c r="B39" s="474">
        <f t="shared" si="2"/>
        <v>6.02</v>
      </c>
      <c r="C39" s="474"/>
      <c r="D39" s="474"/>
      <c r="E39" s="474"/>
      <c r="F39" s="499" t="s">
        <v>461</v>
      </c>
      <c r="G39" s="487" t="s">
        <v>20</v>
      </c>
      <c r="H39" s="487"/>
      <c r="I39" s="487"/>
      <c r="J39" s="487"/>
      <c r="K39" s="551">
        <f>MEMORIAS!X1180</f>
        <v>3</v>
      </c>
      <c r="L39" s="552">
        <f>APUS!H2115</f>
        <v>372791</v>
      </c>
      <c r="M39" s="553">
        <f t="shared" si="1"/>
        <v>1118373</v>
      </c>
      <c r="N39" s="452"/>
    </row>
    <row r="40" spans="1:14" ht="31.5" x14ac:dyDescent="0.25">
      <c r="A40" s="447"/>
      <c r="B40" s="474">
        <f>B39+0.01</f>
        <v>6.0299999999999994</v>
      </c>
      <c r="C40" s="474"/>
      <c r="D40" s="474"/>
      <c r="E40" s="474"/>
      <c r="F40" s="499" t="s">
        <v>383</v>
      </c>
      <c r="G40" s="506" t="s">
        <v>20</v>
      </c>
      <c r="H40" s="506"/>
      <c r="I40" s="506"/>
      <c r="J40" s="506"/>
      <c r="K40" s="551">
        <f>MEMORIAS!X1217</f>
        <v>6</v>
      </c>
      <c r="L40" s="552">
        <f>APUS!H2182</f>
        <v>895469</v>
      </c>
      <c r="M40" s="553">
        <f t="shared" si="1"/>
        <v>5372814</v>
      </c>
      <c r="N40" s="452"/>
    </row>
    <row r="41" spans="1:14" ht="30" x14ac:dyDescent="0.25">
      <c r="A41" s="447"/>
      <c r="B41" s="474">
        <f t="shared" si="0"/>
        <v>6.0399999999999991</v>
      </c>
      <c r="C41" s="474"/>
      <c r="D41" s="474"/>
      <c r="E41" s="474"/>
      <c r="F41" s="495" t="s">
        <v>386</v>
      </c>
      <c r="G41" s="487" t="s">
        <v>17</v>
      </c>
      <c r="H41" s="487"/>
      <c r="I41" s="487"/>
      <c r="J41" s="487"/>
      <c r="K41" s="551">
        <f>MEMORIAS!X1254</f>
        <v>5.6700000000000008</v>
      </c>
      <c r="L41" s="552">
        <f>APUS!H2249</f>
        <v>503582</v>
      </c>
      <c r="M41" s="553">
        <f t="shared" si="1"/>
        <v>2855309.9400000004</v>
      </c>
      <c r="N41" s="452"/>
    </row>
    <row r="42" spans="1:14" x14ac:dyDescent="0.25">
      <c r="A42" s="447"/>
      <c r="B42" s="474">
        <f>B41+0.01</f>
        <v>6.0499999999999989</v>
      </c>
      <c r="C42" s="474"/>
      <c r="D42" s="474"/>
      <c r="E42" s="474"/>
      <c r="F42" s="476" t="s">
        <v>310</v>
      </c>
      <c r="G42" s="487" t="s">
        <v>17</v>
      </c>
      <c r="H42" s="487"/>
      <c r="I42" s="487"/>
      <c r="J42" s="487"/>
      <c r="K42" s="551">
        <f>MEMORIAS!X1291</f>
        <v>9.9450000000000003</v>
      </c>
      <c r="L42" s="552">
        <f>APUS!H2316</f>
        <v>94353</v>
      </c>
      <c r="M42" s="553">
        <f t="shared" si="1"/>
        <v>938340.58500000008</v>
      </c>
      <c r="N42" s="452"/>
    </row>
    <row r="43" spans="1:14" ht="63" x14ac:dyDescent="0.25">
      <c r="A43" s="447"/>
      <c r="B43" s="474">
        <f>B42+0.01</f>
        <v>6.0599999999999987</v>
      </c>
      <c r="C43" s="474"/>
      <c r="D43" s="474"/>
      <c r="E43" s="474"/>
      <c r="F43" s="476" t="s">
        <v>416</v>
      </c>
      <c r="G43" s="487" t="s">
        <v>19</v>
      </c>
      <c r="H43" s="487"/>
      <c r="I43" s="487"/>
      <c r="J43" s="487"/>
      <c r="K43" s="551">
        <f>MEMORIAS!X1328</f>
        <v>153.60299999999998</v>
      </c>
      <c r="L43" s="552">
        <f>APUS!H2383</f>
        <v>21249</v>
      </c>
      <c r="M43" s="552">
        <f t="shared" si="1"/>
        <v>3263910.1469999994</v>
      </c>
      <c r="N43" s="452"/>
    </row>
    <row r="44" spans="1:14" ht="47.25" x14ac:dyDescent="0.25">
      <c r="A44" s="447"/>
      <c r="B44" s="474">
        <f>B43+0.01</f>
        <v>6.0699999999999985</v>
      </c>
      <c r="C44" s="474"/>
      <c r="D44" s="474"/>
      <c r="E44" s="474"/>
      <c r="F44" s="476" t="s">
        <v>418</v>
      </c>
      <c r="G44" s="487" t="s">
        <v>16</v>
      </c>
      <c r="H44" s="487"/>
      <c r="I44" s="487"/>
      <c r="J44" s="487"/>
      <c r="K44" s="551">
        <f>MEMORIAS!X1365</f>
        <v>2.95</v>
      </c>
      <c r="L44" s="552">
        <f>APUS!H2450</f>
        <v>200638</v>
      </c>
      <c r="M44" s="552">
        <f t="shared" si="1"/>
        <v>591882.10000000009</v>
      </c>
      <c r="N44" s="452"/>
    </row>
    <row r="45" spans="1:14" ht="16.5" thickBot="1" x14ac:dyDescent="0.3">
      <c r="A45" s="447"/>
      <c r="B45" s="482">
        <f>B37+1</f>
        <v>7</v>
      </c>
      <c r="C45" s="483"/>
      <c r="D45" s="483"/>
      <c r="E45" s="483"/>
      <c r="F45" s="484" t="s">
        <v>336</v>
      </c>
      <c r="G45" s="757"/>
      <c r="H45" s="757"/>
      <c r="I45" s="757"/>
      <c r="J45" s="757"/>
      <c r="K45" s="757"/>
      <c r="L45" s="757"/>
      <c r="M45" s="758"/>
      <c r="N45" s="452"/>
    </row>
    <row r="46" spans="1:14" x14ac:dyDescent="0.25">
      <c r="A46" s="447"/>
      <c r="B46" s="507">
        <f>B45+0.01</f>
        <v>7.01</v>
      </c>
      <c r="C46" s="474"/>
      <c r="D46" s="474"/>
      <c r="E46" s="474"/>
      <c r="F46" s="495" t="s">
        <v>288</v>
      </c>
      <c r="G46" s="487" t="s">
        <v>20</v>
      </c>
      <c r="H46" s="487"/>
      <c r="I46" s="487"/>
      <c r="J46" s="487"/>
      <c r="K46" s="551">
        <f>MEMORIAS!X1402</f>
        <v>4</v>
      </c>
      <c r="L46" s="552">
        <f>APUS!H2517</f>
        <v>198330</v>
      </c>
      <c r="M46" s="553">
        <f t="shared" si="1"/>
        <v>793320</v>
      </c>
      <c r="N46" s="452"/>
    </row>
    <row r="47" spans="1:14" x14ac:dyDescent="0.25">
      <c r="A47" s="447"/>
      <c r="B47" s="474">
        <f t="shared" si="0"/>
        <v>7.02</v>
      </c>
      <c r="C47" s="474"/>
      <c r="D47" s="474"/>
      <c r="E47" s="474"/>
      <c r="F47" s="495" t="s">
        <v>295</v>
      </c>
      <c r="G47" s="508" t="s">
        <v>20</v>
      </c>
      <c r="H47" s="508"/>
      <c r="I47" s="508"/>
      <c r="J47" s="508"/>
      <c r="K47" s="551">
        <f>MEMORIAS!X1439</f>
        <v>4</v>
      </c>
      <c r="L47" s="552">
        <f>APUS!H2584</f>
        <v>42810</v>
      </c>
      <c r="M47" s="553">
        <f t="shared" si="1"/>
        <v>171240</v>
      </c>
      <c r="N47" s="452"/>
    </row>
    <row r="48" spans="1:14" x14ac:dyDescent="0.25">
      <c r="A48" s="447"/>
      <c r="B48" s="474">
        <f t="shared" si="0"/>
        <v>7.0299999999999994</v>
      </c>
      <c r="C48" s="474"/>
      <c r="D48" s="474"/>
      <c r="E48" s="474"/>
      <c r="F48" s="495" t="s">
        <v>296</v>
      </c>
      <c r="G48" s="508" t="s">
        <v>20</v>
      </c>
      <c r="H48" s="508"/>
      <c r="I48" s="508"/>
      <c r="J48" s="508"/>
      <c r="K48" s="551">
        <f>MEMORIAS!X1476</f>
        <v>9</v>
      </c>
      <c r="L48" s="552">
        <f>APUS!H2651</f>
        <v>57211</v>
      </c>
      <c r="M48" s="553">
        <f t="shared" si="1"/>
        <v>514899</v>
      </c>
      <c r="N48" s="452"/>
    </row>
    <row r="49" spans="1:14" ht="16.5" thickBot="1" x14ac:dyDescent="0.3">
      <c r="A49" s="447"/>
      <c r="B49" s="474">
        <f t="shared" si="0"/>
        <v>7.0399999999999991</v>
      </c>
      <c r="C49" s="474"/>
      <c r="D49" s="474"/>
      <c r="E49" s="474"/>
      <c r="F49" s="495" t="s">
        <v>470</v>
      </c>
      <c r="G49" s="487" t="s">
        <v>20</v>
      </c>
      <c r="H49" s="487"/>
      <c r="I49" s="487"/>
      <c r="J49" s="487"/>
      <c r="K49" s="551">
        <f>MEMORIAS!X1513</f>
        <v>32</v>
      </c>
      <c r="L49" s="552">
        <f>APUS!H2718</f>
        <v>75356</v>
      </c>
      <c r="M49" s="553">
        <f t="shared" si="1"/>
        <v>2411392</v>
      </c>
      <c r="N49" s="452"/>
    </row>
    <row r="50" spans="1:14" ht="16.5" thickBot="1" x14ac:dyDescent="0.3">
      <c r="A50" s="447"/>
      <c r="B50" s="500">
        <f>B45+1</f>
        <v>8</v>
      </c>
      <c r="C50" s="501"/>
      <c r="D50" s="501"/>
      <c r="E50" s="501"/>
      <c r="F50" s="502" t="s">
        <v>337</v>
      </c>
      <c r="G50" s="759"/>
      <c r="H50" s="762"/>
      <c r="I50" s="762"/>
      <c r="J50" s="762"/>
      <c r="K50" s="762"/>
      <c r="L50" s="762"/>
      <c r="M50" s="763"/>
      <c r="N50" s="452"/>
    </row>
    <row r="51" spans="1:14" x14ac:dyDescent="0.25">
      <c r="A51" s="447"/>
      <c r="B51" s="474">
        <f>B50+0.01</f>
        <v>8.01</v>
      </c>
      <c r="C51" s="497"/>
      <c r="D51" s="497"/>
      <c r="E51" s="497"/>
      <c r="F51" s="509" t="s">
        <v>390</v>
      </c>
      <c r="G51" s="474" t="s">
        <v>20</v>
      </c>
      <c r="H51" s="474"/>
      <c r="I51" s="474"/>
      <c r="J51" s="474"/>
      <c r="K51" s="551">
        <f>MEMORIAS!X1550</f>
        <v>2</v>
      </c>
      <c r="L51" s="552">
        <f>APUS!H2785</f>
        <v>570148</v>
      </c>
      <c r="M51" s="552">
        <f t="shared" si="1"/>
        <v>1140296</v>
      </c>
      <c r="N51" s="452"/>
    </row>
    <row r="52" spans="1:14" ht="30" x14ac:dyDescent="0.25">
      <c r="A52" s="447"/>
      <c r="B52" s="474">
        <f t="shared" ref="B52:B54" si="3">B51+0.01</f>
        <v>8.02</v>
      </c>
      <c r="C52" s="497"/>
      <c r="D52" s="497"/>
      <c r="E52" s="497"/>
      <c r="F52" s="475" t="s">
        <v>440</v>
      </c>
      <c r="G52" s="474" t="s">
        <v>17</v>
      </c>
      <c r="H52" s="474"/>
      <c r="I52" s="474"/>
      <c r="J52" s="474"/>
      <c r="K52" s="551">
        <f>MEMORIAS!X1587</f>
        <v>1.7557000000000003</v>
      </c>
      <c r="L52" s="552">
        <f>APUS!H2852</f>
        <v>1087394</v>
      </c>
      <c r="M52" s="552">
        <f t="shared" si="1"/>
        <v>1909137.6458000003</v>
      </c>
      <c r="N52" s="452"/>
    </row>
    <row r="53" spans="1:14" ht="30" x14ac:dyDescent="0.25">
      <c r="A53" s="447"/>
      <c r="B53" s="474">
        <f t="shared" si="3"/>
        <v>8.0299999999999994</v>
      </c>
      <c r="C53" s="497"/>
      <c r="D53" s="497"/>
      <c r="E53" s="497"/>
      <c r="F53" s="475" t="s">
        <v>441</v>
      </c>
      <c r="G53" s="474" t="s">
        <v>20</v>
      </c>
      <c r="H53" s="474"/>
      <c r="I53" s="474"/>
      <c r="J53" s="474"/>
      <c r="K53" s="551">
        <f>MEMORIAS!X1624</f>
        <v>1</v>
      </c>
      <c r="L53" s="552">
        <f>APUS!H2919</f>
        <v>2713077</v>
      </c>
      <c r="M53" s="552">
        <f t="shared" si="1"/>
        <v>2713077</v>
      </c>
      <c r="N53" s="452"/>
    </row>
    <row r="54" spans="1:14" ht="30.75" thickBot="1" x14ac:dyDescent="0.3">
      <c r="A54" s="447"/>
      <c r="B54" s="474">
        <f t="shared" si="3"/>
        <v>8.0399999999999991</v>
      </c>
      <c r="C54" s="497"/>
      <c r="D54" s="497"/>
      <c r="E54" s="497"/>
      <c r="F54" s="475" t="s">
        <v>442</v>
      </c>
      <c r="G54" s="503" t="s">
        <v>20</v>
      </c>
      <c r="H54" s="503"/>
      <c r="I54" s="503"/>
      <c r="J54" s="503"/>
      <c r="K54" s="551">
        <f>MEMORIAS!X1661</f>
        <v>1</v>
      </c>
      <c r="L54" s="552">
        <f>APUS!H2986</f>
        <v>1639093</v>
      </c>
      <c r="M54" s="552">
        <f t="shared" si="1"/>
        <v>1639093</v>
      </c>
      <c r="N54" s="452"/>
    </row>
    <row r="55" spans="1:14" ht="16.5" thickBot="1" x14ac:dyDescent="0.3">
      <c r="A55" s="447"/>
      <c r="B55" s="500">
        <f>B50+1</f>
        <v>9</v>
      </c>
      <c r="C55" s="501"/>
      <c r="D55" s="501"/>
      <c r="E55" s="501"/>
      <c r="F55" s="502" t="s">
        <v>339</v>
      </c>
      <c r="G55" s="759"/>
      <c r="H55" s="757"/>
      <c r="I55" s="757"/>
      <c r="J55" s="757"/>
      <c r="K55" s="757"/>
      <c r="L55" s="757"/>
      <c r="M55" s="758"/>
      <c r="N55" s="452"/>
    </row>
    <row r="56" spans="1:14" ht="31.5" x14ac:dyDescent="0.25">
      <c r="A56" s="447"/>
      <c r="B56" s="510">
        <f>B55+0.01</f>
        <v>9.01</v>
      </c>
      <c r="C56" s="511"/>
      <c r="D56" s="511"/>
      <c r="E56" s="511"/>
      <c r="F56" s="476" t="s">
        <v>341</v>
      </c>
      <c r="G56" s="510" t="s">
        <v>20</v>
      </c>
      <c r="H56" s="510"/>
      <c r="I56" s="510"/>
      <c r="J56" s="510"/>
      <c r="K56" s="562">
        <f>MEMORIAS!X1698</f>
        <v>15</v>
      </c>
      <c r="L56" s="563">
        <f>APUS!H3053</f>
        <v>28204</v>
      </c>
      <c r="M56" s="552">
        <f t="shared" si="1"/>
        <v>423060</v>
      </c>
      <c r="N56" s="452"/>
    </row>
    <row r="57" spans="1:14" ht="31.5" x14ac:dyDescent="0.25">
      <c r="A57" s="447"/>
      <c r="B57" s="510">
        <f t="shared" ref="B57:B59" si="4">B56+0.01</f>
        <v>9.02</v>
      </c>
      <c r="C57" s="511"/>
      <c r="D57" s="511"/>
      <c r="E57" s="511"/>
      <c r="F57" s="476" t="s">
        <v>392</v>
      </c>
      <c r="G57" s="510" t="s">
        <v>20</v>
      </c>
      <c r="H57" s="510"/>
      <c r="I57" s="510"/>
      <c r="J57" s="510"/>
      <c r="K57" s="562">
        <f>MEMORIAS!X1735</f>
        <v>8</v>
      </c>
      <c r="L57" s="563">
        <f>APUS!H3120</f>
        <v>46358</v>
      </c>
      <c r="M57" s="552">
        <f t="shared" si="1"/>
        <v>370864</v>
      </c>
      <c r="N57" s="452"/>
    </row>
    <row r="58" spans="1:14" ht="63" x14ac:dyDescent="0.25">
      <c r="A58" s="447"/>
      <c r="B58" s="510">
        <f t="shared" si="4"/>
        <v>9.0299999999999994</v>
      </c>
      <c r="C58" s="497"/>
      <c r="D58" s="497"/>
      <c r="E58" s="497"/>
      <c r="F58" s="476" t="s">
        <v>345</v>
      </c>
      <c r="G58" s="512" t="s">
        <v>19</v>
      </c>
      <c r="H58" s="576"/>
      <c r="I58" s="576"/>
      <c r="J58" s="576"/>
      <c r="K58" s="562">
        <f>MEMORIAS!X1772</f>
        <v>108.56612800000001</v>
      </c>
      <c r="L58" s="563">
        <f>APUS!H3187</f>
        <v>21329</v>
      </c>
      <c r="M58" s="563">
        <f t="shared" si="1"/>
        <v>2315606.9441120001</v>
      </c>
      <c r="N58" s="452"/>
    </row>
    <row r="59" spans="1:14" ht="16.5" thickBot="1" x14ac:dyDescent="0.3">
      <c r="A59" s="447"/>
      <c r="B59" s="510">
        <f t="shared" si="4"/>
        <v>9.0399999999999991</v>
      </c>
      <c r="C59" s="497"/>
      <c r="D59" s="497"/>
      <c r="E59" s="497"/>
      <c r="F59" s="476" t="s">
        <v>399</v>
      </c>
      <c r="G59" s="512" t="s">
        <v>17</v>
      </c>
      <c r="H59" s="576"/>
      <c r="I59" s="576"/>
      <c r="J59" s="576"/>
      <c r="K59" s="562">
        <f>MEMORIAS!X1809</f>
        <v>4.05</v>
      </c>
      <c r="L59" s="563">
        <f>APUS!H3254</f>
        <v>220952</v>
      </c>
      <c r="M59" s="563">
        <f t="shared" si="1"/>
        <v>894855.6</v>
      </c>
      <c r="N59" s="452"/>
    </row>
    <row r="60" spans="1:14" x14ac:dyDescent="0.25">
      <c r="A60" s="447"/>
      <c r="B60" s="513">
        <f>B55+1</f>
        <v>10</v>
      </c>
      <c r="C60" s="514"/>
      <c r="D60" s="514"/>
      <c r="E60" s="514"/>
      <c r="F60" s="515" t="s">
        <v>419</v>
      </c>
      <c r="G60" s="762"/>
      <c r="H60" s="762"/>
      <c r="I60" s="762"/>
      <c r="J60" s="762"/>
      <c r="K60" s="762"/>
      <c r="L60" s="762"/>
      <c r="M60" s="763"/>
      <c r="N60" s="452"/>
    </row>
    <row r="61" spans="1:14" ht="48" customHeight="1" x14ac:dyDescent="0.25">
      <c r="A61" s="447"/>
      <c r="B61" s="474">
        <f>B60+0.01</f>
        <v>10.01</v>
      </c>
      <c r="C61" s="497"/>
      <c r="D61" s="497"/>
      <c r="E61" s="497"/>
      <c r="F61" s="476" t="s">
        <v>428</v>
      </c>
      <c r="G61" s="512" t="s">
        <v>16</v>
      </c>
      <c r="H61" s="512"/>
      <c r="I61" s="512"/>
      <c r="J61" s="512"/>
      <c r="K61" s="551">
        <f>MEMORIAS!X1846</f>
        <v>5.6</v>
      </c>
      <c r="L61" s="552">
        <f>APUS!H3321</f>
        <v>149843</v>
      </c>
      <c r="M61" s="552">
        <f t="shared" si="1"/>
        <v>839120.79999999993</v>
      </c>
      <c r="N61" s="452"/>
    </row>
    <row r="62" spans="1:14" ht="36.75" customHeight="1" x14ac:dyDescent="0.25">
      <c r="A62" s="447"/>
      <c r="B62" s="474">
        <f t="shared" ref="B62:B63" si="5">B61+0.01</f>
        <v>10.02</v>
      </c>
      <c r="C62" s="497"/>
      <c r="D62" s="497"/>
      <c r="E62" s="497"/>
      <c r="F62" s="476" t="s">
        <v>425</v>
      </c>
      <c r="G62" s="512" t="s">
        <v>17</v>
      </c>
      <c r="H62" s="512"/>
      <c r="I62" s="512"/>
      <c r="J62" s="512"/>
      <c r="K62" s="551">
        <f>MEMORIAS!X1883</f>
        <v>26.5</v>
      </c>
      <c r="L62" s="552">
        <f>APUS!H3388</f>
        <v>177454</v>
      </c>
      <c r="M62" s="552">
        <f t="shared" si="1"/>
        <v>4702531</v>
      </c>
      <c r="N62" s="452"/>
    </row>
    <row r="63" spans="1:14" ht="35.25" customHeight="1" x14ac:dyDescent="0.25">
      <c r="A63" s="447"/>
      <c r="B63" s="474">
        <f t="shared" si="5"/>
        <v>10.029999999999999</v>
      </c>
      <c r="C63" s="516"/>
      <c r="D63" s="516"/>
      <c r="E63" s="516"/>
      <c r="F63" s="476" t="s">
        <v>465</v>
      </c>
      <c r="G63" s="517" t="s">
        <v>17</v>
      </c>
      <c r="H63" s="577"/>
      <c r="I63" s="577"/>
      <c r="J63" s="577"/>
      <c r="K63" s="564">
        <f>MEMORIAS!X1920</f>
        <v>33.5</v>
      </c>
      <c r="L63" s="561">
        <f>APUS!H3455</f>
        <v>35479</v>
      </c>
      <c r="M63" s="552">
        <f t="shared" si="1"/>
        <v>1188546.5</v>
      </c>
      <c r="N63" s="452"/>
    </row>
    <row r="64" spans="1:14" ht="16.5" thickBot="1" x14ac:dyDescent="0.3">
      <c r="A64" s="447"/>
      <c r="B64" s="482">
        <f>B60+1</f>
        <v>11</v>
      </c>
      <c r="C64" s="483"/>
      <c r="D64" s="483"/>
      <c r="E64" s="483"/>
      <c r="F64" s="484" t="s">
        <v>354</v>
      </c>
      <c r="G64" s="757"/>
      <c r="H64" s="757"/>
      <c r="I64" s="757"/>
      <c r="J64" s="757"/>
      <c r="K64" s="757"/>
      <c r="L64" s="757"/>
      <c r="M64" s="758"/>
      <c r="N64" s="452"/>
    </row>
    <row r="65" spans="1:14" ht="31.5" x14ac:dyDescent="0.25">
      <c r="A65" s="447"/>
      <c r="B65" s="510">
        <f>B64+0.01</f>
        <v>11.01</v>
      </c>
      <c r="C65" s="511"/>
      <c r="D65" s="511"/>
      <c r="E65" s="511"/>
      <c r="F65" s="518" t="s">
        <v>492</v>
      </c>
      <c r="G65" s="510" t="s">
        <v>20</v>
      </c>
      <c r="H65" s="510"/>
      <c r="I65" s="510"/>
      <c r="J65" s="510"/>
      <c r="K65" s="562">
        <f>MEMORIAS!X1957</f>
        <v>4</v>
      </c>
      <c r="L65" s="563">
        <f>APUS!H3522</f>
        <v>208961</v>
      </c>
      <c r="M65" s="563">
        <f t="shared" si="1"/>
        <v>835844</v>
      </c>
      <c r="N65" s="452"/>
    </row>
    <row r="66" spans="1:14" ht="16.5" thickBot="1" x14ac:dyDescent="0.3">
      <c r="A66" s="447"/>
      <c r="B66" s="482">
        <v>12</v>
      </c>
      <c r="C66" s="483"/>
      <c r="D66" s="483"/>
      <c r="E66" s="483"/>
      <c r="F66" s="484" t="s">
        <v>479</v>
      </c>
      <c r="G66" s="757"/>
      <c r="H66" s="757"/>
      <c r="I66" s="757"/>
      <c r="J66" s="757"/>
      <c r="K66" s="757"/>
      <c r="L66" s="757"/>
      <c r="M66" s="758"/>
      <c r="N66" s="452"/>
    </row>
    <row r="67" spans="1:14" ht="33.75" customHeight="1" x14ac:dyDescent="0.25">
      <c r="A67" s="447"/>
      <c r="B67" s="510">
        <v>12.01</v>
      </c>
      <c r="C67" s="511"/>
      <c r="D67" s="511"/>
      <c r="E67" s="511"/>
      <c r="F67" s="518" t="s">
        <v>508</v>
      </c>
      <c r="G67" s="510" t="s">
        <v>20</v>
      </c>
      <c r="H67" s="510"/>
      <c r="I67" s="510"/>
      <c r="J67" s="510"/>
      <c r="K67" s="562">
        <v>2</v>
      </c>
      <c r="L67" s="565">
        <f>+APUS!H3589</f>
        <v>2583632</v>
      </c>
      <c r="M67" s="565">
        <f>+K67*L67</f>
        <v>5167264</v>
      </c>
      <c r="N67" s="452"/>
    </row>
    <row r="68" spans="1:14" ht="19.5" customHeight="1" x14ac:dyDescent="0.25">
      <c r="A68" s="447"/>
      <c r="B68" s="510">
        <v>12.02</v>
      </c>
      <c r="C68" s="511"/>
      <c r="D68" s="511"/>
      <c r="E68" s="511"/>
      <c r="F68" s="518" t="s">
        <v>506</v>
      </c>
      <c r="G68" s="510" t="s">
        <v>490</v>
      </c>
      <c r="H68" s="510"/>
      <c r="I68" s="510"/>
      <c r="J68" s="510"/>
      <c r="K68" s="562">
        <v>1</v>
      </c>
      <c r="L68" s="565">
        <f>+APUS!H3656</f>
        <v>610678</v>
      </c>
      <c r="M68" s="565">
        <f t="shared" ref="M68:M75" si="6">+K68*L68</f>
        <v>610678</v>
      </c>
      <c r="N68" s="452"/>
    </row>
    <row r="69" spans="1:14" ht="18.75" customHeight="1" x14ac:dyDescent="0.25">
      <c r="A69" s="447"/>
      <c r="B69" s="510">
        <v>12.03</v>
      </c>
      <c r="C69" s="511"/>
      <c r="D69" s="511"/>
      <c r="E69" s="511"/>
      <c r="F69" s="518" t="s">
        <v>507</v>
      </c>
      <c r="G69" s="510" t="s">
        <v>490</v>
      </c>
      <c r="H69" s="510"/>
      <c r="I69" s="510"/>
      <c r="J69" s="510"/>
      <c r="K69" s="562">
        <v>1</v>
      </c>
      <c r="L69" s="565">
        <f>+APUS!H3723</f>
        <v>363648</v>
      </c>
      <c r="M69" s="565">
        <f t="shared" si="6"/>
        <v>363648</v>
      </c>
      <c r="N69" s="452"/>
    </row>
    <row r="70" spans="1:14" ht="18.75" customHeight="1" x14ac:dyDescent="0.25">
      <c r="A70" s="447"/>
      <c r="B70" s="510">
        <v>12.04</v>
      </c>
      <c r="C70" s="511"/>
      <c r="D70" s="511"/>
      <c r="E70" s="511"/>
      <c r="F70" s="518" t="s">
        <v>510</v>
      </c>
      <c r="G70" s="510" t="s">
        <v>16</v>
      </c>
      <c r="H70" s="510"/>
      <c r="I70" s="510"/>
      <c r="J70" s="510"/>
      <c r="K70" s="562">
        <v>30</v>
      </c>
      <c r="L70" s="565">
        <f>+APUS!H3790</f>
        <v>12787</v>
      </c>
      <c r="M70" s="565">
        <f t="shared" si="6"/>
        <v>383610</v>
      </c>
      <c r="N70" s="452"/>
    </row>
    <row r="71" spans="1:14" ht="18.75" customHeight="1" x14ac:dyDescent="0.25">
      <c r="A71" s="447"/>
      <c r="B71" s="510">
        <v>12.05</v>
      </c>
      <c r="C71" s="511"/>
      <c r="D71" s="511"/>
      <c r="E71" s="511"/>
      <c r="F71" s="518" t="s">
        <v>512</v>
      </c>
      <c r="G71" s="510" t="s">
        <v>16</v>
      </c>
      <c r="H71" s="510"/>
      <c r="I71" s="510"/>
      <c r="J71" s="510"/>
      <c r="K71" s="562">
        <f>+K70</f>
        <v>30</v>
      </c>
      <c r="L71" s="565">
        <f>+APUS!H3857</f>
        <v>8724</v>
      </c>
      <c r="M71" s="565">
        <f t="shared" si="6"/>
        <v>261720</v>
      </c>
      <c r="N71" s="452"/>
    </row>
    <row r="72" spans="1:14" ht="18.75" customHeight="1" x14ac:dyDescent="0.25">
      <c r="A72" s="447"/>
      <c r="B72" s="510">
        <v>12.06</v>
      </c>
      <c r="C72" s="511"/>
      <c r="D72" s="511"/>
      <c r="E72" s="511"/>
      <c r="F72" s="518" t="s">
        <v>513</v>
      </c>
      <c r="G72" s="510" t="s">
        <v>16</v>
      </c>
      <c r="H72" s="510"/>
      <c r="I72" s="510"/>
      <c r="J72" s="510"/>
      <c r="K72" s="562">
        <v>24</v>
      </c>
      <c r="L72" s="565">
        <f>+APUS!H3924</f>
        <v>22424</v>
      </c>
      <c r="M72" s="565">
        <f t="shared" si="6"/>
        <v>538176</v>
      </c>
      <c r="N72" s="452"/>
    </row>
    <row r="73" spans="1:14" x14ac:dyDescent="0.25">
      <c r="A73" s="447"/>
      <c r="B73" s="510">
        <v>12.08</v>
      </c>
      <c r="C73" s="497"/>
      <c r="D73" s="497"/>
      <c r="E73" s="497"/>
      <c r="F73" s="476" t="s">
        <v>515</v>
      </c>
      <c r="G73" s="474" t="s">
        <v>20</v>
      </c>
      <c r="H73" s="474"/>
      <c r="I73" s="474"/>
      <c r="J73" s="474"/>
      <c r="K73" s="551">
        <v>1</v>
      </c>
      <c r="L73" s="566">
        <f>+APUS!H3991</f>
        <v>62262</v>
      </c>
      <c r="M73" s="566">
        <f t="shared" si="6"/>
        <v>62262</v>
      </c>
      <c r="N73" s="452"/>
    </row>
    <row r="74" spans="1:14" x14ac:dyDescent="0.25">
      <c r="A74" s="447"/>
      <c r="B74" s="510">
        <v>12.09</v>
      </c>
      <c r="C74" s="497"/>
      <c r="D74" s="497"/>
      <c r="E74" s="497"/>
      <c r="F74" s="449" t="s">
        <v>516</v>
      </c>
      <c r="G74" s="474" t="s">
        <v>16</v>
      </c>
      <c r="H74" s="474"/>
      <c r="I74" s="474"/>
      <c r="J74" s="474"/>
      <c r="K74" s="551">
        <v>6</v>
      </c>
      <c r="L74" s="566">
        <f>+APUS!H4058</f>
        <v>23109</v>
      </c>
      <c r="M74" s="566">
        <f t="shared" si="6"/>
        <v>138654</v>
      </c>
      <c r="N74" s="452"/>
    </row>
    <row r="75" spans="1:14" x14ac:dyDescent="0.25">
      <c r="A75" s="447"/>
      <c r="B75" s="519">
        <v>12.1</v>
      </c>
      <c r="C75" s="497"/>
      <c r="D75" s="497"/>
      <c r="E75" s="497"/>
      <c r="F75" s="476" t="s">
        <v>518</v>
      </c>
      <c r="G75" s="474" t="s">
        <v>16</v>
      </c>
      <c r="H75" s="474"/>
      <c r="I75" s="474"/>
      <c r="J75" s="474"/>
      <c r="K75" s="551">
        <v>12</v>
      </c>
      <c r="L75" s="566">
        <f>+APUS!H4125</f>
        <v>14117</v>
      </c>
      <c r="M75" s="566">
        <f t="shared" si="6"/>
        <v>169404</v>
      </c>
      <c r="N75" s="452"/>
    </row>
    <row r="76" spans="1:14" ht="16.5" thickBot="1" x14ac:dyDescent="0.3">
      <c r="A76" s="447"/>
      <c r="B76" s="482">
        <v>13</v>
      </c>
      <c r="C76" s="483"/>
      <c r="D76" s="483"/>
      <c r="E76" s="483"/>
      <c r="F76" s="484" t="s">
        <v>491</v>
      </c>
      <c r="G76" s="757"/>
      <c r="H76" s="757"/>
      <c r="I76" s="757"/>
      <c r="J76" s="757"/>
      <c r="K76" s="757"/>
      <c r="L76" s="757"/>
      <c r="M76" s="758"/>
      <c r="N76" s="452"/>
    </row>
    <row r="77" spans="1:14" ht="141.75" customHeight="1" x14ac:dyDescent="0.25">
      <c r="A77" s="447"/>
      <c r="B77" s="510">
        <v>13.01</v>
      </c>
      <c r="C77" s="511"/>
      <c r="D77" s="511"/>
      <c r="E77" s="511"/>
      <c r="F77" s="476" t="s">
        <v>480</v>
      </c>
      <c r="G77" s="474" t="s">
        <v>20</v>
      </c>
      <c r="H77" s="474"/>
      <c r="I77" s="474"/>
      <c r="J77" s="474"/>
      <c r="K77" s="551">
        <v>9</v>
      </c>
      <c r="L77" s="552">
        <v>1930000</v>
      </c>
      <c r="M77" s="552">
        <f>+K77*L77</f>
        <v>17370000</v>
      </c>
      <c r="N77" s="452"/>
    </row>
    <row r="78" spans="1:14" ht="124.5" customHeight="1" x14ac:dyDescent="0.25">
      <c r="A78" s="447"/>
      <c r="B78" s="510">
        <v>13.02</v>
      </c>
      <c r="C78" s="511"/>
      <c r="D78" s="511"/>
      <c r="E78" s="511"/>
      <c r="F78" s="476" t="s">
        <v>481</v>
      </c>
      <c r="G78" s="474" t="s">
        <v>20</v>
      </c>
      <c r="H78" s="474"/>
      <c r="I78" s="474"/>
      <c r="J78" s="474"/>
      <c r="K78" s="551">
        <v>2</v>
      </c>
      <c r="L78" s="552">
        <v>2370000</v>
      </c>
      <c r="M78" s="552">
        <f t="shared" ref="M78:M88" si="7">+K78*L78</f>
        <v>4740000</v>
      </c>
      <c r="N78" s="452"/>
    </row>
    <row r="79" spans="1:14" ht="86.25" customHeight="1" x14ac:dyDescent="0.25">
      <c r="A79" s="447"/>
      <c r="B79" s="510">
        <v>13.03</v>
      </c>
      <c r="C79" s="511"/>
      <c r="D79" s="511"/>
      <c r="E79" s="511"/>
      <c r="F79" s="476" t="s">
        <v>482</v>
      </c>
      <c r="G79" s="474" t="s">
        <v>20</v>
      </c>
      <c r="H79" s="474"/>
      <c r="I79" s="474"/>
      <c r="J79" s="474"/>
      <c r="K79" s="551">
        <v>2</v>
      </c>
      <c r="L79" s="552">
        <v>1960000</v>
      </c>
      <c r="M79" s="552">
        <f t="shared" si="7"/>
        <v>3920000</v>
      </c>
      <c r="N79" s="452"/>
    </row>
    <row r="80" spans="1:14" ht="20.25" customHeight="1" x14ac:dyDescent="0.25">
      <c r="A80" s="447"/>
      <c r="B80" s="510">
        <v>13.04</v>
      </c>
      <c r="C80" s="511"/>
      <c r="D80" s="511"/>
      <c r="E80" s="511"/>
      <c r="F80" s="476" t="s">
        <v>483</v>
      </c>
      <c r="G80" s="474" t="s">
        <v>20</v>
      </c>
      <c r="H80" s="474"/>
      <c r="I80" s="474"/>
      <c r="J80" s="474"/>
      <c r="K80" s="551">
        <v>9</v>
      </c>
      <c r="L80" s="552">
        <v>1080000</v>
      </c>
      <c r="M80" s="552">
        <f t="shared" si="7"/>
        <v>9720000</v>
      </c>
      <c r="N80" s="452"/>
    </row>
    <row r="81" spans="1:17" ht="130.5" customHeight="1" x14ac:dyDescent="0.25">
      <c r="A81" s="447"/>
      <c r="B81" s="510">
        <v>13.05</v>
      </c>
      <c r="C81" s="511"/>
      <c r="D81" s="511"/>
      <c r="E81" s="511"/>
      <c r="F81" s="476" t="s">
        <v>484</v>
      </c>
      <c r="G81" s="474" t="s">
        <v>20</v>
      </c>
      <c r="H81" s="474"/>
      <c r="I81" s="474"/>
      <c r="J81" s="474"/>
      <c r="K81" s="551">
        <v>1</v>
      </c>
      <c r="L81" s="552">
        <v>7120000</v>
      </c>
      <c r="M81" s="552">
        <f t="shared" si="7"/>
        <v>7120000</v>
      </c>
      <c r="N81" s="452"/>
    </row>
    <row r="82" spans="1:17" ht="66.75" customHeight="1" x14ac:dyDescent="0.25">
      <c r="A82" s="447"/>
      <c r="B82" s="510">
        <v>13.06</v>
      </c>
      <c r="C82" s="511"/>
      <c r="D82" s="511"/>
      <c r="E82" s="511"/>
      <c r="F82" s="476" t="s">
        <v>485</v>
      </c>
      <c r="G82" s="474" t="s">
        <v>20</v>
      </c>
      <c r="H82" s="474"/>
      <c r="I82" s="474"/>
      <c r="J82" s="474"/>
      <c r="K82" s="551">
        <v>14</v>
      </c>
      <c r="L82" s="552">
        <v>420000</v>
      </c>
      <c r="M82" s="552">
        <f t="shared" si="7"/>
        <v>5880000</v>
      </c>
      <c r="N82" s="452"/>
    </row>
    <row r="83" spans="1:17" ht="64.5" customHeight="1" x14ac:dyDescent="0.25">
      <c r="A83" s="447"/>
      <c r="B83" s="510">
        <v>13.07</v>
      </c>
      <c r="C83" s="511"/>
      <c r="D83" s="511"/>
      <c r="E83" s="511"/>
      <c r="F83" s="476" t="s">
        <v>486</v>
      </c>
      <c r="G83" s="474" t="s">
        <v>20</v>
      </c>
      <c r="H83" s="474"/>
      <c r="I83" s="474"/>
      <c r="J83" s="474"/>
      <c r="K83" s="551">
        <v>4</v>
      </c>
      <c r="L83" s="552">
        <v>2210000</v>
      </c>
      <c r="M83" s="552">
        <f t="shared" si="7"/>
        <v>8840000</v>
      </c>
      <c r="N83" s="452"/>
    </row>
    <row r="84" spans="1:17" ht="51" customHeight="1" x14ac:dyDescent="0.25">
      <c r="A84" s="447"/>
      <c r="B84" s="510">
        <v>13.08</v>
      </c>
      <c r="C84" s="511"/>
      <c r="D84" s="511"/>
      <c r="E84" s="511"/>
      <c r="F84" s="476" t="s">
        <v>487</v>
      </c>
      <c r="G84" s="474" t="s">
        <v>20</v>
      </c>
      <c r="H84" s="474"/>
      <c r="I84" s="474"/>
      <c r="J84" s="474"/>
      <c r="K84" s="551">
        <v>1</v>
      </c>
      <c r="L84" s="552">
        <v>1390000</v>
      </c>
      <c r="M84" s="552">
        <f t="shared" si="7"/>
        <v>1390000</v>
      </c>
      <c r="N84" s="452"/>
    </row>
    <row r="85" spans="1:17" ht="53.25" customHeight="1" x14ac:dyDescent="0.25">
      <c r="A85" s="447"/>
      <c r="B85" s="510">
        <v>13.09</v>
      </c>
      <c r="C85" s="511"/>
      <c r="D85" s="511"/>
      <c r="E85" s="511"/>
      <c r="F85" s="476" t="s">
        <v>488</v>
      </c>
      <c r="G85" s="474" t="s">
        <v>20</v>
      </c>
      <c r="H85" s="474"/>
      <c r="I85" s="474"/>
      <c r="J85" s="474"/>
      <c r="K85" s="551">
        <v>1</v>
      </c>
      <c r="L85" s="552">
        <v>1200000</v>
      </c>
      <c r="M85" s="552">
        <f t="shared" si="7"/>
        <v>1200000</v>
      </c>
      <c r="N85" s="452"/>
    </row>
    <row r="86" spans="1:17" ht="79.5" customHeight="1" x14ac:dyDescent="0.25">
      <c r="A86" s="447"/>
      <c r="B86" s="519">
        <v>13.1</v>
      </c>
      <c r="C86" s="511"/>
      <c r="D86" s="511"/>
      <c r="E86" s="511"/>
      <c r="F86" s="476" t="s">
        <v>489</v>
      </c>
      <c r="G86" s="474" t="s">
        <v>20</v>
      </c>
      <c r="H86" s="474"/>
      <c r="I86" s="474"/>
      <c r="J86" s="474"/>
      <c r="K86" s="551">
        <v>3</v>
      </c>
      <c r="L86" s="552">
        <v>1500000</v>
      </c>
      <c r="M86" s="552">
        <f t="shared" si="7"/>
        <v>4500000</v>
      </c>
      <c r="N86" s="452"/>
    </row>
    <row r="87" spans="1:17" ht="47.25" x14ac:dyDescent="0.25">
      <c r="A87" s="447"/>
      <c r="B87" s="510">
        <v>13.11</v>
      </c>
      <c r="C87" s="511"/>
      <c r="D87" s="511"/>
      <c r="E87" s="511"/>
      <c r="F87" s="476" t="s">
        <v>493</v>
      </c>
      <c r="G87" s="474" t="s">
        <v>20</v>
      </c>
      <c r="H87" s="474"/>
      <c r="I87" s="474"/>
      <c r="J87" s="474"/>
      <c r="K87" s="551">
        <v>3</v>
      </c>
      <c r="L87" s="552">
        <v>5140000</v>
      </c>
      <c r="M87" s="552">
        <f t="shared" si="7"/>
        <v>15420000</v>
      </c>
      <c r="N87" s="452"/>
    </row>
    <row r="88" spans="1:17" x14ac:dyDescent="0.25">
      <c r="A88" s="447"/>
      <c r="B88" s="510">
        <v>13.12</v>
      </c>
      <c r="C88" s="511"/>
      <c r="D88" s="511"/>
      <c r="E88" s="511"/>
      <c r="F88" s="476" t="s">
        <v>494</v>
      </c>
      <c r="G88" s="474" t="s">
        <v>20</v>
      </c>
      <c r="H88" s="474"/>
      <c r="I88" s="474"/>
      <c r="J88" s="474"/>
      <c r="K88" s="551">
        <v>3</v>
      </c>
      <c r="L88" s="552">
        <v>380000</v>
      </c>
      <c r="M88" s="552">
        <f t="shared" si="7"/>
        <v>1140000</v>
      </c>
      <c r="N88" s="452"/>
    </row>
    <row r="89" spans="1:17" x14ac:dyDescent="0.25">
      <c r="A89" s="1"/>
      <c r="B89" s="783" t="s">
        <v>23</v>
      </c>
      <c r="C89" s="783"/>
      <c r="D89" s="783"/>
      <c r="E89" s="783"/>
      <c r="F89" s="783"/>
      <c r="G89" s="783"/>
      <c r="H89" s="783"/>
      <c r="I89" s="783"/>
      <c r="J89" s="783"/>
      <c r="K89" s="783"/>
      <c r="L89" s="783"/>
      <c r="M89" s="520">
        <f>SUM(M10:M88)</f>
        <v>172030782.65264454</v>
      </c>
      <c r="N89" s="452"/>
    </row>
    <row r="90" spans="1:17" x14ac:dyDescent="0.25">
      <c r="A90" s="1"/>
      <c r="B90" s="521"/>
      <c r="C90" s="521"/>
      <c r="D90" s="522"/>
      <c r="E90" s="522"/>
      <c r="F90" s="523"/>
      <c r="G90" s="524"/>
      <c r="H90" s="524"/>
      <c r="I90" s="524"/>
      <c r="J90" s="524"/>
      <c r="K90" s="525"/>
      <c r="L90" s="526"/>
      <c r="M90" s="527"/>
      <c r="N90" s="452"/>
    </row>
    <row r="91" spans="1:17" x14ac:dyDescent="0.25">
      <c r="A91" s="1"/>
      <c r="B91" s="761" t="s">
        <v>24</v>
      </c>
      <c r="C91" s="761"/>
      <c r="D91" s="761"/>
      <c r="E91" s="761"/>
      <c r="F91" s="761"/>
      <c r="G91" s="761"/>
      <c r="H91" s="761"/>
      <c r="I91" s="761"/>
      <c r="J91" s="761"/>
      <c r="K91" s="761"/>
      <c r="L91" s="528">
        <f>+M99</f>
        <v>0.2</v>
      </c>
      <c r="M91" s="529">
        <f>+L91*M89</f>
        <v>34406156.53052891</v>
      </c>
      <c r="N91" s="452"/>
    </row>
    <row r="92" spans="1:17" x14ac:dyDescent="0.25">
      <c r="A92" s="1"/>
      <c r="B92" s="761" t="s">
        <v>25</v>
      </c>
      <c r="C92" s="761"/>
      <c r="D92" s="761"/>
      <c r="E92" s="761"/>
      <c r="F92" s="761" t="s">
        <v>26</v>
      </c>
      <c r="G92" s="761"/>
      <c r="H92" s="761"/>
      <c r="I92" s="761"/>
      <c r="J92" s="761"/>
      <c r="K92" s="761"/>
      <c r="L92" s="528">
        <f>+M100</f>
        <v>0.05</v>
      </c>
      <c r="M92" s="529">
        <f>+L92*M89</f>
        <v>8601539.1326322276</v>
      </c>
      <c r="N92" s="452"/>
    </row>
    <row r="93" spans="1:17" ht="17.25" customHeight="1" x14ac:dyDescent="0.25">
      <c r="A93" s="1"/>
      <c r="B93" s="761" t="s">
        <v>27</v>
      </c>
      <c r="C93" s="761"/>
      <c r="D93" s="761"/>
      <c r="E93" s="761"/>
      <c r="F93" s="761" t="s">
        <v>26</v>
      </c>
      <c r="G93" s="761"/>
      <c r="H93" s="761"/>
      <c r="I93" s="761"/>
      <c r="J93" s="761"/>
      <c r="K93" s="761"/>
      <c r="L93" s="528">
        <f>+M101</f>
        <v>0.05</v>
      </c>
      <c r="M93" s="529">
        <f>+L93*M89</f>
        <v>8601539.1326322276</v>
      </c>
      <c r="N93" s="452"/>
    </row>
    <row r="94" spans="1:17" x14ac:dyDescent="0.25">
      <c r="A94" s="1"/>
      <c r="B94" s="761" t="s">
        <v>28</v>
      </c>
      <c r="C94" s="761"/>
      <c r="D94" s="761"/>
      <c r="E94" s="761"/>
      <c r="F94" s="761" t="s">
        <v>29</v>
      </c>
      <c r="G94" s="761"/>
      <c r="H94" s="761"/>
      <c r="I94" s="761"/>
      <c r="J94" s="761"/>
      <c r="K94" s="761"/>
      <c r="L94" s="528">
        <v>0.19</v>
      </c>
      <c r="M94" s="529">
        <f>+L94*M93</f>
        <v>1634292.4352001233</v>
      </c>
      <c r="N94" s="452"/>
    </row>
    <row r="95" spans="1:17" x14ac:dyDescent="0.25">
      <c r="A95" s="1"/>
      <c r="B95" s="530"/>
      <c r="C95" s="530"/>
      <c r="D95" s="530"/>
      <c r="E95" s="530"/>
      <c r="F95" s="530"/>
      <c r="G95" s="530"/>
      <c r="H95" s="530"/>
      <c r="I95" s="530"/>
      <c r="J95" s="530"/>
      <c r="K95" s="531"/>
      <c r="L95" s="532"/>
      <c r="M95" s="533"/>
      <c r="N95" s="452"/>
    </row>
    <row r="96" spans="1:17" x14ac:dyDescent="0.25">
      <c r="A96" s="1"/>
      <c r="B96" s="769" t="s">
        <v>30</v>
      </c>
      <c r="C96" s="769"/>
      <c r="D96" s="769"/>
      <c r="E96" s="769"/>
      <c r="F96" s="769"/>
      <c r="G96" s="769"/>
      <c r="H96" s="769"/>
      <c r="I96" s="769"/>
      <c r="J96" s="769"/>
      <c r="K96" s="769"/>
      <c r="L96" s="769"/>
      <c r="M96" s="534">
        <f>+ROUND(SUM(M89:M94),0)</f>
        <v>225274310</v>
      </c>
      <c r="N96" s="452"/>
      <c r="P96" s="437"/>
      <c r="Q96" s="575">
        <f>+M96/260000000</f>
        <v>0.86643965384615385</v>
      </c>
    </row>
    <row r="97" spans="1:14" x14ac:dyDescent="0.25">
      <c r="A97" s="1"/>
      <c r="B97" s="521"/>
      <c r="C97" s="521"/>
      <c r="D97" s="521"/>
      <c r="E97" s="521"/>
      <c r="F97" s="522"/>
      <c r="G97" s="521"/>
      <c r="H97" s="521"/>
      <c r="I97" s="521"/>
      <c r="J97" s="521"/>
      <c r="K97" s="525"/>
      <c r="L97" s="535"/>
      <c r="M97" s="533"/>
      <c r="N97" s="452"/>
    </row>
    <row r="98" spans="1:14" ht="23.25" customHeight="1" x14ac:dyDescent="0.25">
      <c r="A98" s="1"/>
      <c r="B98" s="770" t="s">
        <v>495</v>
      </c>
      <c r="C98" s="770"/>
      <c r="D98" s="770"/>
      <c r="E98" s="770"/>
      <c r="F98" s="770"/>
      <c r="G98" s="772" t="s">
        <v>31</v>
      </c>
      <c r="H98" s="773"/>
      <c r="I98" s="773"/>
      <c r="J98" s="773"/>
      <c r="K98" s="774"/>
      <c r="L98" s="774"/>
      <c r="M98" s="536" t="s">
        <v>32</v>
      </c>
      <c r="N98" s="452"/>
    </row>
    <row r="99" spans="1:14" ht="20.100000000000001" customHeight="1" x14ac:dyDescent="0.25">
      <c r="A99" s="1"/>
      <c r="B99" s="770"/>
      <c r="C99" s="770"/>
      <c r="D99" s="770"/>
      <c r="E99" s="770"/>
      <c r="F99" s="771"/>
      <c r="G99" s="775" t="s">
        <v>33</v>
      </c>
      <c r="H99" s="776"/>
      <c r="I99" s="776"/>
      <c r="J99" s="776"/>
      <c r="K99" s="777"/>
      <c r="L99" s="537" t="s">
        <v>34</v>
      </c>
      <c r="M99" s="538">
        <v>0.2</v>
      </c>
      <c r="N99" s="452"/>
    </row>
    <row r="100" spans="1:14" ht="20.100000000000001" customHeight="1" x14ac:dyDescent="0.25">
      <c r="A100" s="1"/>
      <c r="B100" s="770"/>
      <c r="C100" s="770"/>
      <c r="D100" s="770"/>
      <c r="E100" s="770"/>
      <c r="F100" s="771"/>
      <c r="G100" s="778" t="s">
        <v>35</v>
      </c>
      <c r="H100" s="779"/>
      <c r="I100" s="779"/>
      <c r="J100" s="779"/>
      <c r="K100" s="780"/>
      <c r="L100" s="539" t="s">
        <v>36</v>
      </c>
      <c r="M100" s="540">
        <v>0.05</v>
      </c>
      <c r="N100" s="452"/>
    </row>
    <row r="101" spans="1:14" ht="20.100000000000001" customHeight="1" x14ac:dyDescent="0.25">
      <c r="A101" s="1"/>
      <c r="B101" s="770"/>
      <c r="C101" s="770"/>
      <c r="D101" s="770"/>
      <c r="E101" s="770"/>
      <c r="F101" s="771"/>
      <c r="G101" s="781" t="s">
        <v>37</v>
      </c>
      <c r="H101" s="782"/>
      <c r="I101" s="782"/>
      <c r="J101" s="782"/>
      <c r="K101" s="780"/>
      <c r="L101" s="539" t="s">
        <v>38</v>
      </c>
      <c r="M101" s="540">
        <v>0.05</v>
      </c>
      <c r="N101" s="452"/>
    </row>
    <row r="102" spans="1:14" x14ac:dyDescent="0.25">
      <c r="A102" s="1"/>
      <c r="B102" s="541"/>
      <c r="C102" s="542"/>
      <c r="D102" s="542"/>
      <c r="E102" s="542"/>
      <c r="F102" s="542"/>
      <c r="G102" s="764" t="s">
        <v>39</v>
      </c>
      <c r="H102" s="765"/>
      <c r="I102" s="765"/>
      <c r="J102" s="765"/>
      <c r="K102" s="766"/>
      <c r="L102" s="543" t="s">
        <v>40</v>
      </c>
      <c r="M102" s="544">
        <f>+SUM(M99:M101)</f>
        <v>0.3</v>
      </c>
      <c r="N102" s="452"/>
    </row>
    <row r="103" spans="1:14" x14ac:dyDescent="0.25">
      <c r="A103" s="1"/>
      <c r="K103" s="545"/>
      <c r="M103" s="546"/>
      <c r="N103" s="452"/>
    </row>
  </sheetData>
  <mergeCells count="38">
    <mergeCell ref="G102:K102"/>
    <mergeCell ref="H8:H9"/>
    <mergeCell ref="I8:I9"/>
    <mergeCell ref="J8:J9"/>
    <mergeCell ref="B94:K94"/>
    <mergeCell ref="B96:L96"/>
    <mergeCell ref="B98:F101"/>
    <mergeCell ref="G98:L98"/>
    <mergeCell ref="G99:K99"/>
    <mergeCell ref="G100:K100"/>
    <mergeCell ref="G101:K101"/>
    <mergeCell ref="G66:M66"/>
    <mergeCell ref="G76:M76"/>
    <mergeCell ref="B89:L89"/>
    <mergeCell ref="B91:K91"/>
    <mergeCell ref="B92:K92"/>
    <mergeCell ref="G11:M11"/>
    <mergeCell ref="G21:M21"/>
    <mergeCell ref="G24:M24"/>
    <mergeCell ref="G33:M33"/>
    <mergeCell ref="B93:K93"/>
    <mergeCell ref="G37:M37"/>
    <mergeCell ref="G45:M45"/>
    <mergeCell ref="G50:M50"/>
    <mergeCell ref="G55:M55"/>
    <mergeCell ref="G60:M60"/>
    <mergeCell ref="G64:M64"/>
    <mergeCell ref="B2:K4"/>
    <mergeCell ref="B6:E6"/>
    <mergeCell ref="F6:M6"/>
    <mergeCell ref="B8:B9"/>
    <mergeCell ref="C8:C9"/>
    <mergeCell ref="D8:E8"/>
    <mergeCell ref="F8:F9"/>
    <mergeCell ref="G8:G9"/>
    <mergeCell ref="K8:K9"/>
    <mergeCell ref="L8:L9"/>
    <mergeCell ref="M8:M9"/>
  </mergeCells>
  <printOptions horizontalCentered="1" verticalCentered="1"/>
  <pageMargins left="0.23622047244094491" right="0.23622047244094491" top="0.74803149606299213" bottom="0.74803149606299213" header="0.31496062992125984" footer="0.31496062992125984"/>
  <pageSetup scale="42"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9E9142-D02A-4B38-9E3A-A8DBA8E289EB}">
  <sheetPr codeName="Hoja2">
    <tabColor theme="1"/>
    <pageSetUpPr fitToPage="1"/>
  </sheetPr>
  <dimension ref="A1:N113"/>
  <sheetViews>
    <sheetView showGridLines="0" view="pageBreakPreview" topLeftCell="A70" zoomScale="70" zoomScaleNormal="85" zoomScaleSheetLayoutView="70" zoomScalePageLayoutView="25" workbookViewId="0">
      <selection activeCell="F58" sqref="F58"/>
    </sheetView>
  </sheetViews>
  <sheetFormatPr baseColWidth="10" defaultColWidth="10.85546875" defaultRowHeight="15.75" x14ac:dyDescent="0.25"/>
  <cols>
    <col min="1" max="1" width="3.140625" style="3" customWidth="1"/>
    <col min="2" max="2" width="13.5703125" style="448" customWidth="1"/>
    <col min="3" max="3" width="0" style="449" hidden="1" customWidth="1"/>
    <col min="4" max="4" width="15.5703125" style="449" hidden="1" customWidth="1"/>
    <col min="5" max="5" width="18.140625" style="449" hidden="1" customWidth="1"/>
    <col min="6" max="6" width="97.42578125" style="449" customWidth="1"/>
    <col min="7" max="7" width="9.85546875" style="448" customWidth="1"/>
    <col min="8" max="8" width="13.85546875" style="547" bestFit="1" customWidth="1"/>
    <col min="9" max="9" width="21" style="449" bestFit="1" customWidth="1"/>
    <col min="10" max="10" width="24" style="451" bestFit="1" customWidth="1"/>
    <col min="11" max="11" width="3.140625" style="2" customWidth="1"/>
    <col min="12" max="12" width="6.5703125" bestFit="1" customWidth="1"/>
    <col min="13" max="13" width="17" bestFit="1" customWidth="1"/>
  </cols>
  <sheetData>
    <row r="1" spans="1:11" ht="19.350000000000001" customHeight="1" x14ac:dyDescent="0.25">
      <c r="A1" s="1"/>
      <c r="H1" s="450"/>
      <c r="K1" s="452"/>
    </row>
    <row r="2" spans="1:11" ht="28.5" customHeight="1" x14ac:dyDescent="0.25">
      <c r="A2" s="438"/>
      <c r="B2" s="742" t="s">
        <v>0</v>
      </c>
      <c r="C2" s="742"/>
      <c r="D2" s="742"/>
      <c r="E2" s="742"/>
      <c r="F2" s="742"/>
      <c r="G2" s="742"/>
      <c r="H2" s="742"/>
      <c r="I2" s="453" t="s">
        <v>1</v>
      </c>
      <c r="J2" s="454" t="s">
        <v>2</v>
      </c>
      <c r="K2" s="455"/>
    </row>
    <row r="3" spans="1:11" ht="24.75" customHeight="1" x14ac:dyDescent="0.25">
      <c r="A3" s="1"/>
      <c r="B3" s="742"/>
      <c r="C3" s="742"/>
      <c r="D3" s="742"/>
      <c r="E3" s="742"/>
      <c r="F3" s="742"/>
      <c r="G3" s="742"/>
      <c r="H3" s="742"/>
      <c r="I3" s="453" t="s">
        <v>3</v>
      </c>
      <c r="J3" s="456">
        <v>2</v>
      </c>
      <c r="K3" s="452"/>
    </row>
    <row r="4" spans="1:11" ht="35.1" customHeight="1" x14ac:dyDescent="0.25">
      <c r="A4" s="1"/>
      <c r="B4" s="742"/>
      <c r="C4" s="742"/>
      <c r="D4" s="742"/>
      <c r="E4" s="742"/>
      <c r="F4" s="742"/>
      <c r="G4" s="742"/>
      <c r="H4" s="742"/>
      <c r="I4" s="457" t="s">
        <v>4</v>
      </c>
      <c r="J4" s="458">
        <v>44333</v>
      </c>
      <c r="K4" s="452"/>
    </row>
    <row r="5" spans="1:11" x14ac:dyDescent="0.25">
      <c r="A5" s="1"/>
      <c r="H5" s="450"/>
      <c r="K5" s="452"/>
    </row>
    <row r="6" spans="1:11" s="2" customFormat="1" ht="34.700000000000003" customHeight="1" x14ac:dyDescent="0.25">
      <c r="A6" s="1"/>
      <c r="B6" s="743" t="s">
        <v>5</v>
      </c>
      <c r="C6" s="743"/>
      <c r="D6" s="744"/>
      <c r="E6" s="744"/>
      <c r="F6" s="745" t="s">
        <v>496</v>
      </c>
      <c r="G6" s="746"/>
      <c r="H6" s="746"/>
      <c r="I6" s="746"/>
      <c r="J6" s="746"/>
      <c r="K6" s="452"/>
    </row>
    <row r="7" spans="1:11" ht="16.5" thickBot="1" x14ac:dyDescent="0.3">
      <c r="A7" s="1"/>
      <c r="H7" s="450"/>
      <c r="K7" s="452"/>
    </row>
    <row r="8" spans="1:11" x14ac:dyDescent="0.25">
      <c r="A8" s="1"/>
      <c r="B8" s="747" t="s">
        <v>6</v>
      </c>
      <c r="C8" s="749" t="s">
        <v>7</v>
      </c>
      <c r="D8" s="749" t="s">
        <v>8</v>
      </c>
      <c r="E8" s="749"/>
      <c r="F8" s="749" t="s">
        <v>9</v>
      </c>
      <c r="G8" s="749" t="s">
        <v>10</v>
      </c>
      <c r="H8" s="751" t="s">
        <v>11</v>
      </c>
      <c r="I8" s="753" t="s">
        <v>12</v>
      </c>
      <c r="J8" s="755" t="s">
        <v>13</v>
      </c>
      <c r="K8" s="452"/>
    </row>
    <row r="9" spans="1:11" ht="16.5" thickBot="1" x14ac:dyDescent="0.3">
      <c r="A9" s="1"/>
      <c r="B9" s="748"/>
      <c r="C9" s="750"/>
      <c r="D9" s="459" t="s">
        <v>14</v>
      </c>
      <c r="E9" s="460" t="s">
        <v>15</v>
      </c>
      <c r="F9" s="750"/>
      <c r="G9" s="750"/>
      <c r="H9" s="752"/>
      <c r="I9" s="754"/>
      <c r="J9" s="756"/>
      <c r="K9" s="452"/>
    </row>
    <row r="10" spans="1:11" ht="16.5" thickBot="1" x14ac:dyDescent="0.3">
      <c r="A10" s="1"/>
      <c r="B10" s="461"/>
      <c r="C10" s="462"/>
      <c r="D10" s="462"/>
      <c r="E10" s="463"/>
      <c r="F10" s="462" t="s">
        <v>331</v>
      </c>
      <c r="G10" s="462"/>
      <c r="H10" s="464"/>
      <c r="I10" s="465"/>
      <c r="J10" s="466"/>
      <c r="K10" s="452"/>
    </row>
    <row r="11" spans="1:11" ht="16.5" thickBot="1" x14ac:dyDescent="0.3">
      <c r="A11" s="1"/>
      <c r="B11" s="467">
        <v>1</v>
      </c>
      <c r="C11" s="468"/>
      <c r="D11" s="468"/>
      <c r="E11" s="468"/>
      <c r="F11" s="469" t="s">
        <v>330</v>
      </c>
      <c r="G11" s="784"/>
      <c r="H11" s="784"/>
      <c r="I11" s="784"/>
      <c r="J11" s="785"/>
      <c r="K11" s="452"/>
    </row>
    <row r="12" spans="1:11" x14ac:dyDescent="0.25">
      <c r="A12" s="447">
        <v>1</v>
      </c>
      <c r="B12" s="470">
        <f>B11+0.01</f>
        <v>1.01</v>
      </c>
      <c r="C12" s="471"/>
      <c r="D12" s="471"/>
      <c r="E12" s="471"/>
      <c r="F12" s="472" t="s">
        <v>197</v>
      </c>
      <c r="G12" s="471" t="s">
        <v>17</v>
      </c>
      <c r="H12" s="548">
        <f>MEMORIAS!X36</f>
        <v>721.8777</v>
      </c>
      <c r="I12" s="549">
        <f>APUS!H42</f>
        <v>3253</v>
      </c>
      <c r="J12" s="550">
        <f>H12*I12</f>
        <v>2348268.1581000001</v>
      </c>
      <c r="K12" s="452"/>
    </row>
    <row r="13" spans="1:11" ht="60" x14ac:dyDescent="0.25">
      <c r="A13" s="447">
        <f>A12+1</f>
        <v>2</v>
      </c>
      <c r="B13" s="473">
        <f t="shared" ref="B13:B19" si="0">B12+0.01</f>
        <v>1.02</v>
      </c>
      <c r="C13" s="474"/>
      <c r="D13" s="474"/>
      <c r="E13" s="474"/>
      <c r="F13" s="475" t="s">
        <v>355</v>
      </c>
      <c r="G13" s="474" t="s">
        <v>16</v>
      </c>
      <c r="H13" s="551">
        <f>MEMORIAS!X73</f>
        <v>52.8</v>
      </c>
      <c r="I13" s="552">
        <f>APUS!H109</f>
        <v>166456</v>
      </c>
      <c r="J13" s="553">
        <f t="shared" ref="J13:J19" si="1">H13*I13</f>
        <v>8788876.7999999989</v>
      </c>
      <c r="K13" s="452"/>
    </row>
    <row r="14" spans="1:11" ht="75" x14ac:dyDescent="0.25">
      <c r="A14" s="447">
        <f t="shared" ref="A14:A19" si="2">A13+1</f>
        <v>3</v>
      </c>
      <c r="B14" s="473">
        <f t="shared" si="0"/>
        <v>1.03</v>
      </c>
      <c r="C14" s="474"/>
      <c r="D14" s="474"/>
      <c r="E14" s="474"/>
      <c r="F14" s="475" t="s">
        <v>41</v>
      </c>
      <c r="G14" s="474" t="s">
        <v>17</v>
      </c>
      <c r="H14" s="551">
        <f>MEMORIAS!X110</f>
        <v>9.3500000000000014</v>
      </c>
      <c r="I14" s="552">
        <f>APUS!H176</f>
        <v>529235</v>
      </c>
      <c r="J14" s="553">
        <f t="shared" si="1"/>
        <v>4948347.2500000009</v>
      </c>
      <c r="K14" s="452"/>
    </row>
    <row r="15" spans="1:11" ht="47.25" x14ac:dyDescent="0.25">
      <c r="A15" s="447">
        <f t="shared" si="2"/>
        <v>4</v>
      </c>
      <c r="B15" s="473">
        <f t="shared" si="0"/>
        <v>1.04</v>
      </c>
      <c r="C15" s="474"/>
      <c r="D15" s="474"/>
      <c r="E15" s="474"/>
      <c r="F15" s="476" t="s">
        <v>340</v>
      </c>
      <c r="G15" s="474" t="s">
        <v>20</v>
      </c>
      <c r="H15" s="551">
        <f>MEMORIAS!X147</f>
        <v>2</v>
      </c>
      <c r="I15" s="552">
        <f>APUS!H243</f>
        <v>390187</v>
      </c>
      <c r="J15" s="553">
        <f t="shared" si="1"/>
        <v>780374</v>
      </c>
      <c r="K15" s="452"/>
    </row>
    <row r="16" spans="1:11" ht="47.25" x14ac:dyDescent="0.25">
      <c r="A16" s="447">
        <f t="shared" si="2"/>
        <v>5</v>
      </c>
      <c r="B16" s="473">
        <f t="shared" si="0"/>
        <v>1.05</v>
      </c>
      <c r="C16" s="474"/>
      <c r="D16" s="474"/>
      <c r="E16" s="474"/>
      <c r="F16" s="476" t="s">
        <v>236</v>
      </c>
      <c r="G16" s="474" t="s">
        <v>16</v>
      </c>
      <c r="H16" s="551">
        <f>MEMORIAS!X183</f>
        <v>4.25</v>
      </c>
      <c r="I16" s="552">
        <f>APUS!H310</f>
        <v>135793</v>
      </c>
      <c r="J16" s="553">
        <f t="shared" si="1"/>
        <v>577120.25</v>
      </c>
      <c r="K16" s="452"/>
    </row>
    <row r="17" spans="1:11" ht="30" x14ac:dyDescent="0.25">
      <c r="A17" s="447">
        <f t="shared" si="2"/>
        <v>6</v>
      </c>
      <c r="B17" s="473">
        <f t="shared" si="0"/>
        <v>1.06</v>
      </c>
      <c r="C17" s="474"/>
      <c r="D17" s="474"/>
      <c r="E17" s="474"/>
      <c r="F17" s="477" t="s">
        <v>473</v>
      </c>
      <c r="G17" s="474" t="s">
        <v>17</v>
      </c>
      <c r="H17" s="551">
        <f>MEMORIAS!X220</f>
        <v>814.56</v>
      </c>
      <c r="I17" s="552">
        <f>APUS!H376</f>
        <v>2372</v>
      </c>
      <c r="J17" s="553">
        <f t="shared" si="1"/>
        <v>1932136.3199999998</v>
      </c>
      <c r="K17" s="452"/>
    </row>
    <row r="18" spans="1:11" ht="30" x14ac:dyDescent="0.25">
      <c r="A18" s="447">
        <f t="shared" si="2"/>
        <v>7</v>
      </c>
      <c r="B18" s="473">
        <f t="shared" si="0"/>
        <v>1.07</v>
      </c>
      <c r="C18" s="474"/>
      <c r="D18" s="474"/>
      <c r="E18" s="474"/>
      <c r="F18" s="475" t="s">
        <v>223</v>
      </c>
      <c r="G18" s="474" t="s">
        <v>17</v>
      </c>
      <c r="H18" s="551">
        <f>MEMORIAS!X256</f>
        <v>814.56</v>
      </c>
      <c r="I18" s="552">
        <f>APUS!H442</f>
        <v>1039</v>
      </c>
      <c r="J18" s="553">
        <f t="shared" si="1"/>
        <v>846327.84</v>
      </c>
      <c r="K18" s="452"/>
    </row>
    <row r="19" spans="1:11" ht="30.75" thickBot="1" x14ac:dyDescent="0.3">
      <c r="A19" s="447">
        <f t="shared" si="2"/>
        <v>8</v>
      </c>
      <c r="B19" s="473">
        <f t="shared" si="0"/>
        <v>1.08</v>
      </c>
      <c r="C19" s="478"/>
      <c r="D19" s="478"/>
      <c r="E19" s="478"/>
      <c r="F19" s="479" t="s">
        <v>147</v>
      </c>
      <c r="G19" s="480" t="s">
        <v>20</v>
      </c>
      <c r="H19" s="554">
        <f>MEMORIAS!X292</f>
        <v>1</v>
      </c>
      <c r="I19" s="555">
        <f>APUS!H508</f>
        <v>384805</v>
      </c>
      <c r="J19" s="556">
        <f t="shared" si="1"/>
        <v>384805</v>
      </c>
      <c r="K19" s="452"/>
    </row>
    <row r="20" spans="1:11" ht="16.5" thickBot="1" x14ac:dyDescent="0.3">
      <c r="A20" s="447"/>
      <c r="B20" s="461"/>
      <c r="C20" s="462"/>
      <c r="D20" s="462"/>
      <c r="E20" s="463"/>
      <c r="F20" s="481" t="s">
        <v>329</v>
      </c>
      <c r="G20" s="462"/>
      <c r="H20" s="464"/>
      <c r="I20" s="465"/>
      <c r="J20" s="466"/>
      <c r="K20" s="452"/>
    </row>
    <row r="21" spans="1:11" ht="16.5" thickBot="1" x14ac:dyDescent="0.3">
      <c r="A21" s="1"/>
      <c r="B21" s="482">
        <f>B11+1</f>
        <v>2</v>
      </c>
      <c r="C21" s="483"/>
      <c r="D21" s="483"/>
      <c r="E21" s="483"/>
      <c r="F21" s="484" t="s">
        <v>332</v>
      </c>
      <c r="G21" s="757"/>
      <c r="H21" s="757"/>
      <c r="I21" s="757"/>
      <c r="J21" s="758"/>
      <c r="K21" s="452"/>
    </row>
    <row r="22" spans="1:11" ht="31.5" x14ac:dyDescent="0.25">
      <c r="A22" s="447">
        <f>A19+1</f>
        <v>9</v>
      </c>
      <c r="B22" s="470">
        <f>B21+0.01</f>
        <v>2.0099999999999998</v>
      </c>
      <c r="C22" s="471"/>
      <c r="D22" s="471"/>
      <c r="E22" s="471"/>
      <c r="F22" s="485" t="s">
        <v>238</v>
      </c>
      <c r="G22" s="486" t="s">
        <v>17</v>
      </c>
      <c r="H22" s="548">
        <f>MEMORIAS!X329</f>
        <v>125.70000000000002</v>
      </c>
      <c r="I22" s="549">
        <f>APUS!H575</f>
        <v>15929</v>
      </c>
      <c r="J22" s="550">
        <f>H22*I22</f>
        <v>2002275.3000000003</v>
      </c>
      <c r="K22" s="452"/>
    </row>
    <row r="23" spans="1:11" ht="31.5" customHeight="1" x14ac:dyDescent="0.25">
      <c r="A23" s="447">
        <f>A22+1</f>
        <v>10</v>
      </c>
      <c r="B23" s="473">
        <f t="shared" ref="B23:B59" si="3">B22+0.01</f>
        <v>2.0199999999999996</v>
      </c>
      <c r="C23" s="474"/>
      <c r="D23" s="474"/>
      <c r="E23" s="474"/>
      <c r="F23" s="476" t="s">
        <v>243</v>
      </c>
      <c r="G23" s="487" t="s">
        <v>20</v>
      </c>
      <c r="H23" s="551">
        <f>MEMORIAS!X366</f>
        <v>7</v>
      </c>
      <c r="I23" s="552">
        <f>APUS!H642</f>
        <v>113661</v>
      </c>
      <c r="J23" s="553">
        <f t="shared" ref="J23:J75" si="4">H23*I23</f>
        <v>795627</v>
      </c>
      <c r="K23" s="452"/>
    </row>
    <row r="24" spans="1:11" x14ac:dyDescent="0.25">
      <c r="A24" s="447">
        <f>A23+1</f>
        <v>11</v>
      </c>
      <c r="B24" s="473">
        <f t="shared" si="3"/>
        <v>2.0299999999999994</v>
      </c>
      <c r="C24" s="474"/>
      <c r="D24" s="474"/>
      <c r="E24" s="474"/>
      <c r="F24" s="476" t="s">
        <v>244</v>
      </c>
      <c r="G24" s="487" t="s">
        <v>20</v>
      </c>
      <c r="H24" s="551">
        <f>MEMORIAS!X403</f>
        <v>4</v>
      </c>
      <c r="I24" s="552">
        <f>APUS!H709</f>
        <v>80873</v>
      </c>
      <c r="J24" s="553">
        <f t="shared" si="4"/>
        <v>323492</v>
      </c>
      <c r="K24" s="452"/>
    </row>
    <row r="25" spans="1:11" ht="31.5" x14ac:dyDescent="0.25">
      <c r="A25" s="447">
        <f>A24+1</f>
        <v>12</v>
      </c>
      <c r="B25" s="473">
        <f t="shared" si="3"/>
        <v>2.0399999999999991</v>
      </c>
      <c r="C25" s="474"/>
      <c r="D25" s="474"/>
      <c r="E25" s="474"/>
      <c r="F25" s="476" t="s">
        <v>245</v>
      </c>
      <c r="G25" s="487" t="s">
        <v>17</v>
      </c>
      <c r="H25" s="551">
        <f>MEMORIAS!X440</f>
        <v>84.350000000000009</v>
      </c>
      <c r="I25" s="552">
        <f>APUS!H776</f>
        <v>21400</v>
      </c>
      <c r="J25" s="553">
        <f t="shared" si="4"/>
        <v>1805090.0000000002</v>
      </c>
      <c r="K25" s="452"/>
    </row>
    <row r="26" spans="1:11" ht="31.5" x14ac:dyDescent="0.25">
      <c r="A26" s="447">
        <f t="shared" ref="A26:A64" si="5">A25+1</f>
        <v>13</v>
      </c>
      <c r="B26" s="473">
        <f t="shared" si="3"/>
        <v>2.0499999999999989</v>
      </c>
      <c r="C26" s="474"/>
      <c r="D26" s="474"/>
      <c r="E26" s="474"/>
      <c r="F26" s="476" t="s">
        <v>246</v>
      </c>
      <c r="G26" s="487" t="s">
        <v>17</v>
      </c>
      <c r="H26" s="551">
        <f>MEMORIAS!X477</f>
        <v>5.8250000000000002</v>
      </c>
      <c r="I26" s="552">
        <f>APUS!H843</f>
        <v>23723</v>
      </c>
      <c r="J26" s="553">
        <f t="shared" si="4"/>
        <v>138186.47500000001</v>
      </c>
      <c r="K26" s="452"/>
    </row>
    <row r="27" spans="1:11" x14ac:dyDescent="0.25">
      <c r="A27" s="447">
        <f t="shared" si="5"/>
        <v>14</v>
      </c>
      <c r="B27" s="473">
        <f t="shared" si="3"/>
        <v>2.0599999999999987</v>
      </c>
      <c r="C27" s="474"/>
      <c r="D27" s="474"/>
      <c r="E27" s="474"/>
      <c r="F27" s="476" t="s">
        <v>247</v>
      </c>
      <c r="G27" s="487" t="s">
        <v>20</v>
      </c>
      <c r="H27" s="551">
        <f>MEMORIAS!X514</f>
        <v>18</v>
      </c>
      <c r="I27" s="552">
        <f>APUS!H910</f>
        <v>17792</v>
      </c>
      <c r="J27" s="553">
        <f t="shared" si="4"/>
        <v>320256</v>
      </c>
      <c r="K27" s="452"/>
    </row>
    <row r="28" spans="1:11" ht="31.5" x14ac:dyDescent="0.25">
      <c r="A28" s="447">
        <f t="shared" si="5"/>
        <v>15</v>
      </c>
      <c r="B28" s="488">
        <f t="shared" si="3"/>
        <v>2.0699999999999985</v>
      </c>
      <c r="C28" s="474"/>
      <c r="D28" s="474"/>
      <c r="E28" s="474"/>
      <c r="F28" s="476" t="s">
        <v>404</v>
      </c>
      <c r="G28" s="487" t="s">
        <v>17</v>
      </c>
      <c r="H28" s="551">
        <f>MEMORIAS!X551</f>
        <v>12.22</v>
      </c>
      <c r="I28" s="552">
        <f>APUS!H977</f>
        <v>32045</v>
      </c>
      <c r="J28" s="553">
        <f t="shared" si="4"/>
        <v>391589.9</v>
      </c>
      <c r="K28" s="452"/>
    </row>
    <row r="29" spans="1:11" ht="31.5" x14ac:dyDescent="0.25">
      <c r="A29" s="447">
        <f t="shared" si="5"/>
        <v>16</v>
      </c>
      <c r="B29" s="488">
        <f t="shared" si="3"/>
        <v>2.0799999999999983</v>
      </c>
      <c r="C29" s="474"/>
      <c r="D29" s="474"/>
      <c r="E29" s="474"/>
      <c r="F29" s="476" t="s">
        <v>433</v>
      </c>
      <c r="G29" s="487" t="s">
        <v>16</v>
      </c>
      <c r="H29" s="551">
        <f>MEMORIAS!X588</f>
        <v>6.65</v>
      </c>
      <c r="I29" s="552">
        <f>APUS!H1044</f>
        <v>42272</v>
      </c>
      <c r="J29" s="553">
        <f t="shared" si="4"/>
        <v>281108.8</v>
      </c>
      <c r="K29" s="452"/>
    </row>
    <row r="30" spans="1:11" ht="48" thickBot="1" x14ac:dyDescent="0.3">
      <c r="A30" s="447">
        <f t="shared" si="5"/>
        <v>17</v>
      </c>
      <c r="B30" s="489">
        <f t="shared" si="3"/>
        <v>2.0899999999999981</v>
      </c>
      <c r="C30" s="490"/>
      <c r="D30" s="490"/>
      <c r="E30" s="490"/>
      <c r="F30" s="491" t="s">
        <v>434</v>
      </c>
      <c r="G30" s="492" t="s">
        <v>17</v>
      </c>
      <c r="H30" s="557">
        <f>MEMORIAS!X625</f>
        <v>2.4500000000000002</v>
      </c>
      <c r="I30" s="558">
        <f>APUS!H1111</f>
        <v>36441</v>
      </c>
      <c r="J30" s="559">
        <f t="shared" si="4"/>
        <v>89280.450000000012</v>
      </c>
      <c r="K30" s="452"/>
    </row>
    <row r="31" spans="1:11" ht="16.5" thickBot="1" x14ac:dyDescent="0.3">
      <c r="A31" s="447"/>
      <c r="B31" s="482">
        <f>B21+1</f>
        <v>3</v>
      </c>
      <c r="C31" s="483"/>
      <c r="D31" s="483"/>
      <c r="E31" s="483"/>
      <c r="F31" s="484" t="s">
        <v>333</v>
      </c>
      <c r="G31" s="757"/>
      <c r="H31" s="757"/>
      <c r="I31" s="757"/>
      <c r="J31" s="758"/>
      <c r="K31" s="452"/>
    </row>
    <row r="32" spans="1:11" x14ac:dyDescent="0.25">
      <c r="A32" s="447">
        <f>A30+1</f>
        <v>18</v>
      </c>
      <c r="B32" s="473">
        <f>B31+0.01</f>
        <v>3.01</v>
      </c>
      <c r="C32" s="480"/>
      <c r="D32" s="480"/>
      <c r="E32" s="480"/>
      <c r="F32" s="476" t="s">
        <v>388</v>
      </c>
      <c r="G32" s="487" t="s">
        <v>17</v>
      </c>
      <c r="H32" s="551">
        <f>MEMORIAS!X662</f>
        <v>92.759999999999991</v>
      </c>
      <c r="I32" s="552">
        <f>APUS!H1178</f>
        <v>106857</v>
      </c>
      <c r="J32" s="553">
        <f t="shared" si="4"/>
        <v>9912055.3199999984</v>
      </c>
      <c r="K32" s="452"/>
    </row>
    <row r="33" spans="1:11" ht="16.5" thickBot="1" x14ac:dyDescent="0.3">
      <c r="A33" s="447">
        <f>A32+1</f>
        <v>19</v>
      </c>
      <c r="B33" s="473">
        <f>B32+0.01</f>
        <v>3.0199999999999996</v>
      </c>
      <c r="C33" s="493"/>
      <c r="D33" s="493"/>
      <c r="E33" s="493"/>
      <c r="F33" s="491" t="s">
        <v>338</v>
      </c>
      <c r="G33" s="494" t="s">
        <v>16</v>
      </c>
      <c r="H33" s="557">
        <f>MEMORIAS!X699</f>
        <v>95.52000000000001</v>
      </c>
      <c r="I33" s="558">
        <f>APUS!H1245</f>
        <v>22902</v>
      </c>
      <c r="J33" s="553">
        <f t="shared" si="4"/>
        <v>2187599.04</v>
      </c>
      <c r="K33" s="452"/>
    </row>
    <row r="34" spans="1:11" ht="16.5" thickBot="1" x14ac:dyDescent="0.3">
      <c r="A34" s="447"/>
      <c r="B34" s="482">
        <f>B31+1</f>
        <v>4</v>
      </c>
      <c r="C34" s="483"/>
      <c r="D34" s="483"/>
      <c r="E34" s="483"/>
      <c r="F34" s="484" t="s">
        <v>334</v>
      </c>
      <c r="G34" s="757"/>
      <c r="H34" s="757"/>
      <c r="I34" s="757"/>
      <c r="J34" s="758"/>
      <c r="K34" s="452"/>
    </row>
    <row r="35" spans="1:11" ht="31.5" x14ac:dyDescent="0.25">
      <c r="A35" s="447">
        <f>A33+1</f>
        <v>20</v>
      </c>
      <c r="B35" s="473">
        <f>B34+0.01</f>
        <v>4.01</v>
      </c>
      <c r="C35" s="480"/>
      <c r="D35" s="480"/>
      <c r="E35" s="480"/>
      <c r="F35" s="476" t="s">
        <v>252</v>
      </c>
      <c r="G35" s="487" t="s">
        <v>20</v>
      </c>
      <c r="H35" s="554">
        <f>MEMORIAS!X736</f>
        <v>3</v>
      </c>
      <c r="I35" s="555">
        <f>APUS!H1312</f>
        <v>1475748</v>
      </c>
      <c r="J35" s="553">
        <f t="shared" si="4"/>
        <v>4427244</v>
      </c>
      <c r="K35" s="452"/>
    </row>
    <row r="36" spans="1:11" ht="31.5" x14ac:dyDescent="0.25">
      <c r="A36" s="447">
        <f t="shared" si="5"/>
        <v>21</v>
      </c>
      <c r="B36" s="473">
        <f t="shared" si="3"/>
        <v>4.0199999999999996</v>
      </c>
      <c r="C36" s="480"/>
      <c r="D36" s="480"/>
      <c r="E36" s="480"/>
      <c r="F36" s="476" t="s">
        <v>253</v>
      </c>
      <c r="G36" s="487" t="s">
        <v>20</v>
      </c>
      <c r="H36" s="554">
        <f>MEMORIAS!X773</f>
        <v>3</v>
      </c>
      <c r="I36" s="555">
        <f>APUS!H1379</f>
        <v>1281711</v>
      </c>
      <c r="J36" s="553">
        <f t="shared" si="4"/>
        <v>3845133</v>
      </c>
      <c r="K36" s="452"/>
    </row>
    <row r="37" spans="1:11" x14ac:dyDescent="0.25">
      <c r="A37" s="447">
        <f t="shared" si="5"/>
        <v>22</v>
      </c>
      <c r="B37" s="473">
        <f t="shared" si="3"/>
        <v>4.0299999999999994</v>
      </c>
      <c r="C37" s="480"/>
      <c r="D37" s="480"/>
      <c r="E37" s="480"/>
      <c r="F37" s="495" t="s">
        <v>378</v>
      </c>
      <c r="G37" s="487" t="s">
        <v>20</v>
      </c>
      <c r="H37" s="554">
        <f>MEMORIAS!X810</f>
        <v>3</v>
      </c>
      <c r="I37" s="555">
        <f>APUS!H1446</f>
        <v>219350</v>
      </c>
      <c r="J37" s="553">
        <f t="shared" si="4"/>
        <v>658050</v>
      </c>
      <c r="K37" s="452"/>
    </row>
    <row r="38" spans="1:11" ht="78.75" x14ac:dyDescent="0.25">
      <c r="A38" s="447">
        <f t="shared" si="5"/>
        <v>23</v>
      </c>
      <c r="B38" s="473">
        <f t="shared" si="3"/>
        <v>4.0399999999999991</v>
      </c>
      <c r="C38" s="480"/>
      <c r="D38" s="480"/>
      <c r="E38" s="480"/>
      <c r="F38" s="476" t="s">
        <v>377</v>
      </c>
      <c r="G38" s="496" t="s">
        <v>20</v>
      </c>
      <c r="H38" s="554">
        <f>MEMORIAS!X847</f>
        <v>3</v>
      </c>
      <c r="I38" s="555">
        <f>APUS!H1513</f>
        <v>2018848</v>
      </c>
      <c r="J38" s="553">
        <f t="shared" si="4"/>
        <v>6056544</v>
      </c>
      <c r="K38" s="452"/>
    </row>
    <row r="39" spans="1:11" x14ac:dyDescent="0.25">
      <c r="A39" s="447">
        <f t="shared" si="5"/>
        <v>24</v>
      </c>
      <c r="B39" s="473">
        <f t="shared" si="3"/>
        <v>4.0499999999999989</v>
      </c>
      <c r="C39" s="497"/>
      <c r="D39" s="497"/>
      <c r="E39" s="497"/>
      <c r="F39" s="476" t="s">
        <v>316</v>
      </c>
      <c r="G39" s="498" t="s">
        <v>20</v>
      </c>
      <c r="H39" s="551">
        <f>MEMORIAS!X884</f>
        <v>4</v>
      </c>
      <c r="I39" s="552">
        <f>APUS!H1579</f>
        <v>29623</v>
      </c>
      <c r="J39" s="552">
        <f>H39*I39</f>
        <v>118492</v>
      </c>
      <c r="K39" s="452"/>
    </row>
    <row r="40" spans="1:11" x14ac:dyDescent="0.25">
      <c r="A40" s="447">
        <f t="shared" si="5"/>
        <v>25</v>
      </c>
      <c r="B40" s="473">
        <f t="shared" si="3"/>
        <v>4.0599999999999987</v>
      </c>
      <c r="C40" s="497"/>
      <c r="D40" s="497"/>
      <c r="E40" s="497"/>
      <c r="F40" s="476" t="s">
        <v>317</v>
      </c>
      <c r="G40" s="498" t="s">
        <v>20</v>
      </c>
      <c r="H40" s="551">
        <f>MEMORIAS!X921</f>
        <v>4</v>
      </c>
      <c r="I40" s="552">
        <f>APUS!H1646</f>
        <v>38139</v>
      </c>
      <c r="J40" s="552">
        <f>H40*I40</f>
        <v>152556</v>
      </c>
      <c r="K40" s="452"/>
    </row>
    <row r="41" spans="1:11" ht="31.5" x14ac:dyDescent="0.25">
      <c r="A41" s="447">
        <f t="shared" si="5"/>
        <v>26</v>
      </c>
      <c r="B41" s="473">
        <f t="shared" si="3"/>
        <v>4.0699999999999985</v>
      </c>
      <c r="C41" s="497"/>
      <c r="D41" s="497"/>
      <c r="E41" s="497"/>
      <c r="F41" s="499" t="s">
        <v>322</v>
      </c>
      <c r="G41" s="474" t="s">
        <v>16</v>
      </c>
      <c r="H41" s="551">
        <f>MEMORIAS!X958</f>
        <v>14</v>
      </c>
      <c r="I41" s="552">
        <f>APUS!H1713</f>
        <v>30529</v>
      </c>
      <c r="J41" s="552">
        <f>H41*I41</f>
        <v>427406</v>
      </c>
      <c r="K41" s="452"/>
    </row>
    <row r="42" spans="1:11" ht="32.25" thickBot="1" x14ac:dyDescent="0.3">
      <c r="A42" s="447">
        <f t="shared" si="5"/>
        <v>27</v>
      </c>
      <c r="B42" s="473">
        <f t="shared" si="3"/>
        <v>4.0799999999999983</v>
      </c>
      <c r="C42" s="497"/>
      <c r="D42" s="497"/>
      <c r="E42" s="497"/>
      <c r="F42" s="476" t="s">
        <v>325</v>
      </c>
      <c r="G42" s="474" t="s">
        <v>16</v>
      </c>
      <c r="H42" s="551">
        <f>MEMORIAS!X995</f>
        <v>14</v>
      </c>
      <c r="I42" s="552">
        <f>APUS!H1780</f>
        <v>54927</v>
      </c>
      <c r="J42" s="552">
        <f>H42*I42</f>
        <v>768978</v>
      </c>
      <c r="K42" s="452"/>
    </row>
    <row r="43" spans="1:11" ht="16.5" thickBot="1" x14ac:dyDescent="0.3">
      <c r="A43" s="447"/>
      <c r="B43" s="500">
        <f>B34+1</f>
        <v>5</v>
      </c>
      <c r="C43" s="501"/>
      <c r="D43" s="501"/>
      <c r="E43" s="501"/>
      <c r="F43" s="502" t="s">
        <v>464</v>
      </c>
      <c r="G43" s="759"/>
      <c r="H43" s="759"/>
      <c r="I43" s="759"/>
      <c r="J43" s="760"/>
      <c r="K43" s="452"/>
    </row>
    <row r="44" spans="1:11" ht="31.5" x14ac:dyDescent="0.25">
      <c r="A44" s="447">
        <f>A42+1</f>
        <v>28</v>
      </c>
      <c r="B44" s="473">
        <f>B43+0.01</f>
        <v>5.01</v>
      </c>
      <c r="C44" s="480"/>
      <c r="D44" s="480"/>
      <c r="E44" s="480"/>
      <c r="F44" s="476" t="s">
        <v>266</v>
      </c>
      <c r="G44" s="487" t="s">
        <v>17</v>
      </c>
      <c r="H44" s="554">
        <f>MEMORIAS!X1032</f>
        <v>73.7</v>
      </c>
      <c r="I44" s="555">
        <f>APUS!H1847</f>
        <v>78229</v>
      </c>
      <c r="J44" s="553">
        <f t="shared" si="4"/>
        <v>5765477.2999999998</v>
      </c>
      <c r="K44" s="452"/>
    </row>
    <row r="45" spans="1:11" x14ac:dyDescent="0.25">
      <c r="A45" s="447">
        <f t="shared" si="5"/>
        <v>29</v>
      </c>
      <c r="B45" s="474">
        <f t="shared" si="3"/>
        <v>5.0199999999999996</v>
      </c>
      <c r="C45" s="474"/>
      <c r="D45" s="474"/>
      <c r="E45" s="474"/>
      <c r="F45" s="476" t="s">
        <v>267</v>
      </c>
      <c r="G45" s="487" t="s">
        <v>17</v>
      </c>
      <c r="H45" s="551">
        <f>MEMORIAS!X1069</f>
        <v>309.24193912543154</v>
      </c>
      <c r="I45" s="552">
        <f>APUS!H1914</f>
        <v>15216</v>
      </c>
      <c r="J45" s="553">
        <f t="shared" si="4"/>
        <v>4705425.345732566</v>
      </c>
      <c r="K45" s="452"/>
    </row>
    <row r="46" spans="1:11" ht="16.5" thickBot="1" x14ac:dyDescent="0.3">
      <c r="A46" s="447">
        <v>30</v>
      </c>
      <c r="B46" s="474">
        <f t="shared" si="3"/>
        <v>5.0299999999999994</v>
      </c>
      <c r="C46" s="503"/>
      <c r="D46" s="503"/>
      <c r="E46" s="503"/>
      <c r="F46" s="476" t="s">
        <v>468</v>
      </c>
      <c r="G46" s="504" t="s">
        <v>17</v>
      </c>
      <c r="H46" s="560">
        <f>MEMORIAS!X1106</f>
        <v>35.090000000000003</v>
      </c>
      <c r="I46" s="561">
        <f>APUS!H1981</f>
        <v>21574</v>
      </c>
      <c r="J46" s="553">
        <f t="shared" si="4"/>
        <v>757031.66</v>
      </c>
      <c r="K46" s="452"/>
    </row>
    <row r="47" spans="1:11" ht="16.5" thickBot="1" x14ac:dyDescent="0.3">
      <c r="A47" s="447"/>
      <c r="B47" s="500">
        <f>B43+1</f>
        <v>6</v>
      </c>
      <c r="C47" s="501"/>
      <c r="D47" s="501"/>
      <c r="E47" s="501"/>
      <c r="F47" s="502" t="s">
        <v>335</v>
      </c>
      <c r="G47" s="759"/>
      <c r="H47" s="759"/>
      <c r="I47" s="759"/>
      <c r="J47" s="760"/>
      <c r="K47" s="452"/>
    </row>
    <row r="48" spans="1:11" x14ac:dyDescent="0.25">
      <c r="A48" s="447">
        <f>+A46+1</f>
        <v>31</v>
      </c>
      <c r="B48" s="474">
        <f t="shared" ref="B48:B49" si="6">B47+0.01</f>
        <v>6.01</v>
      </c>
      <c r="C48" s="474"/>
      <c r="D48" s="474"/>
      <c r="E48" s="474"/>
      <c r="F48" s="499" t="s">
        <v>463</v>
      </c>
      <c r="G48" s="505" t="s">
        <v>17</v>
      </c>
      <c r="H48" s="551">
        <f>MEMORIAS!X1143</f>
        <v>0.7</v>
      </c>
      <c r="I48" s="552">
        <f>APUS!H2048</f>
        <v>232794</v>
      </c>
      <c r="J48" s="553">
        <f t="shared" si="4"/>
        <v>162955.79999999999</v>
      </c>
      <c r="K48" s="452"/>
    </row>
    <row r="49" spans="1:11" ht="31.5" x14ac:dyDescent="0.25">
      <c r="A49" s="447">
        <f>A48+1</f>
        <v>32</v>
      </c>
      <c r="B49" s="474">
        <f t="shared" si="6"/>
        <v>6.02</v>
      </c>
      <c r="C49" s="474"/>
      <c r="D49" s="474"/>
      <c r="E49" s="474"/>
      <c r="F49" s="499" t="s">
        <v>461</v>
      </c>
      <c r="G49" s="487" t="s">
        <v>20</v>
      </c>
      <c r="H49" s="551">
        <f>MEMORIAS!X1180</f>
        <v>3</v>
      </c>
      <c r="I49" s="552">
        <f>APUS!H2115</f>
        <v>372791</v>
      </c>
      <c r="J49" s="553">
        <f t="shared" si="4"/>
        <v>1118373</v>
      </c>
      <c r="K49" s="452"/>
    </row>
    <row r="50" spans="1:11" ht="31.5" x14ac:dyDescent="0.25">
      <c r="A50" s="447">
        <f>A49+1</f>
        <v>33</v>
      </c>
      <c r="B50" s="474">
        <f>B49+0.01</f>
        <v>6.0299999999999994</v>
      </c>
      <c r="C50" s="474"/>
      <c r="D50" s="474"/>
      <c r="E50" s="474"/>
      <c r="F50" s="499" t="s">
        <v>383</v>
      </c>
      <c r="G50" s="506" t="s">
        <v>20</v>
      </c>
      <c r="H50" s="551">
        <f>MEMORIAS!X1217</f>
        <v>6</v>
      </c>
      <c r="I50" s="552">
        <f>APUS!H2182</f>
        <v>895469</v>
      </c>
      <c r="J50" s="553">
        <f t="shared" si="4"/>
        <v>5372814</v>
      </c>
      <c r="K50" s="452"/>
    </row>
    <row r="51" spans="1:11" ht="30" x14ac:dyDescent="0.25">
      <c r="A51" s="447">
        <f t="shared" si="5"/>
        <v>34</v>
      </c>
      <c r="B51" s="474">
        <f t="shared" si="3"/>
        <v>6.0399999999999991</v>
      </c>
      <c r="C51" s="474"/>
      <c r="D51" s="474"/>
      <c r="E51" s="474"/>
      <c r="F51" s="495" t="s">
        <v>386</v>
      </c>
      <c r="G51" s="487" t="s">
        <v>17</v>
      </c>
      <c r="H51" s="551">
        <f>MEMORIAS!X1254</f>
        <v>5.6700000000000008</v>
      </c>
      <c r="I51" s="552">
        <f>APUS!H2249</f>
        <v>503582</v>
      </c>
      <c r="J51" s="553">
        <f t="shared" si="4"/>
        <v>2855309.9400000004</v>
      </c>
      <c r="K51" s="452"/>
    </row>
    <row r="52" spans="1:11" x14ac:dyDescent="0.25">
      <c r="A52" s="447">
        <f t="shared" si="5"/>
        <v>35</v>
      </c>
      <c r="B52" s="474">
        <f>B51+0.01</f>
        <v>6.0499999999999989</v>
      </c>
      <c r="C52" s="474"/>
      <c r="D52" s="474"/>
      <c r="E52" s="474"/>
      <c r="F52" s="476" t="s">
        <v>310</v>
      </c>
      <c r="G52" s="487" t="s">
        <v>17</v>
      </c>
      <c r="H52" s="551">
        <f>MEMORIAS!X1291</f>
        <v>9.9450000000000003</v>
      </c>
      <c r="I52" s="552">
        <f>APUS!H2316</f>
        <v>94353</v>
      </c>
      <c r="J52" s="553">
        <f t="shared" si="4"/>
        <v>938340.58500000008</v>
      </c>
      <c r="K52" s="452"/>
    </row>
    <row r="53" spans="1:11" ht="63" x14ac:dyDescent="0.25">
      <c r="A53" s="447">
        <f t="shared" si="5"/>
        <v>36</v>
      </c>
      <c r="B53" s="474">
        <f>B52+0.01</f>
        <v>6.0599999999999987</v>
      </c>
      <c r="C53" s="474"/>
      <c r="D53" s="474"/>
      <c r="E53" s="474"/>
      <c r="F53" s="476" t="s">
        <v>416</v>
      </c>
      <c r="G53" s="487" t="s">
        <v>19</v>
      </c>
      <c r="H53" s="551">
        <f>MEMORIAS!X1328</f>
        <v>153.60299999999998</v>
      </c>
      <c r="I53" s="552">
        <f>APUS!H2383</f>
        <v>21249</v>
      </c>
      <c r="J53" s="552">
        <f t="shared" si="4"/>
        <v>3263910.1469999994</v>
      </c>
      <c r="K53" s="452"/>
    </row>
    <row r="54" spans="1:11" ht="47.25" x14ac:dyDescent="0.25">
      <c r="A54" s="447">
        <f t="shared" si="5"/>
        <v>37</v>
      </c>
      <c r="B54" s="474">
        <f>B53+0.01</f>
        <v>6.0699999999999985</v>
      </c>
      <c r="C54" s="474"/>
      <c r="D54" s="474"/>
      <c r="E54" s="474"/>
      <c r="F54" s="476" t="s">
        <v>418</v>
      </c>
      <c r="G54" s="487" t="s">
        <v>16</v>
      </c>
      <c r="H54" s="551">
        <f>MEMORIAS!X1365</f>
        <v>2.95</v>
      </c>
      <c r="I54" s="552">
        <f>APUS!H2450</f>
        <v>200638</v>
      </c>
      <c r="J54" s="552">
        <f t="shared" si="4"/>
        <v>591882.10000000009</v>
      </c>
      <c r="K54" s="452"/>
    </row>
    <row r="55" spans="1:11" ht="16.5" thickBot="1" x14ac:dyDescent="0.3">
      <c r="A55" s="447"/>
      <c r="B55" s="482">
        <f>B47+1</f>
        <v>7</v>
      </c>
      <c r="C55" s="483"/>
      <c r="D55" s="483"/>
      <c r="E55" s="483"/>
      <c r="F55" s="484" t="s">
        <v>336</v>
      </c>
      <c r="G55" s="757"/>
      <c r="H55" s="757"/>
      <c r="I55" s="757"/>
      <c r="J55" s="758"/>
      <c r="K55" s="452"/>
    </row>
    <row r="56" spans="1:11" x14ac:dyDescent="0.25">
      <c r="A56" s="447">
        <f>A54+1</f>
        <v>38</v>
      </c>
      <c r="B56" s="507">
        <f>B55+0.01</f>
        <v>7.01</v>
      </c>
      <c r="C56" s="474"/>
      <c r="D56" s="474"/>
      <c r="E56" s="474"/>
      <c r="F56" s="495" t="s">
        <v>288</v>
      </c>
      <c r="G56" s="487" t="s">
        <v>20</v>
      </c>
      <c r="H56" s="551">
        <f>MEMORIAS!X1402</f>
        <v>4</v>
      </c>
      <c r="I56" s="552">
        <f>APUS!H2517</f>
        <v>198330</v>
      </c>
      <c r="J56" s="553">
        <f t="shared" si="4"/>
        <v>793320</v>
      </c>
      <c r="K56" s="452"/>
    </row>
    <row r="57" spans="1:11" x14ac:dyDescent="0.25">
      <c r="A57" s="447">
        <f t="shared" si="5"/>
        <v>39</v>
      </c>
      <c r="B57" s="474">
        <f t="shared" si="3"/>
        <v>7.02</v>
      </c>
      <c r="C57" s="474"/>
      <c r="D57" s="474"/>
      <c r="E57" s="474"/>
      <c r="F57" s="495" t="s">
        <v>295</v>
      </c>
      <c r="G57" s="508" t="s">
        <v>20</v>
      </c>
      <c r="H57" s="551">
        <f>MEMORIAS!X1439</f>
        <v>4</v>
      </c>
      <c r="I57" s="552">
        <f>APUS!H2584</f>
        <v>42810</v>
      </c>
      <c r="J57" s="553">
        <f t="shared" si="4"/>
        <v>171240</v>
      </c>
      <c r="K57" s="452"/>
    </row>
    <row r="58" spans="1:11" x14ac:dyDescent="0.25">
      <c r="A58" s="447">
        <f t="shared" si="5"/>
        <v>40</v>
      </c>
      <c r="B58" s="474">
        <f t="shared" si="3"/>
        <v>7.0299999999999994</v>
      </c>
      <c r="C58" s="474"/>
      <c r="D58" s="474"/>
      <c r="E58" s="474"/>
      <c r="F58" s="495" t="s">
        <v>296</v>
      </c>
      <c r="G58" s="508" t="s">
        <v>20</v>
      </c>
      <c r="H58" s="551">
        <f>MEMORIAS!X1476</f>
        <v>9</v>
      </c>
      <c r="I58" s="552">
        <f>APUS!H2651</f>
        <v>57211</v>
      </c>
      <c r="J58" s="553">
        <f t="shared" si="4"/>
        <v>514899</v>
      </c>
      <c r="K58" s="452"/>
    </row>
    <row r="59" spans="1:11" ht="16.5" thickBot="1" x14ac:dyDescent="0.3">
      <c r="A59" s="447">
        <f t="shared" si="5"/>
        <v>41</v>
      </c>
      <c r="B59" s="474">
        <f t="shared" si="3"/>
        <v>7.0399999999999991</v>
      </c>
      <c r="C59" s="474"/>
      <c r="D59" s="474"/>
      <c r="E59" s="474"/>
      <c r="F59" s="495" t="s">
        <v>470</v>
      </c>
      <c r="G59" s="487" t="s">
        <v>20</v>
      </c>
      <c r="H59" s="551">
        <f>MEMORIAS!X1513</f>
        <v>32</v>
      </c>
      <c r="I59" s="552">
        <f>APUS!H2718</f>
        <v>75356</v>
      </c>
      <c r="J59" s="553">
        <f t="shared" si="4"/>
        <v>2411392</v>
      </c>
      <c r="K59" s="452"/>
    </row>
    <row r="60" spans="1:11" ht="16.5" thickBot="1" x14ac:dyDescent="0.3">
      <c r="A60" s="447"/>
      <c r="B60" s="500">
        <f>B55+1</f>
        <v>8</v>
      </c>
      <c r="C60" s="501"/>
      <c r="D60" s="501"/>
      <c r="E60" s="501"/>
      <c r="F60" s="502" t="s">
        <v>337</v>
      </c>
      <c r="G60" s="759"/>
      <c r="H60" s="762"/>
      <c r="I60" s="762"/>
      <c r="J60" s="763"/>
      <c r="K60" s="452"/>
    </row>
    <row r="61" spans="1:11" x14ac:dyDescent="0.25">
      <c r="A61" s="447">
        <f>A59+1</f>
        <v>42</v>
      </c>
      <c r="B61" s="474">
        <f>B60+0.01</f>
        <v>8.01</v>
      </c>
      <c r="C61" s="497"/>
      <c r="D61" s="497"/>
      <c r="E61" s="497"/>
      <c r="F61" s="509" t="s">
        <v>390</v>
      </c>
      <c r="G61" s="474" t="s">
        <v>20</v>
      </c>
      <c r="H61" s="551">
        <f>MEMORIAS!X1550</f>
        <v>2</v>
      </c>
      <c r="I61" s="552">
        <f>APUS!H2785</f>
        <v>570148</v>
      </c>
      <c r="J61" s="552">
        <f t="shared" si="4"/>
        <v>1140296</v>
      </c>
      <c r="K61" s="452"/>
    </row>
    <row r="62" spans="1:11" ht="30" x14ac:dyDescent="0.25">
      <c r="A62" s="447">
        <f>A61+1</f>
        <v>43</v>
      </c>
      <c r="B62" s="474">
        <f t="shared" ref="B62:B63" si="7">B61+0.01</f>
        <v>8.02</v>
      </c>
      <c r="C62" s="497"/>
      <c r="D62" s="497"/>
      <c r="E62" s="497"/>
      <c r="F62" s="475" t="s">
        <v>440</v>
      </c>
      <c r="G62" s="474" t="s">
        <v>17</v>
      </c>
      <c r="H62" s="551">
        <f>MEMORIAS!X1587</f>
        <v>1.7557000000000003</v>
      </c>
      <c r="I62" s="552">
        <f>APUS!H2852</f>
        <v>1087394</v>
      </c>
      <c r="J62" s="552">
        <f t="shared" si="4"/>
        <v>1909137.6458000003</v>
      </c>
      <c r="K62" s="452"/>
    </row>
    <row r="63" spans="1:11" ht="30" x14ac:dyDescent="0.25">
      <c r="A63" s="447">
        <f t="shared" si="5"/>
        <v>44</v>
      </c>
      <c r="B63" s="474">
        <f t="shared" si="7"/>
        <v>8.0299999999999994</v>
      </c>
      <c r="C63" s="497"/>
      <c r="D63" s="497"/>
      <c r="E63" s="497"/>
      <c r="F63" s="475" t="s">
        <v>441</v>
      </c>
      <c r="G63" s="474" t="s">
        <v>20</v>
      </c>
      <c r="H63" s="551">
        <f>MEMORIAS!X1624</f>
        <v>1</v>
      </c>
      <c r="I63" s="552">
        <f>APUS!H2919</f>
        <v>2713077</v>
      </c>
      <c r="J63" s="552">
        <f t="shared" si="4"/>
        <v>2713077</v>
      </c>
      <c r="K63" s="452"/>
    </row>
    <row r="64" spans="1:11" ht="30.75" thickBot="1" x14ac:dyDescent="0.3">
      <c r="A64" s="447">
        <f t="shared" si="5"/>
        <v>45</v>
      </c>
      <c r="B64" s="474">
        <f t="shared" ref="B64" si="8">B63+0.01</f>
        <v>8.0399999999999991</v>
      </c>
      <c r="C64" s="497"/>
      <c r="D64" s="497"/>
      <c r="E64" s="497"/>
      <c r="F64" s="475" t="s">
        <v>442</v>
      </c>
      <c r="G64" s="503" t="s">
        <v>20</v>
      </c>
      <c r="H64" s="551">
        <f>MEMORIAS!X1661</f>
        <v>1</v>
      </c>
      <c r="I64" s="552">
        <f>APUS!H2986</f>
        <v>1639093</v>
      </c>
      <c r="J64" s="552">
        <f t="shared" si="4"/>
        <v>1639093</v>
      </c>
      <c r="K64" s="452"/>
    </row>
    <row r="65" spans="1:11" ht="16.5" thickBot="1" x14ac:dyDescent="0.3">
      <c r="A65" s="447"/>
      <c r="B65" s="500">
        <f>B60+1</f>
        <v>9</v>
      </c>
      <c r="C65" s="501"/>
      <c r="D65" s="501"/>
      <c r="E65" s="501"/>
      <c r="F65" s="502" t="s">
        <v>339</v>
      </c>
      <c r="G65" s="759"/>
      <c r="H65" s="757"/>
      <c r="I65" s="757"/>
      <c r="J65" s="758"/>
      <c r="K65" s="452"/>
    </row>
    <row r="66" spans="1:11" ht="31.5" x14ac:dyDescent="0.25">
      <c r="A66" s="447">
        <f>A64+1</f>
        <v>46</v>
      </c>
      <c r="B66" s="510">
        <f>B65+0.01</f>
        <v>9.01</v>
      </c>
      <c r="C66" s="511"/>
      <c r="D66" s="511"/>
      <c r="E66" s="511"/>
      <c r="F66" s="476" t="s">
        <v>341</v>
      </c>
      <c r="G66" s="510" t="s">
        <v>20</v>
      </c>
      <c r="H66" s="562">
        <f>MEMORIAS!X1698</f>
        <v>15</v>
      </c>
      <c r="I66" s="563">
        <f>APUS!H3053</f>
        <v>28204</v>
      </c>
      <c r="J66" s="552">
        <f t="shared" si="4"/>
        <v>423060</v>
      </c>
      <c r="K66" s="452"/>
    </row>
    <row r="67" spans="1:11" ht="31.5" x14ac:dyDescent="0.25">
      <c r="A67" s="447">
        <f>A66+1</f>
        <v>47</v>
      </c>
      <c r="B67" s="510">
        <f t="shared" ref="B67:B69" si="9">B66+0.01</f>
        <v>9.02</v>
      </c>
      <c r="C67" s="511"/>
      <c r="D67" s="511"/>
      <c r="E67" s="511"/>
      <c r="F67" s="476" t="s">
        <v>392</v>
      </c>
      <c r="G67" s="510" t="s">
        <v>20</v>
      </c>
      <c r="H67" s="562">
        <f>MEMORIAS!X1735</f>
        <v>8</v>
      </c>
      <c r="I67" s="563">
        <f>APUS!H3120</f>
        <v>46358</v>
      </c>
      <c r="J67" s="552">
        <f t="shared" si="4"/>
        <v>370864</v>
      </c>
      <c r="K67" s="452"/>
    </row>
    <row r="68" spans="1:11" ht="63" x14ac:dyDescent="0.25">
      <c r="A68" s="447">
        <f t="shared" ref="A68:A69" si="10">A67+1</f>
        <v>48</v>
      </c>
      <c r="B68" s="510">
        <f t="shared" si="9"/>
        <v>9.0299999999999994</v>
      </c>
      <c r="C68" s="497"/>
      <c r="D68" s="497"/>
      <c r="E68" s="497"/>
      <c r="F68" s="476" t="s">
        <v>345</v>
      </c>
      <c r="G68" s="512" t="s">
        <v>19</v>
      </c>
      <c r="H68" s="562">
        <f>MEMORIAS!X1772</f>
        <v>108.56612800000001</v>
      </c>
      <c r="I68" s="563">
        <f>APUS!H3187</f>
        <v>21329</v>
      </c>
      <c r="J68" s="563">
        <f t="shared" si="4"/>
        <v>2315606.9441120001</v>
      </c>
      <c r="K68" s="452"/>
    </row>
    <row r="69" spans="1:11" ht="16.5" thickBot="1" x14ac:dyDescent="0.3">
      <c r="A69" s="447">
        <f t="shared" si="10"/>
        <v>49</v>
      </c>
      <c r="B69" s="510">
        <f t="shared" si="9"/>
        <v>9.0399999999999991</v>
      </c>
      <c r="C69" s="497"/>
      <c r="D69" s="497"/>
      <c r="E69" s="497"/>
      <c r="F69" s="476" t="s">
        <v>399</v>
      </c>
      <c r="G69" s="512" t="s">
        <v>17</v>
      </c>
      <c r="H69" s="562">
        <f>MEMORIAS!X1809</f>
        <v>4.05</v>
      </c>
      <c r="I69" s="563">
        <f>APUS!H3254</f>
        <v>220952</v>
      </c>
      <c r="J69" s="563">
        <f t="shared" si="4"/>
        <v>894855.6</v>
      </c>
      <c r="K69" s="452"/>
    </row>
    <row r="70" spans="1:11" x14ac:dyDescent="0.25">
      <c r="A70" s="447"/>
      <c r="B70" s="513">
        <f>B65+1</f>
        <v>10</v>
      </c>
      <c r="C70" s="514"/>
      <c r="D70" s="514"/>
      <c r="E70" s="514"/>
      <c r="F70" s="515" t="s">
        <v>419</v>
      </c>
      <c r="G70" s="762"/>
      <c r="H70" s="762"/>
      <c r="I70" s="762"/>
      <c r="J70" s="763"/>
      <c r="K70" s="452"/>
    </row>
    <row r="71" spans="1:11" ht="48" customHeight="1" x14ac:dyDescent="0.25">
      <c r="A71" s="447">
        <f>A69+1</f>
        <v>50</v>
      </c>
      <c r="B71" s="474">
        <f>B70+0.01</f>
        <v>10.01</v>
      </c>
      <c r="C71" s="497"/>
      <c r="D71" s="497"/>
      <c r="E71" s="497"/>
      <c r="F71" s="476" t="s">
        <v>428</v>
      </c>
      <c r="G71" s="512" t="s">
        <v>16</v>
      </c>
      <c r="H71" s="551">
        <f>MEMORIAS!X1846</f>
        <v>5.6</v>
      </c>
      <c r="I71" s="552">
        <f>APUS!H3321</f>
        <v>149843</v>
      </c>
      <c r="J71" s="552">
        <f t="shared" si="4"/>
        <v>839120.79999999993</v>
      </c>
      <c r="K71" s="452"/>
    </row>
    <row r="72" spans="1:11" ht="36.75" customHeight="1" x14ac:dyDescent="0.25">
      <c r="A72" s="447">
        <f>A71+1</f>
        <v>51</v>
      </c>
      <c r="B72" s="474">
        <f t="shared" ref="B72:B73" si="11">B71+0.01</f>
        <v>10.02</v>
      </c>
      <c r="C72" s="497"/>
      <c r="D72" s="497"/>
      <c r="E72" s="497"/>
      <c r="F72" s="476" t="s">
        <v>425</v>
      </c>
      <c r="G72" s="512" t="s">
        <v>17</v>
      </c>
      <c r="H72" s="551">
        <f>MEMORIAS!X1883</f>
        <v>26.5</v>
      </c>
      <c r="I72" s="552">
        <f>APUS!H3388</f>
        <v>177454</v>
      </c>
      <c r="J72" s="552">
        <f t="shared" si="4"/>
        <v>4702531</v>
      </c>
      <c r="K72" s="452"/>
    </row>
    <row r="73" spans="1:11" ht="35.25" customHeight="1" x14ac:dyDescent="0.25">
      <c r="A73" s="447">
        <f>A72+1</f>
        <v>52</v>
      </c>
      <c r="B73" s="474">
        <f t="shared" si="11"/>
        <v>10.029999999999999</v>
      </c>
      <c r="C73" s="516"/>
      <c r="D73" s="516"/>
      <c r="E73" s="516"/>
      <c r="F73" s="476" t="s">
        <v>465</v>
      </c>
      <c r="G73" s="517" t="s">
        <v>17</v>
      </c>
      <c r="H73" s="564">
        <f>MEMORIAS!X1920</f>
        <v>33.5</v>
      </c>
      <c r="I73" s="561">
        <f>APUS!H3455</f>
        <v>35479</v>
      </c>
      <c r="J73" s="552">
        <f t="shared" si="4"/>
        <v>1188546.5</v>
      </c>
      <c r="K73" s="452"/>
    </row>
    <row r="74" spans="1:11" ht="16.5" thickBot="1" x14ac:dyDescent="0.3">
      <c r="A74" s="447"/>
      <c r="B74" s="482">
        <f>B70+1</f>
        <v>11</v>
      </c>
      <c r="C74" s="483"/>
      <c r="D74" s="483"/>
      <c r="E74" s="483"/>
      <c r="F74" s="484" t="s">
        <v>354</v>
      </c>
      <c r="G74" s="757"/>
      <c r="H74" s="757"/>
      <c r="I74" s="757"/>
      <c r="J74" s="758"/>
      <c r="K74" s="452"/>
    </row>
    <row r="75" spans="1:11" ht="31.5" x14ac:dyDescent="0.25">
      <c r="A75" s="447">
        <f>A73+1</f>
        <v>53</v>
      </c>
      <c r="B75" s="510">
        <f>B74+0.01</f>
        <v>11.01</v>
      </c>
      <c r="C75" s="511"/>
      <c r="D75" s="511"/>
      <c r="E75" s="511"/>
      <c r="F75" s="518" t="s">
        <v>492</v>
      </c>
      <c r="G75" s="510" t="s">
        <v>20</v>
      </c>
      <c r="H75" s="562">
        <f>MEMORIAS!X1957</f>
        <v>4</v>
      </c>
      <c r="I75" s="563">
        <f>APUS!H3522</f>
        <v>208961</v>
      </c>
      <c r="J75" s="563">
        <f t="shared" si="4"/>
        <v>835844</v>
      </c>
      <c r="K75" s="452"/>
    </row>
    <row r="76" spans="1:11" ht="16.5" thickBot="1" x14ac:dyDescent="0.3">
      <c r="A76" s="447"/>
      <c r="B76" s="482">
        <v>12</v>
      </c>
      <c r="C76" s="483"/>
      <c r="D76" s="483"/>
      <c r="E76" s="483"/>
      <c r="F76" s="484" t="s">
        <v>479</v>
      </c>
      <c r="G76" s="757"/>
      <c r="H76" s="757"/>
      <c r="I76" s="757"/>
      <c r="J76" s="758"/>
      <c r="K76" s="452"/>
    </row>
    <row r="77" spans="1:11" ht="33.75" customHeight="1" x14ac:dyDescent="0.25">
      <c r="A77" s="447">
        <f>+A75+1</f>
        <v>54</v>
      </c>
      <c r="B77" s="510">
        <v>12.01</v>
      </c>
      <c r="C77" s="511"/>
      <c r="D77" s="511"/>
      <c r="E77" s="511"/>
      <c r="F77" s="518" t="s">
        <v>508</v>
      </c>
      <c r="G77" s="510" t="s">
        <v>20</v>
      </c>
      <c r="H77" s="562">
        <v>2</v>
      </c>
      <c r="I77" s="565">
        <f>+APUS!H3589</f>
        <v>2583632</v>
      </c>
      <c r="J77" s="565">
        <f>+H77*I77</f>
        <v>5167264</v>
      </c>
      <c r="K77" s="452"/>
    </row>
    <row r="78" spans="1:11" ht="19.5" customHeight="1" x14ac:dyDescent="0.25">
      <c r="A78" s="447">
        <f>+A77+1</f>
        <v>55</v>
      </c>
      <c r="B78" s="510">
        <v>12.02</v>
      </c>
      <c r="C78" s="511"/>
      <c r="D78" s="511"/>
      <c r="E78" s="511"/>
      <c r="F78" s="518" t="s">
        <v>506</v>
      </c>
      <c r="G78" s="510" t="s">
        <v>490</v>
      </c>
      <c r="H78" s="562">
        <v>1</v>
      </c>
      <c r="I78" s="565">
        <f>+APUS!H3656</f>
        <v>610678</v>
      </c>
      <c r="J78" s="565">
        <f t="shared" ref="J78:J85" si="12">+H78*I78</f>
        <v>610678</v>
      </c>
      <c r="K78" s="452"/>
    </row>
    <row r="79" spans="1:11" ht="18.75" customHeight="1" x14ac:dyDescent="0.25">
      <c r="A79" s="447">
        <f t="shared" ref="A79:A85" si="13">+A78+1</f>
        <v>56</v>
      </c>
      <c r="B79" s="510">
        <v>12.03</v>
      </c>
      <c r="C79" s="511"/>
      <c r="D79" s="511"/>
      <c r="E79" s="511"/>
      <c r="F79" s="518" t="s">
        <v>507</v>
      </c>
      <c r="G79" s="510" t="s">
        <v>490</v>
      </c>
      <c r="H79" s="562">
        <v>1</v>
      </c>
      <c r="I79" s="565">
        <f>+APUS!H3723</f>
        <v>363648</v>
      </c>
      <c r="J79" s="565">
        <f t="shared" si="12"/>
        <v>363648</v>
      </c>
      <c r="K79" s="452"/>
    </row>
    <row r="80" spans="1:11" ht="18.75" customHeight="1" x14ac:dyDescent="0.25">
      <c r="A80" s="447">
        <f t="shared" si="13"/>
        <v>57</v>
      </c>
      <c r="B80" s="510">
        <v>12.04</v>
      </c>
      <c r="C80" s="511"/>
      <c r="D80" s="511"/>
      <c r="E80" s="511"/>
      <c r="F80" s="518" t="s">
        <v>510</v>
      </c>
      <c r="G80" s="510" t="s">
        <v>16</v>
      </c>
      <c r="H80" s="562">
        <v>30</v>
      </c>
      <c r="I80" s="565">
        <f>+APUS!H3790</f>
        <v>12787</v>
      </c>
      <c r="J80" s="565">
        <f t="shared" si="12"/>
        <v>383610</v>
      </c>
      <c r="K80" s="452"/>
    </row>
    <row r="81" spans="1:11" ht="18.75" customHeight="1" x14ac:dyDescent="0.25">
      <c r="A81" s="447">
        <f t="shared" si="13"/>
        <v>58</v>
      </c>
      <c r="B81" s="510">
        <v>12.05</v>
      </c>
      <c r="C81" s="511"/>
      <c r="D81" s="511"/>
      <c r="E81" s="511"/>
      <c r="F81" s="518" t="s">
        <v>512</v>
      </c>
      <c r="G81" s="510" t="s">
        <v>16</v>
      </c>
      <c r="H81" s="562">
        <f>+H80</f>
        <v>30</v>
      </c>
      <c r="I81" s="565">
        <f>+APUS!H3857</f>
        <v>8724</v>
      </c>
      <c r="J81" s="565">
        <f t="shared" si="12"/>
        <v>261720</v>
      </c>
      <c r="K81" s="452"/>
    </row>
    <row r="82" spans="1:11" ht="18.75" customHeight="1" x14ac:dyDescent="0.25">
      <c r="A82" s="447">
        <f t="shared" si="13"/>
        <v>59</v>
      </c>
      <c r="B82" s="510">
        <v>12.06</v>
      </c>
      <c r="C82" s="511"/>
      <c r="D82" s="511"/>
      <c r="E82" s="511"/>
      <c r="F82" s="518" t="s">
        <v>513</v>
      </c>
      <c r="G82" s="510" t="s">
        <v>16</v>
      </c>
      <c r="H82" s="562">
        <v>24</v>
      </c>
      <c r="I82" s="565">
        <f>+APUS!H3924</f>
        <v>22424</v>
      </c>
      <c r="J82" s="565">
        <f t="shared" si="12"/>
        <v>538176</v>
      </c>
      <c r="K82" s="452"/>
    </row>
    <row r="83" spans="1:11" x14ac:dyDescent="0.25">
      <c r="A83" s="447">
        <f t="shared" si="13"/>
        <v>60</v>
      </c>
      <c r="B83" s="510">
        <v>12.08</v>
      </c>
      <c r="C83" s="497"/>
      <c r="D83" s="497"/>
      <c r="E83" s="497"/>
      <c r="F83" s="476" t="s">
        <v>515</v>
      </c>
      <c r="G83" s="474" t="s">
        <v>20</v>
      </c>
      <c r="H83" s="551">
        <v>1</v>
      </c>
      <c r="I83" s="566">
        <f>+APUS!H3991</f>
        <v>62262</v>
      </c>
      <c r="J83" s="566">
        <f t="shared" si="12"/>
        <v>62262</v>
      </c>
      <c r="K83" s="452"/>
    </row>
    <row r="84" spans="1:11" x14ac:dyDescent="0.25">
      <c r="A84" s="447">
        <f t="shared" si="13"/>
        <v>61</v>
      </c>
      <c r="B84" s="510">
        <v>12.09</v>
      </c>
      <c r="C84" s="497"/>
      <c r="D84" s="497"/>
      <c r="E84" s="497"/>
      <c r="F84" s="449" t="s">
        <v>516</v>
      </c>
      <c r="G84" s="474" t="s">
        <v>16</v>
      </c>
      <c r="H84" s="551">
        <v>6</v>
      </c>
      <c r="I84" s="566">
        <f>+APUS!H4058</f>
        <v>23109</v>
      </c>
      <c r="J84" s="566">
        <f t="shared" si="12"/>
        <v>138654</v>
      </c>
      <c r="K84" s="452"/>
    </row>
    <row r="85" spans="1:11" x14ac:dyDescent="0.25">
      <c r="A85" s="447">
        <f t="shared" si="13"/>
        <v>62</v>
      </c>
      <c r="B85" s="519">
        <v>12.1</v>
      </c>
      <c r="C85" s="497"/>
      <c r="D85" s="497"/>
      <c r="E85" s="497"/>
      <c r="F85" s="476" t="s">
        <v>518</v>
      </c>
      <c r="G85" s="474" t="s">
        <v>16</v>
      </c>
      <c r="H85" s="551">
        <v>12</v>
      </c>
      <c r="I85" s="566">
        <f>+APUS!H4125</f>
        <v>14117</v>
      </c>
      <c r="J85" s="566">
        <f t="shared" si="12"/>
        <v>169404</v>
      </c>
      <c r="K85" s="452"/>
    </row>
    <row r="86" spans="1:11" ht="16.5" thickBot="1" x14ac:dyDescent="0.3">
      <c r="A86" s="447"/>
      <c r="B86" s="482">
        <v>13</v>
      </c>
      <c r="C86" s="483"/>
      <c r="D86" s="483"/>
      <c r="E86" s="483"/>
      <c r="F86" s="484" t="s">
        <v>491</v>
      </c>
      <c r="G86" s="757"/>
      <c r="H86" s="757"/>
      <c r="I86" s="757"/>
      <c r="J86" s="758"/>
      <c r="K86" s="452"/>
    </row>
    <row r="87" spans="1:11" ht="141.75" customHeight="1" x14ac:dyDescent="0.25">
      <c r="A87" s="447"/>
      <c r="B87" s="510">
        <v>13.01</v>
      </c>
      <c r="C87" s="511"/>
      <c r="D87" s="511"/>
      <c r="E87" s="511"/>
      <c r="F87" s="476" t="s">
        <v>480</v>
      </c>
      <c r="G87" s="474" t="s">
        <v>20</v>
      </c>
      <c r="H87" s="551">
        <v>9</v>
      </c>
      <c r="I87" s="552">
        <v>1930000</v>
      </c>
      <c r="J87" s="552">
        <f>+H87*I87</f>
        <v>17370000</v>
      </c>
      <c r="K87" s="452"/>
    </row>
    <row r="88" spans="1:11" ht="124.5" customHeight="1" x14ac:dyDescent="0.25">
      <c r="A88" s="447"/>
      <c r="B88" s="510">
        <v>13.02</v>
      </c>
      <c r="C88" s="511"/>
      <c r="D88" s="511"/>
      <c r="E88" s="511"/>
      <c r="F88" s="476" t="s">
        <v>481</v>
      </c>
      <c r="G88" s="474" t="s">
        <v>20</v>
      </c>
      <c r="H88" s="551">
        <v>2</v>
      </c>
      <c r="I88" s="552">
        <v>2370000</v>
      </c>
      <c r="J88" s="552">
        <f t="shared" ref="J88:J98" si="14">+H88*I88</f>
        <v>4740000</v>
      </c>
      <c r="K88" s="452"/>
    </row>
    <row r="89" spans="1:11" ht="86.25" customHeight="1" x14ac:dyDescent="0.25">
      <c r="A89" s="447"/>
      <c r="B89" s="510">
        <v>13.03</v>
      </c>
      <c r="C89" s="511"/>
      <c r="D89" s="511"/>
      <c r="E89" s="511"/>
      <c r="F89" s="476" t="s">
        <v>482</v>
      </c>
      <c r="G89" s="474" t="s">
        <v>20</v>
      </c>
      <c r="H89" s="551">
        <v>2</v>
      </c>
      <c r="I89" s="552">
        <v>1960000</v>
      </c>
      <c r="J89" s="552">
        <f t="shared" si="14"/>
        <v>3920000</v>
      </c>
      <c r="K89" s="452"/>
    </row>
    <row r="90" spans="1:11" ht="20.25" customHeight="1" x14ac:dyDescent="0.25">
      <c r="A90" s="447"/>
      <c r="B90" s="510">
        <v>13.04</v>
      </c>
      <c r="C90" s="511"/>
      <c r="D90" s="511"/>
      <c r="E90" s="511"/>
      <c r="F90" s="476" t="s">
        <v>483</v>
      </c>
      <c r="G90" s="474" t="s">
        <v>20</v>
      </c>
      <c r="H90" s="551">
        <v>9</v>
      </c>
      <c r="I90" s="552">
        <v>1080000</v>
      </c>
      <c r="J90" s="552">
        <f t="shared" si="14"/>
        <v>9720000</v>
      </c>
      <c r="K90" s="452"/>
    </row>
    <row r="91" spans="1:11" ht="130.5" customHeight="1" x14ac:dyDescent="0.25">
      <c r="A91" s="447"/>
      <c r="B91" s="510">
        <v>13.05</v>
      </c>
      <c r="C91" s="511"/>
      <c r="D91" s="511"/>
      <c r="E91" s="511"/>
      <c r="F91" s="476" t="s">
        <v>484</v>
      </c>
      <c r="G91" s="474" t="s">
        <v>20</v>
      </c>
      <c r="H91" s="551">
        <v>1</v>
      </c>
      <c r="I91" s="552">
        <v>7120000</v>
      </c>
      <c r="J91" s="552">
        <f t="shared" si="14"/>
        <v>7120000</v>
      </c>
      <c r="K91" s="452"/>
    </row>
    <row r="92" spans="1:11" ht="66.75" customHeight="1" x14ac:dyDescent="0.25">
      <c r="A92" s="447"/>
      <c r="B92" s="510">
        <v>13.06</v>
      </c>
      <c r="C92" s="511"/>
      <c r="D92" s="511"/>
      <c r="E92" s="511"/>
      <c r="F92" s="476" t="s">
        <v>485</v>
      </c>
      <c r="G92" s="474" t="s">
        <v>20</v>
      </c>
      <c r="H92" s="551">
        <v>14</v>
      </c>
      <c r="I92" s="552">
        <v>420000</v>
      </c>
      <c r="J92" s="552">
        <f t="shared" si="14"/>
        <v>5880000</v>
      </c>
      <c r="K92" s="452"/>
    </row>
    <row r="93" spans="1:11" ht="64.5" customHeight="1" x14ac:dyDescent="0.25">
      <c r="A93" s="447"/>
      <c r="B93" s="510">
        <v>13.07</v>
      </c>
      <c r="C93" s="511"/>
      <c r="D93" s="511"/>
      <c r="E93" s="511"/>
      <c r="F93" s="476" t="s">
        <v>486</v>
      </c>
      <c r="G93" s="474" t="s">
        <v>20</v>
      </c>
      <c r="H93" s="551">
        <v>4</v>
      </c>
      <c r="I93" s="552">
        <v>2210000</v>
      </c>
      <c r="J93" s="552">
        <f t="shared" si="14"/>
        <v>8840000</v>
      </c>
      <c r="K93" s="452"/>
    </row>
    <row r="94" spans="1:11" ht="51" customHeight="1" x14ac:dyDescent="0.25">
      <c r="A94" s="447"/>
      <c r="B94" s="510">
        <v>13.08</v>
      </c>
      <c r="C94" s="511"/>
      <c r="D94" s="511"/>
      <c r="E94" s="511"/>
      <c r="F94" s="476" t="s">
        <v>487</v>
      </c>
      <c r="G94" s="474" t="s">
        <v>20</v>
      </c>
      <c r="H94" s="551">
        <v>1</v>
      </c>
      <c r="I94" s="552">
        <v>1390000</v>
      </c>
      <c r="J94" s="552">
        <f t="shared" si="14"/>
        <v>1390000</v>
      </c>
      <c r="K94" s="452"/>
    </row>
    <row r="95" spans="1:11" ht="53.25" customHeight="1" x14ac:dyDescent="0.25">
      <c r="A95" s="447"/>
      <c r="B95" s="510">
        <v>13.09</v>
      </c>
      <c r="C95" s="511"/>
      <c r="D95" s="511"/>
      <c r="E95" s="511"/>
      <c r="F95" s="476" t="s">
        <v>488</v>
      </c>
      <c r="G95" s="474" t="s">
        <v>20</v>
      </c>
      <c r="H95" s="551">
        <v>1</v>
      </c>
      <c r="I95" s="552">
        <v>1200000</v>
      </c>
      <c r="J95" s="552">
        <f t="shared" si="14"/>
        <v>1200000</v>
      </c>
      <c r="K95" s="452"/>
    </row>
    <row r="96" spans="1:11" ht="79.5" customHeight="1" x14ac:dyDescent="0.25">
      <c r="A96" s="447"/>
      <c r="B96" s="519">
        <v>13.1</v>
      </c>
      <c r="C96" s="511"/>
      <c r="D96" s="511"/>
      <c r="E96" s="511"/>
      <c r="F96" s="476" t="s">
        <v>489</v>
      </c>
      <c r="G96" s="474" t="s">
        <v>20</v>
      </c>
      <c r="H96" s="551">
        <v>3</v>
      </c>
      <c r="I96" s="552">
        <v>1500000</v>
      </c>
      <c r="J96" s="552">
        <f t="shared" si="14"/>
        <v>4500000</v>
      </c>
      <c r="K96" s="452"/>
    </row>
    <row r="97" spans="1:14" ht="47.25" x14ac:dyDescent="0.25">
      <c r="A97" s="447"/>
      <c r="B97" s="510">
        <v>13.11</v>
      </c>
      <c r="C97" s="511"/>
      <c r="D97" s="511"/>
      <c r="E97" s="511"/>
      <c r="F97" s="476" t="s">
        <v>493</v>
      </c>
      <c r="G97" s="474" t="s">
        <v>20</v>
      </c>
      <c r="H97" s="551">
        <v>3</v>
      </c>
      <c r="I97" s="552">
        <v>5140000</v>
      </c>
      <c r="J97" s="552">
        <f t="shared" si="14"/>
        <v>15420000</v>
      </c>
      <c r="K97" s="452"/>
    </row>
    <row r="98" spans="1:14" x14ac:dyDescent="0.25">
      <c r="A98" s="447"/>
      <c r="B98" s="510">
        <v>13.12</v>
      </c>
      <c r="C98" s="511"/>
      <c r="D98" s="511"/>
      <c r="E98" s="511"/>
      <c r="F98" s="476" t="s">
        <v>494</v>
      </c>
      <c r="G98" s="474" t="s">
        <v>20</v>
      </c>
      <c r="H98" s="551">
        <v>3</v>
      </c>
      <c r="I98" s="552">
        <v>380000</v>
      </c>
      <c r="J98" s="552">
        <f t="shared" si="14"/>
        <v>1140000</v>
      </c>
      <c r="K98" s="452"/>
    </row>
    <row r="99" spans="1:14" x14ac:dyDescent="0.25">
      <c r="A99" s="1"/>
      <c r="B99" s="783" t="s">
        <v>23</v>
      </c>
      <c r="C99" s="783"/>
      <c r="D99" s="783"/>
      <c r="E99" s="783"/>
      <c r="F99" s="783"/>
      <c r="G99" s="783"/>
      <c r="H99" s="783"/>
      <c r="I99" s="783"/>
      <c r="J99" s="520">
        <f>SUM(J12:J98)</f>
        <v>192637038.27074453</v>
      </c>
      <c r="K99" s="452"/>
    </row>
    <row r="100" spans="1:14" x14ac:dyDescent="0.25">
      <c r="A100" s="1"/>
      <c r="B100" s="521"/>
      <c r="C100" s="521"/>
      <c r="D100" s="522"/>
      <c r="E100" s="522"/>
      <c r="F100" s="523"/>
      <c r="G100" s="524"/>
      <c r="H100" s="525"/>
      <c r="I100" s="526"/>
      <c r="J100" s="527"/>
      <c r="K100" s="452"/>
    </row>
    <row r="101" spans="1:14" x14ac:dyDescent="0.25">
      <c r="A101" s="1"/>
      <c r="B101" s="761" t="s">
        <v>24</v>
      </c>
      <c r="C101" s="761"/>
      <c r="D101" s="761"/>
      <c r="E101" s="761"/>
      <c r="F101" s="761"/>
      <c r="G101" s="761"/>
      <c r="H101" s="761"/>
      <c r="I101" s="528">
        <f>+J109</f>
        <v>0.2</v>
      </c>
      <c r="J101" s="529">
        <f>+I101*J99</f>
        <v>38527407.654148906</v>
      </c>
      <c r="K101" s="452"/>
    </row>
    <row r="102" spans="1:14" x14ac:dyDescent="0.25">
      <c r="A102" s="1"/>
      <c r="B102" s="761" t="s">
        <v>25</v>
      </c>
      <c r="C102" s="761"/>
      <c r="D102" s="761"/>
      <c r="E102" s="761"/>
      <c r="F102" s="761" t="s">
        <v>26</v>
      </c>
      <c r="G102" s="761"/>
      <c r="H102" s="761"/>
      <c r="I102" s="528">
        <f>+J110</f>
        <v>0.05</v>
      </c>
      <c r="J102" s="529">
        <f>+I102*J99</f>
        <v>9631851.9135372266</v>
      </c>
      <c r="K102" s="452"/>
    </row>
    <row r="103" spans="1:14" ht="17.25" customHeight="1" x14ac:dyDescent="0.25">
      <c r="A103" s="1"/>
      <c r="B103" s="761" t="s">
        <v>27</v>
      </c>
      <c r="C103" s="761"/>
      <c r="D103" s="761"/>
      <c r="E103" s="761"/>
      <c r="F103" s="761" t="s">
        <v>26</v>
      </c>
      <c r="G103" s="761"/>
      <c r="H103" s="761"/>
      <c r="I103" s="528">
        <f>+J111</f>
        <v>0.05</v>
      </c>
      <c r="J103" s="529">
        <f>+I103*J99</f>
        <v>9631851.9135372266</v>
      </c>
      <c r="K103" s="452"/>
    </row>
    <row r="104" spans="1:14" x14ac:dyDescent="0.25">
      <c r="A104" s="1"/>
      <c r="B104" s="761" t="s">
        <v>28</v>
      </c>
      <c r="C104" s="761"/>
      <c r="D104" s="761"/>
      <c r="E104" s="761"/>
      <c r="F104" s="761" t="s">
        <v>29</v>
      </c>
      <c r="G104" s="761"/>
      <c r="H104" s="761"/>
      <c r="I104" s="528">
        <v>0.19</v>
      </c>
      <c r="J104" s="529">
        <f>+I104*J103</f>
        <v>1830051.8635720732</v>
      </c>
      <c r="K104" s="452"/>
    </row>
    <row r="105" spans="1:14" x14ac:dyDescent="0.25">
      <c r="A105" s="1"/>
      <c r="B105" s="530"/>
      <c r="C105" s="530"/>
      <c r="D105" s="530"/>
      <c r="E105" s="530"/>
      <c r="F105" s="530"/>
      <c r="G105" s="530"/>
      <c r="H105" s="531"/>
      <c r="I105" s="532"/>
      <c r="J105" s="533"/>
      <c r="K105" s="452"/>
    </row>
    <row r="106" spans="1:14" x14ac:dyDescent="0.25">
      <c r="A106" s="1"/>
      <c r="B106" s="769" t="s">
        <v>30</v>
      </c>
      <c r="C106" s="769"/>
      <c r="D106" s="769"/>
      <c r="E106" s="769"/>
      <c r="F106" s="769"/>
      <c r="G106" s="769"/>
      <c r="H106" s="769"/>
      <c r="I106" s="769"/>
      <c r="J106" s="534">
        <f>+ROUND(SUM(J99:J104),0)</f>
        <v>252258202</v>
      </c>
      <c r="K106" s="452"/>
      <c r="M106" s="437"/>
      <c r="N106" s="575">
        <f>+J106/260000000</f>
        <v>0.97022385384615384</v>
      </c>
    </row>
    <row r="107" spans="1:14" x14ac:dyDescent="0.25">
      <c r="A107" s="1"/>
      <c r="B107" s="521"/>
      <c r="C107" s="521"/>
      <c r="D107" s="521"/>
      <c r="E107" s="521"/>
      <c r="F107" s="522"/>
      <c r="G107" s="521"/>
      <c r="H107" s="525"/>
      <c r="I107" s="535"/>
      <c r="J107" s="533"/>
      <c r="K107" s="452"/>
    </row>
    <row r="108" spans="1:14" ht="23.25" customHeight="1" x14ac:dyDescent="0.25">
      <c r="A108" s="1"/>
      <c r="B108" s="770" t="s">
        <v>495</v>
      </c>
      <c r="C108" s="770"/>
      <c r="D108" s="770"/>
      <c r="E108" s="770"/>
      <c r="F108" s="770"/>
      <c r="G108" s="772" t="s">
        <v>31</v>
      </c>
      <c r="H108" s="774"/>
      <c r="I108" s="774"/>
      <c r="J108" s="536" t="s">
        <v>32</v>
      </c>
      <c r="K108" s="452"/>
    </row>
    <row r="109" spans="1:14" ht="20.100000000000001" customHeight="1" x14ac:dyDescent="0.25">
      <c r="A109" s="1"/>
      <c r="B109" s="770"/>
      <c r="C109" s="770"/>
      <c r="D109" s="770"/>
      <c r="E109" s="770"/>
      <c r="F109" s="771"/>
      <c r="G109" s="775" t="s">
        <v>33</v>
      </c>
      <c r="H109" s="777"/>
      <c r="I109" s="537" t="s">
        <v>34</v>
      </c>
      <c r="J109" s="538">
        <v>0.2</v>
      </c>
      <c r="K109" s="452"/>
    </row>
    <row r="110" spans="1:14" ht="20.100000000000001" customHeight="1" x14ac:dyDescent="0.25">
      <c r="A110" s="1"/>
      <c r="B110" s="770"/>
      <c r="C110" s="770"/>
      <c r="D110" s="770"/>
      <c r="E110" s="770"/>
      <c r="F110" s="771"/>
      <c r="G110" s="778" t="s">
        <v>35</v>
      </c>
      <c r="H110" s="780"/>
      <c r="I110" s="539" t="s">
        <v>36</v>
      </c>
      <c r="J110" s="540">
        <v>0.05</v>
      </c>
      <c r="K110" s="452"/>
    </row>
    <row r="111" spans="1:14" ht="20.100000000000001" customHeight="1" x14ac:dyDescent="0.25">
      <c r="A111" s="1"/>
      <c r="B111" s="770"/>
      <c r="C111" s="770"/>
      <c r="D111" s="770"/>
      <c r="E111" s="770"/>
      <c r="F111" s="771"/>
      <c r="G111" s="781" t="s">
        <v>37</v>
      </c>
      <c r="H111" s="780"/>
      <c r="I111" s="539" t="s">
        <v>38</v>
      </c>
      <c r="J111" s="540">
        <v>0.05</v>
      </c>
      <c r="K111" s="452"/>
    </row>
    <row r="112" spans="1:14" x14ac:dyDescent="0.25">
      <c r="A112" s="1"/>
      <c r="B112" s="541"/>
      <c r="C112" s="542"/>
      <c r="D112" s="542"/>
      <c r="E112" s="542"/>
      <c r="F112" s="542"/>
      <c r="G112" s="764" t="s">
        <v>39</v>
      </c>
      <c r="H112" s="766"/>
      <c r="I112" s="543" t="s">
        <v>40</v>
      </c>
      <c r="J112" s="544">
        <f>+SUM(J109:J111)</f>
        <v>0.3</v>
      </c>
      <c r="K112" s="452"/>
    </row>
    <row r="113" spans="1:11" x14ac:dyDescent="0.25">
      <c r="A113" s="1"/>
      <c r="H113" s="545"/>
      <c r="J113" s="546"/>
      <c r="K113" s="452"/>
    </row>
  </sheetData>
  <mergeCells count="36">
    <mergeCell ref="G11:J11"/>
    <mergeCell ref="G74:J74"/>
    <mergeCell ref="G70:J70"/>
    <mergeCell ref="G21:J21"/>
    <mergeCell ref="B2:H4"/>
    <mergeCell ref="B6:E6"/>
    <mergeCell ref="F6:J6"/>
    <mergeCell ref="B8:B9"/>
    <mergeCell ref="C8:C9"/>
    <mergeCell ref="D8:E8"/>
    <mergeCell ref="F8:F9"/>
    <mergeCell ref="G8:G9"/>
    <mergeCell ref="H8:H9"/>
    <mergeCell ref="I8:I9"/>
    <mergeCell ref="J8:J9"/>
    <mergeCell ref="G31:J31"/>
    <mergeCell ref="G112:H112"/>
    <mergeCell ref="G76:J76"/>
    <mergeCell ref="B99:I99"/>
    <mergeCell ref="B101:H101"/>
    <mergeCell ref="B102:H102"/>
    <mergeCell ref="B103:H103"/>
    <mergeCell ref="B104:H104"/>
    <mergeCell ref="G34:J34"/>
    <mergeCell ref="G108:I108"/>
    <mergeCell ref="G109:H109"/>
    <mergeCell ref="G110:H110"/>
    <mergeCell ref="G86:J86"/>
    <mergeCell ref="G43:J43"/>
    <mergeCell ref="G47:J47"/>
    <mergeCell ref="G55:J55"/>
    <mergeCell ref="G60:J60"/>
    <mergeCell ref="G65:J65"/>
    <mergeCell ref="B106:I106"/>
    <mergeCell ref="B108:F111"/>
    <mergeCell ref="G111:H111"/>
  </mergeCells>
  <printOptions horizontalCentered="1" verticalCentered="1"/>
  <pageMargins left="0.23622047244094491" right="0.23622047244094491" top="0.74803149606299213" bottom="0.74803149606299213" header="0.31496062992125984" footer="0.31496062992125984"/>
  <pageSetup scale="56" fitToHeight="0" orientation="portrait" r:id="rId1"/>
  <ignoredErrors>
    <ignoredError sqref="B31 B34 B43:B47 B55:B74"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25DE4-8213-4911-B8B9-1B4C68D72052}">
  <sheetPr codeName="Hoja5">
    <pageSetUpPr fitToPage="1"/>
  </sheetPr>
  <dimension ref="B1:X1957"/>
  <sheetViews>
    <sheetView view="pageBreakPreview" topLeftCell="D612" zoomScale="85" zoomScaleNormal="55" zoomScaleSheetLayoutView="85" workbookViewId="0">
      <selection activeCell="F58" sqref="F58"/>
    </sheetView>
  </sheetViews>
  <sheetFormatPr baseColWidth="10" defaultRowHeight="15" x14ac:dyDescent="0.25"/>
  <cols>
    <col min="16" max="16" width="26" customWidth="1"/>
    <col min="17" max="17" width="20.5703125" customWidth="1"/>
    <col min="24" max="24" width="21.42578125" bestFit="1" customWidth="1"/>
  </cols>
  <sheetData>
    <row r="1" spans="2:24" ht="15.75" thickBot="1" x14ac:dyDescent="0.3"/>
    <row r="2" spans="2:24" x14ac:dyDescent="0.25">
      <c r="B2" s="800"/>
      <c r="C2" s="793"/>
      <c r="D2" s="793"/>
      <c r="E2" s="793"/>
      <c r="F2" s="793"/>
      <c r="G2" s="803" t="s">
        <v>42</v>
      </c>
      <c r="H2" s="793"/>
      <c r="I2" s="793"/>
      <c r="J2" s="793"/>
      <c r="K2" s="793"/>
      <c r="L2" s="793"/>
      <c r="M2" s="793"/>
      <c r="N2" s="793"/>
      <c r="O2" s="793"/>
      <c r="P2" s="793"/>
      <c r="Q2" s="793"/>
      <c r="R2" s="804" t="s">
        <v>1</v>
      </c>
      <c r="S2" s="805"/>
      <c r="T2" s="805"/>
      <c r="U2" s="806"/>
      <c r="V2" s="807" t="s">
        <v>43</v>
      </c>
      <c r="W2" s="805"/>
      <c r="X2" s="808"/>
    </row>
    <row r="3" spans="2:24" x14ac:dyDescent="0.25">
      <c r="B3" s="801"/>
      <c r="C3" s="802"/>
      <c r="D3" s="802"/>
      <c r="E3" s="802"/>
      <c r="F3" s="802"/>
      <c r="G3" s="801"/>
      <c r="H3" s="802"/>
      <c r="I3" s="802"/>
      <c r="J3" s="802"/>
      <c r="K3" s="802"/>
      <c r="L3" s="802"/>
      <c r="M3" s="802"/>
      <c r="N3" s="802"/>
      <c r="O3" s="802"/>
      <c r="P3" s="802"/>
      <c r="Q3" s="802"/>
      <c r="R3" s="809" t="s">
        <v>3</v>
      </c>
      <c r="S3" s="810"/>
      <c r="T3" s="810"/>
      <c r="U3" s="811"/>
      <c r="V3" s="812">
        <v>1</v>
      </c>
      <c r="W3" s="810"/>
      <c r="X3" s="813"/>
    </row>
    <row r="4" spans="2:24" ht="15.75" thickBot="1" x14ac:dyDescent="0.3">
      <c r="B4" s="795"/>
      <c r="C4" s="787"/>
      <c r="D4" s="787"/>
      <c r="E4" s="787"/>
      <c r="F4" s="787"/>
      <c r="G4" s="795"/>
      <c r="H4" s="787"/>
      <c r="I4" s="787"/>
      <c r="J4" s="787"/>
      <c r="K4" s="787"/>
      <c r="L4" s="787"/>
      <c r="M4" s="787"/>
      <c r="N4" s="787"/>
      <c r="O4" s="787"/>
      <c r="P4" s="787"/>
      <c r="Q4" s="787"/>
      <c r="R4" s="814" t="s">
        <v>4</v>
      </c>
      <c r="S4" s="815"/>
      <c r="T4" s="815"/>
      <c r="U4" s="816"/>
      <c r="V4" s="817">
        <v>44236</v>
      </c>
      <c r="W4" s="818"/>
      <c r="X4" s="819"/>
    </row>
    <row r="5" spans="2:24" x14ac:dyDescent="0.25">
      <c r="B5" s="820" t="s">
        <v>44</v>
      </c>
      <c r="C5" s="793"/>
      <c r="D5" s="793"/>
      <c r="E5" s="793"/>
      <c r="F5" s="794"/>
      <c r="G5" s="821" t="s">
        <v>45</v>
      </c>
      <c r="H5" s="822"/>
      <c r="I5" s="822"/>
      <c r="J5" s="822"/>
      <c r="K5" s="822"/>
      <c r="L5" s="822"/>
      <c r="M5" s="822"/>
      <c r="N5" s="822"/>
      <c r="O5" s="822"/>
      <c r="P5" s="822"/>
      <c r="Q5" s="822"/>
      <c r="R5" s="822"/>
      <c r="S5" s="822"/>
      <c r="T5" s="822"/>
      <c r="U5" s="822"/>
      <c r="V5" s="822"/>
      <c r="W5" s="822"/>
      <c r="X5" s="823"/>
    </row>
    <row r="6" spans="2:24" ht="15.75" thickBot="1" x14ac:dyDescent="0.3">
      <c r="B6" s="795"/>
      <c r="C6" s="787"/>
      <c r="D6" s="787"/>
      <c r="E6" s="787"/>
      <c r="F6" s="796"/>
      <c r="G6" s="824"/>
      <c r="H6" s="825"/>
      <c r="I6" s="825"/>
      <c r="J6" s="825"/>
      <c r="K6" s="825"/>
      <c r="L6" s="825"/>
      <c r="M6" s="825"/>
      <c r="N6" s="825"/>
      <c r="O6" s="825"/>
      <c r="P6" s="825"/>
      <c r="Q6" s="825"/>
      <c r="R6" s="825"/>
      <c r="S6" s="825"/>
      <c r="T6" s="825"/>
      <c r="U6" s="825"/>
      <c r="V6" s="825"/>
      <c r="W6" s="825"/>
      <c r="X6" s="826"/>
    </row>
    <row r="7" spans="2:24" ht="18.75" thickBot="1" x14ac:dyDescent="0.3">
      <c r="B7" s="827" t="s">
        <v>46</v>
      </c>
      <c r="C7" s="798"/>
      <c r="D7" s="798"/>
      <c r="E7" s="798"/>
      <c r="F7" s="798"/>
      <c r="G7" s="798"/>
      <c r="H7" s="822" t="s">
        <v>47</v>
      </c>
      <c r="I7" s="793"/>
      <c r="J7" s="828"/>
      <c r="K7" s="798"/>
      <c r="L7" s="798"/>
      <c r="M7" s="798"/>
      <c r="N7" s="798"/>
      <c r="O7" s="798"/>
      <c r="P7" s="828" t="s">
        <v>48</v>
      </c>
      <c r="Q7" s="798"/>
      <c r="R7" s="798"/>
      <c r="S7" s="798"/>
      <c r="T7" s="798"/>
      <c r="U7" s="798"/>
      <c r="V7" s="798"/>
      <c r="W7" s="798"/>
      <c r="X7" s="799"/>
    </row>
    <row r="8" spans="2:24" ht="38.25" customHeight="1" thickBot="1" x14ac:dyDescent="0.3">
      <c r="B8" s="829">
        <f>PRESUPUESTO!$B$11</f>
        <v>1</v>
      </c>
      <c r="C8" s="793"/>
      <c r="D8" s="793"/>
      <c r="E8" s="793"/>
      <c r="F8" s="793"/>
      <c r="G8" s="793"/>
      <c r="H8" s="849">
        <f>PRESUPUESTO!B12</f>
        <v>1.01</v>
      </c>
      <c r="I8" s="850"/>
      <c r="J8" s="832" t="str">
        <f>PRESUPUESTO!F11</f>
        <v>CERRAMIENTO EN POSTE DE CONCRETO Y ALAMBRE LISO</v>
      </c>
      <c r="K8" s="798"/>
      <c r="L8" s="798"/>
      <c r="M8" s="798"/>
      <c r="N8" s="798"/>
      <c r="O8" s="799"/>
      <c r="P8" s="833" t="str">
        <f>PRESUPUESTO!F12</f>
        <v>LOCALIZACIÓN, TRAZADO, REPLANTEO Y NIVELACIÓN. INCLUYE ENTREGA DE PLANOS Y CARTERA.</v>
      </c>
      <c r="Q8" s="793"/>
      <c r="R8" s="793"/>
      <c r="S8" s="793"/>
      <c r="T8" s="793"/>
      <c r="U8" s="793"/>
      <c r="V8" s="793"/>
      <c r="W8" s="793"/>
      <c r="X8" s="794"/>
    </row>
    <row r="9" spans="2:24" ht="18.75" thickBot="1" x14ac:dyDescent="0.3">
      <c r="B9" s="821" t="s">
        <v>49</v>
      </c>
      <c r="C9" s="834"/>
      <c r="D9" s="834"/>
      <c r="E9" s="834"/>
      <c r="F9" s="834"/>
      <c r="G9" s="834"/>
      <c r="H9" s="835"/>
      <c r="I9" s="835"/>
      <c r="J9" s="834"/>
      <c r="K9" s="834"/>
      <c r="L9" s="834"/>
      <c r="M9" s="834"/>
      <c r="N9" s="834"/>
      <c r="O9" s="834"/>
      <c r="P9" s="837" t="s">
        <v>50</v>
      </c>
      <c r="Q9" s="839" t="s">
        <v>51</v>
      </c>
      <c r="R9" s="840"/>
      <c r="S9" s="841"/>
      <c r="T9" s="842" t="s">
        <v>20</v>
      </c>
      <c r="U9" s="844" t="s">
        <v>52</v>
      </c>
      <c r="V9" s="846" t="s">
        <v>53</v>
      </c>
      <c r="W9" s="847"/>
      <c r="X9" s="848"/>
    </row>
    <row r="10" spans="2:24" ht="26.25" thickBot="1" x14ac:dyDescent="0.3">
      <c r="B10" s="836"/>
      <c r="C10" s="835"/>
      <c r="D10" s="835"/>
      <c r="E10" s="835"/>
      <c r="F10" s="835"/>
      <c r="G10" s="835"/>
      <c r="H10" s="835"/>
      <c r="I10" s="835"/>
      <c r="J10" s="835"/>
      <c r="K10" s="835"/>
      <c r="L10" s="835"/>
      <c r="M10" s="835"/>
      <c r="N10" s="835"/>
      <c r="O10" s="835"/>
      <c r="P10" s="838"/>
      <c r="Q10" s="4" t="s">
        <v>54</v>
      </c>
      <c r="R10" s="5" t="s">
        <v>55</v>
      </c>
      <c r="S10" s="6" t="s">
        <v>56</v>
      </c>
      <c r="T10" s="843"/>
      <c r="U10" s="845"/>
      <c r="V10" s="7" t="s">
        <v>57</v>
      </c>
      <c r="W10" s="8" t="s">
        <v>21</v>
      </c>
      <c r="X10" s="9" t="s">
        <v>22</v>
      </c>
    </row>
    <row r="11" spans="2:24" ht="18" x14ac:dyDescent="0.25">
      <c r="B11" s="10"/>
      <c r="C11" s="11"/>
      <c r="D11" s="11"/>
      <c r="E11" s="11"/>
      <c r="F11" s="11"/>
      <c r="G11" s="11"/>
      <c r="H11" s="11"/>
      <c r="I11" s="11"/>
      <c r="J11" s="11"/>
      <c r="K11" s="11"/>
      <c r="L11" s="11"/>
      <c r="M11" s="11"/>
      <c r="N11" s="11"/>
      <c r="O11" s="12"/>
      <c r="P11" s="13" t="s">
        <v>146</v>
      </c>
      <c r="Q11" s="14"/>
      <c r="R11" s="14"/>
      <c r="S11" s="14"/>
      <c r="T11" s="14"/>
      <c r="U11" s="14"/>
      <c r="V11" s="14"/>
      <c r="W11" s="14">
        <v>721.8777</v>
      </c>
      <c r="X11" s="15"/>
    </row>
    <row r="12" spans="2:24" ht="18" x14ac:dyDescent="0.25">
      <c r="B12" s="16"/>
      <c r="C12" s="17"/>
      <c r="D12" s="17"/>
      <c r="E12" s="17"/>
      <c r="F12" s="18"/>
      <c r="G12" s="18"/>
      <c r="H12" s="18"/>
      <c r="I12" s="18"/>
      <c r="J12" s="18"/>
      <c r="K12" s="18"/>
      <c r="L12" s="17"/>
      <c r="M12" s="17"/>
      <c r="N12" s="17"/>
      <c r="O12" s="19"/>
      <c r="P12" s="13"/>
      <c r="Q12" s="20"/>
      <c r="R12" s="14"/>
      <c r="S12" s="14"/>
      <c r="T12" s="14"/>
      <c r="U12" s="14"/>
      <c r="V12" s="14"/>
      <c r="W12" s="14"/>
      <c r="X12" s="446"/>
    </row>
    <row r="13" spans="2:24" ht="18" x14ac:dyDescent="0.25">
      <c r="B13" s="16"/>
      <c r="C13" s="17"/>
      <c r="D13" s="17"/>
      <c r="E13" s="17"/>
      <c r="F13" s="18"/>
      <c r="G13" s="18"/>
      <c r="H13" s="18"/>
      <c r="I13" s="18"/>
      <c r="J13" s="18"/>
      <c r="K13" s="18"/>
      <c r="L13" s="17"/>
      <c r="M13" s="17"/>
      <c r="N13" s="17"/>
      <c r="O13" s="19"/>
      <c r="P13" s="13"/>
      <c r="Q13" s="20"/>
      <c r="R13" s="14"/>
      <c r="S13" s="14"/>
      <c r="T13" s="14"/>
      <c r="U13" s="14"/>
      <c r="V13" s="14"/>
      <c r="W13" s="14"/>
      <c r="X13" s="15"/>
    </row>
    <row r="14" spans="2:24" ht="18" x14ac:dyDescent="0.25">
      <c r="B14" s="16"/>
      <c r="C14" s="17"/>
      <c r="D14" s="17"/>
      <c r="E14" s="17"/>
      <c r="F14" s="18"/>
      <c r="G14" s="18"/>
      <c r="H14" s="18"/>
      <c r="I14" s="18"/>
      <c r="J14" s="18"/>
      <c r="K14" s="18"/>
      <c r="L14" s="17"/>
      <c r="M14" s="17"/>
      <c r="N14" s="17"/>
      <c r="O14" s="19"/>
      <c r="P14" s="21"/>
      <c r="Q14" s="20"/>
      <c r="R14" s="20"/>
      <c r="S14" s="14"/>
      <c r="T14" s="14"/>
      <c r="U14" s="20"/>
      <c r="V14" s="14"/>
      <c r="W14" s="14"/>
      <c r="X14" s="15"/>
    </row>
    <row r="15" spans="2:24" ht="18" x14ac:dyDescent="0.25">
      <c r="B15" s="16"/>
      <c r="D15" s="17"/>
      <c r="E15" s="17"/>
      <c r="F15" s="18"/>
      <c r="G15" s="18"/>
      <c r="H15" s="18"/>
      <c r="J15" s="18"/>
      <c r="K15" s="18"/>
      <c r="L15" s="17"/>
      <c r="M15" s="17"/>
      <c r="N15" s="17"/>
      <c r="O15" s="19"/>
      <c r="P15" s="13"/>
      <c r="Q15" s="20"/>
      <c r="R15" s="20"/>
      <c r="S15" s="20"/>
      <c r="T15" s="14"/>
      <c r="U15" s="20"/>
      <c r="V15" s="14"/>
      <c r="W15" s="14"/>
      <c r="X15" s="445"/>
    </row>
    <row r="16" spans="2:24" ht="18" x14ac:dyDescent="0.25">
      <c r="B16" s="22"/>
      <c r="C16" s="17"/>
      <c r="D16" s="18"/>
      <c r="E16" s="17"/>
      <c r="F16" s="18"/>
      <c r="G16" s="18"/>
      <c r="H16" s="18"/>
      <c r="I16" s="18"/>
      <c r="J16" s="18"/>
      <c r="K16" s="18"/>
      <c r="L16" s="17"/>
      <c r="M16" s="17"/>
      <c r="N16" s="17"/>
      <c r="O16" s="19"/>
      <c r="P16" s="21"/>
      <c r="Q16" s="20"/>
      <c r="R16" s="20"/>
      <c r="S16" s="20"/>
      <c r="T16" s="14"/>
      <c r="U16" s="20"/>
      <c r="V16" s="14"/>
      <c r="W16" s="14"/>
      <c r="X16" s="15"/>
    </row>
    <row r="17" spans="2:24" ht="18" x14ac:dyDescent="0.25">
      <c r="B17" s="16"/>
      <c r="C17" s="17"/>
      <c r="D17" s="17"/>
      <c r="E17" s="17"/>
      <c r="F17" s="18"/>
      <c r="G17" s="18"/>
      <c r="H17" s="18"/>
      <c r="I17" s="18"/>
      <c r="J17" s="18"/>
      <c r="K17" s="18"/>
      <c r="L17" s="17"/>
      <c r="M17" s="17"/>
      <c r="N17" s="17"/>
      <c r="O17" s="19"/>
      <c r="P17" s="13"/>
      <c r="Q17" s="20"/>
      <c r="R17" s="20"/>
      <c r="S17" s="20"/>
      <c r="T17" s="14"/>
      <c r="U17" s="20"/>
      <c r="V17" s="14"/>
      <c r="W17" s="14"/>
      <c r="X17" s="23"/>
    </row>
    <row r="18" spans="2:24" ht="18" x14ac:dyDescent="0.25">
      <c r="B18" s="16"/>
      <c r="C18" s="17"/>
      <c r="D18" s="17"/>
      <c r="E18" s="17"/>
      <c r="F18" s="17"/>
      <c r="G18" s="17"/>
      <c r="H18" s="17"/>
      <c r="I18" s="17"/>
      <c r="J18" s="17"/>
      <c r="K18" s="17"/>
      <c r="L18" s="17"/>
      <c r="M18" s="17"/>
      <c r="N18" s="17"/>
      <c r="O18" s="19"/>
      <c r="P18" s="13"/>
      <c r="Q18" s="20"/>
      <c r="R18" s="20"/>
      <c r="S18" s="20"/>
      <c r="T18" s="14"/>
      <c r="U18" s="20"/>
      <c r="V18" s="14"/>
      <c r="W18" s="14"/>
      <c r="X18" s="23"/>
    </row>
    <row r="19" spans="2:24" ht="18" x14ac:dyDescent="0.25">
      <c r="B19" s="16"/>
      <c r="C19" s="18"/>
      <c r="D19" s="17"/>
      <c r="E19" s="17"/>
      <c r="F19" s="17"/>
      <c r="G19" s="17"/>
      <c r="H19" s="17"/>
      <c r="I19" s="17"/>
      <c r="J19" s="17"/>
      <c r="K19" s="17"/>
      <c r="L19" s="17"/>
      <c r="M19" s="17"/>
      <c r="N19" s="17"/>
      <c r="O19" s="19"/>
      <c r="P19" s="21"/>
      <c r="Q19" s="20"/>
      <c r="R19" s="20"/>
      <c r="S19" s="20"/>
      <c r="T19" s="14"/>
      <c r="U19" s="20"/>
      <c r="V19" s="14"/>
      <c r="W19" s="14"/>
      <c r="X19" s="23"/>
    </row>
    <row r="20" spans="2:24" ht="18" x14ac:dyDescent="0.25">
      <c r="B20" s="16"/>
      <c r="C20" s="17"/>
      <c r="D20" s="17"/>
      <c r="E20" s="17"/>
      <c r="F20" s="17"/>
      <c r="G20" s="17"/>
      <c r="H20" s="17"/>
      <c r="I20" s="17"/>
      <c r="J20" s="17"/>
      <c r="K20" s="17"/>
      <c r="L20" s="17"/>
      <c r="M20" s="17"/>
      <c r="N20" s="17"/>
      <c r="O20" s="19"/>
      <c r="P20" s="13"/>
      <c r="Q20" s="20"/>
      <c r="R20" s="20"/>
      <c r="S20" s="20"/>
      <c r="T20" s="14"/>
      <c r="U20" s="20"/>
      <c r="V20" s="14"/>
      <c r="W20" s="14"/>
      <c r="X20" s="23"/>
    </row>
    <row r="21" spans="2:24" ht="18" x14ac:dyDescent="0.25">
      <c r="B21" s="16"/>
      <c r="C21" s="17"/>
      <c r="D21" s="17"/>
      <c r="E21" s="18"/>
      <c r="F21" s="17"/>
      <c r="G21" s="17"/>
      <c r="H21" s="17"/>
      <c r="I21" s="17"/>
      <c r="J21" s="17"/>
      <c r="K21" s="17"/>
      <c r="L21" s="17"/>
      <c r="M21" s="17"/>
      <c r="N21" s="17"/>
      <c r="O21" s="19"/>
      <c r="P21" s="13"/>
      <c r="Q21" s="20"/>
      <c r="R21" s="20"/>
      <c r="S21" s="20"/>
      <c r="T21" s="14"/>
      <c r="U21" s="20"/>
      <c r="V21" s="14"/>
      <c r="W21" s="14"/>
      <c r="X21" s="23"/>
    </row>
    <row r="22" spans="2:24" ht="18" x14ac:dyDescent="0.25">
      <c r="B22" s="16"/>
      <c r="C22" s="18"/>
      <c r="D22" s="18"/>
      <c r="E22" s="18"/>
      <c r="F22" s="18"/>
      <c r="G22" s="18"/>
      <c r="H22" s="18"/>
      <c r="I22" s="18"/>
      <c r="J22" s="18"/>
      <c r="K22" s="18"/>
      <c r="L22" s="18"/>
      <c r="M22" s="18"/>
      <c r="N22" s="18"/>
      <c r="O22" s="19"/>
      <c r="P22" s="21"/>
      <c r="Q22" s="20"/>
      <c r="R22" s="20"/>
      <c r="S22" s="20"/>
      <c r="T22" s="14"/>
      <c r="U22" s="20"/>
      <c r="V22" s="14"/>
      <c r="W22" s="14"/>
      <c r="X22" s="23"/>
    </row>
    <row r="23" spans="2:24" ht="18" x14ac:dyDescent="0.25">
      <c r="B23" s="16"/>
      <c r="C23" s="17"/>
      <c r="D23" s="24"/>
      <c r="E23" s="17"/>
      <c r="F23" s="17"/>
      <c r="G23" s="17"/>
      <c r="H23" s="17"/>
      <c r="I23" s="17"/>
      <c r="J23" s="18"/>
      <c r="K23" s="17"/>
      <c r="L23" s="17"/>
      <c r="M23" s="17"/>
      <c r="N23" s="17"/>
      <c r="O23" s="19"/>
      <c r="P23" s="21"/>
      <c r="Q23" s="20"/>
      <c r="R23" s="20"/>
      <c r="S23" s="20"/>
      <c r="T23" s="14"/>
      <c r="U23" s="20"/>
      <c r="V23" s="20"/>
      <c r="W23" s="14"/>
      <c r="X23" s="23"/>
    </row>
    <row r="24" spans="2:24" ht="18" x14ac:dyDescent="0.25">
      <c r="B24" s="16"/>
      <c r="C24" s="18"/>
      <c r="D24" s="17"/>
      <c r="E24" s="17"/>
      <c r="F24" s="17"/>
      <c r="G24" s="17"/>
      <c r="H24" s="18"/>
      <c r="I24" s="18"/>
      <c r="J24" s="17"/>
      <c r="K24" s="18"/>
      <c r="L24" s="17"/>
      <c r="M24" s="17"/>
      <c r="N24" s="17"/>
      <c r="O24" s="19"/>
      <c r="P24" s="21"/>
      <c r="Q24" s="20"/>
      <c r="R24" s="20"/>
      <c r="S24" s="20"/>
      <c r="T24" s="14"/>
      <c r="U24" s="20"/>
      <c r="V24" s="20"/>
      <c r="W24" s="14"/>
      <c r="X24" s="23"/>
    </row>
    <row r="25" spans="2:24" ht="18" x14ac:dyDescent="0.25">
      <c r="B25" s="16"/>
      <c r="C25" s="17"/>
      <c r="D25" s="17"/>
      <c r="E25" s="17"/>
      <c r="F25" s="17"/>
      <c r="G25" s="17"/>
      <c r="H25" s="17"/>
      <c r="I25" s="17"/>
      <c r="J25" s="17"/>
      <c r="K25" s="17"/>
      <c r="L25" s="17"/>
      <c r="M25" s="17"/>
      <c r="N25" s="17"/>
      <c r="O25" s="19"/>
      <c r="P25" s="21"/>
      <c r="Q25" s="20"/>
      <c r="R25" s="20"/>
      <c r="S25" s="20"/>
      <c r="T25" s="14"/>
      <c r="U25" s="20"/>
      <c r="V25" s="20"/>
      <c r="W25" s="14"/>
      <c r="X25" s="23"/>
    </row>
    <row r="26" spans="2:24" ht="18" x14ac:dyDescent="0.25">
      <c r="B26" s="16"/>
      <c r="C26" s="17"/>
      <c r="D26" s="17"/>
      <c r="E26" s="17"/>
      <c r="F26" s="17"/>
      <c r="G26" s="17"/>
      <c r="H26" s="17"/>
      <c r="I26" s="17"/>
      <c r="J26" s="17"/>
      <c r="K26" s="17"/>
      <c r="L26" s="17"/>
      <c r="M26" s="17"/>
      <c r="N26" s="17"/>
      <c r="O26" s="19"/>
      <c r="P26" s="21"/>
      <c r="Q26" s="20"/>
      <c r="R26" s="20"/>
      <c r="S26" s="20"/>
      <c r="T26" s="14"/>
      <c r="U26" s="20"/>
      <c r="V26" s="20"/>
      <c r="W26" s="14"/>
      <c r="X26" s="23"/>
    </row>
    <row r="27" spans="2:24" ht="18" x14ac:dyDescent="0.25">
      <c r="B27" s="16"/>
      <c r="D27" s="17"/>
      <c r="E27" s="17"/>
      <c r="F27" s="17"/>
      <c r="G27" s="17"/>
      <c r="H27" s="17"/>
      <c r="I27" s="17"/>
      <c r="J27" s="17"/>
      <c r="K27" s="17"/>
      <c r="L27" s="17"/>
      <c r="M27" s="17"/>
      <c r="N27" s="17"/>
      <c r="O27" s="19"/>
      <c r="P27" s="25"/>
      <c r="Q27" s="20"/>
      <c r="R27" s="20"/>
      <c r="S27" s="20"/>
      <c r="T27" s="20"/>
      <c r="U27" s="20"/>
      <c r="V27" s="20"/>
      <c r="W27" s="14"/>
      <c r="X27" s="23"/>
    </row>
    <row r="28" spans="2:24" ht="18" x14ac:dyDescent="0.25">
      <c r="B28" s="16"/>
      <c r="C28" s="17"/>
      <c r="D28" s="17"/>
      <c r="E28" s="17"/>
      <c r="F28" s="17"/>
      <c r="G28" s="17"/>
      <c r="H28" s="17"/>
      <c r="I28" s="17"/>
      <c r="J28" s="17"/>
      <c r="K28" s="17"/>
      <c r="L28" s="17"/>
      <c r="M28" s="17"/>
      <c r="N28" s="17"/>
      <c r="O28" s="19"/>
      <c r="P28" s="21"/>
      <c r="Q28" s="20"/>
      <c r="R28" s="20"/>
      <c r="S28" s="20"/>
      <c r="T28" s="20"/>
      <c r="U28" s="20"/>
      <c r="V28" s="20"/>
      <c r="W28" s="14"/>
      <c r="X28" s="23"/>
    </row>
    <row r="29" spans="2:24" ht="18" x14ac:dyDescent="0.25">
      <c r="B29" s="16"/>
      <c r="C29" s="17"/>
      <c r="D29" s="17"/>
      <c r="E29" s="17"/>
      <c r="F29" s="17"/>
      <c r="G29" s="17"/>
      <c r="H29" s="17"/>
      <c r="I29" s="17"/>
      <c r="J29" s="17"/>
      <c r="K29" s="17"/>
      <c r="L29" s="17"/>
      <c r="M29" s="17"/>
      <c r="N29" s="17"/>
      <c r="O29" s="19"/>
      <c r="P29" s="21"/>
      <c r="Q29" s="20"/>
      <c r="R29" s="20"/>
      <c r="S29" s="20"/>
      <c r="T29" s="20"/>
      <c r="U29" s="20"/>
      <c r="V29" s="20"/>
      <c r="W29" s="14"/>
      <c r="X29" s="23"/>
    </row>
    <row r="30" spans="2:24" ht="18" x14ac:dyDescent="0.25">
      <c r="B30" s="16"/>
      <c r="C30" s="17"/>
      <c r="D30" s="17"/>
      <c r="E30" s="17"/>
      <c r="F30" s="17"/>
      <c r="G30" s="17"/>
      <c r="H30" s="17"/>
      <c r="I30" s="17"/>
      <c r="J30" s="17"/>
      <c r="K30" s="17"/>
      <c r="L30" s="17"/>
      <c r="M30" s="17"/>
      <c r="N30" s="17"/>
      <c r="O30" s="19"/>
      <c r="P30" s="21"/>
      <c r="Q30" s="20"/>
      <c r="R30" s="20"/>
      <c r="S30" s="20"/>
      <c r="T30" s="20"/>
      <c r="U30" s="20"/>
      <c r="V30" s="20"/>
      <c r="W30" s="14"/>
      <c r="X30" s="23"/>
    </row>
    <row r="31" spans="2:24" ht="18" x14ac:dyDescent="0.25">
      <c r="B31" s="16"/>
      <c r="C31" s="17"/>
      <c r="D31" s="17"/>
      <c r="E31" s="17"/>
      <c r="F31" s="17"/>
      <c r="G31" s="17"/>
      <c r="H31" s="17"/>
      <c r="I31" s="17"/>
      <c r="J31" s="17"/>
      <c r="K31" s="17"/>
      <c r="L31" s="17"/>
      <c r="M31" s="17"/>
      <c r="N31" s="17"/>
      <c r="O31" s="19"/>
      <c r="P31" s="26"/>
      <c r="Q31" s="20"/>
      <c r="R31" s="20"/>
      <c r="S31" s="20"/>
      <c r="T31" s="20"/>
      <c r="U31" s="20"/>
      <c r="V31" s="20"/>
      <c r="W31" s="14"/>
      <c r="X31" s="23"/>
    </row>
    <row r="32" spans="2:24" ht="18" x14ac:dyDescent="0.25">
      <c r="B32" s="16"/>
      <c r="C32" s="17"/>
      <c r="D32" s="17"/>
      <c r="E32" s="17"/>
      <c r="F32" s="17"/>
      <c r="G32" s="17"/>
      <c r="H32" s="17"/>
      <c r="I32" s="17"/>
      <c r="J32" s="17"/>
      <c r="K32" s="17"/>
      <c r="L32" s="17"/>
      <c r="M32" s="17"/>
      <c r="N32" s="17"/>
      <c r="O32" s="19"/>
      <c r="P32" s="26"/>
      <c r="Q32" s="20"/>
      <c r="R32" s="20"/>
      <c r="S32" s="20"/>
      <c r="T32" s="20"/>
      <c r="U32" s="20"/>
      <c r="V32" s="20"/>
      <c r="W32" s="14"/>
      <c r="X32" s="23"/>
    </row>
    <row r="33" spans="2:24" ht="18.75" thickBot="1" x14ac:dyDescent="0.3">
      <c r="B33" s="27"/>
      <c r="C33" s="28"/>
      <c r="D33" s="29"/>
      <c r="E33" s="28"/>
      <c r="F33" s="29"/>
      <c r="G33" s="29"/>
      <c r="H33" s="29"/>
      <c r="I33" s="29"/>
      <c r="J33" s="29"/>
      <c r="K33" s="29"/>
      <c r="L33" s="29"/>
      <c r="M33" s="29"/>
      <c r="N33" s="29"/>
      <c r="O33" s="30"/>
      <c r="P33" s="31"/>
      <c r="Q33" s="32"/>
      <c r="R33" s="32"/>
      <c r="S33" s="32"/>
      <c r="T33" s="32"/>
      <c r="U33" s="32"/>
      <c r="V33" s="33"/>
      <c r="W33" s="34"/>
      <c r="X33" s="35"/>
    </row>
    <row r="34" spans="2:24" ht="18.75" thickBot="1" x14ac:dyDescent="0.3">
      <c r="B34" s="786"/>
      <c r="C34" s="787"/>
      <c r="D34" s="787"/>
      <c r="E34" s="787"/>
      <c r="F34" s="787"/>
      <c r="G34" s="787"/>
      <c r="H34" s="787"/>
      <c r="I34" s="787"/>
      <c r="J34" s="787"/>
      <c r="K34" s="787"/>
      <c r="L34" s="787"/>
      <c r="M34" s="787"/>
      <c r="N34" s="787"/>
      <c r="O34" s="787"/>
      <c r="P34" s="788" t="s">
        <v>58</v>
      </c>
      <c r="Q34" s="787"/>
      <c r="R34" s="789" t="s">
        <v>53</v>
      </c>
      <c r="S34" s="790"/>
      <c r="T34" s="790"/>
      <c r="U34" s="791"/>
      <c r="V34" s="36"/>
      <c r="W34" s="37"/>
      <c r="X34" s="38">
        <f>SUM(W11:W33)</f>
        <v>721.8777</v>
      </c>
    </row>
    <row r="35" spans="2:24" ht="17.25" thickBot="1" x14ac:dyDescent="0.3">
      <c r="B35" s="792" t="s">
        <v>59</v>
      </c>
      <c r="C35" s="793"/>
      <c r="D35" s="793"/>
      <c r="E35" s="793"/>
      <c r="F35" s="793"/>
      <c r="G35" s="793"/>
      <c r="H35" s="793"/>
      <c r="I35" s="794"/>
      <c r="J35" s="792" t="s">
        <v>60</v>
      </c>
      <c r="K35" s="793"/>
      <c r="L35" s="793"/>
      <c r="M35" s="793"/>
      <c r="N35" s="793"/>
      <c r="O35" s="793"/>
      <c r="P35" s="794"/>
      <c r="Q35" s="39"/>
      <c r="R35" s="40"/>
      <c r="S35" s="40"/>
      <c r="T35" s="40"/>
      <c r="U35" s="40"/>
      <c r="V35" s="40"/>
      <c r="W35" s="40"/>
      <c r="X35" s="41"/>
    </row>
    <row r="36" spans="2:24" ht="21" thickBot="1" x14ac:dyDescent="0.3">
      <c r="B36" s="795"/>
      <c r="C36" s="787"/>
      <c r="D36" s="787"/>
      <c r="E36" s="787"/>
      <c r="F36" s="787"/>
      <c r="G36" s="787"/>
      <c r="H36" s="787"/>
      <c r="I36" s="796"/>
      <c r="J36" s="795"/>
      <c r="K36" s="787"/>
      <c r="L36" s="787"/>
      <c r="M36" s="787"/>
      <c r="N36" s="787"/>
      <c r="O36" s="787"/>
      <c r="P36" s="796"/>
      <c r="Q36" s="797" t="s">
        <v>61</v>
      </c>
      <c r="R36" s="798"/>
      <c r="S36" s="798"/>
      <c r="T36" s="798"/>
      <c r="U36" s="798"/>
      <c r="V36" s="798"/>
      <c r="W36" s="799"/>
      <c r="X36" s="42">
        <f>X34</f>
        <v>721.8777</v>
      </c>
    </row>
    <row r="37" spans="2:24" ht="20.25" x14ac:dyDescent="0.25">
      <c r="B37" s="428"/>
      <c r="C37" s="428"/>
      <c r="D37" s="428"/>
      <c r="E37" s="428"/>
      <c r="F37" s="428"/>
      <c r="G37" s="428"/>
      <c r="H37" s="428"/>
      <c r="I37" s="428"/>
      <c r="J37" s="428"/>
      <c r="K37" s="428"/>
      <c r="L37" s="428"/>
      <c r="M37" s="428"/>
      <c r="N37" s="428"/>
      <c r="O37" s="428"/>
      <c r="P37" s="428"/>
      <c r="Q37" s="429"/>
      <c r="R37" s="428"/>
      <c r="S37" s="428"/>
      <c r="T37" s="428"/>
      <c r="U37" s="428"/>
      <c r="V37" s="428"/>
      <c r="W37" s="428"/>
      <c r="X37" s="429"/>
    </row>
    <row r="38" spans="2:24" ht="15.75" thickBot="1" x14ac:dyDescent="0.3"/>
    <row r="39" spans="2:24" x14ac:dyDescent="0.25">
      <c r="B39" s="800"/>
      <c r="C39" s="793"/>
      <c r="D39" s="793"/>
      <c r="E39" s="793"/>
      <c r="F39" s="793"/>
      <c r="G39" s="803" t="s">
        <v>42</v>
      </c>
      <c r="H39" s="793"/>
      <c r="I39" s="793"/>
      <c r="J39" s="793"/>
      <c r="K39" s="793"/>
      <c r="L39" s="793"/>
      <c r="M39" s="793"/>
      <c r="N39" s="793"/>
      <c r="O39" s="793"/>
      <c r="P39" s="793"/>
      <c r="Q39" s="793"/>
      <c r="R39" s="804" t="s">
        <v>1</v>
      </c>
      <c r="S39" s="805"/>
      <c r="T39" s="805"/>
      <c r="U39" s="806"/>
      <c r="V39" s="807" t="s">
        <v>43</v>
      </c>
      <c r="W39" s="805"/>
      <c r="X39" s="808"/>
    </row>
    <row r="40" spans="2:24" x14ac:dyDescent="0.25">
      <c r="B40" s="801"/>
      <c r="C40" s="802"/>
      <c r="D40" s="802"/>
      <c r="E40" s="802"/>
      <c r="F40" s="802"/>
      <c r="G40" s="801"/>
      <c r="H40" s="802"/>
      <c r="I40" s="802"/>
      <c r="J40" s="802"/>
      <c r="K40" s="802"/>
      <c r="L40" s="802"/>
      <c r="M40" s="802"/>
      <c r="N40" s="802"/>
      <c r="O40" s="802"/>
      <c r="P40" s="802"/>
      <c r="Q40" s="802"/>
      <c r="R40" s="809" t="s">
        <v>3</v>
      </c>
      <c r="S40" s="810"/>
      <c r="T40" s="810"/>
      <c r="U40" s="811"/>
      <c r="V40" s="812">
        <v>1</v>
      </c>
      <c r="W40" s="810"/>
      <c r="X40" s="813"/>
    </row>
    <row r="41" spans="2:24" ht="15.75" thickBot="1" x14ac:dyDescent="0.3">
      <c r="B41" s="795"/>
      <c r="C41" s="787"/>
      <c r="D41" s="787"/>
      <c r="E41" s="787"/>
      <c r="F41" s="787"/>
      <c r="G41" s="795"/>
      <c r="H41" s="787"/>
      <c r="I41" s="787"/>
      <c r="J41" s="787"/>
      <c r="K41" s="787"/>
      <c r="L41" s="787"/>
      <c r="M41" s="787"/>
      <c r="N41" s="787"/>
      <c r="O41" s="787"/>
      <c r="P41" s="787"/>
      <c r="Q41" s="787"/>
      <c r="R41" s="814" t="s">
        <v>4</v>
      </c>
      <c r="S41" s="815"/>
      <c r="T41" s="815"/>
      <c r="U41" s="816"/>
      <c r="V41" s="817">
        <v>44236</v>
      </c>
      <c r="W41" s="818"/>
      <c r="X41" s="819"/>
    </row>
    <row r="42" spans="2:24" x14ac:dyDescent="0.25">
      <c r="B42" s="820" t="s">
        <v>44</v>
      </c>
      <c r="C42" s="793"/>
      <c r="D42" s="793"/>
      <c r="E42" s="793"/>
      <c r="F42" s="794"/>
      <c r="G42" s="821" t="s">
        <v>45</v>
      </c>
      <c r="H42" s="822"/>
      <c r="I42" s="822"/>
      <c r="J42" s="822"/>
      <c r="K42" s="822"/>
      <c r="L42" s="822"/>
      <c r="M42" s="822"/>
      <c r="N42" s="822"/>
      <c r="O42" s="822"/>
      <c r="P42" s="822"/>
      <c r="Q42" s="822"/>
      <c r="R42" s="822"/>
      <c r="S42" s="822"/>
      <c r="T42" s="822"/>
      <c r="U42" s="822"/>
      <c r="V42" s="822"/>
      <c r="W42" s="822"/>
      <c r="X42" s="823"/>
    </row>
    <row r="43" spans="2:24" ht="15.75" thickBot="1" x14ac:dyDescent="0.3">
      <c r="B43" s="795"/>
      <c r="C43" s="787"/>
      <c r="D43" s="787"/>
      <c r="E43" s="787"/>
      <c r="F43" s="796"/>
      <c r="G43" s="824"/>
      <c r="H43" s="825"/>
      <c r="I43" s="825"/>
      <c r="J43" s="825"/>
      <c r="K43" s="825"/>
      <c r="L43" s="825"/>
      <c r="M43" s="825"/>
      <c r="N43" s="825"/>
      <c r="O43" s="825"/>
      <c r="P43" s="825"/>
      <c r="Q43" s="825"/>
      <c r="R43" s="825"/>
      <c r="S43" s="825"/>
      <c r="T43" s="825"/>
      <c r="U43" s="825"/>
      <c r="V43" s="825"/>
      <c r="W43" s="825"/>
      <c r="X43" s="826"/>
    </row>
    <row r="44" spans="2:24" ht="18.75" thickBot="1" x14ac:dyDescent="0.3">
      <c r="B44" s="827" t="s">
        <v>46</v>
      </c>
      <c r="C44" s="798"/>
      <c r="D44" s="798"/>
      <c r="E44" s="798"/>
      <c r="F44" s="798"/>
      <c r="G44" s="798"/>
      <c r="H44" s="822" t="s">
        <v>47</v>
      </c>
      <c r="I44" s="793"/>
      <c r="J44" s="828"/>
      <c r="K44" s="798"/>
      <c r="L44" s="798"/>
      <c r="M44" s="798"/>
      <c r="N44" s="798"/>
      <c r="O44" s="798"/>
      <c r="P44" s="828" t="s">
        <v>48</v>
      </c>
      <c r="Q44" s="798"/>
      <c r="R44" s="798"/>
      <c r="S44" s="798"/>
      <c r="T44" s="798"/>
      <c r="U44" s="798"/>
      <c r="V44" s="798"/>
      <c r="W44" s="798"/>
      <c r="X44" s="799"/>
    </row>
    <row r="45" spans="2:24" ht="93.75" customHeight="1" thickBot="1" x14ac:dyDescent="0.3">
      <c r="B45" s="829">
        <f>PRESUPUESTO!$B$11</f>
        <v>1</v>
      </c>
      <c r="C45" s="793"/>
      <c r="D45" s="793"/>
      <c r="E45" s="793"/>
      <c r="F45" s="793"/>
      <c r="G45" s="793"/>
      <c r="H45" s="849">
        <f>PRESUPUESTO!B13</f>
        <v>1.02</v>
      </c>
      <c r="I45" s="850"/>
      <c r="J45" s="832" t="str">
        <f>PRESUPUESTO!$F$11</f>
        <v>CERRAMIENTO EN POSTE DE CONCRETO Y ALAMBRE LISO</v>
      </c>
      <c r="K45" s="798"/>
      <c r="L45" s="798"/>
      <c r="M45" s="798"/>
      <c r="N45" s="798"/>
      <c r="O45" s="799"/>
      <c r="P45" s="833" t="str">
        <f>PRESUPUESTO!F13</f>
        <v>CERRAMIENTO  (8 HILERAS DE ALAMBRE LISO CALIBRE 12, CON POSTE DE CONCRETO DE 10 CM X 10 CM Y 3 M DE ALTURA, CON BRAZO, 8 HUECOS.  ENTERRADO COMO MIN. 0.60m, CON PEDESTAL EN CONCRETO 30X30, NTERCALADO CADA 1,2 M  ENTRE POSTES Y CONTRAFUERTES AL INCIO Y FINAL DE CADA TRAMO Y ESQUINAS. CON AMARRE DE SEGURIDAD PARA CADA HILO DE ALAMBRE EN LOS POSTES</v>
      </c>
      <c r="Q45" s="793"/>
      <c r="R45" s="793"/>
      <c r="S45" s="793"/>
      <c r="T45" s="793"/>
      <c r="U45" s="793"/>
      <c r="V45" s="793"/>
      <c r="W45" s="793"/>
      <c r="X45" s="794"/>
    </row>
    <row r="46" spans="2:24" ht="18.75" thickBot="1" x14ac:dyDescent="0.3">
      <c r="B46" s="821" t="s">
        <v>49</v>
      </c>
      <c r="C46" s="834"/>
      <c r="D46" s="834"/>
      <c r="E46" s="834"/>
      <c r="F46" s="834"/>
      <c r="G46" s="834"/>
      <c r="H46" s="835"/>
      <c r="I46" s="835"/>
      <c r="J46" s="834"/>
      <c r="K46" s="834"/>
      <c r="L46" s="834"/>
      <c r="M46" s="834"/>
      <c r="N46" s="834"/>
      <c r="O46" s="834"/>
      <c r="P46" s="837" t="s">
        <v>50</v>
      </c>
      <c r="Q46" s="839" t="s">
        <v>51</v>
      </c>
      <c r="R46" s="840"/>
      <c r="S46" s="841"/>
      <c r="T46" s="842" t="s">
        <v>20</v>
      </c>
      <c r="U46" s="844" t="s">
        <v>52</v>
      </c>
      <c r="V46" s="846" t="s">
        <v>53</v>
      </c>
      <c r="W46" s="847"/>
      <c r="X46" s="848"/>
    </row>
    <row r="47" spans="2:24" ht="26.25" thickBot="1" x14ac:dyDescent="0.3">
      <c r="B47" s="836"/>
      <c r="C47" s="835"/>
      <c r="D47" s="835"/>
      <c r="E47" s="835"/>
      <c r="F47" s="835"/>
      <c r="G47" s="835"/>
      <c r="H47" s="835"/>
      <c r="I47" s="835"/>
      <c r="J47" s="835"/>
      <c r="K47" s="835"/>
      <c r="L47" s="835"/>
      <c r="M47" s="835"/>
      <c r="N47" s="835"/>
      <c r="O47" s="835"/>
      <c r="P47" s="838"/>
      <c r="Q47" s="4" t="s">
        <v>54</v>
      </c>
      <c r="R47" s="5" t="s">
        <v>55</v>
      </c>
      <c r="S47" s="6" t="s">
        <v>56</v>
      </c>
      <c r="T47" s="843"/>
      <c r="U47" s="845"/>
      <c r="V47" s="7" t="s">
        <v>57</v>
      </c>
      <c r="W47" s="8" t="s">
        <v>21</v>
      </c>
      <c r="X47" s="9" t="s">
        <v>22</v>
      </c>
    </row>
    <row r="48" spans="2:24" ht="18" x14ac:dyDescent="0.25">
      <c r="B48" s="10"/>
      <c r="C48" s="11"/>
      <c r="D48" s="11"/>
      <c r="E48" s="11"/>
      <c r="F48" s="11"/>
      <c r="G48" s="11"/>
      <c r="H48" s="11"/>
      <c r="I48" s="11"/>
      <c r="J48" s="11"/>
      <c r="K48" s="11"/>
      <c r="L48" s="11"/>
      <c r="M48" s="11"/>
      <c r="N48" s="11"/>
      <c r="O48" s="12"/>
      <c r="P48" s="13" t="s">
        <v>146</v>
      </c>
      <c r="Q48" s="14">
        <f>56.8-4</f>
        <v>52.8</v>
      </c>
      <c r="R48" s="14"/>
      <c r="S48" s="14"/>
      <c r="T48" s="14"/>
      <c r="U48" s="14"/>
      <c r="V48" s="14">
        <f>Q48</f>
        <v>52.8</v>
      </c>
      <c r="W48" s="14"/>
      <c r="X48" s="15"/>
    </row>
    <row r="49" spans="2:24" ht="18" x14ac:dyDescent="0.25">
      <c r="B49" s="16"/>
      <c r="C49" s="17"/>
      <c r="D49" s="17"/>
      <c r="E49" s="17"/>
      <c r="F49" s="18"/>
      <c r="G49" s="18"/>
      <c r="H49" s="18"/>
      <c r="I49" s="18"/>
      <c r="J49" s="18"/>
      <c r="K49" s="18"/>
      <c r="L49" s="17"/>
      <c r="M49" s="17"/>
      <c r="N49" s="17"/>
      <c r="O49" s="19"/>
      <c r="P49" s="13"/>
      <c r="Q49" s="20"/>
      <c r="R49" s="14"/>
      <c r="S49" s="14"/>
      <c r="T49" s="14"/>
      <c r="U49" s="14"/>
      <c r="V49" s="14"/>
      <c r="W49" s="14"/>
      <c r="X49" s="15"/>
    </row>
    <row r="50" spans="2:24" ht="18" x14ac:dyDescent="0.25">
      <c r="B50" s="16"/>
      <c r="C50" s="17"/>
      <c r="D50" s="17"/>
      <c r="E50" s="17"/>
      <c r="F50" s="18"/>
      <c r="G50" s="18"/>
      <c r="H50" s="18"/>
      <c r="I50" s="18"/>
      <c r="J50" s="18"/>
      <c r="K50" s="18"/>
      <c r="L50" s="17"/>
      <c r="M50" s="17"/>
      <c r="N50" s="17"/>
      <c r="O50" s="19"/>
      <c r="P50" s="13"/>
      <c r="Q50" s="20"/>
      <c r="R50" s="14"/>
      <c r="S50" s="14"/>
      <c r="T50" s="14"/>
      <c r="U50" s="14"/>
      <c r="V50" s="14"/>
      <c r="W50" s="14"/>
      <c r="X50" s="15"/>
    </row>
    <row r="51" spans="2:24" ht="18" x14ac:dyDescent="0.25">
      <c r="B51" s="16"/>
      <c r="C51" s="17"/>
      <c r="D51" s="17"/>
      <c r="E51" s="17"/>
      <c r="F51" s="18"/>
      <c r="G51" s="18"/>
      <c r="H51" s="18"/>
      <c r="I51" s="18"/>
      <c r="J51" s="18"/>
      <c r="K51" s="18"/>
      <c r="L51" s="17"/>
      <c r="M51" s="17"/>
      <c r="N51" s="17"/>
      <c r="O51" s="19"/>
      <c r="P51" s="21"/>
      <c r="Q51" s="20"/>
      <c r="R51" s="20"/>
      <c r="S51" s="14"/>
      <c r="T51" s="14"/>
      <c r="U51" s="20"/>
      <c r="V51" s="14"/>
      <c r="W51" s="14"/>
      <c r="X51" s="15"/>
    </row>
    <row r="52" spans="2:24" ht="18" x14ac:dyDescent="0.25">
      <c r="B52" s="16"/>
      <c r="D52" s="17"/>
      <c r="E52" s="17"/>
      <c r="F52" s="18"/>
      <c r="G52" s="18"/>
      <c r="H52" s="18"/>
      <c r="J52" s="18"/>
      <c r="K52" s="18"/>
      <c r="L52" s="17"/>
      <c r="M52" s="17"/>
      <c r="N52" s="17"/>
      <c r="O52" s="19"/>
      <c r="P52" s="13"/>
      <c r="Q52" s="20"/>
      <c r="R52" s="20"/>
      <c r="S52" s="20"/>
      <c r="T52" s="14"/>
      <c r="U52" s="20"/>
      <c r="V52" s="14"/>
      <c r="W52" s="14"/>
      <c r="X52" s="15"/>
    </row>
    <row r="53" spans="2:24" ht="18" x14ac:dyDescent="0.25">
      <c r="B53" s="22"/>
      <c r="C53" s="17"/>
      <c r="D53" s="18"/>
      <c r="E53" s="17"/>
      <c r="F53" s="18"/>
      <c r="G53" s="18"/>
      <c r="H53" s="18"/>
      <c r="I53" s="18"/>
      <c r="J53" s="18"/>
      <c r="K53" s="18"/>
      <c r="L53" s="17"/>
      <c r="M53" s="17"/>
      <c r="N53" s="17"/>
      <c r="O53" s="19"/>
      <c r="P53" s="21"/>
      <c r="Q53" s="20"/>
      <c r="R53" s="20"/>
      <c r="S53" s="20"/>
      <c r="T53" s="14"/>
      <c r="U53" s="20"/>
      <c r="V53" s="14"/>
      <c r="W53" s="14"/>
      <c r="X53" s="15"/>
    </row>
    <row r="54" spans="2:24" ht="18" x14ac:dyDescent="0.25">
      <c r="B54" s="16"/>
      <c r="C54" s="17"/>
      <c r="D54" s="17"/>
      <c r="E54" s="17"/>
      <c r="F54" s="18"/>
      <c r="G54" s="18"/>
      <c r="H54" s="18"/>
      <c r="I54" s="18"/>
      <c r="J54" s="18"/>
      <c r="K54" s="18"/>
      <c r="L54" s="17"/>
      <c r="M54" s="17"/>
      <c r="N54" s="17"/>
      <c r="O54" s="19"/>
      <c r="P54" s="13"/>
      <c r="Q54" s="20"/>
      <c r="R54" s="20"/>
      <c r="S54" s="20"/>
      <c r="T54" s="14"/>
      <c r="U54" s="20"/>
      <c r="V54" s="14"/>
      <c r="W54" s="14"/>
      <c r="X54" s="23"/>
    </row>
    <row r="55" spans="2:24" ht="18" x14ac:dyDescent="0.25">
      <c r="B55" s="16"/>
      <c r="C55" s="17"/>
      <c r="D55" s="17"/>
      <c r="E55" s="17"/>
      <c r="F55" s="17"/>
      <c r="G55" s="17"/>
      <c r="H55" s="17"/>
      <c r="I55" s="17"/>
      <c r="J55" s="17"/>
      <c r="K55" s="17"/>
      <c r="L55" s="17"/>
      <c r="M55" s="17"/>
      <c r="N55" s="17"/>
      <c r="O55" s="19"/>
      <c r="P55" s="13"/>
      <c r="Q55" s="20"/>
      <c r="R55" s="20"/>
      <c r="S55" s="20"/>
      <c r="T55" s="14"/>
      <c r="U55" s="20"/>
      <c r="V55" s="14"/>
      <c r="W55" s="14"/>
      <c r="X55" s="23"/>
    </row>
    <row r="56" spans="2:24" ht="18" x14ac:dyDescent="0.25">
      <c r="B56" s="16"/>
      <c r="C56" s="18"/>
      <c r="D56" s="17"/>
      <c r="E56" s="17"/>
      <c r="F56" s="17"/>
      <c r="G56" s="17"/>
      <c r="H56" s="17"/>
      <c r="I56" s="17"/>
      <c r="J56" s="17"/>
      <c r="K56" s="17"/>
      <c r="L56" s="17"/>
      <c r="M56" s="17"/>
      <c r="N56" s="17"/>
      <c r="O56" s="19"/>
      <c r="P56" s="21"/>
      <c r="Q56" s="20"/>
      <c r="R56" s="20"/>
      <c r="S56" s="20"/>
      <c r="T56" s="14"/>
      <c r="U56" s="20"/>
      <c r="V56" s="14"/>
      <c r="W56" s="14"/>
      <c r="X56" s="23"/>
    </row>
    <row r="57" spans="2:24" ht="18" x14ac:dyDescent="0.25">
      <c r="B57" s="16"/>
      <c r="C57" s="17"/>
      <c r="D57" s="17"/>
      <c r="E57" s="17"/>
      <c r="F57" s="17"/>
      <c r="G57" s="17"/>
      <c r="H57" s="17"/>
      <c r="I57" s="17"/>
      <c r="J57" s="17"/>
      <c r="K57" s="17"/>
      <c r="L57" s="17"/>
      <c r="M57" s="17"/>
      <c r="N57" s="17"/>
      <c r="O57" s="19"/>
      <c r="P57" s="13"/>
      <c r="Q57" s="20"/>
      <c r="R57" s="20"/>
      <c r="S57" s="20"/>
      <c r="T57" s="14"/>
      <c r="U57" s="20"/>
      <c r="V57" s="14"/>
      <c r="W57" s="14"/>
      <c r="X57" s="23"/>
    </row>
    <row r="58" spans="2:24" ht="18" x14ac:dyDescent="0.25">
      <c r="B58" s="16"/>
      <c r="C58" s="17"/>
      <c r="D58" s="17"/>
      <c r="E58" s="18"/>
      <c r="F58" s="17"/>
      <c r="G58" s="17"/>
      <c r="H58" s="17"/>
      <c r="I58" s="17"/>
      <c r="J58" s="17"/>
      <c r="K58" s="17"/>
      <c r="L58" s="17"/>
      <c r="M58" s="17"/>
      <c r="N58" s="17"/>
      <c r="O58" s="19"/>
      <c r="P58" s="13"/>
      <c r="Q58" s="20"/>
      <c r="R58" s="20"/>
      <c r="S58" s="20"/>
      <c r="T58" s="14"/>
      <c r="U58" s="20"/>
      <c r="V58" s="14"/>
      <c r="W58" s="14"/>
      <c r="X58" s="23"/>
    </row>
    <row r="59" spans="2:24" ht="18" x14ac:dyDescent="0.25">
      <c r="B59" s="16"/>
      <c r="C59" s="18"/>
      <c r="D59" s="18"/>
      <c r="E59" s="18"/>
      <c r="F59" s="18"/>
      <c r="G59" s="18"/>
      <c r="H59" s="18"/>
      <c r="I59" s="18"/>
      <c r="J59" s="18"/>
      <c r="K59" s="18"/>
      <c r="L59" s="18"/>
      <c r="M59" s="18"/>
      <c r="N59" s="18"/>
      <c r="O59" s="19"/>
      <c r="P59" s="21"/>
      <c r="Q59" s="20"/>
      <c r="R59" s="20"/>
      <c r="S59" s="20"/>
      <c r="T59" s="14"/>
      <c r="U59" s="20"/>
      <c r="V59" s="14"/>
      <c r="W59" s="14"/>
      <c r="X59" s="23"/>
    </row>
    <row r="60" spans="2:24" ht="18" x14ac:dyDescent="0.25">
      <c r="B60" s="16"/>
      <c r="C60" s="17"/>
      <c r="D60" s="24"/>
      <c r="E60" s="17"/>
      <c r="F60" s="17"/>
      <c r="G60" s="17"/>
      <c r="H60" s="17"/>
      <c r="I60" s="17"/>
      <c r="J60" s="18"/>
      <c r="K60" s="17"/>
      <c r="L60" s="17"/>
      <c r="M60" s="17"/>
      <c r="N60" s="17"/>
      <c r="O60" s="19"/>
      <c r="P60" s="21"/>
      <c r="Q60" s="20"/>
      <c r="R60" s="20"/>
      <c r="S60" s="20"/>
      <c r="T60" s="14"/>
      <c r="U60" s="20"/>
      <c r="V60" s="20"/>
      <c r="W60" s="14"/>
      <c r="X60" s="23"/>
    </row>
    <row r="61" spans="2:24" ht="18" x14ac:dyDescent="0.25">
      <c r="B61" s="16"/>
      <c r="C61" s="18"/>
      <c r="D61" s="17"/>
      <c r="E61" s="17"/>
      <c r="F61" s="17"/>
      <c r="G61" s="17"/>
      <c r="H61" s="18"/>
      <c r="I61" s="18"/>
      <c r="J61" s="17"/>
      <c r="K61" s="18"/>
      <c r="L61" s="17"/>
      <c r="M61" s="17"/>
      <c r="N61" s="17"/>
      <c r="O61" s="19"/>
      <c r="P61" s="21"/>
      <c r="Q61" s="20"/>
      <c r="R61" s="20"/>
      <c r="S61" s="20"/>
      <c r="T61" s="14"/>
      <c r="U61" s="20"/>
      <c r="V61" s="20"/>
      <c r="W61" s="14"/>
      <c r="X61" s="23"/>
    </row>
    <row r="62" spans="2:24" ht="18" x14ac:dyDescent="0.25">
      <c r="B62" s="16"/>
      <c r="C62" s="17"/>
      <c r="D62" s="17"/>
      <c r="E62" s="17"/>
      <c r="F62" s="17"/>
      <c r="G62" s="17"/>
      <c r="H62" s="17"/>
      <c r="I62" s="17"/>
      <c r="J62" s="17"/>
      <c r="K62" s="17"/>
      <c r="L62" s="17"/>
      <c r="M62" s="17"/>
      <c r="N62" s="17"/>
      <c r="O62" s="19"/>
      <c r="P62" s="21"/>
      <c r="Q62" s="20"/>
      <c r="R62" s="20"/>
      <c r="S62" s="20"/>
      <c r="T62" s="14"/>
      <c r="U62" s="20"/>
      <c r="V62" s="20"/>
      <c r="W62" s="14"/>
      <c r="X62" s="23"/>
    </row>
    <row r="63" spans="2:24" ht="18" x14ac:dyDescent="0.25">
      <c r="B63" s="16"/>
      <c r="C63" s="17"/>
      <c r="D63" s="17"/>
      <c r="E63" s="17"/>
      <c r="F63" s="17"/>
      <c r="G63" s="17"/>
      <c r="H63" s="17"/>
      <c r="I63" s="17"/>
      <c r="J63" s="17"/>
      <c r="K63" s="17"/>
      <c r="L63" s="17"/>
      <c r="M63" s="17"/>
      <c r="N63" s="17"/>
      <c r="O63" s="19"/>
      <c r="P63" s="21"/>
      <c r="Q63" s="20"/>
      <c r="R63" s="20"/>
      <c r="S63" s="20"/>
      <c r="T63" s="14"/>
      <c r="U63" s="20"/>
      <c r="V63" s="20"/>
      <c r="W63" s="14"/>
      <c r="X63" s="23"/>
    </row>
    <row r="64" spans="2:24" ht="18" x14ac:dyDescent="0.25">
      <c r="B64" s="16"/>
      <c r="D64" s="17"/>
      <c r="E64" s="17"/>
      <c r="F64" s="17"/>
      <c r="G64" s="17"/>
      <c r="H64" s="17"/>
      <c r="I64" s="17"/>
      <c r="J64" s="17"/>
      <c r="K64" s="17"/>
      <c r="L64" s="17"/>
      <c r="M64" s="17"/>
      <c r="N64" s="17"/>
      <c r="O64" s="19"/>
      <c r="P64" s="25"/>
      <c r="Q64" s="20"/>
      <c r="R64" s="20"/>
      <c r="S64" s="20"/>
      <c r="T64" s="20"/>
      <c r="U64" s="20"/>
      <c r="V64" s="20"/>
      <c r="W64" s="14"/>
      <c r="X64" s="23"/>
    </row>
    <row r="65" spans="2:24" ht="18" x14ac:dyDescent="0.25">
      <c r="B65" s="16"/>
      <c r="C65" s="17"/>
      <c r="D65" s="17"/>
      <c r="E65" s="17"/>
      <c r="F65" s="17"/>
      <c r="G65" s="17"/>
      <c r="H65" s="17"/>
      <c r="I65" s="17"/>
      <c r="J65" s="17"/>
      <c r="K65" s="17"/>
      <c r="L65" s="17"/>
      <c r="M65" s="17"/>
      <c r="N65" s="17"/>
      <c r="O65" s="19"/>
      <c r="P65" s="21"/>
      <c r="Q65" s="20"/>
      <c r="R65" s="20"/>
      <c r="S65" s="20"/>
      <c r="T65" s="20"/>
      <c r="U65" s="20"/>
      <c r="V65" s="20"/>
      <c r="W65" s="14"/>
      <c r="X65" s="23"/>
    </row>
    <row r="66" spans="2:24" ht="18" x14ac:dyDescent="0.25">
      <c r="B66" s="16"/>
      <c r="C66" s="17"/>
      <c r="D66" s="17"/>
      <c r="E66" s="17"/>
      <c r="F66" s="17"/>
      <c r="G66" s="17"/>
      <c r="H66" s="17"/>
      <c r="I66" s="17"/>
      <c r="J66" s="17"/>
      <c r="K66" s="17"/>
      <c r="L66" s="17"/>
      <c r="M66" s="17"/>
      <c r="N66" s="17"/>
      <c r="O66" s="19"/>
      <c r="P66" s="21"/>
      <c r="Q66" s="20"/>
      <c r="R66" s="20"/>
      <c r="S66" s="20"/>
      <c r="T66" s="20"/>
      <c r="U66" s="20"/>
      <c r="V66" s="20"/>
      <c r="W66" s="14"/>
      <c r="X66" s="23"/>
    </row>
    <row r="67" spans="2:24" ht="18" x14ac:dyDescent="0.25">
      <c r="B67" s="16"/>
      <c r="C67" s="17"/>
      <c r="D67" s="17"/>
      <c r="E67" s="17"/>
      <c r="F67" s="17"/>
      <c r="G67" s="17"/>
      <c r="H67" s="17"/>
      <c r="I67" s="17"/>
      <c r="J67" s="17"/>
      <c r="K67" s="17"/>
      <c r="L67" s="17"/>
      <c r="M67" s="17"/>
      <c r="N67" s="17"/>
      <c r="O67" s="19"/>
      <c r="P67" s="21"/>
      <c r="Q67" s="20"/>
      <c r="R67" s="20"/>
      <c r="S67" s="20"/>
      <c r="T67" s="20"/>
      <c r="U67" s="20"/>
      <c r="V67" s="20"/>
      <c r="W67" s="14"/>
      <c r="X67" s="23"/>
    </row>
    <row r="68" spans="2:24" ht="18" x14ac:dyDescent="0.25">
      <c r="B68" s="16"/>
      <c r="C68" s="17"/>
      <c r="D68" s="17"/>
      <c r="E68" s="17"/>
      <c r="F68" s="17"/>
      <c r="G68" s="17"/>
      <c r="H68" s="17"/>
      <c r="I68" s="17"/>
      <c r="J68" s="17"/>
      <c r="K68" s="17"/>
      <c r="L68" s="17"/>
      <c r="M68" s="17"/>
      <c r="N68" s="17"/>
      <c r="O68" s="19"/>
      <c r="P68" s="26"/>
      <c r="Q68" s="20"/>
      <c r="R68" s="20"/>
      <c r="S68" s="20"/>
      <c r="T68" s="20"/>
      <c r="U68" s="20"/>
      <c r="V68" s="20"/>
      <c r="W68" s="14"/>
      <c r="X68" s="23"/>
    </row>
    <row r="69" spans="2:24" ht="18" x14ac:dyDescent="0.25">
      <c r="B69" s="16"/>
      <c r="C69" s="17"/>
      <c r="D69" s="17"/>
      <c r="E69" s="17"/>
      <c r="F69" s="17"/>
      <c r="G69" s="17"/>
      <c r="H69" s="17"/>
      <c r="I69" s="17"/>
      <c r="J69" s="17"/>
      <c r="K69" s="17"/>
      <c r="L69" s="17"/>
      <c r="M69" s="17"/>
      <c r="N69" s="17"/>
      <c r="O69" s="19"/>
      <c r="P69" s="26"/>
      <c r="Q69" s="20"/>
      <c r="R69" s="20"/>
      <c r="S69" s="20"/>
      <c r="T69" s="20"/>
      <c r="U69" s="20"/>
      <c r="V69" s="20"/>
      <c r="W69" s="14"/>
      <c r="X69" s="23"/>
    </row>
    <row r="70" spans="2:24" ht="18.75" thickBot="1" x14ac:dyDescent="0.3">
      <c r="B70" s="27"/>
      <c r="C70" s="28"/>
      <c r="D70" s="29"/>
      <c r="E70" s="28"/>
      <c r="F70" s="29"/>
      <c r="G70" s="29"/>
      <c r="H70" s="29"/>
      <c r="I70" s="29"/>
      <c r="J70" s="29"/>
      <c r="K70" s="29"/>
      <c r="L70" s="29"/>
      <c r="M70" s="29"/>
      <c r="N70" s="29"/>
      <c r="O70" s="30"/>
      <c r="P70" s="31"/>
      <c r="Q70" s="32"/>
      <c r="R70" s="32"/>
      <c r="S70" s="32"/>
      <c r="T70" s="32"/>
      <c r="U70" s="32"/>
      <c r="V70" s="33"/>
      <c r="W70" s="34"/>
      <c r="X70" s="35"/>
    </row>
    <row r="71" spans="2:24" ht="18.75" thickBot="1" x14ac:dyDescent="0.3">
      <c r="B71" s="786"/>
      <c r="C71" s="787"/>
      <c r="D71" s="787"/>
      <c r="E71" s="787"/>
      <c r="F71" s="787"/>
      <c r="G71" s="787"/>
      <c r="H71" s="787"/>
      <c r="I71" s="787"/>
      <c r="J71" s="787"/>
      <c r="K71" s="787"/>
      <c r="L71" s="787"/>
      <c r="M71" s="787"/>
      <c r="N71" s="787"/>
      <c r="O71" s="787"/>
      <c r="P71" s="788" t="s">
        <v>58</v>
      </c>
      <c r="Q71" s="787"/>
      <c r="R71" s="789" t="s">
        <v>53</v>
      </c>
      <c r="S71" s="790"/>
      <c r="T71" s="790"/>
      <c r="U71" s="791"/>
      <c r="V71" s="36"/>
      <c r="W71" s="37"/>
      <c r="X71" s="38">
        <f>SUM(V48:V70)</f>
        <v>52.8</v>
      </c>
    </row>
    <row r="72" spans="2:24" ht="17.25" thickBot="1" x14ac:dyDescent="0.3">
      <c r="B72" s="792" t="s">
        <v>59</v>
      </c>
      <c r="C72" s="793"/>
      <c r="D72" s="793"/>
      <c r="E72" s="793"/>
      <c r="F72" s="793"/>
      <c r="G72" s="793"/>
      <c r="H72" s="793"/>
      <c r="I72" s="794"/>
      <c r="J72" s="792" t="s">
        <v>60</v>
      </c>
      <c r="K72" s="793"/>
      <c r="L72" s="793"/>
      <c r="M72" s="793"/>
      <c r="N72" s="793"/>
      <c r="O72" s="793"/>
      <c r="P72" s="794"/>
      <c r="Q72" s="39"/>
      <c r="R72" s="40"/>
      <c r="S72" s="40"/>
      <c r="T72" s="40"/>
      <c r="U72" s="40"/>
      <c r="V72" s="40"/>
      <c r="W72" s="40"/>
      <c r="X72" s="41"/>
    </row>
    <row r="73" spans="2:24" ht="21" thickBot="1" x14ac:dyDescent="0.3">
      <c r="B73" s="795"/>
      <c r="C73" s="787"/>
      <c r="D73" s="787"/>
      <c r="E73" s="787"/>
      <c r="F73" s="787"/>
      <c r="G73" s="787"/>
      <c r="H73" s="787"/>
      <c r="I73" s="796"/>
      <c r="J73" s="795"/>
      <c r="K73" s="787"/>
      <c r="L73" s="787"/>
      <c r="M73" s="787"/>
      <c r="N73" s="787"/>
      <c r="O73" s="787"/>
      <c r="P73" s="796"/>
      <c r="Q73" s="797" t="s">
        <v>61</v>
      </c>
      <c r="R73" s="798"/>
      <c r="S73" s="798"/>
      <c r="T73" s="798"/>
      <c r="U73" s="798"/>
      <c r="V73" s="798"/>
      <c r="W73" s="799"/>
      <c r="X73" s="42">
        <f>X71</f>
        <v>52.8</v>
      </c>
    </row>
    <row r="75" spans="2:24" ht="15.75" thickBot="1" x14ac:dyDescent="0.3"/>
    <row r="76" spans="2:24" x14ac:dyDescent="0.25">
      <c r="B76" s="800"/>
      <c r="C76" s="793"/>
      <c r="D76" s="793"/>
      <c r="E76" s="793"/>
      <c r="F76" s="793"/>
      <c r="G76" s="803" t="s">
        <v>42</v>
      </c>
      <c r="H76" s="793"/>
      <c r="I76" s="793"/>
      <c r="J76" s="793"/>
      <c r="K76" s="793"/>
      <c r="L76" s="793"/>
      <c r="M76" s="793"/>
      <c r="N76" s="793"/>
      <c r="O76" s="793"/>
      <c r="P76" s="793"/>
      <c r="Q76" s="793"/>
      <c r="R76" s="804" t="s">
        <v>1</v>
      </c>
      <c r="S76" s="805"/>
      <c r="T76" s="805"/>
      <c r="U76" s="806"/>
      <c r="V76" s="807" t="s">
        <v>43</v>
      </c>
      <c r="W76" s="805"/>
      <c r="X76" s="808"/>
    </row>
    <row r="77" spans="2:24" x14ac:dyDescent="0.25">
      <c r="B77" s="801"/>
      <c r="C77" s="802"/>
      <c r="D77" s="802"/>
      <c r="E77" s="802"/>
      <c r="F77" s="802"/>
      <c r="G77" s="801"/>
      <c r="H77" s="802"/>
      <c r="I77" s="802"/>
      <c r="J77" s="802"/>
      <c r="K77" s="802"/>
      <c r="L77" s="802"/>
      <c r="M77" s="802"/>
      <c r="N77" s="802"/>
      <c r="O77" s="802"/>
      <c r="P77" s="802"/>
      <c r="Q77" s="802"/>
      <c r="R77" s="809" t="s">
        <v>3</v>
      </c>
      <c r="S77" s="810"/>
      <c r="T77" s="810"/>
      <c r="U77" s="811"/>
      <c r="V77" s="812">
        <v>1</v>
      </c>
      <c r="W77" s="810"/>
      <c r="X77" s="813"/>
    </row>
    <row r="78" spans="2:24" ht="15.75" thickBot="1" x14ac:dyDescent="0.3">
      <c r="B78" s="795"/>
      <c r="C78" s="787"/>
      <c r="D78" s="787"/>
      <c r="E78" s="787"/>
      <c r="F78" s="787"/>
      <c r="G78" s="795"/>
      <c r="H78" s="787"/>
      <c r="I78" s="787"/>
      <c r="J78" s="787"/>
      <c r="K78" s="787"/>
      <c r="L78" s="787"/>
      <c r="M78" s="787"/>
      <c r="N78" s="787"/>
      <c r="O78" s="787"/>
      <c r="P78" s="787"/>
      <c r="Q78" s="787"/>
      <c r="R78" s="814" t="s">
        <v>4</v>
      </c>
      <c r="S78" s="815"/>
      <c r="T78" s="815"/>
      <c r="U78" s="816"/>
      <c r="V78" s="817">
        <v>44236</v>
      </c>
      <c r="W78" s="818"/>
      <c r="X78" s="819"/>
    </row>
    <row r="79" spans="2:24" x14ac:dyDescent="0.25">
      <c r="B79" s="820" t="s">
        <v>44</v>
      </c>
      <c r="C79" s="793"/>
      <c r="D79" s="793"/>
      <c r="E79" s="793"/>
      <c r="F79" s="794"/>
      <c r="G79" s="821" t="s">
        <v>45</v>
      </c>
      <c r="H79" s="822"/>
      <c r="I79" s="822"/>
      <c r="J79" s="822"/>
      <c r="K79" s="822"/>
      <c r="L79" s="822"/>
      <c r="M79" s="822"/>
      <c r="N79" s="822"/>
      <c r="O79" s="822"/>
      <c r="P79" s="822"/>
      <c r="Q79" s="822"/>
      <c r="R79" s="822"/>
      <c r="S79" s="822"/>
      <c r="T79" s="822"/>
      <c r="U79" s="822"/>
      <c r="V79" s="822"/>
      <c r="W79" s="822"/>
      <c r="X79" s="823"/>
    </row>
    <row r="80" spans="2:24" ht="15.75" thickBot="1" x14ac:dyDescent="0.3">
      <c r="B80" s="795"/>
      <c r="C80" s="787"/>
      <c r="D80" s="787"/>
      <c r="E80" s="787"/>
      <c r="F80" s="796"/>
      <c r="G80" s="824"/>
      <c r="H80" s="825"/>
      <c r="I80" s="825"/>
      <c r="J80" s="825"/>
      <c r="K80" s="825"/>
      <c r="L80" s="825"/>
      <c r="M80" s="825"/>
      <c r="N80" s="825"/>
      <c r="O80" s="825"/>
      <c r="P80" s="825"/>
      <c r="Q80" s="825"/>
      <c r="R80" s="825"/>
      <c r="S80" s="825"/>
      <c r="T80" s="825"/>
      <c r="U80" s="825"/>
      <c r="V80" s="825"/>
      <c r="W80" s="825"/>
      <c r="X80" s="826"/>
    </row>
    <row r="81" spans="2:24" ht="18.75" thickBot="1" x14ac:dyDescent="0.3">
      <c r="B81" s="827" t="s">
        <v>46</v>
      </c>
      <c r="C81" s="798"/>
      <c r="D81" s="798"/>
      <c r="E81" s="798"/>
      <c r="F81" s="798"/>
      <c r="G81" s="798"/>
      <c r="H81" s="822" t="s">
        <v>47</v>
      </c>
      <c r="I81" s="793"/>
      <c r="J81" s="828"/>
      <c r="K81" s="798"/>
      <c r="L81" s="798"/>
      <c r="M81" s="798"/>
      <c r="N81" s="798"/>
      <c r="O81" s="798"/>
      <c r="P81" s="828" t="s">
        <v>48</v>
      </c>
      <c r="Q81" s="798"/>
      <c r="R81" s="798"/>
      <c r="S81" s="798"/>
      <c r="T81" s="798"/>
      <c r="U81" s="798"/>
      <c r="V81" s="798"/>
      <c r="W81" s="798"/>
      <c r="X81" s="799"/>
    </row>
    <row r="82" spans="2:24" ht="97.5" customHeight="1" thickBot="1" x14ac:dyDescent="0.3">
      <c r="B82" s="829">
        <f>PRESUPUESTO!$B$11</f>
        <v>1</v>
      </c>
      <c r="C82" s="793"/>
      <c r="D82" s="793"/>
      <c r="E82" s="793"/>
      <c r="F82" s="793"/>
      <c r="G82" s="793"/>
      <c r="H82" s="849">
        <f>PRESUPUESTO!B14</f>
        <v>1.03</v>
      </c>
      <c r="I82" s="850"/>
      <c r="J82" s="832" t="str">
        <f>PRESUPUESTO!$F$11</f>
        <v>CERRAMIENTO EN POSTE DE CONCRETO Y ALAMBRE LISO</v>
      </c>
      <c r="K82" s="798"/>
      <c r="L82" s="798"/>
      <c r="M82" s="798"/>
      <c r="N82" s="798"/>
      <c r="O82" s="799"/>
      <c r="P82" s="833" t="str">
        <f>PRESUPUESTO!F14</f>
        <v>Suministro e instalacion de Porton de acceso vehicular de doble hoja abatible en tuberia galvanizada estructural Ø2". Incluye soportes y Herrajes, esquema de pintura Anticorrosivo Esp=6 mils, acabado Poliuretano blanca Esp=12mils. Incluye marco, tensores, empotramiento y anclaje de tubería de soporte de giro a pedestal de 20cm x 20cm x 40cm fundido In Situ en concreto de 3500 PSI armado con acero de refuerzo corrugado grado 60, Fy = 4200 kg/cm², cuantía mínima de 80kg/m³.</v>
      </c>
      <c r="Q82" s="793"/>
      <c r="R82" s="793"/>
      <c r="S82" s="793"/>
      <c r="T82" s="793"/>
      <c r="U82" s="793"/>
      <c r="V82" s="793"/>
      <c r="W82" s="793"/>
      <c r="X82" s="794"/>
    </row>
    <row r="83" spans="2:24" ht="18.75" thickBot="1" x14ac:dyDescent="0.3">
      <c r="B83" s="821" t="s">
        <v>49</v>
      </c>
      <c r="C83" s="834"/>
      <c r="D83" s="834"/>
      <c r="E83" s="834"/>
      <c r="F83" s="834"/>
      <c r="G83" s="834"/>
      <c r="H83" s="835"/>
      <c r="I83" s="835"/>
      <c r="J83" s="834"/>
      <c r="K83" s="834"/>
      <c r="L83" s="834"/>
      <c r="M83" s="834"/>
      <c r="N83" s="834"/>
      <c r="O83" s="834"/>
      <c r="P83" s="837" t="s">
        <v>50</v>
      </c>
      <c r="Q83" s="839" t="s">
        <v>51</v>
      </c>
      <c r="R83" s="840"/>
      <c r="S83" s="841"/>
      <c r="T83" s="842" t="s">
        <v>20</v>
      </c>
      <c r="U83" s="844" t="s">
        <v>52</v>
      </c>
      <c r="V83" s="846" t="s">
        <v>53</v>
      </c>
      <c r="W83" s="847"/>
      <c r="X83" s="848"/>
    </row>
    <row r="84" spans="2:24" ht="26.25" thickBot="1" x14ac:dyDescent="0.3">
      <c r="B84" s="836"/>
      <c r="C84" s="835"/>
      <c r="D84" s="835"/>
      <c r="E84" s="835"/>
      <c r="F84" s="835"/>
      <c r="G84" s="835"/>
      <c r="H84" s="835"/>
      <c r="I84" s="835"/>
      <c r="J84" s="835"/>
      <c r="K84" s="835"/>
      <c r="L84" s="835"/>
      <c r="M84" s="835"/>
      <c r="N84" s="835"/>
      <c r="O84" s="835"/>
      <c r="P84" s="838"/>
      <c r="Q84" s="4" t="s">
        <v>54</v>
      </c>
      <c r="R84" s="5" t="s">
        <v>55</v>
      </c>
      <c r="S84" s="6" t="s">
        <v>56</v>
      </c>
      <c r="T84" s="843"/>
      <c r="U84" s="845"/>
      <c r="V84" s="7" t="s">
        <v>57</v>
      </c>
      <c r="W84" s="8" t="s">
        <v>21</v>
      </c>
      <c r="X84" s="9" t="s">
        <v>22</v>
      </c>
    </row>
    <row r="85" spans="2:24" ht="18" x14ac:dyDescent="0.25">
      <c r="B85" s="10"/>
      <c r="C85" s="11"/>
      <c r="D85" s="11"/>
      <c r="E85" s="11"/>
      <c r="F85" s="11"/>
      <c r="G85" s="11"/>
      <c r="H85" s="11"/>
      <c r="I85" s="11"/>
      <c r="J85" s="11"/>
      <c r="K85" s="11"/>
      <c r="L85" s="11"/>
      <c r="M85" s="11"/>
      <c r="N85" s="11"/>
      <c r="O85" s="12"/>
      <c r="P85" s="13" t="s">
        <v>146</v>
      </c>
      <c r="Q85" s="14">
        <v>4.25</v>
      </c>
      <c r="R85" s="14"/>
      <c r="S85" s="14">
        <v>2.2000000000000002</v>
      </c>
      <c r="T85" s="14"/>
      <c r="U85" s="14"/>
      <c r="V85" s="14"/>
      <c r="W85" s="14">
        <f>Q85*S85</f>
        <v>9.3500000000000014</v>
      </c>
      <c r="X85" s="15"/>
    </row>
    <row r="86" spans="2:24" ht="18" x14ac:dyDescent="0.25">
      <c r="B86" s="16"/>
      <c r="C86" s="17"/>
      <c r="D86" s="17"/>
      <c r="E86" s="17"/>
      <c r="F86" s="18"/>
      <c r="G86" s="18"/>
      <c r="H86" s="18"/>
      <c r="I86" s="18"/>
      <c r="J86" s="18"/>
      <c r="K86" s="18"/>
      <c r="L86" s="17"/>
      <c r="M86" s="17"/>
      <c r="N86" s="17"/>
      <c r="O86" s="19"/>
      <c r="P86" s="13"/>
      <c r="Q86" s="20"/>
      <c r="R86" s="14"/>
      <c r="S86" s="14"/>
      <c r="T86" s="14"/>
      <c r="U86" s="14"/>
      <c r="V86" s="14"/>
      <c r="W86" s="14"/>
      <c r="X86" s="15"/>
    </row>
    <row r="87" spans="2:24" ht="18" x14ac:dyDescent="0.25">
      <c r="B87" s="16"/>
      <c r="C87" s="17"/>
      <c r="D87" s="17"/>
      <c r="E87" s="17"/>
      <c r="F87" s="18"/>
      <c r="G87" s="18"/>
      <c r="H87" s="18"/>
      <c r="I87" s="18"/>
      <c r="J87" s="18"/>
      <c r="K87" s="18"/>
      <c r="L87" s="17"/>
      <c r="M87" s="17"/>
      <c r="N87" s="17"/>
      <c r="O87" s="19"/>
      <c r="P87" s="13"/>
      <c r="Q87" s="20"/>
      <c r="R87" s="14"/>
      <c r="S87" s="14"/>
      <c r="T87" s="14"/>
      <c r="U87" s="14"/>
      <c r="V87" s="14"/>
      <c r="W87" s="14"/>
      <c r="X87" s="15"/>
    </row>
    <row r="88" spans="2:24" ht="18" x14ac:dyDescent="0.25">
      <c r="B88" s="16"/>
      <c r="C88" s="17"/>
      <c r="D88" s="17"/>
      <c r="E88" s="17"/>
      <c r="F88" s="18"/>
      <c r="G88" s="18"/>
      <c r="H88" s="18"/>
      <c r="I88" s="18"/>
      <c r="J88" s="18"/>
      <c r="K88" s="18"/>
      <c r="L88" s="17"/>
      <c r="M88" s="17"/>
      <c r="N88" s="17"/>
      <c r="O88" s="19"/>
      <c r="P88" s="21"/>
      <c r="Q88" s="20"/>
      <c r="R88" s="20"/>
      <c r="S88" s="14"/>
      <c r="T88" s="14"/>
      <c r="U88" s="20"/>
      <c r="V88" s="14"/>
      <c r="W88" s="14"/>
      <c r="X88" s="15"/>
    </row>
    <row r="89" spans="2:24" ht="18" x14ac:dyDescent="0.25">
      <c r="B89" s="16"/>
      <c r="D89" s="17"/>
      <c r="E89" s="17"/>
      <c r="F89" s="18"/>
      <c r="G89" s="18"/>
      <c r="H89" s="18"/>
      <c r="J89" s="18"/>
      <c r="K89" s="18"/>
      <c r="L89" s="17"/>
      <c r="M89" s="17"/>
      <c r="N89" s="17"/>
      <c r="O89" s="19"/>
      <c r="P89" s="13"/>
      <c r="Q89" s="20"/>
      <c r="R89" s="20"/>
      <c r="S89" s="20"/>
      <c r="T89" s="14"/>
      <c r="U89" s="20"/>
      <c r="V89" s="14"/>
      <c r="W89" s="14"/>
      <c r="X89" s="15"/>
    </row>
    <row r="90" spans="2:24" ht="18" x14ac:dyDescent="0.25">
      <c r="B90" s="22"/>
      <c r="C90" s="17"/>
      <c r="D90" s="18"/>
      <c r="E90" s="17"/>
      <c r="F90" s="18"/>
      <c r="G90" s="18"/>
      <c r="H90" s="18"/>
      <c r="I90" s="18"/>
      <c r="J90" s="18"/>
      <c r="K90" s="18"/>
      <c r="L90" s="17"/>
      <c r="M90" s="17"/>
      <c r="N90" s="17"/>
      <c r="O90" s="19"/>
      <c r="P90" s="21"/>
      <c r="Q90" s="20"/>
      <c r="R90" s="20"/>
      <c r="S90" s="20"/>
      <c r="T90" s="14"/>
      <c r="U90" s="20"/>
      <c r="V90" s="14"/>
      <c r="W90" s="14"/>
      <c r="X90" s="15"/>
    </row>
    <row r="91" spans="2:24" ht="18" x14ac:dyDescent="0.25">
      <c r="B91" s="16"/>
      <c r="C91" s="17"/>
      <c r="D91" s="17"/>
      <c r="E91" s="17"/>
      <c r="F91" s="18"/>
      <c r="G91" s="18"/>
      <c r="H91" s="18"/>
      <c r="I91" s="18"/>
      <c r="J91" s="18"/>
      <c r="K91" s="18"/>
      <c r="L91" s="17"/>
      <c r="M91" s="17"/>
      <c r="N91" s="17"/>
      <c r="O91" s="19"/>
      <c r="P91" s="13"/>
      <c r="Q91" s="20"/>
      <c r="R91" s="20"/>
      <c r="S91" s="20"/>
      <c r="T91" s="14"/>
      <c r="U91" s="20"/>
      <c r="V91" s="14"/>
      <c r="W91" s="14"/>
      <c r="X91" s="23"/>
    </row>
    <row r="92" spans="2:24" ht="18" x14ac:dyDescent="0.25">
      <c r="B92" s="16"/>
      <c r="C92" s="17"/>
      <c r="D92" s="17"/>
      <c r="E92" s="17"/>
      <c r="F92" s="17"/>
      <c r="G92" s="17"/>
      <c r="H92" s="17"/>
      <c r="I92" s="17"/>
      <c r="J92" s="17"/>
      <c r="K92" s="17"/>
      <c r="L92" s="17"/>
      <c r="M92" s="17"/>
      <c r="N92" s="17"/>
      <c r="O92" s="19"/>
      <c r="P92" s="13"/>
      <c r="Q92" s="20"/>
      <c r="R92" s="20"/>
      <c r="S92" s="20"/>
      <c r="T92" s="14"/>
      <c r="U92" s="20"/>
      <c r="V92" s="14"/>
      <c r="W92" s="14"/>
      <c r="X92" s="23"/>
    </row>
    <row r="93" spans="2:24" ht="18" x14ac:dyDescent="0.25">
      <c r="B93" s="16"/>
      <c r="C93" s="18"/>
      <c r="D93" s="17"/>
      <c r="E93" s="17"/>
      <c r="F93" s="17"/>
      <c r="G93" s="17"/>
      <c r="H93" s="17"/>
      <c r="I93" s="17"/>
      <c r="J93" s="17"/>
      <c r="K93" s="17"/>
      <c r="L93" s="17"/>
      <c r="M93" s="17"/>
      <c r="N93" s="17"/>
      <c r="O93" s="19"/>
      <c r="P93" s="21"/>
      <c r="Q93" s="20"/>
      <c r="R93" s="20"/>
      <c r="S93" s="20"/>
      <c r="T93" s="14"/>
      <c r="U93" s="20"/>
      <c r="V93" s="14"/>
      <c r="W93" s="14"/>
      <c r="X93" s="23"/>
    </row>
    <row r="94" spans="2:24" ht="18" x14ac:dyDescent="0.25">
      <c r="B94" s="16"/>
      <c r="C94" s="17"/>
      <c r="D94" s="17"/>
      <c r="E94" s="17"/>
      <c r="F94" s="17"/>
      <c r="G94" s="17"/>
      <c r="H94" s="17"/>
      <c r="I94" s="17"/>
      <c r="J94" s="17"/>
      <c r="K94" s="17"/>
      <c r="L94" s="17"/>
      <c r="M94" s="17"/>
      <c r="N94" s="17"/>
      <c r="O94" s="19"/>
      <c r="P94" s="13"/>
      <c r="Q94" s="20"/>
      <c r="R94" s="20"/>
      <c r="S94" s="20"/>
      <c r="T94" s="14"/>
      <c r="U94" s="20"/>
      <c r="V94" s="14"/>
      <c r="W94" s="14"/>
      <c r="X94" s="23"/>
    </row>
    <row r="95" spans="2:24" ht="18" x14ac:dyDescent="0.25">
      <c r="B95" s="16"/>
      <c r="C95" s="17"/>
      <c r="D95" s="17"/>
      <c r="E95" s="18"/>
      <c r="F95" s="17"/>
      <c r="G95" s="17"/>
      <c r="H95" s="17"/>
      <c r="I95" s="17"/>
      <c r="J95" s="17"/>
      <c r="K95" s="17"/>
      <c r="L95" s="17"/>
      <c r="M95" s="17"/>
      <c r="N95" s="17"/>
      <c r="O95" s="19"/>
      <c r="P95" s="13"/>
      <c r="Q95" s="20"/>
      <c r="R95" s="20"/>
      <c r="S95" s="20"/>
      <c r="T95" s="14"/>
      <c r="U95" s="20"/>
      <c r="V95" s="14"/>
      <c r="W95" s="14"/>
      <c r="X95" s="23"/>
    </row>
    <row r="96" spans="2:24" ht="18" x14ac:dyDescent="0.25">
      <c r="B96" s="16"/>
      <c r="C96" s="18"/>
      <c r="D96" s="18"/>
      <c r="E96" s="18"/>
      <c r="F96" s="18"/>
      <c r="G96" s="18"/>
      <c r="H96" s="18"/>
      <c r="I96" s="18"/>
      <c r="J96" s="18"/>
      <c r="K96" s="18"/>
      <c r="L96" s="18"/>
      <c r="M96" s="18"/>
      <c r="N96" s="18"/>
      <c r="O96" s="19"/>
      <c r="P96" s="21"/>
      <c r="Q96" s="20"/>
      <c r="R96" s="20"/>
      <c r="S96" s="20"/>
      <c r="T96" s="14"/>
      <c r="U96" s="20"/>
      <c r="V96" s="14"/>
      <c r="W96" s="14"/>
      <c r="X96" s="23"/>
    </row>
    <row r="97" spans="2:24" ht="18" x14ac:dyDescent="0.25">
      <c r="B97" s="16"/>
      <c r="C97" s="17"/>
      <c r="D97" s="24"/>
      <c r="E97" s="17"/>
      <c r="F97" s="17"/>
      <c r="G97" s="17"/>
      <c r="H97" s="17"/>
      <c r="I97" s="17"/>
      <c r="J97" s="18"/>
      <c r="K97" s="17"/>
      <c r="L97" s="17"/>
      <c r="M97" s="17"/>
      <c r="N97" s="17"/>
      <c r="O97" s="19"/>
      <c r="P97" s="21"/>
      <c r="Q97" s="20"/>
      <c r="R97" s="20"/>
      <c r="S97" s="20"/>
      <c r="T97" s="14"/>
      <c r="U97" s="20"/>
      <c r="V97" s="20"/>
      <c r="W97" s="14"/>
      <c r="X97" s="23"/>
    </row>
    <row r="98" spans="2:24" ht="18" x14ac:dyDescent="0.25">
      <c r="B98" s="16"/>
      <c r="C98" s="18"/>
      <c r="D98" s="17"/>
      <c r="E98" s="17"/>
      <c r="F98" s="17"/>
      <c r="G98" s="17"/>
      <c r="H98" s="18"/>
      <c r="I98" s="18"/>
      <c r="J98" s="17"/>
      <c r="K98" s="18"/>
      <c r="L98" s="17"/>
      <c r="M98" s="17"/>
      <c r="N98" s="17"/>
      <c r="O98" s="19"/>
      <c r="P98" s="21"/>
      <c r="Q98" s="20"/>
      <c r="R98" s="20"/>
      <c r="S98" s="20"/>
      <c r="T98" s="14"/>
      <c r="U98" s="20"/>
      <c r="V98" s="20"/>
      <c r="W98" s="14"/>
      <c r="X98" s="23"/>
    </row>
    <row r="99" spans="2:24" ht="18" x14ac:dyDescent="0.25">
      <c r="B99" s="16"/>
      <c r="C99" s="17"/>
      <c r="D99" s="17"/>
      <c r="E99" s="17"/>
      <c r="F99" s="17"/>
      <c r="G99" s="17"/>
      <c r="H99" s="17"/>
      <c r="I99" s="17"/>
      <c r="J99" s="17"/>
      <c r="K99" s="17"/>
      <c r="L99" s="17"/>
      <c r="M99" s="17"/>
      <c r="N99" s="17"/>
      <c r="O99" s="19"/>
      <c r="P99" s="21"/>
      <c r="Q99" s="20"/>
      <c r="R99" s="20"/>
      <c r="S99" s="20"/>
      <c r="T99" s="14"/>
      <c r="U99" s="20"/>
      <c r="V99" s="20"/>
      <c r="W99" s="14"/>
      <c r="X99" s="23"/>
    </row>
    <row r="100" spans="2:24" ht="18" x14ac:dyDescent="0.25">
      <c r="B100" s="16"/>
      <c r="C100" s="17"/>
      <c r="D100" s="17"/>
      <c r="E100" s="17"/>
      <c r="F100" s="17"/>
      <c r="G100" s="17"/>
      <c r="H100" s="17"/>
      <c r="I100" s="17"/>
      <c r="J100" s="17"/>
      <c r="K100" s="17"/>
      <c r="L100" s="17"/>
      <c r="M100" s="17"/>
      <c r="N100" s="17"/>
      <c r="O100" s="19"/>
      <c r="P100" s="21"/>
      <c r="Q100" s="20"/>
      <c r="R100" s="20"/>
      <c r="S100" s="20"/>
      <c r="T100" s="14"/>
      <c r="U100" s="20"/>
      <c r="V100" s="20"/>
      <c r="W100" s="14"/>
      <c r="X100" s="23"/>
    </row>
    <row r="101" spans="2:24" ht="18" x14ac:dyDescent="0.25">
      <c r="B101" s="16"/>
      <c r="D101" s="17"/>
      <c r="E101" s="17"/>
      <c r="F101" s="17"/>
      <c r="G101" s="17"/>
      <c r="H101" s="17"/>
      <c r="I101" s="17"/>
      <c r="J101" s="17"/>
      <c r="K101" s="17"/>
      <c r="L101" s="17"/>
      <c r="M101" s="17"/>
      <c r="N101" s="17"/>
      <c r="O101" s="19"/>
      <c r="P101" s="25"/>
      <c r="Q101" s="20"/>
      <c r="R101" s="20"/>
      <c r="S101" s="20"/>
      <c r="T101" s="20"/>
      <c r="U101" s="20"/>
      <c r="V101" s="20"/>
      <c r="W101" s="14"/>
      <c r="X101" s="23"/>
    </row>
    <row r="102" spans="2:24" ht="18" x14ac:dyDescent="0.25">
      <c r="B102" s="16"/>
      <c r="C102" s="17"/>
      <c r="D102" s="17"/>
      <c r="E102" s="17"/>
      <c r="F102" s="17"/>
      <c r="G102" s="17"/>
      <c r="H102" s="17"/>
      <c r="I102" s="17"/>
      <c r="J102" s="17"/>
      <c r="K102" s="17"/>
      <c r="L102" s="17"/>
      <c r="M102" s="17"/>
      <c r="N102" s="17"/>
      <c r="O102" s="19"/>
      <c r="P102" s="21"/>
      <c r="Q102" s="20"/>
      <c r="R102" s="20"/>
      <c r="S102" s="20"/>
      <c r="T102" s="20"/>
      <c r="U102" s="20"/>
      <c r="V102" s="20"/>
      <c r="W102" s="14"/>
      <c r="X102" s="23"/>
    </row>
    <row r="103" spans="2:24" ht="18" x14ac:dyDescent="0.25">
      <c r="B103" s="16"/>
      <c r="C103" s="17"/>
      <c r="D103" s="17"/>
      <c r="E103" s="17"/>
      <c r="F103" s="17"/>
      <c r="G103" s="17"/>
      <c r="H103" s="17"/>
      <c r="I103" s="17"/>
      <c r="J103" s="17"/>
      <c r="K103" s="17"/>
      <c r="L103" s="17"/>
      <c r="M103" s="17"/>
      <c r="N103" s="17"/>
      <c r="O103" s="19"/>
      <c r="P103" s="21"/>
      <c r="Q103" s="20"/>
      <c r="R103" s="20"/>
      <c r="S103" s="20"/>
      <c r="T103" s="20"/>
      <c r="U103" s="20"/>
      <c r="V103" s="20"/>
      <c r="W103" s="14"/>
      <c r="X103" s="23"/>
    </row>
    <row r="104" spans="2:24" ht="18" x14ac:dyDescent="0.25">
      <c r="B104" s="16"/>
      <c r="C104" s="17"/>
      <c r="D104" s="17"/>
      <c r="E104" s="17"/>
      <c r="F104" s="17"/>
      <c r="G104" s="17"/>
      <c r="H104" s="17"/>
      <c r="I104" s="17"/>
      <c r="J104" s="17"/>
      <c r="K104" s="17"/>
      <c r="L104" s="17"/>
      <c r="M104" s="17"/>
      <c r="N104" s="17"/>
      <c r="O104" s="19"/>
      <c r="P104" s="21"/>
      <c r="Q104" s="20"/>
      <c r="R104" s="20"/>
      <c r="S104" s="20"/>
      <c r="T104" s="20"/>
      <c r="U104" s="20"/>
      <c r="V104" s="20"/>
      <c r="W104" s="14"/>
      <c r="X104" s="23"/>
    </row>
    <row r="105" spans="2:24" ht="18" x14ac:dyDescent="0.25">
      <c r="B105" s="16"/>
      <c r="C105" s="17"/>
      <c r="D105" s="17"/>
      <c r="E105" s="17"/>
      <c r="F105" s="17"/>
      <c r="G105" s="17"/>
      <c r="H105" s="17"/>
      <c r="I105" s="17"/>
      <c r="J105" s="17"/>
      <c r="K105" s="17"/>
      <c r="L105" s="17"/>
      <c r="M105" s="17"/>
      <c r="N105" s="17"/>
      <c r="O105" s="19"/>
      <c r="P105" s="26"/>
      <c r="Q105" s="20"/>
      <c r="R105" s="20"/>
      <c r="S105" s="20"/>
      <c r="T105" s="20"/>
      <c r="U105" s="20"/>
      <c r="V105" s="20"/>
      <c r="W105" s="14"/>
      <c r="X105" s="23"/>
    </row>
    <row r="106" spans="2:24" ht="18" x14ac:dyDescent="0.25">
      <c r="B106" s="16"/>
      <c r="C106" s="17"/>
      <c r="D106" s="17"/>
      <c r="E106" s="17"/>
      <c r="F106" s="17"/>
      <c r="G106" s="17"/>
      <c r="H106" s="17"/>
      <c r="I106" s="17"/>
      <c r="J106" s="17"/>
      <c r="K106" s="17"/>
      <c r="L106" s="17"/>
      <c r="M106" s="17"/>
      <c r="N106" s="17"/>
      <c r="O106" s="19"/>
      <c r="P106" s="26"/>
      <c r="Q106" s="20"/>
      <c r="R106" s="20"/>
      <c r="S106" s="20"/>
      <c r="T106" s="20"/>
      <c r="U106" s="20"/>
      <c r="V106" s="20"/>
      <c r="W106" s="14"/>
      <c r="X106" s="23"/>
    </row>
    <row r="107" spans="2:24" ht="18.75" thickBot="1" x14ac:dyDescent="0.3">
      <c r="B107" s="27"/>
      <c r="C107" s="28"/>
      <c r="D107" s="29"/>
      <c r="E107" s="28"/>
      <c r="F107" s="29"/>
      <c r="G107" s="29"/>
      <c r="H107" s="29"/>
      <c r="I107" s="29"/>
      <c r="J107" s="29"/>
      <c r="K107" s="29"/>
      <c r="L107" s="29"/>
      <c r="M107" s="29"/>
      <c r="N107" s="29"/>
      <c r="O107" s="30"/>
      <c r="P107" s="31"/>
      <c r="Q107" s="32"/>
      <c r="R107" s="32"/>
      <c r="S107" s="32"/>
      <c r="T107" s="32"/>
      <c r="U107" s="32"/>
      <c r="V107" s="33"/>
      <c r="W107" s="34"/>
      <c r="X107" s="35"/>
    </row>
    <row r="108" spans="2:24" ht="18.75" thickBot="1" x14ac:dyDescent="0.3">
      <c r="B108" s="786"/>
      <c r="C108" s="787"/>
      <c r="D108" s="787"/>
      <c r="E108" s="787"/>
      <c r="F108" s="787"/>
      <c r="G108" s="787"/>
      <c r="H108" s="787"/>
      <c r="I108" s="787"/>
      <c r="J108" s="787"/>
      <c r="K108" s="787"/>
      <c r="L108" s="787"/>
      <c r="M108" s="787"/>
      <c r="N108" s="787"/>
      <c r="O108" s="787"/>
      <c r="P108" s="788" t="s">
        <v>58</v>
      </c>
      <c r="Q108" s="787"/>
      <c r="R108" s="789" t="s">
        <v>53</v>
      </c>
      <c r="S108" s="790"/>
      <c r="T108" s="790"/>
      <c r="U108" s="791"/>
      <c r="V108" s="36"/>
      <c r="W108" s="37"/>
      <c r="X108" s="38">
        <f>SUM(W85:W107)</f>
        <v>9.3500000000000014</v>
      </c>
    </row>
    <row r="109" spans="2:24" ht="17.25" thickBot="1" x14ac:dyDescent="0.3">
      <c r="B109" s="792" t="s">
        <v>59</v>
      </c>
      <c r="C109" s="793"/>
      <c r="D109" s="793"/>
      <c r="E109" s="793"/>
      <c r="F109" s="793"/>
      <c r="G109" s="793"/>
      <c r="H109" s="793"/>
      <c r="I109" s="794"/>
      <c r="J109" s="792" t="s">
        <v>60</v>
      </c>
      <c r="K109" s="793"/>
      <c r="L109" s="793"/>
      <c r="M109" s="793"/>
      <c r="N109" s="793"/>
      <c r="O109" s="793"/>
      <c r="P109" s="794"/>
      <c r="Q109" s="39"/>
      <c r="R109" s="40"/>
      <c r="S109" s="40"/>
      <c r="T109" s="40"/>
      <c r="U109" s="40"/>
      <c r="V109" s="40"/>
      <c r="W109" s="40"/>
      <c r="X109" s="41"/>
    </row>
    <row r="110" spans="2:24" ht="21" thickBot="1" x14ac:dyDescent="0.3">
      <c r="B110" s="795"/>
      <c r="C110" s="787"/>
      <c r="D110" s="787"/>
      <c r="E110" s="787"/>
      <c r="F110" s="787"/>
      <c r="G110" s="787"/>
      <c r="H110" s="787"/>
      <c r="I110" s="796"/>
      <c r="J110" s="795"/>
      <c r="K110" s="787"/>
      <c r="L110" s="787"/>
      <c r="M110" s="787"/>
      <c r="N110" s="787"/>
      <c r="O110" s="787"/>
      <c r="P110" s="796"/>
      <c r="Q110" s="797" t="s">
        <v>61</v>
      </c>
      <c r="R110" s="798"/>
      <c r="S110" s="798"/>
      <c r="T110" s="798"/>
      <c r="U110" s="798"/>
      <c r="V110" s="798"/>
      <c r="W110" s="799"/>
      <c r="X110" s="42">
        <f>X108</f>
        <v>9.3500000000000014</v>
      </c>
    </row>
    <row r="112" spans="2:24" ht="15.75" thickBot="1" x14ac:dyDescent="0.3"/>
    <row r="113" spans="2:24" x14ac:dyDescent="0.25">
      <c r="B113" s="800"/>
      <c r="C113" s="793"/>
      <c r="D113" s="793"/>
      <c r="E113" s="793"/>
      <c r="F113" s="793"/>
      <c r="G113" s="803" t="s">
        <v>42</v>
      </c>
      <c r="H113" s="793"/>
      <c r="I113" s="793"/>
      <c r="J113" s="793"/>
      <c r="K113" s="793"/>
      <c r="L113" s="793"/>
      <c r="M113" s="793"/>
      <c r="N113" s="793"/>
      <c r="O113" s="793"/>
      <c r="P113" s="793"/>
      <c r="Q113" s="793"/>
      <c r="R113" s="804" t="s">
        <v>1</v>
      </c>
      <c r="S113" s="805"/>
      <c r="T113" s="805"/>
      <c r="U113" s="806"/>
      <c r="V113" s="807" t="s">
        <v>43</v>
      </c>
      <c r="W113" s="805"/>
      <c r="X113" s="808"/>
    </row>
    <row r="114" spans="2:24" x14ac:dyDescent="0.25">
      <c r="B114" s="801"/>
      <c r="C114" s="802"/>
      <c r="D114" s="802"/>
      <c r="E114" s="802"/>
      <c r="F114" s="802"/>
      <c r="G114" s="801"/>
      <c r="H114" s="802"/>
      <c r="I114" s="802"/>
      <c r="J114" s="802"/>
      <c r="K114" s="802"/>
      <c r="L114" s="802"/>
      <c r="M114" s="802"/>
      <c r="N114" s="802"/>
      <c r="O114" s="802"/>
      <c r="P114" s="802"/>
      <c r="Q114" s="802"/>
      <c r="R114" s="809" t="s">
        <v>3</v>
      </c>
      <c r="S114" s="810"/>
      <c r="T114" s="810"/>
      <c r="U114" s="811"/>
      <c r="V114" s="812">
        <v>1</v>
      </c>
      <c r="W114" s="810"/>
      <c r="X114" s="813"/>
    </row>
    <row r="115" spans="2:24" ht="15.75" thickBot="1" x14ac:dyDescent="0.3">
      <c r="B115" s="795"/>
      <c r="C115" s="787"/>
      <c r="D115" s="787"/>
      <c r="E115" s="787"/>
      <c r="F115" s="787"/>
      <c r="G115" s="795"/>
      <c r="H115" s="787"/>
      <c r="I115" s="787"/>
      <c r="J115" s="787"/>
      <c r="K115" s="787"/>
      <c r="L115" s="787"/>
      <c r="M115" s="787"/>
      <c r="N115" s="787"/>
      <c r="O115" s="787"/>
      <c r="P115" s="787"/>
      <c r="Q115" s="787"/>
      <c r="R115" s="814" t="s">
        <v>4</v>
      </c>
      <c r="S115" s="815"/>
      <c r="T115" s="815"/>
      <c r="U115" s="816"/>
      <c r="V115" s="817">
        <v>44236</v>
      </c>
      <c r="W115" s="818"/>
      <c r="X115" s="819"/>
    </row>
    <row r="116" spans="2:24" x14ac:dyDescent="0.25">
      <c r="B116" s="820" t="s">
        <v>44</v>
      </c>
      <c r="C116" s="793"/>
      <c r="D116" s="793"/>
      <c r="E116" s="793"/>
      <c r="F116" s="794"/>
      <c r="G116" s="821" t="s">
        <v>45</v>
      </c>
      <c r="H116" s="822"/>
      <c r="I116" s="822"/>
      <c r="J116" s="822"/>
      <c r="K116" s="822"/>
      <c r="L116" s="822"/>
      <c r="M116" s="822"/>
      <c r="N116" s="822"/>
      <c r="O116" s="822"/>
      <c r="P116" s="822"/>
      <c r="Q116" s="822"/>
      <c r="R116" s="822"/>
      <c r="S116" s="822"/>
      <c r="T116" s="822"/>
      <c r="U116" s="822"/>
      <c r="V116" s="822"/>
      <c r="W116" s="822"/>
      <c r="X116" s="823"/>
    </row>
    <row r="117" spans="2:24" ht="15.75" thickBot="1" x14ac:dyDescent="0.3">
      <c r="B117" s="795"/>
      <c r="C117" s="787"/>
      <c r="D117" s="787"/>
      <c r="E117" s="787"/>
      <c r="F117" s="796"/>
      <c r="G117" s="824"/>
      <c r="H117" s="825"/>
      <c r="I117" s="825"/>
      <c r="J117" s="825"/>
      <c r="K117" s="825"/>
      <c r="L117" s="825"/>
      <c r="M117" s="825"/>
      <c r="N117" s="825"/>
      <c r="O117" s="825"/>
      <c r="P117" s="825"/>
      <c r="Q117" s="825"/>
      <c r="R117" s="825"/>
      <c r="S117" s="825"/>
      <c r="T117" s="825"/>
      <c r="U117" s="825"/>
      <c r="V117" s="825"/>
      <c r="W117" s="825"/>
      <c r="X117" s="826"/>
    </row>
    <row r="118" spans="2:24" ht="18.75" thickBot="1" x14ac:dyDescent="0.3">
      <c r="B118" s="827" t="s">
        <v>46</v>
      </c>
      <c r="C118" s="798"/>
      <c r="D118" s="798"/>
      <c r="E118" s="798"/>
      <c r="F118" s="798"/>
      <c r="G118" s="798"/>
      <c r="H118" s="822" t="s">
        <v>47</v>
      </c>
      <c r="I118" s="793"/>
      <c r="J118" s="828"/>
      <c r="K118" s="798"/>
      <c r="L118" s="798"/>
      <c r="M118" s="798"/>
      <c r="N118" s="798"/>
      <c r="O118" s="798"/>
      <c r="P118" s="828" t="s">
        <v>48</v>
      </c>
      <c r="Q118" s="798"/>
      <c r="R118" s="798"/>
      <c r="S118" s="798"/>
      <c r="T118" s="798"/>
      <c r="U118" s="798"/>
      <c r="V118" s="798"/>
      <c r="W118" s="798"/>
      <c r="X118" s="799"/>
    </row>
    <row r="119" spans="2:24" ht="66.75" customHeight="1" thickBot="1" x14ac:dyDescent="0.3">
      <c r="B119" s="829">
        <f>PRESUPUESTO!$B$11</f>
        <v>1</v>
      </c>
      <c r="C119" s="793"/>
      <c r="D119" s="793"/>
      <c r="E119" s="793"/>
      <c r="F119" s="793"/>
      <c r="G119" s="793"/>
      <c r="H119" s="849">
        <f>PRESUPUESTO!B15</f>
        <v>1.04</v>
      </c>
      <c r="I119" s="850"/>
      <c r="J119" s="832" t="str">
        <f>PRESUPUESTO!$F$11</f>
        <v>CERRAMIENTO EN POSTE DE CONCRETO Y ALAMBRE LISO</v>
      </c>
      <c r="K119" s="798"/>
      <c r="L119" s="798"/>
      <c r="M119" s="798"/>
      <c r="N119" s="798"/>
      <c r="O119" s="799"/>
      <c r="P119" s="833" t="str">
        <f>PRESUPUESTO!F15</f>
        <v>Micropilote para soporte de postes metalicos de portones Ø 30cm x H = 0,8mt. Incluye acero de refuerzo, Q. Min = 120 Kg Incluyendo acero de anclaje y avance para transferencia de carga a cimentacion superior.</v>
      </c>
      <c r="Q119" s="793"/>
      <c r="R119" s="793"/>
      <c r="S119" s="793"/>
      <c r="T119" s="793"/>
      <c r="U119" s="793"/>
      <c r="V119" s="793"/>
      <c r="W119" s="793"/>
      <c r="X119" s="794"/>
    </row>
    <row r="120" spans="2:24" ht="18.75" thickBot="1" x14ac:dyDescent="0.3">
      <c r="B120" s="821" t="s">
        <v>49</v>
      </c>
      <c r="C120" s="834"/>
      <c r="D120" s="834"/>
      <c r="E120" s="834"/>
      <c r="F120" s="834"/>
      <c r="G120" s="834"/>
      <c r="H120" s="835"/>
      <c r="I120" s="835"/>
      <c r="J120" s="834"/>
      <c r="K120" s="834"/>
      <c r="L120" s="834"/>
      <c r="M120" s="834"/>
      <c r="N120" s="834"/>
      <c r="O120" s="834"/>
      <c r="P120" s="837" t="s">
        <v>50</v>
      </c>
      <c r="Q120" s="839" t="s">
        <v>51</v>
      </c>
      <c r="R120" s="840"/>
      <c r="S120" s="841"/>
      <c r="T120" s="842" t="s">
        <v>20</v>
      </c>
      <c r="U120" s="844" t="s">
        <v>52</v>
      </c>
      <c r="V120" s="846" t="s">
        <v>53</v>
      </c>
      <c r="W120" s="847"/>
      <c r="X120" s="848"/>
    </row>
    <row r="121" spans="2:24" ht="26.25" thickBot="1" x14ac:dyDescent="0.3">
      <c r="B121" s="836"/>
      <c r="C121" s="835"/>
      <c r="D121" s="835"/>
      <c r="E121" s="835"/>
      <c r="F121" s="835"/>
      <c r="G121" s="835"/>
      <c r="H121" s="835"/>
      <c r="I121" s="835"/>
      <c r="J121" s="835"/>
      <c r="K121" s="835"/>
      <c r="L121" s="835"/>
      <c r="M121" s="835"/>
      <c r="N121" s="835"/>
      <c r="O121" s="835"/>
      <c r="P121" s="838"/>
      <c r="Q121" s="4" t="s">
        <v>54</v>
      </c>
      <c r="R121" s="5" t="s">
        <v>55</v>
      </c>
      <c r="S121" s="6" t="s">
        <v>56</v>
      </c>
      <c r="T121" s="843"/>
      <c r="U121" s="845"/>
      <c r="V121" s="7" t="s">
        <v>57</v>
      </c>
      <c r="W121" s="8" t="s">
        <v>21</v>
      </c>
      <c r="X121" s="9" t="s">
        <v>22</v>
      </c>
    </row>
    <row r="122" spans="2:24" ht="18" x14ac:dyDescent="0.25">
      <c r="B122" s="10"/>
      <c r="C122" s="11"/>
      <c r="D122" s="11"/>
      <c r="E122" s="11"/>
      <c r="F122" s="11"/>
      <c r="G122" s="11"/>
      <c r="H122" s="11"/>
      <c r="I122" s="11"/>
      <c r="J122" s="11"/>
      <c r="K122" s="11"/>
      <c r="L122" s="11"/>
      <c r="M122" s="11"/>
      <c r="N122" s="11"/>
      <c r="O122" s="12"/>
      <c r="P122" s="13" t="s">
        <v>237</v>
      </c>
      <c r="Q122" s="14"/>
      <c r="R122" s="14"/>
      <c r="S122" s="14"/>
      <c r="T122" s="14"/>
      <c r="U122" s="14">
        <v>2</v>
      </c>
      <c r="V122" s="14"/>
      <c r="W122" s="14"/>
      <c r="X122" s="15"/>
    </row>
    <row r="123" spans="2:24" ht="18" x14ac:dyDescent="0.25">
      <c r="B123" s="16"/>
      <c r="C123" s="17"/>
      <c r="D123" s="17"/>
      <c r="E123" s="17"/>
      <c r="F123" s="18"/>
      <c r="G123" s="18"/>
      <c r="H123" s="18"/>
      <c r="I123" s="18"/>
      <c r="J123" s="18"/>
      <c r="K123" s="18"/>
      <c r="L123" s="17"/>
      <c r="M123" s="17"/>
      <c r="N123" s="17"/>
      <c r="O123" s="19"/>
      <c r="P123" s="13"/>
      <c r="Q123" s="20"/>
      <c r="R123" s="14"/>
      <c r="S123" s="14"/>
      <c r="T123" s="14"/>
      <c r="U123" s="14"/>
      <c r="V123" s="14"/>
      <c r="W123" s="14"/>
      <c r="X123" s="15"/>
    </row>
    <row r="124" spans="2:24" ht="18" x14ac:dyDescent="0.25">
      <c r="B124" s="16"/>
      <c r="C124" s="17"/>
      <c r="D124" s="17"/>
      <c r="E124" s="17"/>
      <c r="F124" s="18"/>
      <c r="G124" s="18"/>
      <c r="H124" s="18"/>
      <c r="I124" s="18"/>
      <c r="J124" s="18"/>
      <c r="K124" s="18"/>
      <c r="L124" s="17"/>
      <c r="M124" s="17"/>
      <c r="N124" s="17"/>
      <c r="O124" s="19"/>
      <c r="P124" s="13"/>
      <c r="Q124" s="20"/>
      <c r="R124" s="14"/>
      <c r="S124" s="14"/>
      <c r="T124" s="14"/>
      <c r="U124" s="14"/>
      <c r="V124" s="14"/>
      <c r="W124" s="14"/>
      <c r="X124" s="15"/>
    </row>
    <row r="125" spans="2:24" ht="18" x14ac:dyDescent="0.25">
      <c r="B125" s="16"/>
      <c r="C125" s="17"/>
      <c r="D125" s="17"/>
      <c r="E125" s="17"/>
      <c r="F125" s="18"/>
      <c r="G125" s="18"/>
      <c r="H125" s="18"/>
      <c r="I125" s="18"/>
      <c r="J125" s="18"/>
      <c r="K125" s="18"/>
      <c r="L125" s="17"/>
      <c r="M125" s="17"/>
      <c r="N125" s="17"/>
      <c r="O125" s="19"/>
      <c r="P125" s="21"/>
      <c r="Q125" s="20"/>
      <c r="R125" s="20"/>
      <c r="S125" s="14"/>
      <c r="T125" s="14"/>
      <c r="U125" s="20"/>
      <c r="V125" s="14"/>
      <c r="W125" s="14"/>
      <c r="X125" s="15"/>
    </row>
    <row r="126" spans="2:24" ht="18" x14ac:dyDescent="0.25">
      <c r="B126" s="16"/>
      <c r="D126" s="17"/>
      <c r="E126" s="17"/>
      <c r="F126" s="18"/>
      <c r="G126" s="18"/>
      <c r="H126" s="18"/>
      <c r="J126" s="18"/>
      <c r="K126" s="18"/>
      <c r="L126" s="17"/>
      <c r="M126" s="17"/>
      <c r="N126" s="17"/>
      <c r="O126" s="19"/>
      <c r="P126" s="13"/>
      <c r="Q126" s="20"/>
      <c r="R126" s="20"/>
      <c r="S126" s="20"/>
      <c r="T126" s="14"/>
      <c r="U126" s="20"/>
      <c r="V126" s="14"/>
      <c r="W126" s="14"/>
      <c r="X126" s="15"/>
    </row>
    <row r="127" spans="2:24" ht="18" x14ac:dyDescent="0.25">
      <c r="B127" s="22"/>
      <c r="C127" s="17"/>
      <c r="D127" s="18"/>
      <c r="E127" s="17"/>
      <c r="F127" s="18"/>
      <c r="G127" s="18"/>
      <c r="H127" s="18"/>
      <c r="I127" s="18"/>
      <c r="J127" s="18"/>
      <c r="K127" s="18"/>
      <c r="L127" s="17"/>
      <c r="M127" s="17"/>
      <c r="N127" s="17"/>
      <c r="O127" s="19"/>
      <c r="P127" s="21"/>
      <c r="Q127" s="20"/>
      <c r="R127" s="20"/>
      <c r="S127" s="20"/>
      <c r="T127" s="14"/>
      <c r="U127" s="20"/>
      <c r="V127" s="14"/>
      <c r="W127" s="14"/>
      <c r="X127" s="15"/>
    </row>
    <row r="128" spans="2:24" ht="18" x14ac:dyDescent="0.25">
      <c r="B128" s="16"/>
      <c r="C128" s="17"/>
      <c r="D128" s="17"/>
      <c r="E128" s="17"/>
      <c r="F128" s="18"/>
      <c r="G128" s="18"/>
      <c r="H128" s="18"/>
      <c r="I128" s="18"/>
      <c r="J128" s="18"/>
      <c r="K128" s="18"/>
      <c r="L128" s="17"/>
      <c r="M128" s="17"/>
      <c r="N128" s="17"/>
      <c r="O128" s="19"/>
      <c r="P128" s="13"/>
      <c r="Q128" s="20"/>
      <c r="R128" s="20"/>
      <c r="S128" s="20"/>
      <c r="T128" s="14"/>
      <c r="U128" s="20"/>
      <c r="V128" s="14"/>
      <c r="W128" s="14"/>
      <c r="X128" s="23"/>
    </row>
    <row r="129" spans="2:24" ht="18" x14ac:dyDescent="0.25">
      <c r="B129" s="16"/>
      <c r="C129" s="17"/>
      <c r="D129" s="17"/>
      <c r="E129" s="17"/>
      <c r="F129" s="17"/>
      <c r="G129" s="17"/>
      <c r="H129" s="17"/>
      <c r="I129" s="17"/>
      <c r="J129" s="17"/>
      <c r="K129" s="17"/>
      <c r="L129" s="17"/>
      <c r="M129" s="17"/>
      <c r="N129" s="17"/>
      <c r="O129" s="19"/>
      <c r="P129" s="13"/>
      <c r="Q129" s="20"/>
      <c r="R129" s="20"/>
      <c r="S129" s="20"/>
      <c r="T129" s="14"/>
      <c r="U129" s="20"/>
      <c r="V129" s="14"/>
      <c r="W129" s="14"/>
      <c r="X129" s="23"/>
    </row>
    <row r="130" spans="2:24" ht="18" x14ac:dyDescent="0.25">
      <c r="B130" s="16"/>
      <c r="C130" s="18"/>
      <c r="D130" s="17"/>
      <c r="E130" s="17"/>
      <c r="F130" s="17"/>
      <c r="G130" s="17"/>
      <c r="H130" s="17"/>
      <c r="I130" s="17"/>
      <c r="J130" s="17"/>
      <c r="K130" s="17"/>
      <c r="L130" s="17"/>
      <c r="M130" s="17"/>
      <c r="N130" s="17"/>
      <c r="O130" s="19"/>
      <c r="P130" s="21"/>
      <c r="Q130" s="20"/>
      <c r="R130" s="20"/>
      <c r="S130" s="20"/>
      <c r="T130" s="14"/>
      <c r="U130" s="20"/>
      <c r="V130" s="14"/>
      <c r="W130" s="14"/>
      <c r="X130" s="23"/>
    </row>
    <row r="131" spans="2:24" ht="18" x14ac:dyDescent="0.25">
      <c r="B131" s="16"/>
      <c r="C131" s="17"/>
      <c r="D131" s="17"/>
      <c r="E131" s="17"/>
      <c r="F131" s="17"/>
      <c r="G131" s="17"/>
      <c r="H131" s="17"/>
      <c r="I131" s="17"/>
      <c r="J131" s="17"/>
      <c r="K131" s="17"/>
      <c r="L131" s="17"/>
      <c r="M131" s="17"/>
      <c r="N131" s="17"/>
      <c r="O131" s="19"/>
      <c r="P131" s="13"/>
      <c r="Q131" s="20"/>
      <c r="R131" s="20"/>
      <c r="S131" s="20"/>
      <c r="T131" s="14"/>
      <c r="U131" s="20"/>
      <c r="V131" s="14"/>
      <c r="W131" s="14"/>
      <c r="X131" s="23"/>
    </row>
    <row r="132" spans="2:24" ht="18" x14ac:dyDescent="0.25">
      <c r="B132" s="16"/>
      <c r="C132" s="17"/>
      <c r="D132" s="17"/>
      <c r="E132" s="18"/>
      <c r="F132" s="17"/>
      <c r="G132" s="17"/>
      <c r="H132" s="17"/>
      <c r="I132" s="17"/>
      <c r="J132" s="17"/>
      <c r="K132" s="17"/>
      <c r="L132" s="17"/>
      <c r="M132" s="17"/>
      <c r="N132" s="17"/>
      <c r="O132" s="19"/>
      <c r="P132" s="13"/>
      <c r="Q132" s="20"/>
      <c r="R132" s="20"/>
      <c r="S132" s="20"/>
      <c r="T132" s="14"/>
      <c r="U132" s="20"/>
      <c r="V132" s="14"/>
      <c r="W132" s="14"/>
      <c r="X132" s="23"/>
    </row>
    <row r="133" spans="2:24" ht="18" x14ac:dyDescent="0.25">
      <c r="B133" s="16"/>
      <c r="C133" s="18"/>
      <c r="D133" s="18"/>
      <c r="E133" s="18"/>
      <c r="F133" s="18"/>
      <c r="G133" s="18"/>
      <c r="H133" s="18"/>
      <c r="I133" s="18"/>
      <c r="J133" s="18"/>
      <c r="K133" s="18"/>
      <c r="L133" s="18"/>
      <c r="M133" s="18"/>
      <c r="N133" s="18"/>
      <c r="O133" s="19"/>
      <c r="P133" s="21"/>
      <c r="Q133" s="20"/>
      <c r="R133" s="20"/>
      <c r="S133" s="20"/>
      <c r="T133" s="14"/>
      <c r="U133" s="20"/>
      <c r="V133" s="14"/>
      <c r="W133" s="14"/>
      <c r="X133" s="23"/>
    </row>
    <row r="134" spans="2:24" ht="18" x14ac:dyDescent="0.25">
      <c r="B134" s="16"/>
      <c r="C134" s="17"/>
      <c r="D134" s="24"/>
      <c r="E134" s="17"/>
      <c r="F134" s="17"/>
      <c r="G134" s="17"/>
      <c r="H134" s="17"/>
      <c r="I134" s="17"/>
      <c r="J134" s="18"/>
      <c r="K134" s="17"/>
      <c r="L134" s="17"/>
      <c r="M134" s="17"/>
      <c r="N134" s="17"/>
      <c r="O134" s="19"/>
      <c r="P134" s="21"/>
      <c r="Q134" s="20"/>
      <c r="R134" s="20"/>
      <c r="S134" s="20"/>
      <c r="T134" s="14"/>
      <c r="U134" s="20"/>
      <c r="V134" s="20"/>
      <c r="W134" s="14"/>
      <c r="X134" s="23"/>
    </row>
    <row r="135" spans="2:24" ht="18" x14ac:dyDescent="0.25">
      <c r="B135" s="16"/>
      <c r="C135" s="18"/>
      <c r="D135" s="17"/>
      <c r="E135" s="17"/>
      <c r="F135" s="17"/>
      <c r="G135" s="17"/>
      <c r="H135" s="18"/>
      <c r="I135" s="18"/>
      <c r="J135" s="17"/>
      <c r="K135" s="18"/>
      <c r="L135" s="17"/>
      <c r="M135" s="17"/>
      <c r="N135" s="17"/>
      <c r="O135" s="19"/>
      <c r="P135" s="21"/>
      <c r="Q135" s="20"/>
      <c r="R135" s="20"/>
      <c r="S135" s="20"/>
      <c r="T135" s="14"/>
      <c r="U135" s="20"/>
      <c r="V135" s="20"/>
      <c r="W135" s="14"/>
      <c r="X135" s="23"/>
    </row>
    <row r="136" spans="2:24" ht="18" x14ac:dyDescent="0.25">
      <c r="B136" s="16"/>
      <c r="C136" s="17"/>
      <c r="D136" s="17"/>
      <c r="E136" s="17"/>
      <c r="F136" s="17"/>
      <c r="G136" s="17"/>
      <c r="H136" s="17"/>
      <c r="I136" s="17"/>
      <c r="J136" s="17"/>
      <c r="K136" s="17"/>
      <c r="L136" s="17"/>
      <c r="M136" s="17"/>
      <c r="N136" s="17"/>
      <c r="O136" s="19"/>
      <c r="P136" s="21"/>
      <c r="Q136" s="20"/>
      <c r="R136" s="20"/>
      <c r="S136" s="20"/>
      <c r="T136" s="14"/>
      <c r="U136" s="20"/>
      <c r="V136" s="20"/>
      <c r="W136" s="14"/>
      <c r="X136" s="23"/>
    </row>
    <row r="137" spans="2:24" ht="18" x14ac:dyDescent="0.25">
      <c r="B137" s="16"/>
      <c r="C137" s="17"/>
      <c r="D137" s="17"/>
      <c r="E137" s="17"/>
      <c r="F137" s="17"/>
      <c r="G137" s="17"/>
      <c r="H137" s="17"/>
      <c r="I137" s="17"/>
      <c r="J137" s="17"/>
      <c r="K137" s="17"/>
      <c r="L137" s="17"/>
      <c r="M137" s="17"/>
      <c r="N137" s="17"/>
      <c r="O137" s="19"/>
      <c r="P137" s="21"/>
      <c r="Q137" s="20"/>
      <c r="R137" s="20"/>
      <c r="S137" s="20"/>
      <c r="T137" s="14"/>
      <c r="U137" s="20"/>
      <c r="V137" s="20"/>
      <c r="W137" s="14"/>
      <c r="X137" s="23"/>
    </row>
    <row r="138" spans="2:24" ht="18" x14ac:dyDescent="0.25">
      <c r="B138" s="16"/>
      <c r="D138" s="17"/>
      <c r="E138" s="17"/>
      <c r="F138" s="17"/>
      <c r="G138" s="17"/>
      <c r="H138" s="17"/>
      <c r="I138" s="17"/>
      <c r="J138" s="17"/>
      <c r="K138" s="17"/>
      <c r="L138" s="17"/>
      <c r="M138" s="17"/>
      <c r="N138" s="17"/>
      <c r="O138" s="19"/>
      <c r="P138" s="25"/>
      <c r="Q138" s="20"/>
      <c r="R138" s="20"/>
      <c r="S138" s="20"/>
      <c r="T138" s="20"/>
      <c r="U138" s="20"/>
      <c r="V138" s="20"/>
      <c r="W138" s="14"/>
      <c r="X138" s="23"/>
    </row>
    <row r="139" spans="2:24" ht="18" x14ac:dyDescent="0.25">
      <c r="B139" s="16"/>
      <c r="C139" s="17"/>
      <c r="D139" s="17"/>
      <c r="E139" s="17"/>
      <c r="F139" s="17"/>
      <c r="G139" s="17"/>
      <c r="H139" s="17"/>
      <c r="I139" s="17"/>
      <c r="J139" s="17"/>
      <c r="K139" s="17"/>
      <c r="L139" s="17"/>
      <c r="M139" s="17"/>
      <c r="N139" s="17"/>
      <c r="O139" s="19"/>
      <c r="P139" s="21"/>
      <c r="Q139" s="20"/>
      <c r="R139" s="20"/>
      <c r="S139" s="20"/>
      <c r="T139" s="20"/>
      <c r="U139" s="20"/>
      <c r="V139" s="20"/>
      <c r="W139" s="14"/>
      <c r="X139" s="23"/>
    </row>
    <row r="140" spans="2:24" ht="18" x14ac:dyDescent="0.25">
      <c r="B140" s="16"/>
      <c r="C140" s="17"/>
      <c r="D140" s="17"/>
      <c r="E140" s="17"/>
      <c r="F140" s="17"/>
      <c r="G140" s="17"/>
      <c r="H140" s="17"/>
      <c r="I140" s="17"/>
      <c r="J140" s="17"/>
      <c r="K140" s="17"/>
      <c r="L140" s="17"/>
      <c r="M140" s="17"/>
      <c r="N140" s="17"/>
      <c r="O140" s="19"/>
      <c r="P140" s="21"/>
      <c r="Q140" s="20"/>
      <c r="R140" s="20"/>
      <c r="S140" s="20"/>
      <c r="T140" s="20"/>
      <c r="U140" s="20"/>
      <c r="V140" s="20"/>
      <c r="W140" s="14"/>
      <c r="X140" s="23"/>
    </row>
    <row r="141" spans="2:24" ht="18" x14ac:dyDescent="0.25">
      <c r="B141" s="16"/>
      <c r="C141" s="17"/>
      <c r="D141" s="17"/>
      <c r="E141" s="17"/>
      <c r="F141" s="17"/>
      <c r="G141" s="17"/>
      <c r="H141" s="17"/>
      <c r="I141" s="17"/>
      <c r="J141" s="17"/>
      <c r="K141" s="17"/>
      <c r="L141" s="17"/>
      <c r="M141" s="17"/>
      <c r="N141" s="17"/>
      <c r="O141" s="19"/>
      <c r="P141" s="21"/>
      <c r="Q141" s="20"/>
      <c r="R141" s="20"/>
      <c r="S141" s="20"/>
      <c r="T141" s="20"/>
      <c r="U141" s="20"/>
      <c r="V141" s="20"/>
      <c r="W141" s="14"/>
      <c r="X141" s="23"/>
    </row>
    <row r="142" spans="2:24" ht="18" x14ac:dyDescent="0.25">
      <c r="B142" s="16"/>
      <c r="C142" s="17"/>
      <c r="D142" s="17"/>
      <c r="E142" s="17"/>
      <c r="F142" s="17"/>
      <c r="G142" s="17"/>
      <c r="H142" s="17"/>
      <c r="I142" s="17"/>
      <c r="J142" s="17"/>
      <c r="K142" s="17"/>
      <c r="L142" s="17"/>
      <c r="M142" s="17"/>
      <c r="N142" s="17"/>
      <c r="O142" s="19"/>
      <c r="P142" s="26"/>
      <c r="Q142" s="20"/>
      <c r="R142" s="20"/>
      <c r="S142" s="20"/>
      <c r="T142" s="20"/>
      <c r="U142" s="20"/>
      <c r="V142" s="20"/>
      <c r="W142" s="14"/>
      <c r="X142" s="23"/>
    </row>
    <row r="143" spans="2:24" ht="18" x14ac:dyDescent="0.25">
      <c r="B143" s="16"/>
      <c r="C143" s="17"/>
      <c r="D143" s="17"/>
      <c r="E143" s="17"/>
      <c r="F143" s="17"/>
      <c r="G143" s="17"/>
      <c r="H143" s="17"/>
      <c r="I143" s="17"/>
      <c r="J143" s="17"/>
      <c r="K143" s="17"/>
      <c r="L143" s="17"/>
      <c r="M143" s="17"/>
      <c r="N143" s="17"/>
      <c r="O143" s="19"/>
      <c r="P143" s="26"/>
      <c r="Q143" s="20"/>
      <c r="R143" s="20"/>
      <c r="S143" s="20"/>
      <c r="T143" s="20"/>
      <c r="U143" s="20"/>
      <c r="V143" s="20"/>
      <c r="W143" s="14"/>
      <c r="X143" s="23"/>
    </row>
    <row r="144" spans="2:24" ht="18.75" thickBot="1" x14ac:dyDescent="0.3">
      <c r="B144" s="27"/>
      <c r="C144" s="28"/>
      <c r="D144" s="29"/>
      <c r="E144" s="28"/>
      <c r="F144" s="29"/>
      <c r="G144" s="29"/>
      <c r="H144" s="29"/>
      <c r="I144" s="29"/>
      <c r="J144" s="29"/>
      <c r="K144" s="29"/>
      <c r="L144" s="29"/>
      <c r="M144" s="29"/>
      <c r="N144" s="29"/>
      <c r="O144" s="30"/>
      <c r="P144" s="31"/>
      <c r="Q144" s="32"/>
      <c r="R144" s="32"/>
      <c r="S144" s="32"/>
      <c r="T144" s="32"/>
      <c r="U144" s="32"/>
      <c r="V144" s="33"/>
      <c r="W144" s="34"/>
      <c r="X144" s="35"/>
    </row>
    <row r="145" spans="2:24" ht="18.75" thickBot="1" x14ac:dyDescent="0.3">
      <c r="B145" s="786"/>
      <c r="C145" s="787"/>
      <c r="D145" s="787"/>
      <c r="E145" s="787"/>
      <c r="F145" s="787"/>
      <c r="G145" s="787"/>
      <c r="H145" s="787"/>
      <c r="I145" s="787"/>
      <c r="J145" s="787"/>
      <c r="K145" s="787"/>
      <c r="L145" s="787"/>
      <c r="M145" s="787"/>
      <c r="N145" s="787"/>
      <c r="O145" s="787"/>
      <c r="P145" s="788" t="s">
        <v>58</v>
      </c>
      <c r="Q145" s="787"/>
      <c r="R145" s="789" t="s">
        <v>53</v>
      </c>
      <c r="S145" s="790"/>
      <c r="T145" s="790"/>
      <c r="U145" s="791"/>
      <c r="V145" s="36"/>
      <c r="W145" s="37"/>
      <c r="X145" s="38">
        <f>SUM(U122:U144)</f>
        <v>2</v>
      </c>
    </row>
    <row r="146" spans="2:24" ht="17.25" thickBot="1" x14ac:dyDescent="0.3">
      <c r="B146" s="792" t="s">
        <v>59</v>
      </c>
      <c r="C146" s="793"/>
      <c r="D146" s="793"/>
      <c r="E146" s="793"/>
      <c r="F146" s="793"/>
      <c r="G146" s="793"/>
      <c r="H146" s="793"/>
      <c r="I146" s="794"/>
      <c r="J146" s="792" t="s">
        <v>60</v>
      </c>
      <c r="K146" s="793"/>
      <c r="L146" s="793"/>
      <c r="M146" s="793"/>
      <c r="N146" s="793"/>
      <c r="O146" s="793"/>
      <c r="P146" s="794"/>
      <c r="Q146" s="39"/>
      <c r="R146" s="40"/>
      <c r="S146" s="40"/>
      <c r="T146" s="40"/>
      <c r="U146" s="40"/>
      <c r="V146" s="40"/>
      <c r="W146" s="40"/>
      <c r="X146" s="41"/>
    </row>
    <row r="147" spans="2:24" ht="21" thickBot="1" x14ac:dyDescent="0.3">
      <c r="B147" s="795"/>
      <c r="C147" s="787"/>
      <c r="D147" s="787"/>
      <c r="E147" s="787"/>
      <c r="F147" s="787"/>
      <c r="G147" s="787"/>
      <c r="H147" s="787"/>
      <c r="I147" s="796"/>
      <c r="J147" s="795"/>
      <c r="K147" s="787"/>
      <c r="L147" s="787"/>
      <c r="M147" s="787"/>
      <c r="N147" s="787"/>
      <c r="O147" s="787"/>
      <c r="P147" s="796"/>
      <c r="Q147" s="797" t="s">
        <v>61</v>
      </c>
      <c r="R147" s="798"/>
      <c r="S147" s="798"/>
      <c r="T147" s="798"/>
      <c r="U147" s="798"/>
      <c r="V147" s="798"/>
      <c r="W147" s="799"/>
      <c r="X147" s="42">
        <f>X145</f>
        <v>2</v>
      </c>
    </row>
    <row r="148" spans="2:24" ht="15.75" thickBot="1" x14ac:dyDescent="0.3"/>
    <row r="149" spans="2:24" x14ac:dyDescent="0.25">
      <c r="B149" s="800"/>
      <c r="C149" s="793"/>
      <c r="D149" s="793"/>
      <c r="E149" s="793"/>
      <c r="F149" s="793"/>
      <c r="G149" s="803" t="s">
        <v>42</v>
      </c>
      <c r="H149" s="793"/>
      <c r="I149" s="793"/>
      <c r="J149" s="793"/>
      <c r="K149" s="793"/>
      <c r="L149" s="793"/>
      <c r="M149" s="793"/>
      <c r="N149" s="793"/>
      <c r="O149" s="793"/>
      <c r="P149" s="793"/>
      <c r="Q149" s="793"/>
      <c r="R149" s="804" t="s">
        <v>1</v>
      </c>
      <c r="S149" s="805"/>
      <c r="T149" s="805"/>
      <c r="U149" s="806"/>
      <c r="V149" s="807" t="s">
        <v>43</v>
      </c>
      <c r="W149" s="805"/>
      <c r="X149" s="808"/>
    </row>
    <row r="150" spans="2:24" x14ac:dyDescent="0.25">
      <c r="B150" s="801"/>
      <c r="C150" s="802"/>
      <c r="D150" s="802"/>
      <c r="E150" s="802"/>
      <c r="F150" s="802"/>
      <c r="G150" s="801"/>
      <c r="H150" s="802"/>
      <c r="I150" s="802"/>
      <c r="J150" s="802"/>
      <c r="K150" s="802"/>
      <c r="L150" s="802"/>
      <c r="M150" s="802"/>
      <c r="N150" s="802"/>
      <c r="O150" s="802"/>
      <c r="P150" s="802"/>
      <c r="Q150" s="802"/>
      <c r="R150" s="809" t="s">
        <v>3</v>
      </c>
      <c r="S150" s="810"/>
      <c r="T150" s="810"/>
      <c r="U150" s="811"/>
      <c r="V150" s="812">
        <v>1</v>
      </c>
      <c r="W150" s="810"/>
      <c r="X150" s="813"/>
    </row>
    <row r="151" spans="2:24" ht="15.75" thickBot="1" x14ac:dyDescent="0.3">
      <c r="B151" s="795"/>
      <c r="C151" s="787"/>
      <c r="D151" s="787"/>
      <c r="E151" s="787"/>
      <c r="F151" s="787"/>
      <c r="G151" s="795"/>
      <c r="H151" s="787"/>
      <c r="I151" s="787"/>
      <c r="J151" s="787"/>
      <c r="K151" s="787"/>
      <c r="L151" s="787"/>
      <c r="M151" s="787"/>
      <c r="N151" s="787"/>
      <c r="O151" s="787"/>
      <c r="P151" s="787"/>
      <c r="Q151" s="787"/>
      <c r="R151" s="814" t="s">
        <v>4</v>
      </c>
      <c r="S151" s="815"/>
      <c r="T151" s="815"/>
      <c r="U151" s="816"/>
      <c r="V151" s="817">
        <v>44236</v>
      </c>
      <c r="W151" s="818"/>
      <c r="X151" s="819"/>
    </row>
    <row r="152" spans="2:24" x14ac:dyDescent="0.25">
      <c r="B152" s="820" t="s">
        <v>44</v>
      </c>
      <c r="C152" s="793"/>
      <c r="D152" s="793"/>
      <c r="E152" s="793"/>
      <c r="F152" s="794"/>
      <c r="G152" s="821" t="s">
        <v>45</v>
      </c>
      <c r="H152" s="822"/>
      <c r="I152" s="822"/>
      <c r="J152" s="822"/>
      <c r="K152" s="822"/>
      <c r="L152" s="822"/>
      <c r="M152" s="822"/>
      <c r="N152" s="822"/>
      <c r="O152" s="822"/>
      <c r="P152" s="822"/>
      <c r="Q152" s="822"/>
      <c r="R152" s="822"/>
      <c r="S152" s="822"/>
      <c r="T152" s="822"/>
      <c r="U152" s="822"/>
      <c r="V152" s="822"/>
      <c r="W152" s="822"/>
      <c r="X152" s="823"/>
    </row>
    <row r="153" spans="2:24" ht="15.75" thickBot="1" x14ac:dyDescent="0.3">
      <c r="B153" s="795"/>
      <c r="C153" s="787"/>
      <c r="D153" s="787"/>
      <c r="E153" s="787"/>
      <c r="F153" s="796"/>
      <c r="G153" s="824"/>
      <c r="H153" s="825"/>
      <c r="I153" s="825"/>
      <c r="J153" s="825"/>
      <c r="K153" s="825"/>
      <c r="L153" s="825"/>
      <c r="M153" s="825"/>
      <c r="N153" s="825"/>
      <c r="O153" s="825"/>
      <c r="P153" s="825"/>
      <c r="Q153" s="825"/>
      <c r="R153" s="825"/>
      <c r="S153" s="825"/>
      <c r="T153" s="825"/>
      <c r="U153" s="825"/>
      <c r="V153" s="825"/>
      <c r="W153" s="825"/>
      <c r="X153" s="826"/>
    </row>
    <row r="154" spans="2:24" ht="18.75" thickBot="1" x14ac:dyDescent="0.3">
      <c r="B154" s="827" t="s">
        <v>46</v>
      </c>
      <c r="C154" s="798"/>
      <c r="D154" s="798"/>
      <c r="E154" s="798"/>
      <c r="F154" s="798"/>
      <c r="G154" s="798"/>
      <c r="H154" s="822" t="s">
        <v>47</v>
      </c>
      <c r="I154" s="793"/>
      <c r="J154" s="828"/>
      <c r="K154" s="798"/>
      <c r="L154" s="798"/>
      <c r="M154" s="798"/>
      <c r="N154" s="798"/>
      <c r="O154" s="798"/>
      <c r="P154" s="828" t="s">
        <v>48</v>
      </c>
      <c r="Q154" s="798"/>
      <c r="R154" s="798"/>
      <c r="S154" s="798"/>
      <c r="T154" s="798"/>
      <c r="U154" s="798"/>
      <c r="V154" s="798"/>
      <c r="W154" s="798"/>
      <c r="X154" s="799"/>
    </row>
    <row r="155" spans="2:24" ht="57.75" customHeight="1" thickBot="1" x14ac:dyDescent="0.3">
      <c r="B155" s="829">
        <f>PRESUPUESTO!$B$11</f>
        <v>1</v>
      </c>
      <c r="C155" s="793"/>
      <c r="D155" s="793"/>
      <c r="E155" s="793"/>
      <c r="F155" s="793"/>
      <c r="G155" s="793"/>
      <c r="H155" s="849">
        <f>PRESUPUESTO!B16</f>
        <v>1.05</v>
      </c>
      <c r="I155" s="850"/>
      <c r="J155" s="832" t="str">
        <f>PRESUPUESTO!$F$11</f>
        <v>CERRAMIENTO EN POSTE DE CONCRETO Y ALAMBRE LISO</v>
      </c>
      <c r="K155" s="798"/>
      <c r="L155" s="798"/>
      <c r="M155" s="798"/>
      <c r="N155" s="798"/>
      <c r="O155" s="799"/>
      <c r="P155" s="833" t="str">
        <f>PRESUPUESTO!F16</f>
        <v>Viga de amarre en concreto reforzado de 3500 PSI H=0,20 x W=0,20. Incluye acero de refuerzo corrugado grado 60, Fy = 4200 kg/cm², cuantia minima de 95kg/m³. Incluye junta de dilatacion en ambas caras de viga con placa existente.</v>
      </c>
      <c r="Q155" s="793"/>
      <c r="R155" s="793"/>
      <c r="S155" s="793"/>
      <c r="T155" s="793"/>
      <c r="U155" s="793"/>
      <c r="V155" s="793"/>
      <c r="W155" s="793"/>
      <c r="X155" s="794"/>
    </row>
    <row r="156" spans="2:24" ht="18.75" thickBot="1" x14ac:dyDescent="0.3">
      <c r="B156" s="821" t="s">
        <v>49</v>
      </c>
      <c r="C156" s="834"/>
      <c r="D156" s="834"/>
      <c r="E156" s="834"/>
      <c r="F156" s="834"/>
      <c r="G156" s="834"/>
      <c r="H156" s="835"/>
      <c r="I156" s="835"/>
      <c r="J156" s="834"/>
      <c r="K156" s="834"/>
      <c r="L156" s="834"/>
      <c r="M156" s="834"/>
      <c r="N156" s="834"/>
      <c r="O156" s="834"/>
      <c r="P156" s="837" t="s">
        <v>50</v>
      </c>
      <c r="Q156" s="839" t="s">
        <v>51</v>
      </c>
      <c r="R156" s="840"/>
      <c r="S156" s="841"/>
      <c r="T156" s="842" t="s">
        <v>20</v>
      </c>
      <c r="U156" s="844" t="s">
        <v>52</v>
      </c>
      <c r="V156" s="846" t="s">
        <v>53</v>
      </c>
      <c r="W156" s="847"/>
      <c r="X156" s="848"/>
    </row>
    <row r="157" spans="2:24" ht="26.25" thickBot="1" x14ac:dyDescent="0.3">
      <c r="B157" s="836"/>
      <c r="C157" s="835"/>
      <c r="D157" s="835"/>
      <c r="E157" s="835"/>
      <c r="F157" s="835"/>
      <c r="G157" s="835"/>
      <c r="H157" s="835"/>
      <c r="I157" s="835"/>
      <c r="J157" s="835"/>
      <c r="K157" s="835"/>
      <c r="L157" s="835"/>
      <c r="M157" s="835"/>
      <c r="N157" s="835"/>
      <c r="O157" s="835"/>
      <c r="P157" s="838"/>
      <c r="Q157" s="4" t="s">
        <v>54</v>
      </c>
      <c r="R157" s="5" t="s">
        <v>55</v>
      </c>
      <c r="S157" s="6" t="s">
        <v>56</v>
      </c>
      <c r="T157" s="843"/>
      <c r="U157" s="845"/>
      <c r="V157" s="7" t="s">
        <v>57</v>
      </c>
      <c r="W157" s="8" t="s">
        <v>21</v>
      </c>
      <c r="X157" s="9" t="s">
        <v>22</v>
      </c>
    </row>
    <row r="158" spans="2:24" ht="18" x14ac:dyDescent="0.25">
      <c r="B158" s="10"/>
      <c r="C158" s="11"/>
      <c r="D158" s="11"/>
      <c r="E158" s="11"/>
      <c r="F158" s="11"/>
      <c r="G158" s="11"/>
      <c r="H158" s="11"/>
      <c r="I158" s="11"/>
      <c r="J158" s="11"/>
      <c r="K158" s="11"/>
      <c r="L158" s="11"/>
      <c r="M158" s="11"/>
      <c r="N158" s="11"/>
      <c r="O158" s="12"/>
      <c r="P158" s="13" t="s">
        <v>237</v>
      </c>
      <c r="Q158" s="14">
        <v>4.25</v>
      </c>
      <c r="R158" s="14"/>
      <c r="S158" s="14"/>
      <c r="T158" s="14"/>
      <c r="U158" s="14"/>
      <c r="V158" s="14">
        <f>Q158</f>
        <v>4.25</v>
      </c>
      <c r="W158" s="14"/>
      <c r="X158" s="15"/>
    </row>
    <row r="159" spans="2:24" ht="18" x14ac:dyDescent="0.25">
      <c r="B159" s="16"/>
      <c r="C159" s="17"/>
      <c r="D159" s="17"/>
      <c r="E159" s="17"/>
      <c r="F159" s="18"/>
      <c r="G159" s="18"/>
      <c r="H159" s="18"/>
      <c r="I159" s="18"/>
      <c r="J159" s="18"/>
      <c r="K159" s="18"/>
      <c r="L159" s="17"/>
      <c r="M159" s="17"/>
      <c r="N159" s="17"/>
      <c r="O159" s="19"/>
      <c r="P159" s="13"/>
      <c r="Q159" s="20"/>
      <c r="R159" s="14"/>
      <c r="S159" s="14"/>
      <c r="T159" s="14"/>
      <c r="U159" s="14"/>
      <c r="V159" s="14"/>
      <c r="W159" s="14"/>
      <c r="X159" s="15"/>
    </row>
    <row r="160" spans="2:24" ht="18" x14ac:dyDescent="0.25">
      <c r="B160" s="16"/>
      <c r="C160" s="17"/>
      <c r="D160" s="17"/>
      <c r="E160" s="17"/>
      <c r="F160" s="18"/>
      <c r="G160" s="18"/>
      <c r="H160" s="18"/>
      <c r="I160" s="18"/>
      <c r="J160" s="18"/>
      <c r="K160" s="18"/>
      <c r="L160" s="17"/>
      <c r="M160" s="17"/>
      <c r="N160" s="17"/>
      <c r="O160" s="19"/>
      <c r="P160" s="13"/>
      <c r="Q160" s="20"/>
      <c r="R160" s="14"/>
      <c r="S160" s="14"/>
      <c r="T160" s="14"/>
      <c r="U160" s="14"/>
      <c r="V160" s="14"/>
      <c r="W160" s="14"/>
      <c r="X160" s="15"/>
    </row>
    <row r="161" spans="2:24" ht="18" x14ac:dyDescent="0.25">
      <c r="B161" s="16"/>
      <c r="C161" s="17"/>
      <c r="D161" s="17"/>
      <c r="E161" s="17"/>
      <c r="F161" s="18"/>
      <c r="G161" s="18"/>
      <c r="H161" s="18"/>
      <c r="I161" s="18"/>
      <c r="J161" s="18"/>
      <c r="K161" s="18"/>
      <c r="L161" s="17"/>
      <c r="M161" s="17"/>
      <c r="N161" s="17"/>
      <c r="O161" s="19"/>
      <c r="P161" s="21"/>
      <c r="Q161" s="20"/>
      <c r="R161" s="20"/>
      <c r="S161" s="14"/>
      <c r="T161" s="14"/>
      <c r="U161" s="20"/>
      <c r="V161" s="14"/>
      <c r="W161" s="14"/>
      <c r="X161" s="15"/>
    </row>
    <row r="162" spans="2:24" ht="18" x14ac:dyDescent="0.25">
      <c r="B162" s="16"/>
      <c r="D162" s="17"/>
      <c r="E162" s="17"/>
      <c r="F162" s="18"/>
      <c r="G162" s="18"/>
      <c r="H162" s="18"/>
      <c r="J162" s="18"/>
      <c r="K162" s="18"/>
      <c r="L162" s="17"/>
      <c r="M162" s="17"/>
      <c r="N162" s="17"/>
      <c r="O162" s="19"/>
      <c r="P162" s="13"/>
      <c r="Q162" s="20"/>
      <c r="R162" s="20"/>
      <c r="S162" s="20"/>
      <c r="T162" s="14"/>
      <c r="U162" s="20"/>
      <c r="V162" s="14"/>
      <c r="W162" s="14"/>
      <c r="X162" s="15"/>
    </row>
    <row r="163" spans="2:24" ht="18" x14ac:dyDescent="0.25">
      <c r="B163" s="22"/>
      <c r="C163" s="17"/>
      <c r="D163" s="18"/>
      <c r="E163" s="17"/>
      <c r="F163" s="18"/>
      <c r="G163" s="18"/>
      <c r="H163" s="18"/>
      <c r="I163" s="18"/>
      <c r="J163" s="18"/>
      <c r="K163" s="18"/>
      <c r="L163" s="17"/>
      <c r="M163" s="17"/>
      <c r="N163" s="17"/>
      <c r="O163" s="19"/>
      <c r="P163" s="21"/>
      <c r="Q163" s="20"/>
      <c r="R163" s="20"/>
      <c r="S163" s="20"/>
      <c r="T163" s="14"/>
      <c r="U163" s="20"/>
      <c r="V163" s="14"/>
      <c r="W163" s="14"/>
      <c r="X163" s="15"/>
    </row>
    <row r="164" spans="2:24" ht="18" x14ac:dyDescent="0.25">
      <c r="B164" s="16"/>
      <c r="C164" s="17"/>
      <c r="D164" s="17"/>
      <c r="E164" s="17"/>
      <c r="F164" s="18"/>
      <c r="G164" s="18"/>
      <c r="H164" s="18"/>
      <c r="I164" s="18"/>
      <c r="J164" s="18"/>
      <c r="K164" s="18"/>
      <c r="L164" s="17"/>
      <c r="M164" s="17"/>
      <c r="N164" s="17"/>
      <c r="O164" s="19"/>
      <c r="P164" s="13"/>
      <c r="Q164" s="20"/>
      <c r="R164" s="20"/>
      <c r="S164" s="20"/>
      <c r="T164" s="14"/>
      <c r="U164" s="20"/>
      <c r="V164" s="14"/>
      <c r="W164" s="14"/>
      <c r="X164" s="23"/>
    </row>
    <row r="165" spans="2:24" ht="18" x14ac:dyDescent="0.25">
      <c r="B165" s="16"/>
      <c r="C165" s="17"/>
      <c r="D165" s="17"/>
      <c r="E165" s="17"/>
      <c r="F165" s="17"/>
      <c r="G165" s="17"/>
      <c r="H165" s="17"/>
      <c r="I165" s="17"/>
      <c r="J165" s="17"/>
      <c r="K165" s="17"/>
      <c r="L165" s="17"/>
      <c r="M165" s="17"/>
      <c r="N165" s="17"/>
      <c r="O165" s="19"/>
      <c r="P165" s="13"/>
      <c r="Q165" s="20"/>
      <c r="R165" s="20"/>
      <c r="S165" s="20"/>
      <c r="T165" s="14"/>
      <c r="U165" s="20"/>
      <c r="V165" s="14"/>
      <c r="W165" s="14"/>
      <c r="X165" s="23"/>
    </row>
    <row r="166" spans="2:24" ht="18" x14ac:dyDescent="0.25">
      <c r="B166" s="16"/>
      <c r="C166" s="18"/>
      <c r="D166" s="17"/>
      <c r="E166" s="17"/>
      <c r="F166" s="17"/>
      <c r="G166" s="17"/>
      <c r="H166" s="17"/>
      <c r="I166" s="17"/>
      <c r="J166" s="17"/>
      <c r="K166" s="17"/>
      <c r="L166" s="17"/>
      <c r="M166" s="17"/>
      <c r="N166" s="17"/>
      <c r="O166" s="19"/>
      <c r="P166" s="21"/>
      <c r="Q166" s="20"/>
      <c r="R166" s="20"/>
      <c r="S166" s="20"/>
      <c r="T166" s="14"/>
      <c r="U166" s="20"/>
      <c r="V166" s="14"/>
      <c r="W166" s="14"/>
      <c r="X166" s="23"/>
    </row>
    <row r="167" spans="2:24" ht="18" x14ac:dyDescent="0.25">
      <c r="B167" s="16"/>
      <c r="C167" s="17"/>
      <c r="D167" s="17"/>
      <c r="E167" s="17"/>
      <c r="F167" s="17"/>
      <c r="G167" s="17"/>
      <c r="H167" s="17"/>
      <c r="I167" s="17"/>
      <c r="J167" s="17"/>
      <c r="K167" s="17"/>
      <c r="L167" s="17"/>
      <c r="M167" s="17"/>
      <c r="N167" s="17"/>
      <c r="O167" s="19"/>
      <c r="P167" s="13"/>
      <c r="Q167" s="20"/>
      <c r="R167" s="20"/>
      <c r="S167" s="20"/>
      <c r="T167" s="14"/>
      <c r="U167" s="20"/>
      <c r="V167" s="14"/>
      <c r="W167" s="14"/>
      <c r="X167" s="23"/>
    </row>
    <row r="168" spans="2:24" ht="18" x14ac:dyDescent="0.25">
      <c r="B168" s="16"/>
      <c r="C168" s="17"/>
      <c r="D168" s="17"/>
      <c r="E168" s="18"/>
      <c r="F168" s="17"/>
      <c r="G168" s="17"/>
      <c r="H168" s="17"/>
      <c r="I168" s="17"/>
      <c r="J168" s="17"/>
      <c r="K168" s="17"/>
      <c r="L168" s="17"/>
      <c r="M168" s="17"/>
      <c r="N168" s="17"/>
      <c r="O168" s="19"/>
      <c r="P168" s="13"/>
      <c r="Q168" s="20"/>
      <c r="R168" s="20"/>
      <c r="S168" s="20"/>
      <c r="T168" s="14"/>
      <c r="U168" s="20"/>
      <c r="V168" s="14"/>
      <c r="W168" s="14"/>
      <c r="X168" s="23"/>
    </row>
    <row r="169" spans="2:24" ht="18" x14ac:dyDescent="0.25">
      <c r="B169" s="16"/>
      <c r="C169" s="18"/>
      <c r="D169" s="18"/>
      <c r="E169" s="18"/>
      <c r="F169" s="18"/>
      <c r="G169" s="18"/>
      <c r="H169" s="18"/>
      <c r="I169" s="18"/>
      <c r="J169" s="18"/>
      <c r="K169" s="18"/>
      <c r="L169" s="18"/>
      <c r="M169" s="18"/>
      <c r="N169" s="18"/>
      <c r="O169" s="19"/>
      <c r="P169" s="21"/>
      <c r="Q169" s="20"/>
      <c r="R169" s="20"/>
      <c r="S169" s="20"/>
      <c r="T169" s="14"/>
      <c r="U169" s="20"/>
      <c r="V169" s="14"/>
      <c r="W169" s="14"/>
      <c r="X169" s="23"/>
    </row>
    <row r="170" spans="2:24" ht="18" x14ac:dyDescent="0.25">
      <c r="B170" s="16"/>
      <c r="C170" s="17"/>
      <c r="D170" s="24"/>
      <c r="E170" s="17"/>
      <c r="F170" s="17"/>
      <c r="G170" s="17"/>
      <c r="H170" s="17"/>
      <c r="I170" s="17"/>
      <c r="J170" s="18"/>
      <c r="K170" s="17"/>
      <c r="L170" s="17"/>
      <c r="M170" s="17"/>
      <c r="N170" s="17"/>
      <c r="O170" s="19"/>
      <c r="P170" s="21"/>
      <c r="Q170" s="20"/>
      <c r="R170" s="20"/>
      <c r="S170" s="20"/>
      <c r="T170" s="14"/>
      <c r="U170" s="20"/>
      <c r="V170" s="20"/>
      <c r="W170" s="14"/>
      <c r="X170" s="23"/>
    </row>
    <row r="171" spans="2:24" ht="18" x14ac:dyDescent="0.25">
      <c r="B171" s="16"/>
      <c r="C171" s="18"/>
      <c r="D171" s="17"/>
      <c r="E171" s="17"/>
      <c r="F171" s="17"/>
      <c r="G171" s="17"/>
      <c r="H171" s="18"/>
      <c r="I171" s="18"/>
      <c r="J171" s="17"/>
      <c r="K171" s="18"/>
      <c r="L171" s="17"/>
      <c r="M171" s="17"/>
      <c r="N171" s="17"/>
      <c r="O171" s="19"/>
      <c r="P171" s="21"/>
      <c r="Q171" s="20"/>
      <c r="R171" s="20"/>
      <c r="S171" s="20"/>
      <c r="T171" s="14"/>
      <c r="U171" s="20"/>
      <c r="V171" s="20"/>
      <c r="W171" s="14"/>
      <c r="X171" s="23"/>
    </row>
    <row r="172" spans="2:24" ht="18" x14ac:dyDescent="0.25">
      <c r="B172" s="16"/>
      <c r="C172" s="17"/>
      <c r="D172" s="17"/>
      <c r="E172" s="17"/>
      <c r="F172" s="17"/>
      <c r="G172" s="17"/>
      <c r="H172" s="17"/>
      <c r="I172" s="17"/>
      <c r="J172" s="17"/>
      <c r="K172" s="17"/>
      <c r="L172" s="17"/>
      <c r="M172" s="17"/>
      <c r="N172" s="17"/>
      <c r="O172" s="19"/>
      <c r="P172" s="21"/>
      <c r="Q172" s="20"/>
      <c r="R172" s="20"/>
      <c r="S172" s="20"/>
      <c r="T172" s="14"/>
      <c r="U172" s="20"/>
      <c r="V172" s="20"/>
      <c r="W172" s="14"/>
      <c r="X172" s="23"/>
    </row>
    <row r="173" spans="2:24" ht="18" x14ac:dyDescent="0.25">
      <c r="B173" s="16"/>
      <c r="C173" s="17"/>
      <c r="D173" s="17"/>
      <c r="E173" s="17"/>
      <c r="F173" s="17"/>
      <c r="G173" s="17"/>
      <c r="H173" s="17"/>
      <c r="I173" s="17"/>
      <c r="J173" s="17"/>
      <c r="K173" s="17"/>
      <c r="L173" s="17"/>
      <c r="M173" s="17"/>
      <c r="N173" s="17"/>
      <c r="O173" s="19"/>
      <c r="P173" s="21"/>
      <c r="Q173" s="20"/>
      <c r="R173" s="20"/>
      <c r="S173" s="20"/>
      <c r="T173" s="14"/>
      <c r="U173" s="20"/>
      <c r="V173" s="20"/>
      <c r="W173" s="14"/>
      <c r="X173" s="23"/>
    </row>
    <row r="174" spans="2:24" ht="18" x14ac:dyDescent="0.25">
      <c r="B174" s="16"/>
      <c r="D174" s="17"/>
      <c r="E174" s="17"/>
      <c r="F174" s="17"/>
      <c r="G174" s="17"/>
      <c r="H174" s="17"/>
      <c r="I174" s="17"/>
      <c r="J174" s="17"/>
      <c r="K174" s="17"/>
      <c r="L174" s="17"/>
      <c r="M174" s="17"/>
      <c r="N174" s="17"/>
      <c r="O174" s="19"/>
      <c r="P174" s="25"/>
      <c r="Q174" s="20"/>
      <c r="R174" s="20"/>
      <c r="S174" s="20"/>
      <c r="T174" s="20"/>
      <c r="U174" s="20"/>
      <c r="V174" s="20"/>
      <c r="W174" s="14"/>
      <c r="X174" s="23"/>
    </row>
    <row r="175" spans="2:24" ht="18" x14ac:dyDescent="0.25">
      <c r="B175" s="16"/>
      <c r="C175" s="17"/>
      <c r="D175" s="17"/>
      <c r="E175" s="17"/>
      <c r="F175" s="17"/>
      <c r="G175" s="17"/>
      <c r="H175" s="17"/>
      <c r="I175" s="17"/>
      <c r="J175" s="17"/>
      <c r="K175" s="17"/>
      <c r="L175" s="17"/>
      <c r="M175" s="17"/>
      <c r="N175" s="17"/>
      <c r="O175" s="19"/>
      <c r="P175" s="21"/>
      <c r="Q175" s="20"/>
      <c r="R175" s="20"/>
      <c r="S175" s="20"/>
      <c r="T175" s="20"/>
      <c r="U175" s="20"/>
      <c r="V175" s="20"/>
      <c r="W175" s="14"/>
      <c r="X175" s="23"/>
    </row>
    <row r="176" spans="2:24" ht="18" x14ac:dyDescent="0.25">
      <c r="B176" s="16"/>
      <c r="C176" s="17"/>
      <c r="D176" s="17"/>
      <c r="E176" s="17"/>
      <c r="F176" s="17"/>
      <c r="G176" s="17"/>
      <c r="H176" s="17"/>
      <c r="I176" s="17"/>
      <c r="J176" s="17"/>
      <c r="K176" s="17"/>
      <c r="L176" s="17"/>
      <c r="M176" s="17"/>
      <c r="N176" s="17"/>
      <c r="O176" s="19"/>
      <c r="P176" s="21"/>
      <c r="Q176" s="20"/>
      <c r="R176" s="20"/>
      <c r="S176" s="20"/>
      <c r="T176" s="20"/>
      <c r="U176" s="20"/>
      <c r="V176" s="20"/>
      <c r="W176" s="14"/>
      <c r="X176" s="23"/>
    </row>
    <row r="177" spans="2:24" ht="18" x14ac:dyDescent="0.25">
      <c r="B177" s="16"/>
      <c r="C177" s="17"/>
      <c r="D177" s="17"/>
      <c r="E177" s="17"/>
      <c r="F177" s="17"/>
      <c r="G177" s="17"/>
      <c r="H177" s="17"/>
      <c r="I177" s="17"/>
      <c r="J177" s="17"/>
      <c r="K177" s="17"/>
      <c r="L177" s="17"/>
      <c r="M177" s="17"/>
      <c r="N177" s="17"/>
      <c r="O177" s="19"/>
      <c r="P177" s="21"/>
      <c r="Q177" s="20"/>
      <c r="R177" s="20"/>
      <c r="S177" s="20"/>
      <c r="T177" s="20"/>
      <c r="U177" s="20"/>
      <c r="V177" s="20"/>
      <c r="W177" s="14"/>
      <c r="X177" s="23"/>
    </row>
    <row r="178" spans="2:24" ht="18" x14ac:dyDescent="0.25">
      <c r="B178" s="16"/>
      <c r="C178" s="17"/>
      <c r="D178" s="17"/>
      <c r="E178" s="17"/>
      <c r="F178" s="17"/>
      <c r="G178" s="17"/>
      <c r="H178" s="17"/>
      <c r="I178" s="17"/>
      <c r="J178" s="17"/>
      <c r="K178" s="17"/>
      <c r="L178" s="17"/>
      <c r="M178" s="17"/>
      <c r="N178" s="17"/>
      <c r="O178" s="19"/>
      <c r="P178" s="26"/>
      <c r="Q178" s="20"/>
      <c r="R178" s="20"/>
      <c r="S178" s="20"/>
      <c r="T178" s="20"/>
      <c r="U178" s="20"/>
      <c r="V178" s="20"/>
      <c r="W178" s="14"/>
      <c r="X178" s="23"/>
    </row>
    <row r="179" spans="2:24" ht="18" x14ac:dyDescent="0.25">
      <c r="B179" s="16"/>
      <c r="C179" s="17"/>
      <c r="D179" s="17"/>
      <c r="E179" s="17"/>
      <c r="F179" s="17"/>
      <c r="G179" s="17"/>
      <c r="H179" s="17"/>
      <c r="I179" s="17"/>
      <c r="J179" s="17"/>
      <c r="K179" s="17"/>
      <c r="L179" s="17"/>
      <c r="M179" s="17"/>
      <c r="N179" s="17"/>
      <c r="O179" s="19"/>
      <c r="P179" s="26"/>
      <c r="Q179" s="20"/>
      <c r="R179" s="20"/>
      <c r="S179" s="20"/>
      <c r="T179" s="20"/>
      <c r="U179" s="20"/>
      <c r="V179" s="20"/>
      <c r="W179" s="14"/>
      <c r="X179" s="23"/>
    </row>
    <row r="180" spans="2:24" ht="18.75" thickBot="1" x14ac:dyDescent="0.3">
      <c r="B180" s="27"/>
      <c r="C180" s="28"/>
      <c r="D180" s="29"/>
      <c r="E180" s="28"/>
      <c r="F180" s="29"/>
      <c r="G180" s="29"/>
      <c r="H180" s="29"/>
      <c r="I180" s="29"/>
      <c r="J180" s="29"/>
      <c r="K180" s="29"/>
      <c r="L180" s="29"/>
      <c r="M180" s="29"/>
      <c r="N180" s="29"/>
      <c r="O180" s="30"/>
      <c r="P180" s="31"/>
      <c r="Q180" s="32"/>
      <c r="R180" s="32"/>
      <c r="S180" s="32"/>
      <c r="T180" s="32"/>
      <c r="U180" s="32"/>
      <c r="V180" s="33"/>
      <c r="W180" s="34"/>
      <c r="X180" s="35"/>
    </row>
    <row r="181" spans="2:24" ht="18.75" thickBot="1" x14ac:dyDescent="0.3">
      <c r="B181" s="786"/>
      <c r="C181" s="787"/>
      <c r="D181" s="787"/>
      <c r="E181" s="787"/>
      <c r="F181" s="787"/>
      <c r="G181" s="787"/>
      <c r="H181" s="787"/>
      <c r="I181" s="787"/>
      <c r="J181" s="787"/>
      <c r="K181" s="787"/>
      <c r="L181" s="787"/>
      <c r="M181" s="787"/>
      <c r="N181" s="787"/>
      <c r="O181" s="787"/>
      <c r="P181" s="788" t="s">
        <v>58</v>
      </c>
      <c r="Q181" s="787"/>
      <c r="R181" s="789" t="s">
        <v>53</v>
      </c>
      <c r="S181" s="790"/>
      <c r="T181" s="790"/>
      <c r="U181" s="791"/>
      <c r="V181" s="36"/>
      <c r="W181" s="37"/>
      <c r="X181" s="38">
        <f>SUM(V158:V180)</f>
        <v>4.25</v>
      </c>
    </row>
    <row r="182" spans="2:24" ht="17.25" thickBot="1" x14ac:dyDescent="0.3">
      <c r="B182" s="792" t="s">
        <v>59</v>
      </c>
      <c r="C182" s="793"/>
      <c r="D182" s="793"/>
      <c r="E182" s="793"/>
      <c r="F182" s="793"/>
      <c r="G182" s="793"/>
      <c r="H182" s="793"/>
      <c r="I182" s="794"/>
      <c r="J182" s="792" t="s">
        <v>60</v>
      </c>
      <c r="K182" s="793"/>
      <c r="L182" s="793"/>
      <c r="M182" s="793"/>
      <c r="N182" s="793"/>
      <c r="O182" s="793"/>
      <c r="P182" s="794"/>
      <c r="Q182" s="39"/>
      <c r="R182" s="40"/>
      <c r="S182" s="40"/>
      <c r="T182" s="40"/>
      <c r="U182" s="40"/>
      <c r="V182" s="40"/>
      <c r="W182" s="40"/>
      <c r="X182" s="41"/>
    </row>
    <row r="183" spans="2:24" ht="21" thickBot="1" x14ac:dyDescent="0.3">
      <c r="B183" s="795"/>
      <c r="C183" s="787"/>
      <c r="D183" s="787"/>
      <c r="E183" s="787"/>
      <c r="F183" s="787"/>
      <c r="G183" s="787"/>
      <c r="H183" s="787"/>
      <c r="I183" s="796"/>
      <c r="J183" s="795"/>
      <c r="K183" s="787"/>
      <c r="L183" s="787"/>
      <c r="M183" s="787"/>
      <c r="N183" s="787"/>
      <c r="O183" s="787"/>
      <c r="P183" s="796"/>
      <c r="Q183" s="797" t="s">
        <v>61</v>
      </c>
      <c r="R183" s="798"/>
      <c r="S183" s="798"/>
      <c r="T183" s="798"/>
      <c r="U183" s="798"/>
      <c r="V183" s="798"/>
      <c r="W183" s="799"/>
      <c r="X183" s="42">
        <f>X181</f>
        <v>4.25</v>
      </c>
    </row>
    <row r="185" spans="2:24" ht="15.75" thickBot="1" x14ac:dyDescent="0.3"/>
    <row r="186" spans="2:24" x14ac:dyDescent="0.25">
      <c r="B186" s="800"/>
      <c r="C186" s="793"/>
      <c r="D186" s="793"/>
      <c r="E186" s="793"/>
      <c r="F186" s="793"/>
      <c r="G186" s="803" t="s">
        <v>42</v>
      </c>
      <c r="H186" s="793"/>
      <c r="I186" s="793"/>
      <c r="J186" s="793"/>
      <c r="K186" s="793"/>
      <c r="L186" s="793"/>
      <c r="M186" s="793"/>
      <c r="N186" s="793"/>
      <c r="O186" s="793"/>
      <c r="P186" s="793"/>
      <c r="Q186" s="793"/>
      <c r="R186" s="804" t="s">
        <v>1</v>
      </c>
      <c r="S186" s="805"/>
      <c r="T186" s="805"/>
      <c r="U186" s="806"/>
      <c r="V186" s="807" t="s">
        <v>43</v>
      </c>
      <c r="W186" s="805"/>
      <c r="X186" s="808"/>
    </row>
    <row r="187" spans="2:24" x14ac:dyDescent="0.25">
      <c r="B187" s="801"/>
      <c r="C187" s="802"/>
      <c r="D187" s="802"/>
      <c r="E187" s="802"/>
      <c r="F187" s="802"/>
      <c r="G187" s="801"/>
      <c r="H187" s="802"/>
      <c r="I187" s="802"/>
      <c r="J187" s="802"/>
      <c r="K187" s="802"/>
      <c r="L187" s="802"/>
      <c r="M187" s="802"/>
      <c r="N187" s="802"/>
      <c r="O187" s="802"/>
      <c r="P187" s="802"/>
      <c r="Q187" s="802"/>
      <c r="R187" s="809" t="s">
        <v>3</v>
      </c>
      <c r="S187" s="810"/>
      <c r="T187" s="810"/>
      <c r="U187" s="811"/>
      <c r="V187" s="812">
        <v>1</v>
      </c>
      <c r="W187" s="810"/>
      <c r="X187" s="813"/>
    </row>
    <row r="188" spans="2:24" ht="15.75" thickBot="1" x14ac:dyDescent="0.3">
      <c r="B188" s="795"/>
      <c r="C188" s="787"/>
      <c r="D188" s="787"/>
      <c r="E188" s="787"/>
      <c r="F188" s="787"/>
      <c r="G188" s="795"/>
      <c r="H188" s="787"/>
      <c r="I188" s="787"/>
      <c r="J188" s="787"/>
      <c r="K188" s="787"/>
      <c r="L188" s="787"/>
      <c r="M188" s="787"/>
      <c r="N188" s="787"/>
      <c r="O188" s="787"/>
      <c r="P188" s="787"/>
      <c r="Q188" s="787"/>
      <c r="R188" s="814" t="s">
        <v>4</v>
      </c>
      <c r="S188" s="815"/>
      <c r="T188" s="815"/>
      <c r="U188" s="816"/>
      <c r="V188" s="817">
        <v>44236</v>
      </c>
      <c r="W188" s="818"/>
      <c r="X188" s="819"/>
    </row>
    <row r="189" spans="2:24" x14ac:dyDescent="0.25">
      <c r="B189" s="820" t="s">
        <v>44</v>
      </c>
      <c r="C189" s="793"/>
      <c r="D189" s="793"/>
      <c r="E189" s="793"/>
      <c r="F189" s="794"/>
      <c r="G189" s="821" t="s">
        <v>45</v>
      </c>
      <c r="H189" s="822"/>
      <c r="I189" s="822"/>
      <c r="J189" s="822"/>
      <c r="K189" s="822"/>
      <c r="L189" s="822"/>
      <c r="M189" s="822"/>
      <c r="N189" s="822"/>
      <c r="O189" s="822"/>
      <c r="P189" s="822"/>
      <c r="Q189" s="822"/>
      <c r="R189" s="822"/>
      <c r="S189" s="822"/>
      <c r="T189" s="822"/>
      <c r="U189" s="822"/>
      <c r="V189" s="822"/>
      <c r="W189" s="822"/>
      <c r="X189" s="823"/>
    </row>
    <row r="190" spans="2:24" ht="15.75" thickBot="1" x14ac:dyDescent="0.3">
      <c r="B190" s="795"/>
      <c r="C190" s="787"/>
      <c r="D190" s="787"/>
      <c r="E190" s="787"/>
      <c r="F190" s="796"/>
      <c r="G190" s="824"/>
      <c r="H190" s="825"/>
      <c r="I190" s="825"/>
      <c r="J190" s="825"/>
      <c r="K190" s="825"/>
      <c r="L190" s="825"/>
      <c r="M190" s="825"/>
      <c r="N190" s="825"/>
      <c r="O190" s="825"/>
      <c r="P190" s="825"/>
      <c r="Q190" s="825"/>
      <c r="R190" s="825"/>
      <c r="S190" s="825"/>
      <c r="T190" s="825"/>
      <c r="U190" s="825"/>
      <c r="V190" s="825"/>
      <c r="W190" s="825"/>
      <c r="X190" s="826"/>
    </row>
    <row r="191" spans="2:24" ht="18.75" thickBot="1" x14ac:dyDescent="0.3">
      <c r="B191" s="827" t="s">
        <v>46</v>
      </c>
      <c r="C191" s="798"/>
      <c r="D191" s="798"/>
      <c r="E191" s="798"/>
      <c r="F191" s="798"/>
      <c r="G191" s="798"/>
      <c r="H191" s="822" t="s">
        <v>47</v>
      </c>
      <c r="I191" s="793"/>
      <c r="J191" s="828"/>
      <c r="K191" s="798"/>
      <c r="L191" s="798"/>
      <c r="M191" s="798"/>
      <c r="N191" s="798"/>
      <c r="O191" s="798"/>
      <c r="P191" s="828" t="s">
        <v>48</v>
      </c>
      <c r="Q191" s="798"/>
      <c r="R191" s="798"/>
      <c r="S191" s="798"/>
      <c r="T191" s="798"/>
      <c r="U191" s="798"/>
      <c r="V191" s="798"/>
      <c r="W191" s="798"/>
      <c r="X191" s="799"/>
    </row>
    <row r="192" spans="2:24" ht="48.75" customHeight="1" thickBot="1" x14ac:dyDescent="0.3">
      <c r="B192" s="829">
        <f>PRESUPUESTO!$B$11</f>
        <v>1</v>
      </c>
      <c r="C192" s="793"/>
      <c r="D192" s="793"/>
      <c r="E192" s="793"/>
      <c r="F192" s="793"/>
      <c r="G192" s="793"/>
      <c r="H192" s="849">
        <f>PRESUPUESTO!B17</f>
        <v>1.06</v>
      </c>
      <c r="I192" s="850"/>
      <c r="J192" s="832" t="str">
        <f>PRESUPUESTO!$F$11</f>
        <v>CERRAMIENTO EN POSTE DE CONCRETO Y ALAMBRE LISO</v>
      </c>
      <c r="K192" s="798"/>
      <c r="L192" s="798"/>
      <c r="M192" s="798"/>
      <c r="N192" s="798"/>
      <c r="O192" s="799"/>
      <c r="P192" s="833" t="str">
        <f>PRESUPUESTO!F17</f>
        <v>Perfilacion y poda con guadañadora de terreno natural, Incluye trasiego de material de residuo a punto de acopio temporal.</v>
      </c>
      <c r="Q192" s="793"/>
      <c r="R192" s="793"/>
      <c r="S192" s="793"/>
      <c r="T192" s="793"/>
      <c r="U192" s="793"/>
      <c r="V192" s="793"/>
      <c r="W192" s="793"/>
      <c r="X192" s="794"/>
    </row>
    <row r="193" spans="2:24" ht="18.75" thickBot="1" x14ac:dyDescent="0.3">
      <c r="B193" s="821" t="s">
        <v>49</v>
      </c>
      <c r="C193" s="834"/>
      <c r="D193" s="834"/>
      <c r="E193" s="834"/>
      <c r="F193" s="834"/>
      <c r="G193" s="834"/>
      <c r="H193" s="835"/>
      <c r="I193" s="835"/>
      <c r="J193" s="834"/>
      <c r="K193" s="834"/>
      <c r="L193" s="834"/>
      <c r="M193" s="834"/>
      <c r="N193" s="834"/>
      <c r="O193" s="834"/>
      <c r="P193" s="837" t="s">
        <v>50</v>
      </c>
      <c r="Q193" s="839" t="s">
        <v>51</v>
      </c>
      <c r="R193" s="840"/>
      <c r="S193" s="841"/>
      <c r="T193" s="842" t="s">
        <v>20</v>
      </c>
      <c r="U193" s="844" t="s">
        <v>52</v>
      </c>
      <c r="V193" s="846" t="s">
        <v>53</v>
      </c>
      <c r="W193" s="847"/>
      <c r="X193" s="848"/>
    </row>
    <row r="194" spans="2:24" ht="26.25" thickBot="1" x14ac:dyDescent="0.3">
      <c r="B194" s="836"/>
      <c r="C194" s="835"/>
      <c r="D194" s="835"/>
      <c r="E194" s="835"/>
      <c r="F194" s="835"/>
      <c r="G194" s="835"/>
      <c r="H194" s="835"/>
      <c r="I194" s="835"/>
      <c r="J194" s="835"/>
      <c r="K194" s="835"/>
      <c r="L194" s="835"/>
      <c r="M194" s="835"/>
      <c r="N194" s="835"/>
      <c r="O194" s="835"/>
      <c r="P194" s="838"/>
      <c r="Q194" s="4" t="s">
        <v>54</v>
      </c>
      <c r="R194" s="5" t="s">
        <v>55</v>
      </c>
      <c r="S194" s="6" t="s">
        <v>56</v>
      </c>
      <c r="T194" s="843"/>
      <c r="U194" s="845"/>
      <c r="V194" s="7" t="s">
        <v>57</v>
      </c>
      <c r="W194" s="8" t="s">
        <v>21</v>
      </c>
      <c r="X194" s="9" t="s">
        <v>22</v>
      </c>
    </row>
    <row r="195" spans="2:24" ht="18" x14ac:dyDescent="0.25">
      <c r="B195" s="10"/>
      <c r="C195" s="11"/>
      <c r="D195" s="11"/>
      <c r="E195" s="11"/>
      <c r="F195" s="11"/>
      <c r="G195" s="11"/>
      <c r="H195" s="11"/>
      <c r="I195" s="11"/>
      <c r="J195" s="11"/>
      <c r="K195" s="11"/>
      <c r="L195" s="11"/>
      <c r="M195" s="11"/>
      <c r="N195" s="11"/>
      <c r="O195" s="12"/>
      <c r="P195" s="13" t="s">
        <v>146</v>
      </c>
      <c r="Q195" s="14"/>
      <c r="R195" s="14"/>
      <c r="S195" s="14"/>
      <c r="T195" s="14"/>
      <c r="U195" s="14"/>
      <c r="V195" s="14"/>
      <c r="W195" s="14">
        <v>814.56</v>
      </c>
      <c r="X195" s="15"/>
    </row>
    <row r="196" spans="2:24" ht="18" x14ac:dyDescent="0.25">
      <c r="B196" s="16"/>
      <c r="C196" s="17"/>
      <c r="D196" s="17"/>
      <c r="E196" s="17"/>
      <c r="F196" s="18"/>
      <c r="G196" s="18"/>
      <c r="H196" s="18"/>
      <c r="I196" s="18"/>
      <c r="J196" s="18"/>
      <c r="K196" s="18"/>
      <c r="L196" s="17"/>
      <c r="M196" s="17"/>
      <c r="N196" s="17"/>
      <c r="O196" s="19"/>
      <c r="P196" s="13"/>
      <c r="Q196" s="20"/>
      <c r="R196" s="14"/>
      <c r="S196" s="14"/>
      <c r="T196" s="14"/>
      <c r="U196" s="14"/>
      <c r="V196" s="14"/>
      <c r="W196" s="14"/>
      <c r="X196" s="15"/>
    </row>
    <row r="197" spans="2:24" ht="18" x14ac:dyDescent="0.25">
      <c r="B197" s="16"/>
      <c r="C197" s="17"/>
      <c r="D197" s="17"/>
      <c r="E197" s="17"/>
      <c r="F197" s="18"/>
      <c r="G197" s="18"/>
      <c r="H197" s="18"/>
      <c r="I197" s="18"/>
      <c r="J197" s="18"/>
      <c r="K197" s="18"/>
      <c r="L197" s="17"/>
      <c r="M197" s="17"/>
      <c r="N197" s="17"/>
      <c r="O197" s="19"/>
      <c r="P197" s="13"/>
      <c r="Q197" s="20"/>
      <c r="R197" s="14"/>
      <c r="S197" s="14"/>
      <c r="T197" s="14"/>
      <c r="U197" s="14"/>
      <c r="V197" s="14"/>
      <c r="W197" s="14"/>
      <c r="X197" s="15"/>
    </row>
    <row r="198" spans="2:24" ht="18" x14ac:dyDescent="0.25">
      <c r="B198" s="16"/>
      <c r="C198" s="17"/>
      <c r="D198" s="17"/>
      <c r="E198" s="17"/>
      <c r="F198" s="18"/>
      <c r="G198" s="18"/>
      <c r="H198" s="18"/>
      <c r="I198" s="18"/>
      <c r="J198" s="18"/>
      <c r="K198" s="18"/>
      <c r="L198" s="17"/>
      <c r="M198" s="17"/>
      <c r="N198" s="17"/>
      <c r="O198" s="19"/>
      <c r="P198" s="21"/>
      <c r="Q198" s="20"/>
      <c r="R198" s="20"/>
      <c r="S198" s="14"/>
      <c r="T198" s="14"/>
      <c r="U198" s="20"/>
      <c r="V198" s="14"/>
      <c r="W198" s="14"/>
      <c r="X198" s="15"/>
    </row>
    <row r="199" spans="2:24" ht="18" x14ac:dyDescent="0.25">
      <c r="B199" s="16"/>
      <c r="D199" s="17"/>
      <c r="E199" s="17"/>
      <c r="F199" s="18"/>
      <c r="G199" s="18"/>
      <c r="H199" s="18"/>
      <c r="J199" s="18"/>
      <c r="K199" s="18"/>
      <c r="L199" s="17"/>
      <c r="M199" s="17"/>
      <c r="N199" s="17"/>
      <c r="O199" s="19"/>
      <c r="P199" s="13"/>
      <c r="Q199" s="20"/>
      <c r="R199" s="20"/>
      <c r="S199" s="20"/>
      <c r="T199" s="14"/>
      <c r="U199" s="20"/>
      <c r="V199" s="14"/>
      <c r="W199" s="14"/>
      <c r="X199" s="15"/>
    </row>
    <row r="200" spans="2:24" ht="18" x14ac:dyDescent="0.25">
      <c r="B200" s="22"/>
      <c r="C200" s="17"/>
      <c r="D200" s="18"/>
      <c r="E200" s="17"/>
      <c r="F200" s="18"/>
      <c r="G200" s="18"/>
      <c r="H200" s="18"/>
      <c r="I200" s="18"/>
      <c r="J200" s="18"/>
      <c r="K200" s="18"/>
      <c r="L200" s="17"/>
      <c r="M200" s="17"/>
      <c r="N200" s="17"/>
      <c r="O200" s="19"/>
      <c r="P200" s="21"/>
      <c r="Q200" s="20"/>
      <c r="R200" s="20"/>
      <c r="S200" s="20"/>
      <c r="T200" s="14"/>
      <c r="U200" s="20"/>
      <c r="V200" s="14"/>
      <c r="W200" s="14"/>
      <c r="X200" s="15"/>
    </row>
    <row r="201" spans="2:24" ht="18" x14ac:dyDescent="0.25">
      <c r="B201" s="16"/>
      <c r="C201" s="17"/>
      <c r="D201" s="17"/>
      <c r="E201" s="17"/>
      <c r="F201" s="18"/>
      <c r="G201" s="18"/>
      <c r="H201" s="18"/>
      <c r="I201" s="18"/>
      <c r="J201" s="18"/>
      <c r="K201" s="18"/>
      <c r="L201" s="17"/>
      <c r="M201" s="17"/>
      <c r="N201" s="17"/>
      <c r="O201" s="19"/>
      <c r="P201" s="13"/>
      <c r="Q201" s="20"/>
      <c r="R201" s="20"/>
      <c r="S201" s="20"/>
      <c r="T201" s="14"/>
      <c r="U201" s="20"/>
      <c r="V201" s="14"/>
      <c r="W201" s="14"/>
      <c r="X201" s="23"/>
    </row>
    <row r="202" spans="2:24" ht="18" x14ac:dyDescent="0.25">
      <c r="B202" s="16"/>
      <c r="C202" s="17"/>
      <c r="D202" s="17"/>
      <c r="E202" s="17"/>
      <c r="F202" s="17"/>
      <c r="G202" s="17"/>
      <c r="H202" s="17"/>
      <c r="I202" s="17"/>
      <c r="J202" s="17"/>
      <c r="K202" s="17"/>
      <c r="L202" s="17"/>
      <c r="M202" s="17"/>
      <c r="N202" s="17"/>
      <c r="O202" s="19"/>
      <c r="P202" s="13"/>
      <c r="Q202" s="20"/>
      <c r="R202" s="20"/>
      <c r="S202" s="20"/>
      <c r="T202" s="14"/>
      <c r="U202" s="20"/>
      <c r="V202" s="14"/>
      <c r="W202" s="14"/>
      <c r="X202" s="23"/>
    </row>
    <row r="203" spans="2:24" ht="18" x14ac:dyDescent="0.25">
      <c r="B203" s="16"/>
      <c r="C203" s="18"/>
      <c r="D203" s="17"/>
      <c r="E203" s="17"/>
      <c r="F203" s="17"/>
      <c r="G203" s="17"/>
      <c r="H203" s="17"/>
      <c r="I203" s="17"/>
      <c r="J203" s="17"/>
      <c r="K203" s="17"/>
      <c r="L203" s="17"/>
      <c r="M203" s="17"/>
      <c r="N203" s="17"/>
      <c r="O203" s="19"/>
      <c r="P203" s="21"/>
      <c r="Q203" s="20"/>
      <c r="R203" s="20"/>
      <c r="S203" s="20"/>
      <c r="T203" s="14"/>
      <c r="U203" s="20"/>
      <c r="V203" s="14"/>
      <c r="W203" s="14"/>
      <c r="X203" s="23"/>
    </row>
    <row r="204" spans="2:24" ht="18" x14ac:dyDescent="0.25">
      <c r="B204" s="16"/>
      <c r="C204" s="17"/>
      <c r="D204" s="17"/>
      <c r="E204" s="17"/>
      <c r="F204" s="17"/>
      <c r="G204" s="17"/>
      <c r="H204" s="17"/>
      <c r="I204" s="17"/>
      <c r="J204" s="17"/>
      <c r="K204" s="17"/>
      <c r="L204" s="17"/>
      <c r="M204" s="17"/>
      <c r="N204" s="17"/>
      <c r="O204" s="19"/>
      <c r="P204" s="13"/>
      <c r="Q204" s="20"/>
      <c r="R204" s="20"/>
      <c r="S204" s="20"/>
      <c r="T204" s="14"/>
      <c r="U204" s="20"/>
      <c r="V204" s="14"/>
      <c r="W204" s="14"/>
      <c r="X204" s="23"/>
    </row>
    <row r="205" spans="2:24" ht="18" x14ac:dyDescent="0.25">
      <c r="B205" s="16"/>
      <c r="C205" s="17"/>
      <c r="D205" s="17"/>
      <c r="E205" s="18"/>
      <c r="F205" s="17"/>
      <c r="G205" s="17"/>
      <c r="H205" s="17"/>
      <c r="I205" s="17"/>
      <c r="J205" s="17"/>
      <c r="K205" s="17"/>
      <c r="L205" s="17"/>
      <c r="M205" s="17"/>
      <c r="N205" s="17"/>
      <c r="O205" s="19"/>
      <c r="P205" s="13"/>
      <c r="Q205" s="20"/>
      <c r="R205" s="20"/>
      <c r="S205" s="20"/>
      <c r="T205" s="14"/>
      <c r="U205" s="20"/>
      <c r="V205" s="14"/>
      <c r="W205" s="14"/>
      <c r="X205" s="23"/>
    </row>
    <row r="206" spans="2:24" ht="18" x14ac:dyDescent="0.25">
      <c r="B206" s="16"/>
      <c r="C206" s="18"/>
      <c r="D206" s="18"/>
      <c r="E206" s="18"/>
      <c r="F206" s="18"/>
      <c r="G206" s="18"/>
      <c r="H206" s="18"/>
      <c r="I206" s="18"/>
      <c r="J206" s="18"/>
      <c r="K206" s="18"/>
      <c r="L206" s="18"/>
      <c r="M206" s="18"/>
      <c r="N206" s="18"/>
      <c r="O206" s="19"/>
      <c r="P206" s="21"/>
      <c r="Q206" s="20"/>
      <c r="R206" s="20"/>
      <c r="S206" s="20"/>
      <c r="T206" s="14"/>
      <c r="U206" s="20"/>
      <c r="V206" s="14"/>
      <c r="W206" s="14"/>
      <c r="X206" s="23"/>
    </row>
    <row r="207" spans="2:24" ht="18" x14ac:dyDescent="0.25">
      <c r="B207" s="16"/>
      <c r="C207" s="17"/>
      <c r="D207" s="24"/>
      <c r="E207" s="17"/>
      <c r="F207" s="17"/>
      <c r="G207" s="17"/>
      <c r="H207" s="17"/>
      <c r="I207" s="17"/>
      <c r="J207" s="18"/>
      <c r="K207" s="17"/>
      <c r="L207" s="17"/>
      <c r="M207" s="17"/>
      <c r="N207" s="17"/>
      <c r="O207" s="19"/>
      <c r="P207" s="21"/>
      <c r="Q207" s="20"/>
      <c r="R207" s="20"/>
      <c r="S207" s="20"/>
      <c r="T207" s="14"/>
      <c r="U207" s="20"/>
      <c r="V207" s="20"/>
      <c r="W207" s="14"/>
      <c r="X207" s="23"/>
    </row>
    <row r="208" spans="2:24" ht="18" x14ac:dyDescent="0.25">
      <c r="B208" s="16"/>
      <c r="C208" s="18"/>
      <c r="D208" s="17"/>
      <c r="E208" s="17"/>
      <c r="F208" s="17"/>
      <c r="G208" s="17"/>
      <c r="H208" s="18"/>
      <c r="I208" s="18"/>
      <c r="J208" s="17"/>
      <c r="K208" s="18"/>
      <c r="L208" s="17"/>
      <c r="M208" s="17"/>
      <c r="N208" s="17"/>
      <c r="O208" s="19"/>
      <c r="P208" s="21"/>
      <c r="Q208" s="20"/>
      <c r="R208" s="20"/>
      <c r="S208" s="20"/>
      <c r="T208" s="14"/>
      <c r="U208" s="20"/>
      <c r="V208" s="20"/>
      <c r="W208" s="14"/>
      <c r="X208" s="23"/>
    </row>
    <row r="209" spans="2:24" ht="18" x14ac:dyDescent="0.25">
      <c r="B209" s="16"/>
      <c r="C209" s="17"/>
      <c r="D209" s="17"/>
      <c r="E209" s="17"/>
      <c r="F209" s="17"/>
      <c r="G209" s="17"/>
      <c r="H209" s="17"/>
      <c r="I209" s="17"/>
      <c r="J209" s="17"/>
      <c r="K209" s="17"/>
      <c r="L209" s="17"/>
      <c r="M209" s="17"/>
      <c r="N209" s="17"/>
      <c r="O209" s="19"/>
      <c r="P209" s="21"/>
      <c r="Q209" s="20"/>
      <c r="R209" s="20"/>
      <c r="S209" s="20"/>
      <c r="T209" s="14"/>
      <c r="U209" s="20"/>
      <c r="V209" s="20"/>
      <c r="W209" s="14"/>
      <c r="X209" s="23"/>
    </row>
    <row r="210" spans="2:24" ht="18" x14ac:dyDescent="0.25">
      <c r="B210" s="16"/>
      <c r="C210" s="17"/>
      <c r="D210" s="17"/>
      <c r="E210" s="17"/>
      <c r="F210" s="17"/>
      <c r="G210" s="17"/>
      <c r="H210" s="17"/>
      <c r="I210" s="17"/>
      <c r="J210" s="17"/>
      <c r="K210" s="17"/>
      <c r="L210" s="17"/>
      <c r="M210" s="17"/>
      <c r="N210" s="17"/>
      <c r="O210" s="19"/>
      <c r="P210" s="21"/>
      <c r="Q210" s="20"/>
      <c r="R210" s="20"/>
      <c r="S210" s="20"/>
      <c r="T210" s="14"/>
      <c r="U210" s="20"/>
      <c r="V210" s="20"/>
      <c r="W210" s="14"/>
      <c r="X210" s="23"/>
    </row>
    <row r="211" spans="2:24" ht="18" x14ac:dyDescent="0.25">
      <c r="B211" s="16"/>
      <c r="D211" s="17"/>
      <c r="E211" s="17"/>
      <c r="F211" s="17"/>
      <c r="G211" s="17"/>
      <c r="H211" s="17"/>
      <c r="I211" s="17"/>
      <c r="J211" s="17"/>
      <c r="K211" s="17"/>
      <c r="L211" s="17"/>
      <c r="M211" s="17"/>
      <c r="N211" s="17"/>
      <c r="O211" s="19"/>
      <c r="P211" s="25"/>
      <c r="Q211" s="20"/>
      <c r="R211" s="20"/>
      <c r="S211" s="20"/>
      <c r="T211" s="20"/>
      <c r="U211" s="20"/>
      <c r="V211" s="20"/>
      <c r="W211" s="14"/>
      <c r="X211" s="23"/>
    </row>
    <row r="212" spans="2:24" ht="18" x14ac:dyDescent="0.25">
      <c r="B212" s="16"/>
      <c r="C212" s="17"/>
      <c r="D212" s="17"/>
      <c r="E212" s="17"/>
      <c r="F212" s="17"/>
      <c r="G212" s="17"/>
      <c r="H212" s="17"/>
      <c r="I212" s="17"/>
      <c r="J212" s="17"/>
      <c r="K212" s="17"/>
      <c r="L212" s="17"/>
      <c r="M212" s="17"/>
      <c r="N212" s="17"/>
      <c r="O212" s="19"/>
      <c r="P212" s="21"/>
      <c r="Q212" s="20"/>
      <c r="R212" s="20"/>
      <c r="S212" s="20"/>
      <c r="T212" s="20"/>
      <c r="U212" s="20"/>
      <c r="V212" s="20"/>
      <c r="W212" s="14"/>
      <c r="X212" s="23"/>
    </row>
    <row r="213" spans="2:24" ht="18" x14ac:dyDescent="0.25">
      <c r="B213" s="16"/>
      <c r="C213" s="17"/>
      <c r="D213" s="17"/>
      <c r="E213" s="17"/>
      <c r="F213" s="17"/>
      <c r="G213" s="17"/>
      <c r="H213" s="17"/>
      <c r="I213" s="17"/>
      <c r="J213" s="17"/>
      <c r="K213" s="17"/>
      <c r="L213" s="17"/>
      <c r="M213" s="17"/>
      <c r="N213" s="17"/>
      <c r="O213" s="19"/>
      <c r="P213" s="21"/>
      <c r="Q213" s="20"/>
      <c r="R213" s="20"/>
      <c r="S213" s="20"/>
      <c r="T213" s="20"/>
      <c r="U213" s="20"/>
      <c r="V213" s="20"/>
      <c r="W213" s="14"/>
      <c r="X213" s="23"/>
    </row>
    <row r="214" spans="2:24" ht="18" x14ac:dyDescent="0.25">
      <c r="B214" s="16"/>
      <c r="C214" s="17"/>
      <c r="D214" s="17"/>
      <c r="E214" s="17"/>
      <c r="F214" s="17"/>
      <c r="G214" s="17"/>
      <c r="H214" s="17"/>
      <c r="I214" s="17"/>
      <c r="J214" s="17"/>
      <c r="K214" s="17"/>
      <c r="L214" s="17"/>
      <c r="M214" s="17"/>
      <c r="N214" s="17"/>
      <c r="O214" s="19"/>
      <c r="P214" s="21"/>
      <c r="Q214" s="20"/>
      <c r="R214" s="20"/>
      <c r="S214" s="20"/>
      <c r="T214" s="20"/>
      <c r="U214" s="20"/>
      <c r="V214" s="20"/>
      <c r="W214" s="14"/>
      <c r="X214" s="23"/>
    </row>
    <row r="215" spans="2:24" ht="18" x14ac:dyDescent="0.25">
      <c r="B215" s="16"/>
      <c r="C215" s="17"/>
      <c r="D215" s="17"/>
      <c r="E215" s="17"/>
      <c r="F215" s="17"/>
      <c r="G215" s="17"/>
      <c r="H215" s="17"/>
      <c r="I215" s="17"/>
      <c r="J215" s="17"/>
      <c r="K215" s="17"/>
      <c r="L215" s="17"/>
      <c r="M215" s="17"/>
      <c r="N215" s="17"/>
      <c r="O215" s="19"/>
      <c r="P215" s="26"/>
      <c r="Q215" s="20"/>
      <c r="R215" s="20"/>
      <c r="S215" s="20"/>
      <c r="T215" s="20"/>
      <c r="U215" s="20"/>
      <c r="V215" s="20"/>
      <c r="W215" s="14"/>
      <c r="X215" s="23"/>
    </row>
    <row r="216" spans="2:24" ht="18" x14ac:dyDescent="0.25">
      <c r="B216" s="16"/>
      <c r="C216" s="17"/>
      <c r="D216" s="17"/>
      <c r="E216" s="17"/>
      <c r="F216" s="17"/>
      <c r="G216" s="17"/>
      <c r="H216" s="17"/>
      <c r="I216" s="17"/>
      <c r="J216" s="17"/>
      <c r="K216" s="17"/>
      <c r="L216" s="17"/>
      <c r="M216" s="17"/>
      <c r="N216" s="17"/>
      <c r="O216" s="19"/>
      <c r="P216" s="26"/>
      <c r="Q216" s="20"/>
      <c r="R216" s="20"/>
      <c r="S216" s="20"/>
      <c r="T216" s="20"/>
      <c r="U216" s="20"/>
      <c r="V216" s="20"/>
      <c r="W216" s="14"/>
      <c r="X216" s="23"/>
    </row>
    <row r="217" spans="2:24" ht="18.75" thickBot="1" x14ac:dyDescent="0.3">
      <c r="B217" s="27"/>
      <c r="C217" s="28"/>
      <c r="D217" s="29"/>
      <c r="E217" s="28"/>
      <c r="F217" s="29"/>
      <c r="G217" s="29"/>
      <c r="H217" s="29"/>
      <c r="I217" s="29"/>
      <c r="J217" s="29"/>
      <c r="K217" s="29"/>
      <c r="L217" s="29"/>
      <c r="M217" s="29"/>
      <c r="N217" s="29"/>
      <c r="O217" s="30"/>
      <c r="P217" s="31"/>
      <c r="Q217" s="32"/>
      <c r="R217" s="32"/>
      <c r="S217" s="32"/>
      <c r="T217" s="32"/>
      <c r="U217" s="32"/>
      <c r="V217" s="33"/>
      <c r="W217" s="34"/>
      <c r="X217" s="35"/>
    </row>
    <row r="218" spans="2:24" ht="18.75" thickBot="1" x14ac:dyDescent="0.3">
      <c r="B218" s="786"/>
      <c r="C218" s="787"/>
      <c r="D218" s="787"/>
      <c r="E218" s="787"/>
      <c r="F218" s="787"/>
      <c r="G218" s="787"/>
      <c r="H218" s="787"/>
      <c r="I218" s="787"/>
      <c r="J218" s="787"/>
      <c r="K218" s="787"/>
      <c r="L218" s="787"/>
      <c r="M218" s="787"/>
      <c r="N218" s="787"/>
      <c r="O218" s="787"/>
      <c r="P218" s="788" t="s">
        <v>58</v>
      </c>
      <c r="Q218" s="787"/>
      <c r="R218" s="789" t="s">
        <v>53</v>
      </c>
      <c r="S218" s="790"/>
      <c r="T218" s="790"/>
      <c r="U218" s="791"/>
      <c r="V218" s="36"/>
      <c r="W218" s="37"/>
      <c r="X218" s="38">
        <f>SUM(W195:W217)</f>
        <v>814.56</v>
      </c>
    </row>
    <row r="219" spans="2:24" ht="17.25" thickBot="1" x14ac:dyDescent="0.3">
      <c r="B219" s="792" t="s">
        <v>59</v>
      </c>
      <c r="C219" s="793"/>
      <c r="D219" s="793"/>
      <c r="E219" s="793"/>
      <c r="F219" s="793"/>
      <c r="G219" s="793"/>
      <c r="H219" s="793"/>
      <c r="I219" s="794"/>
      <c r="J219" s="792" t="s">
        <v>60</v>
      </c>
      <c r="K219" s="793"/>
      <c r="L219" s="793"/>
      <c r="M219" s="793"/>
      <c r="N219" s="793"/>
      <c r="O219" s="793"/>
      <c r="P219" s="794"/>
      <c r="Q219" s="39"/>
      <c r="R219" s="40"/>
      <c r="S219" s="40"/>
      <c r="T219" s="40"/>
      <c r="U219" s="40"/>
      <c r="V219" s="40"/>
      <c r="W219" s="40"/>
      <c r="X219" s="41"/>
    </row>
    <row r="220" spans="2:24" ht="21" thickBot="1" x14ac:dyDescent="0.3">
      <c r="B220" s="795"/>
      <c r="C220" s="787"/>
      <c r="D220" s="787"/>
      <c r="E220" s="787"/>
      <c r="F220" s="787"/>
      <c r="G220" s="787"/>
      <c r="H220" s="787"/>
      <c r="I220" s="796"/>
      <c r="J220" s="795"/>
      <c r="K220" s="787"/>
      <c r="L220" s="787"/>
      <c r="M220" s="787"/>
      <c r="N220" s="787"/>
      <c r="O220" s="787"/>
      <c r="P220" s="796"/>
      <c r="Q220" s="797" t="s">
        <v>61</v>
      </c>
      <c r="R220" s="798"/>
      <c r="S220" s="798"/>
      <c r="T220" s="798"/>
      <c r="U220" s="798"/>
      <c r="V220" s="798"/>
      <c r="W220" s="799"/>
      <c r="X220" s="42">
        <f>X218</f>
        <v>814.56</v>
      </c>
    </row>
    <row r="221" spans="2:24" ht="15.75" thickBot="1" x14ac:dyDescent="0.3"/>
    <row r="222" spans="2:24" x14ac:dyDescent="0.25">
      <c r="B222" s="800"/>
      <c r="C222" s="793"/>
      <c r="D222" s="793"/>
      <c r="E222" s="793"/>
      <c r="F222" s="793"/>
      <c r="G222" s="803" t="s">
        <v>42</v>
      </c>
      <c r="H222" s="793"/>
      <c r="I222" s="793"/>
      <c r="J222" s="793"/>
      <c r="K222" s="793"/>
      <c r="L222" s="793"/>
      <c r="M222" s="793"/>
      <c r="N222" s="793"/>
      <c r="O222" s="793"/>
      <c r="P222" s="793"/>
      <c r="Q222" s="793"/>
      <c r="R222" s="804" t="s">
        <v>1</v>
      </c>
      <c r="S222" s="805"/>
      <c r="T222" s="805"/>
      <c r="U222" s="806"/>
      <c r="V222" s="807" t="s">
        <v>43</v>
      </c>
      <c r="W222" s="805"/>
      <c r="X222" s="808"/>
    </row>
    <row r="223" spans="2:24" x14ac:dyDescent="0.25">
      <c r="B223" s="801"/>
      <c r="C223" s="802"/>
      <c r="D223" s="802"/>
      <c r="E223" s="802"/>
      <c r="F223" s="802"/>
      <c r="G223" s="801"/>
      <c r="H223" s="802"/>
      <c r="I223" s="802"/>
      <c r="J223" s="802"/>
      <c r="K223" s="802"/>
      <c r="L223" s="802"/>
      <c r="M223" s="802"/>
      <c r="N223" s="802"/>
      <c r="O223" s="802"/>
      <c r="P223" s="802"/>
      <c r="Q223" s="802"/>
      <c r="R223" s="809" t="s">
        <v>3</v>
      </c>
      <c r="S223" s="810"/>
      <c r="T223" s="810"/>
      <c r="U223" s="811"/>
      <c r="V223" s="812">
        <v>1</v>
      </c>
      <c r="W223" s="810"/>
      <c r="X223" s="813"/>
    </row>
    <row r="224" spans="2:24" ht="15.75" thickBot="1" x14ac:dyDescent="0.3">
      <c r="B224" s="795"/>
      <c r="C224" s="787"/>
      <c r="D224" s="787"/>
      <c r="E224" s="787"/>
      <c r="F224" s="787"/>
      <c r="G224" s="795"/>
      <c r="H224" s="787"/>
      <c r="I224" s="787"/>
      <c r="J224" s="787"/>
      <c r="K224" s="787"/>
      <c r="L224" s="787"/>
      <c r="M224" s="787"/>
      <c r="N224" s="787"/>
      <c r="O224" s="787"/>
      <c r="P224" s="787"/>
      <c r="Q224" s="787"/>
      <c r="R224" s="814" t="s">
        <v>4</v>
      </c>
      <c r="S224" s="815"/>
      <c r="T224" s="815"/>
      <c r="U224" s="816"/>
      <c r="V224" s="817">
        <v>44236</v>
      </c>
      <c r="W224" s="818"/>
      <c r="X224" s="819"/>
    </row>
    <row r="225" spans="2:24" x14ac:dyDescent="0.25">
      <c r="B225" s="820" t="s">
        <v>44</v>
      </c>
      <c r="C225" s="793"/>
      <c r="D225" s="793"/>
      <c r="E225" s="793"/>
      <c r="F225" s="794"/>
      <c r="G225" s="821" t="s">
        <v>45</v>
      </c>
      <c r="H225" s="822"/>
      <c r="I225" s="822"/>
      <c r="J225" s="822"/>
      <c r="K225" s="822"/>
      <c r="L225" s="822"/>
      <c r="M225" s="822"/>
      <c r="N225" s="822"/>
      <c r="O225" s="822"/>
      <c r="P225" s="822"/>
      <c r="Q225" s="822"/>
      <c r="R225" s="822"/>
      <c r="S225" s="822"/>
      <c r="T225" s="822"/>
      <c r="U225" s="822"/>
      <c r="V225" s="822"/>
      <c r="W225" s="822"/>
      <c r="X225" s="823"/>
    </row>
    <row r="226" spans="2:24" ht="15.75" thickBot="1" x14ac:dyDescent="0.3">
      <c r="B226" s="795"/>
      <c r="C226" s="787"/>
      <c r="D226" s="787"/>
      <c r="E226" s="787"/>
      <c r="F226" s="796"/>
      <c r="G226" s="824"/>
      <c r="H226" s="825"/>
      <c r="I226" s="825"/>
      <c r="J226" s="825"/>
      <c r="K226" s="825"/>
      <c r="L226" s="825"/>
      <c r="M226" s="825"/>
      <c r="N226" s="825"/>
      <c r="O226" s="825"/>
      <c r="P226" s="825"/>
      <c r="Q226" s="825"/>
      <c r="R226" s="825"/>
      <c r="S226" s="825"/>
      <c r="T226" s="825"/>
      <c r="U226" s="825"/>
      <c r="V226" s="825"/>
      <c r="W226" s="825"/>
      <c r="X226" s="826"/>
    </row>
    <row r="227" spans="2:24" ht="18.75" thickBot="1" x14ac:dyDescent="0.3">
      <c r="B227" s="827" t="s">
        <v>46</v>
      </c>
      <c r="C227" s="798"/>
      <c r="D227" s="798"/>
      <c r="E227" s="798"/>
      <c r="F227" s="798"/>
      <c r="G227" s="798"/>
      <c r="H227" s="822" t="s">
        <v>47</v>
      </c>
      <c r="I227" s="793"/>
      <c r="J227" s="828"/>
      <c r="K227" s="798"/>
      <c r="L227" s="798"/>
      <c r="M227" s="798"/>
      <c r="N227" s="798"/>
      <c r="O227" s="798"/>
      <c r="P227" s="828" t="s">
        <v>48</v>
      </c>
      <c r="Q227" s="798"/>
      <c r="R227" s="798"/>
      <c r="S227" s="798"/>
      <c r="T227" s="798"/>
      <c r="U227" s="798"/>
      <c r="V227" s="798"/>
      <c r="W227" s="798"/>
      <c r="X227" s="799"/>
    </row>
    <row r="228" spans="2:24" ht="48.75" customHeight="1" thickBot="1" x14ac:dyDescent="0.3">
      <c r="B228" s="829">
        <f>PRESUPUESTO!$B$11</f>
        <v>1</v>
      </c>
      <c r="C228" s="793"/>
      <c r="D228" s="793"/>
      <c r="E228" s="793"/>
      <c r="F228" s="793"/>
      <c r="G228" s="793"/>
      <c r="H228" s="849">
        <f>PRESUPUESTO!B18</f>
        <v>1.07</v>
      </c>
      <c r="I228" s="850"/>
      <c r="J228" s="832" t="str">
        <f>PRESUPUESTO!$F$11</f>
        <v>CERRAMIENTO EN POSTE DE CONCRETO Y ALAMBRE LISO</v>
      </c>
      <c r="K228" s="798"/>
      <c r="L228" s="798"/>
      <c r="M228" s="798"/>
      <c r="N228" s="798"/>
      <c r="O228" s="799"/>
      <c r="P228" s="833" t="str">
        <f>PRESUPUESTO!F18</f>
        <v>APLICACIÓN DE MATA MALEZA CON HERBICIDA NO SELECTIVO (GLIFOSATO - UNA APLICACIÓN 15 días despues de haber realizado el corte de maleza)</v>
      </c>
      <c r="Q228" s="793"/>
      <c r="R228" s="793"/>
      <c r="S228" s="793"/>
      <c r="T228" s="793"/>
      <c r="U228" s="793"/>
      <c r="V228" s="793"/>
      <c r="W228" s="793"/>
      <c r="X228" s="794"/>
    </row>
    <row r="229" spans="2:24" ht="18.75" thickBot="1" x14ac:dyDescent="0.3">
      <c r="B229" s="821" t="s">
        <v>49</v>
      </c>
      <c r="C229" s="834"/>
      <c r="D229" s="834"/>
      <c r="E229" s="834"/>
      <c r="F229" s="834"/>
      <c r="G229" s="834"/>
      <c r="H229" s="835"/>
      <c r="I229" s="835"/>
      <c r="J229" s="834"/>
      <c r="K229" s="834"/>
      <c r="L229" s="834"/>
      <c r="M229" s="834"/>
      <c r="N229" s="834"/>
      <c r="O229" s="834"/>
      <c r="P229" s="837" t="s">
        <v>50</v>
      </c>
      <c r="Q229" s="839" t="s">
        <v>51</v>
      </c>
      <c r="R229" s="840"/>
      <c r="S229" s="841"/>
      <c r="T229" s="842" t="s">
        <v>20</v>
      </c>
      <c r="U229" s="844" t="s">
        <v>52</v>
      </c>
      <c r="V229" s="846" t="s">
        <v>53</v>
      </c>
      <c r="W229" s="847"/>
      <c r="X229" s="848"/>
    </row>
    <row r="230" spans="2:24" ht="26.25" thickBot="1" x14ac:dyDescent="0.3">
      <c r="B230" s="836"/>
      <c r="C230" s="835"/>
      <c r="D230" s="835"/>
      <c r="E230" s="835"/>
      <c r="F230" s="835"/>
      <c r="G230" s="835"/>
      <c r="H230" s="835"/>
      <c r="I230" s="835"/>
      <c r="J230" s="835"/>
      <c r="K230" s="835"/>
      <c r="L230" s="835"/>
      <c r="M230" s="835"/>
      <c r="N230" s="835"/>
      <c r="O230" s="835"/>
      <c r="P230" s="838"/>
      <c r="Q230" s="4" t="s">
        <v>54</v>
      </c>
      <c r="R230" s="5" t="s">
        <v>55</v>
      </c>
      <c r="S230" s="6" t="s">
        <v>56</v>
      </c>
      <c r="T230" s="843"/>
      <c r="U230" s="845"/>
      <c r="V230" s="7" t="s">
        <v>57</v>
      </c>
      <c r="W230" s="8" t="s">
        <v>21</v>
      </c>
      <c r="X230" s="9" t="s">
        <v>22</v>
      </c>
    </row>
    <row r="231" spans="2:24" ht="18" x14ac:dyDescent="0.25">
      <c r="B231" s="10"/>
      <c r="C231" s="11"/>
      <c r="D231" s="11"/>
      <c r="E231" s="11"/>
      <c r="F231" s="11"/>
      <c r="G231" s="11"/>
      <c r="H231" s="11"/>
      <c r="I231" s="11"/>
      <c r="J231" s="11"/>
      <c r="K231" s="11"/>
      <c r="L231" s="11"/>
      <c r="M231" s="11"/>
      <c r="N231" s="11"/>
      <c r="O231" s="12"/>
      <c r="P231" s="13" t="s">
        <v>146</v>
      </c>
      <c r="Q231" s="14"/>
      <c r="R231" s="14"/>
      <c r="S231" s="14"/>
      <c r="T231" s="14"/>
      <c r="U231" s="14"/>
      <c r="V231" s="14"/>
      <c r="W231" s="14">
        <v>814.56</v>
      </c>
      <c r="X231" s="15"/>
    </row>
    <row r="232" spans="2:24" ht="18" x14ac:dyDescent="0.25">
      <c r="B232" s="16"/>
      <c r="C232" s="17"/>
      <c r="D232" s="17"/>
      <c r="E232" s="17"/>
      <c r="F232" s="18"/>
      <c r="G232" s="18"/>
      <c r="H232" s="18"/>
      <c r="I232" s="18"/>
      <c r="J232" s="18"/>
      <c r="K232" s="18"/>
      <c r="L232" s="17"/>
      <c r="M232" s="17"/>
      <c r="N232" s="17"/>
      <c r="O232" s="19"/>
      <c r="P232" s="13"/>
      <c r="Q232" s="20"/>
      <c r="R232" s="14"/>
      <c r="S232" s="14"/>
      <c r="T232" s="14"/>
      <c r="U232" s="14"/>
      <c r="V232" s="14"/>
      <c r="W232" s="14"/>
      <c r="X232" s="15"/>
    </row>
    <row r="233" spans="2:24" ht="18" x14ac:dyDescent="0.25">
      <c r="B233" s="16"/>
      <c r="C233" s="17"/>
      <c r="D233" s="17"/>
      <c r="E233" s="17"/>
      <c r="F233" s="18"/>
      <c r="G233" s="18"/>
      <c r="H233" s="18"/>
      <c r="I233" s="18"/>
      <c r="J233" s="18"/>
      <c r="K233" s="18"/>
      <c r="L233" s="17"/>
      <c r="M233" s="17"/>
      <c r="N233" s="17"/>
      <c r="O233" s="19"/>
      <c r="P233" s="13"/>
      <c r="Q233" s="20"/>
      <c r="R233" s="14"/>
      <c r="S233" s="14"/>
      <c r="T233" s="14"/>
      <c r="U233" s="14"/>
      <c r="V233" s="14"/>
      <c r="W233" s="14"/>
      <c r="X233" s="15"/>
    </row>
    <row r="234" spans="2:24" ht="18" x14ac:dyDescent="0.25">
      <c r="B234" s="16"/>
      <c r="C234" s="17"/>
      <c r="D234" s="17"/>
      <c r="E234" s="17"/>
      <c r="F234" s="18"/>
      <c r="G234" s="18"/>
      <c r="H234" s="18"/>
      <c r="I234" s="18"/>
      <c r="J234" s="18"/>
      <c r="K234" s="18"/>
      <c r="L234" s="17"/>
      <c r="M234" s="17"/>
      <c r="N234" s="17"/>
      <c r="O234" s="19"/>
      <c r="P234" s="21"/>
      <c r="Q234" s="20"/>
      <c r="R234" s="20"/>
      <c r="S234" s="14"/>
      <c r="T234" s="14"/>
      <c r="U234" s="20"/>
      <c r="V234" s="14"/>
      <c r="W234" s="14"/>
      <c r="X234" s="15"/>
    </row>
    <row r="235" spans="2:24" ht="18" x14ac:dyDescent="0.25">
      <c r="B235" s="16"/>
      <c r="D235" s="17"/>
      <c r="E235" s="17"/>
      <c r="F235" s="18"/>
      <c r="G235" s="18"/>
      <c r="H235" s="18"/>
      <c r="J235" s="18"/>
      <c r="K235" s="18"/>
      <c r="L235" s="17"/>
      <c r="M235" s="17"/>
      <c r="N235" s="17"/>
      <c r="O235" s="19"/>
      <c r="P235" s="13"/>
      <c r="Q235" s="20"/>
      <c r="R235" s="20"/>
      <c r="S235" s="20"/>
      <c r="T235" s="14"/>
      <c r="U235" s="20"/>
      <c r="V235" s="14"/>
      <c r="W235" s="14"/>
      <c r="X235" s="15"/>
    </row>
    <row r="236" spans="2:24" ht="18" x14ac:dyDescent="0.25">
      <c r="B236" s="22"/>
      <c r="C236" s="17"/>
      <c r="D236" s="18"/>
      <c r="E236" s="17"/>
      <c r="F236" s="18"/>
      <c r="G236" s="18"/>
      <c r="H236" s="18"/>
      <c r="I236" s="18"/>
      <c r="J236" s="18"/>
      <c r="K236" s="18"/>
      <c r="L236" s="17"/>
      <c r="M236" s="17"/>
      <c r="N236" s="17"/>
      <c r="O236" s="19"/>
      <c r="P236" s="21"/>
      <c r="Q236" s="20"/>
      <c r="R236" s="20"/>
      <c r="S236" s="20"/>
      <c r="T236" s="14"/>
      <c r="U236" s="20"/>
      <c r="V236" s="14"/>
      <c r="W236" s="14"/>
      <c r="X236" s="15"/>
    </row>
    <row r="237" spans="2:24" ht="18" x14ac:dyDescent="0.25">
      <c r="B237" s="16"/>
      <c r="C237" s="17"/>
      <c r="D237" s="17"/>
      <c r="E237" s="17"/>
      <c r="F237" s="18"/>
      <c r="G237" s="18"/>
      <c r="H237" s="18"/>
      <c r="I237" s="18"/>
      <c r="J237" s="18"/>
      <c r="K237" s="18"/>
      <c r="L237" s="17"/>
      <c r="M237" s="17"/>
      <c r="N237" s="17"/>
      <c r="O237" s="19"/>
      <c r="P237" s="13"/>
      <c r="Q237" s="20"/>
      <c r="R237" s="20"/>
      <c r="S237" s="20"/>
      <c r="T237" s="14"/>
      <c r="U237" s="20"/>
      <c r="V237" s="14"/>
      <c r="W237" s="14"/>
      <c r="X237" s="23"/>
    </row>
    <row r="238" spans="2:24" ht="18" x14ac:dyDescent="0.25">
      <c r="B238" s="16"/>
      <c r="C238" s="17"/>
      <c r="D238" s="17"/>
      <c r="E238" s="17"/>
      <c r="F238" s="17"/>
      <c r="G238" s="17"/>
      <c r="H238" s="17"/>
      <c r="I238" s="17"/>
      <c r="J238" s="17"/>
      <c r="K238" s="17"/>
      <c r="L238" s="17"/>
      <c r="M238" s="17"/>
      <c r="N238" s="17"/>
      <c r="O238" s="19"/>
      <c r="P238" s="13"/>
      <c r="Q238" s="20"/>
      <c r="R238" s="20"/>
      <c r="S238" s="20"/>
      <c r="T238" s="14"/>
      <c r="U238" s="20"/>
      <c r="V238" s="14"/>
      <c r="W238" s="14"/>
      <c r="X238" s="23"/>
    </row>
    <row r="239" spans="2:24" ht="18" x14ac:dyDescent="0.25">
      <c r="B239" s="16"/>
      <c r="C239" s="18"/>
      <c r="D239" s="17"/>
      <c r="E239" s="17"/>
      <c r="F239" s="17"/>
      <c r="G239" s="17"/>
      <c r="H239" s="17"/>
      <c r="I239" s="17"/>
      <c r="J239" s="17"/>
      <c r="K239" s="17"/>
      <c r="L239" s="17"/>
      <c r="M239" s="17"/>
      <c r="N239" s="17"/>
      <c r="O239" s="19"/>
      <c r="P239" s="21"/>
      <c r="Q239" s="20"/>
      <c r="R239" s="20"/>
      <c r="S239" s="20"/>
      <c r="T239" s="14"/>
      <c r="U239" s="20"/>
      <c r="V239" s="14"/>
      <c r="W239" s="14"/>
      <c r="X239" s="23"/>
    </row>
    <row r="240" spans="2:24" ht="18" x14ac:dyDescent="0.25">
      <c r="B240" s="16"/>
      <c r="C240" s="17"/>
      <c r="D240" s="17"/>
      <c r="E240" s="17"/>
      <c r="F240" s="17"/>
      <c r="G240" s="17"/>
      <c r="H240" s="17"/>
      <c r="I240" s="17"/>
      <c r="J240" s="17"/>
      <c r="K240" s="17"/>
      <c r="L240" s="17"/>
      <c r="M240" s="17"/>
      <c r="N240" s="17"/>
      <c r="O240" s="19"/>
      <c r="P240" s="13"/>
      <c r="Q240" s="20"/>
      <c r="R240" s="20"/>
      <c r="S240" s="20"/>
      <c r="T240" s="14"/>
      <c r="U240" s="20"/>
      <c r="V240" s="14"/>
      <c r="W240" s="14"/>
      <c r="X240" s="23"/>
    </row>
    <row r="241" spans="2:24" ht="18" x14ac:dyDescent="0.25">
      <c r="B241" s="16"/>
      <c r="C241" s="17"/>
      <c r="D241" s="17"/>
      <c r="E241" s="18"/>
      <c r="F241" s="17"/>
      <c r="G241" s="17"/>
      <c r="H241" s="17"/>
      <c r="I241" s="17"/>
      <c r="J241" s="17"/>
      <c r="K241" s="17"/>
      <c r="L241" s="17"/>
      <c r="M241" s="17"/>
      <c r="N241" s="17"/>
      <c r="O241" s="19"/>
      <c r="P241" s="13"/>
      <c r="Q241" s="20"/>
      <c r="R241" s="20"/>
      <c r="S241" s="20"/>
      <c r="T241" s="14"/>
      <c r="U241" s="20"/>
      <c r="V241" s="14"/>
      <c r="W241" s="14"/>
      <c r="X241" s="23"/>
    </row>
    <row r="242" spans="2:24" ht="18" x14ac:dyDescent="0.25">
      <c r="B242" s="16"/>
      <c r="C242" s="18"/>
      <c r="D242" s="18"/>
      <c r="E242" s="18"/>
      <c r="F242" s="18"/>
      <c r="G242" s="18"/>
      <c r="H242" s="18"/>
      <c r="I242" s="18"/>
      <c r="J242" s="18"/>
      <c r="K242" s="18"/>
      <c r="L242" s="18"/>
      <c r="M242" s="18"/>
      <c r="N242" s="18"/>
      <c r="O242" s="19"/>
      <c r="P242" s="21"/>
      <c r="Q242" s="20"/>
      <c r="R242" s="20"/>
      <c r="S242" s="20"/>
      <c r="T242" s="14"/>
      <c r="U242" s="20"/>
      <c r="V242" s="14"/>
      <c r="W242" s="14"/>
      <c r="X242" s="23"/>
    </row>
    <row r="243" spans="2:24" ht="18" x14ac:dyDescent="0.25">
      <c r="B243" s="16"/>
      <c r="C243" s="17"/>
      <c r="D243" s="24"/>
      <c r="E243" s="17"/>
      <c r="F243" s="17"/>
      <c r="G243" s="17"/>
      <c r="H243" s="17"/>
      <c r="I243" s="17"/>
      <c r="J243" s="18"/>
      <c r="K243" s="17"/>
      <c r="L243" s="17"/>
      <c r="M243" s="17"/>
      <c r="N243" s="17"/>
      <c r="O243" s="19"/>
      <c r="P243" s="21"/>
      <c r="Q243" s="20"/>
      <c r="R243" s="20"/>
      <c r="S243" s="20"/>
      <c r="T243" s="14"/>
      <c r="U243" s="20"/>
      <c r="V243" s="20"/>
      <c r="W243" s="14"/>
      <c r="X243" s="23"/>
    </row>
    <row r="244" spans="2:24" ht="18" x14ac:dyDescent="0.25">
      <c r="B244" s="16"/>
      <c r="C244" s="18"/>
      <c r="D244" s="17"/>
      <c r="E244" s="17"/>
      <c r="F244" s="17"/>
      <c r="G244" s="17"/>
      <c r="H244" s="18"/>
      <c r="I244" s="18"/>
      <c r="J244" s="17"/>
      <c r="K244" s="18"/>
      <c r="L244" s="17"/>
      <c r="M244" s="17"/>
      <c r="N244" s="17"/>
      <c r="O244" s="19"/>
      <c r="P244" s="21"/>
      <c r="Q244" s="20"/>
      <c r="R244" s="20"/>
      <c r="S244" s="20"/>
      <c r="T244" s="14"/>
      <c r="U244" s="20"/>
      <c r="V244" s="20"/>
      <c r="W244" s="14"/>
      <c r="X244" s="23"/>
    </row>
    <row r="245" spans="2:24" ht="18" x14ac:dyDescent="0.25">
      <c r="B245" s="16"/>
      <c r="C245" s="17"/>
      <c r="D245" s="17"/>
      <c r="E245" s="17"/>
      <c r="F245" s="17"/>
      <c r="G245" s="17"/>
      <c r="H245" s="17"/>
      <c r="I245" s="17"/>
      <c r="J245" s="17"/>
      <c r="K245" s="17"/>
      <c r="L245" s="17"/>
      <c r="M245" s="17"/>
      <c r="N245" s="17"/>
      <c r="O245" s="19"/>
      <c r="P245" s="21"/>
      <c r="Q245" s="20"/>
      <c r="R245" s="20"/>
      <c r="S245" s="20"/>
      <c r="T245" s="14"/>
      <c r="U245" s="20"/>
      <c r="V245" s="20"/>
      <c r="W245" s="14"/>
      <c r="X245" s="23"/>
    </row>
    <row r="246" spans="2:24" ht="18" x14ac:dyDescent="0.25">
      <c r="B246" s="16"/>
      <c r="C246" s="17"/>
      <c r="D246" s="17"/>
      <c r="E246" s="17"/>
      <c r="F246" s="17"/>
      <c r="G246" s="17"/>
      <c r="H246" s="17"/>
      <c r="I246" s="17"/>
      <c r="J246" s="17"/>
      <c r="K246" s="17"/>
      <c r="L246" s="17"/>
      <c r="M246" s="17"/>
      <c r="N246" s="17"/>
      <c r="O246" s="19"/>
      <c r="P246" s="21"/>
      <c r="Q246" s="20"/>
      <c r="R246" s="20"/>
      <c r="S246" s="20"/>
      <c r="T246" s="14"/>
      <c r="U246" s="20"/>
      <c r="V246" s="20"/>
      <c r="W246" s="14"/>
      <c r="X246" s="23"/>
    </row>
    <row r="247" spans="2:24" ht="18" x14ac:dyDescent="0.25">
      <c r="B247" s="16"/>
      <c r="D247" s="17"/>
      <c r="E247" s="17"/>
      <c r="F247" s="17"/>
      <c r="G247" s="17"/>
      <c r="H247" s="17"/>
      <c r="I247" s="17"/>
      <c r="J247" s="17"/>
      <c r="K247" s="17"/>
      <c r="L247" s="17"/>
      <c r="M247" s="17"/>
      <c r="N247" s="17"/>
      <c r="O247" s="19"/>
      <c r="P247" s="25"/>
      <c r="Q247" s="20"/>
      <c r="R247" s="20"/>
      <c r="S247" s="20"/>
      <c r="T247" s="20"/>
      <c r="U247" s="20"/>
      <c r="V247" s="20"/>
      <c r="W247" s="14"/>
      <c r="X247" s="23"/>
    </row>
    <row r="248" spans="2:24" ht="18" x14ac:dyDescent="0.25">
      <c r="B248" s="16"/>
      <c r="C248" s="17"/>
      <c r="D248" s="17"/>
      <c r="E248" s="17"/>
      <c r="F248" s="17"/>
      <c r="G248" s="17"/>
      <c r="H248" s="17"/>
      <c r="I248" s="17"/>
      <c r="J248" s="17"/>
      <c r="K248" s="17"/>
      <c r="L248" s="17"/>
      <c r="M248" s="17"/>
      <c r="N248" s="17"/>
      <c r="O248" s="19"/>
      <c r="P248" s="21"/>
      <c r="Q248" s="20"/>
      <c r="R248" s="20"/>
      <c r="S248" s="20"/>
      <c r="T248" s="20"/>
      <c r="U248" s="20"/>
      <c r="V248" s="20"/>
      <c r="W248" s="14"/>
      <c r="X248" s="23"/>
    </row>
    <row r="249" spans="2:24" ht="18" x14ac:dyDescent="0.25">
      <c r="B249" s="16"/>
      <c r="C249" s="17"/>
      <c r="D249" s="17"/>
      <c r="E249" s="17"/>
      <c r="F249" s="17"/>
      <c r="G249" s="17"/>
      <c r="H249" s="17"/>
      <c r="I249" s="17"/>
      <c r="J249" s="17"/>
      <c r="K249" s="17"/>
      <c r="L249" s="17"/>
      <c r="M249" s="17"/>
      <c r="N249" s="17"/>
      <c r="O249" s="19"/>
      <c r="P249" s="21"/>
      <c r="Q249" s="20"/>
      <c r="R249" s="20"/>
      <c r="S249" s="20"/>
      <c r="T249" s="20"/>
      <c r="U249" s="20"/>
      <c r="V249" s="20"/>
      <c r="W249" s="14"/>
      <c r="X249" s="23"/>
    </row>
    <row r="250" spans="2:24" ht="18" x14ac:dyDescent="0.25">
      <c r="B250" s="16"/>
      <c r="C250" s="17"/>
      <c r="D250" s="17"/>
      <c r="E250" s="17"/>
      <c r="F250" s="17"/>
      <c r="G250" s="17"/>
      <c r="H250" s="17"/>
      <c r="I250" s="17"/>
      <c r="J250" s="17"/>
      <c r="K250" s="17"/>
      <c r="L250" s="17"/>
      <c r="M250" s="17"/>
      <c r="N250" s="17"/>
      <c r="O250" s="19"/>
      <c r="P250" s="21"/>
      <c r="Q250" s="20"/>
      <c r="R250" s="20"/>
      <c r="S250" s="20"/>
      <c r="T250" s="20"/>
      <c r="U250" s="20"/>
      <c r="V250" s="20"/>
      <c r="W250" s="14"/>
      <c r="X250" s="23"/>
    </row>
    <row r="251" spans="2:24" ht="18" x14ac:dyDescent="0.25">
      <c r="B251" s="16"/>
      <c r="C251" s="17"/>
      <c r="D251" s="17"/>
      <c r="E251" s="17"/>
      <c r="F251" s="17"/>
      <c r="G251" s="17"/>
      <c r="H251" s="17"/>
      <c r="I251" s="17"/>
      <c r="J251" s="17"/>
      <c r="K251" s="17"/>
      <c r="L251" s="17"/>
      <c r="M251" s="17"/>
      <c r="N251" s="17"/>
      <c r="O251" s="19"/>
      <c r="P251" s="26"/>
      <c r="Q251" s="20"/>
      <c r="R251" s="20"/>
      <c r="S251" s="20"/>
      <c r="T251" s="20"/>
      <c r="U251" s="20"/>
      <c r="V251" s="20"/>
      <c r="W251" s="14"/>
      <c r="X251" s="23"/>
    </row>
    <row r="252" spans="2:24" ht="18" x14ac:dyDescent="0.25">
      <c r="B252" s="16"/>
      <c r="C252" s="17"/>
      <c r="D252" s="17"/>
      <c r="E252" s="17"/>
      <c r="F252" s="17"/>
      <c r="G252" s="17"/>
      <c r="H252" s="17"/>
      <c r="I252" s="17"/>
      <c r="J252" s="17"/>
      <c r="K252" s="17"/>
      <c r="L252" s="17"/>
      <c r="M252" s="17"/>
      <c r="N252" s="17"/>
      <c r="O252" s="19"/>
      <c r="P252" s="26"/>
      <c r="Q252" s="20"/>
      <c r="R252" s="20"/>
      <c r="S252" s="20"/>
      <c r="T252" s="20"/>
      <c r="U252" s="20"/>
      <c r="V252" s="20"/>
      <c r="W252" s="14"/>
      <c r="X252" s="23"/>
    </row>
    <row r="253" spans="2:24" ht="18.75" thickBot="1" x14ac:dyDescent="0.3">
      <c r="B253" s="27"/>
      <c r="C253" s="28"/>
      <c r="D253" s="29"/>
      <c r="E253" s="28"/>
      <c r="F253" s="29"/>
      <c r="G253" s="29"/>
      <c r="H253" s="29"/>
      <c r="I253" s="29"/>
      <c r="J253" s="29"/>
      <c r="K253" s="29"/>
      <c r="L253" s="29"/>
      <c r="M253" s="29"/>
      <c r="N253" s="29"/>
      <c r="O253" s="30"/>
      <c r="P253" s="31"/>
      <c r="Q253" s="32"/>
      <c r="R253" s="32"/>
      <c r="S253" s="32"/>
      <c r="T253" s="32"/>
      <c r="U253" s="32"/>
      <c r="V253" s="33"/>
      <c r="W253" s="34"/>
      <c r="X253" s="35"/>
    </row>
    <row r="254" spans="2:24" ht="18.75" thickBot="1" x14ac:dyDescent="0.3">
      <c r="B254" s="786"/>
      <c r="C254" s="787"/>
      <c r="D254" s="787"/>
      <c r="E254" s="787"/>
      <c r="F254" s="787"/>
      <c r="G254" s="787"/>
      <c r="H254" s="787"/>
      <c r="I254" s="787"/>
      <c r="J254" s="787"/>
      <c r="K254" s="787"/>
      <c r="L254" s="787"/>
      <c r="M254" s="787"/>
      <c r="N254" s="787"/>
      <c r="O254" s="787"/>
      <c r="P254" s="788" t="s">
        <v>58</v>
      </c>
      <c r="Q254" s="787"/>
      <c r="R254" s="789" t="s">
        <v>53</v>
      </c>
      <c r="S254" s="790"/>
      <c r="T254" s="790"/>
      <c r="U254" s="791"/>
      <c r="V254" s="36"/>
      <c r="W254" s="37"/>
      <c r="X254" s="38">
        <f>SUM(W231:W253)</f>
        <v>814.56</v>
      </c>
    </row>
    <row r="255" spans="2:24" ht="17.25" thickBot="1" x14ac:dyDescent="0.3">
      <c r="B255" s="792" t="s">
        <v>59</v>
      </c>
      <c r="C255" s="793"/>
      <c r="D255" s="793"/>
      <c r="E255" s="793"/>
      <c r="F255" s="793"/>
      <c r="G255" s="793"/>
      <c r="H255" s="793"/>
      <c r="I255" s="794"/>
      <c r="J255" s="792" t="s">
        <v>60</v>
      </c>
      <c r="K255" s="793"/>
      <c r="L255" s="793"/>
      <c r="M255" s="793"/>
      <c r="N255" s="793"/>
      <c r="O255" s="793"/>
      <c r="P255" s="794"/>
      <c r="Q255" s="39"/>
      <c r="R255" s="40"/>
      <c r="S255" s="40"/>
      <c r="T255" s="40"/>
      <c r="U255" s="40"/>
      <c r="V255" s="40"/>
      <c r="W255" s="40"/>
      <c r="X255" s="41"/>
    </row>
    <row r="256" spans="2:24" ht="21" thickBot="1" x14ac:dyDescent="0.3">
      <c r="B256" s="795"/>
      <c r="C256" s="787"/>
      <c r="D256" s="787"/>
      <c r="E256" s="787"/>
      <c r="F256" s="787"/>
      <c r="G256" s="787"/>
      <c r="H256" s="787"/>
      <c r="I256" s="796"/>
      <c r="J256" s="795"/>
      <c r="K256" s="787"/>
      <c r="L256" s="787"/>
      <c r="M256" s="787"/>
      <c r="N256" s="787"/>
      <c r="O256" s="787"/>
      <c r="P256" s="796"/>
      <c r="Q256" s="797" t="s">
        <v>61</v>
      </c>
      <c r="R256" s="798"/>
      <c r="S256" s="798"/>
      <c r="T256" s="798"/>
      <c r="U256" s="798"/>
      <c r="V256" s="798"/>
      <c r="W256" s="799"/>
      <c r="X256" s="42">
        <f>X254</f>
        <v>814.56</v>
      </c>
    </row>
    <row r="257" spans="2:24" ht="15.75" thickBot="1" x14ac:dyDescent="0.3"/>
    <row r="258" spans="2:24" x14ac:dyDescent="0.25">
      <c r="B258" s="800"/>
      <c r="C258" s="793"/>
      <c r="D258" s="793"/>
      <c r="E258" s="793"/>
      <c r="F258" s="793"/>
      <c r="G258" s="803" t="s">
        <v>42</v>
      </c>
      <c r="H258" s="793"/>
      <c r="I258" s="793"/>
      <c r="J258" s="793"/>
      <c r="K258" s="793"/>
      <c r="L258" s="793"/>
      <c r="M258" s="793"/>
      <c r="N258" s="793"/>
      <c r="O258" s="793"/>
      <c r="P258" s="793"/>
      <c r="Q258" s="793"/>
      <c r="R258" s="804" t="s">
        <v>1</v>
      </c>
      <c r="S258" s="805"/>
      <c r="T258" s="805"/>
      <c r="U258" s="806"/>
      <c r="V258" s="807" t="s">
        <v>43</v>
      </c>
      <c r="W258" s="805"/>
      <c r="X258" s="808"/>
    </row>
    <row r="259" spans="2:24" x14ac:dyDescent="0.25">
      <c r="B259" s="801"/>
      <c r="C259" s="802"/>
      <c r="D259" s="802"/>
      <c r="E259" s="802"/>
      <c r="F259" s="802"/>
      <c r="G259" s="801"/>
      <c r="H259" s="802"/>
      <c r="I259" s="802"/>
      <c r="J259" s="802"/>
      <c r="K259" s="802"/>
      <c r="L259" s="802"/>
      <c r="M259" s="802"/>
      <c r="N259" s="802"/>
      <c r="O259" s="802"/>
      <c r="P259" s="802"/>
      <c r="Q259" s="802"/>
      <c r="R259" s="809" t="s">
        <v>3</v>
      </c>
      <c r="S259" s="810"/>
      <c r="T259" s="810"/>
      <c r="U259" s="811"/>
      <c r="V259" s="812">
        <v>1</v>
      </c>
      <c r="W259" s="810"/>
      <c r="X259" s="813"/>
    </row>
    <row r="260" spans="2:24" ht="15.75" thickBot="1" x14ac:dyDescent="0.3">
      <c r="B260" s="795"/>
      <c r="C260" s="787"/>
      <c r="D260" s="787"/>
      <c r="E260" s="787"/>
      <c r="F260" s="787"/>
      <c r="G260" s="795"/>
      <c r="H260" s="787"/>
      <c r="I260" s="787"/>
      <c r="J260" s="787"/>
      <c r="K260" s="787"/>
      <c r="L260" s="787"/>
      <c r="M260" s="787"/>
      <c r="N260" s="787"/>
      <c r="O260" s="787"/>
      <c r="P260" s="787"/>
      <c r="Q260" s="787"/>
      <c r="R260" s="814" t="s">
        <v>4</v>
      </c>
      <c r="S260" s="815"/>
      <c r="T260" s="815"/>
      <c r="U260" s="816"/>
      <c r="V260" s="817">
        <v>44236</v>
      </c>
      <c r="W260" s="818"/>
      <c r="X260" s="819"/>
    </row>
    <row r="261" spans="2:24" x14ac:dyDescent="0.25">
      <c r="B261" s="820" t="s">
        <v>44</v>
      </c>
      <c r="C261" s="793"/>
      <c r="D261" s="793"/>
      <c r="E261" s="793"/>
      <c r="F261" s="794"/>
      <c r="G261" s="821" t="s">
        <v>45</v>
      </c>
      <c r="H261" s="822"/>
      <c r="I261" s="822"/>
      <c r="J261" s="822"/>
      <c r="K261" s="822"/>
      <c r="L261" s="822"/>
      <c r="M261" s="822"/>
      <c r="N261" s="822"/>
      <c r="O261" s="822"/>
      <c r="P261" s="822"/>
      <c r="Q261" s="822"/>
      <c r="R261" s="822"/>
      <c r="S261" s="822"/>
      <c r="T261" s="822"/>
      <c r="U261" s="822"/>
      <c r="V261" s="822"/>
      <c r="W261" s="822"/>
      <c r="X261" s="823"/>
    </row>
    <row r="262" spans="2:24" ht="15.75" thickBot="1" x14ac:dyDescent="0.3">
      <c r="B262" s="795"/>
      <c r="C262" s="787"/>
      <c r="D262" s="787"/>
      <c r="E262" s="787"/>
      <c r="F262" s="796"/>
      <c r="G262" s="824"/>
      <c r="H262" s="825"/>
      <c r="I262" s="825"/>
      <c r="J262" s="825"/>
      <c r="K262" s="825"/>
      <c r="L262" s="825"/>
      <c r="M262" s="825"/>
      <c r="N262" s="825"/>
      <c r="O262" s="825"/>
      <c r="P262" s="825"/>
      <c r="Q262" s="825"/>
      <c r="R262" s="825"/>
      <c r="S262" s="825"/>
      <c r="T262" s="825"/>
      <c r="U262" s="825"/>
      <c r="V262" s="825"/>
      <c r="W262" s="825"/>
      <c r="X262" s="826"/>
    </row>
    <row r="263" spans="2:24" ht="18.75" thickBot="1" x14ac:dyDescent="0.3">
      <c r="B263" s="827" t="s">
        <v>46</v>
      </c>
      <c r="C263" s="798"/>
      <c r="D263" s="798"/>
      <c r="E263" s="798"/>
      <c r="F263" s="798"/>
      <c r="G263" s="798"/>
      <c r="H263" s="822" t="s">
        <v>47</v>
      </c>
      <c r="I263" s="793"/>
      <c r="J263" s="828"/>
      <c r="K263" s="798"/>
      <c r="L263" s="798"/>
      <c r="M263" s="798"/>
      <c r="N263" s="798"/>
      <c r="O263" s="798"/>
      <c r="P263" s="828" t="s">
        <v>48</v>
      </c>
      <c r="Q263" s="798"/>
      <c r="R263" s="798"/>
      <c r="S263" s="798"/>
      <c r="T263" s="798"/>
      <c r="U263" s="798"/>
      <c r="V263" s="798"/>
      <c r="W263" s="798"/>
      <c r="X263" s="799"/>
    </row>
    <row r="264" spans="2:24" ht="41.25" customHeight="1" thickBot="1" x14ac:dyDescent="0.3">
      <c r="B264" s="829">
        <f>PRESUPUESTO!$B$11</f>
        <v>1</v>
      </c>
      <c r="C264" s="793"/>
      <c r="D264" s="793"/>
      <c r="E264" s="793"/>
      <c r="F264" s="793"/>
      <c r="G264" s="793"/>
      <c r="H264" s="849">
        <f>PRESUPUESTO!B19</f>
        <v>1.08</v>
      </c>
      <c r="I264" s="850"/>
      <c r="J264" s="832" t="str">
        <f>PRESUPUESTO!$F$11</f>
        <v>CERRAMIENTO EN POSTE DE CONCRETO Y ALAMBRE LISO</v>
      </c>
      <c r="K264" s="798"/>
      <c r="L264" s="798"/>
      <c r="M264" s="798"/>
      <c r="N264" s="798"/>
      <c r="O264" s="799"/>
      <c r="P264" s="833" t="str">
        <f>PRESUPUESTO!F19</f>
        <v>SUMINISTRO E INSTALACION DE VALLA INFORMATIVA DE 1X 0.7 CON BASTIDOR EN MADERA. SEGÚN DISEÑO.</v>
      </c>
      <c r="Q264" s="793"/>
      <c r="R264" s="793"/>
      <c r="S264" s="793"/>
      <c r="T264" s="793"/>
      <c r="U264" s="793"/>
      <c r="V264" s="793"/>
      <c r="W264" s="793"/>
      <c r="X264" s="794"/>
    </row>
    <row r="265" spans="2:24" ht="18.75" thickBot="1" x14ac:dyDescent="0.3">
      <c r="B265" s="821" t="s">
        <v>49</v>
      </c>
      <c r="C265" s="834"/>
      <c r="D265" s="834"/>
      <c r="E265" s="834"/>
      <c r="F265" s="834"/>
      <c r="G265" s="834"/>
      <c r="H265" s="835"/>
      <c r="I265" s="835"/>
      <c r="J265" s="834"/>
      <c r="K265" s="834"/>
      <c r="L265" s="834"/>
      <c r="M265" s="834"/>
      <c r="N265" s="834"/>
      <c r="O265" s="834"/>
      <c r="P265" s="837" t="s">
        <v>50</v>
      </c>
      <c r="Q265" s="839" t="s">
        <v>51</v>
      </c>
      <c r="R265" s="840"/>
      <c r="S265" s="841"/>
      <c r="T265" s="842" t="s">
        <v>20</v>
      </c>
      <c r="U265" s="844" t="s">
        <v>52</v>
      </c>
      <c r="V265" s="846" t="s">
        <v>53</v>
      </c>
      <c r="W265" s="847"/>
      <c r="X265" s="848"/>
    </row>
    <row r="266" spans="2:24" ht="26.25" thickBot="1" x14ac:dyDescent="0.3">
      <c r="B266" s="836"/>
      <c r="C266" s="835"/>
      <c r="D266" s="835"/>
      <c r="E266" s="835"/>
      <c r="F266" s="835"/>
      <c r="G266" s="835"/>
      <c r="H266" s="835"/>
      <c r="I266" s="835"/>
      <c r="J266" s="835"/>
      <c r="K266" s="835"/>
      <c r="L266" s="835"/>
      <c r="M266" s="835"/>
      <c r="N266" s="835"/>
      <c r="O266" s="835"/>
      <c r="P266" s="838"/>
      <c r="Q266" s="4" t="s">
        <v>54</v>
      </c>
      <c r="R266" s="5" t="s">
        <v>55</v>
      </c>
      <c r="S266" s="6" t="s">
        <v>56</v>
      </c>
      <c r="T266" s="843"/>
      <c r="U266" s="845"/>
      <c r="V266" s="7" t="s">
        <v>57</v>
      </c>
      <c r="W266" s="8" t="s">
        <v>21</v>
      </c>
      <c r="X266" s="9" t="s">
        <v>22</v>
      </c>
    </row>
    <row r="267" spans="2:24" ht="18" x14ac:dyDescent="0.25">
      <c r="B267" s="10"/>
      <c r="C267" s="11"/>
      <c r="D267" s="11"/>
      <c r="E267" s="11"/>
      <c r="F267" s="11"/>
      <c r="G267" s="11"/>
      <c r="H267" s="11"/>
      <c r="I267" s="11"/>
      <c r="J267" s="11"/>
      <c r="K267" s="11"/>
      <c r="L267" s="11"/>
      <c r="M267" s="11"/>
      <c r="N267" s="11"/>
      <c r="O267" s="12"/>
      <c r="P267" s="13"/>
      <c r="Q267" s="14"/>
      <c r="R267" s="14"/>
      <c r="S267" s="14"/>
      <c r="T267" s="14"/>
      <c r="U267" s="14"/>
      <c r="V267" s="14"/>
      <c r="W267" s="14"/>
      <c r="X267" s="15"/>
    </row>
    <row r="268" spans="2:24" ht="18" x14ac:dyDescent="0.25">
      <c r="B268" s="16"/>
      <c r="C268" s="17"/>
      <c r="D268" s="17"/>
      <c r="E268" s="17"/>
      <c r="F268" s="18"/>
      <c r="G268" s="18"/>
      <c r="H268" s="18"/>
      <c r="I268" s="18"/>
      <c r="J268" s="18"/>
      <c r="K268" s="18"/>
      <c r="L268" s="17"/>
      <c r="M268" s="17"/>
      <c r="N268" s="17"/>
      <c r="O268" s="19"/>
      <c r="P268" s="13"/>
      <c r="Q268" s="20"/>
      <c r="R268" s="14"/>
      <c r="S268" s="14"/>
      <c r="T268" s="14"/>
      <c r="U268" s="14">
        <v>1</v>
      </c>
      <c r="V268" s="14"/>
      <c r="W268" s="14"/>
      <c r="X268" s="15"/>
    </row>
    <row r="269" spans="2:24" ht="18" x14ac:dyDescent="0.25">
      <c r="B269" s="16"/>
      <c r="C269" s="17"/>
      <c r="D269" s="17"/>
      <c r="E269" s="17"/>
      <c r="F269" s="18"/>
      <c r="G269" s="18"/>
      <c r="H269" s="18"/>
      <c r="I269" s="18"/>
      <c r="J269" s="18"/>
      <c r="K269" s="18"/>
      <c r="L269" s="17"/>
      <c r="M269" s="17"/>
      <c r="N269" s="17"/>
      <c r="O269" s="19"/>
      <c r="P269" s="13"/>
      <c r="Q269" s="20"/>
      <c r="R269" s="14"/>
      <c r="S269" s="14"/>
      <c r="T269" s="14"/>
      <c r="U269" s="14"/>
      <c r="V269" s="14"/>
      <c r="W269" s="14"/>
      <c r="X269" s="15"/>
    </row>
    <row r="270" spans="2:24" ht="18" x14ac:dyDescent="0.25">
      <c r="B270" s="16"/>
      <c r="C270" s="17"/>
      <c r="D270" s="17"/>
      <c r="E270" s="17"/>
      <c r="F270" s="18"/>
      <c r="G270" s="18"/>
      <c r="H270" s="18"/>
      <c r="I270" s="18"/>
      <c r="J270" s="18"/>
      <c r="K270" s="18"/>
      <c r="L270" s="17"/>
      <c r="M270" s="17"/>
      <c r="N270" s="17"/>
      <c r="O270" s="19"/>
      <c r="P270" s="21"/>
      <c r="Q270" s="20"/>
      <c r="R270" s="20"/>
      <c r="S270" s="14"/>
      <c r="T270" s="14"/>
      <c r="U270" s="20"/>
      <c r="V270" s="14"/>
      <c r="W270" s="14"/>
      <c r="X270" s="15"/>
    </row>
    <row r="271" spans="2:24" ht="18" x14ac:dyDescent="0.25">
      <c r="B271" s="16"/>
      <c r="D271" s="17"/>
      <c r="E271" s="17"/>
      <c r="F271" s="18"/>
      <c r="G271" s="18"/>
      <c r="H271" s="18"/>
      <c r="J271" s="18"/>
      <c r="K271" s="18"/>
      <c r="L271" s="17"/>
      <c r="M271" s="17"/>
      <c r="N271" s="17"/>
      <c r="O271" s="19"/>
      <c r="P271" s="13"/>
      <c r="Q271" s="20"/>
      <c r="R271" s="20"/>
      <c r="S271" s="20"/>
      <c r="T271" s="14"/>
      <c r="U271" s="20"/>
      <c r="V271" s="14"/>
      <c r="W271" s="14"/>
      <c r="X271" s="15"/>
    </row>
    <row r="272" spans="2:24" ht="18" x14ac:dyDescent="0.25">
      <c r="B272" s="22"/>
      <c r="C272" s="17"/>
      <c r="D272" s="18"/>
      <c r="E272" s="17"/>
      <c r="F272" s="18"/>
      <c r="G272" s="18"/>
      <c r="H272" s="18"/>
      <c r="I272" s="18"/>
      <c r="J272" s="18"/>
      <c r="K272" s="18"/>
      <c r="L272" s="17"/>
      <c r="M272" s="17"/>
      <c r="N272" s="17"/>
      <c r="O272" s="19"/>
      <c r="P272" s="21"/>
      <c r="Q272" s="20"/>
      <c r="R272" s="20"/>
      <c r="S272" s="20"/>
      <c r="T272" s="14"/>
      <c r="U272" s="20"/>
      <c r="V272" s="14"/>
      <c r="W272" s="14"/>
      <c r="X272" s="15"/>
    </row>
    <row r="273" spans="2:24" ht="18" x14ac:dyDescent="0.25">
      <c r="B273" s="16"/>
      <c r="C273" s="17"/>
      <c r="D273" s="17"/>
      <c r="E273" s="17"/>
      <c r="F273" s="18"/>
      <c r="G273" s="18"/>
      <c r="H273" s="18"/>
      <c r="I273" s="18"/>
      <c r="J273" s="18"/>
      <c r="K273" s="18"/>
      <c r="L273" s="17"/>
      <c r="M273" s="17"/>
      <c r="N273" s="17"/>
      <c r="O273" s="19"/>
      <c r="P273" s="13"/>
      <c r="Q273" s="20"/>
      <c r="R273" s="20"/>
      <c r="S273" s="20"/>
      <c r="T273" s="14"/>
      <c r="U273" s="20"/>
      <c r="V273" s="14"/>
      <c r="W273" s="14"/>
      <c r="X273" s="23"/>
    </row>
    <row r="274" spans="2:24" ht="18" x14ac:dyDescent="0.25">
      <c r="B274" s="16"/>
      <c r="C274" s="17"/>
      <c r="D274" s="17"/>
      <c r="E274" s="17"/>
      <c r="F274" s="17"/>
      <c r="G274" s="17"/>
      <c r="H274" s="17"/>
      <c r="I274" s="17"/>
      <c r="J274" s="17"/>
      <c r="K274" s="17"/>
      <c r="L274" s="17"/>
      <c r="M274" s="17"/>
      <c r="N274" s="17"/>
      <c r="O274" s="19"/>
      <c r="P274" s="13"/>
      <c r="Q274" s="20"/>
      <c r="R274" s="20"/>
      <c r="S274" s="20"/>
      <c r="T274" s="14"/>
      <c r="U274" s="20"/>
      <c r="V274" s="14"/>
      <c r="W274" s="14"/>
      <c r="X274" s="23"/>
    </row>
    <row r="275" spans="2:24" ht="18" x14ac:dyDescent="0.25">
      <c r="B275" s="16"/>
      <c r="C275" s="18"/>
      <c r="D275" s="17"/>
      <c r="E275" s="17"/>
      <c r="F275" s="17"/>
      <c r="G275" s="17"/>
      <c r="H275" s="17"/>
      <c r="I275" s="17"/>
      <c r="J275" s="17"/>
      <c r="K275" s="17"/>
      <c r="L275" s="17"/>
      <c r="M275" s="17"/>
      <c r="N275" s="17"/>
      <c r="O275" s="19"/>
      <c r="P275" s="21"/>
      <c r="Q275" s="20"/>
      <c r="R275" s="20"/>
      <c r="S275" s="20"/>
      <c r="T275" s="14"/>
      <c r="U275" s="20"/>
      <c r="V275" s="14"/>
      <c r="W275" s="14"/>
      <c r="X275" s="23"/>
    </row>
    <row r="276" spans="2:24" ht="18" x14ac:dyDescent="0.25">
      <c r="B276" s="16"/>
      <c r="C276" s="17"/>
      <c r="D276" s="17"/>
      <c r="E276" s="17"/>
      <c r="F276" s="17"/>
      <c r="G276" s="17"/>
      <c r="H276" s="17"/>
      <c r="I276" s="17"/>
      <c r="J276" s="17"/>
      <c r="K276" s="17"/>
      <c r="L276" s="17"/>
      <c r="M276" s="17"/>
      <c r="N276" s="17"/>
      <c r="O276" s="19"/>
      <c r="P276" s="13"/>
      <c r="Q276" s="20"/>
      <c r="R276" s="20"/>
      <c r="S276" s="20"/>
      <c r="T276" s="14"/>
      <c r="U276" s="20"/>
      <c r="V276" s="14"/>
      <c r="W276" s="14"/>
      <c r="X276" s="23"/>
    </row>
    <row r="277" spans="2:24" ht="18" x14ac:dyDescent="0.25">
      <c r="B277" s="16"/>
      <c r="C277" s="17"/>
      <c r="D277" s="17"/>
      <c r="E277" s="18"/>
      <c r="F277" s="17"/>
      <c r="G277" s="17"/>
      <c r="H277" s="17"/>
      <c r="I277" s="17"/>
      <c r="J277" s="17"/>
      <c r="K277" s="17"/>
      <c r="L277" s="17"/>
      <c r="M277" s="17"/>
      <c r="N277" s="17"/>
      <c r="O277" s="19"/>
      <c r="P277" s="13"/>
      <c r="Q277" s="20"/>
      <c r="R277" s="20"/>
      <c r="S277" s="20"/>
      <c r="T277" s="14"/>
      <c r="U277" s="20"/>
      <c r="V277" s="14"/>
      <c r="W277" s="14"/>
      <c r="X277" s="23"/>
    </row>
    <row r="278" spans="2:24" ht="18" x14ac:dyDescent="0.25">
      <c r="B278" s="16"/>
      <c r="C278" s="18"/>
      <c r="D278" s="18"/>
      <c r="E278" s="18"/>
      <c r="F278" s="18"/>
      <c r="G278" s="18"/>
      <c r="H278" s="18"/>
      <c r="I278" s="18"/>
      <c r="J278" s="18"/>
      <c r="K278" s="18"/>
      <c r="L278" s="18"/>
      <c r="M278" s="18"/>
      <c r="N278" s="18"/>
      <c r="O278" s="19"/>
      <c r="P278" s="21"/>
      <c r="Q278" s="20"/>
      <c r="R278" s="20"/>
      <c r="S278" s="20"/>
      <c r="T278" s="14"/>
      <c r="U278" s="20"/>
      <c r="V278" s="14"/>
      <c r="W278" s="14"/>
      <c r="X278" s="23"/>
    </row>
    <row r="279" spans="2:24" ht="18" x14ac:dyDescent="0.25">
      <c r="B279" s="16"/>
      <c r="C279" s="17"/>
      <c r="D279" s="24"/>
      <c r="E279" s="17"/>
      <c r="F279" s="17"/>
      <c r="G279" s="17"/>
      <c r="H279" s="17"/>
      <c r="I279" s="17"/>
      <c r="J279" s="18"/>
      <c r="K279" s="17"/>
      <c r="L279" s="17"/>
      <c r="M279" s="17"/>
      <c r="N279" s="17"/>
      <c r="O279" s="19"/>
      <c r="P279" s="21"/>
      <c r="Q279" s="20"/>
      <c r="R279" s="20"/>
      <c r="S279" s="20"/>
      <c r="T279" s="14"/>
      <c r="U279" s="20"/>
      <c r="V279" s="20"/>
      <c r="W279" s="14"/>
      <c r="X279" s="23"/>
    </row>
    <row r="280" spans="2:24" ht="18" x14ac:dyDescent="0.25">
      <c r="B280" s="16"/>
      <c r="C280" s="18"/>
      <c r="D280" s="17"/>
      <c r="E280" s="17"/>
      <c r="F280" s="17"/>
      <c r="G280" s="17"/>
      <c r="H280" s="18"/>
      <c r="I280" s="18"/>
      <c r="J280" s="17"/>
      <c r="K280" s="18"/>
      <c r="L280" s="17"/>
      <c r="M280" s="17"/>
      <c r="N280" s="17"/>
      <c r="O280" s="19"/>
      <c r="P280" s="21"/>
      <c r="Q280" s="20"/>
      <c r="R280" s="20"/>
      <c r="S280" s="20"/>
      <c r="T280" s="14"/>
      <c r="U280" s="20"/>
      <c r="V280" s="20"/>
      <c r="W280" s="14"/>
      <c r="X280" s="23"/>
    </row>
    <row r="281" spans="2:24" ht="18" x14ac:dyDescent="0.25">
      <c r="B281" s="16"/>
      <c r="C281" s="17"/>
      <c r="D281" s="17"/>
      <c r="E281" s="17"/>
      <c r="F281" s="17"/>
      <c r="G281" s="17"/>
      <c r="H281" s="17"/>
      <c r="I281" s="17"/>
      <c r="J281" s="17"/>
      <c r="K281" s="17"/>
      <c r="L281" s="17"/>
      <c r="M281" s="17"/>
      <c r="N281" s="17"/>
      <c r="O281" s="19"/>
      <c r="P281" s="21"/>
      <c r="Q281" s="20"/>
      <c r="R281" s="20"/>
      <c r="S281" s="20"/>
      <c r="T281" s="14"/>
      <c r="U281" s="20"/>
      <c r="V281" s="20"/>
      <c r="W281" s="14"/>
      <c r="X281" s="23"/>
    </row>
    <row r="282" spans="2:24" ht="18" x14ac:dyDescent="0.25">
      <c r="B282" s="16"/>
      <c r="C282" s="17"/>
      <c r="D282" s="17"/>
      <c r="E282" s="17"/>
      <c r="F282" s="17"/>
      <c r="G282" s="17"/>
      <c r="H282" s="17"/>
      <c r="I282" s="17"/>
      <c r="J282" s="17"/>
      <c r="K282" s="17"/>
      <c r="L282" s="17"/>
      <c r="M282" s="17"/>
      <c r="N282" s="17"/>
      <c r="O282" s="19"/>
      <c r="P282" s="21"/>
      <c r="Q282" s="20"/>
      <c r="R282" s="20"/>
      <c r="S282" s="20"/>
      <c r="T282" s="14"/>
      <c r="U282" s="20"/>
      <c r="V282" s="20"/>
      <c r="W282" s="14"/>
      <c r="X282" s="23"/>
    </row>
    <row r="283" spans="2:24" ht="18" x14ac:dyDescent="0.25">
      <c r="B283" s="16"/>
      <c r="D283" s="17"/>
      <c r="E283" s="17"/>
      <c r="F283" s="17"/>
      <c r="G283" s="17"/>
      <c r="H283" s="17"/>
      <c r="I283" s="17"/>
      <c r="J283" s="17"/>
      <c r="K283" s="17"/>
      <c r="L283" s="17"/>
      <c r="M283" s="17"/>
      <c r="N283" s="17"/>
      <c r="O283" s="19"/>
      <c r="P283" s="25"/>
      <c r="Q283" s="20"/>
      <c r="R283" s="20"/>
      <c r="S283" s="20"/>
      <c r="T283" s="20"/>
      <c r="U283" s="20"/>
      <c r="V283" s="20"/>
      <c r="W283" s="14"/>
      <c r="X283" s="23"/>
    </row>
    <row r="284" spans="2:24" ht="18" x14ac:dyDescent="0.25">
      <c r="B284" s="16"/>
      <c r="C284" s="17"/>
      <c r="D284" s="17"/>
      <c r="E284" s="17"/>
      <c r="F284" s="17"/>
      <c r="G284" s="17"/>
      <c r="H284" s="17"/>
      <c r="I284" s="17"/>
      <c r="J284" s="17"/>
      <c r="K284" s="17"/>
      <c r="L284" s="17"/>
      <c r="M284" s="17"/>
      <c r="N284" s="17"/>
      <c r="O284" s="19"/>
      <c r="P284" s="21"/>
      <c r="Q284" s="20"/>
      <c r="R284" s="20"/>
      <c r="S284" s="20"/>
      <c r="T284" s="20"/>
      <c r="U284" s="20"/>
      <c r="V284" s="20"/>
      <c r="W284" s="14"/>
      <c r="X284" s="23"/>
    </row>
    <row r="285" spans="2:24" ht="18" x14ac:dyDescent="0.25">
      <c r="B285" s="16"/>
      <c r="C285" s="17"/>
      <c r="D285" s="17"/>
      <c r="E285" s="17"/>
      <c r="F285" s="17"/>
      <c r="G285" s="17"/>
      <c r="H285" s="17"/>
      <c r="I285" s="17"/>
      <c r="J285" s="17"/>
      <c r="K285" s="17"/>
      <c r="L285" s="17"/>
      <c r="M285" s="17"/>
      <c r="N285" s="17"/>
      <c r="O285" s="19"/>
      <c r="P285" s="21"/>
      <c r="Q285" s="20"/>
      <c r="R285" s="20"/>
      <c r="S285" s="20"/>
      <c r="T285" s="20"/>
      <c r="U285" s="20"/>
      <c r="V285" s="20"/>
      <c r="W285" s="14"/>
      <c r="X285" s="23"/>
    </row>
    <row r="286" spans="2:24" ht="18" x14ac:dyDescent="0.25">
      <c r="B286" s="16"/>
      <c r="C286" s="17"/>
      <c r="D286" s="17"/>
      <c r="E286" s="17"/>
      <c r="F286" s="17"/>
      <c r="G286" s="17"/>
      <c r="H286" s="17"/>
      <c r="I286" s="17"/>
      <c r="J286" s="17"/>
      <c r="K286" s="17"/>
      <c r="L286" s="17"/>
      <c r="M286" s="17"/>
      <c r="N286" s="17"/>
      <c r="O286" s="19"/>
      <c r="P286" s="21"/>
      <c r="Q286" s="20"/>
      <c r="R286" s="20"/>
      <c r="S286" s="20"/>
      <c r="T286" s="20"/>
      <c r="U286" s="20"/>
      <c r="V286" s="20"/>
      <c r="W286" s="14"/>
      <c r="X286" s="23"/>
    </row>
    <row r="287" spans="2:24" ht="18" x14ac:dyDescent="0.25">
      <c r="B287" s="16"/>
      <c r="C287" s="17"/>
      <c r="D287" s="17"/>
      <c r="E287" s="17"/>
      <c r="F287" s="17"/>
      <c r="G287" s="17"/>
      <c r="H287" s="17"/>
      <c r="I287" s="17"/>
      <c r="J287" s="17"/>
      <c r="K287" s="17"/>
      <c r="L287" s="17"/>
      <c r="M287" s="17"/>
      <c r="N287" s="17"/>
      <c r="O287" s="19"/>
      <c r="P287" s="26"/>
      <c r="Q287" s="20"/>
      <c r="R287" s="20"/>
      <c r="S287" s="20"/>
      <c r="T287" s="20"/>
      <c r="U287" s="20"/>
      <c r="V287" s="20"/>
      <c r="W287" s="14"/>
      <c r="X287" s="23"/>
    </row>
    <row r="288" spans="2:24" ht="18" x14ac:dyDescent="0.25">
      <c r="B288" s="16"/>
      <c r="C288" s="17"/>
      <c r="D288" s="17"/>
      <c r="E288" s="17"/>
      <c r="F288" s="17"/>
      <c r="G288" s="17"/>
      <c r="H288" s="17"/>
      <c r="I288" s="17"/>
      <c r="J288" s="17"/>
      <c r="K288" s="17"/>
      <c r="L288" s="17"/>
      <c r="M288" s="17"/>
      <c r="N288" s="17"/>
      <c r="O288" s="19"/>
      <c r="P288" s="26"/>
      <c r="Q288" s="20"/>
      <c r="R288" s="20"/>
      <c r="S288" s="20"/>
      <c r="T288" s="20"/>
      <c r="U288" s="20"/>
      <c r="V288" s="20"/>
      <c r="W288" s="14"/>
      <c r="X288" s="23"/>
    </row>
    <row r="289" spans="2:24" ht="18.75" thickBot="1" x14ac:dyDescent="0.3">
      <c r="B289" s="27"/>
      <c r="C289" s="28"/>
      <c r="D289" s="29"/>
      <c r="E289" s="28"/>
      <c r="F289" s="29"/>
      <c r="G289" s="29"/>
      <c r="H289" s="29"/>
      <c r="I289" s="29"/>
      <c r="J289" s="29"/>
      <c r="K289" s="29"/>
      <c r="L289" s="29"/>
      <c r="M289" s="29"/>
      <c r="N289" s="29"/>
      <c r="O289" s="30"/>
      <c r="P289" s="31"/>
      <c r="Q289" s="32"/>
      <c r="R289" s="32"/>
      <c r="S289" s="32"/>
      <c r="T289" s="32"/>
      <c r="U289" s="32"/>
      <c r="V289" s="33"/>
      <c r="W289" s="34"/>
      <c r="X289" s="35"/>
    </row>
    <row r="290" spans="2:24" ht="18.75" thickBot="1" x14ac:dyDescent="0.3">
      <c r="B290" s="786"/>
      <c r="C290" s="787"/>
      <c r="D290" s="787"/>
      <c r="E290" s="787"/>
      <c r="F290" s="787"/>
      <c r="G290" s="787"/>
      <c r="H290" s="787"/>
      <c r="I290" s="787"/>
      <c r="J290" s="787"/>
      <c r="K290" s="787"/>
      <c r="L290" s="787"/>
      <c r="M290" s="787"/>
      <c r="N290" s="787"/>
      <c r="O290" s="787"/>
      <c r="P290" s="788" t="s">
        <v>58</v>
      </c>
      <c r="Q290" s="787"/>
      <c r="R290" s="789" t="s">
        <v>53</v>
      </c>
      <c r="S290" s="790"/>
      <c r="T290" s="790"/>
      <c r="U290" s="791"/>
      <c r="V290" s="36"/>
      <c r="W290" s="37"/>
      <c r="X290" s="38">
        <f>SUM(U267:U289)</f>
        <v>1</v>
      </c>
    </row>
    <row r="291" spans="2:24" ht="17.25" thickBot="1" x14ac:dyDescent="0.3">
      <c r="B291" s="792" t="s">
        <v>59</v>
      </c>
      <c r="C291" s="793"/>
      <c r="D291" s="793"/>
      <c r="E291" s="793"/>
      <c r="F291" s="793"/>
      <c r="G291" s="793"/>
      <c r="H291" s="793"/>
      <c r="I291" s="794"/>
      <c r="J291" s="792" t="s">
        <v>60</v>
      </c>
      <c r="K291" s="793"/>
      <c r="L291" s="793"/>
      <c r="M291" s="793"/>
      <c r="N291" s="793"/>
      <c r="O291" s="793"/>
      <c r="P291" s="794"/>
      <c r="Q291" s="39"/>
      <c r="R291" s="40"/>
      <c r="S291" s="40"/>
      <c r="T291" s="40"/>
      <c r="U291" s="40"/>
      <c r="V291" s="40"/>
      <c r="W291" s="40"/>
      <c r="X291" s="41"/>
    </row>
    <row r="292" spans="2:24" ht="21" thickBot="1" x14ac:dyDescent="0.3">
      <c r="B292" s="795"/>
      <c r="C292" s="787"/>
      <c r="D292" s="787"/>
      <c r="E292" s="787"/>
      <c r="F292" s="787"/>
      <c r="G292" s="787"/>
      <c r="H292" s="787"/>
      <c r="I292" s="796"/>
      <c r="J292" s="795"/>
      <c r="K292" s="787"/>
      <c r="L292" s="787"/>
      <c r="M292" s="787"/>
      <c r="N292" s="787"/>
      <c r="O292" s="787"/>
      <c r="P292" s="796"/>
      <c r="Q292" s="797" t="s">
        <v>61</v>
      </c>
      <c r="R292" s="798"/>
      <c r="S292" s="798"/>
      <c r="T292" s="798"/>
      <c r="U292" s="798"/>
      <c r="V292" s="798"/>
      <c r="W292" s="799"/>
      <c r="X292" s="42">
        <f>X290</f>
        <v>1</v>
      </c>
    </row>
    <row r="294" spans="2:24" ht="15.75" thickBot="1" x14ac:dyDescent="0.3"/>
    <row r="295" spans="2:24" x14ac:dyDescent="0.25">
      <c r="B295" s="800"/>
      <c r="C295" s="793"/>
      <c r="D295" s="793"/>
      <c r="E295" s="793"/>
      <c r="F295" s="793"/>
      <c r="G295" s="803" t="s">
        <v>42</v>
      </c>
      <c r="H295" s="793"/>
      <c r="I295" s="793"/>
      <c r="J295" s="793"/>
      <c r="K295" s="793"/>
      <c r="L295" s="793"/>
      <c r="M295" s="793"/>
      <c r="N295" s="793"/>
      <c r="O295" s="793"/>
      <c r="P295" s="793"/>
      <c r="Q295" s="793"/>
      <c r="R295" s="804" t="s">
        <v>1</v>
      </c>
      <c r="S295" s="805"/>
      <c r="T295" s="805"/>
      <c r="U295" s="806"/>
      <c r="V295" s="807" t="s">
        <v>43</v>
      </c>
      <c r="W295" s="805"/>
      <c r="X295" s="808"/>
    </row>
    <row r="296" spans="2:24" x14ac:dyDescent="0.25">
      <c r="B296" s="801"/>
      <c r="C296" s="802"/>
      <c r="D296" s="802"/>
      <c r="E296" s="802"/>
      <c r="F296" s="802"/>
      <c r="G296" s="801"/>
      <c r="H296" s="802"/>
      <c r="I296" s="802"/>
      <c r="J296" s="802"/>
      <c r="K296" s="802"/>
      <c r="L296" s="802"/>
      <c r="M296" s="802"/>
      <c r="N296" s="802"/>
      <c r="O296" s="802"/>
      <c r="P296" s="802"/>
      <c r="Q296" s="802"/>
      <c r="R296" s="809" t="s">
        <v>3</v>
      </c>
      <c r="S296" s="810"/>
      <c r="T296" s="810"/>
      <c r="U296" s="811"/>
      <c r="V296" s="812">
        <v>1</v>
      </c>
      <c r="W296" s="810"/>
      <c r="X296" s="813"/>
    </row>
    <row r="297" spans="2:24" ht="15.75" thickBot="1" x14ac:dyDescent="0.3">
      <c r="B297" s="795"/>
      <c r="C297" s="787"/>
      <c r="D297" s="787"/>
      <c r="E297" s="787"/>
      <c r="F297" s="787"/>
      <c r="G297" s="795"/>
      <c r="H297" s="787"/>
      <c r="I297" s="787"/>
      <c r="J297" s="787"/>
      <c r="K297" s="787"/>
      <c r="L297" s="787"/>
      <c r="M297" s="787"/>
      <c r="N297" s="787"/>
      <c r="O297" s="787"/>
      <c r="P297" s="787"/>
      <c r="Q297" s="787"/>
      <c r="R297" s="814" t="s">
        <v>4</v>
      </c>
      <c r="S297" s="815"/>
      <c r="T297" s="815"/>
      <c r="U297" s="816"/>
      <c r="V297" s="817">
        <v>44236</v>
      </c>
      <c r="W297" s="818"/>
      <c r="X297" s="819"/>
    </row>
    <row r="298" spans="2:24" x14ac:dyDescent="0.25">
      <c r="B298" s="820" t="s">
        <v>44</v>
      </c>
      <c r="C298" s="793"/>
      <c r="D298" s="793"/>
      <c r="E298" s="793"/>
      <c r="F298" s="794"/>
      <c r="G298" s="821" t="s">
        <v>45</v>
      </c>
      <c r="H298" s="822"/>
      <c r="I298" s="822"/>
      <c r="J298" s="822"/>
      <c r="K298" s="822"/>
      <c r="L298" s="822"/>
      <c r="M298" s="822"/>
      <c r="N298" s="822"/>
      <c r="O298" s="822"/>
      <c r="P298" s="822"/>
      <c r="Q298" s="822"/>
      <c r="R298" s="822"/>
      <c r="S298" s="822"/>
      <c r="T298" s="822"/>
      <c r="U298" s="822"/>
      <c r="V298" s="822"/>
      <c r="W298" s="822"/>
      <c r="X298" s="823"/>
    </row>
    <row r="299" spans="2:24" ht="15.75" thickBot="1" x14ac:dyDescent="0.3">
      <c r="B299" s="795"/>
      <c r="C299" s="787"/>
      <c r="D299" s="787"/>
      <c r="E299" s="787"/>
      <c r="F299" s="796"/>
      <c r="G299" s="824"/>
      <c r="H299" s="825"/>
      <c r="I299" s="825"/>
      <c r="J299" s="825"/>
      <c r="K299" s="825"/>
      <c r="L299" s="825"/>
      <c r="M299" s="825"/>
      <c r="N299" s="825"/>
      <c r="O299" s="825"/>
      <c r="P299" s="825"/>
      <c r="Q299" s="825"/>
      <c r="R299" s="825"/>
      <c r="S299" s="825"/>
      <c r="T299" s="825"/>
      <c r="U299" s="825"/>
      <c r="V299" s="825"/>
      <c r="W299" s="825"/>
      <c r="X299" s="826"/>
    </row>
    <row r="300" spans="2:24" ht="18.75" thickBot="1" x14ac:dyDescent="0.3">
      <c r="B300" s="827" t="s">
        <v>46</v>
      </c>
      <c r="C300" s="798"/>
      <c r="D300" s="798"/>
      <c r="E300" s="798"/>
      <c r="F300" s="798"/>
      <c r="G300" s="798"/>
      <c r="H300" s="822" t="s">
        <v>47</v>
      </c>
      <c r="I300" s="793"/>
      <c r="J300" s="828"/>
      <c r="K300" s="798"/>
      <c r="L300" s="798"/>
      <c r="M300" s="798"/>
      <c r="N300" s="798"/>
      <c r="O300" s="798"/>
      <c r="P300" s="828" t="s">
        <v>48</v>
      </c>
      <c r="Q300" s="798"/>
      <c r="R300" s="798"/>
      <c r="S300" s="798"/>
      <c r="T300" s="798"/>
      <c r="U300" s="798"/>
      <c r="V300" s="798"/>
      <c r="W300" s="798"/>
      <c r="X300" s="799"/>
    </row>
    <row r="301" spans="2:24" ht="36" customHeight="1" thickBot="1" x14ac:dyDescent="0.3">
      <c r="B301" s="829">
        <f>PRESUPUESTO!$B$21</f>
        <v>2</v>
      </c>
      <c r="C301" s="793"/>
      <c r="D301" s="793"/>
      <c r="E301" s="793"/>
      <c r="F301" s="793"/>
      <c r="G301" s="793"/>
      <c r="H301" s="830">
        <f>PRESUPUESTO!B22</f>
        <v>2.0099999999999998</v>
      </c>
      <c r="I301" s="831"/>
      <c r="J301" s="832" t="str">
        <f>PRESUPUESTO!$F$21</f>
        <v>DEMOLICIONES Y DESMONTES</v>
      </c>
      <c r="K301" s="798"/>
      <c r="L301" s="798"/>
      <c r="M301" s="798"/>
      <c r="N301" s="798"/>
      <c r="O301" s="799"/>
      <c r="P301" s="833" t="str">
        <f>PRESUPUESTO!F22</f>
        <v>Picada de Enchape de pisos y muros, bases de meson. (Incluye retiro de material sobrante y disposición final en R.S.)</v>
      </c>
      <c r="Q301" s="793"/>
      <c r="R301" s="793"/>
      <c r="S301" s="793"/>
      <c r="T301" s="793"/>
      <c r="U301" s="793"/>
      <c r="V301" s="793"/>
      <c r="W301" s="793"/>
      <c r="X301" s="794"/>
    </row>
    <row r="302" spans="2:24" ht="18.75" thickBot="1" x14ac:dyDescent="0.3">
      <c r="B302" s="821" t="s">
        <v>49</v>
      </c>
      <c r="C302" s="834"/>
      <c r="D302" s="834"/>
      <c r="E302" s="834"/>
      <c r="F302" s="834"/>
      <c r="G302" s="834"/>
      <c r="H302" s="835"/>
      <c r="I302" s="835"/>
      <c r="J302" s="834"/>
      <c r="K302" s="834"/>
      <c r="L302" s="834"/>
      <c r="M302" s="834"/>
      <c r="N302" s="834"/>
      <c r="O302" s="834"/>
      <c r="P302" s="837" t="s">
        <v>50</v>
      </c>
      <c r="Q302" s="839" t="s">
        <v>51</v>
      </c>
      <c r="R302" s="840"/>
      <c r="S302" s="841"/>
      <c r="T302" s="842" t="s">
        <v>20</v>
      </c>
      <c r="U302" s="844" t="s">
        <v>52</v>
      </c>
      <c r="V302" s="846" t="s">
        <v>53</v>
      </c>
      <c r="W302" s="847"/>
      <c r="X302" s="848"/>
    </row>
    <row r="303" spans="2:24" ht="26.25" thickBot="1" x14ac:dyDescent="0.3">
      <c r="B303" s="836"/>
      <c r="C303" s="835"/>
      <c r="D303" s="835"/>
      <c r="E303" s="835"/>
      <c r="F303" s="835"/>
      <c r="G303" s="835"/>
      <c r="H303" s="835"/>
      <c r="I303" s="835"/>
      <c r="J303" s="835"/>
      <c r="K303" s="835"/>
      <c r="L303" s="835"/>
      <c r="M303" s="835"/>
      <c r="N303" s="835"/>
      <c r="O303" s="835"/>
      <c r="P303" s="838"/>
      <c r="Q303" s="4" t="s">
        <v>54</v>
      </c>
      <c r="R303" s="5" t="s">
        <v>55</v>
      </c>
      <c r="S303" s="6" t="s">
        <v>56</v>
      </c>
      <c r="T303" s="843"/>
      <c r="U303" s="845"/>
      <c r="V303" s="7" t="s">
        <v>57</v>
      </c>
      <c r="W303" s="8" t="s">
        <v>21</v>
      </c>
      <c r="X303" s="9" t="s">
        <v>22</v>
      </c>
    </row>
    <row r="304" spans="2:24" ht="18" x14ac:dyDescent="0.25">
      <c r="B304" s="10"/>
      <c r="C304" s="11"/>
      <c r="D304" s="11"/>
      <c r="E304" s="11"/>
      <c r="F304" s="11"/>
      <c r="G304" s="11"/>
      <c r="H304" s="11"/>
      <c r="I304" s="11"/>
      <c r="J304" s="11"/>
      <c r="K304" s="11"/>
      <c r="L304" s="11"/>
      <c r="M304" s="11"/>
      <c r="N304" s="11"/>
      <c r="O304" s="12"/>
      <c r="P304" s="13"/>
      <c r="Q304" s="14"/>
      <c r="R304" s="14" t="s">
        <v>360</v>
      </c>
      <c r="S304" s="14"/>
      <c r="T304" s="14"/>
      <c r="U304" s="14"/>
      <c r="V304" s="14"/>
      <c r="W304" s="14"/>
      <c r="X304" s="15"/>
    </row>
    <row r="305" spans="2:24" ht="36" customHeight="1" x14ac:dyDescent="0.25">
      <c r="B305" s="16"/>
      <c r="C305" s="17"/>
      <c r="D305" s="17"/>
      <c r="E305" s="17"/>
      <c r="F305" s="18"/>
      <c r="G305" s="18"/>
      <c r="H305" s="18"/>
      <c r="I305" s="18"/>
      <c r="J305" s="18"/>
      <c r="K305" s="18"/>
      <c r="L305" s="17"/>
      <c r="M305" s="17"/>
      <c r="N305" s="17"/>
      <c r="O305" s="19"/>
      <c r="P305" s="412" t="s">
        <v>356</v>
      </c>
      <c r="Q305" s="20" t="s">
        <v>357</v>
      </c>
      <c r="R305" s="20">
        <v>19.8</v>
      </c>
      <c r="S305" s="430"/>
      <c r="T305" s="14"/>
      <c r="U305" s="14"/>
      <c r="V305" s="14"/>
      <c r="W305" s="14">
        <f>R305</f>
        <v>19.8</v>
      </c>
      <c r="X305" s="15"/>
    </row>
    <row r="306" spans="2:24" ht="18" x14ac:dyDescent="0.25">
      <c r="B306" s="16"/>
      <c r="C306" s="17"/>
      <c r="D306" s="17"/>
      <c r="E306" s="17"/>
      <c r="F306" s="18"/>
      <c r="G306" s="18"/>
      <c r="H306" s="18"/>
      <c r="I306" s="18"/>
      <c r="J306" s="18"/>
      <c r="K306" s="18"/>
      <c r="L306" s="17"/>
      <c r="M306" s="17"/>
      <c r="N306" s="17"/>
      <c r="O306" s="19"/>
      <c r="P306" s="13"/>
      <c r="Q306" s="194" t="s">
        <v>364</v>
      </c>
      <c r="R306" s="195"/>
      <c r="S306" s="194"/>
      <c r="T306" s="194"/>
      <c r="U306" s="194"/>
      <c r="V306" s="194"/>
      <c r="W306" s="14">
        <f>R306</f>
        <v>0</v>
      </c>
      <c r="X306" s="15"/>
    </row>
    <row r="307" spans="2:24" ht="18" x14ac:dyDescent="0.25">
      <c r="B307" s="16"/>
      <c r="C307" s="17"/>
      <c r="D307" s="17"/>
      <c r="E307" s="17"/>
      <c r="F307" s="18"/>
      <c r="G307" s="18"/>
      <c r="H307" s="18"/>
      <c r="I307" s="18"/>
      <c r="J307" s="18"/>
      <c r="K307" s="18"/>
      <c r="L307" s="17"/>
      <c r="M307" s="17"/>
      <c r="N307" s="17"/>
      <c r="O307" s="19"/>
      <c r="P307" s="21"/>
      <c r="Q307" s="20" t="s">
        <v>358</v>
      </c>
      <c r="R307" s="14">
        <v>2.5</v>
      </c>
      <c r="S307" s="430"/>
      <c r="T307" s="14"/>
      <c r="U307" s="14"/>
      <c r="V307" s="14"/>
      <c r="W307" s="14">
        <f>R307</f>
        <v>2.5</v>
      </c>
      <c r="X307" s="15"/>
    </row>
    <row r="308" spans="2:24" ht="18" x14ac:dyDescent="0.25">
      <c r="B308" s="16"/>
      <c r="D308" s="17"/>
      <c r="E308" s="17"/>
      <c r="F308" s="18"/>
      <c r="G308" s="18"/>
      <c r="H308" s="18"/>
      <c r="J308" s="18"/>
      <c r="K308" s="18"/>
      <c r="L308" s="17"/>
      <c r="M308" s="17"/>
      <c r="N308" s="17"/>
      <c r="O308" s="19"/>
      <c r="P308" s="13"/>
      <c r="Q308" s="20" t="s">
        <v>359</v>
      </c>
      <c r="R308" s="20">
        <f>5.6*2.2</f>
        <v>12.32</v>
      </c>
      <c r="S308" s="430"/>
      <c r="T308" s="14"/>
      <c r="U308" s="20"/>
      <c r="V308" s="14"/>
      <c r="W308" s="14">
        <f>R308</f>
        <v>12.32</v>
      </c>
      <c r="X308" s="15"/>
    </row>
    <row r="309" spans="2:24" ht="18" x14ac:dyDescent="0.25">
      <c r="B309" s="22"/>
      <c r="C309" s="17"/>
      <c r="D309" s="18"/>
      <c r="E309" s="17"/>
      <c r="F309" s="18"/>
      <c r="G309" s="18"/>
      <c r="H309" s="18"/>
      <c r="I309" s="18"/>
      <c r="J309" s="18"/>
      <c r="K309" s="18"/>
      <c r="L309" s="17"/>
      <c r="M309" s="17"/>
      <c r="N309" s="17"/>
      <c r="O309" s="19"/>
      <c r="P309" s="21"/>
      <c r="Q309" s="20"/>
      <c r="R309" s="20"/>
      <c r="S309" s="20"/>
      <c r="T309" s="14"/>
      <c r="U309" s="20"/>
      <c r="V309" s="14"/>
      <c r="W309" s="14"/>
      <c r="X309" s="15"/>
    </row>
    <row r="310" spans="2:24" ht="18" x14ac:dyDescent="0.25">
      <c r="B310" s="16"/>
      <c r="C310" s="17"/>
      <c r="D310" s="17"/>
      <c r="E310" s="17"/>
      <c r="F310" s="18"/>
      <c r="G310" s="18"/>
      <c r="H310" s="18"/>
      <c r="I310" s="18"/>
      <c r="J310" s="18"/>
      <c r="K310" s="18"/>
      <c r="L310" s="17"/>
      <c r="M310" s="17"/>
      <c r="N310" s="17"/>
      <c r="O310" s="19"/>
      <c r="P310" s="412" t="s">
        <v>361</v>
      </c>
      <c r="Q310" s="20" t="s">
        <v>363</v>
      </c>
      <c r="R310" s="14">
        <v>17.399999999999999</v>
      </c>
      <c r="S310" s="20"/>
      <c r="T310" s="14"/>
      <c r="U310" s="20"/>
      <c r="V310" s="14"/>
      <c r="W310" s="14">
        <f t="shared" ref="W310:W318" si="0">R310</f>
        <v>17.399999999999999</v>
      </c>
      <c r="X310" s="23"/>
    </row>
    <row r="311" spans="2:24" ht="18" x14ac:dyDescent="0.25">
      <c r="B311" s="16"/>
      <c r="C311" s="17"/>
      <c r="D311" s="17"/>
      <c r="E311" s="17"/>
      <c r="F311" s="17"/>
      <c r="G311" s="17"/>
      <c r="H311" s="17"/>
      <c r="I311" s="17"/>
      <c r="J311" s="17"/>
      <c r="K311" s="17"/>
      <c r="L311" s="17"/>
      <c r="M311" s="17"/>
      <c r="N311" s="17"/>
      <c r="O311" s="19"/>
      <c r="P311" s="13"/>
      <c r="Q311" s="34" t="s">
        <v>365</v>
      </c>
      <c r="R311" s="14">
        <v>15.5</v>
      </c>
      <c r="S311" s="20"/>
      <c r="T311" s="14"/>
      <c r="U311" s="20"/>
      <c r="V311" s="14"/>
      <c r="W311" s="14">
        <f t="shared" si="0"/>
        <v>15.5</v>
      </c>
      <c r="X311" s="23"/>
    </row>
    <row r="312" spans="2:24" ht="18" x14ac:dyDescent="0.25">
      <c r="B312" s="16"/>
      <c r="C312" s="18"/>
      <c r="D312" s="17"/>
      <c r="E312" s="17"/>
      <c r="F312" s="17"/>
      <c r="G312" s="17"/>
      <c r="H312" s="17"/>
      <c r="I312" s="17"/>
      <c r="J312" s="17"/>
      <c r="K312" s="17"/>
      <c r="L312" s="17"/>
      <c r="M312" s="17"/>
      <c r="N312" s="17"/>
      <c r="O312" s="19"/>
      <c r="P312" s="21"/>
      <c r="Q312" s="20" t="s">
        <v>358</v>
      </c>
      <c r="R312" s="14">
        <v>2.25</v>
      </c>
      <c r="S312" s="20"/>
      <c r="T312" s="14"/>
      <c r="U312" s="20"/>
      <c r="V312" s="14"/>
      <c r="W312" s="14">
        <f t="shared" si="0"/>
        <v>2.25</v>
      </c>
      <c r="X312" s="23"/>
    </row>
    <row r="313" spans="2:24" ht="18" x14ac:dyDescent="0.25">
      <c r="B313" s="16"/>
      <c r="C313" s="17"/>
      <c r="D313" s="17"/>
      <c r="E313" s="17"/>
      <c r="F313" s="17"/>
      <c r="G313" s="17"/>
      <c r="H313" s="17"/>
      <c r="I313" s="17"/>
      <c r="J313" s="17"/>
      <c r="K313" s="17"/>
      <c r="L313" s="17"/>
      <c r="M313" s="17"/>
      <c r="N313" s="17"/>
      <c r="O313" s="19"/>
      <c r="P313" s="13"/>
      <c r="Q313" s="637" t="s">
        <v>359</v>
      </c>
      <c r="R313" s="637">
        <f>5.45*2.2</f>
        <v>11.990000000000002</v>
      </c>
      <c r="S313" s="637"/>
      <c r="T313" s="638"/>
      <c r="U313" s="637"/>
      <c r="V313" s="638"/>
      <c r="W313" s="638">
        <f t="shared" si="0"/>
        <v>11.990000000000002</v>
      </c>
      <c r="X313" s="23"/>
    </row>
    <row r="314" spans="2:24" ht="18" x14ac:dyDescent="0.25">
      <c r="B314" s="16"/>
      <c r="C314" s="17"/>
      <c r="D314" s="17"/>
      <c r="E314" s="18"/>
      <c r="F314" s="17"/>
      <c r="G314" s="17"/>
      <c r="H314" s="17"/>
      <c r="I314" s="17"/>
      <c r="J314" s="17"/>
      <c r="K314" s="17"/>
      <c r="L314" s="17"/>
      <c r="M314" s="17"/>
      <c r="N314" s="17"/>
      <c r="O314" s="19"/>
      <c r="P314" s="13"/>
      <c r="Q314" s="20"/>
      <c r="R314" s="20"/>
      <c r="S314" s="20"/>
      <c r="T314" s="14"/>
      <c r="U314" s="20"/>
      <c r="V314" s="14"/>
      <c r="W314" s="14"/>
      <c r="X314" s="23"/>
    </row>
    <row r="315" spans="2:24" ht="18" x14ac:dyDescent="0.25">
      <c r="B315" s="16"/>
      <c r="C315" s="18"/>
      <c r="D315" s="18"/>
      <c r="E315" s="18"/>
      <c r="F315" s="18"/>
      <c r="G315" s="18"/>
      <c r="H315" s="18"/>
      <c r="I315" s="18"/>
      <c r="J315" s="18"/>
      <c r="K315" s="18"/>
      <c r="L315" s="18"/>
      <c r="M315" s="18"/>
      <c r="N315" s="18"/>
      <c r="O315" s="19"/>
      <c r="P315" s="412" t="s">
        <v>362</v>
      </c>
      <c r="Q315" s="20" t="s">
        <v>357</v>
      </c>
      <c r="R315" s="20">
        <v>15</v>
      </c>
      <c r="S315" s="20"/>
      <c r="T315" s="14"/>
      <c r="U315" s="20"/>
      <c r="V315" s="14"/>
      <c r="W315" s="14">
        <f t="shared" si="0"/>
        <v>15</v>
      </c>
      <c r="X315" s="23"/>
    </row>
    <row r="316" spans="2:24" ht="18" x14ac:dyDescent="0.25">
      <c r="B316" s="16"/>
      <c r="C316" s="17"/>
      <c r="D316" s="24"/>
      <c r="E316" s="17"/>
      <c r="F316" s="17"/>
      <c r="G316" s="17"/>
      <c r="H316" s="17"/>
      <c r="I316" s="17"/>
      <c r="J316" s="18"/>
      <c r="K316" s="17"/>
      <c r="L316" s="17"/>
      <c r="M316" s="17"/>
      <c r="N316" s="17"/>
      <c r="O316" s="19"/>
      <c r="P316" s="13"/>
      <c r="Q316" s="34" t="s">
        <v>365</v>
      </c>
      <c r="R316" s="20">
        <v>15.7</v>
      </c>
      <c r="S316" s="20"/>
      <c r="T316" s="14"/>
      <c r="U316" s="20"/>
      <c r="V316" s="20"/>
      <c r="W316" s="14">
        <f t="shared" si="0"/>
        <v>15.7</v>
      </c>
      <c r="X316" s="23"/>
    </row>
    <row r="317" spans="2:24" ht="18" x14ac:dyDescent="0.25">
      <c r="B317" s="16"/>
      <c r="C317" s="18"/>
      <c r="D317" s="17"/>
      <c r="E317" s="17"/>
      <c r="F317" s="17"/>
      <c r="G317" s="17"/>
      <c r="H317" s="18"/>
      <c r="I317" s="18"/>
      <c r="J317" s="17"/>
      <c r="K317" s="18"/>
      <c r="L317" s="17"/>
      <c r="M317" s="17"/>
      <c r="N317" s="17"/>
      <c r="O317" s="19"/>
      <c r="P317" s="21"/>
      <c r="Q317" s="20" t="s">
        <v>358</v>
      </c>
      <c r="R317" s="20">
        <v>2.46</v>
      </c>
      <c r="S317" s="20"/>
      <c r="T317" s="14"/>
      <c r="U317" s="20"/>
      <c r="V317" s="20"/>
      <c r="W317" s="14">
        <f t="shared" si="0"/>
        <v>2.46</v>
      </c>
      <c r="X317" s="23"/>
    </row>
    <row r="318" spans="2:24" ht="18" x14ac:dyDescent="0.25">
      <c r="B318" s="16"/>
      <c r="C318" s="17"/>
      <c r="D318" s="17"/>
      <c r="E318" s="17"/>
      <c r="F318" s="17"/>
      <c r="G318" s="17"/>
      <c r="H318" s="17"/>
      <c r="I318" s="17"/>
      <c r="J318" s="17"/>
      <c r="K318" s="17"/>
      <c r="L318" s="17"/>
      <c r="M318" s="17"/>
      <c r="N318" s="17"/>
      <c r="O318" s="19"/>
      <c r="P318" s="21"/>
      <c r="Q318" s="20" t="s">
        <v>359</v>
      </c>
      <c r="R318" s="20">
        <f>(5.6-0.7)*2.2</f>
        <v>10.78</v>
      </c>
      <c r="S318" s="20"/>
      <c r="T318" s="14"/>
      <c r="U318" s="20"/>
      <c r="V318" s="20"/>
      <c r="W318" s="14">
        <f t="shared" si="0"/>
        <v>10.78</v>
      </c>
      <c r="X318" s="23"/>
    </row>
    <row r="319" spans="2:24" ht="18" x14ac:dyDescent="0.25">
      <c r="B319" s="16"/>
      <c r="C319" s="17"/>
      <c r="D319" s="17"/>
      <c r="E319" s="17"/>
      <c r="F319" s="17"/>
      <c r="G319" s="17"/>
      <c r="H319" s="17"/>
      <c r="I319" s="17"/>
      <c r="J319" s="17"/>
      <c r="K319" s="17"/>
      <c r="L319" s="17"/>
      <c r="M319" s="17"/>
      <c r="N319" s="17"/>
      <c r="O319" s="19"/>
      <c r="P319" s="21"/>
      <c r="Q319" s="20"/>
      <c r="R319" s="20"/>
      <c r="S319" s="20"/>
      <c r="T319" s="14"/>
      <c r="U319" s="20"/>
      <c r="V319" s="20"/>
      <c r="W319" s="14"/>
      <c r="X319" s="23"/>
    </row>
    <row r="320" spans="2:24" ht="18" x14ac:dyDescent="0.25">
      <c r="B320" s="16"/>
      <c r="D320" s="17"/>
      <c r="E320" s="17"/>
      <c r="F320" s="17"/>
      <c r="G320" s="17"/>
      <c r="H320" s="17"/>
      <c r="I320" s="17"/>
      <c r="J320" s="17"/>
      <c r="K320" s="17"/>
      <c r="L320" s="17"/>
      <c r="M320" s="17"/>
      <c r="N320" s="17"/>
      <c r="O320" s="19"/>
      <c r="P320" s="25"/>
      <c r="Q320" s="20"/>
      <c r="R320" s="20"/>
      <c r="S320" s="20"/>
      <c r="T320" s="20"/>
      <c r="U320" s="20"/>
      <c r="V320" s="20"/>
      <c r="W320" s="14"/>
      <c r="X320" s="23"/>
    </row>
    <row r="321" spans="2:24" ht="18" x14ac:dyDescent="0.25">
      <c r="B321" s="16"/>
      <c r="C321" s="17"/>
      <c r="D321" s="17"/>
      <c r="E321" s="17"/>
      <c r="F321" s="17"/>
      <c r="G321" s="17"/>
      <c r="H321" s="17"/>
      <c r="I321" s="17"/>
      <c r="J321" s="17"/>
      <c r="K321" s="17"/>
      <c r="L321" s="17"/>
      <c r="M321" s="17"/>
      <c r="N321" s="17"/>
      <c r="O321" s="19"/>
      <c r="P321" s="21"/>
      <c r="Q321" s="20"/>
      <c r="R321" s="20"/>
      <c r="S321" s="20"/>
      <c r="T321" s="20"/>
      <c r="U321" s="20"/>
      <c r="V321" s="20"/>
      <c r="W321" s="14"/>
      <c r="X321" s="23"/>
    </row>
    <row r="322" spans="2:24" ht="18" x14ac:dyDescent="0.25">
      <c r="B322" s="16"/>
      <c r="C322" s="17"/>
      <c r="D322" s="17"/>
      <c r="E322" s="17"/>
      <c r="F322" s="17"/>
      <c r="G322" s="17"/>
      <c r="H322" s="17"/>
      <c r="I322" s="17"/>
      <c r="J322" s="17"/>
      <c r="K322" s="17"/>
      <c r="L322" s="17"/>
      <c r="M322" s="17"/>
      <c r="N322" s="17"/>
      <c r="O322" s="19"/>
      <c r="P322" s="21"/>
      <c r="Q322" s="20"/>
      <c r="R322" s="20"/>
      <c r="S322" s="20"/>
      <c r="T322" s="20"/>
      <c r="U322" s="20"/>
      <c r="V322" s="20"/>
      <c r="W322" s="14"/>
      <c r="X322" s="23"/>
    </row>
    <row r="323" spans="2:24" ht="18" x14ac:dyDescent="0.25">
      <c r="B323" s="16"/>
      <c r="C323" s="17"/>
      <c r="D323" s="17"/>
      <c r="E323" s="17"/>
      <c r="F323" s="17"/>
      <c r="G323" s="17"/>
      <c r="H323" s="17"/>
      <c r="I323" s="17"/>
      <c r="J323" s="17"/>
      <c r="K323" s="17"/>
      <c r="L323" s="17"/>
      <c r="M323" s="17"/>
      <c r="N323" s="17"/>
      <c r="O323" s="19"/>
      <c r="P323" s="21"/>
      <c r="Q323" s="20"/>
      <c r="R323" s="20"/>
      <c r="S323" s="20"/>
      <c r="T323" s="20"/>
      <c r="U323" s="20"/>
      <c r="V323" s="20"/>
      <c r="W323" s="14"/>
      <c r="X323" s="23"/>
    </row>
    <row r="324" spans="2:24" ht="18" x14ac:dyDescent="0.25">
      <c r="B324" s="16"/>
      <c r="C324" s="17"/>
      <c r="D324" s="17"/>
      <c r="E324" s="17"/>
      <c r="F324" s="17"/>
      <c r="G324" s="17"/>
      <c r="H324" s="17"/>
      <c r="I324" s="17"/>
      <c r="J324" s="17"/>
      <c r="K324" s="17"/>
      <c r="L324" s="17"/>
      <c r="M324" s="17"/>
      <c r="N324" s="17"/>
      <c r="O324" s="19"/>
      <c r="P324" s="26"/>
      <c r="Q324" s="20"/>
      <c r="R324" s="20"/>
      <c r="S324" s="20"/>
      <c r="T324" s="20"/>
      <c r="U324" s="20"/>
      <c r="V324" s="20"/>
      <c r="W324" s="14"/>
      <c r="X324" s="23"/>
    </row>
    <row r="325" spans="2:24" ht="18" x14ac:dyDescent="0.25">
      <c r="B325" s="16"/>
      <c r="C325" s="17"/>
      <c r="D325" s="17"/>
      <c r="E325" s="17"/>
      <c r="F325" s="17"/>
      <c r="G325" s="17"/>
      <c r="H325" s="17"/>
      <c r="I325" s="17"/>
      <c r="J325" s="17"/>
      <c r="K325" s="17"/>
      <c r="L325" s="17"/>
      <c r="M325" s="17"/>
      <c r="N325" s="17"/>
      <c r="O325" s="19"/>
      <c r="P325" s="26"/>
      <c r="Q325" s="20"/>
      <c r="R325" s="20"/>
      <c r="S325" s="20"/>
      <c r="T325" s="20"/>
      <c r="U325" s="20"/>
      <c r="V325" s="20"/>
      <c r="W325" s="14"/>
      <c r="X325" s="23"/>
    </row>
    <row r="326" spans="2:24" ht="18.75" thickBot="1" x14ac:dyDescent="0.3">
      <c r="B326" s="27"/>
      <c r="C326" s="28"/>
      <c r="D326" s="29"/>
      <c r="E326" s="28"/>
      <c r="F326" s="29"/>
      <c r="G326" s="29"/>
      <c r="H326" s="29"/>
      <c r="I326" s="29"/>
      <c r="J326" s="29"/>
      <c r="K326" s="29"/>
      <c r="L326" s="29"/>
      <c r="M326" s="29"/>
      <c r="N326" s="29"/>
      <c r="O326" s="30"/>
      <c r="P326" s="31"/>
      <c r="Q326" s="32"/>
      <c r="R326" s="32"/>
      <c r="S326" s="32"/>
      <c r="T326" s="32"/>
      <c r="U326" s="32"/>
      <c r="V326" s="33"/>
      <c r="W326" s="34"/>
      <c r="X326" s="35"/>
    </row>
    <row r="327" spans="2:24" ht="18.75" thickBot="1" x14ac:dyDescent="0.3">
      <c r="B327" s="786"/>
      <c r="C327" s="787"/>
      <c r="D327" s="787"/>
      <c r="E327" s="787"/>
      <c r="F327" s="787"/>
      <c r="G327" s="787"/>
      <c r="H327" s="787"/>
      <c r="I327" s="787"/>
      <c r="J327" s="787"/>
      <c r="K327" s="787"/>
      <c r="L327" s="787"/>
      <c r="M327" s="787"/>
      <c r="N327" s="787"/>
      <c r="O327" s="787"/>
      <c r="P327" s="788" t="s">
        <v>58</v>
      </c>
      <c r="Q327" s="787"/>
      <c r="R327" s="789" t="s">
        <v>53</v>
      </c>
      <c r="S327" s="790"/>
      <c r="T327" s="790"/>
      <c r="U327" s="791"/>
      <c r="V327" s="36"/>
      <c r="W327" s="37"/>
      <c r="X327" s="38">
        <f>SUM(W304:W326)</f>
        <v>125.70000000000002</v>
      </c>
    </row>
    <row r="328" spans="2:24" ht="17.25" thickBot="1" x14ac:dyDescent="0.3">
      <c r="B328" s="792" t="s">
        <v>59</v>
      </c>
      <c r="C328" s="793"/>
      <c r="D328" s="793"/>
      <c r="E328" s="793"/>
      <c r="F328" s="793"/>
      <c r="G328" s="793"/>
      <c r="H328" s="793"/>
      <c r="I328" s="794"/>
      <c r="J328" s="792" t="s">
        <v>60</v>
      </c>
      <c r="K328" s="793"/>
      <c r="L328" s="793"/>
      <c r="M328" s="793"/>
      <c r="N328" s="793"/>
      <c r="O328" s="793"/>
      <c r="P328" s="794"/>
      <c r="Q328" s="39"/>
      <c r="R328" s="40"/>
      <c r="S328" s="40"/>
      <c r="T328" s="40"/>
      <c r="U328" s="40"/>
      <c r="V328" s="40"/>
      <c r="W328" s="40"/>
      <c r="X328" s="41"/>
    </row>
    <row r="329" spans="2:24" ht="21" thickBot="1" x14ac:dyDescent="0.3">
      <c r="B329" s="795"/>
      <c r="C329" s="787"/>
      <c r="D329" s="787"/>
      <c r="E329" s="787"/>
      <c r="F329" s="787"/>
      <c r="G329" s="787"/>
      <c r="H329" s="787"/>
      <c r="I329" s="796"/>
      <c r="J329" s="795"/>
      <c r="K329" s="787"/>
      <c r="L329" s="787"/>
      <c r="M329" s="787"/>
      <c r="N329" s="787"/>
      <c r="O329" s="787"/>
      <c r="P329" s="796"/>
      <c r="Q329" s="797" t="s">
        <v>61</v>
      </c>
      <c r="R329" s="798"/>
      <c r="S329" s="798"/>
      <c r="T329" s="798"/>
      <c r="U329" s="798"/>
      <c r="V329" s="798"/>
      <c r="W329" s="799"/>
      <c r="X329" s="42">
        <f>X327</f>
        <v>125.70000000000002</v>
      </c>
    </row>
    <row r="331" spans="2:24" ht="15.75" thickBot="1" x14ac:dyDescent="0.3"/>
    <row r="332" spans="2:24" x14ac:dyDescent="0.25">
      <c r="B332" s="800"/>
      <c r="C332" s="793"/>
      <c r="D332" s="793"/>
      <c r="E332" s="793"/>
      <c r="F332" s="793"/>
      <c r="G332" s="803" t="s">
        <v>42</v>
      </c>
      <c r="H332" s="793"/>
      <c r="I332" s="793"/>
      <c r="J332" s="793"/>
      <c r="K332" s="793"/>
      <c r="L332" s="793"/>
      <c r="M332" s="793"/>
      <c r="N332" s="793"/>
      <c r="O332" s="793"/>
      <c r="P332" s="793"/>
      <c r="Q332" s="793"/>
      <c r="R332" s="804" t="s">
        <v>1</v>
      </c>
      <c r="S332" s="805"/>
      <c r="T332" s="805"/>
      <c r="U332" s="806"/>
      <c r="V332" s="807" t="s">
        <v>43</v>
      </c>
      <c r="W332" s="805"/>
      <c r="X332" s="808"/>
    </row>
    <row r="333" spans="2:24" x14ac:dyDescent="0.25">
      <c r="B333" s="801"/>
      <c r="C333" s="802"/>
      <c r="D333" s="802"/>
      <c r="E333" s="802"/>
      <c r="F333" s="802"/>
      <c r="G333" s="801"/>
      <c r="H333" s="802"/>
      <c r="I333" s="802"/>
      <c r="J333" s="802"/>
      <c r="K333" s="802"/>
      <c r="L333" s="802"/>
      <c r="M333" s="802"/>
      <c r="N333" s="802"/>
      <c r="O333" s="802"/>
      <c r="P333" s="802"/>
      <c r="Q333" s="802"/>
      <c r="R333" s="809" t="s">
        <v>3</v>
      </c>
      <c r="S333" s="810"/>
      <c r="T333" s="810"/>
      <c r="U333" s="811"/>
      <c r="V333" s="812">
        <v>1</v>
      </c>
      <c r="W333" s="810"/>
      <c r="X333" s="813"/>
    </row>
    <row r="334" spans="2:24" ht="15.75" thickBot="1" x14ac:dyDescent="0.3">
      <c r="B334" s="795"/>
      <c r="C334" s="787"/>
      <c r="D334" s="787"/>
      <c r="E334" s="787"/>
      <c r="F334" s="787"/>
      <c r="G334" s="795"/>
      <c r="H334" s="787"/>
      <c r="I334" s="787"/>
      <c r="J334" s="787"/>
      <c r="K334" s="787"/>
      <c r="L334" s="787"/>
      <c r="M334" s="787"/>
      <c r="N334" s="787"/>
      <c r="O334" s="787"/>
      <c r="P334" s="787"/>
      <c r="Q334" s="787"/>
      <c r="R334" s="814" t="s">
        <v>4</v>
      </c>
      <c r="S334" s="815"/>
      <c r="T334" s="815"/>
      <c r="U334" s="816"/>
      <c r="V334" s="817">
        <v>44236</v>
      </c>
      <c r="W334" s="818"/>
      <c r="X334" s="819"/>
    </row>
    <row r="335" spans="2:24" x14ac:dyDescent="0.25">
      <c r="B335" s="820" t="s">
        <v>44</v>
      </c>
      <c r="C335" s="793"/>
      <c r="D335" s="793"/>
      <c r="E335" s="793"/>
      <c r="F335" s="794"/>
      <c r="G335" s="821" t="s">
        <v>45</v>
      </c>
      <c r="H335" s="822"/>
      <c r="I335" s="822"/>
      <c r="J335" s="822"/>
      <c r="K335" s="822"/>
      <c r="L335" s="822"/>
      <c r="M335" s="822"/>
      <c r="N335" s="822"/>
      <c r="O335" s="822"/>
      <c r="P335" s="822"/>
      <c r="Q335" s="822"/>
      <c r="R335" s="822"/>
      <c r="S335" s="822"/>
      <c r="T335" s="822"/>
      <c r="U335" s="822"/>
      <c r="V335" s="822"/>
      <c r="W335" s="822"/>
      <c r="X335" s="823"/>
    </row>
    <row r="336" spans="2:24" ht="15.75" thickBot="1" x14ac:dyDescent="0.3">
      <c r="B336" s="795"/>
      <c r="C336" s="787"/>
      <c r="D336" s="787"/>
      <c r="E336" s="787"/>
      <c r="F336" s="796"/>
      <c r="G336" s="824"/>
      <c r="H336" s="825"/>
      <c r="I336" s="825"/>
      <c r="J336" s="825"/>
      <c r="K336" s="825"/>
      <c r="L336" s="825"/>
      <c r="M336" s="825"/>
      <c r="N336" s="825"/>
      <c r="O336" s="825"/>
      <c r="P336" s="825"/>
      <c r="Q336" s="825"/>
      <c r="R336" s="825"/>
      <c r="S336" s="825"/>
      <c r="T336" s="825"/>
      <c r="U336" s="825"/>
      <c r="V336" s="825"/>
      <c r="W336" s="825"/>
      <c r="X336" s="826"/>
    </row>
    <row r="337" spans="2:24" ht="18.75" thickBot="1" x14ac:dyDescent="0.3">
      <c r="B337" s="827" t="s">
        <v>46</v>
      </c>
      <c r="C337" s="798"/>
      <c r="D337" s="798"/>
      <c r="E337" s="798"/>
      <c r="F337" s="798"/>
      <c r="G337" s="798"/>
      <c r="H337" s="822" t="s">
        <v>47</v>
      </c>
      <c r="I337" s="793"/>
      <c r="J337" s="828"/>
      <c r="K337" s="798"/>
      <c r="L337" s="798"/>
      <c r="M337" s="798"/>
      <c r="N337" s="798"/>
      <c r="O337" s="798"/>
      <c r="P337" s="828" t="s">
        <v>48</v>
      </c>
      <c r="Q337" s="798"/>
      <c r="R337" s="798"/>
      <c r="S337" s="798"/>
      <c r="T337" s="798"/>
      <c r="U337" s="798"/>
      <c r="V337" s="798"/>
      <c r="W337" s="798"/>
      <c r="X337" s="799"/>
    </row>
    <row r="338" spans="2:24" ht="38.25" customHeight="1" thickBot="1" x14ac:dyDescent="0.3">
      <c r="B338" s="829">
        <f>PRESUPUESTO!$B$21</f>
        <v>2</v>
      </c>
      <c r="C338" s="793"/>
      <c r="D338" s="793"/>
      <c r="E338" s="793"/>
      <c r="F338" s="793"/>
      <c r="G338" s="793"/>
      <c r="H338" s="830">
        <f>PRESUPUESTO!B23</f>
        <v>2.0199999999999996</v>
      </c>
      <c r="I338" s="831"/>
      <c r="J338" s="832" t="str">
        <f>PRESUPUESTO!$F$21</f>
        <v>DEMOLICIONES Y DESMONTES</v>
      </c>
      <c r="K338" s="798"/>
      <c r="L338" s="798"/>
      <c r="M338" s="798"/>
      <c r="N338" s="798"/>
      <c r="O338" s="799"/>
      <c r="P338" s="833" t="str">
        <f>PRESUPUESTO!F23</f>
        <v>Desmonte de Elementos Sanitarios (Incluye retiro de material sobrante y disposición final en R.S.)</v>
      </c>
      <c r="Q338" s="793"/>
      <c r="R338" s="793"/>
      <c r="S338" s="793"/>
      <c r="T338" s="793"/>
      <c r="U338" s="793"/>
      <c r="V338" s="793"/>
      <c r="W338" s="793"/>
      <c r="X338" s="794"/>
    </row>
    <row r="339" spans="2:24" ht="18.75" thickBot="1" x14ac:dyDescent="0.3">
      <c r="B339" s="821" t="s">
        <v>49</v>
      </c>
      <c r="C339" s="834"/>
      <c r="D339" s="834"/>
      <c r="E339" s="834"/>
      <c r="F339" s="834"/>
      <c r="G339" s="834"/>
      <c r="H339" s="835"/>
      <c r="I339" s="835"/>
      <c r="J339" s="834"/>
      <c r="K339" s="834"/>
      <c r="L339" s="834"/>
      <c r="M339" s="834"/>
      <c r="N339" s="834"/>
      <c r="O339" s="834"/>
      <c r="P339" s="837" t="s">
        <v>50</v>
      </c>
      <c r="Q339" s="839" t="s">
        <v>51</v>
      </c>
      <c r="R339" s="840"/>
      <c r="S339" s="841"/>
      <c r="T339" s="842" t="s">
        <v>20</v>
      </c>
      <c r="U339" s="844" t="s">
        <v>52</v>
      </c>
      <c r="V339" s="846" t="s">
        <v>53</v>
      </c>
      <c r="W339" s="847"/>
      <c r="X339" s="848"/>
    </row>
    <row r="340" spans="2:24" ht="26.25" thickBot="1" x14ac:dyDescent="0.3">
      <c r="B340" s="836"/>
      <c r="C340" s="835"/>
      <c r="D340" s="835"/>
      <c r="E340" s="835"/>
      <c r="F340" s="835"/>
      <c r="G340" s="835"/>
      <c r="H340" s="835"/>
      <c r="I340" s="835"/>
      <c r="J340" s="835"/>
      <c r="K340" s="835"/>
      <c r="L340" s="835"/>
      <c r="M340" s="835"/>
      <c r="N340" s="835"/>
      <c r="O340" s="835"/>
      <c r="P340" s="838"/>
      <c r="Q340" s="4" t="s">
        <v>54</v>
      </c>
      <c r="R340" s="5" t="s">
        <v>55</v>
      </c>
      <c r="S340" s="6" t="s">
        <v>56</v>
      </c>
      <c r="T340" s="843"/>
      <c r="U340" s="845"/>
      <c r="V340" s="7" t="s">
        <v>57</v>
      </c>
      <c r="W340" s="8" t="s">
        <v>21</v>
      </c>
      <c r="X340" s="9" t="s">
        <v>22</v>
      </c>
    </row>
    <row r="341" spans="2:24" ht="18" x14ac:dyDescent="0.25">
      <c r="B341" s="10"/>
      <c r="C341" s="11"/>
      <c r="D341" s="11"/>
      <c r="E341" s="11"/>
      <c r="F341" s="11"/>
      <c r="G341" s="11"/>
      <c r="H341" s="11"/>
      <c r="I341" s="11"/>
      <c r="J341" s="11"/>
      <c r="K341" s="11"/>
      <c r="L341" s="11"/>
      <c r="M341" s="11"/>
      <c r="N341" s="11"/>
      <c r="O341" s="12"/>
      <c r="P341" s="13"/>
      <c r="Q341" s="14"/>
      <c r="R341" s="14"/>
      <c r="S341" s="14"/>
      <c r="T341" s="14"/>
      <c r="U341" s="14"/>
      <c r="V341" s="14"/>
      <c r="W341" s="14"/>
      <c r="X341" s="15"/>
    </row>
    <row r="342" spans="2:24" ht="18" x14ac:dyDescent="0.25">
      <c r="B342" s="16"/>
      <c r="C342" s="17"/>
      <c r="D342" s="17"/>
      <c r="E342" s="17"/>
      <c r="F342" s="18"/>
      <c r="G342" s="18"/>
      <c r="H342" s="18"/>
      <c r="I342" s="18"/>
      <c r="J342" s="18"/>
      <c r="K342" s="18"/>
      <c r="L342" s="17"/>
      <c r="M342" s="17"/>
      <c r="N342" s="17"/>
      <c r="O342" s="19"/>
      <c r="P342" s="412" t="s">
        <v>356</v>
      </c>
      <c r="Q342" s="20" t="s">
        <v>366</v>
      </c>
      <c r="R342" s="14"/>
      <c r="S342" s="14"/>
      <c r="T342" s="14"/>
      <c r="U342" s="14">
        <v>1</v>
      </c>
      <c r="V342" s="14"/>
      <c r="W342" s="14"/>
      <c r="X342" s="15"/>
    </row>
    <row r="343" spans="2:24" ht="18" x14ac:dyDescent="0.25">
      <c r="B343" s="16"/>
      <c r="C343" s="17"/>
      <c r="D343" s="17"/>
      <c r="E343" s="17"/>
      <c r="F343" s="18"/>
      <c r="G343" s="18"/>
      <c r="H343" s="18"/>
      <c r="I343" s="18"/>
      <c r="J343" s="18"/>
      <c r="K343" s="18"/>
      <c r="L343" s="17"/>
      <c r="M343" s="17"/>
      <c r="N343" s="17"/>
      <c r="O343" s="19"/>
      <c r="P343" s="13"/>
      <c r="Q343" s="20" t="s">
        <v>367</v>
      </c>
      <c r="R343" s="14"/>
      <c r="S343" s="14"/>
      <c r="T343" s="14"/>
      <c r="U343" s="14">
        <v>1</v>
      </c>
      <c r="V343" s="14"/>
      <c r="W343" s="14"/>
      <c r="X343" s="15"/>
    </row>
    <row r="344" spans="2:24" ht="18" x14ac:dyDescent="0.25">
      <c r="B344" s="16"/>
      <c r="C344" s="17"/>
      <c r="D344" s="17"/>
      <c r="E344" s="17"/>
      <c r="F344" s="18"/>
      <c r="G344" s="18"/>
      <c r="H344" s="18"/>
      <c r="I344" s="18"/>
      <c r="J344" s="18"/>
      <c r="K344" s="18"/>
      <c r="L344" s="17"/>
      <c r="M344" s="17"/>
      <c r="N344" s="17"/>
      <c r="O344" s="19"/>
      <c r="P344" s="21"/>
      <c r="Q344" s="20" t="s">
        <v>368</v>
      </c>
      <c r="R344" s="20"/>
      <c r="S344" s="14"/>
      <c r="T344" s="14"/>
      <c r="U344" s="20">
        <v>1</v>
      </c>
      <c r="V344" s="14"/>
      <c r="W344" s="14"/>
      <c r="X344" s="15"/>
    </row>
    <row r="345" spans="2:24" ht="18" x14ac:dyDescent="0.25">
      <c r="B345" s="16"/>
      <c r="D345" s="17"/>
      <c r="E345" s="17"/>
      <c r="F345" s="18"/>
      <c r="G345" s="18"/>
      <c r="H345" s="18"/>
      <c r="J345" s="18"/>
      <c r="K345" s="18"/>
      <c r="L345" s="17"/>
      <c r="M345" s="17"/>
      <c r="N345" s="17"/>
      <c r="O345" s="19"/>
      <c r="P345" s="13"/>
      <c r="Q345" s="20"/>
      <c r="R345" s="20"/>
      <c r="S345" s="20"/>
      <c r="T345" s="14"/>
      <c r="U345" s="20"/>
      <c r="V345" s="14"/>
      <c r="W345" s="14"/>
      <c r="X345" s="15"/>
    </row>
    <row r="346" spans="2:24" ht="18" x14ac:dyDescent="0.25">
      <c r="B346" s="22"/>
      <c r="C346" s="17"/>
      <c r="D346" s="18"/>
      <c r="E346" s="17"/>
      <c r="F346" s="18"/>
      <c r="G346" s="18"/>
      <c r="H346" s="18"/>
      <c r="I346" s="18"/>
      <c r="J346" s="18"/>
      <c r="K346" s="18"/>
      <c r="L346" s="17"/>
      <c r="M346" s="17"/>
      <c r="N346" s="17"/>
      <c r="O346" s="19"/>
      <c r="P346" s="21"/>
      <c r="Q346" s="20"/>
      <c r="R346" s="20"/>
      <c r="S346" s="20"/>
      <c r="T346" s="14"/>
      <c r="U346" s="20"/>
      <c r="V346" s="14"/>
      <c r="W346" s="14"/>
      <c r="X346" s="15"/>
    </row>
    <row r="347" spans="2:24" ht="18" x14ac:dyDescent="0.25">
      <c r="B347" s="16"/>
      <c r="C347" s="17"/>
      <c r="D347" s="17"/>
      <c r="E347" s="17"/>
      <c r="F347" s="18"/>
      <c r="G347" s="18"/>
      <c r="H347" s="18"/>
      <c r="I347" s="18"/>
      <c r="J347" s="18"/>
      <c r="K347" s="18"/>
      <c r="L347" s="17"/>
      <c r="M347" s="17"/>
      <c r="N347" s="17"/>
      <c r="O347" s="19"/>
      <c r="P347" s="412" t="s">
        <v>361</v>
      </c>
      <c r="Q347" s="20" t="s">
        <v>366</v>
      </c>
      <c r="R347" s="20"/>
      <c r="S347" s="20"/>
      <c r="T347" s="14"/>
      <c r="U347" s="20">
        <v>1</v>
      </c>
      <c r="V347" s="14"/>
      <c r="W347" s="14"/>
      <c r="X347" s="23"/>
    </row>
    <row r="348" spans="2:24" ht="18" x14ac:dyDescent="0.25">
      <c r="B348" s="16"/>
      <c r="C348" s="17"/>
      <c r="D348" s="17"/>
      <c r="E348" s="17"/>
      <c r="F348" s="17"/>
      <c r="G348" s="17"/>
      <c r="H348" s="17"/>
      <c r="I348" s="17"/>
      <c r="J348" s="17"/>
      <c r="K348" s="17"/>
      <c r="L348" s="17"/>
      <c r="M348" s="17"/>
      <c r="N348" s="17"/>
      <c r="O348" s="19"/>
      <c r="P348" s="13"/>
      <c r="Q348" s="20" t="s">
        <v>367</v>
      </c>
      <c r="R348" s="194"/>
      <c r="S348" s="20"/>
      <c r="T348" s="14"/>
      <c r="U348" s="20">
        <v>1</v>
      </c>
      <c r="V348" s="14"/>
      <c r="W348" s="14"/>
      <c r="X348" s="23"/>
    </row>
    <row r="349" spans="2:24" ht="18" x14ac:dyDescent="0.25">
      <c r="B349" s="16"/>
      <c r="C349" s="18"/>
      <c r="D349" s="17"/>
      <c r="E349" s="17"/>
      <c r="F349" s="17"/>
      <c r="G349" s="17"/>
      <c r="H349" s="17"/>
      <c r="I349" s="17"/>
      <c r="J349" s="17"/>
      <c r="K349" s="17"/>
      <c r="L349" s="17"/>
      <c r="M349" s="17"/>
      <c r="N349" s="17"/>
      <c r="O349" s="19"/>
      <c r="P349" s="21"/>
      <c r="Q349" s="20"/>
      <c r="R349" s="20"/>
      <c r="S349" s="20"/>
      <c r="T349" s="14"/>
      <c r="U349" s="20"/>
      <c r="V349" s="14"/>
      <c r="W349" s="14"/>
      <c r="X349" s="23"/>
    </row>
    <row r="350" spans="2:24" ht="18" x14ac:dyDescent="0.25">
      <c r="B350" s="16"/>
      <c r="C350" s="17"/>
      <c r="D350" s="17"/>
      <c r="E350" s="17"/>
      <c r="F350" s="17"/>
      <c r="G350" s="17"/>
      <c r="H350" s="17"/>
      <c r="I350" s="17"/>
      <c r="J350" s="17"/>
      <c r="K350" s="17"/>
      <c r="L350" s="17"/>
      <c r="M350" s="17"/>
      <c r="N350" s="17"/>
      <c r="O350" s="19"/>
      <c r="P350" s="13"/>
      <c r="Q350" s="20"/>
      <c r="R350" s="20"/>
      <c r="S350" s="20"/>
      <c r="T350" s="14"/>
      <c r="U350" s="20"/>
      <c r="V350" s="14"/>
      <c r="W350" s="14"/>
      <c r="X350" s="23"/>
    </row>
    <row r="351" spans="2:24" ht="18" x14ac:dyDescent="0.25">
      <c r="B351" s="16"/>
      <c r="C351" s="17"/>
      <c r="D351" s="17"/>
      <c r="E351" s="18"/>
      <c r="F351" s="17"/>
      <c r="G351" s="17"/>
      <c r="H351" s="17"/>
      <c r="I351" s="17"/>
      <c r="J351" s="17"/>
      <c r="K351" s="17"/>
      <c r="L351" s="17"/>
      <c r="M351" s="17"/>
      <c r="N351" s="17"/>
      <c r="O351" s="19"/>
      <c r="P351" s="13"/>
      <c r="Q351" s="20"/>
      <c r="R351" s="20"/>
      <c r="S351" s="20"/>
      <c r="T351" s="14"/>
      <c r="U351" s="20"/>
      <c r="V351" s="14"/>
      <c r="W351" s="14"/>
      <c r="X351" s="23"/>
    </row>
    <row r="352" spans="2:24" ht="18" x14ac:dyDescent="0.25">
      <c r="B352" s="16"/>
      <c r="C352" s="18"/>
      <c r="D352" s="18"/>
      <c r="E352" s="18"/>
      <c r="F352" s="18"/>
      <c r="G352" s="18"/>
      <c r="H352" s="18"/>
      <c r="I352" s="18"/>
      <c r="J352" s="18"/>
      <c r="K352" s="18"/>
      <c r="L352" s="18"/>
      <c r="M352" s="18"/>
      <c r="N352" s="18"/>
      <c r="O352" s="19"/>
      <c r="P352" s="412" t="s">
        <v>362</v>
      </c>
      <c r="Q352" s="20" t="s">
        <v>366</v>
      </c>
      <c r="R352" s="20"/>
      <c r="S352" s="20"/>
      <c r="T352" s="14"/>
      <c r="U352" s="20">
        <v>1</v>
      </c>
      <c r="V352" s="14"/>
      <c r="W352" s="14"/>
      <c r="X352" s="23"/>
    </row>
    <row r="353" spans="2:24" ht="18" x14ac:dyDescent="0.25">
      <c r="B353" s="16"/>
      <c r="C353" s="17"/>
      <c r="D353" s="24"/>
      <c r="E353" s="17"/>
      <c r="F353" s="17"/>
      <c r="G353" s="17"/>
      <c r="H353" s="17"/>
      <c r="I353" s="17"/>
      <c r="J353" s="18"/>
      <c r="K353" s="17"/>
      <c r="L353" s="17"/>
      <c r="M353" s="17"/>
      <c r="N353" s="17"/>
      <c r="O353" s="19"/>
      <c r="P353" s="13"/>
      <c r="Q353" s="20" t="s">
        <v>367</v>
      </c>
      <c r="R353" s="194"/>
      <c r="S353" s="20"/>
      <c r="T353" s="14"/>
      <c r="U353" s="20">
        <v>1</v>
      </c>
      <c r="V353" s="20"/>
      <c r="W353" s="14"/>
      <c r="X353" s="23"/>
    </row>
    <row r="354" spans="2:24" ht="18" x14ac:dyDescent="0.25">
      <c r="B354" s="16"/>
      <c r="C354" s="18"/>
      <c r="D354" s="17"/>
      <c r="E354" s="17"/>
      <c r="F354" s="17"/>
      <c r="G354" s="17"/>
      <c r="H354" s="18"/>
      <c r="I354" s="18"/>
      <c r="J354" s="17"/>
      <c r="K354" s="18"/>
      <c r="L354" s="17"/>
      <c r="M354" s="17"/>
      <c r="N354" s="17"/>
      <c r="O354" s="19"/>
      <c r="P354" s="21"/>
      <c r="Q354" s="20"/>
      <c r="R354" s="20"/>
      <c r="S354" s="20"/>
      <c r="T354" s="14"/>
      <c r="U354" s="20"/>
      <c r="V354" s="20"/>
      <c r="W354" s="14"/>
      <c r="X354" s="23"/>
    </row>
    <row r="355" spans="2:24" ht="18" x14ac:dyDescent="0.25">
      <c r="B355" s="16"/>
      <c r="C355" s="17"/>
      <c r="D355" s="17"/>
      <c r="E355" s="17"/>
      <c r="F355" s="17"/>
      <c r="G355" s="17"/>
      <c r="H355" s="17"/>
      <c r="I355" s="17"/>
      <c r="J355" s="17"/>
      <c r="K355" s="17"/>
      <c r="L355" s="17"/>
      <c r="M355" s="17"/>
      <c r="N355" s="17"/>
      <c r="O355" s="19"/>
      <c r="P355" s="21"/>
      <c r="Q355" s="20"/>
      <c r="R355" s="20"/>
      <c r="S355" s="20"/>
      <c r="T355" s="14"/>
      <c r="U355" s="20"/>
      <c r="V355" s="20"/>
      <c r="W355" s="14"/>
      <c r="X355" s="23"/>
    </row>
    <row r="356" spans="2:24" ht="18" x14ac:dyDescent="0.25">
      <c r="B356" s="16"/>
      <c r="C356" s="17"/>
      <c r="D356" s="17"/>
      <c r="E356" s="17"/>
      <c r="F356" s="17"/>
      <c r="G356" s="17"/>
      <c r="H356" s="17"/>
      <c r="I356" s="17"/>
      <c r="J356" s="17"/>
      <c r="K356" s="17"/>
      <c r="L356" s="17"/>
      <c r="M356" s="17"/>
      <c r="N356" s="17"/>
      <c r="O356" s="19"/>
      <c r="P356" s="21"/>
      <c r="Q356" s="20"/>
      <c r="R356" s="20"/>
      <c r="S356" s="20"/>
      <c r="T356" s="14"/>
      <c r="U356" s="20"/>
      <c r="V356" s="20"/>
      <c r="W356" s="14"/>
      <c r="X356" s="23"/>
    </row>
    <row r="357" spans="2:24" ht="18" x14ac:dyDescent="0.25">
      <c r="B357" s="16"/>
      <c r="D357" s="17"/>
      <c r="E357" s="17"/>
      <c r="F357" s="17"/>
      <c r="G357" s="17"/>
      <c r="H357" s="17"/>
      <c r="I357" s="17"/>
      <c r="J357" s="17"/>
      <c r="K357" s="17"/>
      <c r="L357" s="17"/>
      <c r="M357" s="17"/>
      <c r="N357" s="17"/>
      <c r="O357" s="19"/>
      <c r="P357" s="25"/>
      <c r="Q357" s="20"/>
      <c r="R357" s="20"/>
      <c r="S357" s="20"/>
      <c r="T357" s="20"/>
      <c r="U357" s="20"/>
      <c r="V357" s="20"/>
      <c r="W357" s="14"/>
      <c r="X357" s="23"/>
    </row>
    <row r="358" spans="2:24" ht="18" x14ac:dyDescent="0.25">
      <c r="B358" s="16"/>
      <c r="C358" s="17"/>
      <c r="D358" s="17"/>
      <c r="E358" s="17"/>
      <c r="F358" s="17"/>
      <c r="G358" s="17"/>
      <c r="H358" s="17"/>
      <c r="I358" s="17"/>
      <c r="J358" s="17"/>
      <c r="K358" s="17"/>
      <c r="L358" s="17"/>
      <c r="M358" s="17"/>
      <c r="N358" s="17"/>
      <c r="O358" s="19"/>
      <c r="P358" s="21"/>
      <c r="Q358" s="20"/>
      <c r="R358" s="20"/>
      <c r="S358" s="20"/>
      <c r="T358" s="20"/>
      <c r="U358" s="20"/>
      <c r="V358" s="20"/>
      <c r="W358" s="14"/>
      <c r="X358" s="23"/>
    </row>
    <row r="359" spans="2:24" ht="18" x14ac:dyDescent="0.25">
      <c r="B359" s="16"/>
      <c r="C359" s="17"/>
      <c r="D359" s="17"/>
      <c r="E359" s="17"/>
      <c r="F359" s="17"/>
      <c r="G359" s="17"/>
      <c r="H359" s="17"/>
      <c r="I359" s="17"/>
      <c r="J359" s="17"/>
      <c r="K359" s="17"/>
      <c r="L359" s="17"/>
      <c r="M359" s="17"/>
      <c r="N359" s="17"/>
      <c r="O359" s="19"/>
      <c r="P359" s="21"/>
      <c r="Q359" s="20"/>
      <c r="R359" s="20"/>
      <c r="S359" s="20"/>
      <c r="T359" s="20"/>
      <c r="U359" s="20"/>
      <c r="V359" s="20"/>
      <c r="W359" s="14"/>
      <c r="X359" s="23"/>
    </row>
    <row r="360" spans="2:24" ht="18" x14ac:dyDescent="0.25">
      <c r="B360" s="16"/>
      <c r="C360" s="17"/>
      <c r="D360" s="17"/>
      <c r="E360" s="17"/>
      <c r="F360" s="17"/>
      <c r="G360" s="17"/>
      <c r="H360" s="17"/>
      <c r="I360" s="17"/>
      <c r="J360" s="17"/>
      <c r="K360" s="17"/>
      <c r="L360" s="17"/>
      <c r="M360" s="17"/>
      <c r="N360" s="17"/>
      <c r="O360" s="19"/>
      <c r="P360" s="21"/>
      <c r="Q360" s="20"/>
      <c r="R360" s="20"/>
      <c r="S360" s="20"/>
      <c r="T360" s="20"/>
      <c r="U360" s="20"/>
      <c r="V360" s="20"/>
      <c r="W360" s="14"/>
      <c r="X360" s="23"/>
    </row>
    <row r="361" spans="2:24" ht="18" x14ac:dyDescent="0.25">
      <c r="B361" s="16"/>
      <c r="C361" s="17"/>
      <c r="D361" s="17"/>
      <c r="E361" s="17"/>
      <c r="F361" s="17"/>
      <c r="G361" s="17"/>
      <c r="H361" s="17"/>
      <c r="I361" s="17"/>
      <c r="J361" s="17"/>
      <c r="K361" s="17"/>
      <c r="L361" s="17"/>
      <c r="M361" s="17"/>
      <c r="N361" s="17"/>
      <c r="O361" s="19"/>
      <c r="P361" s="26"/>
      <c r="Q361" s="20"/>
      <c r="R361" s="20"/>
      <c r="S361" s="20"/>
      <c r="T361" s="20"/>
      <c r="U361" s="20"/>
      <c r="V361" s="20"/>
      <c r="W361" s="14"/>
      <c r="X361" s="23"/>
    </row>
    <row r="362" spans="2:24" ht="18" x14ac:dyDescent="0.25">
      <c r="B362" s="16"/>
      <c r="C362" s="17"/>
      <c r="D362" s="17"/>
      <c r="E362" s="17"/>
      <c r="F362" s="17"/>
      <c r="G362" s="17"/>
      <c r="H362" s="17"/>
      <c r="I362" s="17"/>
      <c r="J362" s="17"/>
      <c r="K362" s="17"/>
      <c r="L362" s="17"/>
      <c r="M362" s="17"/>
      <c r="N362" s="17"/>
      <c r="O362" s="19"/>
      <c r="P362" s="26"/>
      <c r="Q362" s="20"/>
      <c r="R362" s="20"/>
      <c r="S362" s="20"/>
      <c r="T362" s="20"/>
      <c r="U362" s="20"/>
      <c r="V362" s="20"/>
      <c r="W362" s="14"/>
      <c r="X362" s="23"/>
    </row>
    <row r="363" spans="2:24" ht="18.75" thickBot="1" x14ac:dyDescent="0.3">
      <c r="B363" s="27"/>
      <c r="C363" s="28"/>
      <c r="D363" s="29"/>
      <c r="E363" s="28"/>
      <c r="F363" s="29"/>
      <c r="G363" s="29"/>
      <c r="H363" s="29"/>
      <c r="I363" s="29"/>
      <c r="J363" s="29"/>
      <c r="K363" s="29"/>
      <c r="L363" s="29"/>
      <c r="M363" s="29"/>
      <c r="N363" s="29"/>
      <c r="O363" s="30"/>
      <c r="P363" s="31"/>
      <c r="Q363" s="32"/>
      <c r="R363" s="32"/>
      <c r="S363" s="32"/>
      <c r="T363" s="32"/>
      <c r="U363" s="32"/>
      <c r="V363" s="33"/>
      <c r="W363" s="34"/>
      <c r="X363" s="35"/>
    </row>
    <row r="364" spans="2:24" ht="18.75" thickBot="1" x14ac:dyDescent="0.3">
      <c r="B364" s="786"/>
      <c r="C364" s="787"/>
      <c r="D364" s="787"/>
      <c r="E364" s="787"/>
      <c r="F364" s="787"/>
      <c r="G364" s="787"/>
      <c r="H364" s="787"/>
      <c r="I364" s="787"/>
      <c r="J364" s="787"/>
      <c r="K364" s="787"/>
      <c r="L364" s="787"/>
      <c r="M364" s="787"/>
      <c r="N364" s="787"/>
      <c r="O364" s="787"/>
      <c r="P364" s="788" t="s">
        <v>58</v>
      </c>
      <c r="Q364" s="787"/>
      <c r="R364" s="789" t="s">
        <v>53</v>
      </c>
      <c r="S364" s="790"/>
      <c r="T364" s="790"/>
      <c r="U364" s="791"/>
      <c r="V364" s="36"/>
      <c r="W364" s="37"/>
      <c r="X364" s="38">
        <f>SUM(U341:U363)</f>
        <v>7</v>
      </c>
    </row>
    <row r="365" spans="2:24" ht="17.25" thickBot="1" x14ac:dyDescent="0.3">
      <c r="B365" s="792" t="s">
        <v>59</v>
      </c>
      <c r="C365" s="793"/>
      <c r="D365" s="793"/>
      <c r="E365" s="793"/>
      <c r="F365" s="793"/>
      <c r="G365" s="793"/>
      <c r="H365" s="793"/>
      <c r="I365" s="794"/>
      <c r="J365" s="792" t="s">
        <v>60</v>
      </c>
      <c r="K365" s="793"/>
      <c r="L365" s="793"/>
      <c r="M365" s="793"/>
      <c r="N365" s="793"/>
      <c r="O365" s="793"/>
      <c r="P365" s="794"/>
      <c r="Q365" s="39"/>
      <c r="R365" s="40"/>
      <c r="S365" s="40"/>
      <c r="T365" s="40"/>
      <c r="U365" s="40"/>
      <c r="V365" s="40"/>
      <c r="W365" s="40"/>
      <c r="X365" s="41"/>
    </row>
    <row r="366" spans="2:24" ht="21" thickBot="1" x14ac:dyDescent="0.3">
      <c r="B366" s="795"/>
      <c r="C366" s="787"/>
      <c r="D366" s="787"/>
      <c r="E366" s="787"/>
      <c r="F366" s="787"/>
      <c r="G366" s="787"/>
      <c r="H366" s="787"/>
      <c r="I366" s="796"/>
      <c r="J366" s="795"/>
      <c r="K366" s="787"/>
      <c r="L366" s="787"/>
      <c r="M366" s="787"/>
      <c r="N366" s="787"/>
      <c r="O366" s="787"/>
      <c r="P366" s="796"/>
      <c r="Q366" s="797" t="s">
        <v>61</v>
      </c>
      <c r="R366" s="798"/>
      <c r="S366" s="798"/>
      <c r="T366" s="798"/>
      <c r="U366" s="798"/>
      <c r="V366" s="798"/>
      <c r="W366" s="799"/>
      <c r="X366" s="42">
        <f>X364</f>
        <v>7</v>
      </c>
    </row>
    <row r="368" spans="2:24" ht="15.75" thickBot="1" x14ac:dyDescent="0.3"/>
    <row r="369" spans="2:24" x14ac:dyDescent="0.25">
      <c r="B369" s="800"/>
      <c r="C369" s="793"/>
      <c r="D369" s="793"/>
      <c r="E369" s="793"/>
      <c r="F369" s="793"/>
      <c r="G369" s="803" t="s">
        <v>42</v>
      </c>
      <c r="H369" s="793"/>
      <c r="I369" s="793"/>
      <c r="J369" s="793"/>
      <c r="K369" s="793"/>
      <c r="L369" s="793"/>
      <c r="M369" s="793"/>
      <c r="N369" s="793"/>
      <c r="O369" s="793"/>
      <c r="P369" s="793"/>
      <c r="Q369" s="793"/>
      <c r="R369" s="804" t="s">
        <v>1</v>
      </c>
      <c r="S369" s="805"/>
      <c r="T369" s="805"/>
      <c r="U369" s="806"/>
      <c r="V369" s="807" t="s">
        <v>43</v>
      </c>
      <c r="W369" s="805"/>
      <c r="X369" s="808"/>
    </row>
    <row r="370" spans="2:24" x14ac:dyDescent="0.25">
      <c r="B370" s="801"/>
      <c r="C370" s="802"/>
      <c r="D370" s="802"/>
      <c r="E370" s="802"/>
      <c r="F370" s="802"/>
      <c r="G370" s="801"/>
      <c r="H370" s="802"/>
      <c r="I370" s="802"/>
      <c r="J370" s="802"/>
      <c r="K370" s="802"/>
      <c r="L370" s="802"/>
      <c r="M370" s="802"/>
      <c r="N370" s="802"/>
      <c r="O370" s="802"/>
      <c r="P370" s="802"/>
      <c r="Q370" s="802"/>
      <c r="R370" s="809" t="s">
        <v>3</v>
      </c>
      <c r="S370" s="810"/>
      <c r="T370" s="810"/>
      <c r="U370" s="811"/>
      <c r="V370" s="812">
        <v>1</v>
      </c>
      <c r="W370" s="810"/>
      <c r="X370" s="813"/>
    </row>
    <row r="371" spans="2:24" ht="15.75" thickBot="1" x14ac:dyDescent="0.3">
      <c r="B371" s="795"/>
      <c r="C371" s="787"/>
      <c r="D371" s="787"/>
      <c r="E371" s="787"/>
      <c r="F371" s="787"/>
      <c r="G371" s="795"/>
      <c r="H371" s="787"/>
      <c r="I371" s="787"/>
      <c r="J371" s="787"/>
      <c r="K371" s="787"/>
      <c r="L371" s="787"/>
      <c r="M371" s="787"/>
      <c r="N371" s="787"/>
      <c r="O371" s="787"/>
      <c r="P371" s="787"/>
      <c r="Q371" s="787"/>
      <c r="R371" s="814" t="s">
        <v>4</v>
      </c>
      <c r="S371" s="815"/>
      <c r="T371" s="815"/>
      <c r="U371" s="816"/>
      <c r="V371" s="817">
        <v>44236</v>
      </c>
      <c r="W371" s="818"/>
      <c r="X371" s="819"/>
    </row>
    <row r="372" spans="2:24" x14ac:dyDescent="0.25">
      <c r="B372" s="820" t="s">
        <v>44</v>
      </c>
      <c r="C372" s="793"/>
      <c r="D372" s="793"/>
      <c r="E372" s="793"/>
      <c r="F372" s="794"/>
      <c r="G372" s="821" t="s">
        <v>45</v>
      </c>
      <c r="H372" s="822"/>
      <c r="I372" s="822"/>
      <c r="J372" s="822"/>
      <c r="K372" s="822"/>
      <c r="L372" s="822"/>
      <c r="M372" s="822"/>
      <c r="N372" s="822"/>
      <c r="O372" s="822"/>
      <c r="P372" s="822"/>
      <c r="Q372" s="822"/>
      <c r="R372" s="822"/>
      <c r="S372" s="822"/>
      <c r="T372" s="822"/>
      <c r="U372" s="822"/>
      <c r="V372" s="822"/>
      <c r="W372" s="822"/>
      <c r="X372" s="823"/>
    </row>
    <row r="373" spans="2:24" ht="15.75" thickBot="1" x14ac:dyDescent="0.3">
      <c r="B373" s="795"/>
      <c r="C373" s="787"/>
      <c r="D373" s="787"/>
      <c r="E373" s="787"/>
      <c r="F373" s="796"/>
      <c r="G373" s="824"/>
      <c r="H373" s="825"/>
      <c r="I373" s="825"/>
      <c r="J373" s="825"/>
      <c r="K373" s="825"/>
      <c r="L373" s="825"/>
      <c r="M373" s="825"/>
      <c r="N373" s="825"/>
      <c r="O373" s="825"/>
      <c r="P373" s="825"/>
      <c r="Q373" s="825"/>
      <c r="R373" s="825"/>
      <c r="S373" s="825"/>
      <c r="T373" s="825"/>
      <c r="U373" s="825"/>
      <c r="V373" s="825"/>
      <c r="W373" s="825"/>
      <c r="X373" s="826"/>
    </row>
    <row r="374" spans="2:24" ht="18.75" thickBot="1" x14ac:dyDescent="0.3">
      <c r="B374" s="827" t="s">
        <v>46</v>
      </c>
      <c r="C374" s="798"/>
      <c r="D374" s="798"/>
      <c r="E374" s="798"/>
      <c r="F374" s="798"/>
      <c r="G374" s="798"/>
      <c r="H374" s="822" t="s">
        <v>47</v>
      </c>
      <c r="I374" s="793"/>
      <c r="J374" s="828"/>
      <c r="K374" s="798"/>
      <c r="L374" s="798"/>
      <c r="M374" s="798"/>
      <c r="N374" s="798"/>
      <c r="O374" s="798"/>
      <c r="P374" s="828" t="s">
        <v>48</v>
      </c>
      <c r="Q374" s="798"/>
      <c r="R374" s="798"/>
      <c r="S374" s="798"/>
      <c r="T374" s="798"/>
      <c r="U374" s="798"/>
      <c r="V374" s="798"/>
      <c r="W374" s="798"/>
      <c r="X374" s="799"/>
    </row>
    <row r="375" spans="2:24" ht="33" customHeight="1" thickBot="1" x14ac:dyDescent="0.3">
      <c r="B375" s="829">
        <f>PRESUPUESTO!$B$21</f>
        <v>2</v>
      </c>
      <c r="C375" s="793"/>
      <c r="D375" s="793"/>
      <c r="E375" s="793"/>
      <c r="F375" s="793"/>
      <c r="G375" s="793"/>
      <c r="H375" s="830">
        <f>PRESUPUESTO!B24</f>
        <v>2.0299999999999994</v>
      </c>
      <c r="I375" s="831"/>
      <c r="J375" s="832" t="str">
        <f>PRESUPUESTO!$F$21</f>
        <v>DEMOLICIONES Y DESMONTES</v>
      </c>
      <c r="K375" s="798"/>
      <c r="L375" s="798"/>
      <c r="M375" s="798"/>
      <c r="N375" s="798"/>
      <c r="O375" s="799"/>
      <c r="P375" s="833" t="str">
        <f>PRESUPUESTO!F24</f>
        <v>DESMONTE PUERTAS CON MARCOS (INC. RETIRO DE SOBR.)</v>
      </c>
      <c r="Q375" s="793"/>
      <c r="R375" s="793"/>
      <c r="S375" s="793"/>
      <c r="T375" s="793"/>
      <c r="U375" s="793"/>
      <c r="V375" s="793"/>
      <c r="W375" s="793"/>
      <c r="X375" s="794"/>
    </row>
    <row r="376" spans="2:24" ht="18.75" thickBot="1" x14ac:dyDescent="0.3">
      <c r="B376" s="821" t="s">
        <v>49</v>
      </c>
      <c r="C376" s="834"/>
      <c r="D376" s="834"/>
      <c r="E376" s="834"/>
      <c r="F376" s="834"/>
      <c r="G376" s="834"/>
      <c r="H376" s="835"/>
      <c r="I376" s="835"/>
      <c r="J376" s="834"/>
      <c r="K376" s="834"/>
      <c r="L376" s="834"/>
      <c r="M376" s="834"/>
      <c r="N376" s="834"/>
      <c r="O376" s="834"/>
      <c r="P376" s="837" t="s">
        <v>50</v>
      </c>
      <c r="Q376" s="839" t="s">
        <v>51</v>
      </c>
      <c r="R376" s="840"/>
      <c r="S376" s="841"/>
      <c r="T376" s="842" t="s">
        <v>20</v>
      </c>
      <c r="U376" s="844" t="s">
        <v>52</v>
      </c>
      <c r="V376" s="846" t="s">
        <v>53</v>
      </c>
      <c r="W376" s="847"/>
      <c r="X376" s="848"/>
    </row>
    <row r="377" spans="2:24" ht="26.25" thickBot="1" x14ac:dyDescent="0.3">
      <c r="B377" s="836"/>
      <c r="C377" s="835"/>
      <c r="D377" s="835"/>
      <c r="E377" s="835"/>
      <c r="F377" s="835"/>
      <c r="G377" s="835"/>
      <c r="H377" s="835"/>
      <c r="I377" s="835"/>
      <c r="J377" s="835"/>
      <c r="K377" s="835"/>
      <c r="L377" s="835"/>
      <c r="M377" s="835"/>
      <c r="N377" s="835"/>
      <c r="O377" s="835"/>
      <c r="P377" s="838"/>
      <c r="Q377" s="4" t="s">
        <v>54</v>
      </c>
      <c r="R377" s="5" t="s">
        <v>55</v>
      </c>
      <c r="S377" s="6" t="s">
        <v>56</v>
      </c>
      <c r="T377" s="843"/>
      <c r="U377" s="845"/>
      <c r="V377" s="7" t="s">
        <v>57</v>
      </c>
      <c r="W377" s="8" t="s">
        <v>21</v>
      </c>
      <c r="X377" s="9" t="s">
        <v>22</v>
      </c>
    </row>
    <row r="378" spans="2:24" ht="18" x14ac:dyDescent="0.25">
      <c r="B378" s="10"/>
      <c r="C378" s="11"/>
      <c r="D378" s="11"/>
      <c r="E378" s="11"/>
      <c r="F378" s="11"/>
      <c r="G378" s="11"/>
      <c r="H378" s="11"/>
      <c r="I378" s="11"/>
      <c r="J378" s="11"/>
      <c r="K378" s="11"/>
      <c r="L378" s="11"/>
      <c r="M378" s="11"/>
      <c r="N378" s="11"/>
      <c r="O378" s="12"/>
      <c r="P378" s="13"/>
      <c r="Q378" s="14"/>
      <c r="R378" s="14"/>
      <c r="S378" s="14"/>
      <c r="T378" s="14"/>
      <c r="U378" s="14"/>
      <c r="V378" s="14"/>
      <c r="W378" s="14"/>
      <c r="X378" s="15"/>
    </row>
    <row r="379" spans="2:24" ht="18" x14ac:dyDescent="0.25">
      <c r="B379" s="16"/>
      <c r="C379" s="17"/>
      <c r="D379" s="17"/>
      <c r="E379" s="17"/>
      <c r="F379" s="18"/>
      <c r="G379" s="18"/>
      <c r="H379" s="18"/>
      <c r="I379" s="18"/>
      <c r="J379" s="18"/>
      <c r="K379" s="18"/>
      <c r="L379" s="17"/>
      <c r="M379" s="17"/>
      <c r="N379" s="17"/>
      <c r="O379" s="19"/>
      <c r="P379" s="412" t="s">
        <v>356</v>
      </c>
      <c r="Q379" s="20" t="s">
        <v>369</v>
      </c>
      <c r="R379" s="14"/>
      <c r="S379" s="14"/>
      <c r="T379" s="14"/>
      <c r="U379" s="14">
        <v>1</v>
      </c>
      <c r="V379" s="14"/>
      <c r="W379" s="14"/>
      <c r="X379" s="15"/>
    </row>
    <row r="380" spans="2:24" ht="18" x14ac:dyDescent="0.25">
      <c r="B380" s="16"/>
      <c r="C380" s="17"/>
      <c r="D380" s="17"/>
      <c r="E380" s="17"/>
      <c r="F380" s="18"/>
      <c r="G380" s="18"/>
      <c r="H380" s="18"/>
      <c r="I380" s="18"/>
      <c r="J380" s="18"/>
      <c r="K380" s="18"/>
      <c r="L380" s="17"/>
      <c r="M380" s="17"/>
      <c r="N380" s="17"/>
      <c r="O380" s="19"/>
      <c r="P380" s="13"/>
      <c r="Q380" s="20" t="s">
        <v>370</v>
      </c>
      <c r="R380" s="14"/>
      <c r="S380" s="14"/>
      <c r="T380" s="14"/>
      <c r="U380" s="14">
        <v>1</v>
      </c>
      <c r="V380" s="14"/>
      <c r="W380" s="14"/>
      <c r="X380" s="15"/>
    </row>
    <row r="381" spans="2:24" ht="18" x14ac:dyDescent="0.25">
      <c r="B381" s="16"/>
      <c r="C381" s="17"/>
      <c r="D381" s="17"/>
      <c r="E381" s="17"/>
      <c r="F381" s="18"/>
      <c r="G381" s="18"/>
      <c r="H381" s="18"/>
      <c r="I381" s="18"/>
      <c r="J381" s="18"/>
      <c r="K381" s="18"/>
      <c r="L381" s="17"/>
      <c r="M381" s="17"/>
      <c r="N381" s="17"/>
      <c r="O381" s="19"/>
      <c r="P381" s="21"/>
      <c r="Q381" s="20"/>
      <c r="R381" s="20"/>
      <c r="S381" s="14"/>
      <c r="T381" s="14"/>
      <c r="U381" s="20"/>
      <c r="V381" s="14"/>
      <c r="W381" s="14"/>
      <c r="X381" s="15"/>
    </row>
    <row r="382" spans="2:24" ht="18" x14ac:dyDescent="0.25">
      <c r="B382" s="16"/>
      <c r="D382" s="17"/>
      <c r="E382" s="17"/>
      <c r="F382" s="18"/>
      <c r="G382" s="18"/>
      <c r="H382" s="18"/>
      <c r="J382" s="18"/>
      <c r="K382" s="18"/>
      <c r="L382" s="17"/>
      <c r="M382" s="17"/>
      <c r="N382" s="17"/>
      <c r="O382" s="19"/>
      <c r="P382" s="13"/>
      <c r="Q382" s="20"/>
      <c r="R382" s="20"/>
      <c r="S382" s="20"/>
      <c r="T382" s="14"/>
      <c r="U382" s="20"/>
      <c r="V382" s="14"/>
      <c r="W382" s="14"/>
      <c r="X382" s="15"/>
    </row>
    <row r="383" spans="2:24" ht="18" x14ac:dyDescent="0.25">
      <c r="B383" s="22"/>
      <c r="C383" s="17"/>
      <c r="D383" s="18"/>
      <c r="E383" s="17"/>
      <c r="F383" s="18"/>
      <c r="G383" s="18"/>
      <c r="H383" s="18"/>
      <c r="I383" s="18"/>
      <c r="J383" s="18"/>
      <c r="K383" s="18"/>
      <c r="L383" s="17"/>
      <c r="M383" s="17"/>
      <c r="N383" s="17"/>
      <c r="O383" s="19"/>
      <c r="P383" s="21"/>
      <c r="Q383" s="20"/>
      <c r="R383" s="20"/>
      <c r="S383" s="20"/>
      <c r="T383" s="14"/>
      <c r="U383" s="20"/>
      <c r="V383" s="14"/>
      <c r="W383" s="14"/>
      <c r="X383" s="15"/>
    </row>
    <row r="384" spans="2:24" ht="18" x14ac:dyDescent="0.25">
      <c r="B384" s="16"/>
      <c r="C384" s="17"/>
      <c r="D384" s="17"/>
      <c r="E384" s="17"/>
      <c r="F384" s="18"/>
      <c r="G384" s="18"/>
      <c r="H384" s="18"/>
      <c r="I384" s="18"/>
      <c r="J384" s="18"/>
      <c r="K384" s="18"/>
      <c r="L384" s="17"/>
      <c r="M384" s="17"/>
      <c r="N384" s="17"/>
      <c r="O384" s="19"/>
      <c r="P384" s="412" t="s">
        <v>361</v>
      </c>
      <c r="Q384" s="20" t="s">
        <v>369</v>
      </c>
      <c r="R384" s="20"/>
      <c r="S384" s="20"/>
      <c r="T384" s="14"/>
      <c r="U384" s="20">
        <v>1</v>
      </c>
      <c r="V384" s="14"/>
      <c r="W384" s="14"/>
      <c r="X384" s="23"/>
    </row>
    <row r="385" spans="2:24" ht="18" x14ac:dyDescent="0.25">
      <c r="B385" s="16"/>
      <c r="C385" s="17"/>
      <c r="D385" s="17"/>
      <c r="E385" s="17"/>
      <c r="F385" s="17"/>
      <c r="G385" s="17"/>
      <c r="H385" s="17"/>
      <c r="I385" s="17"/>
      <c r="J385" s="17"/>
      <c r="K385" s="17"/>
      <c r="L385" s="17"/>
      <c r="M385" s="17"/>
      <c r="N385" s="17"/>
      <c r="O385" s="19"/>
      <c r="P385" s="13"/>
      <c r="Q385" s="20"/>
      <c r="R385" s="194"/>
      <c r="S385" s="20"/>
      <c r="T385" s="14"/>
      <c r="U385" s="20"/>
      <c r="V385" s="14"/>
      <c r="W385" s="14"/>
      <c r="X385" s="23"/>
    </row>
    <row r="386" spans="2:24" ht="18" x14ac:dyDescent="0.25">
      <c r="B386" s="16"/>
      <c r="C386" s="18"/>
      <c r="D386" s="17"/>
      <c r="E386" s="17"/>
      <c r="F386" s="17"/>
      <c r="G386" s="17"/>
      <c r="H386" s="17"/>
      <c r="I386" s="17"/>
      <c r="J386" s="17"/>
      <c r="K386" s="17"/>
      <c r="L386" s="17"/>
      <c r="M386" s="17"/>
      <c r="N386" s="17"/>
      <c r="O386" s="19"/>
      <c r="P386" s="21"/>
      <c r="Q386" s="20"/>
      <c r="R386" s="20"/>
      <c r="S386" s="20"/>
      <c r="T386" s="14"/>
      <c r="U386" s="20"/>
      <c r="V386" s="14"/>
      <c r="W386" s="14"/>
      <c r="X386" s="23"/>
    </row>
    <row r="387" spans="2:24" ht="18" x14ac:dyDescent="0.25">
      <c r="B387" s="16"/>
      <c r="C387" s="17"/>
      <c r="D387" s="17"/>
      <c r="E387" s="17"/>
      <c r="F387" s="17"/>
      <c r="G387" s="17"/>
      <c r="H387" s="17"/>
      <c r="I387" s="17"/>
      <c r="J387" s="17"/>
      <c r="K387" s="17"/>
      <c r="L387" s="17"/>
      <c r="M387" s="17"/>
      <c r="N387" s="17"/>
      <c r="O387" s="19"/>
      <c r="P387" s="13"/>
      <c r="Q387" s="20"/>
      <c r="R387" s="20"/>
      <c r="S387" s="20"/>
      <c r="T387" s="14"/>
      <c r="U387" s="20"/>
      <c r="V387" s="14"/>
      <c r="W387" s="14"/>
      <c r="X387" s="23"/>
    </row>
    <row r="388" spans="2:24" ht="18" x14ac:dyDescent="0.25">
      <c r="B388" s="16"/>
      <c r="C388" s="17"/>
      <c r="D388" s="17"/>
      <c r="E388" s="18"/>
      <c r="F388" s="17"/>
      <c r="G388" s="17"/>
      <c r="H388" s="17"/>
      <c r="I388" s="17"/>
      <c r="J388" s="17"/>
      <c r="K388" s="17"/>
      <c r="L388" s="17"/>
      <c r="M388" s="17"/>
      <c r="N388" s="17"/>
      <c r="O388" s="19"/>
      <c r="P388" s="13"/>
      <c r="Q388" s="20"/>
      <c r="R388" s="20"/>
      <c r="S388" s="20"/>
      <c r="T388" s="14"/>
      <c r="U388" s="20"/>
      <c r="V388" s="14"/>
      <c r="W388" s="14"/>
      <c r="X388" s="23"/>
    </row>
    <row r="389" spans="2:24" ht="18" x14ac:dyDescent="0.25">
      <c r="B389" s="16"/>
      <c r="C389" s="18"/>
      <c r="D389" s="18"/>
      <c r="E389" s="18"/>
      <c r="F389" s="18"/>
      <c r="G389" s="18"/>
      <c r="H389" s="18"/>
      <c r="I389" s="18"/>
      <c r="J389" s="18"/>
      <c r="K389" s="18"/>
      <c r="L389" s="18"/>
      <c r="M389" s="18"/>
      <c r="N389" s="18"/>
      <c r="O389" s="19"/>
      <c r="P389" s="412" t="s">
        <v>362</v>
      </c>
      <c r="Q389" s="20" t="s">
        <v>369</v>
      </c>
      <c r="R389" s="20"/>
      <c r="S389" s="20"/>
      <c r="T389" s="14"/>
      <c r="U389" s="20">
        <v>1</v>
      </c>
      <c r="V389" s="14"/>
      <c r="W389" s="14"/>
      <c r="X389" s="23"/>
    </row>
    <row r="390" spans="2:24" ht="18" x14ac:dyDescent="0.25">
      <c r="B390" s="16"/>
      <c r="C390" s="17"/>
      <c r="D390" s="24"/>
      <c r="E390" s="17"/>
      <c r="F390" s="17"/>
      <c r="G390" s="17"/>
      <c r="H390" s="17"/>
      <c r="I390" s="17"/>
      <c r="J390" s="18"/>
      <c r="K390" s="17"/>
      <c r="L390" s="17"/>
      <c r="M390" s="17"/>
      <c r="N390" s="17"/>
      <c r="O390" s="19"/>
      <c r="P390" s="13"/>
      <c r="Q390" s="20"/>
      <c r="R390" s="194"/>
      <c r="S390" s="20"/>
      <c r="T390" s="14"/>
      <c r="U390" s="20"/>
      <c r="V390" s="20"/>
      <c r="W390" s="14"/>
      <c r="X390" s="23"/>
    </row>
    <row r="391" spans="2:24" ht="18" x14ac:dyDescent="0.25">
      <c r="B391" s="16"/>
      <c r="C391" s="18"/>
      <c r="D391" s="17"/>
      <c r="E391" s="17"/>
      <c r="F391" s="17"/>
      <c r="G391" s="17"/>
      <c r="H391" s="18"/>
      <c r="I391" s="18"/>
      <c r="J391" s="17"/>
      <c r="K391" s="18"/>
      <c r="L391" s="17"/>
      <c r="M391" s="17"/>
      <c r="N391" s="17"/>
      <c r="O391" s="19"/>
      <c r="P391" s="21"/>
      <c r="Q391" s="20"/>
      <c r="R391" s="20"/>
      <c r="S391" s="20"/>
      <c r="T391" s="14"/>
      <c r="U391" s="20"/>
      <c r="V391" s="20"/>
      <c r="W391" s="14"/>
      <c r="X391" s="23"/>
    </row>
    <row r="392" spans="2:24" ht="18" x14ac:dyDescent="0.25">
      <c r="B392" s="16"/>
      <c r="C392" s="17"/>
      <c r="D392" s="17"/>
      <c r="E392" s="17"/>
      <c r="F392" s="17"/>
      <c r="G392" s="17"/>
      <c r="H392" s="17"/>
      <c r="I392" s="17"/>
      <c r="J392" s="17"/>
      <c r="K392" s="17"/>
      <c r="L392" s="17"/>
      <c r="M392" s="17"/>
      <c r="N392" s="17"/>
      <c r="O392" s="19"/>
      <c r="P392" s="21"/>
      <c r="Q392" s="20"/>
      <c r="R392" s="20"/>
      <c r="S392" s="20"/>
      <c r="T392" s="14"/>
      <c r="U392" s="20"/>
      <c r="V392" s="20"/>
      <c r="W392" s="14"/>
      <c r="X392" s="23"/>
    </row>
    <row r="393" spans="2:24" ht="18" x14ac:dyDescent="0.25">
      <c r="B393" s="16"/>
      <c r="C393" s="17"/>
      <c r="D393" s="17"/>
      <c r="E393" s="17"/>
      <c r="F393" s="17"/>
      <c r="G393" s="17"/>
      <c r="H393" s="17"/>
      <c r="I393" s="17"/>
      <c r="J393" s="17"/>
      <c r="K393" s="17"/>
      <c r="L393" s="17"/>
      <c r="M393" s="17"/>
      <c r="N393" s="17"/>
      <c r="O393" s="19"/>
      <c r="P393" s="21"/>
      <c r="Q393" s="20"/>
      <c r="R393" s="20"/>
      <c r="S393" s="20"/>
      <c r="T393" s="14"/>
      <c r="U393" s="20"/>
      <c r="V393" s="20"/>
      <c r="W393" s="14"/>
      <c r="X393" s="23"/>
    </row>
    <row r="394" spans="2:24" ht="18" x14ac:dyDescent="0.25">
      <c r="B394" s="16"/>
      <c r="D394" s="17"/>
      <c r="E394" s="17"/>
      <c r="F394" s="17"/>
      <c r="G394" s="17"/>
      <c r="H394" s="17"/>
      <c r="I394" s="17"/>
      <c r="J394" s="17"/>
      <c r="K394" s="17"/>
      <c r="L394" s="17"/>
      <c r="M394" s="17"/>
      <c r="N394" s="17"/>
      <c r="O394" s="19"/>
      <c r="P394" s="25"/>
      <c r="Q394" s="20"/>
      <c r="R394" s="20"/>
      <c r="S394" s="20"/>
      <c r="T394" s="20"/>
      <c r="U394" s="20"/>
      <c r="V394" s="20"/>
      <c r="W394" s="14"/>
      <c r="X394" s="23"/>
    </row>
    <row r="395" spans="2:24" ht="18" x14ac:dyDescent="0.25">
      <c r="B395" s="16"/>
      <c r="C395" s="17"/>
      <c r="D395" s="17"/>
      <c r="E395" s="17"/>
      <c r="F395" s="17"/>
      <c r="G395" s="17"/>
      <c r="H395" s="17"/>
      <c r="I395" s="17"/>
      <c r="J395" s="17"/>
      <c r="K395" s="17"/>
      <c r="L395" s="17"/>
      <c r="M395" s="17"/>
      <c r="N395" s="17"/>
      <c r="O395" s="19"/>
      <c r="P395" s="21"/>
      <c r="Q395" s="20"/>
      <c r="R395" s="20"/>
      <c r="S395" s="20"/>
      <c r="T395" s="20"/>
      <c r="U395" s="20"/>
      <c r="V395" s="20"/>
      <c r="W395" s="14"/>
      <c r="X395" s="23"/>
    </row>
    <row r="396" spans="2:24" ht="18" x14ac:dyDescent="0.25">
      <c r="B396" s="16"/>
      <c r="C396" s="17"/>
      <c r="D396" s="17"/>
      <c r="E396" s="17"/>
      <c r="F396" s="17"/>
      <c r="G396" s="17"/>
      <c r="H396" s="17"/>
      <c r="I396" s="17"/>
      <c r="J396" s="17"/>
      <c r="K396" s="17"/>
      <c r="L396" s="17"/>
      <c r="M396" s="17"/>
      <c r="N396" s="17"/>
      <c r="O396" s="19"/>
      <c r="P396" s="21"/>
      <c r="Q396" s="20"/>
      <c r="R396" s="20"/>
      <c r="S396" s="20"/>
      <c r="T396" s="20"/>
      <c r="U396" s="20"/>
      <c r="V396" s="20"/>
      <c r="W396" s="14"/>
      <c r="X396" s="23"/>
    </row>
    <row r="397" spans="2:24" ht="18" x14ac:dyDescent="0.25">
      <c r="B397" s="16"/>
      <c r="C397" s="17"/>
      <c r="D397" s="17"/>
      <c r="E397" s="17"/>
      <c r="F397" s="17"/>
      <c r="G397" s="17"/>
      <c r="H397" s="17"/>
      <c r="I397" s="17"/>
      <c r="J397" s="17"/>
      <c r="K397" s="17"/>
      <c r="L397" s="17"/>
      <c r="M397" s="17"/>
      <c r="N397" s="17"/>
      <c r="O397" s="19"/>
      <c r="P397" s="21"/>
      <c r="Q397" s="20"/>
      <c r="R397" s="20"/>
      <c r="S397" s="20"/>
      <c r="T397" s="20"/>
      <c r="U397" s="20"/>
      <c r="V397" s="20"/>
      <c r="W397" s="14"/>
      <c r="X397" s="23"/>
    </row>
    <row r="398" spans="2:24" ht="18" x14ac:dyDescent="0.25">
      <c r="B398" s="16"/>
      <c r="C398" s="17"/>
      <c r="D398" s="17"/>
      <c r="E398" s="17"/>
      <c r="F398" s="17"/>
      <c r="G398" s="17"/>
      <c r="H398" s="17"/>
      <c r="I398" s="17"/>
      <c r="J398" s="17"/>
      <c r="K398" s="17"/>
      <c r="L398" s="17"/>
      <c r="M398" s="17"/>
      <c r="N398" s="17"/>
      <c r="O398" s="19"/>
      <c r="P398" s="26"/>
      <c r="Q398" s="20"/>
      <c r="R398" s="20"/>
      <c r="S398" s="20"/>
      <c r="T398" s="20"/>
      <c r="U398" s="20"/>
      <c r="V398" s="20"/>
      <c r="W398" s="14"/>
      <c r="X398" s="23"/>
    </row>
    <row r="399" spans="2:24" ht="18" x14ac:dyDescent="0.25">
      <c r="B399" s="16"/>
      <c r="C399" s="17"/>
      <c r="D399" s="17"/>
      <c r="E399" s="17"/>
      <c r="F399" s="17"/>
      <c r="G399" s="17"/>
      <c r="H399" s="17"/>
      <c r="I399" s="17"/>
      <c r="J399" s="17"/>
      <c r="K399" s="17"/>
      <c r="L399" s="17"/>
      <c r="M399" s="17"/>
      <c r="N399" s="17"/>
      <c r="O399" s="19"/>
      <c r="P399" s="26"/>
      <c r="Q399" s="20"/>
      <c r="R399" s="20"/>
      <c r="S399" s="20"/>
      <c r="T399" s="20"/>
      <c r="U399" s="20"/>
      <c r="V399" s="20"/>
      <c r="W399" s="14"/>
      <c r="X399" s="23"/>
    </row>
    <row r="400" spans="2:24" ht="18.75" thickBot="1" x14ac:dyDescent="0.3">
      <c r="B400" s="27"/>
      <c r="C400" s="28"/>
      <c r="D400" s="29"/>
      <c r="E400" s="28"/>
      <c r="F400" s="29"/>
      <c r="G400" s="29"/>
      <c r="H400" s="29"/>
      <c r="I400" s="29"/>
      <c r="J400" s="29"/>
      <c r="K400" s="29"/>
      <c r="L400" s="29"/>
      <c r="M400" s="29"/>
      <c r="N400" s="29"/>
      <c r="O400" s="30"/>
      <c r="P400" s="31"/>
      <c r="Q400" s="32"/>
      <c r="R400" s="32"/>
      <c r="S400" s="32"/>
      <c r="T400" s="32"/>
      <c r="U400" s="32"/>
      <c r="V400" s="33"/>
      <c r="W400" s="34"/>
      <c r="X400" s="35"/>
    </row>
    <row r="401" spans="2:24" ht="18.75" thickBot="1" x14ac:dyDescent="0.3">
      <c r="B401" s="786"/>
      <c r="C401" s="787"/>
      <c r="D401" s="787"/>
      <c r="E401" s="787"/>
      <c r="F401" s="787"/>
      <c r="G401" s="787"/>
      <c r="H401" s="787"/>
      <c r="I401" s="787"/>
      <c r="J401" s="787"/>
      <c r="K401" s="787"/>
      <c r="L401" s="787"/>
      <c r="M401" s="787"/>
      <c r="N401" s="787"/>
      <c r="O401" s="787"/>
      <c r="P401" s="788" t="s">
        <v>58</v>
      </c>
      <c r="Q401" s="787"/>
      <c r="R401" s="789" t="s">
        <v>53</v>
      </c>
      <c r="S401" s="790"/>
      <c r="T401" s="790"/>
      <c r="U401" s="791"/>
      <c r="V401" s="36"/>
      <c r="W401" s="37"/>
      <c r="X401" s="38">
        <f>SUM(U378:U400)</f>
        <v>4</v>
      </c>
    </row>
    <row r="402" spans="2:24" ht="17.25" thickBot="1" x14ac:dyDescent="0.3">
      <c r="B402" s="792" t="s">
        <v>59</v>
      </c>
      <c r="C402" s="793"/>
      <c r="D402" s="793"/>
      <c r="E402" s="793"/>
      <c r="F402" s="793"/>
      <c r="G402" s="793"/>
      <c r="H402" s="793"/>
      <c r="I402" s="794"/>
      <c r="J402" s="792" t="s">
        <v>60</v>
      </c>
      <c r="K402" s="793"/>
      <c r="L402" s="793"/>
      <c r="M402" s="793"/>
      <c r="N402" s="793"/>
      <c r="O402" s="793"/>
      <c r="P402" s="794"/>
      <c r="Q402" s="39"/>
      <c r="R402" s="40"/>
      <c r="S402" s="40"/>
      <c r="T402" s="40"/>
      <c r="U402" s="40"/>
      <c r="V402" s="40"/>
      <c r="W402" s="40"/>
      <c r="X402" s="41"/>
    </row>
    <row r="403" spans="2:24" ht="21" thickBot="1" x14ac:dyDescent="0.3">
      <c r="B403" s="795"/>
      <c r="C403" s="787"/>
      <c r="D403" s="787"/>
      <c r="E403" s="787"/>
      <c r="F403" s="787"/>
      <c r="G403" s="787"/>
      <c r="H403" s="787"/>
      <c r="I403" s="796"/>
      <c r="J403" s="795"/>
      <c r="K403" s="787"/>
      <c r="L403" s="787"/>
      <c r="M403" s="787"/>
      <c r="N403" s="787"/>
      <c r="O403" s="787"/>
      <c r="P403" s="796"/>
      <c r="Q403" s="797" t="s">
        <v>61</v>
      </c>
      <c r="R403" s="798"/>
      <c r="S403" s="798"/>
      <c r="T403" s="798"/>
      <c r="U403" s="798"/>
      <c r="V403" s="798"/>
      <c r="W403" s="799"/>
      <c r="X403" s="42">
        <f>X401</f>
        <v>4</v>
      </c>
    </row>
    <row r="405" spans="2:24" ht="15.75" thickBot="1" x14ac:dyDescent="0.3"/>
    <row r="406" spans="2:24" x14ac:dyDescent="0.25">
      <c r="B406" s="800"/>
      <c r="C406" s="793"/>
      <c r="D406" s="793"/>
      <c r="E406" s="793"/>
      <c r="F406" s="793"/>
      <c r="G406" s="803" t="s">
        <v>42</v>
      </c>
      <c r="H406" s="793"/>
      <c r="I406" s="793"/>
      <c r="J406" s="793"/>
      <c r="K406" s="793"/>
      <c r="L406" s="793"/>
      <c r="M406" s="793"/>
      <c r="N406" s="793"/>
      <c r="O406" s="793"/>
      <c r="P406" s="793"/>
      <c r="Q406" s="793"/>
      <c r="R406" s="804" t="s">
        <v>1</v>
      </c>
      <c r="S406" s="805"/>
      <c r="T406" s="805"/>
      <c r="U406" s="806"/>
      <c r="V406" s="807" t="s">
        <v>43</v>
      </c>
      <c r="W406" s="805"/>
      <c r="X406" s="808"/>
    </row>
    <row r="407" spans="2:24" x14ac:dyDescent="0.25">
      <c r="B407" s="801"/>
      <c r="C407" s="802"/>
      <c r="D407" s="802"/>
      <c r="E407" s="802"/>
      <c r="F407" s="802"/>
      <c r="G407" s="801"/>
      <c r="H407" s="802"/>
      <c r="I407" s="802"/>
      <c r="J407" s="802"/>
      <c r="K407" s="802"/>
      <c r="L407" s="802"/>
      <c r="M407" s="802"/>
      <c r="N407" s="802"/>
      <c r="O407" s="802"/>
      <c r="P407" s="802"/>
      <c r="Q407" s="802"/>
      <c r="R407" s="809" t="s">
        <v>3</v>
      </c>
      <c r="S407" s="810"/>
      <c r="T407" s="810"/>
      <c r="U407" s="811"/>
      <c r="V407" s="812">
        <v>1</v>
      </c>
      <c r="W407" s="810"/>
      <c r="X407" s="813"/>
    </row>
    <row r="408" spans="2:24" ht="15.75" thickBot="1" x14ac:dyDescent="0.3">
      <c r="B408" s="795"/>
      <c r="C408" s="787"/>
      <c r="D408" s="787"/>
      <c r="E408" s="787"/>
      <c r="F408" s="787"/>
      <c r="G408" s="795"/>
      <c r="H408" s="787"/>
      <c r="I408" s="787"/>
      <c r="J408" s="787"/>
      <c r="K408" s="787"/>
      <c r="L408" s="787"/>
      <c r="M408" s="787"/>
      <c r="N408" s="787"/>
      <c r="O408" s="787"/>
      <c r="P408" s="787"/>
      <c r="Q408" s="787"/>
      <c r="R408" s="814" t="s">
        <v>4</v>
      </c>
      <c r="S408" s="815"/>
      <c r="T408" s="815"/>
      <c r="U408" s="816"/>
      <c r="V408" s="817">
        <v>44236</v>
      </c>
      <c r="W408" s="818"/>
      <c r="X408" s="819"/>
    </row>
    <row r="409" spans="2:24" x14ac:dyDescent="0.25">
      <c r="B409" s="820" t="s">
        <v>44</v>
      </c>
      <c r="C409" s="793"/>
      <c r="D409" s="793"/>
      <c r="E409" s="793"/>
      <c r="F409" s="794"/>
      <c r="G409" s="821" t="s">
        <v>45</v>
      </c>
      <c r="H409" s="822"/>
      <c r="I409" s="822"/>
      <c r="J409" s="822"/>
      <c r="K409" s="822"/>
      <c r="L409" s="822"/>
      <c r="M409" s="822"/>
      <c r="N409" s="822"/>
      <c r="O409" s="822"/>
      <c r="P409" s="822"/>
      <c r="Q409" s="822"/>
      <c r="R409" s="822"/>
      <c r="S409" s="822"/>
      <c r="T409" s="822"/>
      <c r="U409" s="822"/>
      <c r="V409" s="822"/>
      <c r="W409" s="822"/>
      <c r="X409" s="823"/>
    </row>
    <row r="410" spans="2:24" ht="15.75" thickBot="1" x14ac:dyDescent="0.3">
      <c r="B410" s="795"/>
      <c r="C410" s="787"/>
      <c r="D410" s="787"/>
      <c r="E410" s="787"/>
      <c r="F410" s="796"/>
      <c r="G410" s="824"/>
      <c r="H410" s="825"/>
      <c r="I410" s="825"/>
      <c r="J410" s="825"/>
      <c r="K410" s="825"/>
      <c r="L410" s="825"/>
      <c r="M410" s="825"/>
      <c r="N410" s="825"/>
      <c r="O410" s="825"/>
      <c r="P410" s="825"/>
      <c r="Q410" s="825"/>
      <c r="R410" s="825"/>
      <c r="S410" s="825"/>
      <c r="T410" s="825"/>
      <c r="U410" s="825"/>
      <c r="V410" s="825"/>
      <c r="W410" s="825"/>
      <c r="X410" s="826"/>
    </row>
    <row r="411" spans="2:24" ht="18.75" thickBot="1" x14ac:dyDescent="0.3">
      <c r="B411" s="827" t="s">
        <v>46</v>
      </c>
      <c r="C411" s="798"/>
      <c r="D411" s="798"/>
      <c r="E411" s="798"/>
      <c r="F411" s="798"/>
      <c r="G411" s="798"/>
      <c r="H411" s="822" t="s">
        <v>47</v>
      </c>
      <c r="I411" s="793"/>
      <c r="J411" s="828"/>
      <c r="K411" s="798"/>
      <c r="L411" s="798"/>
      <c r="M411" s="798"/>
      <c r="N411" s="798"/>
      <c r="O411" s="798"/>
      <c r="P411" s="828" t="s">
        <v>48</v>
      </c>
      <c r="Q411" s="798"/>
      <c r="R411" s="798"/>
      <c r="S411" s="798"/>
      <c r="T411" s="798"/>
      <c r="U411" s="798"/>
      <c r="V411" s="798"/>
      <c r="W411" s="798"/>
      <c r="X411" s="799"/>
    </row>
    <row r="412" spans="2:24" ht="34.5" customHeight="1" thickBot="1" x14ac:dyDescent="0.3">
      <c r="B412" s="829">
        <f>PRESUPUESTO!$B$21</f>
        <v>2</v>
      </c>
      <c r="C412" s="793"/>
      <c r="D412" s="793"/>
      <c r="E412" s="793"/>
      <c r="F412" s="793"/>
      <c r="G412" s="793"/>
      <c r="H412" s="830">
        <f>PRESUPUESTO!B25</f>
        <v>2.0399999999999991</v>
      </c>
      <c r="I412" s="831"/>
      <c r="J412" s="832" t="str">
        <f>PRESUPUESTO!$F$21</f>
        <v>DEMOLICIONES Y DESMONTES</v>
      </c>
      <c r="K412" s="798"/>
      <c r="L412" s="798"/>
      <c r="M412" s="798"/>
      <c r="N412" s="798"/>
      <c r="O412" s="799"/>
      <c r="P412" s="833" t="str">
        <f>PRESUPUESTO!F25</f>
        <v>Desmonte de Cielo raso  (Incluye retiro y disposicion final de escombros en sitio autorizado por la autoridad ambiental)</v>
      </c>
      <c r="Q412" s="793"/>
      <c r="R412" s="793"/>
      <c r="S412" s="793"/>
      <c r="T412" s="793"/>
      <c r="U412" s="793"/>
      <c r="V412" s="793"/>
      <c r="W412" s="793"/>
      <c r="X412" s="794"/>
    </row>
    <row r="413" spans="2:24" ht="18.75" thickBot="1" x14ac:dyDescent="0.3">
      <c r="B413" s="821" t="s">
        <v>49</v>
      </c>
      <c r="C413" s="834"/>
      <c r="D413" s="834"/>
      <c r="E413" s="834"/>
      <c r="F413" s="834"/>
      <c r="G413" s="834"/>
      <c r="H413" s="835"/>
      <c r="I413" s="835"/>
      <c r="J413" s="834"/>
      <c r="K413" s="834"/>
      <c r="L413" s="834"/>
      <c r="M413" s="834"/>
      <c r="N413" s="834"/>
      <c r="O413" s="834"/>
      <c r="P413" s="837" t="s">
        <v>50</v>
      </c>
      <c r="Q413" s="839" t="s">
        <v>51</v>
      </c>
      <c r="R413" s="840"/>
      <c r="S413" s="841"/>
      <c r="T413" s="842" t="s">
        <v>20</v>
      </c>
      <c r="U413" s="844" t="s">
        <v>52</v>
      </c>
      <c r="V413" s="846" t="s">
        <v>53</v>
      </c>
      <c r="W413" s="847"/>
      <c r="X413" s="848"/>
    </row>
    <row r="414" spans="2:24" ht="26.25" thickBot="1" x14ac:dyDescent="0.3">
      <c r="B414" s="836"/>
      <c r="C414" s="835"/>
      <c r="D414" s="835"/>
      <c r="E414" s="835"/>
      <c r="F414" s="835"/>
      <c r="G414" s="835"/>
      <c r="H414" s="835"/>
      <c r="I414" s="835"/>
      <c r="J414" s="835"/>
      <c r="K414" s="835"/>
      <c r="L414" s="835"/>
      <c r="M414" s="835"/>
      <c r="N414" s="835"/>
      <c r="O414" s="835"/>
      <c r="P414" s="838"/>
      <c r="Q414" s="4" t="s">
        <v>54</v>
      </c>
      <c r="R414" s="5" t="s">
        <v>55</v>
      </c>
      <c r="S414" s="6" t="s">
        <v>56</v>
      </c>
      <c r="T414" s="843"/>
      <c r="U414" s="845"/>
      <c r="V414" s="7" t="s">
        <v>57</v>
      </c>
      <c r="W414" s="8" t="s">
        <v>21</v>
      </c>
      <c r="X414" s="9" t="s">
        <v>22</v>
      </c>
    </row>
    <row r="415" spans="2:24" ht="18" x14ac:dyDescent="0.25">
      <c r="B415" s="10"/>
      <c r="C415" s="11"/>
      <c r="D415" s="11"/>
      <c r="E415" s="11"/>
      <c r="F415" s="11"/>
      <c r="G415" s="11"/>
      <c r="H415" s="11"/>
      <c r="I415" s="11"/>
      <c r="J415" s="11"/>
      <c r="K415" s="11"/>
      <c r="L415" s="11"/>
      <c r="M415" s="11"/>
      <c r="N415" s="11"/>
      <c r="O415" s="12"/>
      <c r="P415" s="13"/>
      <c r="Q415" s="14"/>
      <c r="R415" s="14" t="s">
        <v>360</v>
      </c>
      <c r="S415" s="14"/>
      <c r="T415" s="14"/>
      <c r="U415" s="14"/>
      <c r="V415" s="14"/>
      <c r="W415" s="14"/>
      <c r="X415" s="15"/>
    </row>
    <row r="416" spans="2:24" ht="18" x14ac:dyDescent="0.25">
      <c r="B416" s="16"/>
      <c r="C416" s="17"/>
      <c r="D416" s="17"/>
      <c r="E416" s="17"/>
      <c r="F416" s="18"/>
      <c r="G416" s="18"/>
      <c r="H416" s="18"/>
      <c r="I416" s="18"/>
      <c r="J416" s="18"/>
      <c r="K416" s="18"/>
      <c r="L416" s="17"/>
      <c r="M416" s="17"/>
      <c r="N416" s="17"/>
      <c r="O416" s="19"/>
      <c r="P416" s="412" t="s">
        <v>356</v>
      </c>
      <c r="Q416" s="20" t="s">
        <v>371</v>
      </c>
      <c r="R416" s="14">
        <v>19.8</v>
      </c>
      <c r="S416" s="14"/>
      <c r="T416" s="14"/>
      <c r="U416" s="14"/>
      <c r="V416" s="14"/>
      <c r="W416" s="14">
        <f>R416</f>
        <v>19.8</v>
      </c>
      <c r="X416" s="15"/>
    </row>
    <row r="417" spans="2:24" ht="18" x14ac:dyDescent="0.25">
      <c r="B417" s="16"/>
      <c r="C417" s="17"/>
      <c r="D417" s="17"/>
      <c r="E417" s="17"/>
      <c r="F417" s="18"/>
      <c r="G417" s="18"/>
      <c r="H417" s="18"/>
      <c r="I417" s="18"/>
      <c r="J417" s="18"/>
      <c r="K417" s="18"/>
      <c r="L417" s="17"/>
      <c r="M417" s="17"/>
      <c r="N417" s="17"/>
      <c r="O417" s="19"/>
      <c r="P417" s="13"/>
      <c r="Q417" s="20" t="s">
        <v>372</v>
      </c>
      <c r="R417" s="14">
        <v>2.5</v>
      </c>
      <c r="S417" s="14"/>
      <c r="T417" s="14"/>
      <c r="U417" s="14"/>
      <c r="V417" s="14"/>
      <c r="W417" s="14">
        <f t="shared" ref="W417:W418" si="1">R417</f>
        <v>2.5</v>
      </c>
      <c r="X417" s="15"/>
    </row>
    <row r="418" spans="2:24" ht="18" x14ac:dyDescent="0.25">
      <c r="B418" s="16"/>
      <c r="C418" s="17"/>
      <c r="D418" s="17"/>
      <c r="E418" s="17"/>
      <c r="F418" s="18"/>
      <c r="G418" s="18"/>
      <c r="H418" s="18"/>
      <c r="I418" s="18"/>
      <c r="J418" s="18"/>
      <c r="K418" s="18"/>
      <c r="L418" s="17"/>
      <c r="M418" s="17"/>
      <c r="N418" s="17"/>
      <c r="O418" s="19"/>
      <c r="P418" s="21"/>
      <c r="Q418" s="20"/>
      <c r="R418" s="20"/>
      <c r="S418" s="14"/>
      <c r="T418" s="14"/>
      <c r="U418" s="20"/>
      <c r="V418" s="14"/>
      <c r="W418" s="14">
        <f t="shared" si="1"/>
        <v>0</v>
      </c>
      <c r="X418" s="15"/>
    </row>
    <row r="419" spans="2:24" ht="18" x14ac:dyDescent="0.25">
      <c r="B419" s="16"/>
      <c r="D419" s="17"/>
      <c r="E419" s="17"/>
      <c r="F419" s="18"/>
      <c r="G419" s="18"/>
      <c r="H419" s="18"/>
      <c r="J419" s="18"/>
      <c r="K419" s="18"/>
      <c r="L419" s="17"/>
      <c r="M419" s="17"/>
      <c r="N419" s="17"/>
      <c r="O419" s="19"/>
      <c r="P419" s="13"/>
      <c r="Q419" s="20"/>
      <c r="R419" s="20"/>
      <c r="S419" s="20"/>
      <c r="T419" s="14"/>
      <c r="U419" s="20"/>
      <c r="V419" s="14"/>
      <c r="W419" s="14"/>
      <c r="X419" s="15"/>
    </row>
    <row r="420" spans="2:24" ht="18" x14ac:dyDescent="0.25">
      <c r="B420" s="22"/>
      <c r="C420" s="17"/>
      <c r="D420" s="18"/>
      <c r="E420" s="17"/>
      <c r="F420" s="18"/>
      <c r="G420" s="18"/>
      <c r="H420" s="18"/>
      <c r="I420" s="18"/>
      <c r="J420" s="18"/>
      <c r="K420" s="18"/>
      <c r="L420" s="17"/>
      <c r="M420" s="17"/>
      <c r="N420" s="17"/>
      <c r="O420" s="19"/>
      <c r="P420" s="21"/>
      <c r="Q420" s="20"/>
      <c r="R420" s="20"/>
      <c r="S420" s="20"/>
      <c r="T420" s="14"/>
      <c r="U420" s="20"/>
      <c r="V420" s="14"/>
      <c r="W420" s="14"/>
      <c r="X420" s="15"/>
    </row>
    <row r="421" spans="2:24" ht="18" x14ac:dyDescent="0.25">
      <c r="B421" s="16"/>
      <c r="C421" s="17"/>
      <c r="D421" s="17"/>
      <c r="E421" s="17"/>
      <c r="F421" s="18"/>
      <c r="G421" s="18"/>
      <c r="H421" s="18"/>
      <c r="I421" s="18"/>
      <c r="J421" s="18"/>
      <c r="K421" s="18"/>
      <c r="L421" s="17"/>
      <c r="M421" s="17"/>
      <c r="N421" s="17"/>
      <c r="O421" s="19"/>
      <c r="P421" s="412" t="s">
        <v>361</v>
      </c>
      <c r="Q421" s="20" t="s">
        <v>373</v>
      </c>
      <c r="R421" s="14">
        <v>17.399999999999999</v>
      </c>
      <c r="S421" s="20"/>
      <c r="T421" s="14"/>
      <c r="U421" s="20"/>
      <c r="V421" s="14"/>
      <c r="W421" s="14">
        <f t="shared" ref="W421:W424" si="2">R421</f>
        <v>17.399999999999999</v>
      </c>
      <c r="X421" s="23"/>
    </row>
    <row r="422" spans="2:24" ht="18" x14ac:dyDescent="0.25">
      <c r="B422" s="16"/>
      <c r="C422" s="17"/>
      <c r="D422" s="17"/>
      <c r="E422" s="17"/>
      <c r="F422" s="17"/>
      <c r="G422" s="17"/>
      <c r="H422" s="17"/>
      <c r="I422" s="17"/>
      <c r="J422" s="17"/>
      <c r="K422" s="17"/>
      <c r="L422" s="17"/>
      <c r="M422" s="17"/>
      <c r="N422" s="17"/>
      <c r="O422" s="19"/>
      <c r="P422" s="13"/>
      <c r="Q422" s="34" t="s">
        <v>374</v>
      </c>
      <c r="R422" s="415">
        <v>22</v>
      </c>
      <c r="S422" s="20"/>
      <c r="T422" s="14"/>
      <c r="U422" s="20"/>
      <c r="V422" s="14"/>
      <c r="W422" s="14">
        <f t="shared" si="2"/>
        <v>22</v>
      </c>
      <c r="X422" s="23"/>
    </row>
    <row r="423" spans="2:24" ht="18" x14ac:dyDescent="0.25">
      <c r="B423" s="16"/>
      <c r="C423" s="18"/>
      <c r="D423" s="17"/>
      <c r="E423" s="17"/>
      <c r="F423" s="17"/>
      <c r="G423" s="17"/>
      <c r="H423" s="17"/>
      <c r="I423" s="17"/>
      <c r="J423" s="17"/>
      <c r="K423" s="17"/>
      <c r="L423" s="17"/>
      <c r="M423" s="17"/>
      <c r="N423" s="17"/>
      <c r="O423" s="19"/>
      <c r="P423" s="21"/>
      <c r="Q423" s="642" t="s">
        <v>436</v>
      </c>
      <c r="R423" s="643">
        <v>2.25</v>
      </c>
      <c r="S423" s="642"/>
      <c r="T423" s="643"/>
      <c r="U423" s="642"/>
      <c r="V423" s="643"/>
      <c r="W423" s="643">
        <f t="shared" si="2"/>
        <v>2.25</v>
      </c>
      <c r="X423" s="23"/>
    </row>
    <row r="424" spans="2:24" ht="18" x14ac:dyDescent="0.25">
      <c r="B424" s="16"/>
      <c r="C424" s="17"/>
      <c r="D424" s="17"/>
      <c r="E424" s="17"/>
      <c r="F424" s="17"/>
      <c r="G424" s="17"/>
      <c r="H424" s="17"/>
      <c r="I424" s="17"/>
      <c r="J424" s="17"/>
      <c r="K424" s="17"/>
      <c r="L424" s="17"/>
      <c r="M424" s="17"/>
      <c r="N424" s="17"/>
      <c r="O424" s="19"/>
      <c r="P424" s="13"/>
      <c r="Q424" s="20"/>
      <c r="R424" s="20"/>
      <c r="S424" s="20"/>
      <c r="T424" s="14"/>
      <c r="U424" s="20"/>
      <c r="V424" s="14"/>
      <c r="W424" s="14">
        <f t="shared" si="2"/>
        <v>0</v>
      </c>
      <c r="X424" s="23"/>
    </row>
    <row r="425" spans="2:24" ht="18" x14ac:dyDescent="0.25">
      <c r="B425" s="16"/>
      <c r="C425" s="17"/>
      <c r="D425" s="17"/>
      <c r="E425" s="18"/>
      <c r="F425" s="17"/>
      <c r="G425" s="17"/>
      <c r="H425" s="17"/>
      <c r="I425" s="17"/>
      <c r="J425" s="17"/>
      <c r="K425" s="17"/>
      <c r="L425" s="17"/>
      <c r="M425" s="17"/>
      <c r="N425" s="17"/>
      <c r="O425" s="19"/>
      <c r="P425" s="13"/>
      <c r="Q425" s="20"/>
      <c r="R425" s="20"/>
      <c r="S425" s="20"/>
      <c r="T425" s="14"/>
      <c r="U425" s="20"/>
      <c r="V425" s="14"/>
      <c r="W425" s="14"/>
      <c r="X425" s="23"/>
    </row>
    <row r="426" spans="2:24" ht="18" x14ac:dyDescent="0.25">
      <c r="B426" s="16"/>
      <c r="C426" s="18"/>
      <c r="D426" s="18"/>
      <c r="E426" s="18"/>
      <c r="F426" s="18"/>
      <c r="G426" s="18"/>
      <c r="H426" s="18"/>
      <c r="I426" s="18"/>
      <c r="J426" s="18"/>
      <c r="K426" s="18"/>
      <c r="L426" s="18"/>
      <c r="M426" s="18"/>
      <c r="N426" s="18"/>
      <c r="O426" s="19"/>
      <c r="P426" s="412" t="s">
        <v>362</v>
      </c>
      <c r="Q426" s="20" t="s">
        <v>375</v>
      </c>
      <c r="R426" s="14">
        <v>18</v>
      </c>
      <c r="S426" s="20"/>
      <c r="T426" s="14"/>
      <c r="U426" s="20"/>
      <c r="V426" s="14"/>
      <c r="W426" s="14">
        <f t="shared" ref="W426:W429" si="3">R426</f>
        <v>18</v>
      </c>
      <c r="X426" s="23"/>
    </row>
    <row r="427" spans="2:24" ht="18" x14ac:dyDescent="0.25">
      <c r="B427" s="16"/>
      <c r="C427" s="17"/>
      <c r="D427" s="24"/>
      <c r="E427" s="17"/>
      <c r="F427" s="17"/>
      <c r="G427" s="17"/>
      <c r="H427" s="17"/>
      <c r="I427" s="17"/>
      <c r="J427" s="18"/>
      <c r="K427" s="17"/>
      <c r="L427" s="17"/>
      <c r="M427" s="17"/>
      <c r="N427" s="17"/>
      <c r="O427" s="19"/>
      <c r="P427" s="13"/>
      <c r="Q427" s="34"/>
      <c r="S427" s="20"/>
      <c r="T427" s="14"/>
      <c r="U427" s="20"/>
      <c r="V427" s="20"/>
      <c r="W427" s="14">
        <f t="shared" si="3"/>
        <v>0</v>
      </c>
      <c r="X427" s="23"/>
    </row>
    <row r="428" spans="2:24" ht="18" x14ac:dyDescent="0.25">
      <c r="B428" s="16"/>
      <c r="C428" s="18"/>
      <c r="D428" s="17"/>
      <c r="E428" s="17"/>
      <c r="F428" s="17"/>
      <c r="G428" s="17"/>
      <c r="H428" s="18"/>
      <c r="I428" s="18"/>
      <c r="J428" s="17"/>
      <c r="K428" s="18"/>
      <c r="L428" s="17"/>
      <c r="M428" s="17"/>
      <c r="N428" s="17"/>
      <c r="O428" s="19"/>
      <c r="P428" s="21"/>
      <c r="Q428" s="20" t="s">
        <v>372</v>
      </c>
      <c r="R428" s="14">
        <v>2.4</v>
      </c>
      <c r="S428" s="20"/>
      <c r="T428" s="14"/>
      <c r="U428" s="20"/>
      <c r="V428" s="20"/>
      <c r="W428" s="14">
        <f t="shared" si="3"/>
        <v>2.4</v>
      </c>
      <c r="X428" s="23"/>
    </row>
    <row r="429" spans="2:24" ht="18" x14ac:dyDescent="0.25">
      <c r="B429" s="16"/>
      <c r="C429" s="17"/>
      <c r="D429" s="17"/>
      <c r="E429" s="17"/>
      <c r="F429" s="17"/>
      <c r="G429" s="17"/>
      <c r="H429" s="17"/>
      <c r="I429" s="17"/>
      <c r="J429" s="17"/>
      <c r="K429" s="17"/>
      <c r="L429" s="17"/>
      <c r="M429" s="17"/>
      <c r="N429" s="17"/>
      <c r="O429" s="19"/>
      <c r="P429" s="21"/>
      <c r="Q429" s="20"/>
      <c r="R429" s="20"/>
      <c r="S429" s="20"/>
      <c r="T429" s="14"/>
      <c r="U429" s="20"/>
      <c r="V429" s="20"/>
      <c r="W429" s="14">
        <f t="shared" si="3"/>
        <v>0</v>
      </c>
      <c r="X429" s="23"/>
    </row>
    <row r="430" spans="2:24" ht="18" x14ac:dyDescent="0.25">
      <c r="B430" s="16"/>
      <c r="C430" s="17"/>
      <c r="D430" s="17"/>
      <c r="E430" s="17"/>
      <c r="F430" s="17"/>
      <c r="G430" s="17"/>
      <c r="H430" s="17"/>
      <c r="I430" s="17"/>
      <c r="J430" s="17"/>
      <c r="K430" s="17"/>
      <c r="L430" s="17"/>
      <c r="M430" s="17"/>
      <c r="N430" s="17"/>
      <c r="O430" s="19"/>
      <c r="P430" s="21"/>
      <c r="Q430" s="20"/>
      <c r="R430" s="20"/>
      <c r="S430" s="20"/>
      <c r="T430" s="14"/>
      <c r="U430" s="20"/>
      <c r="V430" s="20"/>
      <c r="W430" s="14"/>
      <c r="X430" s="23"/>
    </row>
    <row r="431" spans="2:24" ht="18" x14ac:dyDescent="0.25">
      <c r="B431" s="16"/>
      <c r="D431" s="17"/>
      <c r="E431" s="17"/>
      <c r="F431" s="17"/>
      <c r="G431" s="17"/>
      <c r="H431" s="17"/>
      <c r="I431" s="17"/>
      <c r="J431" s="17"/>
      <c r="K431" s="17"/>
      <c r="L431" s="17"/>
      <c r="M431" s="17"/>
      <c r="N431" s="17"/>
      <c r="O431" s="19"/>
      <c r="P431" s="25"/>
      <c r="Q431" s="20"/>
      <c r="R431" s="20"/>
      <c r="S431" s="20"/>
      <c r="T431" s="20"/>
      <c r="U431" s="20"/>
      <c r="V431" s="20"/>
      <c r="W431" s="14"/>
      <c r="X431" s="23"/>
    </row>
    <row r="432" spans="2:24" ht="18" x14ac:dyDescent="0.25">
      <c r="B432" s="16"/>
      <c r="C432" s="17"/>
      <c r="D432" s="17"/>
      <c r="E432" s="17"/>
      <c r="F432" s="17"/>
      <c r="G432" s="17"/>
      <c r="H432" s="17"/>
      <c r="I432" s="17"/>
      <c r="J432" s="17"/>
      <c r="K432" s="17"/>
      <c r="L432" s="17"/>
      <c r="M432" s="17"/>
      <c r="N432" s="17"/>
      <c r="O432" s="19"/>
      <c r="P432" s="21"/>
      <c r="Q432" s="20"/>
      <c r="R432" s="20"/>
      <c r="S432" s="20"/>
      <c r="T432" s="20"/>
      <c r="U432" s="20"/>
      <c r="V432" s="20"/>
      <c r="W432" s="14"/>
      <c r="X432" s="23"/>
    </row>
    <row r="433" spans="2:24" ht="18" x14ac:dyDescent="0.25">
      <c r="B433" s="16"/>
      <c r="C433" s="17"/>
      <c r="D433" s="17"/>
      <c r="E433" s="17"/>
      <c r="F433" s="17"/>
      <c r="G433" s="17"/>
      <c r="H433" s="17"/>
      <c r="I433" s="17"/>
      <c r="J433" s="17"/>
      <c r="K433" s="17"/>
      <c r="L433" s="17"/>
      <c r="M433" s="17"/>
      <c r="N433" s="17"/>
      <c r="O433" s="19"/>
      <c r="P433" s="21"/>
      <c r="Q433" s="20"/>
      <c r="R433" s="20"/>
      <c r="S433" s="20"/>
      <c r="T433" s="20"/>
      <c r="U433" s="20"/>
      <c r="V433" s="20"/>
      <c r="W433" s="14"/>
      <c r="X433" s="23"/>
    </row>
    <row r="434" spans="2:24" ht="18" x14ac:dyDescent="0.25">
      <c r="B434" s="16"/>
      <c r="C434" s="17"/>
      <c r="D434" s="17"/>
      <c r="E434" s="17"/>
      <c r="F434" s="17"/>
      <c r="G434" s="17"/>
      <c r="H434" s="17"/>
      <c r="I434" s="17"/>
      <c r="J434" s="17"/>
      <c r="K434" s="17"/>
      <c r="L434" s="17"/>
      <c r="M434" s="17"/>
      <c r="N434" s="17"/>
      <c r="O434" s="19"/>
      <c r="P434" s="21"/>
      <c r="Q434" s="20"/>
      <c r="R434" s="20"/>
      <c r="S434" s="20"/>
      <c r="T434" s="20"/>
      <c r="U434" s="20"/>
      <c r="V434" s="20"/>
      <c r="W434" s="14"/>
      <c r="X434" s="23"/>
    </row>
    <row r="435" spans="2:24" ht="18" x14ac:dyDescent="0.25">
      <c r="B435" s="16"/>
      <c r="C435" s="17"/>
      <c r="D435" s="17"/>
      <c r="E435" s="17"/>
      <c r="F435" s="17"/>
      <c r="G435" s="17"/>
      <c r="H435" s="17"/>
      <c r="I435" s="17"/>
      <c r="J435" s="17"/>
      <c r="K435" s="17"/>
      <c r="L435" s="17"/>
      <c r="M435" s="17"/>
      <c r="N435" s="17"/>
      <c r="O435" s="19"/>
      <c r="P435" s="26"/>
      <c r="Q435" s="20"/>
      <c r="R435" s="20"/>
      <c r="S435" s="20"/>
      <c r="T435" s="20"/>
      <c r="U435" s="20"/>
      <c r="V435" s="20"/>
      <c r="W435" s="14"/>
      <c r="X435" s="23"/>
    </row>
    <row r="436" spans="2:24" ht="18" x14ac:dyDescent="0.25">
      <c r="B436" s="16"/>
      <c r="C436" s="17"/>
      <c r="D436" s="17"/>
      <c r="E436" s="17"/>
      <c r="F436" s="17"/>
      <c r="G436" s="17"/>
      <c r="H436" s="17"/>
      <c r="I436" s="17"/>
      <c r="J436" s="17"/>
      <c r="K436" s="17"/>
      <c r="L436" s="17"/>
      <c r="M436" s="17"/>
      <c r="N436" s="17"/>
      <c r="O436" s="19"/>
      <c r="P436" s="26"/>
      <c r="Q436" s="20"/>
      <c r="R436" s="20"/>
      <c r="S436" s="20"/>
      <c r="T436" s="20"/>
      <c r="U436" s="20"/>
      <c r="V436" s="20"/>
      <c r="W436" s="14"/>
      <c r="X436" s="23"/>
    </row>
    <row r="437" spans="2:24" ht="18.75" thickBot="1" x14ac:dyDescent="0.3">
      <c r="B437" s="27"/>
      <c r="C437" s="28"/>
      <c r="D437" s="29"/>
      <c r="E437" s="28"/>
      <c r="F437" s="29"/>
      <c r="G437" s="29"/>
      <c r="H437" s="29"/>
      <c r="I437" s="29"/>
      <c r="J437" s="29"/>
      <c r="K437" s="29"/>
      <c r="L437" s="29"/>
      <c r="M437" s="29"/>
      <c r="N437" s="29"/>
      <c r="O437" s="30"/>
      <c r="P437" s="31"/>
      <c r="Q437" s="32"/>
      <c r="R437" s="32"/>
      <c r="S437" s="32"/>
      <c r="T437" s="32"/>
      <c r="U437" s="32"/>
      <c r="V437" s="33"/>
      <c r="W437" s="34"/>
      <c r="X437" s="35"/>
    </row>
    <row r="438" spans="2:24" ht="18.75" thickBot="1" x14ac:dyDescent="0.3">
      <c r="B438" s="786"/>
      <c r="C438" s="787"/>
      <c r="D438" s="787"/>
      <c r="E438" s="787"/>
      <c r="F438" s="787"/>
      <c r="G438" s="787"/>
      <c r="H438" s="787"/>
      <c r="I438" s="787"/>
      <c r="J438" s="787"/>
      <c r="K438" s="787"/>
      <c r="L438" s="787"/>
      <c r="M438" s="787"/>
      <c r="N438" s="787"/>
      <c r="O438" s="787"/>
      <c r="P438" s="788" t="s">
        <v>58</v>
      </c>
      <c r="Q438" s="787"/>
      <c r="R438" s="789" t="s">
        <v>53</v>
      </c>
      <c r="S438" s="790"/>
      <c r="T438" s="790"/>
      <c r="U438" s="791"/>
      <c r="V438" s="36"/>
      <c r="W438" s="37"/>
      <c r="X438" s="38">
        <f>SUM(W415:W437)</f>
        <v>84.350000000000009</v>
      </c>
    </row>
    <row r="439" spans="2:24" ht="17.25" thickBot="1" x14ac:dyDescent="0.3">
      <c r="B439" s="792" t="s">
        <v>59</v>
      </c>
      <c r="C439" s="793"/>
      <c r="D439" s="793"/>
      <c r="E439" s="793"/>
      <c r="F439" s="793"/>
      <c r="G439" s="793"/>
      <c r="H439" s="793"/>
      <c r="I439" s="794"/>
      <c r="J439" s="792" t="s">
        <v>60</v>
      </c>
      <c r="K439" s="793"/>
      <c r="L439" s="793"/>
      <c r="M439" s="793"/>
      <c r="N439" s="793"/>
      <c r="O439" s="793"/>
      <c r="P439" s="794"/>
      <c r="Q439" s="39"/>
      <c r="R439" s="40"/>
      <c r="S439" s="40"/>
      <c r="T439" s="40"/>
      <c r="U439" s="40"/>
      <c r="V439" s="40"/>
      <c r="W439" s="40"/>
      <c r="X439" s="41"/>
    </row>
    <row r="440" spans="2:24" ht="21" thickBot="1" x14ac:dyDescent="0.3">
      <c r="B440" s="795"/>
      <c r="C440" s="787"/>
      <c r="D440" s="787"/>
      <c r="E440" s="787"/>
      <c r="F440" s="787"/>
      <c r="G440" s="787"/>
      <c r="H440" s="787"/>
      <c r="I440" s="796"/>
      <c r="J440" s="795"/>
      <c r="K440" s="787"/>
      <c r="L440" s="787"/>
      <c r="M440" s="787"/>
      <c r="N440" s="787"/>
      <c r="O440" s="787"/>
      <c r="P440" s="796"/>
      <c r="Q440" s="797" t="s">
        <v>61</v>
      </c>
      <c r="R440" s="798"/>
      <c r="S440" s="798"/>
      <c r="T440" s="798"/>
      <c r="U440" s="798"/>
      <c r="V440" s="798"/>
      <c r="W440" s="799"/>
      <c r="X440" s="42">
        <f>X438</f>
        <v>84.350000000000009</v>
      </c>
    </row>
    <row r="442" spans="2:24" ht="15.75" thickBot="1" x14ac:dyDescent="0.3"/>
    <row r="443" spans="2:24" x14ac:dyDescent="0.25">
      <c r="B443" s="800"/>
      <c r="C443" s="793"/>
      <c r="D443" s="793"/>
      <c r="E443" s="793"/>
      <c r="F443" s="793"/>
      <c r="G443" s="803" t="s">
        <v>42</v>
      </c>
      <c r="H443" s="793"/>
      <c r="I443" s="793"/>
      <c r="J443" s="793"/>
      <c r="K443" s="793"/>
      <c r="L443" s="793"/>
      <c r="M443" s="793"/>
      <c r="N443" s="793"/>
      <c r="O443" s="793"/>
      <c r="P443" s="793"/>
      <c r="Q443" s="793"/>
      <c r="R443" s="804" t="s">
        <v>1</v>
      </c>
      <c r="S443" s="805"/>
      <c r="T443" s="805"/>
      <c r="U443" s="806"/>
      <c r="V443" s="807" t="s">
        <v>43</v>
      </c>
      <c r="W443" s="805"/>
      <c r="X443" s="808"/>
    </row>
    <row r="444" spans="2:24" x14ac:dyDescent="0.25">
      <c r="B444" s="801"/>
      <c r="C444" s="802"/>
      <c r="D444" s="802"/>
      <c r="E444" s="802"/>
      <c r="F444" s="802"/>
      <c r="G444" s="801"/>
      <c r="H444" s="802"/>
      <c r="I444" s="802"/>
      <c r="J444" s="802"/>
      <c r="K444" s="802"/>
      <c r="L444" s="802"/>
      <c r="M444" s="802"/>
      <c r="N444" s="802"/>
      <c r="O444" s="802"/>
      <c r="P444" s="802"/>
      <c r="Q444" s="802"/>
      <c r="R444" s="809" t="s">
        <v>3</v>
      </c>
      <c r="S444" s="810"/>
      <c r="T444" s="810"/>
      <c r="U444" s="811"/>
      <c r="V444" s="812">
        <v>1</v>
      </c>
      <c r="W444" s="810"/>
      <c r="X444" s="813"/>
    </row>
    <row r="445" spans="2:24" ht="15.75" thickBot="1" x14ac:dyDescent="0.3">
      <c r="B445" s="795"/>
      <c r="C445" s="787"/>
      <c r="D445" s="787"/>
      <c r="E445" s="787"/>
      <c r="F445" s="787"/>
      <c r="G445" s="795"/>
      <c r="H445" s="787"/>
      <c r="I445" s="787"/>
      <c r="J445" s="787"/>
      <c r="K445" s="787"/>
      <c r="L445" s="787"/>
      <c r="M445" s="787"/>
      <c r="N445" s="787"/>
      <c r="O445" s="787"/>
      <c r="P445" s="787"/>
      <c r="Q445" s="787"/>
      <c r="R445" s="814" t="s">
        <v>4</v>
      </c>
      <c r="S445" s="815"/>
      <c r="T445" s="815"/>
      <c r="U445" s="816"/>
      <c r="V445" s="817">
        <v>44236</v>
      </c>
      <c r="W445" s="818"/>
      <c r="X445" s="819"/>
    </row>
    <row r="446" spans="2:24" x14ac:dyDescent="0.25">
      <c r="B446" s="820" t="s">
        <v>44</v>
      </c>
      <c r="C446" s="793"/>
      <c r="D446" s="793"/>
      <c r="E446" s="793"/>
      <c r="F446" s="794"/>
      <c r="G446" s="821" t="s">
        <v>45</v>
      </c>
      <c r="H446" s="822"/>
      <c r="I446" s="822"/>
      <c r="J446" s="822"/>
      <c r="K446" s="822"/>
      <c r="L446" s="822"/>
      <c r="M446" s="822"/>
      <c r="N446" s="822"/>
      <c r="O446" s="822"/>
      <c r="P446" s="822"/>
      <c r="Q446" s="822"/>
      <c r="R446" s="822"/>
      <c r="S446" s="822"/>
      <c r="T446" s="822"/>
      <c r="U446" s="822"/>
      <c r="V446" s="822"/>
      <c r="W446" s="822"/>
      <c r="X446" s="823"/>
    </row>
    <row r="447" spans="2:24" ht="15.75" thickBot="1" x14ac:dyDescent="0.3">
      <c r="B447" s="795"/>
      <c r="C447" s="787"/>
      <c r="D447" s="787"/>
      <c r="E447" s="787"/>
      <c r="F447" s="796"/>
      <c r="G447" s="824"/>
      <c r="H447" s="825"/>
      <c r="I447" s="825"/>
      <c r="J447" s="825"/>
      <c r="K447" s="825"/>
      <c r="L447" s="825"/>
      <c r="M447" s="825"/>
      <c r="N447" s="825"/>
      <c r="O447" s="825"/>
      <c r="P447" s="825"/>
      <c r="Q447" s="825"/>
      <c r="R447" s="825"/>
      <c r="S447" s="825"/>
      <c r="T447" s="825"/>
      <c r="U447" s="825"/>
      <c r="V447" s="825"/>
      <c r="W447" s="825"/>
      <c r="X447" s="826"/>
    </row>
    <row r="448" spans="2:24" ht="18.75" thickBot="1" x14ac:dyDescent="0.3">
      <c r="B448" s="827" t="s">
        <v>46</v>
      </c>
      <c r="C448" s="798"/>
      <c r="D448" s="798"/>
      <c r="E448" s="798"/>
      <c r="F448" s="798"/>
      <c r="G448" s="798"/>
      <c r="H448" s="822" t="s">
        <v>47</v>
      </c>
      <c r="I448" s="793"/>
      <c r="J448" s="828"/>
      <c r="K448" s="798"/>
      <c r="L448" s="798"/>
      <c r="M448" s="798"/>
      <c r="N448" s="798"/>
      <c r="O448" s="798"/>
      <c r="P448" s="828" t="s">
        <v>48</v>
      </c>
      <c r="Q448" s="798"/>
      <c r="R448" s="798"/>
      <c r="S448" s="798"/>
      <c r="T448" s="798"/>
      <c r="U448" s="798"/>
      <c r="V448" s="798"/>
      <c r="W448" s="798"/>
      <c r="X448" s="799"/>
    </row>
    <row r="449" spans="2:24" ht="36" customHeight="1" thickBot="1" x14ac:dyDescent="0.3">
      <c r="B449" s="829">
        <f>PRESUPUESTO!$B$21</f>
        <v>2</v>
      </c>
      <c r="C449" s="793"/>
      <c r="D449" s="793"/>
      <c r="E449" s="793"/>
      <c r="F449" s="793"/>
      <c r="G449" s="793"/>
      <c r="H449" s="830">
        <f>PRESUPUESTO!B26</f>
        <v>2.0499999999999989</v>
      </c>
      <c r="I449" s="831"/>
      <c r="J449" s="832" t="str">
        <f>PRESUPUESTO!$F$21</f>
        <v>DEMOLICIONES Y DESMONTES</v>
      </c>
      <c r="K449" s="798"/>
      <c r="L449" s="798"/>
      <c r="M449" s="798"/>
      <c r="N449" s="798"/>
      <c r="O449" s="799"/>
      <c r="P449" s="833" t="str">
        <f>PRESUPUESTO!F26</f>
        <v>Demolicion de muro en drywall y divisiones (Incluye retiro de material sobrante y disposición final en R.S.)</v>
      </c>
      <c r="Q449" s="793"/>
      <c r="R449" s="793"/>
      <c r="S449" s="793"/>
      <c r="T449" s="793"/>
      <c r="U449" s="793"/>
      <c r="V449" s="793"/>
      <c r="W449" s="793"/>
      <c r="X449" s="794"/>
    </row>
    <row r="450" spans="2:24" ht="18.75" thickBot="1" x14ac:dyDescent="0.3">
      <c r="B450" s="821" t="s">
        <v>49</v>
      </c>
      <c r="C450" s="834"/>
      <c r="D450" s="834"/>
      <c r="E450" s="834"/>
      <c r="F450" s="834"/>
      <c r="G450" s="834"/>
      <c r="H450" s="835"/>
      <c r="I450" s="835"/>
      <c r="J450" s="834"/>
      <c r="K450" s="834"/>
      <c r="L450" s="834"/>
      <c r="M450" s="834"/>
      <c r="N450" s="834"/>
      <c r="O450" s="834"/>
      <c r="P450" s="837" t="s">
        <v>50</v>
      </c>
      <c r="Q450" s="839" t="s">
        <v>51</v>
      </c>
      <c r="R450" s="840"/>
      <c r="S450" s="841"/>
      <c r="T450" s="842" t="s">
        <v>20</v>
      </c>
      <c r="U450" s="844" t="s">
        <v>52</v>
      </c>
      <c r="V450" s="846" t="s">
        <v>53</v>
      </c>
      <c r="W450" s="847"/>
      <c r="X450" s="848"/>
    </row>
    <row r="451" spans="2:24" ht="26.25" thickBot="1" x14ac:dyDescent="0.3">
      <c r="B451" s="836"/>
      <c r="C451" s="835"/>
      <c r="D451" s="835"/>
      <c r="E451" s="835"/>
      <c r="F451" s="835"/>
      <c r="G451" s="835"/>
      <c r="H451" s="835"/>
      <c r="I451" s="835"/>
      <c r="J451" s="835"/>
      <c r="K451" s="835"/>
      <c r="L451" s="835"/>
      <c r="M451" s="835"/>
      <c r="N451" s="835"/>
      <c r="O451" s="835"/>
      <c r="P451" s="838"/>
      <c r="Q451" s="4" t="s">
        <v>54</v>
      </c>
      <c r="R451" s="5" t="s">
        <v>55</v>
      </c>
      <c r="S451" s="6" t="s">
        <v>56</v>
      </c>
      <c r="T451" s="843"/>
      <c r="U451" s="845"/>
      <c r="V451" s="7" t="s">
        <v>57</v>
      </c>
      <c r="W451" s="8" t="s">
        <v>21</v>
      </c>
      <c r="X451" s="9" t="s">
        <v>22</v>
      </c>
    </row>
    <row r="452" spans="2:24" ht="18" x14ac:dyDescent="0.25">
      <c r="B452" s="10"/>
      <c r="C452" s="11"/>
      <c r="D452" s="11"/>
      <c r="E452" s="11"/>
      <c r="F452" s="11"/>
      <c r="G452" s="11"/>
      <c r="H452" s="11"/>
      <c r="I452" s="11"/>
      <c r="J452" s="11"/>
      <c r="K452" s="11"/>
      <c r="L452" s="11"/>
      <c r="M452" s="11"/>
      <c r="N452" s="11"/>
      <c r="O452" s="12"/>
      <c r="P452" s="13"/>
      <c r="Q452" s="14"/>
      <c r="R452" s="14" t="s">
        <v>360</v>
      </c>
      <c r="S452" s="14"/>
      <c r="T452" s="14"/>
      <c r="U452" s="14"/>
      <c r="V452" s="14"/>
      <c r="W452" s="14"/>
      <c r="X452" s="15"/>
    </row>
    <row r="453" spans="2:24" ht="18" x14ac:dyDescent="0.25">
      <c r="B453" s="16"/>
      <c r="C453" s="17"/>
      <c r="D453" s="17"/>
      <c r="E453" s="17"/>
      <c r="F453" s="18"/>
      <c r="G453" s="18"/>
      <c r="H453" s="18"/>
      <c r="I453" s="18"/>
      <c r="J453" s="18"/>
      <c r="K453" s="18"/>
      <c r="L453" s="17"/>
      <c r="M453" s="17"/>
      <c r="N453" s="17"/>
      <c r="O453" s="19"/>
      <c r="P453" s="412" t="s">
        <v>356</v>
      </c>
      <c r="Q453" s="20"/>
      <c r="R453" s="14"/>
      <c r="S453" s="14"/>
      <c r="T453" s="14"/>
      <c r="U453" s="14"/>
      <c r="V453" s="14"/>
      <c r="W453" s="14">
        <f>R453</f>
        <v>0</v>
      </c>
      <c r="X453" s="15"/>
    </row>
    <row r="454" spans="2:24" ht="18" x14ac:dyDescent="0.25">
      <c r="B454" s="16"/>
      <c r="C454" s="17"/>
      <c r="D454" s="17"/>
      <c r="E454" s="17"/>
      <c r="F454" s="18"/>
      <c r="G454" s="18"/>
      <c r="H454" s="18"/>
      <c r="I454" s="18"/>
      <c r="J454" s="18"/>
      <c r="K454" s="18"/>
      <c r="L454" s="17"/>
      <c r="M454" s="17"/>
      <c r="N454" s="17"/>
      <c r="O454" s="19"/>
      <c r="P454" s="13"/>
      <c r="Q454" s="20"/>
      <c r="R454" s="14"/>
      <c r="S454" s="14"/>
      <c r="T454" s="14"/>
      <c r="U454" s="14"/>
      <c r="V454" s="14"/>
      <c r="W454" s="14">
        <f t="shared" ref="W454:W455" si="4">R454</f>
        <v>0</v>
      </c>
      <c r="X454" s="15"/>
    </row>
    <row r="455" spans="2:24" ht="18" x14ac:dyDescent="0.25">
      <c r="B455" s="16"/>
      <c r="C455" s="17"/>
      <c r="D455" s="17"/>
      <c r="E455" s="17"/>
      <c r="F455" s="18"/>
      <c r="G455" s="18"/>
      <c r="H455" s="18"/>
      <c r="I455" s="18"/>
      <c r="J455" s="18"/>
      <c r="K455" s="18"/>
      <c r="L455" s="17"/>
      <c r="M455" s="17"/>
      <c r="N455" s="17"/>
      <c r="O455" s="19"/>
      <c r="P455" s="21"/>
      <c r="Q455" s="20"/>
      <c r="R455" s="20"/>
      <c r="S455" s="14"/>
      <c r="T455" s="14"/>
      <c r="U455" s="20"/>
      <c r="V455" s="14"/>
      <c r="W455" s="14">
        <f t="shared" si="4"/>
        <v>0</v>
      </c>
      <c r="X455" s="15"/>
    </row>
    <row r="456" spans="2:24" ht="18" x14ac:dyDescent="0.25">
      <c r="B456" s="16"/>
      <c r="D456" s="17"/>
      <c r="E456" s="17"/>
      <c r="F456" s="18"/>
      <c r="G456" s="18"/>
      <c r="H456" s="18"/>
      <c r="J456" s="18"/>
      <c r="K456" s="18"/>
      <c r="L456" s="17"/>
      <c r="M456" s="17"/>
      <c r="N456" s="17"/>
      <c r="O456" s="19"/>
      <c r="P456" s="13"/>
      <c r="Q456" s="20"/>
      <c r="R456" s="20"/>
      <c r="S456" s="20"/>
      <c r="T456" s="14"/>
      <c r="U456" s="20"/>
      <c r="V456" s="14"/>
      <c r="W456" s="14"/>
      <c r="X456" s="15"/>
    </row>
    <row r="457" spans="2:24" ht="18" x14ac:dyDescent="0.25">
      <c r="B457" s="22"/>
      <c r="C457" s="17"/>
      <c r="D457" s="18"/>
      <c r="E457" s="17"/>
      <c r="F457" s="18"/>
      <c r="G457" s="18"/>
      <c r="H457" s="18"/>
      <c r="I457" s="18"/>
      <c r="J457" s="18"/>
      <c r="K457" s="18"/>
      <c r="L457" s="17"/>
      <c r="M457" s="17"/>
      <c r="N457" s="17"/>
      <c r="O457" s="19"/>
      <c r="P457" s="21"/>
      <c r="Q457" s="20"/>
      <c r="R457" s="20"/>
      <c r="S457" s="20"/>
      <c r="T457" s="14"/>
      <c r="U457" s="20"/>
      <c r="V457" s="14"/>
      <c r="W457" s="14"/>
      <c r="X457" s="15"/>
    </row>
    <row r="458" spans="2:24" ht="18" x14ac:dyDescent="0.25">
      <c r="B458" s="16"/>
      <c r="C458" s="17"/>
      <c r="D458" s="17"/>
      <c r="E458" s="17"/>
      <c r="F458" s="18"/>
      <c r="G458" s="18"/>
      <c r="H458" s="18"/>
      <c r="I458" s="18"/>
      <c r="J458" s="18"/>
      <c r="K458" s="18"/>
      <c r="L458" s="17"/>
      <c r="M458" s="17"/>
      <c r="N458" s="17"/>
      <c r="O458" s="19"/>
      <c r="P458" s="412" t="s">
        <v>361</v>
      </c>
      <c r="Q458" s="20" t="s">
        <v>376</v>
      </c>
      <c r="R458" s="14">
        <v>2.33</v>
      </c>
      <c r="S458" s="20">
        <v>2.5</v>
      </c>
      <c r="T458" s="14"/>
      <c r="U458" s="20"/>
      <c r="V458" s="14"/>
      <c r="W458" s="14">
        <f>R458*S458</f>
        <v>5.8250000000000002</v>
      </c>
      <c r="X458" s="23"/>
    </row>
    <row r="459" spans="2:24" ht="18" x14ac:dyDescent="0.25">
      <c r="B459" s="16"/>
      <c r="C459" s="17"/>
      <c r="D459" s="17"/>
      <c r="E459" s="17"/>
      <c r="F459" s="17"/>
      <c r="G459" s="17"/>
      <c r="H459" s="17"/>
      <c r="I459" s="17"/>
      <c r="J459" s="17"/>
      <c r="K459" s="17"/>
      <c r="L459" s="17"/>
      <c r="M459" s="17"/>
      <c r="N459" s="17"/>
      <c r="O459" s="19"/>
      <c r="P459" s="13"/>
      <c r="Q459" s="34"/>
      <c r="S459" s="20"/>
      <c r="T459" s="14"/>
      <c r="U459" s="20"/>
      <c r="V459" s="14"/>
      <c r="W459" s="14">
        <f t="shared" ref="W459:W461" si="5">R459</f>
        <v>0</v>
      </c>
      <c r="X459" s="23"/>
    </row>
    <row r="460" spans="2:24" ht="18" x14ac:dyDescent="0.25">
      <c r="B460" s="16"/>
      <c r="C460" s="18"/>
      <c r="D460" s="17"/>
      <c r="E460" s="17"/>
      <c r="F460" s="17"/>
      <c r="G460" s="17"/>
      <c r="H460" s="17"/>
      <c r="I460" s="17"/>
      <c r="J460" s="17"/>
      <c r="K460" s="17"/>
      <c r="L460" s="17"/>
      <c r="M460" s="17"/>
      <c r="N460" s="17"/>
      <c r="O460" s="19"/>
      <c r="P460" s="21"/>
      <c r="Q460" s="20"/>
      <c r="R460" s="14"/>
      <c r="S460" s="20"/>
      <c r="T460" s="14"/>
      <c r="U460" s="20"/>
      <c r="V460" s="14"/>
      <c r="W460" s="14">
        <f t="shared" si="5"/>
        <v>0</v>
      </c>
      <c r="X460" s="23"/>
    </row>
    <row r="461" spans="2:24" ht="18" x14ac:dyDescent="0.25">
      <c r="B461" s="16"/>
      <c r="C461" s="17"/>
      <c r="D461" s="17"/>
      <c r="E461" s="17"/>
      <c r="F461" s="17"/>
      <c r="G461" s="17"/>
      <c r="H461" s="17"/>
      <c r="I461" s="17"/>
      <c r="J461" s="17"/>
      <c r="K461" s="17"/>
      <c r="L461" s="17"/>
      <c r="M461" s="17"/>
      <c r="N461" s="17"/>
      <c r="O461" s="19"/>
      <c r="P461" s="13"/>
      <c r="Q461" s="20"/>
      <c r="R461" s="20"/>
      <c r="S461" s="20"/>
      <c r="T461" s="14"/>
      <c r="U461" s="20"/>
      <c r="V461" s="14"/>
      <c r="W461" s="14">
        <f t="shared" si="5"/>
        <v>0</v>
      </c>
      <c r="X461" s="23"/>
    </row>
    <row r="462" spans="2:24" ht="18" x14ac:dyDescent="0.25">
      <c r="B462" s="16"/>
      <c r="C462" s="17"/>
      <c r="D462" s="17"/>
      <c r="E462" s="18"/>
      <c r="F462" s="17"/>
      <c r="G462" s="17"/>
      <c r="H462" s="17"/>
      <c r="I462" s="17"/>
      <c r="J462" s="17"/>
      <c r="K462" s="17"/>
      <c r="L462" s="17"/>
      <c r="M462" s="17"/>
      <c r="N462" s="17"/>
      <c r="O462" s="19"/>
      <c r="P462" s="13"/>
      <c r="Q462" s="20"/>
      <c r="R462" s="20"/>
      <c r="S462" s="20"/>
      <c r="T462" s="14"/>
      <c r="U462" s="20"/>
      <c r="V462" s="14"/>
      <c r="W462" s="14"/>
      <c r="X462" s="23"/>
    </row>
    <row r="463" spans="2:24" ht="18" x14ac:dyDescent="0.25">
      <c r="B463" s="16"/>
      <c r="C463" s="18"/>
      <c r="D463" s="18"/>
      <c r="E463" s="18"/>
      <c r="F463" s="18"/>
      <c r="G463" s="18"/>
      <c r="H463" s="18"/>
      <c r="I463" s="18"/>
      <c r="J463" s="18"/>
      <c r="K463" s="18"/>
      <c r="L463" s="18"/>
      <c r="M463" s="18"/>
      <c r="N463" s="18"/>
      <c r="O463" s="19"/>
      <c r="P463" s="412" t="s">
        <v>362</v>
      </c>
      <c r="Q463" s="20"/>
      <c r="R463" s="14"/>
      <c r="S463" s="20"/>
      <c r="T463" s="14"/>
      <c r="U463" s="20"/>
      <c r="V463" s="14"/>
      <c r="W463" s="14">
        <f t="shared" ref="W463:W466" si="6">R463</f>
        <v>0</v>
      </c>
      <c r="X463" s="23"/>
    </row>
    <row r="464" spans="2:24" ht="18" x14ac:dyDescent="0.25">
      <c r="B464" s="16"/>
      <c r="C464" s="17"/>
      <c r="D464" s="24"/>
      <c r="E464" s="17"/>
      <c r="F464" s="17"/>
      <c r="G464" s="17"/>
      <c r="H464" s="17"/>
      <c r="I464" s="17"/>
      <c r="J464" s="18"/>
      <c r="K464" s="17"/>
      <c r="L464" s="17"/>
      <c r="M464" s="17"/>
      <c r="N464" s="17"/>
      <c r="O464" s="19"/>
      <c r="P464" s="13"/>
      <c r="Q464" s="34"/>
      <c r="S464" s="20"/>
      <c r="T464" s="14"/>
      <c r="U464" s="20"/>
      <c r="V464" s="20"/>
      <c r="W464" s="14">
        <f t="shared" si="6"/>
        <v>0</v>
      </c>
      <c r="X464" s="23"/>
    </row>
    <row r="465" spans="2:24" ht="18" x14ac:dyDescent="0.25">
      <c r="B465" s="16"/>
      <c r="C465" s="18"/>
      <c r="D465" s="17"/>
      <c r="E465" s="17"/>
      <c r="F465" s="17"/>
      <c r="G465" s="17"/>
      <c r="H465" s="18"/>
      <c r="I465" s="18"/>
      <c r="J465" s="17"/>
      <c r="K465" s="18"/>
      <c r="L465" s="17"/>
      <c r="M465" s="17"/>
      <c r="N465" s="17"/>
      <c r="O465" s="19"/>
      <c r="P465" s="21"/>
      <c r="Q465" s="20"/>
      <c r="R465" s="14"/>
      <c r="S465" s="20"/>
      <c r="T465" s="14"/>
      <c r="U465" s="20"/>
      <c r="V465" s="20"/>
      <c r="W465" s="14">
        <f t="shared" si="6"/>
        <v>0</v>
      </c>
      <c r="X465" s="23"/>
    </row>
    <row r="466" spans="2:24" ht="18" x14ac:dyDescent="0.25">
      <c r="B466" s="16"/>
      <c r="C466" s="17"/>
      <c r="D466" s="17"/>
      <c r="E466" s="17"/>
      <c r="F466" s="17"/>
      <c r="G466" s="17"/>
      <c r="H466" s="17"/>
      <c r="I466" s="17"/>
      <c r="J466" s="17"/>
      <c r="K466" s="17"/>
      <c r="L466" s="17"/>
      <c r="M466" s="17"/>
      <c r="N466" s="17"/>
      <c r="O466" s="19"/>
      <c r="P466" s="21"/>
      <c r="Q466" s="20"/>
      <c r="R466" s="20"/>
      <c r="S466" s="20"/>
      <c r="T466" s="14"/>
      <c r="U466" s="20"/>
      <c r="V466" s="20"/>
      <c r="W466" s="14">
        <f t="shared" si="6"/>
        <v>0</v>
      </c>
      <c r="X466" s="23"/>
    </row>
    <row r="467" spans="2:24" ht="18" x14ac:dyDescent="0.25">
      <c r="B467" s="16"/>
      <c r="C467" s="17"/>
      <c r="D467" s="17"/>
      <c r="E467" s="17"/>
      <c r="F467" s="17"/>
      <c r="G467" s="17"/>
      <c r="H467" s="17"/>
      <c r="I467" s="17"/>
      <c r="J467" s="17"/>
      <c r="K467" s="17"/>
      <c r="L467" s="17"/>
      <c r="M467" s="17"/>
      <c r="N467" s="17"/>
      <c r="O467" s="19"/>
      <c r="P467" s="21"/>
      <c r="Q467" s="20"/>
      <c r="R467" s="20"/>
      <c r="S467" s="20"/>
      <c r="T467" s="14"/>
      <c r="U467" s="20"/>
      <c r="V467" s="20"/>
      <c r="W467" s="14"/>
      <c r="X467" s="23"/>
    </row>
    <row r="468" spans="2:24" ht="18" x14ac:dyDescent="0.25">
      <c r="B468" s="16"/>
      <c r="D468" s="17"/>
      <c r="E468" s="17"/>
      <c r="F468" s="17"/>
      <c r="G468" s="17"/>
      <c r="H468" s="17"/>
      <c r="I468" s="17"/>
      <c r="J468" s="17"/>
      <c r="K468" s="17"/>
      <c r="L468" s="17"/>
      <c r="M468" s="17"/>
      <c r="N468" s="17"/>
      <c r="O468" s="19"/>
      <c r="P468" s="25"/>
      <c r="Q468" s="20"/>
      <c r="R468" s="20"/>
      <c r="S468" s="20"/>
      <c r="T468" s="20"/>
      <c r="U468" s="20"/>
      <c r="V468" s="20"/>
      <c r="W468" s="14"/>
      <c r="X468" s="23"/>
    </row>
    <row r="469" spans="2:24" ht="18" x14ac:dyDescent="0.25">
      <c r="B469" s="16"/>
      <c r="C469" s="17"/>
      <c r="D469" s="17"/>
      <c r="E469" s="17"/>
      <c r="F469" s="17"/>
      <c r="G469" s="17"/>
      <c r="H469" s="17"/>
      <c r="I469" s="17"/>
      <c r="J469" s="17"/>
      <c r="K469" s="17"/>
      <c r="L469" s="17"/>
      <c r="M469" s="17"/>
      <c r="N469" s="17"/>
      <c r="O469" s="19"/>
      <c r="P469" s="21"/>
      <c r="Q469" s="20"/>
      <c r="R469" s="20"/>
      <c r="S469" s="20"/>
      <c r="T469" s="20"/>
      <c r="U469" s="20"/>
      <c r="V469" s="20"/>
      <c r="W469" s="14"/>
      <c r="X469" s="23"/>
    </row>
    <row r="470" spans="2:24" ht="18" x14ac:dyDescent="0.25">
      <c r="B470" s="16"/>
      <c r="C470" s="17"/>
      <c r="D470" s="17"/>
      <c r="E470" s="17"/>
      <c r="F470" s="17"/>
      <c r="G470" s="17"/>
      <c r="H470" s="17"/>
      <c r="I470" s="17"/>
      <c r="J470" s="17"/>
      <c r="K470" s="17"/>
      <c r="L470" s="17"/>
      <c r="M470" s="17"/>
      <c r="N470" s="17"/>
      <c r="O470" s="19"/>
      <c r="P470" s="21"/>
      <c r="Q470" s="20"/>
      <c r="R470" s="20"/>
      <c r="S470" s="20"/>
      <c r="T470" s="20"/>
      <c r="U470" s="20"/>
      <c r="V470" s="20"/>
      <c r="W470" s="14"/>
      <c r="X470" s="23"/>
    </row>
    <row r="471" spans="2:24" ht="18" x14ac:dyDescent="0.25">
      <c r="B471" s="16"/>
      <c r="C471" s="17"/>
      <c r="D471" s="17"/>
      <c r="E471" s="17"/>
      <c r="F471" s="17"/>
      <c r="G471" s="17"/>
      <c r="H471" s="17"/>
      <c r="I471" s="17"/>
      <c r="J471" s="17"/>
      <c r="K471" s="17"/>
      <c r="L471" s="17"/>
      <c r="M471" s="17"/>
      <c r="N471" s="17"/>
      <c r="O471" s="19"/>
      <c r="P471" s="21"/>
      <c r="Q471" s="20"/>
      <c r="R471" s="20"/>
      <c r="S471" s="20"/>
      <c r="T471" s="20"/>
      <c r="U471" s="20"/>
      <c r="V471" s="20"/>
      <c r="W471" s="14"/>
      <c r="X471" s="23"/>
    </row>
    <row r="472" spans="2:24" ht="18" x14ac:dyDescent="0.25">
      <c r="B472" s="16"/>
      <c r="C472" s="17"/>
      <c r="D472" s="17"/>
      <c r="E472" s="17"/>
      <c r="F472" s="17"/>
      <c r="G472" s="17"/>
      <c r="H472" s="17"/>
      <c r="I472" s="17"/>
      <c r="J472" s="17"/>
      <c r="K472" s="17"/>
      <c r="L472" s="17"/>
      <c r="M472" s="17"/>
      <c r="N472" s="17"/>
      <c r="O472" s="19"/>
      <c r="P472" s="26"/>
      <c r="Q472" s="20"/>
      <c r="R472" s="20"/>
      <c r="S472" s="20"/>
      <c r="T472" s="20"/>
      <c r="U472" s="20"/>
      <c r="V472" s="20"/>
      <c r="W472" s="14"/>
      <c r="X472" s="23"/>
    </row>
    <row r="473" spans="2:24" ht="18" x14ac:dyDescent="0.25">
      <c r="B473" s="16"/>
      <c r="C473" s="17"/>
      <c r="D473" s="17"/>
      <c r="E473" s="17"/>
      <c r="F473" s="17"/>
      <c r="G473" s="17"/>
      <c r="H473" s="17"/>
      <c r="I473" s="17"/>
      <c r="J473" s="17"/>
      <c r="K473" s="17"/>
      <c r="L473" s="17"/>
      <c r="M473" s="17"/>
      <c r="N473" s="17"/>
      <c r="O473" s="19"/>
      <c r="P473" s="26"/>
      <c r="Q473" s="20"/>
      <c r="R473" s="20"/>
      <c r="S473" s="20"/>
      <c r="T473" s="20"/>
      <c r="U473" s="20"/>
      <c r="V473" s="20"/>
      <c r="W473" s="14"/>
      <c r="X473" s="23"/>
    </row>
    <row r="474" spans="2:24" ht="18.75" thickBot="1" x14ac:dyDescent="0.3">
      <c r="B474" s="27"/>
      <c r="C474" s="28"/>
      <c r="D474" s="29"/>
      <c r="E474" s="28"/>
      <c r="F474" s="29"/>
      <c r="G474" s="29"/>
      <c r="H474" s="29"/>
      <c r="I474" s="29"/>
      <c r="J474" s="29"/>
      <c r="K474" s="29"/>
      <c r="L474" s="29"/>
      <c r="M474" s="29"/>
      <c r="N474" s="29"/>
      <c r="O474" s="30"/>
      <c r="P474" s="31"/>
      <c r="Q474" s="32"/>
      <c r="R474" s="32"/>
      <c r="S474" s="32"/>
      <c r="T474" s="32"/>
      <c r="U474" s="32"/>
      <c r="V474" s="33"/>
      <c r="W474" s="34"/>
      <c r="X474" s="35"/>
    </row>
    <row r="475" spans="2:24" ht="18.75" thickBot="1" x14ac:dyDescent="0.3">
      <c r="B475" s="786"/>
      <c r="C475" s="787"/>
      <c r="D475" s="787"/>
      <c r="E475" s="787"/>
      <c r="F475" s="787"/>
      <c r="G475" s="787"/>
      <c r="H475" s="787"/>
      <c r="I475" s="787"/>
      <c r="J475" s="787"/>
      <c r="K475" s="787"/>
      <c r="L475" s="787"/>
      <c r="M475" s="787"/>
      <c r="N475" s="787"/>
      <c r="O475" s="787"/>
      <c r="P475" s="788" t="s">
        <v>58</v>
      </c>
      <c r="Q475" s="787"/>
      <c r="R475" s="789" t="s">
        <v>53</v>
      </c>
      <c r="S475" s="790"/>
      <c r="T475" s="790"/>
      <c r="U475" s="791"/>
      <c r="V475" s="36"/>
      <c r="W475" s="37"/>
      <c r="X475" s="38">
        <f>SUM(W452:W474)</f>
        <v>5.8250000000000002</v>
      </c>
    </row>
    <row r="476" spans="2:24" ht="17.25" thickBot="1" x14ac:dyDescent="0.3">
      <c r="B476" s="792" t="s">
        <v>59</v>
      </c>
      <c r="C476" s="793"/>
      <c r="D476" s="793"/>
      <c r="E476" s="793"/>
      <c r="F476" s="793"/>
      <c r="G476" s="793"/>
      <c r="H476" s="793"/>
      <c r="I476" s="794"/>
      <c r="J476" s="792" t="s">
        <v>60</v>
      </c>
      <c r="K476" s="793"/>
      <c r="L476" s="793"/>
      <c r="M476" s="793"/>
      <c r="N476" s="793"/>
      <c r="O476" s="793"/>
      <c r="P476" s="794"/>
      <c r="Q476" s="39"/>
      <c r="R476" s="40"/>
      <c r="S476" s="40"/>
      <c r="T476" s="40"/>
      <c r="U476" s="40"/>
      <c r="V476" s="40"/>
      <c r="W476" s="40"/>
      <c r="X476" s="41"/>
    </row>
    <row r="477" spans="2:24" ht="21" thickBot="1" x14ac:dyDescent="0.3">
      <c r="B477" s="795"/>
      <c r="C477" s="787"/>
      <c r="D477" s="787"/>
      <c r="E477" s="787"/>
      <c r="F477" s="787"/>
      <c r="G477" s="787"/>
      <c r="H477" s="787"/>
      <c r="I477" s="796"/>
      <c r="J477" s="795"/>
      <c r="K477" s="787"/>
      <c r="L477" s="787"/>
      <c r="M477" s="787"/>
      <c r="N477" s="787"/>
      <c r="O477" s="787"/>
      <c r="P477" s="796"/>
      <c r="Q477" s="797" t="s">
        <v>61</v>
      </c>
      <c r="R477" s="798"/>
      <c r="S477" s="798"/>
      <c r="T477" s="798"/>
      <c r="U477" s="798"/>
      <c r="V477" s="798"/>
      <c r="W477" s="799"/>
      <c r="X477" s="42">
        <f>X475</f>
        <v>5.8250000000000002</v>
      </c>
    </row>
    <row r="479" spans="2:24" ht="15.75" thickBot="1" x14ac:dyDescent="0.3"/>
    <row r="480" spans="2:24" x14ac:dyDescent="0.25">
      <c r="B480" s="800"/>
      <c r="C480" s="793"/>
      <c r="D480" s="793"/>
      <c r="E480" s="793"/>
      <c r="F480" s="793"/>
      <c r="G480" s="803" t="s">
        <v>42</v>
      </c>
      <c r="H480" s="793"/>
      <c r="I480" s="793"/>
      <c r="J480" s="793"/>
      <c r="K480" s="793"/>
      <c r="L480" s="793"/>
      <c r="M480" s="793"/>
      <c r="N480" s="793"/>
      <c r="O480" s="793"/>
      <c r="P480" s="793"/>
      <c r="Q480" s="793"/>
      <c r="R480" s="804" t="s">
        <v>1</v>
      </c>
      <c r="S480" s="805"/>
      <c r="T480" s="805"/>
      <c r="U480" s="806"/>
      <c r="V480" s="807" t="s">
        <v>43</v>
      </c>
      <c r="W480" s="805"/>
      <c r="X480" s="808"/>
    </row>
    <row r="481" spans="2:24" x14ac:dyDescent="0.25">
      <c r="B481" s="801"/>
      <c r="C481" s="802"/>
      <c r="D481" s="802"/>
      <c r="E481" s="802"/>
      <c r="F481" s="802"/>
      <c r="G481" s="801"/>
      <c r="H481" s="802"/>
      <c r="I481" s="802"/>
      <c r="J481" s="802"/>
      <c r="K481" s="802"/>
      <c r="L481" s="802"/>
      <c r="M481" s="802"/>
      <c r="N481" s="802"/>
      <c r="O481" s="802"/>
      <c r="P481" s="802"/>
      <c r="Q481" s="802"/>
      <c r="R481" s="809" t="s">
        <v>3</v>
      </c>
      <c r="S481" s="810"/>
      <c r="T481" s="810"/>
      <c r="U481" s="811"/>
      <c r="V481" s="812">
        <v>1</v>
      </c>
      <c r="W481" s="810"/>
      <c r="X481" s="813"/>
    </row>
    <row r="482" spans="2:24" ht="15.75" thickBot="1" x14ac:dyDescent="0.3">
      <c r="B482" s="795"/>
      <c r="C482" s="787"/>
      <c r="D482" s="787"/>
      <c r="E482" s="787"/>
      <c r="F482" s="787"/>
      <c r="G482" s="795"/>
      <c r="H482" s="787"/>
      <c r="I482" s="787"/>
      <c r="J482" s="787"/>
      <c r="K482" s="787"/>
      <c r="L482" s="787"/>
      <c r="M482" s="787"/>
      <c r="N482" s="787"/>
      <c r="O482" s="787"/>
      <c r="P482" s="787"/>
      <c r="Q482" s="787"/>
      <c r="R482" s="814" t="s">
        <v>4</v>
      </c>
      <c r="S482" s="815"/>
      <c r="T482" s="815"/>
      <c r="U482" s="816"/>
      <c r="V482" s="817">
        <v>44236</v>
      </c>
      <c r="W482" s="818"/>
      <c r="X482" s="819"/>
    </row>
    <row r="483" spans="2:24" x14ac:dyDescent="0.25">
      <c r="B483" s="820" t="s">
        <v>44</v>
      </c>
      <c r="C483" s="793"/>
      <c r="D483" s="793"/>
      <c r="E483" s="793"/>
      <c r="F483" s="794"/>
      <c r="G483" s="821" t="s">
        <v>45</v>
      </c>
      <c r="H483" s="822"/>
      <c r="I483" s="822"/>
      <c r="J483" s="822"/>
      <c r="K483" s="822"/>
      <c r="L483" s="822"/>
      <c r="M483" s="822"/>
      <c r="N483" s="822"/>
      <c r="O483" s="822"/>
      <c r="P483" s="822"/>
      <c r="Q483" s="822"/>
      <c r="R483" s="822"/>
      <c r="S483" s="822"/>
      <c r="T483" s="822"/>
      <c r="U483" s="822"/>
      <c r="V483" s="822"/>
      <c r="W483" s="822"/>
      <c r="X483" s="823"/>
    </row>
    <row r="484" spans="2:24" ht="15.75" thickBot="1" x14ac:dyDescent="0.3">
      <c r="B484" s="795"/>
      <c r="C484" s="787"/>
      <c r="D484" s="787"/>
      <c r="E484" s="787"/>
      <c r="F484" s="796"/>
      <c r="G484" s="824"/>
      <c r="H484" s="825"/>
      <c r="I484" s="825"/>
      <c r="J484" s="825"/>
      <c r="K484" s="825"/>
      <c r="L484" s="825"/>
      <c r="M484" s="825"/>
      <c r="N484" s="825"/>
      <c r="O484" s="825"/>
      <c r="P484" s="825"/>
      <c r="Q484" s="825"/>
      <c r="R484" s="825"/>
      <c r="S484" s="825"/>
      <c r="T484" s="825"/>
      <c r="U484" s="825"/>
      <c r="V484" s="825"/>
      <c r="W484" s="825"/>
      <c r="X484" s="826"/>
    </row>
    <row r="485" spans="2:24" ht="18.75" thickBot="1" x14ac:dyDescent="0.3">
      <c r="B485" s="827" t="s">
        <v>46</v>
      </c>
      <c r="C485" s="798"/>
      <c r="D485" s="798"/>
      <c r="E485" s="798"/>
      <c r="F485" s="798"/>
      <c r="G485" s="798"/>
      <c r="H485" s="822" t="s">
        <v>47</v>
      </c>
      <c r="I485" s="793"/>
      <c r="J485" s="828"/>
      <c r="K485" s="798"/>
      <c r="L485" s="798"/>
      <c r="M485" s="798"/>
      <c r="N485" s="798"/>
      <c r="O485" s="798"/>
      <c r="P485" s="828" t="s">
        <v>48</v>
      </c>
      <c r="Q485" s="798"/>
      <c r="R485" s="798"/>
      <c r="S485" s="798"/>
      <c r="T485" s="798"/>
      <c r="U485" s="798"/>
      <c r="V485" s="798"/>
      <c r="W485" s="798"/>
      <c r="X485" s="799"/>
    </row>
    <row r="486" spans="2:24" ht="30" customHeight="1" thickBot="1" x14ac:dyDescent="0.3">
      <c r="B486" s="829">
        <f>PRESUPUESTO!$B$21</f>
        <v>2</v>
      </c>
      <c r="C486" s="793"/>
      <c r="D486" s="793"/>
      <c r="E486" s="793"/>
      <c r="F486" s="793"/>
      <c r="G486" s="793"/>
      <c r="H486" s="830">
        <f>PRESUPUESTO!B27</f>
        <v>2.0599999999999987</v>
      </c>
      <c r="I486" s="831"/>
      <c r="J486" s="832" t="str">
        <f>PRESUPUESTO!$F$21</f>
        <v>DEMOLICIONES Y DESMONTES</v>
      </c>
      <c r="K486" s="798"/>
      <c r="L486" s="798"/>
      <c r="M486" s="798"/>
      <c r="N486" s="798"/>
      <c r="O486" s="799"/>
      <c r="P486" s="833" t="str">
        <f>PRESUPUESTO!F27</f>
        <v>DESMONTE DE LAMPARAS</v>
      </c>
      <c r="Q486" s="793"/>
      <c r="R486" s="793"/>
      <c r="S486" s="793"/>
      <c r="T486" s="793"/>
      <c r="U486" s="793"/>
      <c r="V486" s="793"/>
      <c r="W486" s="793"/>
      <c r="X486" s="794"/>
    </row>
    <row r="487" spans="2:24" ht="18.75" thickBot="1" x14ac:dyDescent="0.3">
      <c r="B487" s="821" t="s">
        <v>49</v>
      </c>
      <c r="C487" s="834"/>
      <c r="D487" s="834"/>
      <c r="E487" s="834"/>
      <c r="F487" s="834"/>
      <c r="G487" s="834"/>
      <c r="H487" s="835"/>
      <c r="I487" s="835"/>
      <c r="J487" s="834"/>
      <c r="K487" s="834"/>
      <c r="L487" s="834"/>
      <c r="M487" s="834"/>
      <c r="N487" s="834"/>
      <c r="O487" s="834"/>
      <c r="P487" s="837" t="s">
        <v>50</v>
      </c>
      <c r="Q487" s="839" t="s">
        <v>51</v>
      </c>
      <c r="R487" s="840"/>
      <c r="S487" s="841"/>
      <c r="T487" s="842" t="s">
        <v>20</v>
      </c>
      <c r="U487" s="844" t="s">
        <v>52</v>
      </c>
      <c r="V487" s="846" t="s">
        <v>53</v>
      </c>
      <c r="W487" s="847"/>
      <c r="X487" s="848"/>
    </row>
    <row r="488" spans="2:24" ht="26.25" thickBot="1" x14ac:dyDescent="0.3">
      <c r="B488" s="836"/>
      <c r="C488" s="835"/>
      <c r="D488" s="835"/>
      <c r="E488" s="835"/>
      <c r="F488" s="835"/>
      <c r="G488" s="835"/>
      <c r="H488" s="835"/>
      <c r="I488" s="835"/>
      <c r="J488" s="835"/>
      <c r="K488" s="835"/>
      <c r="L488" s="835"/>
      <c r="M488" s="835"/>
      <c r="N488" s="835"/>
      <c r="O488" s="835"/>
      <c r="P488" s="838"/>
      <c r="Q488" s="4" t="s">
        <v>54</v>
      </c>
      <c r="R488" s="5" t="s">
        <v>55</v>
      </c>
      <c r="S488" s="6" t="s">
        <v>56</v>
      </c>
      <c r="T488" s="843"/>
      <c r="U488" s="845"/>
      <c r="V488" s="7" t="s">
        <v>57</v>
      </c>
      <c r="W488" s="8" t="s">
        <v>21</v>
      </c>
      <c r="X488" s="9" t="s">
        <v>22</v>
      </c>
    </row>
    <row r="489" spans="2:24" ht="18" x14ac:dyDescent="0.25">
      <c r="B489" s="10"/>
      <c r="C489" s="11"/>
      <c r="D489" s="11"/>
      <c r="E489" s="11"/>
      <c r="F489" s="11"/>
      <c r="G489" s="11"/>
      <c r="H489" s="11"/>
      <c r="I489" s="11"/>
      <c r="J489" s="11"/>
      <c r="K489" s="11"/>
      <c r="L489" s="11"/>
      <c r="M489" s="11"/>
      <c r="N489" s="11"/>
      <c r="O489" s="12"/>
      <c r="P489" s="13"/>
      <c r="Q489" s="14"/>
      <c r="R489" s="14"/>
      <c r="S489" s="14"/>
      <c r="T489" s="14"/>
      <c r="U489" s="14"/>
      <c r="V489" s="14"/>
      <c r="W489" s="14"/>
      <c r="X489" s="15"/>
    </row>
    <row r="490" spans="2:24" ht="18" x14ac:dyDescent="0.25">
      <c r="B490" s="16"/>
      <c r="C490" s="17"/>
      <c r="D490" s="17"/>
      <c r="E490" s="17"/>
      <c r="F490" s="18"/>
      <c r="G490" s="18"/>
      <c r="H490" s="18"/>
      <c r="I490" s="18"/>
      <c r="J490" s="18"/>
      <c r="K490" s="18"/>
      <c r="L490" s="17"/>
      <c r="M490" s="17"/>
      <c r="N490" s="17"/>
      <c r="O490" s="19"/>
      <c r="P490" s="412" t="s">
        <v>356</v>
      </c>
      <c r="Q490" s="20"/>
      <c r="R490" s="14"/>
      <c r="S490" s="14"/>
      <c r="T490" s="14"/>
      <c r="U490" s="14">
        <v>8</v>
      </c>
      <c r="V490" s="14"/>
      <c r="W490" s="14">
        <f>R490</f>
        <v>0</v>
      </c>
      <c r="X490" s="15"/>
    </row>
    <row r="491" spans="2:24" ht="18" x14ac:dyDescent="0.25">
      <c r="B491" s="16"/>
      <c r="C491" s="17"/>
      <c r="D491" s="17"/>
      <c r="E491" s="17"/>
      <c r="F491" s="18"/>
      <c r="G491" s="18"/>
      <c r="H491" s="18"/>
      <c r="I491" s="18"/>
      <c r="J491" s="18"/>
      <c r="K491" s="18"/>
      <c r="L491" s="17"/>
      <c r="M491" s="17"/>
      <c r="N491" s="17"/>
      <c r="O491" s="19"/>
      <c r="P491" s="13"/>
      <c r="Q491" s="20"/>
      <c r="R491" s="14"/>
      <c r="S491" s="14"/>
      <c r="T491" s="14"/>
      <c r="U491" s="14"/>
      <c r="V491" s="14"/>
      <c r="W491" s="14">
        <f t="shared" ref="W491:W492" si="7">R491</f>
        <v>0</v>
      </c>
      <c r="X491" s="15"/>
    </row>
    <row r="492" spans="2:24" ht="18" x14ac:dyDescent="0.25">
      <c r="B492" s="16"/>
      <c r="C492" s="17"/>
      <c r="D492" s="17"/>
      <c r="E492" s="17"/>
      <c r="F492" s="18"/>
      <c r="G492" s="18"/>
      <c r="H492" s="18"/>
      <c r="I492" s="18"/>
      <c r="J492" s="18"/>
      <c r="K492" s="18"/>
      <c r="L492" s="17"/>
      <c r="M492" s="17"/>
      <c r="N492" s="17"/>
      <c r="O492" s="19"/>
      <c r="P492" s="21"/>
      <c r="Q492" s="20"/>
      <c r="R492" s="20"/>
      <c r="S492" s="14"/>
      <c r="T492" s="14"/>
      <c r="U492" s="20"/>
      <c r="V492" s="14"/>
      <c r="W492" s="14">
        <f t="shared" si="7"/>
        <v>0</v>
      </c>
      <c r="X492" s="15"/>
    </row>
    <row r="493" spans="2:24" ht="18" x14ac:dyDescent="0.25">
      <c r="B493" s="16"/>
      <c r="D493" s="17"/>
      <c r="E493" s="17"/>
      <c r="F493" s="18"/>
      <c r="G493" s="18"/>
      <c r="H493" s="18"/>
      <c r="J493" s="18"/>
      <c r="K493" s="18"/>
      <c r="L493" s="17"/>
      <c r="M493" s="17"/>
      <c r="N493" s="17"/>
      <c r="O493" s="19"/>
      <c r="P493" s="13"/>
      <c r="Q493" s="20"/>
      <c r="R493" s="20"/>
      <c r="S493" s="20"/>
      <c r="T493" s="14"/>
      <c r="U493" s="20"/>
      <c r="V493" s="14"/>
      <c r="W493" s="14"/>
      <c r="X493" s="15"/>
    </row>
    <row r="494" spans="2:24" ht="18" x14ac:dyDescent="0.25">
      <c r="B494" s="22"/>
      <c r="C494" s="17"/>
      <c r="D494" s="18"/>
      <c r="E494" s="17"/>
      <c r="F494" s="18"/>
      <c r="G494" s="18"/>
      <c r="H494" s="18"/>
      <c r="I494" s="18"/>
      <c r="J494" s="18"/>
      <c r="K494" s="18"/>
      <c r="L494" s="17"/>
      <c r="M494" s="17"/>
      <c r="N494" s="17"/>
      <c r="O494" s="19"/>
      <c r="P494" s="21"/>
      <c r="Q494" s="20"/>
      <c r="R494" s="20"/>
      <c r="S494" s="20"/>
      <c r="T494" s="14"/>
      <c r="U494" s="20"/>
      <c r="V494" s="14"/>
      <c r="W494" s="14"/>
      <c r="X494" s="15"/>
    </row>
    <row r="495" spans="2:24" ht="18" x14ac:dyDescent="0.25">
      <c r="B495" s="16"/>
      <c r="C495" s="17"/>
      <c r="D495" s="17"/>
      <c r="E495" s="17"/>
      <c r="F495" s="18"/>
      <c r="G495" s="18"/>
      <c r="H495" s="18"/>
      <c r="I495" s="18"/>
      <c r="J495" s="18"/>
      <c r="K495" s="18"/>
      <c r="L495" s="17"/>
      <c r="M495" s="17"/>
      <c r="N495" s="17"/>
      <c r="O495" s="19"/>
      <c r="P495" s="412" t="s">
        <v>361</v>
      </c>
      <c r="Q495" s="20"/>
      <c r="R495" s="14"/>
      <c r="S495" s="20"/>
      <c r="T495" s="14"/>
      <c r="U495" s="20">
        <v>6</v>
      </c>
      <c r="V495" s="14"/>
      <c r="W495" s="14">
        <f>R495*S495</f>
        <v>0</v>
      </c>
      <c r="X495" s="23"/>
    </row>
    <row r="496" spans="2:24" ht="18" x14ac:dyDescent="0.25">
      <c r="B496" s="16"/>
      <c r="C496" s="17"/>
      <c r="D496" s="17"/>
      <c r="E496" s="17"/>
      <c r="F496" s="17"/>
      <c r="G496" s="17"/>
      <c r="H496" s="17"/>
      <c r="I496" s="17"/>
      <c r="J496" s="17"/>
      <c r="K496" s="17"/>
      <c r="L496" s="17"/>
      <c r="M496" s="17"/>
      <c r="N496" s="17"/>
      <c r="O496" s="19"/>
      <c r="P496" s="13"/>
      <c r="Q496" s="34"/>
      <c r="S496" s="20"/>
      <c r="T496" s="14"/>
      <c r="U496" s="20"/>
      <c r="V496" s="14"/>
      <c r="W496" s="14">
        <f t="shared" ref="W496:W498" si="8">R496</f>
        <v>0</v>
      </c>
      <c r="X496" s="23"/>
    </row>
    <row r="497" spans="2:24" ht="18" x14ac:dyDescent="0.25">
      <c r="B497" s="16"/>
      <c r="C497" s="18"/>
      <c r="D497" s="17"/>
      <c r="E497" s="17"/>
      <c r="F497" s="17"/>
      <c r="G497" s="17"/>
      <c r="H497" s="17"/>
      <c r="I497" s="17"/>
      <c r="J497" s="17"/>
      <c r="K497" s="17"/>
      <c r="L497" s="17"/>
      <c r="M497" s="17"/>
      <c r="N497" s="17"/>
      <c r="O497" s="19"/>
      <c r="P497" s="21"/>
      <c r="Q497" s="20"/>
      <c r="R497" s="14"/>
      <c r="S497" s="20"/>
      <c r="T497" s="14"/>
      <c r="U497" s="20"/>
      <c r="V497" s="14"/>
      <c r="W497" s="14">
        <f t="shared" si="8"/>
        <v>0</v>
      </c>
      <c r="X497" s="23"/>
    </row>
    <row r="498" spans="2:24" ht="18" x14ac:dyDescent="0.25">
      <c r="B498" s="16"/>
      <c r="C498" s="17"/>
      <c r="D498" s="17"/>
      <c r="E498" s="17"/>
      <c r="F498" s="17"/>
      <c r="G498" s="17"/>
      <c r="H498" s="17"/>
      <c r="I498" s="17"/>
      <c r="J498" s="17"/>
      <c r="K498" s="17"/>
      <c r="L498" s="17"/>
      <c r="M498" s="17"/>
      <c r="N498" s="17"/>
      <c r="O498" s="19"/>
      <c r="P498" s="13"/>
      <c r="Q498" s="20"/>
      <c r="R498" s="20"/>
      <c r="S498" s="20"/>
      <c r="T498" s="14"/>
      <c r="U498" s="20"/>
      <c r="V498" s="14"/>
      <c r="W498" s="14">
        <f t="shared" si="8"/>
        <v>0</v>
      </c>
      <c r="X498" s="23"/>
    </row>
    <row r="499" spans="2:24" ht="18" x14ac:dyDescent="0.25">
      <c r="B499" s="16"/>
      <c r="C499" s="17"/>
      <c r="D499" s="17"/>
      <c r="E499" s="18"/>
      <c r="F499" s="17"/>
      <c r="G499" s="17"/>
      <c r="H499" s="17"/>
      <c r="I499" s="17"/>
      <c r="J499" s="17"/>
      <c r="K499" s="17"/>
      <c r="L499" s="17"/>
      <c r="M499" s="17"/>
      <c r="N499" s="17"/>
      <c r="O499" s="19"/>
      <c r="P499" s="13"/>
      <c r="Q499" s="20"/>
      <c r="R499" s="20"/>
      <c r="S499" s="20"/>
      <c r="T499" s="14"/>
      <c r="U499" s="20"/>
      <c r="V499" s="14"/>
      <c r="W499" s="14"/>
      <c r="X499" s="23"/>
    </row>
    <row r="500" spans="2:24" ht="18" x14ac:dyDescent="0.25">
      <c r="B500" s="16"/>
      <c r="C500" s="18"/>
      <c r="D500" s="18"/>
      <c r="E500" s="18"/>
      <c r="F500" s="18"/>
      <c r="G500" s="18"/>
      <c r="H500" s="18"/>
      <c r="I500" s="18"/>
      <c r="J500" s="18"/>
      <c r="K500" s="18"/>
      <c r="L500" s="18"/>
      <c r="M500" s="18"/>
      <c r="N500" s="18"/>
      <c r="O500" s="19"/>
      <c r="P500" s="412" t="s">
        <v>362</v>
      </c>
      <c r="Q500" s="20"/>
      <c r="R500" s="14"/>
      <c r="S500" s="20"/>
      <c r="T500" s="14"/>
      <c r="U500" s="20">
        <v>4</v>
      </c>
      <c r="V500" s="14"/>
      <c r="W500" s="14">
        <f t="shared" ref="W500:W503" si="9">R500</f>
        <v>0</v>
      </c>
      <c r="X500" s="23"/>
    </row>
    <row r="501" spans="2:24" ht="18" x14ac:dyDescent="0.25">
      <c r="B501" s="16"/>
      <c r="C501" s="17"/>
      <c r="D501" s="24"/>
      <c r="E501" s="17"/>
      <c r="F501" s="17"/>
      <c r="G501" s="17"/>
      <c r="H501" s="17"/>
      <c r="I501" s="17"/>
      <c r="J501" s="18"/>
      <c r="K501" s="17"/>
      <c r="L501" s="17"/>
      <c r="M501" s="17"/>
      <c r="N501" s="17"/>
      <c r="O501" s="19"/>
      <c r="P501" s="13"/>
      <c r="Q501" s="34"/>
      <c r="S501" s="20"/>
      <c r="T501" s="14"/>
      <c r="U501" s="20"/>
      <c r="V501" s="20"/>
      <c r="W501" s="14">
        <f t="shared" si="9"/>
        <v>0</v>
      </c>
      <c r="X501" s="23"/>
    </row>
    <row r="502" spans="2:24" ht="18" x14ac:dyDescent="0.25">
      <c r="B502" s="16"/>
      <c r="C502" s="18"/>
      <c r="D502" s="17"/>
      <c r="E502" s="17"/>
      <c r="F502" s="17"/>
      <c r="G502" s="17"/>
      <c r="H502" s="18"/>
      <c r="I502" s="18"/>
      <c r="J502" s="17"/>
      <c r="K502" s="18"/>
      <c r="L502" s="17"/>
      <c r="M502" s="17"/>
      <c r="N502" s="17"/>
      <c r="O502" s="19"/>
      <c r="P502" s="21"/>
      <c r="Q502" s="20"/>
      <c r="R502" s="14"/>
      <c r="S502" s="20"/>
      <c r="T502" s="14"/>
      <c r="U502" s="20"/>
      <c r="V502" s="20"/>
      <c r="W502" s="14">
        <f t="shared" si="9"/>
        <v>0</v>
      </c>
      <c r="X502" s="23"/>
    </row>
    <row r="503" spans="2:24" ht="18" x14ac:dyDescent="0.25">
      <c r="B503" s="16"/>
      <c r="C503" s="17"/>
      <c r="D503" s="17"/>
      <c r="E503" s="17"/>
      <c r="F503" s="17"/>
      <c r="G503" s="17"/>
      <c r="H503" s="17"/>
      <c r="I503" s="17"/>
      <c r="J503" s="17"/>
      <c r="K503" s="17"/>
      <c r="L503" s="17"/>
      <c r="M503" s="17"/>
      <c r="N503" s="17"/>
      <c r="O503" s="19"/>
      <c r="P503" s="21"/>
      <c r="Q503" s="20"/>
      <c r="R503" s="20"/>
      <c r="S503" s="20"/>
      <c r="T503" s="14"/>
      <c r="U503" s="20"/>
      <c r="V503" s="20"/>
      <c r="W503" s="14">
        <f t="shared" si="9"/>
        <v>0</v>
      </c>
      <c r="X503" s="23"/>
    </row>
    <row r="504" spans="2:24" ht="18" x14ac:dyDescent="0.25">
      <c r="B504" s="16"/>
      <c r="C504" s="17"/>
      <c r="D504" s="17"/>
      <c r="E504" s="17"/>
      <c r="F504" s="17"/>
      <c r="G504" s="17"/>
      <c r="H504" s="17"/>
      <c r="I504" s="17"/>
      <c r="J504" s="17"/>
      <c r="K504" s="17"/>
      <c r="L504" s="17"/>
      <c r="M504" s="17"/>
      <c r="N504" s="17"/>
      <c r="O504" s="19"/>
      <c r="P504" s="21"/>
      <c r="Q504" s="20"/>
      <c r="R504" s="20"/>
      <c r="S504" s="20"/>
      <c r="T504" s="14"/>
      <c r="U504" s="20"/>
      <c r="V504" s="20"/>
      <c r="W504" s="14"/>
      <c r="X504" s="23"/>
    </row>
    <row r="505" spans="2:24" ht="18" x14ac:dyDescent="0.25">
      <c r="B505" s="16"/>
      <c r="D505" s="17"/>
      <c r="E505" s="17"/>
      <c r="F505" s="17"/>
      <c r="G505" s="17"/>
      <c r="H505" s="17"/>
      <c r="I505" s="17"/>
      <c r="J505" s="17"/>
      <c r="K505" s="17"/>
      <c r="L505" s="17"/>
      <c r="M505" s="17"/>
      <c r="N505" s="17"/>
      <c r="O505" s="19"/>
      <c r="P505" s="25"/>
      <c r="Q505" s="20"/>
      <c r="R505" s="20"/>
      <c r="S505" s="20"/>
      <c r="T505" s="20"/>
      <c r="U505" s="20"/>
      <c r="V505" s="20"/>
      <c r="W505" s="14"/>
      <c r="X505" s="23"/>
    </row>
    <row r="506" spans="2:24" ht="18" x14ac:dyDescent="0.25">
      <c r="B506" s="16"/>
      <c r="C506" s="17"/>
      <c r="D506" s="17"/>
      <c r="E506" s="17"/>
      <c r="F506" s="17"/>
      <c r="G506" s="17"/>
      <c r="H506" s="17"/>
      <c r="I506" s="17"/>
      <c r="J506" s="17"/>
      <c r="K506" s="17"/>
      <c r="L506" s="17"/>
      <c r="M506" s="17"/>
      <c r="N506" s="17"/>
      <c r="O506" s="19"/>
      <c r="P506" s="21"/>
      <c r="Q506" s="20"/>
      <c r="R506" s="20"/>
      <c r="S506" s="20"/>
      <c r="T506" s="20"/>
      <c r="U506" s="20"/>
      <c r="V506" s="20"/>
      <c r="W506" s="14"/>
      <c r="X506" s="23"/>
    </row>
    <row r="507" spans="2:24" ht="18" x14ac:dyDescent="0.25">
      <c r="B507" s="16"/>
      <c r="C507" s="17"/>
      <c r="D507" s="17"/>
      <c r="E507" s="17"/>
      <c r="F507" s="17"/>
      <c r="G507" s="17"/>
      <c r="H507" s="17"/>
      <c r="I507" s="17"/>
      <c r="J507" s="17"/>
      <c r="K507" s="17"/>
      <c r="L507" s="17"/>
      <c r="M507" s="17"/>
      <c r="N507" s="17"/>
      <c r="O507" s="19"/>
      <c r="P507" s="21"/>
      <c r="Q507" s="20"/>
      <c r="R507" s="20"/>
      <c r="S507" s="20"/>
      <c r="T507" s="20"/>
      <c r="U507" s="20"/>
      <c r="V507" s="20"/>
      <c r="W507" s="14"/>
      <c r="X507" s="23"/>
    </row>
    <row r="508" spans="2:24" ht="18" x14ac:dyDescent="0.25">
      <c r="B508" s="16"/>
      <c r="C508" s="17"/>
      <c r="D508" s="17"/>
      <c r="E508" s="17"/>
      <c r="F508" s="17"/>
      <c r="G508" s="17"/>
      <c r="H508" s="17"/>
      <c r="I508" s="17"/>
      <c r="J508" s="17"/>
      <c r="K508" s="17"/>
      <c r="L508" s="17"/>
      <c r="M508" s="17"/>
      <c r="N508" s="17"/>
      <c r="O508" s="19"/>
      <c r="P508" s="21"/>
      <c r="Q508" s="20"/>
      <c r="R508" s="20"/>
      <c r="S508" s="20"/>
      <c r="T508" s="20"/>
      <c r="U508" s="20"/>
      <c r="V508" s="20"/>
      <c r="W508" s="14"/>
      <c r="X508" s="23"/>
    </row>
    <row r="509" spans="2:24" ht="18" x14ac:dyDescent="0.25">
      <c r="B509" s="16"/>
      <c r="C509" s="17"/>
      <c r="D509" s="17"/>
      <c r="E509" s="17"/>
      <c r="F509" s="17"/>
      <c r="G509" s="17"/>
      <c r="H509" s="17"/>
      <c r="I509" s="17"/>
      <c r="J509" s="17"/>
      <c r="K509" s="17"/>
      <c r="L509" s="17"/>
      <c r="M509" s="17"/>
      <c r="N509" s="17"/>
      <c r="O509" s="19"/>
      <c r="P509" s="26"/>
      <c r="Q509" s="20"/>
      <c r="R509" s="20"/>
      <c r="S509" s="20"/>
      <c r="T509" s="20"/>
      <c r="U509" s="20"/>
      <c r="V509" s="20"/>
      <c r="W509" s="14"/>
      <c r="X509" s="23"/>
    </row>
    <row r="510" spans="2:24" ht="18" x14ac:dyDescent="0.25">
      <c r="B510" s="16"/>
      <c r="C510" s="17"/>
      <c r="D510" s="17"/>
      <c r="E510" s="17"/>
      <c r="F510" s="17"/>
      <c r="G510" s="17"/>
      <c r="H510" s="17"/>
      <c r="I510" s="17"/>
      <c r="J510" s="17"/>
      <c r="K510" s="17"/>
      <c r="L510" s="17"/>
      <c r="M510" s="17"/>
      <c r="N510" s="17"/>
      <c r="O510" s="19"/>
      <c r="P510" s="26"/>
      <c r="Q510" s="20"/>
      <c r="R510" s="20"/>
      <c r="S510" s="20"/>
      <c r="T510" s="20"/>
      <c r="U510" s="20"/>
      <c r="V510" s="20"/>
      <c r="W510" s="14"/>
      <c r="X510" s="23"/>
    </row>
    <row r="511" spans="2:24" ht="18.75" thickBot="1" x14ac:dyDescent="0.3">
      <c r="B511" s="27"/>
      <c r="C511" s="28"/>
      <c r="D511" s="29"/>
      <c r="E511" s="28"/>
      <c r="F511" s="29"/>
      <c r="G511" s="29"/>
      <c r="H511" s="29"/>
      <c r="I511" s="29"/>
      <c r="J511" s="29"/>
      <c r="K511" s="29"/>
      <c r="L511" s="29"/>
      <c r="M511" s="29"/>
      <c r="N511" s="29"/>
      <c r="O511" s="30"/>
      <c r="P511" s="31"/>
      <c r="Q511" s="32"/>
      <c r="R511" s="32"/>
      <c r="S511" s="32"/>
      <c r="T511" s="32"/>
      <c r="U511" s="32"/>
      <c r="V511" s="33"/>
      <c r="W511" s="34"/>
      <c r="X511" s="35"/>
    </row>
    <row r="512" spans="2:24" ht="18.75" thickBot="1" x14ac:dyDescent="0.3">
      <c r="B512" s="786"/>
      <c r="C512" s="787"/>
      <c r="D512" s="787"/>
      <c r="E512" s="787"/>
      <c r="F512" s="787"/>
      <c r="G512" s="787"/>
      <c r="H512" s="787"/>
      <c r="I512" s="787"/>
      <c r="J512" s="787"/>
      <c r="K512" s="787"/>
      <c r="L512" s="787"/>
      <c r="M512" s="787"/>
      <c r="N512" s="787"/>
      <c r="O512" s="787"/>
      <c r="P512" s="788" t="s">
        <v>58</v>
      </c>
      <c r="Q512" s="787"/>
      <c r="R512" s="789" t="s">
        <v>53</v>
      </c>
      <c r="S512" s="790"/>
      <c r="T512" s="790"/>
      <c r="U512" s="791"/>
      <c r="V512" s="36"/>
      <c r="W512" s="37"/>
      <c r="X512" s="38">
        <f>SUM(U489:U511)</f>
        <v>18</v>
      </c>
    </row>
    <row r="513" spans="2:24" ht="17.25" thickBot="1" x14ac:dyDescent="0.3">
      <c r="B513" s="792" t="s">
        <v>59</v>
      </c>
      <c r="C513" s="793"/>
      <c r="D513" s="793"/>
      <c r="E513" s="793"/>
      <c r="F513" s="793"/>
      <c r="G513" s="793"/>
      <c r="H513" s="793"/>
      <c r="I513" s="794"/>
      <c r="J513" s="792" t="s">
        <v>60</v>
      </c>
      <c r="K513" s="793"/>
      <c r="L513" s="793"/>
      <c r="M513" s="793"/>
      <c r="N513" s="793"/>
      <c r="O513" s="793"/>
      <c r="P513" s="794"/>
      <c r="Q513" s="39"/>
      <c r="R513" s="40"/>
      <c r="S513" s="40"/>
      <c r="T513" s="40"/>
      <c r="U513" s="40"/>
      <c r="V513" s="40"/>
      <c r="W513" s="40"/>
      <c r="X513" s="41"/>
    </row>
    <row r="514" spans="2:24" ht="21" thickBot="1" x14ac:dyDescent="0.3">
      <c r="B514" s="795"/>
      <c r="C514" s="787"/>
      <c r="D514" s="787"/>
      <c r="E514" s="787"/>
      <c r="F514" s="787"/>
      <c r="G514" s="787"/>
      <c r="H514" s="787"/>
      <c r="I514" s="796"/>
      <c r="J514" s="795"/>
      <c r="K514" s="787"/>
      <c r="L514" s="787"/>
      <c r="M514" s="787"/>
      <c r="N514" s="787"/>
      <c r="O514" s="787"/>
      <c r="P514" s="796"/>
      <c r="Q514" s="797" t="s">
        <v>61</v>
      </c>
      <c r="R514" s="798"/>
      <c r="S514" s="798"/>
      <c r="T514" s="798"/>
      <c r="U514" s="798"/>
      <c r="V514" s="798"/>
      <c r="W514" s="799"/>
      <c r="X514" s="42">
        <f>X512</f>
        <v>18</v>
      </c>
    </row>
    <row r="516" spans="2:24" ht="15.75" thickBot="1" x14ac:dyDescent="0.3"/>
    <row r="517" spans="2:24" x14ac:dyDescent="0.25">
      <c r="B517" s="800"/>
      <c r="C517" s="793"/>
      <c r="D517" s="793"/>
      <c r="E517" s="793"/>
      <c r="F517" s="793"/>
      <c r="G517" s="803" t="s">
        <v>42</v>
      </c>
      <c r="H517" s="793"/>
      <c r="I517" s="793"/>
      <c r="J517" s="793"/>
      <c r="K517" s="793"/>
      <c r="L517" s="793"/>
      <c r="M517" s="793"/>
      <c r="N517" s="793"/>
      <c r="O517" s="793"/>
      <c r="P517" s="793"/>
      <c r="Q517" s="793"/>
      <c r="R517" s="804" t="s">
        <v>1</v>
      </c>
      <c r="S517" s="805"/>
      <c r="T517" s="805"/>
      <c r="U517" s="806"/>
      <c r="V517" s="807" t="s">
        <v>43</v>
      </c>
      <c r="W517" s="805"/>
      <c r="X517" s="808"/>
    </row>
    <row r="518" spans="2:24" x14ac:dyDescent="0.25">
      <c r="B518" s="801"/>
      <c r="C518" s="802"/>
      <c r="D518" s="802"/>
      <c r="E518" s="802"/>
      <c r="F518" s="802"/>
      <c r="G518" s="801"/>
      <c r="H518" s="802"/>
      <c r="I518" s="802"/>
      <c r="J518" s="802"/>
      <c r="K518" s="802"/>
      <c r="L518" s="802"/>
      <c r="M518" s="802"/>
      <c r="N518" s="802"/>
      <c r="O518" s="802"/>
      <c r="P518" s="802"/>
      <c r="Q518" s="802"/>
      <c r="R518" s="809" t="s">
        <v>3</v>
      </c>
      <c r="S518" s="810"/>
      <c r="T518" s="810"/>
      <c r="U518" s="811"/>
      <c r="V518" s="812">
        <v>1</v>
      </c>
      <c r="W518" s="810"/>
      <c r="X518" s="813"/>
    </row>
    <row r="519" spans="2:24" ht="15.75" thickBot="1" x14ac:dyDescent="0.3">
      <c r="B519" s="795"/>
      <c r="C519" s="787"/>
      <c r="D519" s="787"/>
      <c r="E519" s="787"/>
      <c r="F519" s="787"/>
      <c r="G519" s="795"/>
      <c r="H519" s="787"/>
      <c r="I519" s="787"/>
      <c r="J519" s="787"/>
      <c r="K519" s="787"/>
      <c r="L519" s="787"/>
      <c r="M519" s="787"/>
      <c r="N519" s="787"/>
      <c r="O519" s="787"/>
      <c r="P519" s="787"/>
      <c r="Q519" s="787"/>
      <c r="R519" s="814" t="s">
        <v>4</v>
      </c>
      <c r="S519" s="815"/>
      <c r="T519" s="815"/>
      <c r="U519" s="816"/>
      <c r="V519" s="817">
        <v>44236</v>
      </c>
      <c r="W519" s="818"/>
      <c r="X519" s="819"/>
    </row>
    <row r="520" spans="2:24" x14ac:dyDescent="0.25">
      <c r="B520" s="820" t="s">
        <v>44</v>
      </c>
      <c r="C520" s="793"/>
      <c r="D520" s="793"/>
      <c r="E520" s="793"/>
      <c r="F520" s="794"/>
      <c r="G520" s="821" t="s">
        <v>45</v>
      </c>
      <c r="H520" s="822"/>
      <c r="I520" s="822"/>
      <c r="J520" s="822"/>
      <c r="K520" s="822"/>
      <c r="L520" s="822"/>
      <c r="M520" s="822"/>
      <c r="N520" s="822"/>
      <c r="O520" s="822"/>
      <c r="P520" s="822"/>
      <c r="Q520" s="822"/>
      <c r="R520" s="822"/>
      <c r="S520" s="822"/>
      <c r="T520" s="822"/>
      <c r="U520" s="822"/>
      <c r="V520" s="822"/>
      <c r="W520" s="822"/>
      <c r="X520" s="823"/>
    </row>
    <row r="521" spans="2:24" ht="15.75" thickBot="1" x14ac:dyDescent="0.3">
      <c r="B521" s="795"/>
      <c r="C521" s="787"/>
      <c r="D521" s="787"/>
      <c r="E521" s="787"/>
      <c r="F521" s="796"/>
      <c r="G521" s="824"/>
      <c r="H521" s="825"/>
      <c r="I521" s="825"/>
      <c r="J521" s="825"/>
      <c r="K521" s="825"/>
      <c r="L521" s="825"/>
      <c r="M521" s="825"/>
      <c r="N521" s="825"/>
      <c r="O521" s="825"/>
      <c r="P521" s="825"/>
      <c r="Q521" s="825"/>
      <c r="R521" s="825"/>
      <c r="S521" s="825"/>
      <c r="T521" s="825"/>
      <c r="U521" s="825"/>
      <c r="V521" s="825"/>
      <c r="W521" s="825"/>
      <c r="X521" s="826"/>
    </row>
    <row r="522" spans="2:24" ht="18.75" thickBot="1" x14ac:dyDescent="0.3">
      <c r="B522" s="827" t="s">
        <v>46</v>
      </c>
      <c r="C522" s="798"/>
      <c r="D522" s="798"/>
      <c r="E522" s="798"/>
      <c r="F522" s="798"/>
      <c r="G522" s="798"/>
      <c r="H522" s="822" t="s">
        <v>47</v>
      </c>
      <c r="I522" s="793"/>
      <c r="J522" s="828"/>
      <c r="K522" s="798"/>
      <c r="L522" s="798"/>
      <c r="M522" s="798"/>
      <c r="N522" s="798"/>
      <c r="O522" s="798"/>
      <c r="P522" s="828" t="s">
        <v>48</v>
      </c>
      <c r="Q522" s="798"/>
      <c r="R522" s="798"/>
      <c r="S522" s="798"/>
      <c r="T522" s="798"/>
      <c r="U522" s="798"/>
      <c r="V522" s="798"/>
      <c r="W522" s="798"/>
      <c r="X522" s="799"/>
    </row>
    <row r="523" spans="2:24" ht="42" customHeight="1" thickBot="1" x14ac:dyDescent="0.3">
      <c r="B523" s="829">
        <f>PRESUPUESTO!$B$21</f>
        <v>2</v>
      </c>
      <c r="C523" s="793"/>
      <c r="D523" s="793"/>
      <c r="E523" s="793"/>
      <c r="F523" s="793"/>
      <c r="G523" s="793"/>
      <c r="H523" s="830">
        <f>PRESUPUESTO!B28</f>
        <v>2.0699999999999985</v>
      </c>
      <c r="I523" s="831"/>
      <c r="J523" s="832" t="str">
        <f>PRESUPUESTO!$F$21</f>
        <v>DEMOLICIONES Y DESMONTES</v>
      </c>
      <c r="K523" s="798"/>
      <c r="L523" s="798"/>
      <c r="M523" s="798"/>
      <c r="N523" s="798"/>
      <c r="O523" s="799"/>
      <c r="P523" s="833" t="str">
        <f>PRESUPUESTO!F28</f>
        <v>Desmonte Estructura Madera existente (Incluye retiro de material sobrante y disposición final en R.S.)</v>
      </c>
      <c r="Q523" s="793"/>
      <c r="R523" s="793"/>
      <c r="S523" s="793"/>
      <c r="T523" s="793"/>
      <c r="U523" s="793"/>
      <c r="V523" s="793"/>
      <c r="W523" s="793"/>
      <c r="X523" s="794"/>
    </row>
    <row r="524" spans="2:24" ht="18.75" thickBot="1" x14ac:dyDescent="0.3">
      <c r="B524" s="821" t="s">
        <v>49</v>
      </c>
      <c r="C524" s="834"/>
      <c r="D524" s="834"/>
      <c r="E524" s="834"/>
      <c r="F524" s="834"/>
      <c r="G524" s="834"/>
      <c r="H524" s="835"/>
      <c r="I524" s="835"/>
      <c r="J524" s="834"/>
      <c r="K524" s="834"/>
      <c r="L524" s="834"/>
      <c r="M524" s="834"/>
      <c r="N524" s="834"/>
      <c r="O524" s="834"/>
      <c r="P524" s="837" t="s">
        <v>50</v>
      </c>
      <c r="Q524" s="839" t="s">
        <v>51</v>
      </c>
      <c r="R524" s="840"/>
      <c r="S524" s="841"/>
      <c r="T524" s="842" t="s">
        <v>20</v>
      </c>
      <c r="U524" s="844" t="s">
        <v>52</v>
      </c>
      <c r="V524" s="846" t="s">
        <v>53</v>
      </c>
      <c r="W524" s="847"/>
      <c r="X524" s="848"/>
    </row>
    <row r="525" spans="2:24" ht="26.25" thickBot="1" x14ac:dyDescent="0.3">
      <c r="B525" s="836"/>
      <c r="C525" s="835"/>
      <c r="D525" s="835"/>
      <c r="E525" s="835"/>
      <c r="F525" s="835"/>
      <c r="G525" s="835"/>
      <c r="H525" s="835"/>
      <c r="I525" s="835"/>
      <c r="J525" s="835"/>
      <c r="K525" s="835"/>
      <c r="L525" s="835"/>
      <c r="M525" s="835"/>
      <c r="N525" s="835"/>
      <c r="O525" s="835"/>
      <c r="P525" s="838"/>
      <c r="Q525" s="4" t="s">
        <v>54</v>
      </c>
      <c r="R525" s="5" t="s">
        <v>55</v>
      </c>
      <c r="S525" s="6" t="s">
        <v>56</v>
      </c>
      <c r="T525" s="843"/>
      <c r="U525" s="845"/>
      <c r="V525" s="7" t="s">
        <v>57</v>
      </c>
      <c r="W525" s="8" t="s">
        <v>21</v>
      </c>
      <c r="X525" s="9" t="s">
        <v>22</v>
      </c>
    </row>
    <row r="526" spans="2:24" ht="18" x14ac:dyDescent="0.25">
      <c r="B526" s="10"/>
      <c r="C526" s="11"/>
      <c r="D526" s="11"/>
      <c r="E526" s="11"/>
      <c r="F526" s="11"/>
      <c r="G526" s="11"/>
      <c r="H526" s="11"/>
      <c r="I526" s="11"/>
      <c r="J526" s="11"/>
      <c r="K526" s="11"/>
      <c r="L526" s="11"/>
      <c r="M526" s="11"/>
      <c r="N526" s="11"/>
      <c r="O526" s="12"/>
      <c r="P526" s="13"/>
      <c r="Q526" s="14"/>
      <c r="R526" s="14"/>
      <c r="S526" s="14"/>
      <c r="T526" s="14"/>
      <c r="U526" s="14"/>
      <c r="V526" s="14"/>
      <c r="W526" s="14"/>
      <c r="X526" s="15"/>
    </row>
    <row r="527" spans="2:24" ht="18" x14ac:dyDescent="0.25">
      <c r="B527" s="16"/>
      <c r="C527" s="17"/>
      <c r="D527" s="17"/>
      <c r="E527" s="17"/>
      <c r="F527" s="18"/>
      <c r="G527" s="18"/>
      <c r="H527" s="18"/>
      <c r="I527" s="18"/>
      <c r="J527" s="18"/>
      <c r="K527" s="18"/>
      <c r="L527" s="17"/>
      <c r="M527" s="17"/>
      <c r="N527" s="17"/>
      <c r="O527" s="19"/>
      <c r="P527" s="412" t="s">
        <v>356</v>
      </c>
      <c r="Q527" s="194"/>
      <c r="R527" s="194"/>
      <c r="S527" s="194"/>
      <c r="T527" s="194"/>
      <c r="U527" s="194"/>
      <c r="V527" s="194"/>
      <c r="W527" s="194"/>
      <c r="X527" s="15"/>
    </row>
    <row r="528" spans="2:24" ht="18" x14ac:dyDescent="0.25">
      <c r="B528" s="16"/>
      <c r="C528" s="17"/>
      <c r="D528" s="17"/>
      <c r="E528" s="17"/>
      <c r="F528" s="18"/>
      <c r="G528" s="18"/>
      <c r="H528" s="18"/>
      <c r="I528" s="18"/>
      <c r="J528" s="18"/>
      <c r="K528" s="18"/>
      <c r="L528" s="17"/>
      <c r="M528" s="17"/>
      <c r="N528" s="17"/>
      <c r="O528" s="19"/>
      <c r="P528" s="13" t="s">
        <v>406</v>
      </c>
      <c r="Q528" s="20">
        <v>1.76</v>
      </c>
      <c r="R528" s="20"/>
      <c r="S528" s="20">
        <v>2</v>
      </c>
      <c r="T528" s="20"/>
      <c r="U528" s="20"/>
      <c r="V528" s="20"/>
      <c r="W528" s="20">
        <f>Q528*S528</f>
        <v>3.52</v>
      </c>
      <c r="X528" s="15"/>
    </row>
    <row r="529" spans="2:24" ht="18" x14ac:dyDescent="0.25">
      <c r="B529" s="16"/>
      <c r="C529" s="17"/>
      <c r="D529" s="17"/>
      <c r="E529" s="17"/>
      <c r="F529" s="18"/>
      <c r="G529" s="18"/>
      <c r="H529" s="18"/>
      <c r="I529" s="18"/>
      <c r="J529" s="18"/>
      <c r="K529" s="18"/>
      <c r="L529" s="17"/>
      <c r="M529" s="17"/>
      <c r="N529" s="17"/>
      <c r="O529" s="19"/>
      <c r="P529" s="21"/>
      <c r="Q529" s="20"/>
      <c r="R529" s="20"/>
      <c r="S529" s="14"/>
      <c r="T529" s="14"/>
      <c r="U529" s="20"/>
      <c r="V529" s="14"/>
      <c r="W529" s="14"/>
      <c r="X529" s="15"/>
    </row>
    <row r="530" spans="2:24" ht="18" x14ac:dyDescent="0.25">
      <c r="B530" s="16"/>
      <c r="D530" s="17"/>
      <c r="E530" s="17"/>
      <c r="F530" s="18"/>
      <c r="G530" s="18"/>
      <c r="H530" s="18"/>
      <c r="J530" s="18"/>
      <c r="K530" s="18"/>
      <c r="L530" s="17"/>
      <c r="M530" s="17"/>
      <c r="N530" s="17"/>
      <c r="O530" s="19"/>
      <c r="P530" s="13"/>
      <c r="Q530" s="20"/>
      <c r="R530" s="20"/>
      <c r="S530" s="20"/>
      <c r="T530" s="14"/>
      <c r="U530" s="20"/>
      <c r="V530" s="14"/>
      <c r="W530" s="14"/>
      <c r="X530" s="15"/>
    </row>
    <row r="531" spans="2:24" ht="18" x14ac:dyDescent="0.25">
      <c r="B531" s="22"/>
      <c r="C531" s="17"/>
      <c r="D531" s="18"/>
      <c r="E531" s="17"/>
      <c r="F531" s="18"/>
      <c r="G531" s="18"/>
      <c r="H531" s="18"/>
      <c r="I531" s="18"/>
      <c r="J531" s="18"/>
      <c r="K531" s="18"/>
      <c r="L531" s="17"/>
      <c r="M531" s="17"/>
      <c r="N531" s="17"/>
      <c r="O531" s="19"/>
      <c r="P531" s="21"/>
      <c r="Q531" s="20" t="s">
        <v>407</v>
      </c>
      <c r="R531" s="20"/>
      <c r="S531" s="20"/>
      <c r="T531" s="14"/>
      <c r="U531" s="20"/>
      <c r="V531" s="14"/>
      <c r="W531" s="14"/>
      <c r="X531" s="15"/>
    </row>
    <row r="532" spans="2:24" ht="18" x14ac:dyDescent="0.25">
      <c r="B532" s="16"/>
      <c r="C532" s="17"/>
      <c r="D532" s="17"/>
      <c r="E532" s="17"/>
      <c r="F532" s="18"/>
      <c r="G532" s="18"/>
      <c r="H532" s="18"/>
      <c r="I532" s="18"/>
      <c r="J532" s="18"/>
      <c r="K532" s="18"/>
      <c r="L532" s="17"/>
      <c r="M532" s="17"/>
      <c r="N532" s="17"/>
      <c r="O532" s="19"/>
      <c r="P532" s="412" t="s">
        <v>361</v>
      </c>
      <c r="Q532" s="20">
        <v>4.2</v>
      </c>
      <c r="R532" s="14">
        <v>1</v>
      </c>
      <c r="S532" s="20"/>
      <c r="T532" s="14"/>
      <c r="U532" s="20"/>
      <c r="V532" s="14"/>
      <c r="W532" s="14">
        <f>Q532*R532</f>
        <v>4.2</v>
      </c>
      <c r="X532" s="23"/>
    </row>
    <row r="533" spans="2:24" ht="18" x14ac:dyDescent="0.25">
      <c r="B533" s="16"/>
      <c r="C533" s="17"/>
      <c r="D533" s="17"/>
      <c r="E533" s="17"/>
      <c r="F533" s="17"/>
      <c r="G533" s="17"/>
      <c r="H533" s="17"/>
      <c r="I533" s="17"/>
      <c r="J533" s="17"/>
      <c r="K533" s="17"/>
      <c r="L533" s="17"/>
      <c r="M533" s="17"/>
      <c r="N533" s="17"/>
      <c r="O533" s="19"/>
      <c r="P533" s="13"/>
      <c r="Q533" s="34">
        <f>18*0.25</f>
        <v>4.5</v>
      </c>
      <c r="R533" s="415">
        <v>1</v>
      </c>
      <c r="S533" s="20"/>
      <c r="T533" s="14"/>
      <c r="U533" s="20"/>
      <c r="V533" s="14"/>
      <c r="W533" s="14">
        <f>Q533*R533</f>
        <v>4.5</v>
      </c>
      <c r="X533" s="23"/>
    </row>
    <row r="534" spans="2:24" ht="18" x14ac:dyDescent="0.25">
      <c r="B534" s="16"/>
      <c r="C534" s="18"/>
      <c r="D534" s="17"/>
      <c r="E534" s="17"/>
      <c r="F534" s="17"/>
      <c r="G534" s="17"/>
      <c r="H534" s="17"/>
      <c r="I534" s="17"/>
      <c r="J534" s="17"/>
      <c r="K534" s="17"/>
      <c r="L534" s="17"/>
      <c r="M534" s="17"/>
      <c r="N534" s="17"/>
      <c r="O534" s="19"/>
      <c r="P534" s="21"/>
      <c r="Q534" s="20"/>
      <c r="R534" s="14"/>
      <c r="S534" s="20"/>
      <c r="T534" s="14"/>
      <c r="U534" s="20"/>
      <c r="V534" s="14"/>
      <c r="W534" s="14"/>
      <c r="X534" s="23"/>
    </row>
    <row r="535" spans="2:24" ht="18" x14ac:dyDescent="0.25">
      <c r="B535" s="16"/>
      <c r="C535" s="17"/>
      <c r="D535" s="17"/>
      <c r="E535" s="17"/>
      <c r="F535" s="17"/>
      <c r="G535" s="17"/>
      <c r="H535" s="17"/>
      <c r="I535" s="17"/>
      <c r="J535" s="17"/>
      <c r="K535" s="17"/>
      <c r="L535" s="17"/>
      <c r="M535" s="17"/>
      <c r="N535" s="17"/>
      <c r="O535" s="19"/>
      <c r="P535" s="13"/>
      <c r="Q535" s="20"/>
      <c r="R535" s="20"/>
      <c r="S535" s="20"/>
      <c r="T535" s="14"/>
      <c r="U535" s="20"/>
      <c r="V535" s="14"/>
      <c r="W535" s="14"/>
      <c r="X535" s="23"/>
    </row>
    <row r="536" spans="2:24" ht="18" x14ac:dyDescent="0.25">
      <c r="B536" s="16"/>
      <c r="C536" s="17"/>
      <c r="D536" s="17"/>
      <c r="E536" s="18"/>
      <c r="F536" s="17"/>
      <c r="G536" s="17"/>
      <c r="H536" s="17"/>
      <c r="I536" s="17"/>
      <c r="J536" s="17"/>
      <c r="K536" s="17"/>
      <c r="L536" s="17"/>
      <c r="M536" s="17"/>
      <c r="N536" s="17"/>
      <c r="O536" s="19"/>
      <c r="P536" s="13"/>
      <c r="Q536" s="20"/>
      <c r="R536" s="20"/>
      <c r="S536" s="20"/>
      <c r="T536" s="14"/>
      <c r="U536" s="20"/>
      <c r="V536" s="14"/>
      <c r="W536" s="14"/>
      <c r="X536" s="23"/>
    </row>
    <row r="537" spans="2:24" ht="18" x14ac:dyDescent="0.25">
      <c r="B537" s="16"/>
      <c r="C537" s="18"/>
      <c r="D537" s="18"/>
      <c r="E537" s="18"/>
      <c r="F537" s="18"/>
      <c r="G537" s="18"/>
      <c r="H537" s="18"/>
      <c r="I537" s="18"/>
      <c r="J537" s="18"/>
      <c r="K537" s="18"/>
      <c r="L537" s="18"/>
      <c r="M537" s="18"/>
      <c r="N537" s="18"/>
      <c r="O537" s="19"/>
      <c r="P537" s="412" t="s">
        <v>362</v>
      </c>
      <c r="Q537" s="20"/>
      <c r="R537" s="14"/>
      <c r="S537" s="20"/>
      <c r="T537" s="14"/>
      <c r="U537" s="20"/>
      <c r="V537" s="14"/>
      <c r="W537" s="14"/>
      <c r="X537" s="23"/>
    </row>
    <row r="538" spans="2:24" ht="18" x14ac:dyDescent="0.25">
      <c r="B538" s="16"/>
      <c r="C538" s="17"/>
      <c r="D538" s="24"/>
      <c r="E538" s="17"/>
      <c r="F538" s="17"/>
      <c r="G538" s="17"/>
      <c r="H538" s="17"/>
      <c r="I538" s="17"/>
      <c r="J538" s="18"/>
      <c r="K538" s="17"/>
      <c r="L538" s="17"/>
      <c r="M538" s="17"/>
      <c r="N538" s="17"/>
      <c r="O538" s="19"/>
      <c r="P538" s="13"/>
      <c r="Q538" s="34"/>
      <c r="S538" s="20"/>
      <c r="T538" s="14"/>
      <c r="U538" s="20"/>
      <c r="V538" s="20"/>
      <c r="W538" s="14"/>
      <c r="X538" s="23"/>
    </row>
    <row r="539" spans="2:24" ht="18" x14ac:dyDescent="0.25">
      <c r="B539" s="16"/>
      <c r="C539" s="18"/>
      <c r="D539" s="17"/>
      <c r="E539" s="17"/>
      <c r="F539" s="17"/>
      <c r="G539" s="17"/>
      <c r="H539" s="18"/>
      <c r="I539" s="18"/>
      <c r="J539" s="17"/>
      <c r="K539" s="18"/>
      <c r="L539" s="17"/>
      <c r="M539" s="17"/>
      <c r="N539" s="17"/>
      <c r="O539" s="19"/>
      <c r="P539" s="21"/>
      <c r="Q539" s="20"/>
      <c r="R539" s="14"/>
      <c r="S539" s="20"/>
      <c r="T539" s="14"/>
      <c r="U539" s="20"/>
      <c r="V539" s="20"/>
      <c r="W539" s="14"/>
      <c r="X539" s="23"/>
    </row>
    <row r="540" spans="2:24" ht="18" x14ac:dyDescent="0.25">
      <c r="B540" s="16"/>
      <c r="C540" s="17"/>
      <c r="D540" s="17"/>
      <c r="E540" s="17"/>
      <c r="F540" s="17"/>
      <c r="G540" s="17"/>
      <c r="H540" s="17"/>
      <c r="I540" s="17"/>
      <c r="J540" s="17"/>
      <c r="K540" s="17"/>
      <c r="L540" s="17"/>
      <c r="M540" s="17"/>
      <c r="N540" s="17"/>
      <c r="O540" s="19"/>
      <c r="P540" s="21"/>
      <c r="Q540" s="20"/>
      <c r="R540" s="20"/>
      <c r="S540" s="20"/>
      <c r="T540" s="14"/>
      <c r="U540" s="20"/>
      <c r="V540" s="20"/>
      <c r="W540" s="14"/>
      <c r="X540" s="23"/>
    </row>
    <row r="541" spans="2:24" ht="18" x14ac:dyDescent="0.25">
      <c r="B541" s="16"/>
      <c r="C541" s="17"/>
      <c r="D541" s="17"/>
      <c r="E541" s="17"/>
      <c r="F541" s="17"/>
      <c r="G541" s="17"/>
      <c r="H541" s="17"/>
      <c r="I541" s="17"/>
      <c r="J541" s="17"/>
      <c r="K541" s="17"/>
      <c r="L541" s="17"/>
      <c r="M541" s="17"/>
      <c r="N541" s="17"/>
      <c r="O541" s="19"/>
      <c r="P541" s="21"/>
      <c r="Q541" s="20"/>
      <c r="R541" s="20"/>
      <c r="S541" s="20"/>
      <c r="T541" s="14"/>
      <c r="U541" s="20"/>
      <c r="V541" s="20"/>
      <c r="W541" s="14"/>
      <c r="X541" s="23"/>
    </row>
    <row r="542" spans="2:24" ht="18" x14ac:dyDescent="0.25">
      <c r="B542" s="16"/>
      <c r="D542" s="17"/>
      <c r="E542" s="17"/>
      <c r="F542" s="17"/>
      <c r="G542" s="17"/>
      <c r="H542" s="17"/>
      <c r="I542" s="17"/>
      <c r="J542" s="17"/>
      <c r="K542" s="17"/>
      <c r="L542" s="17"/>
      <c r="M542" s="17"/>
      <c r="N542" s="17"/>
      <c r="O542" s="19"/>
      <c r="P542" s="25"/>
      <c r="Q542" s="20"/>
      <c r="R542" s="20"/>
      <c r="S542" s="20"/>
      <c r="T542" s="20"/>
      <c r="U542" s="20"/>
      <c r="V542" s="20"/>
      <c r="W542" s="14"/>
      <c r="X542" s="23"/>
    </row>
    <row r="543" spans="2:24" ht="18" x14ac:dyDescent="0.25">
      <c r="B543" s="16"/>
      <c r="C543" s="17"/>
      <c r="D543" s="17"/>
      <c r="E543" s="17"/>
      <c r="F543" s="17"/>
      <c r="G543" s="17"/>
      <c r="H543" s="17"/>
      <c r="I543" s="17"/>
      <c r="J543" s="17"/>
      <c r="K543" s="17"/>
      <c r="L543" s="17"/>
      <c r="M543" s="17"/>
      <c r="N543" s="17"/>
      <c r="O543" s="19"/>
      <c r="P543" s="21"/>
      <c r="Q543" s="20"/>
      <c r="R543" s="20"/>
      <c r="S543" s="20"/>
      <c r="T543" s="20"/>
      <c r="U543" s="20"/>
      <c r="V543" s="20"/>
      <c r="W543" s="14"/>
      <c r="X543" s="23"/>
    </row>
    <row r="544" spans="2:24" ht="18" x14ac:dyDescent="0.25">
      <c r="B544" s="16"/>
      <c r="C544" s="17"/>
      <c r="D544" s="17"/>
      <c r="E544" s="17"/>
      <c r="F544" s="17"/>
      <c r="G544" s="17"/>
      <c r="H544" s="17"/>
      <c r="I544" s="17"/>
      <c r="J544" s="17"/>
      <c r="K544" s="17"/>
      <c r="L544" s="17"/>
      <c r="M544" s="17"/>
      <c r="N544" s="17"/>
      <c r="O544" s="19"/>
      <c r="P544" s="21"/>
      <c r="Q544" s="20"/>
      <c r="R544" s="20"/>
      <c r="S544" s="20"/>
      <c r="T544" s="20"/>
      <c r="U544" s="20"/>
      <c r="V544" s="20"/>
      <c r="W544" s="14"/>
      <c r="X544" s="23"/>
    </row>
    <row r="545" spans="2:24" ht="18" x14ac:dyDescent="0.25">
      <c r="B545" s="16"/>
      <c r="C545" s="17"/>
      <c r="D545" s="17"/>
      <c r="E545" s="17"/>
      <c r="F545" s="17"/>
      <c r="G545" s="17"/>
      <c r="H545" s="17"/>
      <c r="I545" s="17"/>
      <c r="J545" s="17"/>
      <c r="K545" s="17"/>
      <c r="L545" s="17"/>
      <c r="M545" s="17"/>
      <c r="N545" s="17"/>
      <c r="O545" s="19"/>
      <c r="P545" s="21"/>
      <c r="Q545" s="20"/>
      <c r="R545" s="20"/>
      <c r="S545" s="20"/>
      <c r="T545" s="20"/>
      <c r="U545" s="20"/>
      <c r="V545" s="20"/>
      <c r="W545" s="14"/>
      <c r="X545" s="23"/>
    </row>
    <row r="546" spans="2:24" ht="18" x14ac:dyDescent="0.25">
      <c r="B546" s="16"/>
      <c r="C546" s="17"/>
      <c r="D546" s="17"/>
      <c r="E546" s="17"/>
      <c r="F546" s="17"/>
      <c r="G546" s="17"/>
      <c r="H546" s="17"/>
      <c r="I546" s="17"/>
      <c r="J546" s="17"/>
      <c r="K546" s="17"/>
      <c r="L546" s="17"/>
      <c r="M546" s="17"/>
      <c r="N546" s="17"/>
      <c r="O546" s="19"/>
      <c r="P546" s="26"/>
      <c r="Q546" s="20"/>
      <c r="R546" s="20"/>
      <c r="S546" s="20"/>
      <c r="T546" s="20"/>
      <c r="U546" s="20"/>
      <c r="V546" s="20"/>
      <c r="W546" s="14"/>
      <c r="X546" s="23"/>
    </row>
    <row r="547" spans="2:24" ht="18" x14ac:dyDescent="0.25">
      <c r="B547" s="16"/>
      <c r="C547" s="17"/>
      <c r="D547" s="17"/>
      <c r="E547" s="17"/>
      <c r="F547" s="17"/>
      <c r="G547" s="17"/>
      <c r="H547" s="17"/>
      <c r="I547" s="17"/>
      <c r="J547" s="17"/>
      <c r="K547" s="17"/>
      <c r="L547" s="17"/>
      <c r="M547" s="17"/>
      <c r="N547" s="17"/>
      <c r="O547" s="19"/>
      <c r="P547" s="26"/>
      <c r="Q547" s="20"/>
      <c r="R547" s="20"/>
      <c r="S547" s="20"/>
      <c r="T547" s="20"/>
      <c r="U547" s="20"/>
      <c r="V547" s="20"/>
      <c r="W547" s="14"/>
      <c r="X547" s="23"/>
    </row>
    <row r="548" spans="2:24" ht="18.75" thickBot="1" x14ac:dyDescent="0.3">
      <c r="B548" s="27"/>
      <c r="C548" s="28"/>
      <c r="D548" s="29"/>
      <c r="E548" s="28"/>
      <c r="F548" s="29"/>
      <c r="G548" s="29"/>
      <c r="H548" s="29"/>
      <c r="I548" s="29"/>
      <c r="J548" s="29"/>
      <c r="K548" s="29"/>
      <c r="L548" s="29"/>
      <c r="M548" s="29"/>
      <c r="N548" s="29"/>
      <c r="O548" s="30"/>
      <c r="P548" s="31"/>
      <c r="Q548" s="32"/>
      <c r="R548" s="32"/>
      <c r="S548" s="32"/>
      <c r="T548" s="32"/>
      <c r="U548" s="32"/>
      <c r="V548" s="33"/>
      <c r="W548" s="34"/>
      <c r="X548" s="35"/>
    </row>
    <row r="549" spans="2:24" ht="18.75" thickBot="1" x14ac:dyDescent="0.3">
      <c r="B549" s="786"/>
      <c r="C549" s="787"/>
      <c r="D549" s="787"/>
      <c r="E549" s="787"/>
      <c r="F549" s="787"/>
      <c r="G549" s="787"/>
      <c r="H549" s="787"/>
      <c r="I549" s="787"/>
      <c r="J549" s="787"/>
      <c r="K549" s="787"/>
      <c r="L549" s="787"/>
      <c r="M549" s="787"/>
      <c r="N549" s="787"/>
      <c r="O549" s="787"/>
      <c r="P549" s="788" t="s">
        <v>58</v>
      </c>
      <c r="Q549" s="787"/>
      <c r="R549" s="789" t="s">
        <v>53</v>
      </c>
      <c r="S549" s="790"/>
      <c r="T549" s="790"/>
      <c r="U549" s="791"/>
      <c r="V549" s="36"/>
      <c r="W549" s="37"/>
      <c r="X549" s="38">
        <f>SUM(W526:W548)</f>
        <v>12.22</v>
      </c>
    </row>
    <row r="550" spans="2:24" ht="17.25" thickBot="1" x14ac:dyDescent="0.3">
      <c r="B550" s="792" t="s">
        <v>59</v>
      </c>
      <c r="C550" s="793"/>
      <c r="D550" s="793"/>
      <c r="E550" s="793"/>
      <c r="F550" s="793"/>
      <c r="G550" s="793"/>
      <c r="H550" s="793"/>
      <c r="I550" s="794"/>
      <c r="J550" s="792" t="s">
        <v>60</v>
      </c>
      <c r="K550" s="793"/>
      <c r="L550" s="793"/>
      <c r="M550" s="793"/>
      <c r="N550" s="793"/>
      <c r="O550" s="793"/>
      <c r="P550" s="794"/>
      <c r="Q550" s="39"/>
      <c r="R550" s="40"/>
      <c r="S550" s="40"/>
      <c r="T550" s="40"/>
      <c r="U550" s="40"/>
      <c r="V550" s="40"/>
      <c r="W550" s="40"/>
      <c r="X550" s="41"/>
    </row>
    <row r="551" spans="2:24" ht="21" thickBot="1" x14ac:dyDescent="0.3">
      <c r="B551" s="795"/>
      <c r="C551" s="787"/>
      <c r="D551" s="787"/>
      <c r="E551" s="787"/>
      <c r="F551" s="787"/>
      <c r="G551" s="787"/>
      <c r="H551" s="787"/>
      <c r="I551" s="796"/>
      <c r="J551" s="795"/>
      <c r="K551" s="787"/>
      <c r="L551" s="787"/>
      <c r="M551" s="787"/>
      <c r="N551" s="787"/>
      <c r="O551" s="787"/>
      <c r="P551" s="796"/>
      <c r="Q551" s="797" t="s">
        <v>61</v>
      </c>
      <c r="R551" s="798"/>
      <c r="S551" s="798"/>
      <c r="T551" s="798"/>
      <c r="U551" s="798"/>
      <c r="V551" s="798"/>
      <c r="W551" s="799"/>
      <c r="X551" s="42">
        <f>X549</f>
        <v>12.22</v>
      </c>
    </row>
    <row r="553" spans="2:24" ht="15.75" thickBot="1" x14ac:dyDescent="0.3"/>
    <row r="554" spans="2:24" x14ac:dyDescent="0.25">
      <c r="B554" s="800"/>
      <c r="C554" s="793"/>
      <c r="D554" s="793"/>
      <c r="E554" s="793"/>
      <c r="F554" s="793"/>
      <c r="G554" s="803" t="s">
        <v>42</v>
      </c>
      <c r="H554" s="793"/>
      <c r="I554" s="793"/>
      <c r="J554" s="793"/>
      <c r="K554" s="793"/>
      <c r="L554" s="793"/>
      <c r="M554" s="793"/>
      <c r="N554" s="793"/>
      <c r="O554" s="793"/>
      <c r="P554" s="793"/>
      <c r="Q554" s="793"/>
      <c r="R554" s="804" t="s">
        <v>1</v>
      </c>
      <c r="S554" s="805"/>
      <c r="T554" s="805"/>
      <c r="U554" s="806"/>
      <c r="V554" s="807" t="s">
        <v>43</v>
      </c>
      <c r="W554" s="805"/>
      <c r="X554" s="808"/>
    </row>
    <row r="555" spans="2:24" x14ac:dyDescent="0.25">
      <c r="B555" s="801"/>
      <c r="C555" s="802"/>
      <c r="D555" s="802"/>
      <c r="E555" s="802"/>
      <c r="F555" s="802"/>
      <c r="G555" s="801"/>
      <c r="H555" s="802"/>
      <c r="I555" s="802"/>
      <c r="J555" s="802"/>
      <c r="K555" s="802"/>
      <c r="L555" s="802"/>
      <c r="M555" s="802"/>
      <c r="N555" s="802"/>
      <c r="O555" s="802"/>
      <c r="P555" s="802"/>
      <c r="Q555" s="802"/>
      <c r="R555" s="809" t="s">
        <v>3</v>
      </c>
      <c r="S555" s="810"/>
      <c r="T555" s="810"/>
      <c r="U555" s="811"/>
      <c r="V555" s="812">
        <v>1</v>
      </c>
      <c r="W555" s="810"/>
      <c r="X555" s="813"/>
    </row>
    <row r="556" spans="2:24" ht="15.75" thickBot="1" x14ac:dyDescent="0.3">
      <c r="B556" s="795"/>
      <c r="C556" s="787"/>
      <c r="D556" s="787"/>
      <c r="E556" s="787"/>
      <c r="F556" s="787"/>
      <c r="G556" s="795"/>
      <c r="H556" s="787"/>
      <c r="I556" s="787"/>
      <c r="J556" s="787"/>
      <c r="K556" s="787"/>
      <c r="L556" s="787"/>
      <c r="M556" s="787"/>
      <c r="N556" s="787"/>
      <c r="O556" s="787"/>
      <c r="P556" s="787"/>
      <c r="Q556" s="787"/>
      <c r="R556" s="814" t="s">
        <v>4</v>
      </c>
      <c r="S556" s="815"/>
      <c r="T556" s="815"/>
      <c r="U556" s="816"/>
      <c r="V556" s="817">
        <v>44236</v>
      </c>
      <c r="W556" s="818"/>
      <c r="X556" s="819"/>
    </row>
    <row r="557" spans="2:24" x14ac:dyDescent="0.25">
      <c r="B557" s="820" t="s">
        <v>44</v>
      </c>
      <c r="C557" s="793"/>
      <c r="D557" s="793"/>
      <c r="E557" s="793"/>
      <c r="F557" s="794"/>
      <c r="G557" s="821" t="s">
        <v>45</v>
      </c>
      <c r="H557" s="822"/>
      <c r="I557" s="822"/>
      <c r="J557" s="822"/>
      <c r="K557" s="822"/>
      <c r="L557" s="822"/>
      <c r="M557" s="822"/>
      <c r="N557" s="822"/>
      <c r="O557" s="822"/>
      <c r="P557" s="822"/>
      <c r="Q557" s="822"/>
      <c r="R557" s="822"/>
      <c r="S557" s="822"/>
      <c r="T557" s="822"/>
      <c r="U557" s="822"/>
      <c r="V557" s="822"/>
      <c r="W557" s="822"/>
      <c r="X557" s="823"/>
    </row>
    <row r="558" spans="2:24" ht="15.75" thickBot="1" x14ac:dyDescent="0.3">
      <c r="B558" s="795"/>
      <c r="C558" s="787"/>
      <c r="D558" s="787"/>
      <c r="E558" s="787"/>
      <c r="F558" s="796"/>
      <c r="G558" s="824"/>
      <c r="H558" s="825"/>
      <c r="I558" s="825"/>
      <c r="J558" s="825"/>
      <c r="K558" s="825"/>
      <c r="L558" s="825"/>
      <c r="M558" s="825"/>
      <c r="N558" s="825"/>
      <c r="O558" s="825"/>
      <c r="P558" s="825"/>
      <c r="Q558" s="825"/>
      <c r="R558" s="825"/>
      <c r="S558" s="825"/>
      <c r="T558" s="825"/>
      <c r="U558" s="825"/>
      <c r="V558" s="825"/>
      <c r="W558" s="825"/>
      <c r="X558" s="826"/>
    </row>
    <row r="559" spans="2:24" ht="18.75" thickBot="1" x14ac:dyDescent="0.3">
      <c r="B559" s="827" t="s">
        <v>46</v>
      </c>
      <c r="C559" s="798"/>
      <c r="D559" s="798"/>
      <c r="E559" s="798"/>
      <c r="F559" s="798"/>
      <c r="G559" s="798"/>
      <c r="H559" s="822" t="s">
        <v>47</v>
      </c>
      <c r="I559" s="793"/>
      <c r="J559" s="828"/>
      <c r="K559" s="798"/>
      <c r="L559" s="798"/>
      <c r="M559" s="798"/>
      <c r="N559" s="798"/>
      <c r="O559" s="798"/>
      <c r="P559" s="828" t="s">
        <v>48</v>
      </c>
      <c r="Q559" s="798"/>
      <c r="R559" s="798"/>
      <c r="S559" s="798"/>
      <c r="T559" s="798"/>
      <c r="U559" s="798"/>
      <c r="V559" s="798"/>
      <c r="W559" s="798"/>
      <c r="X559" s="799"/>
    </row>
    <row r="560" spans="2:24" ht="39.75" customHeight="1" thickBot="1" x14ac:dyDescent="0.3">
      <c r="B560" s="829">
        <f>PRESUPUESTO!$B$21</f>
        <v>2</v>
      </c>
      <c r="C560" s="793"/>
      <c r="D560" s="793"/>
      <c r="E560" s="793"/>
      <c r="F560" s="793"/>
      <c r="G560" s="793"/>
      <c r="H560" s="830">
        <f>PRESUPUESTO!B29</f>
        <v>2.0799999999999983</v>
      </c>
      <c r="I560" s="831"/>
      <c r="J560" s="832" t="str">
        <f>PRESUPUESTO!$F$21</f>
        <v>DEMOLICIONES Y DESMONTES</v>
      </c>
      <c r="K560" s="798"/>
      <c r="L560" s="798"/>
      <c r="M560" s="798"/>
      <c r="N560" s="798"/>
      <c r="O560" s="799"/>
      <c r="P560" s="833" t="str">
        <f>PRESUPUESTO!F29</f>
        <v>Desinstalacion de baranda metalica. Incluye disposicion en punto de acopio temporal, autorizado por la supervision.</v>
      </c>
      <c r="Q560" s="793"/>
      <c r="R560" s="793"/>
      <c r="S560" s="793"/>
      <c r="T560" s="793"/>
      <c r="U560" s="793"/>
      <c r="V560" s="793"/>
      <c r="W560" s="793"/>
      <c r="X560" s="794"/>
    </row>
    <row r="561" spans="2:24" ht="18.75" thickBot="1" x14ac:dyDescent="0.3">
      <c r="B561" s="821" t="s">
        <v>49</v>
      </c>
      <c r="C561" s="834"/>
      <c r="D561" s="834"/>
      <c r="E561" s="834"/>
      <c r="F561" s="834"/>
      <c r="G561" s="834"/>
      <c r="H561" s="835"/>
      <c r="I561" s="835"/>
      <c r="J561" s="834"/>
      <c r="K561" s="834"/>
      <c r="L561" s="834"/>
      <c r="M561" s="834"/>
      <c r="N561" s="834"/>
      <c r="O561" s="834"/>
      <c r="P561" s="837" t="s">
        <v>50</v>
      </c>
      <c r="Q561" s="839" t="s">
        <v>51</v>
      </c>
      <c r="R561" s="840"/>
      <c r="S561" s="841"/>
      <c r="T561" s="842" t="s">
        <v>20</v>
      </c>
      <c r="U561" s="844" t="s">
        <v>52</v>
      </c>
      <c r="V561" s="846" t="s">
        <v>53</v>
      </c>
      <c r="W561" s="847"/>
      <c r="X561" s="848"/>
    </row>
    <row r="562" spans="2:24" ht="26.25" thickBot="1" x14ac:dyDescent="0.3">
      <c r="B562" s="836"/>
      <c r="C562" s="835"/>
      <c r="D562" s="835"/>
      <c r="E562" s="835"/>
      <c r="F562" s="835"/>
      <c r="G562" s="835"/>
      <c r="H562" s="835"/>
      <c r="I562" s="835"/>
      <c r="J562" s="835"/>
      <c r="K562" s="835"/>
      <c r="L562" s="835"/>
      <c r="M562" s="835"/>
      <c r="N562" s="835"/>
      <c r="O562" s="835"/>
      <c r="P562" s="838"/>
      <c r="Q562" s="4" t="s">
        <v>54</v>
      </c>
      <c r="R562" s="5" t="s">
        <v>55</v>
      </c>
      <c r="S562" s="6" t="s">
        <v>56</v>
      </c>
      <c r="T562" s="843"/>
      <c r="U562" s="845"/>
      <c r="V562" s="7" t="s">
        <v>57</v>
      </c>
      <c r="W562" s="8" t="s">
        <v>21</v>
      </c>
      <c r="X562" s="9" t="s">
        <v>22</v>
      </c>
    </row>
    <row r="563" spans="2:24" ht="18" x14ac:dyDescent="0.25">
      <c r="B563" s="10"/>
      <c r="C563" s="11"/>
      <c r="D563" s="11"/>
      <c r="E563" s="11"/>
      <c r="F563" s="11"/>
      <c r="G563" s="11"/>
      <c r="H563" s="11"/>
      <c r="I563" s="11"/>
      <c r="J563" s="11"/>
      <c r="K563" s="11"/>
      <c r="L563" s="11"/>
      <c r="M563" s="11"/>
      <c r="N563" s="11"/>
      <c r="O563" s="12"/>
      <c r="P563" s="13"/>
      <c r="Q563" s="14"/>
      <c r="R563" s="14"/>
      <c r="S563" s="14"/>
      <c r="T563" s="14"/>
      <c r="U563" s="14"/>
      <c r="V563" s="14"/>
      <c r="W563" s="14"/>
      <c r="X563" s="15"/>
    </row>
    <row r="564" spans="2:24" ht="18" x14ac:dyDescent="0.25">
      <c r="B564" s="16"/>
      <c r="C564" s="17"/>
      <c r="D564" s="17"/>
      <c r="E564" s="17"/>
      <c r="F564" s="18"/>
      <c r="G564" s="18"/>
      <c r="H564" s="18"/>
      <c r="I564" s="18"/>
      <c r="J564" s="18"/>
      <c r="K564" s="18"/>
      <c r="L564" s="17"/>
      <c r="M564" s="17"/>
      <c r="N564" s="17"/>
      <c r="O564" s="19"/>
      <c r="P564" s="412" t="s">
        <v>356</v>
      </c>
      <c r="Q564" s="194"/>
      <c r="R564" s="194"/>
      <c r="S564" s="194"/>
      <c r="T564" s="194"/>
      <c r="U564" s="194"/>
      <c r="V564" s="194"/>
      <c r="W564" s="194"/>
      <c r="X564" s="15"/>
    </row>
    <row r="565" spans="2:24" ht="18" x14ac:dyDescent="0.25">
      <c r="B565" s="16"/>
      <c r="C565" s="17"/>
      <c r="D565" s="17"/>
      <c r="E565" s="17"/>
      <c r="F565" s="18"/>
      <c r="G565" s="18"/>
      <c r="H565" s="18"/>
      <c r="I565" s="18"/>
      <c r="J565" s="18"/>
      <c r="K565" s="18"/>
      <c r="L565" s="17"/>
      <c r="M565" s="17"/>
      <c r="N565" s="17"/>
      <c r="O565" s="19"/>
      <c r="P565" s="13"/>
      <c r="Q565" s="20"/>
      <c r="R565" s="20"/>
      <c r="S565" s="20"/>
      <c r="T565" s="20"/>
      <c r="U565" s="20"/>
      <c r="V565" s="20"/>
      <c r="W565" s="20"/>
      <c r="X565" s="15"/>
    </row>
    <row r="566" spans="2:24" ht="18" x14ac:dyDescent="0.25">
      <c r="B566" s="16"/>
      <c r="C566" s="17"/>
      <c r="D566" s="17"/>
      <c r="E566" s="17"/>
      <c r="F566" s="18"/>
      <c r="G566" s="18"/>
      <c r="H566" s="18"/>
      <c r="I566" s="18"/>
      <c r="J566" s="18"/>
      <c r="K566" s="18"/>
      <c r="L566" s="17"/>
      <c r="M566" s="17"/>
      <c r="N566" s="17"/>
      <c r="O566" s="19"/>
      <c r="P566" s="21"/>
      <c r="Q566" s="20"/>
      <c r="R566" s="20"/>
      <c r="S566" s="14"/>
      <c r="T566" s="14"/>
      <c r="U566" s="20"/>
      <c r="V566" s="14"/>
      <c r="W566" s="14"/>
      <c r="X566" s="15"/>
    </row>
    <row r="567" spans="2:24" ht="18" x14ac:dyDescent="0.25">
      <c r="B567" s="16"/>
      <c r="D567" s="17"/>
      <c r="E567" s="17"/>
      <c r="F567" s="18"/>
      <c r="G567" s="18"/>
      <c r="H567" s="18"/>
      <c r="J567" s="18"/>
      <c r="K567" s="18"/>
      <c r="L567" s="17"/>
      <c r="M567" s="17"/>
      <c r="N567" s="17"/>
      <c r="O567" s="19"/>
      <c r="P567" s="13"/>
      <c r="Q567" s="20"/>
      <c r="R567" s="20"/>
      <c r="S567" s="20"/>
      <c r="T567" s="14"/>
      <c r="U567" s="20"/>
      <c r="V567" s="14"/>
      <c r="W567" s="14"/>
      <c r="X567" s="15"/>
    </row>
    <row r="568" spans="2:24" ht="18" x14ac:dyDescent="0.25">
      <c r="B568" s="22"/>
      <c r="C568" s="17"/>
      <c r="D568" s="18"/>
      <c r="E568" s="17"/>
      <c r="F568" s="18"/>
      <c r="G568" s="18"/>
      <c r="H568" s="18"/>
      <c r="I568" s="18"/>
      <c r="J568" s="18"/>
      <c r="K568" s="18"/>
      <c r="L568" s="17"/>
      <c r="M568" s="17"/>
      <c r="N568" s="17"/>
      <c r="O568" s="19"/>
      <c r="P568" s="21"/>
      <c r="Q568" s="20"/>
      <c r="R568" s="20"/>
      <c r="S568" s="20"/>
      <c r="T568" s="14"/>
      <c r="U568" s="20"/>
      <c r="V568" s="14"/>
      <c r="W568" s="14"/>
      <c r="X568" s="15"/>
    </row>
    <row r="569" spans="2:24" ht="18" x14ac:dyDescent="0.25">
      <c r="B569" s="16"/>
      <c r="C569" s="17"/>
      <c r="D569" s="17"/>
      <c r="E569" s="17"/>
      <c r="F569" s="18"/>
      <c r="G569" s="18"/>
      <c r="H569" s="18"/>
      <c r="I569" s="18"/>
      <c r="J569" s="18"/>
      <c r="K569" s="18"/>
      <c r="L569" s="17"/>
      <c r="M569" s="17"/>
      <c r="N569" s="17"/>
      <c r="O569" s="19"/>
      <c r="P569" s="412" t="s">
        <v>361</v>
      </c>
      <c r="Q569" s="20"/>
      <c r="R569" s="14"/>
      <c r="S569" s="20"/>
      <c r="T569" s="14"/>
      <c r="U569" s="20"/>
      <c r="V569" s="14"/>
      <c r="W569" s="14"/>
      <c r="X569" s="23"/>
    </row>
    <row r="570" spans="2:24" ht="18" x14ac:dyDescent="0.25">
      <c r="B570" s="16"/>
      <c r="C570" s="17"/>
      <c r="D570" s="17"/>
      <c r="E570" s="17"/>
      <c r="F570" s="17"/>
      <c r="G570" s="17"/>
      <c r="H570" s="17"/>
      <c r="I570" s="17"/>
      <c r="J570" s="17"/>
      <c r="K570" s="17"/>
      <c r="L570" s="17"/>
      <c r="M570" s="17"/>
      <c r="N570" s="17"/>
      <c r="O570" s="19"/>
      <c r="P570" s="13"/>
      <c r="Q570" s="34"/>
      <c r="R570" s="415"/>
      <c r="S570" s="20"/>
      <c r="T570" s="14"/>
      <c r="U570" s="20"/>
      <c r="V570" s="14">
        <v>3.4</v>
      </c>
      <c r="W570" s="14"/>
      <c r="X570" s="23"/>
    </row>
    <row r="571" spans="2:24" ht="18" x14ac:dyDescent="0.25">
      <c r="B571" s="16"/>
      <c r="C571" s="18"/>
      <c r="D571" s="17"/>
      <c r="E571" s="17"/>
      <c r="F571" s="17"/>
      <c r="G571" s="17"/>
      <c r="H571" s="17"/>
      <c r="I571" s="17"/>
      <c r="J571" s="17"/>
      <c r="K571" s="17"/>
      <c r="L571" s="17"/>
      <c r="M571" s="17"/>
      <c r="N571" s="17"/>
      <c r="O571" s="19"/>
      <c r="P571" s="21"/>
      <c r="Q571" s="20"/>
      <c r="R571" s="14"/>
      <c r="S571" s="20"/>
      <c r="T571" s="14"/>
      <c r="U571" s="20"/>
      <c r="V571" s="14">
        <v>1.02</v>
      </c>
      <c r="W571" s="14"/>
      <c r="X571" s="23"/>
    </row>
    <row r="572" spans="2:24" ht="18" x14ac:dyDescent="0.25">
      <c r="B572" s="16"/>
      <c r="C572" s="17"/>
      <c r="D572" s="17"/>
      <c r="E572" s="17"/>
      <c r="F572" s="17"/>
      <c r="G572" s="17"/>
      <c r="H572" s="17"/>
      <c r="I572" s="17"/>
      <c r="J572" s="17"/>
      <c r="K572" s="17"/>
      <c r="L572" s="17"/>
      <c r="M572" s="17"/>
      <c r="N572" s="17"/>
      <c r="O572" s="19"/>
      <c r="P572" s="13"/>
      <c r="Q572" s="20"/>
      <c r="R572" s="20"/>
      <c r="S572" s="20"/>
      <c r="T572" s="14"/>
      <c r="U572" s="20"/>
      <c r="V572" s="14"/>
      <c r="W572" s="14"/>
      <c r="X572" s="23"/>
    </row>
    <row r="573" spans="2:24" ht="18" x14ac:dyDescent="0.25">
      <c r="B573" s="16"/>
      <c r="C573" s="17"/>
      <c r="D573" s="17"/>
      <c r="E573" s="18"/>
      <c r="F573" s="17"/>
      <c r="G573" s="17"/>
      <c r="H573" s="17"/>
      <c r="I573" s="17"/>
      <c r="J573" s="17"/>
      <c r="K573" s="17"/>
      <c r="L573" s="17"/>
      <c r="M573" s="17"/>
      <c r="N573" s="17"/>
      <c r="O573" s="19"/>
      <c r="P573" s="13"/>
      <c r="Q573" s="20"/>
      <c r="R573" s="20"/>
      <c r="S573" s="20"/>
      <c r="T573" s="14"/>
      <c r="U573" s="20"/>
      <c r="V573" s="14"/>
      <c r="W573" s="14"/>
      <c r="X573" s="23"/>
    </row>
    <row r="574" spans="2:24" ht="18" x14ac:dyDescent="0.25">
      <c r="B574" s="16"/>
      <c r="C574" s="18"/>
      <c r="D574" s="18"/>
      <c r="E574" s="18"/>
      <c r="F574" s="18"/>
      <c r="G574" s="18"/>
      <c r="H574" s="18"/>
      <c r="I574" s="18"/>
      <c r="J574" s="18"/>
      <c r="K574" s="18"/>
      <c r="L574" s="18"/>
      <c r="M574" s="18"/>
      <c r="N574" s="18"/>
      <c r="O574" s="19"/>
      <c r="P574" s="412" t="s">
        <v>362</v>
      </c>
      <c r="Q574" s="20"/>
      <c r="R574" s="14"/>
      <c r="S574" s="20"/>
      <c r="T574" s="14"/>
      <c r="U574" s="20"/>
      <c r="V574" s="14"/>
      <c r="W574" s="14"/>
      <c r="X574" s="23"/>
    </row>
    <row r="575" spans="2:24" ht="18" x14ac:dyDescent="0.25">
      <c r="B575" s="16"/>
      <c r="C575" s="17"/>
      <c r="D575" s="24"/>
      <c r="E575" s="17"/>
      <c r="F575" s="17"/>
      <c r="G575" s="17"/>
      <c r="H575" s="17"/>
      <c r="I575" s="17"/>
      <c r="J575" s="18"/>
      <c r="K575" s="17"/>
      <c r="L575" s="17"/>
      <c r="M575" s="17"/>
      <c r="N575" s="17"/>
      <c r="O575" s="19"/>
      <c r="P575" s="13"/>
      <c r="Q575" s="34"/>
      <c r="S575" s="20"/>
      <c r="T575" s="14"/>
      <c r="U575" s="20"/>
      <c r="V575" s="20">
        <f>1.42+0.81</f>
        <v>2.23</v>
      </c>
      <c r="W575" s="14"/>
      <c r="X575" s="23"/>
    </row>
    <row r="576" spans="2:24" ht="18" x14ac:dyDescent="0.25">
      <c r="B576" s="16"/>
      <c r="C576" s="18"/>
      <c r="D576" s="17"/>
      <c r="E576" s="17"/>
      <c r="F576" s="17"/>
      <c r="G576" s="17"/>
      <c r="H576" s="18"/>
      <c r="I576" s="18"/>
      <c r="J576" s="17"/>
      <c r="K576" s="18"/>
      <c r="L576" s="17"/>
      <c r="M576" s="17"/>
      <c r="N576" s="17"/>
      <c r="O576" s="19"/>
      <c r="P576" s="21"/>
      <c r="Q576" s="20"/>
      <c r="R576" s="14"/>
      <c r="S576" s="20"/>
      <c r="T576" s="14"/>
      <c r="U576" s="20"/>
      <c r="V576" s="20"/>
      <c r="W576" s="14"/>
      <c r="X576" s="23"/>
    </row>
    <row r="577" spans="2:24" ht="18" x14ac:dyDescent="0.25">
      <c r="B577" s="16"/>
      <c r="C577" s="17"/>
      <c r="D577" s="17"/>
      <c r="E577" s="17"/>
      <c r="F577" s="17"/>
      <c r="G577" s="17"/>
      <c r="H577" s="17"/>
      <c r="I577" s="17"/>
      <c r="J577" s="17"/>
      <c r="K577" s="17"/>
      <c r="L577" s="17"/>
      <c r="M577" s="17"/>
      <c r="N577" s="17"/>
      <c r="O577" s="19"/>
      <c r="P577" s="21"/>
      <c r="Q577" s="20"/>
      <c r="R577" s="20"/>
      <c r="S577" s="20"/>
      <c r="T577" s="14"/>
      <c r="U577" s="20"/>
      <c r="V577" s="20"/>
      <c r="W577" s="14"/>
      <c r="X577" s="23"/>
    </row>
    <row r="578" spans="2:24" ht="18" x14ac:dyDescent="0.25">
      <c r="B578" s="16"/>
      <c r="C578" s="17"/>
      <c r="D578" s="17"/>
      <c r="E578" s="17"/>
      <c r="F578" s="17"/>
      <c r="G578" s="17"/>
      <c r="H578" s="17"/>
      <c r="I578" s="17"/>
      <c r="J578" s="17"/>
      <c r="K578" s="17"/>
      <c r="L578" s="17"/>
      <c r="M578" s="17"/>
      <c r="N578" s="17"/>
      <c r="O578" s="19"/>
      <c r="P578" s="21"/>
      <c r="Q578" s="20"/>
      <c r="R578" s="20"/>
      <c r="S578" s="20"/>
      <c r="T578" s="14"/>
      <c r="U578" s="20"/>
      <c r="V578" s="20"/>
      <c r="W578" s="14"/>
      <c r="X578" s="23"/>
    </row>
    <row r="579" spans="2:24" ht="18" x14ac:dyDescent="0.25">
      <c r="B579" s="16"/>
      <c r="D579" s="17"/>
      <c r="E579" s="17"/>
      <c r="F579" s="17"/>
      <c r="G579" s="17"/>
      <c r="H579" s="17"/>
      <c r="I579" s="17"/>
      <c r="J579" s="17"/>
      <c r="K579" s="17"/>
      <c r="L579" s="17"/>
      <c r="M579" s="17"/>
      <c r="N579" s="17"/>
      <c r="O579" s="19"/>
      <c r="P579" s="25"/>
      <c r="Q579" s="20"/>
      <c r="R579" s="20"/>
      <c r="S579" s="20"/>
      <c r="T579" s="20"/>
      <c r="U579" s="20"/>
      <c r="V579" s="20"/>
      <c r="W579" s="14"/>
      <c r="X579" s="23"/>
    </row>
    <row r="580" spans="2:24" ht="18" x14ac:dyDescent="0.25">
      <c r="B580" s="16"/>
      <c r="C580" s="17"/>
      <c r="D580" s="17"/>
      <c r="E580" s="17"/>
      <c r="F580" s="17"/>
      <c r="G580" s="17"/>
      <c r="H580" s="17"/>
      <c r="I580" s="17"/>
      <c r="J580" s="17"/>
      <c r="K580" s="17"/>
      <c r="L580" s="17"/>
      <c r="M580" s="17"/>
      <c r="N580" s="17"/>
      <c r="O580" s="19"/>
      <c r="P580" s="21"/>
      <c r="Q580" s="20"/>
      <c r="R580" s="20"/>
      <c r="S580" s="20"/>
      <c r="T580" s="20"/>
      <c r="U580" s="20"/>
      <c r="V580" s="20"/>
      <c r="W580" s="14"/>
      <c r="X580" s="23"/>
    </row>
    <row r="581" spans="2:24" ht="18" x14ac:dyDescent="0.25">
      <c r="B581" s="16"/>
      <c r="C581" s="17"/>
      <c r="D581" s="17"/>
      <c r="E581" s="17"/>
      <c r="F581" s="17"/>
      <c r="G581" s="17"/>
      <c r="H581" s="17"/>
      <c r="I581" s="17"/>
      <c r="J581" s="17"/>
      <c r="K581" s="17"/>
      <c r="L581" s="17"/>
      <c r="M581" s="17"/>
      <c r="N581" s="17"/>
      <c r="O581" s="19"/>
      <c r="P581" s="21"/>
      <c r="Q581" s="20"/>
      <c r="R581" s="20"/>
      <c r="S581" s="20"/>
      <c r="T581" s="20"/>
      <c r="U581" s="20"/>
      <c r="V581" s="20"/>
      <c r="W581" s="14"/>
      <c r="X581" s="23"/>
    </row>
    <row r="582" spans="2:24" ht="18" x14ac:dyDescent="0.25">
      <c r="B582" s="16"/>
      <c r="C582" s="17"/>
      <c r="D582" s="17"/>
      <c r="E582" s="17"/>
      <c r="F582" s="17"/>
      <c r="G582" s="17"/>
      <c r="H582" s="17"/>
      <c r="I582" s="17"/>
      <c r="J582" s="17"/>
      <c r="K582" s="17"/>
      <c r="L582" s="17"/>
      <c r="M582" s="17"/>
      <c r="N582" s="17"/>
      <c r="O582" s="19"/>
      <c r="P582" s="21"/>
      <c r="Q582" s="20"/>
      <c r="R582" s="20"/>
      <c r="S582" s="20"/>
      <c r="T582" s="20"/>
      <c r="U582" s="20"/>
      <c r="V582" s="20"/>
      <c r="W582" s="14"/>
      <c r="X582" s="23"/>
    </row>
    <row r="583" spans="2:24" ht="18" x14ac:dyDescent="0.25">
      <c r="B583" s="16"/>
      <c r="C583" s="17"/>
      <c r="D583" s="17"/>
      <c r="E583" s="17"/>
      <c r="F583" s="17"/>
      <c r="G583" s="17"/>
      <c r="H583" s="17"/>
      <c r="I583" s="17"/>
      <c r="J583" s="17"/>
      <c r="K583" s="17"/>
      <c r="L583" s="17"/>
      <c r="M583" s="17"/>
      <c r="N583" s="17"/>
      <c r="O583" s="19"/>
      <c r="P583" s="26"/>
      <c r="Q583" s="20"/>
      <c r="R583" s="20"/>
      <c r="S583" s="20"/>
      <c r="T583" s="20"/>
      <c r="U583" s="20"/>
      <c r="V583" s="20"/>
      <c r="W583" s="14"/>
      <c r="X583" s="23"/>
    </row>
    <row r="584" spans="2:24" ht="18" x14ac:dyDescent="0.25">
      <c r="B584" s="16"/>
      <c r="C584" s="17"/>
      <c r="D584" s="17"/>
      <c r="E584" s="17"/>
      <c r="F584" s="17"/>
      <c r="G584" s="17"/>
      <c r="H584" s="17"/>
      <c r="I584" s="17"/>
      <c r="J584" s="17"/>
      <c r="K584" s="17"/>
      <c r="L584" s="17"/>
      <c r="M584" s="17"/>
      <c r="N584" s="17"/>
      <c r="O584" s="19"/>
      <c r="P584" s="26"/>
      <c r="Q584" s="20"/>
      <c r="R584" s="20"/>
      <c r="S584" s="20"/>
      <c r="T584" s="20"/>
      <c r="U584" s="20"/>
      <c r="V584" s="20"/>
      <c r="W584" s="14"/>
      <c r="X584" s="23"/>
    </row>
    <row r="585" spans="2:24" ht="18.75" thickBot="1" x14ac:dyDescent="0.3">
      <c r="B585" s="27"/>
      <c r="C585" s="28"/>
      <c r="D585" s="29"/>
      <c r="E585" s="28"/>
      <c r="F585" s="29"/>
      <c r="G585" s="29"/>
      <c r="H585" s="29"/>
      <c r="I585" s="29"/>
      <c r="J585" s="29"/>
      <c r="K585" s="29"/>
      <c r="L585" s="29"/>
      <c r="M585" s="29"/>
      <c r="N585" s="29"/>
      <c r="O585" s="30"/>
      <c r="P585" s="31"/>
      <c r="Q585" s="32"/>
      <c r="R585" s="32"/>
      <c r="S585" s="32"/>
      <c r="T585" s="32"/>
      <c r="U585" s="32"/>
      <c r="V585" s="33"/>
      <c r="W585" s="34"/>
      <c r="X585" s="35"/>
    </row>
    <row r="586" spans="2:24" ht="18.75" thickBot="1" x14ac:dyDescent="0.3">
      <c r="B586" s="786"/>
      <c r="C586" s="787"/>
      <c r="D586" s="787"/>
      <c r="E586" s="787"/>
      <c r="F586" s="787"/>
      <c r="G586" s="787"/>
      <c r="H586" s="787"/>
      <c r="I586" s="787"/>
      <c r="J586" s="787"/>
      <c r="K586" s="787"/>
      <c r="L586" s="787"/>
      <c r="M586" s="787"/>
      <c r="N586" s="787"/>
      <c r="O586" s="787"/>
      <c r="P586" s="788" t="s">
        <v>58</v>
      </c>
      <c r="Q586" s="787"/>
      <c r="R586" s="789" t="s">
        <v>53</v>
      </c>
      <c r="S586" s="790"/>
      <c r="T586" s="790"/>
      <c r="U586" s="791"/>
      <c r="V586" s="36"/>
      <c r="W586" s="37"/>
      <c r="X586" s="38">
        <f>SUM(V563:V585)</f>
        <v>6.65</v>
      </c>
    </row>
    <row r="587" spans="2:24" ht="17.25" thickBot="1" x14ac:dyDescent="0.3">
      <c r="B587" s="792" t="s">
        <v>59</v>
      </c>
      <c r="C587" s="793"/>
      <c r="D587" s="793"/>
      <c r="E587" s="793"/>
      <c r="F587" s="793"/>
      <c r="G587" s="793"/>
      <c r="H587" s="793"/>
      <c r="I587" s="794"/>
      <c r="J587" s="792" t="s">
        <v>60</v>
      </c>
      <c r="K587" s="793"/>
      <c r="L587" s="793"/>
      <c r="M587" s="793"/>
      <c r="N587" s="793"/>
      <c r="O587" s="793"/>
      <c r="P587" s="794"/>
      <c r="Q587" s="39"/>
      <c r="R587" s="40"/>
      <c r="S587" s="40"/>
      <c r="T587" s="40"/>
      <c r="U587" s="40"/>
      <c r="V587" s="40"/>
      <c r="W587" s="40"/>
      <c r="X587" s="41"/>
    </row>
    <row r="588" spans="2:24" ht="21" thickBot="1" x14ac:dyDescent="0.3">
      <c r="B588" s="795"/>
      <c r="C588" s="787"/>
      <c r="D588" s="787"/>
      <c r="E588" s="787"/>
      <c r="F588" s="787"/>
      <c r="G588" s="787"/>
      <c r="H588" s="787"/>
      <c r="I588" s="796"/>
      <c r="J588" s="795"/>
      <c r="K588" s="787"/>
      <c r="L588" s="787"/>
      <c r="M588" s="787"/>
      <c r="N588" s="787"/>
      <c r="O588" s="787"/>
      <c r="P588" s="796"/>
      <c r="Q588" s="797" t="s">
        <v>61</v>
      </c>
      <c r="R588" s="798"/>
      <c r="S588" s="798"/>
      <c r="T588" s="798"/>
      <c r="U588" s="798"/>
      <c r="V588" s="798"/>
      <c r="W588" s="799"/>
      <c r="X588" s="42">
        <f>X586</f>
        <v>6.65</v>
      </c>
    </row>
    <row r="590" spans="2:24" ht="15.75" thickBot="1" x14ac:dyDescent="0.3"/>
    <row r="591" spans="2:24" x14ac:dyDescent="0.25">
      <c r="B591" s="800"/>
      <c r="C591" s="793"/>
      <c r="D591" s="793"/>
      <c r="E591" s="793"/>
      <c r="F591" s="793"/>
      <c r="G591" s="803" t="s">
        <v>42</v>
      </c>
      <c r="H591" s="793"/>
      <c r="I591" s="793"/>
      <c r="J591" s="793"/>
      <c r="K591" s="793"/>
      <c r="L591" s="793"/>
      <c r="M591" s="793"/>
      <c r="N591" s="793"/>
      <c r="O591" s="793"/>
      <c r="P591" s="793"/>
      <c r="Q591" s="793"/>
      <c r="R591" s="804" t="s">
        <v>1</v>
      </c>
      <c r="S591" s="805"/>
      <c r="T591" s="805"/>
      <c r="U591" s="806"/>
      <c r="V591" s="807" t="s">
        <v>43</v>
      </c>
      <c r="W591" s="805"/>
      <c r="X591" s="808"/>
    </row>
    <row r="592" spans="2:24" x14ac:dyDescent="0.25">
      <c r="B592" s="801"/>
      <c r="C592" s="802"/>
      <c r="D592" s="802"/>
      <c r="E592" s="802"/>
      <c r="F592" s="802"/>
      <c r="G592" s="801"/>
      <c r="H592" s="802"/>
      <c r="I592" s="802"/>
      <c r="J592" s="802"/>
      <c r="K592" s="802"/>
      <c r="L592" s="802"/>
      <c r="M592" s="802"/>
      <c r="N592" s="802"/>
      <c r="O592" s="802"/>
      <c r="P592" s="802"/>
      <c r="Q592" s="802"/>
      <c r="R592" s="809" t="s">
        <v>3</v>
      </c>
      <c r="S592" s="810"/>
      <c r="T592" s="810"/>
      <c r="U592" s="811"/>
      <c r="V592" s="812">
        <v>1</v>
      </c>
      <c r="W592" s="810"/>
      <c r="X592" s="813"/>
    </row>
    <row r="593" spans="2:24" ht="15.75" thickBot="1" x14ac:dyDescent="0.3">
      <c r="B593" s="795"/>
      <c r="C593" s="787"/>
      <c r="D593" s="787"/>
      <c r="E593" s="787"/>
      <c r="F593" s="787"/>
      <c r="G593" s="795"/>
      <c r="H593" s="787"/>
      <c r="I593" s="787"/>
      <c r="J593" s="787"/>
      <c r="K593" s="787"/>
      <c r="L593" s="787"/>
      <c r="M593" s="787"/>
      <c r="N593" s="787"/>
      <c r="O593" s="787"/>
      <c r="P593" s="787"/>
      <c r="Q593" s="787"/>
      <c r="R593" s="814" t="s">
        <v>4</v>
      </c>
      <c r="S593" s="815"/>
      <c r="T593" s="815"/>
      <c r="U593" s="816"/>
      <c r="V593" s="817">
        <v>44236</v>
      </c>
      <c r="W593" s="818"/>
      <c r="X593" s="819"/>
    </row>
    <row r="594" spans="2:24" x14ac:dyDescent="0.25">
      <c r="B594" s="820" t="s">
        <v>44</v>
      </c>
      <c r="C594" s="793"/>
      <c r="D594" s="793"/>
      <c r="E594" s="793"/>
      <c r="F594" s="794"/>
      <c r="G594" s="821" t="s">
        <v>45</v>
      </c>
      <c r="H594" s="822"/>
      <c r="I594" s="822"/>
      <c r="J594" s="822"/>
      <c r="K594" s="822"/>
      <c r="L594" s="822"/>
      <c r="M594" s="822"/>
      <c r="N594" s="822"/>
      <c r="O594" s="822"/>
      <c r="P594" s="822"/>
      <c r="Q594" s="822"/>
      <c r="R594" s="822"/>
      <c r="S594" s="822"/>
      <c r="T594" s="822"/>
      <c r="U594" s="822"/>
      <c r="V594" s="822"/>
      <c r="W594" s="822"/>
      <c r="X594" s="823"/>
    </row>
    <row r="595" spans="2:24" ht="15.75" thickBot="1" x14ac:dyDescent="0.3">
      <c r="B595" s="795"/>
      <c r="C595" s="787"/>
      <c r="D595" s="787"/>
      <c r="E595" s="787"/>
      <c r="F595" s="796"/>
      <c r="G595" s="824"/>
      <c r="H595" s="825"/>
      <c r="I595" s="825"/>
      <c r="J595" s="825"/>
      <c r="K595" s="825"/>
      <c r="L595" s="825"/>
      <c r="M595" s="825"/>
      <c r="N595" s="825"/>
      <c r="O595" s="825"/>
      <c r="P595" s="825"/>
      <c r="Q595" s="825"/>
      <c r="R595" s="825"/>
      <c r="S595" s="825"/>
      <c r="T595" s="825"/>
      <c r="U595" s="825"/>
      <c r="V595" s="825"/>
      <c r="W595" s="825"/>
      <c r="X595" s="826"/>
    </row>
    <row r="596" spans="2:24" ht="18.75" thickBot="1" x14ac:dyDescent="0.3">
      <c r="B596" s="827" t="s">
        <v>46</v>
      </c>
      <c r="C596" s="798"/>
      <c r="D596" s="798"/>
      <c r="E596" s="798"/>
      <c r="F596" s="798"/>
      <c r="G596" s="798"/>
      <c r="H596" s="822" t="s">
        <v>47</v>
      </c>
      <c r="I596" s="793"/>
      <c r="J596" s="828"/>
      <c r="K596" s="798"/>
      <c r="L596" s="798"/>
      <c r="M596" s="798"/>
      <c r="N596" s="798"/>
      <c r="O596" s="798"/>
      <c r="P596" s="828" t="s">
        <v>48</v>
      </c>
      <c r="Q596" s="798"/>
      <c r="R596" s="798"/>
      <c r="S596" s="798"/>
      <c r="T596" s="798"/>
      <c r="U596" s="798"/>
      <c r="V596" s="798"/>
      <c r="W596" s="798"/>
      <c r="X596" s="799"/>
    </row>
    <row r="597" spans="2:24" ht="62.25" customHeight="1" thickBot="1" x14ac:dyDescent="0.3">
      <c r="B597" s="829">
        <f>PRESUPUESTO!$B$21</f>
        <v>2</v>
      </c>
      <c r="C597" s="793"/>
      <c r="D597" s="793"/>
      <c r="E597" s="793"/>
      <c r="F597" s="793"/>
      <c r="G597" s="793"/>
      <c r="H597" s="830">
        <f>PRESUPUESTO!B30</f>
        <v>2.0899999999999981</v>
      </c>
      <c r="I597" s="831"/>
      <c r="J597" s="832" t="str">
        <f>PRESUPUESTO!$F$21</f>
        <v>DEMOLICIONES Y DESMONTES</v>
      </c>
      <c r="K597" s="798"/>
      <c r="L597" s="798"/>
      <c r="M597" s="798"/>
      <c r="N597" s="798"/>
      <c r="O597" s="799"/>
      <c r="P597" s="833" t="str">
        <f>PRESUPUESTO!F30</f>
        <v>Demolicion de muros e= 10-15cm, incluye desmonte de elementos ubicados en los vanos (marcos, puertas y ventanas) y desmonte de ductería embebida en los muros. (Incluye retiro y disposicion final de escombros en sitio autorizado por la autoridad ambiental).</v>
      </c>
      <c r="Q597" s="793"/>
      <c r="R597" s="793"/>
      <c r="S597" s="793"/>
      <c r="T597" s="793"/>
      <c r="U597" s="793"/>
      <c r="V597" s="793"/>
      <c r="W597" s="793"/>
      <c r="X597" s="794"/>
    </row>
    <row r="598" spans="2:24" ht="18.75" thickBot="1" x14ac:dyDescent="0.3">
      <c r="B598" s="821" t="s">
        <v>49</v>
      </c>
      <c r="C598" s="834"/>
      <c r="D598" s="834"/>
      <c r="E598" s="834"/>
      <c r="F598" s="834"/>
      <c r="G598" s="834"/>
      <c r="H598" s="835"/>
      <c r="I598" s="835"/>
      <c r="J598" s="834"/>
      <c r="K598" s="834"/>
      <c r="L598" s="834"/>
      <c r="M598" s="834"/>
      <c r="N598" s="834"/>
      <c r="O598" s="834"/>
      <c r="P598" s="837" t="s">
        <v>50</v>
      </c>
      <c r="Q598" s="839" t="s">
        <v>51</v>
      </c>
      <c r="R598" s="840"/>
      <c r="S598" s="841"/>
      <c r="T598" s="842" t="s">
        <v>20</v>
      </c>
      <c r="U598" s="844" t="s">
        <v>52</v>
      </c>
      <c r="V598" s="846" t="s">
        <v>53</v>
      </c>
      <c r="W598" s="847"/>
      <c r="X598" s="848"/>
    </row>
    <row r="599" spans="2:24" ht="26.25" thickBot="1" x14ac:dyDescent="0.3">
      <c r="B599" s="836"/>
      <c r="C599" s="835"/>
      <c r="D599" s="835"/>
      <c r="E599" s="835"/>
      <c r="F599" s="835"/>
      <c r="G599" s="835"/>
      <c r="H599" s="835"/>
      <c r="I599" s="835"/>
      <c r="J599" s="835"/>
      <c r="K599" s="835"/>
      <c r="L599" s="835"/>
      <c r="M599" s="835"/>
      <c r="N599" s="835"/>
      <c r="O599" s="835"/>
      <c r="P599" s="838"/>
      <c r="Q599" s="4" t="s">
        <v>54</v>
      </c>
      <c r="R599" s="5" t="s">
        <v>55</v>
      </c>
      <c r="S599" s="6" t="s">
        <v>56</v>
      </c>
      <c r="T599" s="843"/>
      <c r="U599" s="845"/>
      <c r="V599" s="7" t="s">
        <v>57</v>
      </c>
      <c r="W599" s="8" t="s">
        <v>21</v>
      </c>
      <c r="X599" s="9" t="s">
        <v>22</v>
      </c>
    </row>
    <row r="600" spans="2:24" ht="18" x14ac:dyDescent="0.25">
      <c r="B600" s="10"/>
      <c r="C600" s="11"/>
      <c r="D600" s="11"/>
      <c r="E600" s="11"/>
      <c r="F600" s="11"/>
      <c r="G600" s="11"/>
      <c r="H600" s="11"/>
      <c r="I600" s="11"/>
      <c r="J600" s="11"/>
      <c r="K600" s="11"/>
      <c r="L600" s="11"/>
      <c r="M600" s="11"/>
      <c r="N600" s="11"/>
      <c r="O600" s="12"/>
      <c r="P600" s="13"/>
      <c r="Q600" s="14"/>
      <c r="R600" s="14"/>
      <c r="S600" s="14"/>
      <c r="T600" s="14"/>
      <c r="U600" s="14"/>
      <c r="V600" s="14"/>
      <c r="W600" s="14"/>
      <c r="X600" s="15"/>
    </row>
    <row r="601" spans="2:24" ht="18" x14ac:dyDescent="0.25">
      <c r="B601" s="16"/>
      <c r="C601" s="17"/>
      <c r="D601" s="17"/>
      <c r="E601" s="17"/>
      <c r="F601" s="18"/>
      <c r="G601" s="18"/>
      <c r="H601" s="18"/>
      <c r="I601" s="18"/>
      <c r="J601" s="18"/>
      <c r="K601" s="18"/>
      <c r="L601" s="17"/>
      <c r="M601" s="17"/>
      <c r="N601" s="17"/>
      <c r="O601" s="19"/>
      <c r="P601" s="412" t="s">
        <v>356</v>
      </c>
      <c r="Q601" s="194"/>
      <c r="R601" s="194"/>
      <c r="S601" s="194"/>
      <c r="T601" s="194"/>
      <c r="U601" s="194"/>
      <c r="V601" s="194"/>
      <c r="W601" s="194"/>
      <c r="X601" s="15"/>
    </row>
    <row r="602" spans="2:24" ht="18" x14ac:dyDescent="0.25">
      <c r="B602" s="16"/>
      <c r="C602" s="17"/>
      <c r="D602" s="17"/>
      <c r="E602" s="17"/>
      <c r="F602" s="18"/>
      <c r="G602" s="18"/>
      <c r="H602" s="18"/>
      <c r="I602" s="18"/>
      <c r="J602" s="18"/>
      <c r="K602" s="18"/>
      <c r="L602" s="17"/>
      <c r="M602" s="17"/>
      <c r="N602" s="17"/>
      <c r="O602" s="19"/>
      <c r="P602" s="13"/>
      <c r="Q602" s="20"/>
      <c r="R602" s="20"/>
      <c r="S602" s="20"/>
      <c r="T602" s="20"/>
      <c r="U602" s="20"/>
      <c r="V602" s="20"/>
      <c r="W602" s="20"/>
      <c r="X602" s="15"/>
    </row>
    <row r="603" spans="2:24" ht="18" x14ac:dyDescent="0.25">
      <c r="B603" s="16"/>
      <c r="C603" s="17"/>
      <c r="D603" s="17"/>
      <c r="E603" s="17"/>
      <c r="F603" s="18"/>
      <c r="G603" s="18"/>
      <c r="H603" s="18"/>
      <c r="I603" s="18"/>
      <c r="J603" s="18"/>
      <c r="K603" s="18"/>
      <c r="L603" s="17"/>
      <c r="M603" s="17"/>
      <c r="N603" s="17"/>
      <c r="O603" s="19"/>
      <c r="P603" s="21"/>
      <c r="Q603" s="20"/>
      <c r="R603" s="20"/>
      <c r="S603" s="14"/>
      <c r="T603" s="14"/>
      <c r="U603" s="20"/>
      <c r="V603" s="14"/>
      <c r="W603" s="14"/>
      <c r="X603" s="15"/>
    </row>
    <row r="604" spans="2:24" ht="18" x14ac:dyDescent="0.25">
      <c r="B604" s="16"/>
      <c r="D604" s="17"/>
      <c r="E604" s="17"/>
      <c r="F604" s="18"/>
      <c r="G604" s="18"/>
      <c r="H604" s="18"/>
      <c r="J604" s="18"/>
      <c r="K604" s="18"/>
      <c r="L604" s="17"/>
      <c r="M604" s="17"/>
      <c r="N604" s="17"/>
      <c r="O604" s="19"/>
      <c r="P604" s="13"/>
      <c r="Q604" s="20"/>
      <c r="R604" s="20"/>
      <c r="S604" s="20"/>
      <c r="T604" s="14"/>
      <c r="U604" s="20"/>
      <c r="V604" s="14"/>
      <c r="W604" s="14"/>
      <c r="X604" s="15"/>
    </row>
    <row r="605" spans="2:24" ht="18" x14ac:dyDescent="0.25">
      <c r="B605" s="22"/>
      <c r="C605" s="17"/>
      <c r="D605" s="18"/>
      <c r="E605" s="17"/>
      <c r="F605" s="18"/>
      <c r="G605" s="18"/>
      <c r="H605" s="18"/>
      <c r="I605" s="18"/>
      <c r="J605" s="18"/>
      <c r="K605" s="18"/>
      <c r="L605" s="17"/>
      <c r="M605" s="17"/>
      <c r="N605" s="17"/>
      <c r="O605" s="19"/>
      <c r="P605" s="21"/>
      <c r="Q605" s="20"/>
      <c r="R605" s="20"/>
      <c r="S605" s="20"/>
      <c r="T605" s="14"/>
      <c r="U605" s="20"/>
      <c r="V605" s="14"/>
      <c r="W605" s="14"/>
      <c r="X605" s="15"/>
    </row>
    <row r="606" spans="2:24" ht="18" x14ac:dyDescent="0.25">
      <c r="B606" s="16"/>
      <c r="C606" s="17"/>
      <c r="D606" s="17"/>
      <c r="E606" s="17"/>
      <c r="F606" s="18"/>
      <c r="G606" s="18"/>
      <c r="H606" s="18"/>
      <c r="I606" s="18"/>
      <c r="J606" s="18"/>
      <c r="K606" s="18"/>
      <c r="L606" s="17"/>
      <c r="M606" s="17"/>
      <c r="N606" s="17"/>
      <c r="O606" s="19"/>
      <c r="P606" s="412" t="s">
        <v>361</v>
      </c>
      <c r="Q606" s="20"/>
      <c r="R606" s="14"/>
      <c r="S606" s="20"/>
      <c r="T606" s="14"/>
      <c r="U606" s="20"/>
      <c r="V606" s="14"/>
      <c r="W606" s="14"/>
      <c r="X606" s="23"/>
    </row>
    <row r="607" spans="2:24" ht="18" x14ac:dyDescent="0.25">
      <c r="B607" s="16"/>
      <c r="C607" s="17"/>
      <c r="D607" s="17"/>
      <c r="E607" s="17"/>
      <c r="F607" s="17"/>
      <c r="G607" s="17"/>
      <c r="H607" s="17"/>
      <c r="I607" s="17"/>
      <c r="J607" s="17"/>
      <c r="K607" s="17"/>
      <c r="L607" s="17"/>
      <c r="M607" s="17"/>
      <c r="N607" s="17"/>
      <c r="O607" s="19"/>
      <c r="P607" s="13"/>
      <c r="Q607" s="34">
        <v>2.4500000000000002</v>
      </c>
      <c r="R607" s="415"/>
      <c r="S607" s="20">
        <v>1</v>
      </c>
      <c r="T607" s="14"/>
      <c r="U607" s="20"/>
      <c r="V607" s="14"/>
      <c r="W607" s="14">
        <f>Q607*S607</f>
        <v>2.4500000000000002</v>
      </c>
      <c r="X607" s="23"/>
    </row>
    <row r="608" spans="2:24" ht="18" x14ac:dyDescent="0.25">
      <c r="B608" s="16"/>
      <c r="C608" s="18"/>
      <c r="D608" s="17"/>
      <c r="E608" s="17"/>
      <c r="F608" s="17"/>
      <c r="G608" s="17"/>
      <c r="H608" s="17"/>
      <c r="I608" s="17"/>
      <c r="J608" s="17"/>
      <c r="K608" s="17"/>
      <c r="L608" s="17"/>
      <c r="M608" s="17"/>
      <c r="N608" s="17"/>
      <c r="O608" s="19"/>
      <c r="P608" s="21"/>
      <c r="Q608" s="20"/>
      <c r="R608" s="14"/>
      <c r="S608" s="20"/>
      <c r="T608" s="14"/>
      <c r="U608" s="20"/>
      <c r="V608" s="14"/>
      <c r="W608" s="14"/>
      <c r="X608" s="23"/>
    </row>
    <row r="609" spans="2:24" ht="18" x14ac:dyDescent="0.25">
      <c r="B609" s="16"/>
      <c r="C609" s="17"/>
      <c r="D609" s="17"/>
      <c r="E609" s="17"/>
      <c r="F609" s="17"/>
      <c r="G609" s="17"/>
      <c r="H609" s="17"/>
      <c r="I609" s="17"/>
      <c r="J609" s="17"/>
      <c r="K609" s="17"/>
      <c r="L609" s="17"/>
      <c r="M609" s="17"/>
      <c r="N609" s="17"/>
      <c r="O609" s="19"/>
      <c r="P609" s="13"/>
      <c r="Q609" s="20"/>
      <c r="R609" s="20"/>
      <c r="S609" s="20"/>
      <c r="T609" s="14"/>
      <c r="U609" s="20"/>
      <c r="V609" s="14"/>
      <c r="W609" s="14"/>
      <c r="X609" s="23"/>
    </row>
    <row r="610" spans="2:24" ht="18" x14ac:dyDescent="0.25">
      <c r="B610" s="16"/>
      <c r="C610" s="17"/>
      <c r="D610" s="17"/>
      <c r="E610" s="18"/>
      <c r="F610" s="17"/>
      <c r="G610" s="17"/>
      <c r="H610" s="17"/>
      <c r="I610" s="17"/>
      <c r="J610" s="17"/>
      <c r="K610" s="17"/>
      <c r="L610" s="17"/>
      <c r="M610" s="17"/>
      <c r="N610" s="17"/>
      <c r="O610" s="19"/>
      <c r="P610" s="13"/>
      <c r="Q610" s="20"/>
      <c r="R610" s="20"/>
      <c r="S610" s="20"/>
      <c r="T610" s="14"/>
      <c r="U610" s="20"/>
      <c r="V610" s="14"/>
      <c r="W610" s="14"/>
      <c r="X610" s="23"/>
    </row>
    <row r="611" spans="2:24" ht="18" x14ac:dyDescent="0.25">
      <c r="B611" s="16"/>
      <c r="C611" s="18"/>
      <c r="D611" s="18"/>
      <c r="E611" s="18"/>
      <c r="F611" s="18"/>
      <c r="G611" s="18"/>
      <c r="H611" s="18"/>
      <c r="I611" s="18"/>
      <c r="J611" s="18"/>
      <c r="K611" s="18"/>
      <c r="L611" s="18"/>
      <c r="M611" s="18"/>
      <c r="N611" s="18"/>
      <c r="O611" s="19"/>
      <c r="P611" s="412" t="s">
        <v>362</v>
      </c>
      <c r="Q611" s="20"/>
      <c r="R611" s="14"/>
      <c r="S611" s="20"/>
      <c r="T611" s="14"/>
      <c r="U611" s="20"/>
      <c r="V611" s="14"/>
      <c r="W611" s="14"/>
      <c r="X611" s="23"/>
    </row>
    <row r="612" spans="2:24" ht="18" x14ac:dyDescent="0.25">
      <c r="B612" s="16"/>
      <c r="C612" s="17"/>
      <c r="D612" s="24"/>
      <c r="E612" s="17"/>
      <c r="F612" s="17"/>
      <c r="G612" s="17"/>
      <c r="H612" s="17"/>
      <c r="I612" s="17"/>
      <c r="J612" s="18"/>
      <c r="K612" s="17"/>
      <c r="L612" s="17"/>
      <c r="M612" s="17"/>
      <c r="N612" s="17"/>
      <c r="O612" s="19"/>
      <c r="P612" s="13"/>
      <c r="Q612" s="34"/>
      <c r="S612" s="20"/>
      <c r="T612" s="14"/>
      <c r="U612" s="20"/>
      <c r="V612" s="20"/>
      <c r="W612" s="14"/>
      <c r="X612" s="23"/>
    </row>
    <row r="613" spans="2:24" ht="18" x14ac:dyDescent="0.25">
      <c r="B613" s="16"/>
      <c r="C613" s="18"/>
      <c r="D613" s="17"/>
      <c r="E613" s="17"/>
      <c r="F613" s="17"/>
      <c r="G613" s="17"/>
      <c r="H613" s="18"/>
      <c r="I613" s="18"/>
      <c r="J613" s="17"/>
      <c r="K613" s="18"/>
      <c r="L613" s="17"/>
      <c r="M613" s="17"/>
      <c r="N613" s="17"/>
      <c r="O613" s="19"/>
      <c r="P613" s="21"/>
      <c r="Q613" s="20"/>
      <c r="R613" s="14"/>
      <c r="S613" s="20"/>
      <c r="T613" s="14"/>
      <c r="U613" s="20"/>
      <c r="V613" s="20"/>
      <c r="W613" s="14"/>
      <c r="X613" s="23"/>
    </row>
    <row r="614" spans="2:24" ht="18" x14ac:dyDescent="0.25">
      <c r="B614" s="16"/>
      <c r="C614" s="17"/>
      <c r="D614" s="17"/>
      <c r="E614" s="17"/>
      <c r="F614" s="17"/>
      <c r="G614" s="17"/>
      <c r="H614" s="17"/>
      <c r="I614" s="17"/>
      <c r="J614" s="17"/>
      <c r="K614" s="17"/>
      <c r="L614" s="17"/>
      <c r="M614" s="17"/>
      <c r="N614" s="17"/>
      <c r="O614" s="19"/>
      <c r="P614" s="21"/>
      <c r="Q614" s="20"/>
      <c r="R614" s="20"/>
      <c r="S614" s="20"/>
      <c r="T614" s="14"/>
      <c r="U614" s="20"/>
      <c r="V614" s="20"/>
      <c r="W614" s="14"/>
      <c r="X614" s="23"/>
    </row>
    <row r="615" spans="2:24" ht="18" x14ac:dyDescent="0.25">
      <c r="B615" s="16"/>
      <c r="C615" s="17"/>
      <c r="D615" s="17"/>
      <c r="E615" s="17"/>
      <c r="F615" s="17"/>
      <c r="G615" s="17"/>
      <c r="H615" s="17"/>
      <c r="I615" s="17"/>
      <c r="J615" s="17"/>
      <c r="K615" s="17"/>
      <c r="L615" s="17"/>
      <c r="M615" s="17"/>
      <c r="N615" s="17"/>
      <c r="O615" s="19"/>
      <c r="P615" s="21"/>
      <c r="Q615" s="20"/>
      <c r="R615" s="20"/>
      <c r="S615" s="20"/>
      <c r="T615" s="14"/>
      <c r="U615" s="20"/>
      <c r="V615" s="20"/>
      <c r="W615" s="14"/>
      <c r="X615" s="23"/>
    </row>
    <row r="616" spans="2:24" ht="18" x14ac:dyDescent="0.25">
      <c r="B616" s="16"/>
      <c r="D616" s="17"/>
      <c r="E616" s="17"/>
      <c r="F616" s="17"/>
      <c r="G616" s="17"/>
      <c r="H616" s="17"/>
      <c r="I616" s="17"/>
      <c r="J616" s="17"/>
      <c r="K616" s="17"/>
      <c r="L616" s="17"/>
      <c r="M616" s="17"/>
      <c r="N616" s="17"/>
      <c r="O616" s="19"/>
      <c r="P616" s="25"/>
      <c r="Q616" s="20"/>
      <c r="R616" s="20"/>
      <c r="S616" s="20"/>
      <c r="T616" s="20"/>
      <c r="U616" s="20"/>
      <c r="V616" s="20"/>
      <c r="W616" s="14"/>
      <c r="X616" s="23"/>
    </row>
    <row r="617" spans="2:24" ht="18" x14ac:dyDescent="0.25">
      <c r="B617" s="16"/>
      <c r="C617" s="17"/>
      <c r="D617" s="17"/>
      <c r="E617" s="17"/>
      <c r="F617" s="17"/>
      <c r="G617" s="17"/>
      <c r="H617" s="17"/>
      <c r="I617" s="17"/>
      <c r="J617" s="17"/>
      <c r="K617" s="17"/>
      <c r="L617" s="17"/>
      <c r="M617" s="17"/>
      <c r="N617" s="17"/>
      <c r="O617" s="19"/>
      <c r="P617" s="21"/>
      <c r="Q617" s="20"/>
      <c r="R617" s="20"/>
      <c r="S617" s="20"/>
      <c r="T617" s="20"/>
      <c r="U617" s="20"/>
      <c r="V617" s="20"/>
      <c r="W617" s="14"/>
      <c r="X617" s="23"/>
    </row>
    <row r="618" spans="2:24" ht="18" x14ac:dyDescent="0.25">
      <c r="B618" s="16"/>
      <c r="C618" s="17"/>
      <c r="D618" s="17"/>
      <c r="E618" s="17"/>
      <c r="F618" s="17"/>
      <c r="G618" s="17"/>
      <c r="H618" s="17"/>
      <c r="I618" s="17"/>
      <c r="J618" s="17"/>
      <c r="K618" s="17"/>
      <c r="L618" s="17"/>
      <c r="M618" s="17"/>
      <c r="N618" s="17"/>
      <c r="O618" s="19"/>
      <c r="P618" s="21"/>
      <c r="Q618" s="20"/>
      <c r="R618" s="20"/>
      <c r="S618" s="20"/>
      <c r="T618" s="20"/>
      <c r="U618" s="20"/>
      <c r="V618" s="20"/>
      <c r="W618" s="14"/>
      <c r="X618" s="23"/>
    </row>
    <row r="619" spans="2:24" ht="18" x14ac:dyDescent="0.25">
      <c r="B619" s="16"/>
      <c r="C619" s="17"/>
      <c r="D619" s="17"/>
      <c r="E619" s="17"/>
      <c r="F619" s="17"/>
      <c r="G619" s="17"/>
      <c r="H619" s="17"/>
      <c r="I619" s="17"/>
      <c r="J619" s="17"/>
      <c r="K619" s="17"/>
      <c r="L619" s="17"/>
      <c r="M619" s="17"/>
      <c r="N619" s="17"/>
      <c r="O619" s="19"/>
      <c r="P619" s="21"/>
      <c r="Q619" s="20"/>
      <c r="R619" s="20"/>
      <c r="S619" s="20"/>
      <c r="T619" s="20"/>
      <c r="U619" s="20"/>
      <c r="V619" s="20"/>
      <c r="W619" s="14"/>
      <c r="X619" s="23"/>
    </row>
    <row r="620" spans="2:24" ht="18" x14ac:dyDescent="0.25">
      <c r="B620" s="16"/>
      <c r="C620" s="17"/>
      <c r="D620" s="17"/>
      <c r="E620" s="17"/>
      <c r="F620" s="17"/>
      <c r="G620" s="17"/>
      <c r="H620" s="17"/>
      <c r="I620" s="17"/>
      <c r="J620" s="17"/>
      <c r="K620" s="17"/>
      <c r="L620" s="17"/>
      <c r="M620" s="17"/>
      <c r="N620" s="17"/>
      <c r="O620" s="19"/>
      <c r="P620" s="26"/>
      <c r="Q620" s="20"/>
      <c r="R620" s="20"/>
      <c r="S620" s="20"/>
      <c r="T620" s="20"/>
      <c r="U620" s="20"/>
      <c r="V620" s="20"/>
      <c r="W620" s="14"/>
      <c r="X620" s="23"/>
    </row>
    <row r="621" spans="2:24" ht="18" x14ac:dyDescent="0.25">
      <c r="B621" s="16"/>
      <c r="C621" s="17"/>
      <c r="D621" s="17"/>
      <c r="E621" s="17"/>
      <c r="F621" s="17"/>
      <c r="G621" s="17"/>
      <c r="H621" s="17"/>
      <c r="I621" s="17"/>
      <c r="J621" s="17"/>
      <c r="K621" s="17"/>
      <c r="L621" s="17"/>
      <c r="M621" s="17"/>
      <c r="N621" s="17"/>
      <c r="O621" s="19"/>
      <c r="P621" s="26"/>
      <c r="Q621" s="20"/>
      <c r="R621" s="20"/>
      <c r="S621" s="20"/>
      <c r="T621" s="20"/>
      <c r="U621" s="20"/>
      <c r="V621" s="20"/>
      <c r="W621" s="14"/>
      <c r="X621" s="23"/>
    </row>
    <row r="622" spans="2:24" ht="18.75" thickBot="1" x14ac:dyDescent="0.3">
      <c r="B622" s="27"/>
      <c r="C622" s="28"/>
      <c r="D622" s="29"/>
      <c r="E622" s="28"/>
      <c r="F622" s="29"/>
      <c r="G622" s="29"/>
      <c r="H622" s="29"/>
      <c r="I622" s="29"/>
      <c r="J622" s="29"/>
      <c r="K622" s="29"/>
      <c r="L622" s="29"/>
      <c r="M622" s="29"/>
      <c r="N622" s="29"/>
      <c r="O622" s="30"/>
      <c r="P622" s="31"/>
      <c r="Q622" s="32"/>
      <c r="R622" s="32"/>
      <c r="S622" s="32"/>
      <c r="T622" s="32"/>
      <c r="U622" s="32"/>
      <c r="V622" s="33"/>
      <c r="W622" s="34"/>
      <c r="X622" s="35"/>
    </row>
    <row r="623" spans="2:24" ht="18.75" thickBot="1" x14ac:dyDescent="0.3">
      <c r="B623" s="786"/>
      <c r="C623" s="787"/>
      <c r="D623" s="787"/>
      <c r="E623" s="787"/>
      <c r="F623" s="787"/>
      <c r="G623" s="787"/>
      <c r="H623" s="787"/>
      <c r="I623" s="787"/>
      <c r="J623" s="787"/>
      <c r="K623" s="787"/>
      <c r="L623" s="787"/>
      <c r="M623" s="787"/>
      <c r="N623" s="787"/>
      <c r="O623" s="787"/>
      <c r="P623" s="788" t="s">
        <v>58</v>
      </c>
      <c r="Q623" s="787"/>
      <c r="R623" s="789" t="s">
        <v>53</v>
      </c>
      <c r="S623" s="790"/>
      <c r="T623" s="790"/>
      <c r="U623" s="791"/>
      <c r="V623" s="36"/>
      <c r="W623" s="37"/>
      <c r="X623" s="38">
        <f>SUM(W600:W622)</f>
        <v>2.4500000000000002</v>
      </c>
    </row>
    <row r="624" spans="2:24" ht="17.25" thickBot="1" x14ac:dyDescent="0.3">
      <c r="B624" s="792" t="s">
        <v>59</v>
      </c>
      <c r="C624" s="793"/>
      <c r="D624" s="793"/>
      <c r="E624" s="793"/>
      <c r="F624" s="793"/>
      <c r="G624" s="793"/>
      <c r="H624" s="793"/>
      <c r="I624" s="794"/>
      <c r="J624" s="792" t="s">
        <v>60</v>
      </c>
      <c r="K624" s="793"/>
      <c r="L624" s="793"/>
      <c r="M624" s="793"/>
      <c r="N624" s="793"/>
      <c r="O624" s="793"/>
      <c r="P624" s="794"/>
      <c r="Q624" s="39"/>
      <c r="R624" s="40"/>
      <c r="S624" s="40"/>
      <c r="T624" s="40"/>
      <c r="U624" s="40"/>
      <c r="V624" s="40"/>
      <c r="W624" s="40"/>
      <c r="X624" s="41"/>
    </row>
    <row r="625" spans="2:24" ht="21" thickBot="1" x14ac:dyDescent="0.3">
      <c r="B625" s="795"/>
      <c r="C625" s="787"/>
      <c r="D625" s="787"/>
      <c r="E625" s="787"/>
      <c r="F625" s="787"/>
      <c r="G625" s="787"/>
      <c r="H625" s="787"/>
      <c r="I625" s="796"/>
      <c r="J625" s="795"/>
      <c r="K625" s="787"/>
      <c r="L625" s="787"/>
      <c r="M625" s="787"/>
      <c r="N625" s="787"/>
      <c r="O625" s="787"/>
      <c r="P625" s="796"/>
      <c r="Q625" s="797" t="s">
        <v>61</v>
      </c>
      <c r="R625" s="798"/>
      <c r="S625" s="798"/>
      <c r="T625" s="798"/>
      <c r="U625" s="798"/>
      <c r="V625" s="798"/>
      <c r="W625" s="799"/>
      <c r="X625" s="42">
        <f>X623</f>
        <v>2.4500000000000002</v>
      </c>
    </row>
    <row r="627" spans="2:24" ht="15.75" thickBot="1" x14ac:dyDescent="0.3"/>
    <row r="628" spans="2:24" x14ac:dyDescent="0.25">
      <c r="B628" s="800"/>
      <c r="C628" s="793"/>
      <c r="D628" s="793"/>
      <c r="E628" s="793"/>
      <c r="F628" s="793"/>
      <c r="G628" s="803" t="s">
        <v>42</v>
      </c>
      <c r="H628" s="793"/>
      <c r="I628" s="793"/>
      <c r="J628" s="793"/>
      <c r="K628" s="793"/>
      <c r="L628" s="793"/>
      <c r="M628" s="793"/>
      <c r="N628" s="793"/>
      <c r="O628" s="793"/>
      <c r="P628" s="793"/>
      <c r="Q628" s="793"/>
      <c r="R628" s="804" t="s">
        <v>1</v>
      </c>
      <c r="S628" s="805"/>
      <c r="T628" s="805"/>
      <c r="U628" s="806"/>
      <c r="V628" s="807" t="s">
        <v>43</v>
      </c>
      <c r="W628" s="805"/>
      <c r="X628" s="808"/>
    </row>
    <row r="629" spans="2:24" x14ac:dyDescent="0.25">
      <c r="B629" s="801"/>
      <c r="C629" s="802"/>
      <c r="D629" s="802"/>
      <c r="E629" s="802"/>
      <c r="F629" s="802"/>
      <c r="G629" s="801"/>
      <c r="H629" s="802"/>
      <c r="I629" s="802"/>
      <c r="J629" s="802"/>
      <c r="K629" s="802"/>
      <c r="L629" s="802"/>
      <c r="M629" s="802"/>
      <c r="N629" s="802"/>
      <c r="O629" s="802"/>
      <c r="P629" s="802"/>
      <c r="Q629" s="802"/>
      <c r="R629" s="809" t="s">
        <v>3</v>
      </c>
      <c r="S629" s="810"/>
      <c r="T629" s="810"/>
      <c r="U629" s="811"/>
      <c r="V629" s="812">
        <v>1</v>
      </c>
      <c r="W629" s="810"/>
      <c r="X629" s="813"/>
    </row>
    <row r="630" spans="2:24" ht="15.75" thickBot="1" x14ac:dyDescent="0.3">
      <c r="B630" s="795"/>
      <c r="C630" s="787"/>
      <c r="D630" s="787"/>
      <c r="E630" s="787"/>
      <c r="F630" s="787"/>
      <c r="G630" s="795"/>
      <c r="H630" s="787"/>
      <c r="I630" s="787"/>
      <c r="J630" s="787"/>
      <c r="K630" s="787"/>
      <c r="L630" s="787"/>
      <c r="M630" s="787"/>
      <c r="N630" s="787"/>
      <c r="O630" s="787"/>
      <c r="P630" s="787"/>
      <c r="Q630" s="787"/>
      <c r="R630" s="814" t="s">
        <v>4</v>
      </c>
      <c r="S630" s="815"/>
      <c r="T630" s="815"/>
      <c r="U630" s="816"/>
      <c r="V630" s="817">
        <v>44236</v>
      </c>
      <c r="W630" s="818"/>
      <c r="X630" s="819"/>
    </row>
    <row r="631" spans="2:24" x14ac:dyDescent="0.25">
      <c r="B631" s="820" t="s">
        <v>44</v>
      </c>
      <c r="C631" s="793"/>
      <c r="D631" s="793"/>
      <c r="E631" s="793"/>
      <c r="F631" s="794"/>
      <c r="G631" s="821" t="s">
        <v>45</v>
      </c>
      <c r="H631" s="822"/>
      <c r="I631" s="822"/>
      <c r="J631" s="822"/>
      <c r="K631" s="822"/>
      <c r="L631" s="822"/>
      <c r="M631" s="822"/>
      <c r="N631" s="822"/>
      <c r="O631" s="822"/>
      <c r="P631" s="822"/>
      <c r="Q631" s="822"/>
      <c r="R631" s="822"/>
      <c r="S631" s="822"/>
      <c r="T631" s="822"/>
      <c r="U631" s="822"/>
      <c r="V631" s="822"/>
      <c r="W631" s="822"/>
      <c r="X631" s="823"/>
    </row>
    <row r="632" spans="2:24" ht="15.75" thickBot="1" x14ac:dyDescent="0.3">
      <c r="B632" s="795"/>
      <c r="C632" s="787"/>
      <c r="D632" s="787"/>
      <c r="E632" s="787"/>
      <c r="F632" s="796"/>
      <c r="G632" s="824"/>
      <c r="H632" s="825"/>
      <c r="I632" s="825"/>
      <c r="J632" s="825"/>
      <c r="K632" s="825"/>
      <c r="L632" s="825"/>
      <c r="M632" s="825"/>
      <c r="N632" s="825"/>
      <c r="O632" s="825"/>
      <c r="P632" s="825"/>
      <c r="Q632" s="825"/>
      <c r="R632" s="825"/>
      <c r="S632" s="825"/>
      <c r="T632" s="825"/>
      <c r="U632" s="825"/>
      <c r="V632" s="825"/>
      <c r="W632" s="825"/>
      <c r="X632" s="826"/>
    </row>
    <row r="633" spans="2:24" ht="18.75" thickBot="1" x14ac:dyDescent="0.3">
      <c r="B633" s="827" t="s">
        <v>46</v>
      </c>
      <c r="C633" s="798"/>
      <c r="D633" s="798"/>
      <c r="E633" s="798"/>
      <c r="F633" s="798"/>
      <c r="G633" s="798"/>
      <c r="H633" s="822" t="s">
        <v>47</v>
      </c>
      <c r="I633" s="793"/>
      <c r="J633" s="828"/>
      <c r="K633" s="798"/>
      <c r="L633" s="798"/>
      <c r="M633" s="798"/>
      <c r="N633" s="798"/>
      <c r="O633" s="798"/>
      <c r="P633" s="828" t="s">
        <v>48</v>
      </c>
      <c r="Q633" s="798"/>
      <c r="R633" s="798"/>
      <c r="S633" s="798"/>
      <c r="T633" s="798"/>
      <c r="U633" s="798"/>
      <c r="V633" s="798"/>
      <c r="W633" s="798"/>
      <c r="X633" s="799"/>
    </row>
    <row r="634" spans="2:24" ht="37.5" customHeight="1" thickBot="1" x14ac:dyDescent="0.3">
      <c r="B634" s="829">
        <f>PRESUPUESTO!$B$31</f>
        <v>3</v>
      </c>
      <c r="C634" s="793"/>
      <c r="D634" s="793"/>
      <c r="E634" s="793"/>
      <c r="F634" s="793"/>
      <c r="G634" s="793"/>
      <c r="H634" s="830">
        <f>PRESUPUESTO!B32</f>
        <v>3.01</v>
      </c>
      <c r="I634" s="831"/>
      <c r="J634" s="832" t="str">
        <f>PRESUPUESTO!$F$31</f>
        <v>PISOS Y ENCHAPES</v>
      </c>
      <c r="K634" s="798"/>
      <c r="L634" s="798"/>
      <c r="M634" s="798"/>
      <c r="N634" s="798"/>
      <c r="O634" s="799"/>
      <c r="P634" s="833" t="str">
        <f>PRESUPUESTO!F32</f>
        <v>Suministro e instalacion de enchape pisos tipo porcelana formato 60x60 color gris claro</v>
      </c>
      <c r="Q634" s="793"/>
      <c r="R634" s="793"/>
      <c r="S634" s="793"/>
      <c r="T634" s="793"/>
      <c r="U634" s="793"/>
      <c r="V634" s="793"/>
      <c r="W634" s="793"/>
      <c r="X634" s="794"/>
    </row>
    <row r="635" spans="2:24" ht="37.5" customHeight="1" thickBot="1" x14ac:dyDescent="0.3">
      <c r="B635" s="821" t="s">
        <v>49</v>
      </c>
      <c r="C635" s="834"/>
      <c r="D635" s="834"/>
      <c r="E635" s="834"/>
      <c r="F635" s="834"/>
      <c r="G635" s="834"/>
      <c r="H635" s="835"/>
      <c r="I635" s="835"/>
      <c r="J635" s="834"/>
      <c r="K635" s="834"/>
      <c r="L635" s="834"/>
      <c r="M635" s="834"/>
      <c r="N635" s="834"/>
      <c r="O635" s="834"/>
      <c r="P635" s="837" t="s">
        <v>50</v>
      </c>
      <c r="Q635" s="839" t="s">
        <v>51</v>
      </c>
      <c r="R635" s="840"/>
      <c r="S635" s="841"/>
      <c r="T635" s="842" t="s">
        <v>20</v>
      </c>
      <c r="U635" s="844" t="s">
        <v>52</v>
      </c>
      <c r="V635" s="846" t="s">
        <v>53</v>
      </c>
      <c r="W635" s="847"/>
      <c r="X635" s="848"/>
    </row>
    <row r="636" spans="2:24" ht="26.25" thickBot="1" x14ac:dyDescent="0.3">
      <c r="B636" s="836"/>
      <c r="C636" s="835"/>
      <c r="D636" s="835"/>
      <c r="E636" s="835"/>
      <c r="F636" s="835"/>
      <c r="G636" s="835"/>
      <c r="H636" s="835"/>
      <c r="I636" s="835"/>
      <c r="J636" s="835"/>
      <c r="K636" s="835"/>
      <c r="L636" s="835"/>
      <c r="M636" s="835"/>
      <c r="N636" s="835"/>
      <c r="O636" s="835"/>
      <c r="P636" s="838"/>
      <c r="Q636" s="4" t="s">
        <v>54</v>
      </c>
      <c r="R636" s="5" t="s">
        <v>55</v>
      </c>
      <c r="S636" s="6" t="s">
        <v>56</v>
      </c>
      <c r="T636" s="843"/>
      <c r="U636" s="845"/>
      <c r="V636" s="7" t="s">
        <v>57</v>
      </c>
      <c r="W636" s="8" t="s">
        <v>21</v>
      </c>
      <c r="X636" s="9" t="s">
        <v>22</v>
      </c>
    </row>
    <row r="637" spans="2:24" ht="18" x14ac:dyDescent="0.25">
      <c r="B637" s="10"/>
      <c r="C637" s="11"/>
      <c r="D637" s="11"/>
      <c r="E637" s="11"/>
      <c r="F637" s="11"/>
      <c r="G637" s="11"/>
      <c r="H637" s="11"/>
      <c r="I637" s="11"/>
      <c r="J637" s="11"/>
      <c r="K637" s="11"/>
      <c r="L637" s="11"/>
      <c r="M637" s="11"/>
      <c r="N637" s="11"/>
      <c r="O637" s="12"/>
      <c r="P637" s="13"/>
      <c r="Q637" s="14"/>
      <c r="R637" s="14" t="s">
        <v>360</v>
      </c>
      <c r="S637" s="14"/>
      <c r="T637" s="14"/>
      <c r="U637" s="14"/>
      <c r="V637" s="14"/>
      <c r="W637" s="14"/>
      <c r="X637" s="15"/>
    </row>
    <row r="638" spans="2:24" ht="18" x14ac:dyDescent="0.25">
      <c r="B638" s="16"/>
      <c r="C638" s="17"/>
      <c r="D638" s="17"/>
      <c r="E638" s="17"/>
      <c r="F638" s="18"/>
      <c r="G638" s="18"/>
      <c r="H638" s="18"/>
      <c r="I638" s="18"/>
      <c r="J638" s="18"/>
      <c r="K638" s="18"/>
      <c r="L638" s="17"/>
      <c r="M638" s="17"/>
      <c r="N638" s="17"/>
      <c r="O638" s="19"/>
      <c r="P638" s="412" t="s">
        <v>356</v>
      </c>
      <c r="Q638" s="20" t="s">
        <v>357</v>
      </c>
      <c r="R638" s="14">
        <v>19.8</v>
      </c>
      <c r="S638" s="14"/>
      <c r="T638" s="14"/>
      <c r="U638" s="14"/>
      <c r="V638" s="14"/>
      <c r="W638" s="14">
        <f>R638</f>
        <v>19.8</v>
      </c>
      <c r="X638" s="15"/>
    </row>
    <row r="639" spans="2:24" ht="18" x14ac:dyDescent="0.25">
      <c r="B639" s="16"/>
      <c r="C639" s="17"/>
      <c r="D639" s="17"/>
      <c r="E639" s="17"/>
      <c r="F639" s="18"/>
      <c r="G639" s="18"/>
      <c r="H639" s="18"/>
      <c r="I639" s="18"/>
      <c r="J639" s="18"/>
      <c r="K639" s="18"/>
      <c r="L639" s="17"/>
      <c r="M639" s="17"/>
      <c r="N639" s="17"/>
      <c r="O639" s="19"/>
      <c r="P639" s="13"/>
      <c r="Q639" s="20" t="s">
        <v>437</v>
      </c>
      <c r="R639" s="14"/>
      <c r="S639" s="14"/>
      <c r="T639" s="14"/>
      <c r="U639" s="14"/>
      <c r="V639" s="14"/>
      <c r="W639" s="14">
        <f t="shared" ref="W639:W640" si="10">R639</f>
        <v>0</v>
      </c>
      <c r="X639" s="15"/>
    </row>
    <row r="640" spans="2:24" ht="18" x14ac:dyDescent="0.25">
      <c r="B640" s="16"/>
      <c r="C640" s="17"/>
      <c r="D640" s="17"/>
      <c r="E640" s="17"/>
      <c r="F640" s="18"/>
      <c r="G640" s="18"/>
      <c r="H640" s="18"/>
      <c r="I640" s="18"/>
      <c r="J640" s="18"/>
      <c r="K640" s="18"/>
      <c r="L640" s="17"/>
      <c r="M640" s="17"/>
      <c r="N640" s="17"/>
      <c r="O640" s="19"/>
      <c r="P640" s="21"/>
      <c r="Q640" s="20" t="s">
        <v>358</v>
      </c>
      <c r="R640" s="14">
        <v>2.5</v>
      </c>
      <c r="S640" s="14"/>
      <c r="T640" s="14"/>
      <c r="U640" s="20"/>
      <c r="V640" s="14"/>
      <c r="W640" s="14">
        <f t="shared" si="10"/>
        <v>2.5</v>
      </c>
      <c r="X640" s="15"/>
    </row>
    <row r="641" spans="2:24" ht="18" x14ac:dyDescent="0.25">
      <c r="B641" s="16"/>
      <c r="D641" s="17"/>
      <c r="E641" s="17"/>
      <c r="F641" s="18"/>
      <c r="G641" s="18"/>
      <c r="H641" s="18"/>
      <c r="J641" s="18"/>
      <c r="K641" s="18"/>
      <c r="L641" s="17"/>
      <c r="M641" s="17"/>
      <c r="N641" s="17"/>
      <c r="O641" s="19"/>
      <c r="P641" s="13"/>
      <c r="Q641" s="20"/>
      <c r="R641" s="20"/>
      <c r="S641" s="20"/>
      <c r="T641" s="14"/>
      <c r="U641" s="20"/>
      <c r="V641" s="14"/>
      <c r="W641" s="14"/>
      <c r="X641" s="15"/>
    </row>
    <row r="642" spans="2:24" ht="18" x14ac:dyDescent="0.25">
      <c r="B642" s="22"/>
      <c r="C642" s="17"/>
      <c r="D642" s="18"/>
      <c r="E642" s="17"/>
      <c r="F642" s="18"/>
      <c r="G642" s="18"/>
      <c r="H642" s="18"/>
      <c r="I642" s="18"/>
      <c r="J642" s="18"/>
      <c r="K642" s="18"/>
      <c r="L642" s="17"/>
      <c r="M642" s="17"/>
      <c r="N642" s="17"/>
      <c r="O642" s="19"/>
      <c r="P642" s="21"/>
      <c r="Q642" s="20"/>
      <c r="R642" s="20"/>
      <c r="S642" s="20"/>
      <c r="T642" s="14"/>
      <c r="U642" s="20"/>
      <c r="V642" s="14"/>
      <c r="W642" s="14"/>
      <c r="X642" s="15"/>
    </row>
    <row r="643" spans="2:24" ht="18" x14ac:dyDescent="0.25">
      <c r="B643" s="16"/>
      <c r="C643" s="17"/>
      <c r="D643" s="17"/>
      <c r="E643" s="17"/>
      <c r="F643" s="18"/>
      <c r="G643" s="18"/>
      <c r="H643" s="18"/>
      <c r="I643" s="18"/>
      <c r="J643" s="18"/>
      <c r="K643" s="18"/>
      <c r="L643" s="17"/>
      <c r="M643" s="17"/>
      <c r="N643" s="17"/>
      <c r="O643" s="19"/>
      <c r="P643" s="412" t="s">
        <v>361</v>
      </c>
      <c r="Q643" s="20" t="s">
        <v>363</v>
      </c>
      <c r="R643" s="14">
        <v>17.399999999999999</v>
      </c>
      <c r="S643" s="20"/>
      <c r="T643" s="14"/>
      <c r="U643" s="20"/>
      <c r="V643" s="14"/>
      <c r="W643" s="14">
        <f t="shared" ref="W643:W646" si="11">R643</f>
        <v>17.399999999999999</v>
      </c>
      <c r="X643" s="23"/>
    </row>
    <row r="644" spans="2:24" ht="18" x14ac:dyDescent="0.25">
      <c r="B644" s="16"/>
      <c r="C644" s="17"/>
      <c r="D644" s="17"/>
      <c r="E644" s="17"/>
      <c r="F644" s="17"/>
      <c r="G644" s="17"/>
      <c r="H644" s="17"/>
      <c r="I644" s="17"/>
      <c r="J644" s="17"/>
      <c r="K644" s="17"/>
      <c r="L644" s="17"/>
      <c r="M644" s="17"/>
      <c r="N644" s="17"/>
      <c r="O644" s="19"/>
      <c r="P644" s="13"/>
      <c r="Q644" s="34" t="s">
        <v>365</v>
      </c>
      <c r="R644" s="14">
        <v>17.8</v>
      </c>
      <c r="S644" s="20"/>
      <c r="T644" s="14"/>
      <c r="U644" s="20"/>
      <c r="V644" s="14"/>
      <c r="W644" s="14">
        <f t="shared" si="11"/>
        <v>17.8</v>
      </c>
      <c r="X644" s="23"/>
    </row>
    <row r="645" spans="2:24" ht="18" x14ac:dyDescent="0.25">
      <c r="B645" s="16"/>
      <c r="C645" s="18"/>
      <c r="D645" s="17"/>
      <c r="E645" s="17"/>
      <c r="F645" s="17"/>
      <c r="G645" s="17"/>
      <c r="H645" s="17"/>
      <c r="I645" s="17"/>
      <c r="J645" s="17"/>
      <c r="K645" s="17"/>
      <c r="L645" s="17"/>
      <c r="M645" s="17"/>
      <c r="N645" s="17"/>
      <c r="O645" s="19"/>
      <c r="P645" s="21"/>
      <c r="Q645" s="20" t="s">
        <v>358</v>
      </c>
      <c r="R645" s="14">
        <v>2.2999999999999998</v>
      </c>
      <c r="S645" s="20"/>
      <c r="T645" s="14"/>
      <c r="U645" s="20"/>
      <c r="V645" s="14"/>
      <c r="W645" s="14">
        <f t="shared" si="11"/>
        <v>2.2999999999999998</v>
      </c>
      <c r="X645" s="23"/>
    </row>
    <row r="646" spans="2:24" ht="18" x14ac:dyDescent="0.25">
      <c r="B646" s="16"/>
      <c r="C646" s="17"/>
      <c r="D646" s="17"/>
      <c r="E646" s="17"/>
      <c r="F646" s="17"/>
      <c r="G646" s="17"/>
      <c r="H646" s="17"/>
      <c r="I646" s="17"/>
      <c r="J646" s="17"/>
      <c r="K646" s="17"/>
      <c r="L646" s="17"/>
      <c r="M646" s="17"/>
      <c r="N646" s="17"/>
      <c r="O646" s="19"/>
      <c r="P646" s="13"/>
      <c r="Q646" s="20"/>
      <c r="R646" s="20"/>
      <c r="S646" s="20"/>
      <c r="T646" s="14"/>
      <c r="U646" s="20"/>
      <c r="V646" s="14"/>
      <c r="W646" s="14">
        <f t="shared" si="11"/>
        <v>0</v>
      </c>
      <c r="X646" s="23"/>
    </row>
    <row r="647" spans="2:24" ht="18" x14ac:dyDescent="0.25">
      <c r="B647" s="16"/>
      <c r="C647" s="17"/>
      <c r="D647" s="17"/>
      <c r="E647" s="18"/>
      <c r="F647" s="17"/>
      <c r="G647" s="17"/>
      <c r="H647" s="17"/>
      <c r="I647" s="17"/>
      <c r="J647" s="17"/>
      <c r="K647" s="17"/>
      <c r="L647" s="17"/>
      <c r="M647" s="17"/>
      <c r="N647" s="17"/>
      <c r="O647" s="19"/>
      <c r="P647" s="13"/>
      <c r="Q647" s="20"/>
      <c r="R647" s="20"/>
      <c r="S647" s="20"/>
      <c r="T647" s="14"/>
      <c r="U647" s="20"/>
      <c r="V647" s="14"/>
      <c r="W647" s="14"/>
      <c r="X647" s="23"/>
    </row>
    <row r="648" spans="2:24" ht="18" x14ac:dyDescent="0.25">
      <c r="B648" s="16"/>
      <c r="C648" s="18"/>
      <c r="D648" s="18"/>
      <c r="E648" s="18"/>
      <c r="F648" s="18"/>
      <c r="G648" s="18"/>
      <c r="H648" s="18"/>
      <c r="I648" s="18"/>
      <c r="J648" s="18"/>
      <c r="K648" s="18"/>
      <c r="L648" s="18"/>
      <c r="M648" s="18"/>
      <c r="N648" s="18"/>
      <c r="O648" s="19"/>
      <c r="P648" s="412" t="s">
        <v>362</v>
      </c>
      <c r="Q648" s="20" t="s">
        <v>357</v>
      </c>
      <c r="R648" s="20">
        <v>15</v>
      </c>
      <c r="S648" s="20"/>
      <c r="T648" s="14"/>
      <c r="U648" s="20"/>
      <c r="V648" s="14"/>
      <c r="W648" s="14">
        <f t="shared" ref="W648:W651" si="12">R648</f>
        <v>15</v>
      </c>
      <c r="X648" s="23"/>
    </row>
    <row r="649" spans="2:24" ht="18" x14ac:dyDescent="0.25">
      <c r="B649" s="16"/>
      <c r="C649" s="17"/>
      <c r="D649" s="24"/>
      <c r="E649" s="17"/>
      <c r="F649" s="17"/>
      <c r="G649" s="17"/>
      <c r="H649" s="17"/>
      <c r="I649" s="17"/>
      <c r="J649" s="18"/>
      <c r="K649" s="17"/>
      <c r="L649" s="17"/>
      <c r="M649" s="17"/>
      <c r="N649" s="17"/>
      <c r="O649" s="19"/>
      <c r="P649" s="13"/>
      <c r="Q649" s="34" t="s">
        <v>365</v>
      </c>
      <c r="R649" s="20">
        <v>15.5</v>
      </c>
      <c r="S649" s="20"/>
      <c r="T649" s="14"/>
      <c r="U649" s="20"/>
      <c r="V649" s="20"/>
      <c r="W649" s="14">
        <f t="shared" si="12"/>
        <v>15.5</v>
      </c>
      <c r="X649" s="23"/>
    </row>
    <row r="650" spans="2:24" ht="18" x14ac:dyDescent="0.25">
      <c r="B650" s="16"/>
      <c r="C650" s="18"/>
      <c r="D650" s="17"/>
      <c r="E650" s="17"/>
      <c r="F650" s="17"/>
      <c r="G650" s="17"/>
      <c r="H650" s="18"/>
      <c r="I650" s="18"/>
      <c r="J650" s="17"/>
      <c r="K650" s="18"/>
      <c r="L650" s="17"/>
      <c r="M650" s="17"/>
      <c r="N650" s="17"/>
      <c r="O650" s="19"/>
      <c r="P650" s="21"/>
      <c r="Q650" s="20" t="s">
        <v>358</v>
      </c>
      <c r="R650" s="20">
        <v>2.46</v>
      </c>
      <c r="S650" s="20"/>
      <c r="T650" s="14"/>
      <c r="U650" s="20"/>
      <c r="V650" s="20"/>
      <c r="W650" s="14">
        <f t="shared" si="12"/>
        <v>2.46</v>
      </c>
      <c r="X650" s="23"/>
    </row>
    <row r="651" spans="2:24" ht="18" x14ac:dyDescent="0.25">
      <c r="B651" s="16"/>
      <c r="C651" s="17"/>
      <c r="D651" s="17"/>
      <c r="E651" s="17"/>
      <c r="F651" s="17"/>
      <c r="G651" s="17"/>
      <c r="H651" s="17"/>
      <c r="I651" s="17"/>
      <c r="J651" s="17"/>
      <c r="K651" s="17"/>
      <c r="L651" s="17"/>
      <c r="M651" s="17"/>
      <c r="N651" s="17"/>
      <c r="O651" s="19"/>
      <c r="P651" s="21"/>
      <c r="Q651" s="20"/>
      <c r="R651" s="20"/>
      <c r="S651" s="20"/>
      <c r="T651" s="14"/>
      <c r="U651" s="20"/>
      <c r="V651" s="20"/>
      <c r="W651" s="14">
        <f t="shared" si="12"/>
        <v>0</v>
      </c>
      <c r="X651" s="23"/>
    </row>
    <row r="652" spans="2:24" ht="18" x14ac:dyDescent="0.25">
      <c r="B652" s="16"/>
      <c r="C652" s="17"/>
      <c r="D652" s="17"/>
      <c r="E652" s="17"/>
      <c r="F652" s="17"/>
      <c r="G652" s="17"/>
      <c r="H652" s="17"/>
      <c r="I652" s="17"/>
      <c r="J652" s="17"/>
      <c r="K652" s="17"/>
      <c r="L652" s="17"/>
      <c r="M652" s="17"/>
      <c r="N652" s="17"/>
      <c r="O652" s="19"/>
      <c r="P652" s="21"/>
      <c r="Q652" s="20"/>
      <c r="R652" s="20"/>
      <c r="S652" s="20"/>
      <c r="T652" s="14"/>
      <c r="U652" s="20"/>
      <c r="V652" s="20"/>
      <c r="W652" s="14"/>
      <c r="X652" s="23"/>
    </row>
    <row r="653" spans="2:24" ht="18" x14ac:dyDescent="0.25">
      <c r="B653" s="16"/>
      <c r="D653" s="17"/>
      <c r="E653" s="17"/>
      <c r="F653" s="17"/>
      <c r="G653" s="17"/>
      <c r="H653" s="17"/>
      <c r="I653" s="17"/>
      <c r="J653" s="17"/>
      <c r="K653" s="17"/>
      <c r="L653" s="17"/>
      <c r="M653" s="17"/>
      <c r="N653" s="17"/>
      <c r="O653" s="19"/>
      <c r="P653" s="25"/>
      <c r="Q653" s="20"/>
      <c r="R653" s="20"/>
      <c r="S653" s="20"/>
      <c r="T653" s="20"/>
      <c r="U653" s="20"/>
      <c r="V653" s="20"/>
      <c r="W653" s="14"/>
      <c r="X653" s="23"/>
    </row>
    <row r="654" spans="2:24" ht="18" x14ac:dyDescent="0.25">
      <c r="B654" s="16"/>
      <c r="C654" s="17"/>
      <c r="D654" s="17"/>
      <c r="E654" s="17"/>
      <c r="F654" s="17"/>
      <c r="G654" s="17"/>
      <c r="H654" s="17"/>
      <c r="I654" s="17"/>
      <c r="J654" s="17"/>
      <c r="K654" s="17"/>
      <c r="L654" s="17"/>
      <c r="M654" s="17"/>
      <c r="N654" s="17"/>
      <c r="O654" s="19"/>
      <c r="P654" s="21"/>
      <c r="Q654" s="20"/>
      <c r="R654" s="20"/>
      <c r="S654" s="20"/>
      <c r="T654" s="20"/>
      <c r="U654" s="20"/>
      <c r="V654" s="20"/>
      <c r="W654" s="14"/>
      <c r="X654" s="23"/>
    </row>
    <row r="655" spans="2:24" ht="18" x14ac:dyDescent="0.25">
      <c r="B655" s="16"/>
      <c r="C655" s="17"/>
      <c r="D655" s="17"/>
      <c r="E655" s="17"/>
      <c r="F655" s="17"/>
      <c r="G655" s="17"/>
      <c r="H655" s="17"/>
      <c r="I655" s="17"/>
      <c r="J655" s="17"/>
      <c r="K655" s="17"/>
      <c r="L655" s="17"/>
      <c r="M655" s="17"/>
      <c r="N655" s="17"/>
      <c r="O655" s="19"/>
      <c r="P655" s="21"/>
      <c r="Q655" s="20"/>
      <c r="R655" s="20"/>
      <c r="S655" s="20"/>
      <c r="T655" s="20"/>
      <c r="U655" s="20"/>
      <c r="V655" s="20"/>
      <c r="W655" s="14"/>
      <c r="X655" s="23"/>
    </row>
    <row r="656" spans="2:24" ht="18" x14ac:dyDescent="0.25">
      <c r="B656" s="16"/>
      <c r="C656" s="17"/>
      <c r="D656" s="17"/>
      <c r="E656" s="17"/>
      <c r="F656" s="17"/>
      <c r="G656" s="17"/>
      <c r="H656" s="17"/>
      <c r="I656" s="17"/>
      <c r="J656" s="17"/>
      <c r="K656" s="17"/>
      <c r="L656" s="17"/>
      <c r="M656" s="17"/>
      <c r="N656" s="17"/>
      <c r="O656" s="19"/>
      <c r="P656" s="21"/>
      <c r="Q656" s="20"/>
      <c r="R656" s="20"/>
      <c r="S656" s="20"/>
      <c r="T656" s="20"/>
      <c r="U656" s="20"/>
      <c r="V656" s="20"/>
      <c r="W656" s="14"/>
      <c r="X656" s="23"/>
    </row>
    <row r="657" spans="2:24" ht="18" x14ac:dyDescent="0.25">
      <c r="B657" s="16"/>
      <c r="C657" s="17"/>
      <c r="D657" s="17"/>
      <c r="E657" s="17"/>
      <c r="F657" s="17"/>
      <c r="G657" s="17"/>
      <c r="H657" s="17"/>
      <c r="I657" s="17"/>
      <c r="J657" s="17"/>
      <c r="K657" s="17"/>
      <c r="L657" s="17"/>
      <c r="M657" s="17"/>
      <c r="N657" s="17"/>
      <c r="O657" s="19"/>
      <c r="P657" s="26"/>
      <c r="Q657" s="20"/>
      <c r="R657" s="20"/>
      <c r="S657" s="20"/>
      <c r="T657" s="20"/>
      <c r="U657" s="20"/>
      <c r="V657" s="20"/>
      <c r="W657" s="14"/>
      <c r="X657" s="23"/>
    </row>
    <row r="658" spans="2:24" ht="18" x14ac:dyDescent="0.25">
      <c r="B658" s="16"/>
      <c r="C658" s="17"/>
      <c r="D658" s="17"/>
      <c r="E658" s="17"/>
      <c r="F658" s="17"/>
      <c r="G658" s="17"/>
      <c r="H658" s="17"/>
      <c r="I658" s="17"/>
      <c r="J658" s="17"/>
      <c r="K658" s="17"/>
      <c r="L658" s="17"/>
      <c r="M658" s="17"/>
      <c r="N658" s="17"/>
      <c r="O658" s="19"/>
      <c r="P658" s="26"/>
      <c r="Q658" s="20"/>
      <c r="R658" s="20"/>
      <c r="S658" s="20"/>
      <c r="T658" s="20"/>
      <c r="U658" s="20"/>
      <c r="V658" s="20"/>
      <c r="W658" s="14"/>
      <c r="X658" s="23"/>
    </row>
    <row r="659" spans="2:24" ht="18.75" thickBot="1" x14ac:dyDescent="0.3">
      <c r="B659" s="27"/>
      <c r="C659" s="28"/>
      <c r="D659" s="29"/>
      <c r="E659" s="28"/>
      <c r="F659" s="29"/>
      <c r="G659" s="29"/>
      <c r="H659" s="29"/>
      <c r="I659" s="29"/>
      <c r="J659" s="29"/>
      <c r="K659" s="29"/>
      <c r="L659" s="29"/>
      <c r="M659" s="29"/>
      <c r="N659" s="29"/>
      <c r="O659" s="30"/>
      <c r="P659" s="31"/>
      <c r="Q659" s="32"/>
      <c r="R659" s="32"/>
      <c r="S659" s="32"/>
      <c r="T659" s="32"/>
      <c r="U659" s="32"/>
      <c r="V659" s="33"/>
      <c r="W659" s="34"/>
      <c r="X659" s="35"/>
    </row>
    <row r="660" spans="2:24" ht="18.75" thickBot="1" x14ac:dyDescent="0.3">
      <c r="B660" s="786"/>
      <c r="C660" s="787"/>
      <c r="D660" s="787"/>
      <c r="E660" s="787"/>
      <c r="F660" s="787"/>
      <c r="G660" s="787"/>
      <c r="H660" s="787"/>
      <c r="I660" s="787"/>
      <c r="J660" s="787"/>
      <c r="K660" s="787"/>
      <c r="L660" s="787"/>
      <c r="M660" s="787"/>
      <c r="N660" s="787"/>
      <c r="O660" s="787"/>
      <c r="P660" s="788" t="s">
        <v>58</v>
      </c>
      <c r="Q660" s="787"/>
      <c r="R660" s="789" t="s">
        <v>53</v>
      </c>
      <c r="S660" s="790"/>
      <c r="T660" s="790"/>
      <c r="U660" s="791"/>
      <c r="V660" s="36"/>
      <c r="W660" s="37"/>
      <c r="X660" s="38">
        <f>SUM(W637:W659)</f>
        <v>92.759999999999991</v>
      </c>
    </row>
    <row r="661" spans="2:24" ht="17.25" thickBot="1" x14ac:dyDescent="0.3">
      <c r="B661" s="792" t="s">
        <v>59</v>
      </c>
      <c r="C661" s="793"/>
      <c r="D661" s="793"/>
      <c r="E661" s="793"/>
      <c r="F661" s="793"/>
      <c r="G661" s="793"/>
      <c r="H661" s="793"/>
      <c r="I661" s="794"/>
      <c r="J661" s="792" t="s">
        <v>60</v>
      </c>
      <c r="K661" s="793"/>
      <c r="L661" s="793"/>
      <c r="M661" s="793"/>
      <c r="N661" s="793"/>
      <c r="O661" s="793"/>
      <c r="P661" s="794"/>
      <c r="Q661" s="39"/>
      <c r="R661" s="40"/>
      <c r="S661" s="40"/>
      <c r="T661" s="40"/>
      <c r="U661" s="40"/>
      <c r="V661" s="40"/>
      <c r="W661" s="40"/>
      <c r="X661" s="41"/>
    </row>
    <row r="662" spans="2:24" ht="21" thickBot="1" x14ac:dyDescent="0.3">
      <c r="B662" s="795"/>
      <c r="C662" s="787"/>
      <c r="D662" s="787"/>
      <c r="E662" s="787"/>
      <c r="F662" s="787"/>
      <c r="G662" s="787"/>
      <c r="H662" s="787"/>
      <c r="I662" s="796"/>
      <c r="J662" s="795"/>
      <c r="K662" s="787"/>
      <c r="L662" s="787"/>
      <c r="M662" s="787"/>
      <c r="N662" s="787"/>
      <c r="O662" s="787"/>
      <c r="P662" s="796"/>
      <c r="Q662" s="797" t="s">
        <v>61</v>
      </c>
      <c r="R662" s="798"/>
      <c r="S662" s="798"/>
      <c r="T662" s="798"/>
      <c r="U662" s="798"/>
      <c r="V662" s="798"/>
      <c r="W662" s="799"/>
      <c r="X662" s="42">
        <f>X660</f>
        <v>92.759999999999991</v>
      </c>
    </row>
    <row r="664" spans="2:24" ht="15.75" thickBot="1" x14ac:dyDescent="0.3"/>
    <row r="665" spans="2:24" x14ac:dyDescent="0.25">
      <c r="B665" s="800"/>
      <c r="C665" s="793"/>
      <c r="D665" s="793"/>
      <c r="E665" s="793"/>
      <c r="F665" s="793"/>
      <c r="G665" s="803" t="s">
        <v>42</v>
      </c>
      <c r="H665" s="793"/>
      <c r="I665" s="793"/>
      <c r="J665" s="793"/>
      <c r="K665" s="793"/>
      <c r="L665" s="793"/>
      <c r="M665" s="793"/>
      <c r="N665" s="793"/>
      <c r="O665" s="793"/>
      <c r="P665" s="793"/>
      <c r="Q665" s="793"/>
      <c r="R665" s="804" t="s">
        <v>1</v>
      </c>
      <c r="S665" s="805"/>
      <c r="T665" s="805"/>
      <c r="U665" s="806"/>
      <c r="V665" s="807" t="s">
        <v>43</v>
      </c>
      <c r="W665" s="805"/>
      <c r="X665" s="808"/>
    </row>
    <row r="666" spans="2:24" x14ac:dyDescent="0.25">
      <c r="B666" s="801"/>
      <c r="C666" s="802"/>
      <c r="D666" s="802"/>
      <c r="E666" s="802"/>
      <c r="F666" s="802"/>
      <c r="G666" s="801"/>
      <c r="H666" s="802"/>
      <c r="I666" s="802"/>
      <c r="J666" s="802"/>
      <c r="K666" s="802"/>
      <c r="L666" s="802"/>
      <c r="M666" s="802"/>
      <c r="N666" s="802"/>
      <c r="O666" s="802"/>
      <c r="P666" s="802"/>
      <c r="Q666" s="802"/>
      <c r="R666" s="809" t="s">
        <v>3</v>
      </c>
      <c r="S666" s="810"/>
      <c r="T666" s="810"/>
      <c r="U666" s="811"/>
      <c r="V666" s="812">
        <v>1</v>
      </c>
      <c r="W666" s="810"/>
      <c r="X666" s="813"/>
    </row>
    <row r="667" spans="2:24" ht="15.75" thickBot="1" x14ac:dyDescent="0.3">
      <c r="B667" s="795"/>
      <c r="C667" s="787"/>
      <c r="D667" s="787"/>
      <c r="E667" s="787"/>
      <c r="F667" s="787"/>
      <c r="G667" s="795"/>
      <c r="H667" s="787"/>
      <c r="I667" s="787"/>
      <c r="J667" s="787"/>
      <c r="K667" s="787"/>
      <c r="L667" s="787"/>
      <c r="M667" s="787"/>
      <c r="N667" s="787"/>
      <c r="O667" s="787"/>
      <c r="P667" s="787"/>
      <c r="Q667" s="787"/>
      <c r="R667" s="814" t="s">
        <v>4</v>
      </c>
      <c r="S667" s="815"/>
      <c r="T667" s="815"/>
      <c r="U667" s="816"/>
      <c r="V667" s="817">
        <v>44236</v>
      </c>
      <c r="W667" s="818"/>
      <c r="X667" s="819"/>
    </row>
    <row r="668" spans="2:24" x14ac:dyDescent="0.25">
      <c r="B668" s="820" t="s">
        <v>44</v>
      </c>
      <c r="C668" s="793"/>
      <c r="D668" s="793"/>
      <c r="E668" s="793"/>
      <c r="F668" s="794"/>
      <c r="G668" s="821" t="s">
        <v>45</v>
      </c>
      <c r="H668" s="822"/>
      <c r="I668" s="822"/>
      <c r="J668" s="822"/>
      <c r="K668" s="822"/>
      <c r="L668" s="822"/>
      <c r="M668" s="822"/>
      <c r="N668" s="822"/>
      <c r="O668" s="822"/>
      <c r="P668" s="822"/>
      <c r="Q668" s="822"/>
      <c r="R668" s="822"/>
      <c r="S668" s="822"/>
      <c r="T668" s="822"/>
      <c r="U668" s="822"/>
      <c r="V668" s="822"/>
      <c r="W668" s="822"/>
      <c r="X668" s="823"/>
    </row>
    <row r="669" spans="2:24" ht="15.75" thickBot="1" x14ac:dyDescent="0.3">
      <c r="B669" s="795"/>
      <c r="C669" s="787"/>
      <c r="D669" s="787"/>
      <c r="E669" s="787"/>
      <c r="F669" s="796"/>
      <c r="G669" s="824"/>
      <c r="H669" s="825"/>
      <c r="I669" s="825"/>
      <c r="J669" s="825"/>
      <c r="K669" s="825"/>
      <c r="L669" s="825"/>
      <c r="M669" s="825"/>
      <c r="N669" s="825"/>
      <c r="O669" s="825"/>
      <c r="P669" s="825"/>
      <c r="Q669" s="825"/>
      <c r="R669" s="825"/>
      <c r="S669" s="825"/>
      <c r="T669" s="825"/>
      <c r="U669" s="825"/>
      <c r="V669" s="825"/>
      <c r="W669" s="825"/>
      <c r="X669" s="826"/>
    </row>
    <row r="670" spans="2:24" ht="18.75" thickBot="1" x14ac:dyDescent="0.3">
      <c r="B670" s="827" t="s">
        <v>46</v>
      </c>
      <c r="C670" s="798"/>
      <c r="D670" s="798"/>
      <c r="E670" s="798"/>
      <c r="F670" s="798"/>
      <c r="G670" s="798"/>
      <c r="H670" s="822" t="s">
        <v>47</v>
      </c>
      <c r="I670" s="793"/>
      <c r="J670" s="828"/>
      <c r="K670" s="798"/>
      <c r="L670" s="798"/>
      <c r="M670" s="798"/>
      <c r="N670" s="798"/>
      <c r="O670" s="798"/>
      <c r="P670" s="828" t="s">
        <v>48</v>
      </c>
      <c r="Q670" s="798"/>
      <c r="R670" s="798"/>
      <c r="S670" s="798"/>
      <c r="T670" s="798"/>
      <c r="U670" s="798"/>
      <c r="V670" s="798"/>
      <c r="W670" s="798"/>
      <c r="X670" s="799"/>
    </row>
    <row r="671" spans="2:24" ht="33" customHeight="1" thickBot="1" x14ac:dyDescent="0.3">
      <c r="B671" s="829">
        <f>PRESUPUESTO!$B$31</f>
        <v>3</v>
      </c>
      <c r="C671" s="793"/>
      <c r="D671" s="793"/>
      <c r="E671" s="793"/>
      <c r="F671" s="793"/>
      <c r="G671" s="793"/>
      <c r="H671" s="830">
        <f>PRESUPUESTO!B33</f>
        <v>3.0199999999999996</v>
      </c>
      <c r="I671" s="831"/>
      <c r="J671" s="832" t="str">
        <f>PRESUPUESTO!$F$31</f>
        <v>PISOS Y ENCHAPES</v>
      </c>
      <c r="K671" s="798"/>
      <c r="L671" s="798"/>
      <c r="M671" s="798"/>
      <c r="N671" s="798"/>
      <c r="O671" s="799"/>
      <c r="P671" s="833" t="str">
        <f>PRESUPUESTO!F33</f>
        <v>Suministro e instalacion de zocalo para pisos tipo porcelana Blanco o similar</v>
      </c>
      <c r="Q671" s="793"/>
      <c r="R671" s="793"/>
      <c r="S671" s="793"/>
      <c r="T671" s="793"/>
      <c r="U671" s="793"/>
      <c r="V671" s="793"/>
      <c r="W671" s="793"/>
      <c r="X671" s="794"/>
    </row>
    <row r="672" spans="2:24" ht="18.75" thickBot="1" x14ac:dyDescent="0.3">
      <c r="B672" s="821" t="s">
        <v>49</v>
      </c>
      <c r="C672" s="834"/>
      <c r="D672" s="834"/>
      <c r="E672" s="834"/>
      <c r="F672" s="834"/>
      <c r="G672" s="834"/>
      <c r="H672" s="835"/>
      <c r="I672" s="835"/>
      <c r="J672" s="834"/>
      <c r="K672" s="834"/>
      <c r="L672" s="834"/>
      <c r="M672" s="834"/>
      <c r="N672" s="834"/>
      <c r="O672" s="834"/>
      <c r="P672" s="837" t="s">
        <v>50</v>
      </c>
      <c r="Q672" s="839" t="s">
        <v>51</v>
      </c>
      <c r="R672" s="840"/>
      <c r="S672" s="841"/>
      <c r="T672" s="842" t="s">
        <v>20</v>
      </c>
      <c r="U672" s="844" t="s">
        <v>52</v>
      </c>
      <c r="V672" s="846" t="s">
        <v>53</v>
      </c>
      <c r="W672" s="847"/>
      <c r="X672" s="848"/>
    </row>
    <row r="673" spans="2:24" ht="26.25" thickBot="1" x14ac:dyDescent="0.3">
      <c r="B673" s="836"/>
      <c r="C673" s="835"/>
      <c r="D673" s="835"/>
      <c r="E673" s="835"/>
      <c r="F673" s="835"/>
      <c r="G673" s="835"/>
      <c r="H673" s="835"/>
      <c r="I673" s="835"/>
      <c r="J673" s="835"/>
      <c r="K673" s="835"/>
      <c r="L673" s="835"/>
      <c r="M673" s="835"/>
      <c r="N673" s="835"/>
      <c r="O673" s="835"/>
      <c r="P673" s="838"/>
      <c r="Q673" s="4" t="s">
        <v>54</v>
      </c>
      <c r="R673" s="5" t="s">
        <v>55</v>
      </c>
      <c r="S673" s="6" t="s">
        <v>56</v>
      </c>
      <c r="T673" s="843"/>
      <c r="U673" s="845"/>
      <c r="V673" s="7" t="s">
        <v>57</v>
      </c>
      <c r="W673" s="8" t="s">
        <v>21</v>
      </c>
      <c r="X673" s="9" t="s">
        <v>22</v>
      </c>
    </row>
    <row r="674" spans="2:24" ht="18" x14ac:dyDescent="0.25">
      <c r="B674" s="10"/>
      <c r="C674" s="11"/>
      <c r="D674" s="11"/>
      <c r="E674" s="11"/>
      <c r="F674" s="11"/>
      <c r="G674" s="11"/>
      <c r="H674" s="11"/>
      <c r="I674" s="11"/>
      <c r="J674" s="11"/>
      <c r="K674" s="11"/>
      <c r="L674" s="11"/>
      <c r="M674" s="11"/>
      <c r="N674" s="11"/>
      <c r="O674" s="12"/>
      <c r="P674" s="13"/>
      <c r="Q674" s="14"/>
      <c r="R674" s="14"/>
      <c r="S674" s="14"/>
      <c r="T674" s="14"/>
      <c r="U674" s="14"/>
      <c r="V674" s="14"/>
      <c r="W674" s="14"/>
      <c r="X674" s="15"/>
    </row>
    <row r="675" spans="2:24" ht="18" x14ac:dyDescent="0.25">
      <c r="B675" s="16"/>
      <c r="C675" s="17"/>
      <c r="D675" s="17"/>
      <c r="E675" s="17"/>
      <c r="F675" s="18"/>
      <c r="G675" s="18"/>
      <c r="H675" s="18"/>
      <c r="I675" s="18"/>
      <c r="J675" s="18"/>
      <c r="K675" s="18"/>
      <c r="L675" s="17"/>
      <c r="M675" s="17"/>
      <c r="N675" s="17"/>
      <c r="O675" s="19"/>
      <c r="P675" s="412" t="s">
        <v>356</v>
      </c>
      <c r="Q675" s="20" t="s">
        <v>357</v>
      </c>
      <c r="R675" s="14">
        <f>7.44+7.86+0.31</f>
        <v>15.610000000000001</v>
      </c>
      <c r="S675" s="14"/>
      <c r="T675" s="14"/>
      <c r="U675" s="14"/>
      <c r="V675" s="14">
        <f>R675</f>
        <v>15.610000000000001</v>
      </c>
      <c r="W675" s="14"/>
      <c r="X675" s="15"/>
    </row>
    <row r="676" spans="2:24" ht="18" x14ac:dyDescent="0.25">
      <c r="B676" s="16"/>
      <c r="C676" s="17"/>
      <c r="D676" s="17"/>
      <c r="E676" s="17"/>
      <c r="F676" s="18"/>
      <c r="G676" s="18"/>
      <c r="H676" s="18"/>
      <c r="I676" s="18"/>
      <c r="J676" s="18"/>
      <c r="K676" s="18"/>
      <c r="L676" s="17"/>
      <c r="M676" s="17"/>
      <c r="N676" s="17"/>
      <c r="O676" s="19"/>
      <c r="P676" s="13"/>
      <c r="Q676" s="20"/>
      <c r="R676" s="14">
        <v>19.8</v>
      </c>
      <c r="S676" s="14"/>
      <c r="T676" s="14"/>
      <c r="U676" s="14"/>
      <c r="V676" s="14">
        <f t="shared" ref="V676:V688" si="13">R676</f>
        <v>19.8</v>
      </c>
      <c r="W676" s="14"/>
      <c r="X676" s="15"/>
    </row>
    <row r="677" spans="2:24" ht="18" x14ac:dyDescent="0.25">
      <c r="B677" s="16"/>
      <c r="C677" s="17"/>
      <c r="D677" s="17"/>
      <c r="E677" s="17"/>
      <c r="F677" s="18"/>
      <c r="G677" s="18"/>
      <c r="H677" s="18"/>
      <c r="I677" s="18"/>
      <c r="J677" s="18"/>
      <c r="K677" s="18"/>
      <c r="L677" s="17"/>
      <c r="M677" s="17"/>
      <c r="N677" s="17"/>
      <c r="O677" s="19"/>
      <c r="P677" s="21"/>
      <c r="Q677" s="20"/>
      <c r="R677" s="20"/>
      <c r="S677" s="14"/>
      <c r="T677" s="14"/>
      <c r="U677" s="20"/>
      <c r="V677" s="14">
        <f t="shared" si="13"/>
        <v>0</v>
      </c>
      <c r="W677" s="14"/>
      <c r="X677" s="15"/>
    </row>
    <row r="678" spans="2:24" ht="18" x14ac:dyDescent="0.25">
      <c r="B678" s="16"/>
      <c r="D678" s="17"/>
      <c r="E678" s="17"/>
      <c r="F678" s="18"/>
      <c r="G678" s="18"/>
      <c r="H678" s="18"/>
      <c r="J678" s="18"/>
      <c r="K678" s="18"/>
      <c r="L678" s="17"/>
      <c r="M678" s="17"/>
      <c r="N678" s="17"/>
      <c r="O678" s="19"/>
      <c r="P678" s="13"/>
      <c r="Q678" s="20"/>
      <c r="R678" s="20"/>
      <c r="S678" s="20"/>
      <c r="T678" s="14"/>
      <c r="U678" s="20"/>
      <c r="V678" s="14">
        <f t="shared" si="13"/>
        <v>0</v>
      </c>
      <c r="W678" s="14"/>
      <c r="X678" s="15"/>
    </row>
    <row r="679" spans="2:24" ht="18" x14ac:dyDescent="0.25">
      <c r="B679" s="22"/>
      <c r="C679" s="17"/>
      <c r="D679" s="18"/>
      <c r="E679" s="17"/>
      <c r="F679" s="18"/>
      <c r="G679" s="18"/>
      <c r="H679" s="18"/>
      <c r="I679" s="18"/>
      <c r="J679" s="18"/>
      <c r="K679" s="18"/>
      <c r="L679" s="17"/>
      <c r="M679" s="17"/>
      <c r="N679" s="17"/>
      <c r="O679" s="19"/>
      <c r="P679" s="21"/>
      <c r="Q679" s="20"/>
      <c r="R679" s="20"/>
      <c r="S679" s="20"/>
      <c r="T679" s="14"/>
      <c r="U679" s="20"/>
      <c r="V679" s="14">
        <f t="shared" si="13"/>
        <v>0</v>
      </c>
      <c r="W679" s="14"/>
      <c r="X679" s="15"/>
    </row>
    <row r="680" spans="2:24" ht="18" x14ac:dyDescent="0.25">
      <c r="B680" s="16"/>
      <c r="C680" s="17"/>
      <c r="D680" s="17"/>
      <c r="E680" s="17"/>
      <c r="F680" s="18"/>
      <c r="G680" s="18"/>
      <c r="H680" s="18"/>
      <c r="I680" s="18"/>
      <c r="J680" s="18"/>
      <c r="K680" s="18"/>
      <c r="L680" s="17"/>
      <c r="M680" s="17"/>
      <c r="N680" s="17"/>
      <c r="O680" s="19"/>
      <c r="P680" s="412" t="s">
        <v>361</v>
      </c>
      <c r="Q680" s="20" t="s">
        <v>363</v>
      </c>
      <c r="R680" s="14">
        <f>5.7+6.7</f>
        <v>12.4</v>
      </c>
      <c r="S680" s="20"/>
      <c r="T680" s="14"/>
      <c r="U680" s="20"/>
      <c r="V680" s="14">
        <f t="shared" si="13"/>
        <v>12.4</v>
      </c>
      <c r="W680" s="14"/>
      <c r="X680" s="23"/>
    </row>
    <row r="681" spans="2:24" ht="18" x14ac:dyDescent="0.25">
      <c r="B681" s="16"/>
      <c r="C681" s="17"/>
      <c r="D681" s="17"/>
      <c r="E681" s="17"/>
      <c r="F681" s="17"/>
      <c r="G681" s="17"/>
      <c r="H681" s="17"/>
      <c r="I681" s="17"/>
      <c r="J681" s="17"/>
      <c r="K681" s="17"/>
      <c r="L681" s="17"/>
      <c r="M681" s="17"/>
      <c r="N681" s="17"/>
      <c r="O681" s="19"/>
      <c r="P681" s="13"/>
      <c r="Q681" s="34" t="s">
        <v>365</v>
      </c>
      <c r="R681">
        <f>16.8-2.59</f>
        <v>14.21</v>
      </c>
      <c r="S681" s="20"/>
      <c r="T681" s="14"/>
      <c r="U681" s="20"/>
      <c r="V681" s="14">
        <f t="shared" si="13"/>
        <v>14.21</v>
      </c>
      <c r="W681" s="14"/>
      <c r="X681" s="23"/>
    </row>
    <row r="682" spans="2:24" ht="18" x14ac:dyDescent="0.25">
      <c r="B682" s="16"/>
      <c r="C682" s="18"/>
      <c r="D682" s="17"/>
      <c r="E682" s="17"/>
      <c r="F682" s="17"/>
      <c r="G682" s="17"/>
      <c r="H682" s="17"/>
      <c r="I682" s="17"/>
      <c r="J682" s="17"/>
      <c r="K682" s="17"/>
      <c r="L682" s="17"/>
      <c r="M682" s="17"/>
      <c r="N682" s="17"/>
      <c r="O682" s="19"/>
      <c r="P682" s="21"/>
      <c r="Q682" s="20"/>
      <c r="R682" s="14"/>
      <c r="S682" s="20"/>
      <c r="T682" s="14"/>
      <c r="U682" s="20"/>
      <c r="V682" s="14">
        <f t="shared" si="13"/>
        <v>0</v>
      </c>
      <c r="W682" s="14"/>
      <c r="X682" s="23"/>
    </row>
    <row r="683" spans="2:24" ht="18" x14ac:dyDescent="0.25">
      <c r="B683" s="16"/>
      <c r="C683" s="17"/>
      <c r="D683" s="17"/>
      <c r="E683" s="17"/>
      <c r="F683" s="17"/>
      <c r="G683" s="17"/>
      <c r="H683" s="17"/>
      <c r="I683" s="17"/>
      <c r="J683" s="17"/>
      <c r="K683" s="17"/>
      <c r="L683" s="17"/>
      <c r="M683" s="17"/>
      <c r="N683" s="17"/>
      <c r="O683" s="19"/>
      <c r="P683" s="13"/>
      <c r="Q683" s="20"/>
      <c r="R683" s="20"/>
      <c r="S683" s="20"/>
      <c r="T683" s="14"/>
      <c r="U683" s="20"/>
      <c r="V683" s="14">
        <f t="shared" si="13"/>
        <v>0</v>
      </c>
      <c r="W683" s="14"/>
      <c r="X683" s="23"/>
    </row>
    <row r="684" spans="2:24" ht="18" x14ac:dyDescent="0.25">
      <c r="B684" s="16"/>
      <c r="C684" s="17"/>
      <c r="D684" s="17"/>
      <c r="E684" s="18"/>
      <c r="F684" s="17"/>
      <c r="G684" s="17"/>
      <c r="H684" s="17"/>
      <c r="I684" s="17"/>
      <c r="J684" s="17"/>
      <c r="K684" s="17"/>
      <c r="L684" s="17"/>
      <c r="M684" s="17"/>
      <c r="N684" s="17"/>
      <c r="O684" s="19"/>
      <c r="P684" s="13"/>
      <c r="Q684" s="20"/>
      <c r="R684" s="20"/>
      <c r="S684" s="20"/>
      <c r="T684" s="14"/>
      <c r="U684" s="20"/>
      <c r="V684" s="14">
        <f t="shared" si="13"/>
        <v>0</v>
      </c>
      <c r="W684" s="14"/>
      <c r="X684" s="23"/>
    </row>
    <row r="685" spans="2:24" ht="18" x14ac:dyDescent="0.25">
      <c r="B685" s="16"/>
      <c r="C685" s="18"/>
      <c r="D685" s="18"/>
      <c r="E685" s="18"/>
      <c r="F685" s="18"/>
      <c r="G685" s="18"/>
      <c r="H685" s="18"/>
      <c r="I685" s="18"/>
      <c r="J685" s="18"/>
      <c r="K685" s="18"/>
      <c r="L685" s="18"/>
      <c r="M685" s="18"/>
      <c r="N685" s="18"/>
      <c r="O685" s="19"/>
      <c r="P685" s="412" t="s">
        <v>362</v>
      </c>
      <c r="Q685" s="20" t="s">
        <v>357</v>
      </c>
      <c r="R685" s="20">
        <f>17.6-1-0.7</f>
        <v>15.900000000000002</v>
      </c>
      <c r="S685" s="20"/>
      <c r="T685" s="14"/>
      <c r="U685" s="20"/>
      <c r="V685" s="14">
        <f t="shared" si="13"/>
        <v>15.900000000000002</v>
      </c>
      <c r="W685" s="14"/>
      <c r="X685" s="23"/>
    </row>
    <row r="686" spans="2:24" ht="18" x14ac:dyDescent="0.25">
      <c r="B686" s="16"/>
      <c r="C686" s="17"/>
      <c r="D686" s="24"/>
      <c r="E686" s="17"/>
      <c r="F686" s="17"/>
      <c r="G686" s="17"/>
      <c r="H686" s="17"/>
      <c r="I686" s="17"/>
      <c r="J686" s="18"/>
      <c r="K686" s="17"/>
      <c r="L686" s="17"/>
      <c r="M686" s="17"/>
      <c r="N686" s="17"/>
      <c r="O686" s="19"/>
      <c r="P686" s="13"/>
      <c r="Q686" s="20" t="s">
        <v>365</v>
      </c>
      <c r="R686" s="194">
        <f>18.3-0.7</f>
        <v>17.600000000000001</v>
      </c>
      <c r="S686" s="20"/>
      <c r="T686" s="14"/>
      <c r="U686" s="20"/>
      <c r="V686" s="14">
        <f t="shared" si="13"/>
        <v>17.600000000000001</v>
      </c>
      <c r="W686" s="14"/>
      <c r="X686" s="23"/>
    </row>
    <row r="687" spans="2:24" ht="18" x14ac:dyDescent="0.25">
      <c r="B687" s="16"/>
      <c r="C687" s="18"/>
      <c r="D687" s="17"/>
      <c r="E687" s="17"/>
      <c r="F687" s="17"/>
      <c r="G687" s="17"/>
      <c r="H687" s="18"/>
      <c r="I687" s="18"/>
      <c r="J687" s="17"/>
      <c r="K687" s="18"/>
      <c r="L687" s="17"/>
      <c r="M687" s="17"/>
      <c r="N687" s="17"/>
      <c r="O687" s="19"/>
      <c r="P687" s="21"/>
      <c r="Q687" s="14"/>
      <c r="R687" s="14"/>
      <c r="S687" s="20"/>
      <c r="T687" s="14"/>
      <c r="U687" s="20"/>
      <c r="V687" s="14">
        <f t="shared" si="13"/>
        <v>0</v>
      </c>
      <c r="W687" s="14"/>
      <c r="X687" s="23"/>
    </row>
    <row r="688" spans="2:24" ht="18" x14ac:dyDescent="0.25">
      <c r="B688" s="16"/>
      <c r="C688" s="17"/>
      <c r="D688" s="17"/>
      <c r="E688" s="17"/>
      <c r="F688" s="17"/>
      <c r="G688" s="17"/>
      <c r="H688" s="17"/>
      <c r="I688" s="17"/>
      <c r="J688" s="17"/>
      <c r="K688" s="17"/>
      <c r="L688" s="17"/>
      <c r="M688" s="17"/>
      <c r="N688" s="17"/>
      <c r="O688" s="19"/>
      <c r="P688" s="21"/>
      <c r="Q688" s="20"/>
      <c r="R688" s="20"/>
      <c r="S688" s="20"/>
      <c r="T688" s="14"/>
      <c r="U688" s="20"/>
      <c r="V688" s="14">
        <f t="shared" si="13"/>
        <v>0</v>
      </c>
      <c r="W688" s="14"/>
      <c r="X688" s="23"/>
    </row>
    <row r="689" spans="2:24" ht="18" x14ac:dyDescent="0.25">
      <c r="B689" s="16"/>
      <c r="C689" s="17"/>
      <c r="D689" s="17"/>
      <c r="E689" s="17"/>
      <c r="F689" s="17"/>
      <c r="G689" s="17"/>
      <c r="H689" s="17"/>
      <c r="I689" s="17"/>
      <c r="J689" s="17"/>
      <c r="K689" s="17"/>
      <c r="L689" s="17"/>
      <c r="M689" s="17"/>
      <c r="N689" s="17"/>
      <c r="O689" s="19"/>
      <c r="P689" s="21"/>
      <c r="Q689" s="20"/>
      <c r="R689" s="20"/>
      <c r="S689" s="20"/>
      <c r="T689" s="14"/>
      <c r="U689" s="20"/>
      <c r="V689" s="20"/>
      <c r="W689" s="14"/>
      <c r="X689" s="23"/>
    </row>
    <row r="690" spans="2:24" ht="18" x14ac:dyDescent="0.25">
      <c r="B690" s="16"/>
      <c r="D690" s="17"/>
      <c r="E690" s="17"/>
      <c r="F690" s="17"/>
      <c r="G690" s="17"/>
      <c r="H690" s="17"/>
      <c r="I690" s="17"/>
      <c r="J690" s="17"/>
      <c r="K690" s="17"/>
      <c r="L690" s="17"/>
      <c r="M690" s="17"/>
      <c r="N690" s="17"/>
      <c r="O690" s="19"/>
      <c r="P690" s="25"/>
      <c r="Q690" s="20"/>
      <c r="R690" s="20"/>
      <c r="S690" s="20"/>
      <c r="T690" s="20"/>
      <c r="U690" s="20"/>
      <c r="V690" s="20"/>
      <c r="W690" s="14"/>
      <c r="X690" s="23"/>
    </row>
    <row r="691" spans="2:24" ht="18" x14ac:dyDescent="0.25">
      <c r="B691" s="16"/>
      <c r="C691" s="17"/>
      <c r="D691" s="17"/>
      <c r="E691" s="17"/>
      <c r="F691" s="17"/>
      <c r="G691" s="17"/>
      <c r="H691" s="17"/>
      <c r="I691" s="17"/>
      <c r="J691" s="17"/>
      <c r="K691" s="17"/>
      <c r="L691" s="17"/>
      <c r="M691" s="17"/>
      <c r="N691" s="17"/>
      <c r="O691" s="19"/>
      <c r="P691" s="21"/>
      <c r="Q691" s="20"/>
      <c r="R691" s="20"/>
      <c r="S691" s="20"/>
      <c r="T691" s="20"/>
      <c r="U691" s="20"/>
      <c r="V691" s="20"/>
      <c r="W691" s="14"/>
      <c r="X691" s="23"/>
    </row>
    <row r="692" spans="2:24" ht="18" x14ac:dyDescent="0.25">
      <c r="B692" s="16"/>
      <c r="C692" s="17"/>
      <c r="D692" s="17"/>
      <c r="E692" s="17"/>
      <c r="F692" s="17"/>
      <c r="G692" s="17"/>
      <c r="H692" s="17"/>
      <c r="I692" s="17"/>
      <c r="J692" s="17"/>
      <c r="K692" s="17"/>
      <c r="L692" s="17"/>
      <c r="M692" s="17"/>
      <c r="N692" s="17"/>
      <c r="O692" s="19"/>
      <c r="P692" s="21"/>
      <c r="Q692" s="20"/>
      <c r="R692" s="20"/>
      <c r="S692" s="20"/>
      <c r="T692" s="20"/>
      <c r="U692" s="20"/>
      <c r="V692" s="20"/>
      <c r="W692" s="14"/>
      <c r="X692" s="23"/>
    </row>
    <row r="693" spans="2:24" ht="18" x14ac:dyDescent="0.25">
      <c r="B693" s="16"/>
      <c r="C693" s="17"/>
      <c r="D693" s="17"/>
      <c r="E693" s="17"/>
      <c r="F693" s="17"/>
      <c r="G693" s="17"/>
      <c r="H693" s="17"/>
      <c r="I693" s="17"/>
      <c r="J693" s="17"/>
      <c r="K693" s="17"/>
      <c r="L693" s="17"/>
      <c r="M693" s="17"/>
      <c r="N693" s="17"/>
      <c r="O693" s="19"/>
      <c r="P693" s="21"/>
      <c r="Q693" s="20"/>
      <c r="R693" s="20"/>
      <c r="S693" s="20"/>
      <c r="T693" s="20"/>
      <c r="U693" s="20"/>
      <c r="V693" s="20"/>
      <c r="W693" s="14"/>
      <c r="X693" s="23"/>
    </row>
    <row r="694" spans="2:24" ht="18" x14ac:dyDescent="0.25">
      <c r="B694" s="16"/>
      <c r="C694" s="17"/>
      <c r="D694" s="17"/>
      <c r="E694" s="17"/>
      <c r="F694" s="17"/>
      <c r="G694" s="17"/>
      <c r="H694" s="17"/>
      <c r="I694" s="17"/>
      <c r="J694" s="17"/>
      <c r="K694" s="17"/>
      <c r="L694" s="17"/>
      <c r="M694" s="17"/>
      <c r="N694" s="17"/>
      <c r="O694" s="19"/>
      <c r="P694" s="26"/>
      <c r="Q694" s="20"/>
      <c r="R694" s="20"/>
      <c r="S694" s="20"/>
      <c r="T694" s="20"/>
      <c r="U694" s="20"/>
      <c r="V694" s="20"/>
      <c r="W694" s="14"/>
      <c r="X694" s="23"/>
    </row>
    <row r="695" spans="2:24" ht="18" x14ac:dyDescent="0.25">
      <c r="B695" s="16"/>
      <c r="C695" s="17"/>
      <c r="D695" s="17"/>
      <c r="E695" s="17"/>
      <c r="F695" s="17"/>
      <c r="G695" s="17"/>
      <c r="H695" s="17"/>
      <c r="I695" s="17"/>
      <c r="J695" s="17"/>
      <c r="K695" s="17"/>
      <c r="L695" s="17"/>
      <c r="M695" s="17"/>
      <c r="N695" s="17"/>
      <c r="O695" s="19"/>
      <c r="P695" s="26"/>
      <c r="Q695" s="20"/>
      <c r="R695" s="20"/>
      <c r="S695" s="20"/>
      <c r="T695" s="20"/>
      <c r="U695" s="20"/>
      <c r="V695" s="20"/>
      <c r="W695" s="14"/>
      <c r="X695" s="23"/>
    </row>
    <row r="696" spans="2:24" ht="18.75" thickBot="1" x14ac:dyDescent="0.3">
      <c r="B696" s="27"/>
      <c r="C696" s="28"/>
      <c r="D696" s="29"/>
      <c r="E696" s="28"/>
      <c r="F696" s="29"/>
      <c r="G696" s="29"/>
      <c r="H696" s="29"/>
      <c r="I696" s="29"/>
      <c r="J696" s="29"/>
      <c r="K696" s="29"/>
      <c r="L696" s="29"/>
      <c r="M696" s="29"/>
      <c r="N696" s="29"/>
      <c r="O696" s="30"/>
      <c r="P696" s="31"/>
      <c r="Q696" s="32"/>
      <c r="R696" s="32"/>
      <c r="S696" s="32"/>
      <c r="T696" s="32"/>
      <c r="U696" s="32"/>
      <c r="V696" s="33"/>
      <c r="W696" s="34"/>
      <c r="X696" s="35"/>
    </row>
    <row r="697" spans="2:24" ht="18.75" thickBot="1" x14ac:dyDescent="0.3">
      <c r="B697" s="786"/>
      <c r="C697" s="787"/>
      <c r="D697" s="787"/>
      <c r="E697" s="787"/>
      <c r="F697" s="787"/>
      <c r="G697" s="787"/>
      <c r="H697" s="787"/>
      <c r="I697" s="787"/>
      <c r="J697" s="787"/>
      <c r="K697" s="787"/>
      <c r="L697" s="787"/>
      <c r="M697" s="787"/>
      <c r="N697" s="787"/>
      <c r="O697" s="787"/>
      <c r="P697" s="788" t="s">
        <v>58</v>
      </c>
      <c r="Q697" s="787"/>
      <c r="R697" s="789" t="s">
        <v>53</v>
      </c>
      <c r="S697" s="790"/>
      <c r="T697" s="790"/>
      <c r="U697" s="791"/>
      <c r="V697" s="36"/>
      <c r="W697" s="37"/>
      <c r="X697" s="38">
        <f>SUM(V674:V696)</f>
        <v>95.52000000000001</v>
      </c>
    </row>
    <row r="698" spans="2:24" ht="17.25" thickBot="1" x14ac:dyDescent="0.3">
      <c r="B698" s="792" t="s">
        <v>59</v>
      </c>
      <c r="C698" s="793"/>
      <c r="D698" s="793"/>
      <c r="E698" s="793"/>
      <c r="F698" s="793"/>
      <c r="G698" s="793"/>
      <c r="H698" s="793"/>
      <c r="I698" s="794"/>
      <c r="J698" s="792" t="s">
        <v>60</v>
      </c>
      <c r="K698" s="793"/>
      <c r="L698" s="793"/>
      <c r="M698" s="793"/>
      <c r="N698" s="793"/>
      <c r="O698" s="793"/>
      <c r="P698" s="794"/>
      <c r="Q698" s="39"/>
      <c r="R698" s="40"/>
      <c r="S698" s="40"/>
      <c r="T698" s="40"/>
      <c r="U698" s="40"/>
      <c r="V698" s="40"/>
      <c r="W698" s="40"/>
      <c r="X698" s="41"/>
    </row>
    <row r="699" spans="2:24" ht="21" thickBot="1" x14ac:dyDescent="0.3">
      <c r="B699" s="795"/>
      <c r="C699" s="787"/>
      <c r="D699" s="787"/>
      <c r="E699" s="787"/>
      <c r="F699" s="787"/>
      <c r="G699" s="787"/>
      <c r="H699" s="787"/>
      <c r="I699" s="796"/>
      <c r="J699" s="795"/>
      <c r="K699" s="787"/>
      <c r="L699" s="787"/>
      <c r="M699" s="787"/>
      <c r="N699" s="787"/>
      <c r="O699" s="787"/>
      <c r="P699" s="796"/>
      <c r="Q699" s="797" t="s">
        <v>61</v>
      </c>
      <c r="R699" s="798"/>
      <c r="S699" s="798"/>
      <c r="T699" s="798"/>
      <c r="U699" s="798"/>
      <c r="V699" s="798"/>
      <c r="W699" s="799"/>
      <c r="X699" s="42">
        <f>X697</f>
        <v>95.52000000000001</v>
      </c>
    </row>
    <row r="701" spans="2:24" ht="15.75" thickBot="1" x14ac:dyDescent="0.3"/>
    <row r="702" spans="2:24" x14ac:dyDescent="0.25">
      <c r="B702" s="800"/>
      <c r="C702" s="793"/>
      <c r="D702" s="793"/>
      <c r="E702" s="793"/>
      <c r="F702" s="793"/>
      <c r="G702" s="803" t="s">
        <v>42</v>
      </c>
      <c r="H702" s="793"/>
      <c r="I702" s="793"/>
      <c r="J702" s="793"/>
      <c r="K702" s="793"/>
      <c r="L702" s="793"/>
      <c r="M702" s="793"/>
      <c r="N702" s="793"/>
      <c r="O702" s="793"/>
      <c r="P702" s="793"/>
      <c r="Q702" s="793"/>
      <c r="R702" s="804" t="s">
        <v>1</v>
      </c>
      <c r="S702" s="805"/>
      <c r="T702" s="805"/>
      <c r="U702" s="806"/>
      <c r="V702" s="807" t="s">
        <v>43</v>
      </c>
      <c r="W702" s="805"/>
      <c r="X702" s="808"/>
    </row>
    <row r="703" spans="2:24" x14ac:dyDescent="0.25">
      <c r="B703" s="801"/>
      <c r="C703" s="802"/>
      <c r="D703" s="802"/>
      <c r="E703" s="802"/>
      <c r="F703" s="802"/>
      <c r="G703" s="801"/>
      <c r="H703" s="802"/>
      <c r="I703" s="802"/>
      <c r="J703" s="802"/>
      <c r="K703" s="802"/>
      <c r="L703" s="802"/>
      <c r="M703" s="802"/>
      <c r="N703" s="802"/>
      <c r="O703" s="802"/>
      <c r="P703" s="802"/>
      <c r="Q703" s="802"/>
      <c r="R703" s="809" t="s">
        <v>3</v>
      </c>
      <c r="S703" s="810"/>
      <c r="T703" s="810"/>
      <c r="U703" s="811"/>
      <c r="V703" s="812">
        <v>1</v>
      </c>
      <c r="W703" s="810"/>
      <c r="X703" s="813"/>
    </row>
    <row r="704" spans="2:24" ht="15.75" thickBot="1" x14ac:dyDescent="0.3">
      <c r="B704" s="795"/>
      <c r="C704" s="787"/>
      <c r="D704" s="787"/>
      <c r="E704" s="787"/>
      <c r="F704" s="787"/>
      <c r="G704" s="795"/>
      <c r="H704" s="787"/>
      <c r="I704" s="787"/>
      <c r="J704" s="787"/>
      <c r="K704" s="787"/>
      <c r="L704" s="787"/>
      <c r="M704" s="787"/>
      <c r="N704" s="787"/>
      <c r="O704" s="787"/>
      <c r="P704" s="787"/>
      <c r="Q704" s="787"/>
      <c r="R704" s="814" t="s">
        <v>4</v>
      </c>
      <c r="S704" s="815"/>
      <c r="T704" s="815"/>
      <c r="U704" s="816"/>
      <c r="V704" s="817">
        <v>44236</v>
      </c>
      <c r="W704" s="818"/>
      <c r="X704" s="819"/>
    </row>
    <row r="705" spans="2:24" x14ac:dyDescent="0.25">
      <c r="B705" s="820" t="s">
        <v>44</v>
      </c>
      <c r="C705" s="793"/>
      <c r="D705" s="793"/>
      <c r="E705" s="793"/>
      <c r="F705" s="794"/>
      <c r="G705" s="821" t="s">
        <v>45</v>
      </c>
      <c r="H705" s="822"/>
      <c r="I705" s="822"/>
      <c r="J705" s="822"/>
      <c r="K705" s="822"/>
      <c r="L705" s="822"/>
      <c r="M705" s="822"/>
      <c r="N705" s="822"/>
      <c r="O705" s="822"/>
      <c r="P705" s="822"/>
      <c r="Q705" s="822"/>
      <c r="R705" s="822"/>
      <c r="S705" s="822"/>
      <c r="T705" s="822"/>
      <c r="U705" s="822"/>
      <c r="V705" s="822"/>
      <c r="W705" s="822"/>
      <c r="X705" s="823"/>
    </row>
    <row r="706" spans="2:24" ht="15.75" thickBot="1" x14ac:dyDescent="0.3">
      <c r="B706" s="795"/>
      <c r="C706" s="787"/>
      <c r="D706" s="787"/>
      <c r="E706" s="787"/>
      <c r="F706" s="796"/>
      <c r="G706" s="824"/>
      <c r="H706" s="825"/>
      <c r="I706" s="825"/>
      <c r="J706" s="825"/>
      <c r="K706" s="825"/>
      <c r="L706" s="825"/>
      <c r="M706" s="825"/>
      <c r="N706" s="825"/>
      <c r="O706" s="825"/>
      <c r="P706" s="825"/>
      <c r="Q706" s="825"/>
      <c r="R706" s="825"/>
      <c r="S706" s="825"/>
      <c r="T706" s="825"/>
      <c r="U706" s="825"/>
      <c r="V706" s="825"/>
      <c r="W706" s="825"/>
      <c r="X706" s="826"/>
    </row>
    <row r="707" spans="2:24" ht="18.75" thickBot="1" x14ac:dyDescent="0.3">
      <c r="B707" s="827" t="s">
        <v>46</v>
      </c>
      <c r="C707" s="798"/>
      <c r="D707" s="798"/>
      <c r="E707" s="798"/>
      <c r="F707" s="798"/>
      <c r="G707" s="798"/>
      <c r="H707" s="822" t="s">
        <v>47</v>
      </c>
      <c r="I707" s="793"/>
      <c r="J707" s="828"/>
      <c r="K707" s="798"/>
      <c r="L707" s="798"/>
      <c r="M707" s="798"/>
      <c r="N707" s="798"/>
      <c r="O707" s="798"/>
      <c r="P707" s="828" t="s">
        <v>48</v>
      </c>
      <c r="Q707" s="798"/>
      <c r="R707" s="798"/>
      <c r="S707" s="798"/>
      <c r="T707" s="798"/>
      <c r="U707" s="798"/>
      <c r="V707" s="798"/>
      <c r="W707" s="798"/>
      <c r="X707" s="799"/>
    </row>
    <row r="708" spans="2:24" ht="41.25" customHeight="1" thickBot="1" x14ac:dyDescent="0.3">
      <c r="B708" s="829">
        <f>PRESUPUESTO!$B$34</f>
        <v>4</v>
      </c>
      <c r="C708" s="793"/>
      <c r="D708" s="793"/>
      <c r="E708" s="793"/>
      <c r="F708" s="793"/>
      <c r="G708" s="793"/>
      <c r="H708" s="830">
        <f>PRESUPUESTO!B35</f>
        <v>4.01</v>
      </c>
      <c r="I708" s="831"/>
      <c r="J708" s="832" t="str">
        <f>PRESUPUESTO!$F$34</f>
        <v>HIDROSANITARIOS</v>
      </c>
      <c r="K708" s="798"/>
      <c r="L708" s="798"/>
      <c r="M708" s="798"/>
      <c r="N708" s="798"/>
      <c r="O708" s="799"/>
      <c r="P708" s="833" t="str">
        <f>PRESUPUESTO!F35</f>
        <v>Suministro e instalación de sanitario institucional blanco tipo Acuacer o similar incluye Grifería y accesorios.</v>
      </c>
      <c r="Q708" s="793"/>
      <c r="R708" s="793"/>
      <c r="S708" s="793"/>
      <c r="T708" s="793"/>
      <c r="U708" s="793"/>
      <c r="V708" s="793"/>
      <c r="W708" s="793"/>
      <c r="X708" s="794"/>
    </row>
    <row r="709" spans="2:24" ht="18.75" thickBot="1" x14ac:dyDescent="0.3">
      <c r="B709" s="821" t="s">
        <v>49</v>
      </c>
      <c r="C709" s="834"/>
      <c r="D709" s="834"/>
      <c r="E709" s="834"/>
      <c r="F709" s="834"/>
      <c r="G709" s="834"/>
      <c r="H709" s="835"/>
      <c r="I709" s="835"/>
      <c r="J709" s="834"/>
      <c r="K709" s="834"/>
      <c r="L709" s="834"/>
      <c r="M709" s="834"/>
      <c r="N709" s="834"/>
      <c r="O709" s="834"/>
      <c r="P709" s="837" t="s">
        <v>50</v>
      </c>
      <c r="Q709" s="839" t="s">
        <v>51</v>
      </c>
      <c r="R709" s="840"/>
      <c r="S709" s="841"/>
      <c r="T709" s="842" t="s">
        <v>20</v>
      </c>
      <c r="U709" s="844" t="s">
        <v>52</v>
      </c>
      <c r="V709" s="846" t="s">
        <v>53</v>
      </c>
      <c r="W709" s="847"/>
      <c r="X709" s="848"/>
    </row>
    <row r="710" spans="2:24" ht="26.25" thickBot="1" x14ac:dyDescent="0.3">
      <c r="B710" s="836"/>
      <c r="C710" s="835"/>
      <c r="D710" s="835"/>
      <c r="E710" s="835"/>
      <c r="F710" s="835"/>
      <c r="G710" s="835"/>
      <c r="H710" s="835"/>
      <c r="I710" s="835"/>
      <c r="J710" s="835"/>
      <c r="K710" s="835"/>
      <c r="L710" s="835"/>
      <c r="M710" s="835"/>
      <c r="N710" s="835"/>
      <c r="O710" s="835"/>
      <c r="P710" s="838"/>
      <c r="Q710" s="4" t="s">
        <v>54</v>
      </c>
      <c r="R710" s="5" t="s">
        <v>55</v>
      </c>
      <c r="S710" s="6" t="s">
        <v>56</v>
      </c>
      <c r="T710" s="843"/>
      <c r="U710" s="845"/>
      <c r="V710" s="7" t="s">
        <v>57</v>
      </c>
      <c r="W710" s="8" t="s">
        <v>21</v>
      </c>
      <c r="X710" s="9" t="s">
        <v>22</v>
      </c>
    </row>
    <row r="711" spans="2:24" ht="18" x14ac:dyDescent="0.25">
      <c r="B711" s="10"/>
      <c r="C711" s="11"/>
      <c r="D711" s="11"/>
      <c r="E711" s="11"/>
      <c r="F711" s="11"/>
      <c r="G711" s="11"/>
      <c r="H711" s="11"/>
      <c r="I711" s="11"/>
      <c r="J711" s="11"/>
      <c r="K711" s="11"/>
      <c r="L711" s="11"/>
      <c r="M711" s="11"/>
      <c r="N711" s="11"/>
      <c r="O711" s="12"/>
      <c r="P711" s="13"/>
      <c r="Q711" s="14"/>
      <c r="R711" s="14"/>
      <c r="S711" s="14"/>
      <c r="T711" s="14"/>
      <c r="U711" s="14"/>
      <c r="V711" s="14"/>
      <c r="W711" s="14"/>
      <c r="X711" s="15"/>
    </row>
    <row r="712" spans="2:24" ht="18" x14ac:dyDescent="0.25">
      <c r="B712" s="16"/>
      <c r="C712" s="17"/>
      <c r="D712" s="17"/>
      <c r="E712" s="17"/>
      <c r="F712" s="18"/>
      <c r="G712" s="18"/>
      <c r="H712" s="18"/>
      <c r="I712" s="18"/>
      <c r="J712" s="18"/>
      <c r="K712" s="18"/>
      <c r="L712" s="17"/>
      <c r="M712" s="17"/>
      <c r="N712" s="17"/>
      <c r="O712" s="19"/>
      <c r="P712" s="412" t="s">
        <v>356</v>
      </c>
      <c r="Q712" s="20"/>
      <c r="R712" s="14"/>
      <c r="S712" s="14"/>
      <c r="T712" s="14"/>
      <c r="U712" s="14">
        <v>1</v>
      </c>
      <c r="V712" s="14">
        <f>R712</f>
        <v>0</v>
      </c>
      <c r="W712" s="14"/>
      <c r="X712" s="15"/>
    </row>
    <row r="713" spans="2:24" ht="18" x14ac:dyDescent="0.25">
      <c r="B713" s="16"/>
      <c r="C713" s="17"/>
      <c r="D713" s="17"/>
      <c r="E713" s="17"/>
      <c r="F713" s="18"/>
      <c r="G713" s="18"/>
      <c r="H713" s="18"/>
      <c r="I713" s="18"/>
      <c r="J713" s="18"/>
      <c r="K713" s="18"/>
      <c r="L713" s="17"/>
      <c r="M713" s="17"/>
      <c r="N713" s="17"/>
      <c r="O713" s="19"/>
      <c r="P713" s="13"/>
      <c r="Q713" s="20"/>
      <c r="R713" s="14"/>
      <c r="S713" s="14"/>
      <c r="T713" s="14"/>
      <c r="U713" s="14"/>
      <c r="V713" s="14">
        <f t="shared" ref="V713:V725" si="14">R713</f>
        <v>0</v>
      </c>
      <c r="W713" s="14"/>
      <c r="X713" s="15"/>
    </row>
    <row r="714" spans="2:24" ht="18" x14ac:dyDescent="0.25">
      <c r="B714" s="16"/>
      <c r="C714" s="17"/>
      <c r="D714" s="17"/>
      <c r="E714" s="17"/>
      <c r="F714" s="18"/>
      <c r="G714" s="18"/>
      <c r="H714" s="18"/>
      <c r="I714" s="18"/>
      <c r="J714" s="18"/>
      <c r="K714" s="18"/>
      <c r="L714" s="17"/>
      <c r="M714" s="17"/>
      <c r="N714" s="17"/>
      <c r="O714" s="19"/>
      <c r="P714" s="21"/>
      <c r="Q714" s="20"/>
      <c r="R714" s="20"/>
      <c r="S714" s="14"/>
      <c r="T714" s="14"/>
      <c r="U714" s="20"/>
      <c r="V714" s="14">
        <f t="shared" si="14"/>
        <v>0</v>
      </c>
      <c r="W714" s="14"/>
      <c r="X714" s="15"/>
    </row>
    <row r="715" spans="2:24" ht="18" x14ac:dyDescent="0.25">
      <c r="B715" s="16"/>
      <c r="D715" s="17"/>
      <c r="E715" s="17"/>
      <c r="F715" s="18"/>
      <c r="G715" s="18"/>
      <c r="H715" s="18"/>
      <c r="J715" s="18"/>
      <c r="K715" s="18"/>
      <c r="L715" s="17"/>
      <c r="M715" s="17"/>
      <c r="N715" s="17"/>
      <c r="O715" s="19"/>
      <c r="P715" s="13"/>
      <c r="Q715" s="20"/>
      <c r="R715" s="20"/>
      <c r="S715" s="20"/>
      <c r="T715" s="14"/>
      <c r="U715" s="20"/>
      <c r="V715" s="14">
        <f t="shared" si="14"/>
        <v>0</v>
      </c>
      <c r="W715" s="14"/>
      <c r="X715" s="15"/>
    </row>
    <row r="716" spans="2:24" ht="18" x14ac:dyDescent="0.25">
      <c r="B716" s="22"/>
      <c r="C716" s="17"/>
      <c r="D716" s="18"/>
      <c r="E716" s="17"/>
      <c r="F716" s="18"/>
      <c r="G716" s="18"/>
      <c r="H716" s="18"/>
      <c r="I716" s="18"/>
      <c r="J716" s="18"/>
      <c r="K716" s="18"/>
      <c r="L716" s="17"/>
      <c r="M716" s="17"/>
      <c r="N716" s="17"/>
      <c r="O716" s="19"/>
      <c r="P716" s="21"/>
      <c r="Q716" s="20"/>
      <c r="R716" s="20"/>
      <c r="S716" s="20"/>
      <c r="T716" s="14"/>
      <c r="U716" s="20"/>
      <c r="V716" s="14">
        <f t="shared" si="14"/>
        <v>0</v>
      </c>
      <c r="W716" s="14"/>
      <c r="X716" s="15"/>
    </row>
    <row r="717" spans="2:24" ht="18" x14ac:dyDescent="0.25">
      <c r="B717" s="16"/>
      <c r="C717" s="17"/>
      <c r="D717" s="17"/>
      <c r="E717" s="17"/>
      <c r="F717" s="18"/>
      <c r="G717" s="18"/>
      <c r="H717" s="18"/>
      <c r="I717" s="18"/>
      <c r="J717" s="18"/>
      <c r="K717" s="18"/>
      <c r="L717" s="17"/>
      <c r="M717" s="17"/>
      <c r="N717" s="17"/>
      <c r="O717" s="19"/>
      <c r="P717" s="412" t="s">
        <v>361</v>
      </c>
      <c r="Q717" s="20"/>
      <c r="R717" s="20"/>
      <c r="S717" s="20"/>
      <c r="T717" s="14"/>
      <c r="U717" s="20">
        <v>1</v>
      </c>
      <c r="V717" s="14">
        <f t="shared" si="14"/>
        <v>0</v>
      </c>
      <c r="W717" s="14"/>
      <c r="X717" s="23"/>
    </row>
    <row r="718" spans="2:24" ht="18" x14ac:dyDescent="0.25">
      <c r="B718" s="16"/>
      <c r="C718" s="17"/>
      <c r="D718" s="17"/>
      <c r="E718" s="17"/>
      <c r="F718" s="17"/>
      <c r="G718" s="17"/>
      <c r="H718" s="17"/>
      <c r="I718" s="17"/>
      <c r="J718" s="17"/>
      <c r="K718" s="17"/>
      <c r="L718" s="17"/>
      <c r="M718" s="17"/>
      <c r="N718" s="17"/>
      <c r="O718" s="19"/>
      <c r="P718" s="13"/>
      <c r="Q718" s="34"/>
      <c r="R718" s="194"/>
      <c r="S718" s="20"/>
      <c r="T718" s="14"/>
      <c r="U718" s="20"/>
      <c r="V718" s="14">
        <f t="shared" si="14"/>
        <v>0</v>
      </c>
      <c r="W718" s="14"/>
      <c r="X718" s="23"/>
    </row>
    <row r="719" spans="2:24" ht="18" x14ac:dyDescent="0.25">
      <c r="B719" s="16"/>
      <c r="C719" s="18"/>
      <c r="D719" s="17"/>
      <c r="E719" s="17"/>
      <c r="F719" s="17"/>
      <c r="G719" s="17"/>
      <c r="H719" s="17"/>
      <c r="I719" s="17"/>
      <c r="J719" s="17"/>
      <c r="K719" s="17"/>
      <c r="L719" s="17"/>
      <c r="M719" s="17"/>
      <c r="N719" s="17"/>
      <c r="O719" s="19"/>
      <c r="P719" s="21"/>
      <c r="Q719" s="20"/>
      <c r="R719" s="20"/>
      <c r="S719" s="20"/>
      <c r="T719" s="14"/>
      <c r="U719" s="20"/>
      <c r="V719" s="14">
        <f t="shared" si="14"/>
        <v>0</v>
      </c>
      <c r="W719" s="14"/>
      <c r="X719" s="23"/>
    </row>
    <row r="720" spans="2:24" ht="18" x14ac:dyDescent="0.25">
      <c r="B720" s="16"/>
      <c r="C720" s="17"/>
      <c r="D720" s="17"/>
      <c r="E720" s="17"/>
      <c r="F720" s="17"/>
      <c r="G720" s="17"/>
      <c r="H720" s="17"/>
      <c r="I720" s="17"/>
      <c r="J720" s="17"/>
      <c r="K720" s="17"/>
      <c r="L720" s="17"/>
      <c r="M720" s="17"/>
      <c r="N720" s="17"/>
      <c r="O720" s="19"/>
      <c r="P720" s="13"/>
      <c r="Q720" s="20"/>
      <c r="R720" s="20"/>
      <c r="S720" s="20"/>
      <c r="T720" s="14"/>
      <c r="U720" s="20"/>
      <c r="V720" s="14">
        <f t="shared" si="14"/>
        <v>0</v>
      </c>
      <c r="W720" s="14"/>
      <c r="X720" s="23"/>
    </row>
    <row r="721" spans="2:24" ht="18" x14ac:dyDescent="0.25">
      <c r="B721" s="16"/>
      <c r="C721" s="17"/>
      <c r="D721" s="17"/>
      <c r="E721" s="18"/>
      <c r="F721" s="17"/>
      <c r="G721" s="17"/>
      <c r="H721" s="17"/>
      <c r="I721" s="17"/>
      <c r="J721" s="17"/>
      <c r="K721" s="17"/>
      <c r="L721" s="17"/>
      <c r="M721" s="17"/>
      <c r="N721" s="17"/>
      <c r="O721" s="19"/>
      <c r="P721" s="13"/>
      <c r="Q721" s="20"/>
      <c r="R721" s="20"/>
      <c r="S721" s="20"/>
      <c r="T721" s="14"/>
      <c r="U721" s="20"/>
      <c r="V721" s="14">
        <f t="shared" si="14"/>
        <v>0</v>
      </c>
      <c r="W721" s="14"/>
      <c r="X721" s="23"/>
    </row>
    <row r="722" spans="2:24" ht="18" x14ac:dyDescent="0.25">
      <c r="B722" s="16"/>
      <c r="C722" s="18"/>
      <c r="D722" s="18"/>
      <c r="E722" s="18"/>
      <c r="F722" s="18"/>
      <c r="G722" s="18"/>
      <c r="H722" s="18"/>
      <c r="I722" s="18"/>
      <c r="J722" s="18"/>
      <c r="K722" s="18"/>
      <c r="L722" s="18"/>
      <c r="M722" s="18"/>
      <c r="N722" s="18"/>
      <c r="O722" s="19"/>
      <c r="P722" s="412" t="s">
        <v>362</v>
      </c>
      <c r="Q722" s="20"/>
      <c r="R722" s="20"/>
      <c r="S722" s="20"/>
      <c r="T722" s="14"/>
      <c r="U722" s="20">
        <v>1</v>
      </c>
      <c r="V722" s="14">
        <f t="shared" si="14"/>
        <v>0</v>
      </c>
      <c r="W722" s="14"/>
      <c r="X722" s="23"/>
    </row>
    <row r="723" spans="2:24" ht="18" x14ac:dyDescent="0.25">
      <c r="B723" s="16"/>
      <c r="C723" s="17"/>
      <c r="D723" s="24"/>
      <c r="E723" s="17"/>
      <c r="F723" s="17"/>
      <c r="G723" s="17"/>
      <c r="H723" s="17"/>
      <c r="I723" s="17"/>
      <c r="J723" s="18"/>
      <c r="K723" s="17"/>
      <c r="L723" s="17"/>
      <c r="M723" s="17"/>
      <c r="N723" s="17"/>
      <c r="O723" s="19"/>
      <c r="P723" s="13"/>
      <c r="Q723" s="20"/>
      <c r="R723" s="194"/>
      <c r="S723" s="20"/>
      <c r="T723" s="14"/>
      <c r="U723" s="20"/>
      <c r="V723" s="14">
        <f t="shared" si="14"/>
        <v>0</v>
      </c>
      <c r="W723" s="14"/>
      <c r="X723" s="23"/>
    </row>
    <row r="724" spans="2:24" ht="18" x14ac:dyDescent="0.25">
      <c r="B724" s="16"/>
      <c r="C724" s="18"/>
      <c r="D724" s="17"/>
      <c r="E724" s="17"/>
      <c r="F724" s="17"/>
      <c r="G724" s="17"/>
      <c r="H724" s="18"/>
      <c r="I724" s="18"/>
      <c r="J724" s="17"/>
      <c r="K724" s="18"/>
      <c r="L724" s="17"/>
      <c r="M724" s="17"/>
      <c r="N724" s="17"/>
      <c r="O724" s="19"/>
      <c r="P724" s="21"/>
      <c r="Q724" s="14"/>
      <c r="R724" s="14"/>
      <c r="S724" s="20"/>
      <c r="T724" s="14"/>
      <c r="U724" s="20"/>
      <c r="V724" s="14">
        <f t="shared" si="14"/>
        <v>0</v>
      </c>
      <c r="W724" s="14"/>
      <c r="X724" s="23"/>
    </row>
    <row r="725" spans="2:24" ht="18" x14ac:dyDescent="0.25">
      <c r="B725" s="16"/>
      <c r="C725" s="17"/>
      <c r="D725" s="17"/>
      <c r="E725" s="17"/>
      <c r="F725" s="17"/>
      <c r="G725" s="17"/>
      <c r="H725" s="17"/>
      <c r="I725" s="17"/>
      <c r="J725" s="17"/>
      <c r="K725" s="17"/>
      <c r="L725" s="17"/>
      <c r="M725" s="17"/>
      <c r="N725" s="17"/>
      <c r="O725" s="19"/>
      <c r="P725" s="21"/>
      <c r="Q725" s="20"/>
      <c r="R725" s="20"/>
      <c r="S725" s="20"/>
      <c r="T725" s="14"/>
      <c r="U725" s="20"/>
      <c r="V725" s="14">
        <f t="shared" si="14"/>
        <v>0</v>
      </c>
      <c r="W725" s="14"/>
      <c r="X725" s="23"/>
    </row>
    <row r="726" spans="2:24" ht="18" x14ac:dyDescent="0.25">
      <c r="B726" s="16"/>
      <c r="C726" s="17"/>
      <c r="D726" s="17"/>
      <c r="E726" s="17"/>
      <c r="F726" s="17"/>
      <c r="G726" s="17"/>
      <c r="H726" s="17"/>
      <c r="I726" s="17"/>
      <c r="J726" s="17"/>
      <c r="K726" s="17"/>
      <c r="L726" s="17"/>
      <c r="M726" s="17"/>
      <c r="N726" s="17"/>
      <c r="O726" s="19"/>
      <c r="P726" s="21"/>
      <c r="Q726" s="20"/>
      <c r="R726" s="20"/>
      <c r="S726" s="20"/>
      <c r="T726" s="14"/>
      <c r="U726" s="20"/>
      <c r="V726" s="20"/>
      <c r="W726" s="14"/>
      <c r="X726" s="23"/>
    </row>
    <row r="727" spans="2:24" ht="18" x14ac:dyDescent="0.25">
      <c r="B727" s="16"/>
      <c r="D727" s="17"/>
      <c r="E727" s="17"/>
      <c r="F727" s="17"/>
      <c r="G727" s="17"/>
      <c r="H727" s="17"/>
      <c r="I727" s="17"/>
      <c r="J727" s="17"/>
      <c r="K727" s="17"/>
      <c r="L727" s="17"/>
      <c r="M727" s="17"/>
      <c r="N727" s="17"/>
      <c r="O727" s="19"/>
      <c r="P727" s="25"/>
      <c r="Q727" s="20"/>
      <c r="R727" s="20"/>
      <c r="S727" s="20"/>
      <c r="T727" s="20"/>
      <c r="U727" s="20"/>
      <c r="V727" s="20"/>
      <c r="W727" s="14"/>
      <c r="X727" s="23"/>
    </row>
    <row r="728" spans="2:24" ht="18" x14ac:dyDescent="0.25">
      <c r="B728" s="16"/>
      <c r="C728" s="17"/>
      <c r="D728" s="17"/>
      <c r="E728" s="17"/>
      <c r="F728" s="17"/>
      <c r="G728" s="17"/>
      <c r="H728" s="17"/>
      <c r="I728" s="17"/>
      <c r="J728" s="17"/>
      <c r="K728" s="17"/>
      <c r="L728" s="17"/>
      <c r="M728" s="17"/>
      <c r="N728" s="17"/>
      <c r="O728" s="19"/>
      <c r="P728" s="21"/>
      <c r="Q728" s="20"/>
      <c r="R728" s="20"/>
      <c r="S728" s="20"/>
      <c r="T728" s="20"/>
      <c r="U728" s="20"/>
      <c r="V728" s="20"/>
      <c r="W728" s="14"/>
      <c r="X728" s="23"/>
    </row>
    <row r="729" spans="2:24" ht="18" x14ac:dyDescent="0.25">
      <c r="B729" s="16"/>
      <c r="C729" s="17"/>
      <c r="D729" s="17"/>
      <c r="E729" s="17"/>
      <c r="F729" s="17"/>
      <c r="G729" s="17"/>
      <c r="H729" s="17"/>
      <c r="I729" s="17"/>
      <c r="J729" s="17"/>
      <c r="K729" s="17"/>
      <c r="L729" s="17"/>
      <c r="M729" s="17"/>
      <c r="N729" s="17"/>
      <c r="O729" s="19"/>
      <c r="P729" s="21"/>
      <c r="Q729" s="20"/>
      <c r="R729" s="20"/>
      <c r="S729" s="20"/>
      <c r="T729" s="20"/>
      <c r="U729" s="20"/>
      <c r="V729" s="20"/>
      <c r="W729" s="14"/>
      <c r="X729" s="23"/>
    </row>
    <row r="730" spans="2:24" ht="18" x14ac:dyDescent="0.25">
      <c r="B730" s="16"/>
      <c r="C730" s="17"/>
      <c r="D730" s="17"/>
      <c r="E730" s="17"/>
      <c r="F730" s="17"/>
      <c r="G730" s="17"/>
      <c r="H730" s="17"/>
      <c r="I730" s="17"/>
      <c r="J730" s="17"/>
      <c r="K730" s="17"/>
      <c r="L730" s="17"/>
      <c r="M730" s="17"/>
      <c r="N730" s="17"/>
      <c r="O730" s="19"/>
      <c r="P730" s="21"/>
      <c r="Q730" s="20"/>
      <c r="R730" s="20"/>
      <c r="S730" s="20"/>
      <c r="T730" s="20"/>
      <c r="U730" s="20"/>
      <c r="V730" s="20"/>
      <c r="W730" s="14"/>
      <c r="X730" s="23"/>
    </row>
    <row r="731" spans="2:24" ht="18" x14ac:dyDescent="0.25">
      <c r="B731" s="16"/>
      <c r="C731" s="17"/>
      <c r="D731" s="17"/>
      <c r="E731" s="17"/>
      <c r="F731" s="17"/>
      <c r="G731" s="17"/>
      <c r="H731" s="17"/>
      <c r="I731" s="17"/>
      <c r="J731" s="17"/>
      <c r="K731" s="17"/>
      <c r="L731" s="17"/>
      <c r="M731" s="17"/>
      <c r="N731" s="17"/>
      <c r="O731" s="19"/>
      <c r="P731" s="26"/>
      <c r="Q731" s="20"/>
      <c r="R731" s="20"/>
      <c r="S731" s="20"/>
      <c r="T731" s="20"/>
      <c r="U731" s="20"/>
      <c r="V731" s="20"/>
      <c r="W731" s="14"/>
      <c r="X731" s="23"/>
    </row>
    <row r="732" spans="2:24" ht="18" x14ac:dyDescent="0.25">
      <c r="B732" s="16"/>
      <c r="C732" s="17"/>
      <c r="D732" s="17"/>
      <c r="E732" s="17"/>
      <c r="F732" s="17"/>
      <c r="G732" s="17"/>
      <c r="H732" s="17"/>
      <c r="I732" s="17"/>
      <c r="J732" s="17"/>
      <c r="K732" s="17"/>
      <c r="L732" s="17"/>
      <c r="M732" s="17"/>
      <c r="N732" s="17"/>
      <c r="O732" s="19"/>
      <c r="P732" s="26"/>
      <c r="Q732" s="20"/>
      <c r="R732" s="20"/>
      <c r="S732" s="20"/>
      <c r="T732" s="20"/>
      <c r="U732" s="20"/>
      <c r="V732" s="20"/>
      <c r="W732" s="14"/>
      <c r="X732" s="23"/>
    </row>
    <row r="733" spans="2:24" ht="18.75" thickBot="1" x14ac:dyDescent="0.3">
      <c r="B733" s="27"/>
      <c r="C733" s="28"/>
      <c r="D733" s="29"/>
      <c r="E733" s="28"/>
      <c r="F733" s="29"/>
      <c r="G733" s="29"/>
      <c r="H733" s="29"/>
      <c r="I733" s="29"/>
      <c r="J733" s="29"/>
      <c r="K733" s="29"/>
      <c r="L733" s="29"/>
      <c r="M733" s="29"/>
      <c r="N733" s="29"/>
      <c r="O733" s="30"/>
      <c r="P733" s="31"/>
      <c r="Q733" s="32"/>
      <c r="R733" s="32"/>
      <c r="S733" s="32"/>
      <c r="T733" s="32"/>
      <c r="U733" s="32"/>
      <c r="V733" s="33"/>
      <c r="W733" s="34"/>
      <c r="X733" s="35"/>
    </row>
    <row r="734" spans="2:24" ht="18.75" thickBot="1" x14ac:dyDescent="0.3">
      <c r="B734" s="786"/>
      <c r="C734" s="787"/>
      <c r="D734" s="787"/>
      <c r="E734" s="787"/>
      <c r="F734" s="787"/>
      <c r="G734" s="787"/>
      <c r="H734" s="787"/>
      <c r="I734" s="787"/>
      <c r="J734" s="787"/>
      <c r="K734" s="787"/>
      <c r="L734" s="787"/>
      <c r="M734" s="787"/>
      <c r="N734" s="787"/>
      <c r="O734" s="787"/>
      <c r="P734" s="788" t="s">
        <v>58</v>
      </c>
      <c r="Q734" s="787"/>
      <c r="R734" s="789" t="s">
        <v>53</v>
      </c>
      <c r="S734" s="790"/>
      <c r="T734" s="790"/>
      <c r="U734" s="791"/>
      <c r="V734" s="36"/>
      <c r="W734" s="37"/>
      <c r="X734" s="38">
        <f>SUM(U711:U733)</f>
        <v>3</v>
      </c>
    </row>
    <row r="735" spans="2:24" ht="17.25" thickBot="1" x14ac:dyDescent="0.3">
      <c r="B735" s="792" t="s">
        <v>59</v>
      </c>
      <c r="C735" s="793"/>
      <c r="D735" s="793"/>
      <c r="E735" s="793"/>
      <c r="F735" s="793"/>
      <c r="G735" s="793"/>
      <c r="H735" s="793"/>
      <c r="I735" s="794"/>
      <c r="J735" s="792" t="s">
        <v>60</v>
      </c>
      <c r="K735" s="793"/>
      <c r="L735" s="793"/>
      <c r="M735" s="793"/>
      <c r="N735" s="793"/>
      <c r="O735" s="793"/>
      <c r="P735" s="794"/>
      <c r="Q735" s="39"/>
      <c r="R735" s="40"/>
      <c r="S735" s="40"/>
      <c r="T735" s="40"/>
      <c r="U735" s="40"/>
      <c r="V735" s="40"/>
      <c r="W735" s="40"/>
      <c r="X735" s="41"/>
    </row>
    <row r="736" spans="2:24" ht="21" thickBot="1" x14ac:dyDescent="0.3">
      <c r="B736" s="795"/>
      <c r="C736" s="787"/>
      <c r="D736" s="787"/>
      <c r="E736" s="787"/>
      <c r="F736" s="787"/>
      <c r="G736" s="787"/>
      <c r="H736" s="787"/>
      <c r="I736" s="796"/>
      <c r="J736" s="795"/>
      <c r="K736" s="787"/>
      <c r="L736" s="787"/>
      <c r="M736" s="787"/>
      <c r="N736" s="787"/>
      <c r="O736" s="787"/>
      <c r="P736" s="796"/>
      <c r="Q736" s="797" t="s">
        <v>61</v>
      </c>
      <c r="R736" s="798"/>
      <c r="S736" s="798"/>
      <c r="T736" s="798"/>
      <c r="U736" s="798"/>
      <c r="V736" s="798"/>
      <c r="W736" s="799"/>
      <c r="X736" s="42">
        <f>X734</f>
        <v>3</v>
      </c>
    </row>
    <row r="738" spans="2:24" ht="15.75" thickBot="1" x14ac:dyDescent="0.3"/>
    <row r="739" spans="2:24" x14ac:dyDescent="0.25">
      <c r="B739" s="800"/>
      <c r="C739" s="793"/>
      <c r="D739" s="793"/>
      <c r="E739" s="793"/>
      <c r="F739" s="793"/>
      <c r="G739" s="803" t="s">
        <v>42</v>
      </c>
      <c r="H739" s="793"/>
      <c r="I739" s="793"/>
      <c r="J739" s="793"/>
      <c r="K739" s="793"/>
      <c r="L739" s="793"/>
      <c r="M739" s="793"/>
      <c r="N739" s="793"/>
      <c r="O739" s="793"/>
      <c r="P739" s="793"/>
      <c r="Q739" s="793"/>
      <c r="R739" s="804" t="s">
        <v>1</v>
      </c>
      <c r="S739" s="805"/>
      <c r="T739" s="805"/>
      <c r="U739" s="806"/>
      <c r="V739" s="807" t="s">
        <v>43</v>
      </c>
      <c r="W739" s="805"/>
      <c r="X739" s="808"/>
    </row>
    <row r="740" spans="2:24" x14ac:dyDescent="0.25">
      <c r="B740" s="801"/>
      <c r="C740" s="802"/>
      <c r="D740" s="802"/>
      <c r="E740" s="802"/>
      <c r="F740" s="802"/>
      <c r="G740" s="801"/>
      <c r="H740" s="802"/>
      <c r="I740" s="802"/>
      <c r="J740" s="802"/>
      <c r="K740" s="802"/>
      <c r="L740" s="802"/>
      <c r="M740" s="802"/>
      <c r="N740" s="802"/>
      <c r="O740" s="802"/>
      <c r="P740" s="802"/>
      <c r="Q740" s="802"/>
      <c r="R740" s="809" t="s">
        <v>3</v>
      </c>
      <c r="S740" s="810"/>
      <c r="T740" s="810"/>
      <c r="U740" s="811"/>
      <c r="V740" s="812">
        <v>1</v>
      </c>
      <c r="W740" s="810"/>
      <c r="X740" s="813"/>
    </row>
    <row r="741" spans="2:24" ht="15.75" thickBot="1" x14ac:dyDescent="0.3">
      <c r="B741" s="795"/>
      <c r="C741" s="787"/>
      <c r="D741" s="787"/>
      <c r="E741" s="787"/>
      <c r="F741" s="787"/>
      <c r="G741" s="795"/>
      <c r="H741" s="787"/>
      <c r="I741" s="787"/>
      <c r="J741" s="787"/>
      <c r="K741" s="787"/>
      <c r="L741" s="787"/>
      <c r="M741" s="787"/>
      <c r="N741" s="787"/>
      <c r="O741" s="787"/>
      <c r="P741" s="787"/>
      <c r="Q741" s="787"/>
      <c r="R741" s="814" t="s">
        <v>4</v>
      </c>
      <c r="S741" s="815"/>
      <c r="T741" s="815"/>
      <c r="U741" s="816"/>
      <c r="V741" s="817">
        <v>44236</v>
      </c>
      <c r="W741" s="818"/>
      <c r="X741" s="819"/>
    </row>
    <row r="742" spans="2:24" x14ac:dyDescent="0.25">
      <c r="B742" s="820" t="s">
        <v>44</v>
      </c>
      <c r="C742" s="793"/>
      <c r="D742" s="793"/>
      <c r="E742" s="793"/>
      <c r="F742" s="794"/>
      <c r="G742" s="821" t="s">
        <v>45</v>
      </c>
      <c r="H742" s="822"/>
      <c r="I742" s="822"/>
      <c r="J742" s="822"/>
      <c r="K742" s="822"/>
      <c r="L742" s="822"/>
      <c r="M742" s="822"/>
      <c r="N742" s="822"/>
      <c r="O742" s="822"/>
      <c r="P742" s="822"/>
      <c r="Q742" s="822"/>
      <c r="R742" s="822"/>
      <c r="S742" s="822"/>
      <c r="T742" s="822"/>
      <c r="U742" s="822"/>
      <c r="V742" s="822"/>
      <c r="W742" s="822"/>
      <c r="X742" s="823"/>
    </row>
    <row r="743" spans="2:24" ht="15.75" thickBot="1" x14ac:dyDescent="0.3">
      <c r="B743" s="795"/>
      <c r="C743" s="787"/>
      <c r="D743" s="787"/>
      <c r="E743" s="787"/>
      <c r="F743" s="796"/>
      <c r="G743" s="824"/>
      <c r="H743" s="825"/>
      <c r="I743" s="825"/>
      <c r="J743" s="825"/>
      <c r="K743" s="825"/>
      <c r="L743" s="825"/>
      <c r="M743" s="825"/>
      <c r="N743" s="825"/>
      <c r="O743" s="825"/>
      <c r="P743" s="825"/>
      <c r="Q743" s="825"/>
      <c r="R743" s="825"/>
      <c r="S743" s="825"/>
      <c r="T743" s="825"/>
      <c r="U743" s="825"/>
      <c r="V743" s="825"/>
      <c r="W743" s="825"/>
      <c r="X743" s="826"/>
    </row>
    <row r="744" spans="2:24" ht="18.75" thickBot="1" x14ac:dyDescent="0.3">
      <c r="B744" s="827" t="s">
        <v>46</v>
      </c>
      <c r="C744" s="798"/>
      <c r="D744" s="798"/>
      <c r="E744" s="798"/>
      <c r="F744" s="798"/>
      <c r="G744" s="798"/>
      <c r="H744" s="822" t="s">
        <v>47</v>
      </c>
      <c r="I744" s="793"/>
      <c r="J744" s="828"/>
      <c r="K744" s="798"/>
      <c r="L744" s="798"/>
      <c r="M744" s="798"/>
      <c r="N744" s="798"/>
      <c r="O744" s="798"/>
      <c r="P744" s="828" t="s">
        <v>48</v>
      </c>
      <c r="Q744" s="798"/>
      <c r="R744" s="798"/>
      <c r="S744" s="798"/>
      <c r="T744" s="798"/>
      <c r="U744" s="798"/>
      <c r="V744" s="798"/>
      <c r="W744" s="798"/>
      <c r="X744" s="799"/>
    </row>
    <row r="745" spans="2:24" ht="34.5" customHeight="1" thickBot="1" x14ac:dyDescent="0.3">
      <c r="B745" s="829">
        <f>PRESUPUESTO!$B$34</f>
        <v>4</v>
      </c>
      <c r="C745" s="793"/>
      <c r="D745" s="793"/>
      <c r="E745" s="793"/>
      <c r="F745" s="793"/>
      <c r="G745" s="793"/>
      <c r="H745" s="830">
        <f>PRESUPUESTO!B36</f>
        <v>4.0199999999999996</v>
      </c>
      <c r="I745" s="831"/>
      <c r="J745" s="832" t="str">
        <f>PRESUPUESTO!$F$34</f>
        <v>HIDROSANITARIOS</v>
      </c>
      <c r="K745" s="798"/>
      <c r="L745" s="798"/>
      <c r="M745" s="798"/>
      <c r="N745" s="798"/>
      <c r="O745" s="799"/>
      <c r="P745" s="833" t="str">
        <f>PRESUPUESTO!F36</f>
        <v>Suministro e instalación de orinal institucional con fluxometro blanco tipo Gotta o similar incluye Grifería y accesorios.</v>
      </c>
      <c r="Q745" s="793"/>
      <c r="R745" s="793"/>
      <c r="S745" s="793"/>
      <c r="T745" s="793"/>
      <c r="U745" s="793"/>
      <c r="V745" s="793"/>
      <c r="W745" s="793"/>
      <c r="X745" s="794"/>
    </row>
    <row r="746" spans="2:24" ht="18.75" thickBot="1" x14ac:dyDescent="0.3">
      <c r="B746" s="821" t="s">
        <v>49</v>
      </c>
      <c r="C746" s="834"/>
      <c r="D746" s="834"/>
      <c r="E746" s="834"/>
      <c r="F746" s="834"/>
      <c r="G746" s="834"/>
      <c r="H746" s="835"/>
      <c r="I746" s="835"/>
      <c r="J746" s="834"/>
      <c r="K746" s="834"/>
      <c r="L746" s="834"/>
      <c r="M746" s="834"/>
      <c r="N746" s="834"/>
      <c r="O746" s="834"/>
      <c r="P746" s="837" t="s">
        <v>50</v>
      </c>
      <c r="Q746" s="839" t="s">
        <v>51</v>
      </c>
      <c r="R746" s="840"/>
      <c r="S746" s="841"/>
      <c r="T746" s="842" t="s">
        <v>20</v>
      </c>
      <c r="U746" s="844" t="s">
        <v>52</v>
      </c>
      <c r="V746" s="846" t="s">
        <v>53</v>
      </c>
      <c r="W746" s="847"/>
      <c r="X746" s="848"/>
    </row>
    <row r="747" spans="2:24" ht="26.25" thickBot="1" x14ac:dyDescent="0.3">
      <c r="B747" s="836"/>
      <c r="C747" s="835"/>
      <c r="D747" s="835"/>
      <c r="E747" s="835"/>
      <c r="F747" s="835"/>
      <c r="G747" s="835"/>
      <c r="H747" s="835"/>
      <c r="I747" s="835"/>
      <c r="J747" s="835"/>
      <c r="K747" s="835"/>
      <c r="L747" s="835"/>
      <c r="M747" s="835"/>
      <c r="N747" s="835"/>
      <c r="O747" s="835"/>
      <c r="P747" s="838"/>
      <c r="Q747" s="4" t="s">
        <v>54</v>
      </c>
      <c r="R747" s="5" t="s">
        <v>55</v>
      </c>
      <c r="S747" s="6" t="s">
        <v>56</v>
      </c>
      <c r="T747" s="843"/>
      <c r="U747" s="845"/>
      <c r="V747" s="7" t="s">
        <v>57</v>
      </c>
      <c r="W747" s="8" t="s">
        <v>21</v>
      </c>
      <c r="X747" s="9" t="s">
        <v>22</v>
      </c>
    </row>
    <row r="748" spans="2:24" ht="18" x14ac:dyDescent="0.25">
      <c r="B748" s="10"/>
      <c r="C748" s="11"/>
      <c r="D748" s="11"/>
      <c r="E748" s="11"/>
      <c r="F748" s="11"/>
      <c r="G748" s="11"/>
      <c r="H748" s="11"/>
      <c r="I748" s="11"/>
      <c r="J748" s="11"/>
      <c r="K748" s="11"/>
      <c r="L748" s="11"/>
      <c r="M748" s="11"/>
      <c r="N748" s="11"/>
      <c r="O748" s="12"/>
      <c r="P748" s="13"/>
      <c r="Q748" s="14"/>
      <c r="R748" s="14"/>
      <c r="S748" s="14"/>
      <c r="T748" s="14"/>
      <c r="U748" s="14"/>
      <c r="V748" s="14"/>
      <c r="W748" s="14"/>
      <c r="X748" s="15"/>
    </row>
    <row r="749" spans="2:24" ht="18" x14ac:dyDescent="0.25">
      <c r="B749" s="16"/>
      <c r="C749" s="17"/>
      <c r="D749" s="17"/>
      <c r="E749" s="17"/>
      <c r="F749" s="18"/>
      <c r="G749" s="18"/>
      <c r="H749" s="18"/>
      <c r="I749" s="18"/>
      <c r="J749" s="18"/>
      <c r="K749" s="18"/>
      <c r="L749" s="17"/>
      <c r="M749" s="17"/>
      <c r="N749" s="17"/>
      <c r="O749" s="19"/>
      <c r="P749" s="412" t="s">
        <v>356</v>
      </c>
      <c r="Q749" s="20"/>
      <c r="R749" s="14"/>
      <c r="S749" s="14"/>
      <c r="T749" s="14"/>
      <c r="U749" s="14">
        <v>1</v>
      </c>
      <c r="V749" s="14">
        <f>R749</f>
        <v>0</v>
      </c>
      <c r="W749" s="14"/>
      <c r="X749" s="15"/>
    </row>
    <row r="750" spans="2:24" ht="18" x14ac:dyDescent="0.25">
      <c r="B750" s="16"/>
      <c r="C750" s="17"/>
      <c r="D750" s="17"/>
      <c r="E750" s="17"/>
      <c r="F750" s="18"/>
      <c r="G750" s="18"/>
      <c r="H750" s="18"/>
      <c r="I750" s="18"/>
      <c r="J750" s="18"/>
      <c r="K750" s="18"/>
      <c r="L750" s="17"/>
      <c r="M750" s="17"/>
      <c r="N750" s="17"/>
      <c r="O750" s="19"/>
      <c r="P750" s="13"/>
      <c r="Q750" s="20"/>
      <c r="R750" s="14"/>
      <c r="S750" s="14"/>
      <c r="T750" s="14"/>
      <c r="U750" s="14"/>
      <c r="V750" s="14">
        <f t="shared" ref="V750:V762" si="15">R750</f>
        <v>0</v>
      </c>
      <c r="W750" s="14"/>
      <c r="X750" s="15"/>
    </row>
    <row r="751" spans="2:24" ht="18" x14ac:dyDescent="0.25">
      <c r="B751" s="16"/>
      <c r="C751" s="17"/>
      <c r="D751" s="17"/>
      <c r="E751" s="17"/>
      <c r="F751" s="18"/>
      <c r="G751" s="18"/>
      <c r="H751" s="18"/>
      <c r="I751" s="18"/>
      <c r="J751" s="18"/>
      <c r="K751" s="18"/>
      <c r="L751" s="17"/>
      <c r="M751" s="17"/>
      <c r="N751" s="17"/>
      <c r="O751" s="19"/>
      <c r="P751" s="21"/>
      <c r="Q751" s="20"/>
      <c r="R751" s="20"/>
      <c r="S751" s="14"/>
      <c r="T751" s="14"/>
      <c r="U751" s="20"/>
      <c r="V751" s="14">
        <f t="shared" si="15"/>
        <v>0</v>
      </c>
      <c r="W751" s="14"/>
      <c r="X751" s="15"/>
    </row>
    <row r="752" spans="2:24" ht="18" x14ac:dyDescent="0.25">
      <c r="B752" s="16"/>
      <c r="D752" s="17"/>
      <c r="E752" s="17"/>
      <c r="F752" s="18"/>
      <c r="G752" s="18"/>
      <c r="H752" s="18"/>
      <c r="J752" s="18"/>
      <c r="K752" s="18"/>
      <c r="L752" s="17"/>
      <c r="M752" s="17"/>
      <c r="N752" s="17"/>
      <c r="O752" s="19"/>
      <c r="P752" s="13"/>
      <c r="Q752" s="20"/>
      <c r="R752" s="20"/>
      <c r="S752" s="20"/>
      <c r="T752" s="14"/>
      <c r="U752" s="20"/>
      <c r="V752" s="14">
        <f t="shared" si="15"/>
        <v>0</v>
      </c>
      <c r="W752" s="14"/>
      <c r="X752" s="15"/>
    </row>
    <row r="753" spans="2:24" ht="18" x14ac:dyDescent="0.25">
      <c r="B753" s="22"/>
      <c r="C753" s="17"/>
      <c r="D753" s="18"/>
      <c r="E753" s="17"/>
      <c r="F753" s="18"/>
      <c r="G753" s="18"/>
      <c r="H753" s="18"/>
      <c r="I753" s="18"/>
      <c r="J753" s="18"/>
      <c r="K753" s="18"/>
      <c r="L753" s="17"/>
      <c r="M753" s="17"/>
      <c r="N753" s="17"/>
      <c r="O753" s="19"/>
      <c r="P753" s="21"/>
      <c r="Q753" s="20"/>
      <c r="R753" s="20"/>
      <c r="S753" s="20"/>
      <c r="T753" s="14"/>
      <c r="U753" s="20"/>
      <c r="V753" s="14">
        <f t="shared" si="15"/>
        <v>0</v>
      </c>
      <c r="W753" s="14"/>
      <c r="X753" s="15"/>
    </row>
    <row r="754" spans="2:24" ht="18" x14ac:dyDescent="0.25">
      <c r="B754" s="16"/>
      <c r="C754" s="17"/>
      <c r="D754" s="17"/>
      <c r="E754" s="17"/>
      <c r="F754" s="18"/>
      <c r="G754" s="18"/>
      <c r="H754" s="18"/>
      <c r="I754" s="18"/>
      <c r="J754" s="18"/>
      <c r="K754" s="18"/>
      <c r="L754" s="17"/>
      <c r="M754" s="17"/>
      <c r="N754" s="17"/>
      <c r="O754" s="19"/>
      <c r="P754" s="412" t="s">
        <v>361</v>
      </c>
      <c r="Q754" s="20"/>
      <c r="R754" s="20"/>
      <c r="S754" s="20"/>
      <c r="T754" s="14"/>
      <c r="U754" s="20">
        <v>1</v>
      </c>
      <c r="V754" s="14">
        <f t="shared" si="15"/>
        <v>0</v>
      </c>
      <c r="W754" s="14"/>
      <c r="X754" s="23"/>
    </row>
    <row r="755" spans="2:24" ht="18" x14ac:dyDescent="0.25">
      <c r="B755" s="16"/>
      <c r="C755" s="17"/>
      <c r="D755" s="17"/>
      <c r="E755" s="17"/>
      <c r="F755" s="17"/>
      <c r="G755" s="17"/>
      <c r="H755" s="17"/>
      <c r="I755" s="17"/>
      <c r="J755" s="17"/>
      <c r="K755" s="17"/>
      <c r="L755" s="17"/>
      <c r="M755" s="17"/>
      <c r="N755" s="17"/>
      <c r="O755" s="19"/>
      <c r="P755" s="13"/>
      <c r="Q755" s="34"/>
      <c r="R755" s="194"/>
      <c r="S755" s="20"/>
      <c r="T755" s="14"/>
      <c r="U755" s="20"/>
      <c r="V755" s="14">
        <f t="shared" si="15"/>
        <v>0</v>
      </c>
      <c r="W755" s="14"/>
      <c r="X755" s="23"/>
    </row>
    <row r="756" spans="2:24" ht="18" x14ac:dyDescent="0.25">
      <c r="B756" s="16"/>
      <c r="C756" s="18"/>
      <c r="D756" s="17"/>
      <c r="E756" s="17"/>
      <c r="F756" s="17"/>
      <c r="G756" s="17"/>
      <c r="H756" s="17"/>
      <c r="I756" s="17"/>
      <c r="J756" s="17"/>
      <c r="K756" s="17"/>
      <c r="L756" s="17"/>
      <c r="M756" s="17"/>
      <c r="N756" s="17"/>
      <c r="O756" s="19"/>
      <c r="P756" s="21"/>
      <c r="Q756" s="20"/>
      <c r="R756" s="20"/>
      <c r="S756" s="20"/>
      <c r="T756" s="14"/>
      <c r="U756" s="20"/>
      <c r="V756" s="14">
        <f t="shared" si="15"/>
        <v>0</v>
      </c>
      <c r="W756" s="14"/>
      <c r="X756" s="23"/>
    </row>
    <row r="757" spans="2:24" ht="18" x14ac:dyDescent="0.25">
      <c r="B757" s="16"/>
      <c r="C757" s="17"/>
      <c r="D757" s="17"/>
      <c r="E757" s="17"/>
      <c r="F757" s="17"/>
      <c r="G757" s="17"/>
      <c r="H757" s="17"/>
      <c r="I757" s="17"/>
      <c r="J757" s="17"/>
      <c r="K757" s="17"/>
      <c r="L757" s="17"/>
      <c r="M757" s="17"/>
      <c r="N757" s="17"/>
      <c r="O757" s="19"/>
      <c r="P757" s="13"/>
      <c r="Q757" s="20"/>
      <c r="R757" s="20"/>
      <c r="S757" s="20"/>
      <c r="T757" s="14"/>
      <c r="U757" s="20"/>
      <c r="V757" s="14">
        <f t="shared" si="15"/>
        <v>0</v>
      </c>
      <c r="W757" s="14"/>
      <c r="X757" s="23"/>
    </row>
    <row r="758" spans="2:24" ht="18" x14ac:dyDescent="0.25">
      <c r="B758" s="16"/>
      <c r="C758" s="17"/>
      <c r="D758" s="17"/>
      <c r="E758" s="18"/>
      <c r="F758" s="17"/>
      <c r="G758" s="17"/>
      <c r="H758" s="17"/>
      <c r="I758" s="17"/>
      <c r="J758" s="17"/>
      <c r="K758" s="17"/>
      <c r="L758" s="17"/>
      <c r="M758" s="17"/>
      <c r="N758" s="17"/>
      <c r="O758" s="19"/>
      <c r="P758" s="13"/>
      <c r="Q758" s="20"/>
      <c r="R758" s="20"/>
      <c r="S758" s="20"/>
      <c r="T758" s="14"/>
      <c r="U758" s="20"/>
      <c r="V758" s="14">
        <f t="shared" si="15"/>
        <v>0</v>
      </c>
      <c r="W758" s="14"/>
      <c r="X758" s="23"/>
    </row>
    <row r="759" spans="2:24" ht="18" x14ac:dyDescent="0.25">
      <c r="B759" s="16"/>
      <c r="C759" s="18"/>
      <c r="D759" s="18"/>
      <c r="E759" s="18"/>
      <c r="F759" s="18"/>
      <c r="G759" s="18"/>
      <c r="H759" s="18"/>
      <c r="I759" s="18"/>
      <c r="J759" s="18"/>
      <c r="K759" s="18"/>
      <c r="L759" s="18"/>
      <c r="M759" s="18"/>
      <c r="N759" s="18"/>
      <c r="O759" s="19"/>
      <c r="P759" s="412" t="s">
        <v>362</v>
      </c>
      <c r="Q759" s="20"/>
      <c r="R759" s="20"/>
      <c r="S759" s="20"/>
      <c r="T759" s="14"/>
      <c r="U759" s="20">
        <v>1</v>
      </c>
      <c r="V759" s="14">
        <f t="shared" si="15"/>
        <v>0</v>
      </c>
      <c r="W759" s="14"/>
      <c r="X759" s="23"/>
    </row>
    <row r="760" spans="2:24" ht="18" x14ac:dyDescent="0.25">
      <c r="B760" s="16"/>
      <c r="C760" s="17"/>
      <c r="D760" s="24"/>
      <c r="E760" s="17"/>
      <c r="F760" s="17"/>
      <c r="G760" s="17"/>
      <c r="H760" s="17"/>
      <c r="I760" s="17"/>
      <c r="J760" s="18"/>
      <c r="K760" s="17"/>
      <c r="L760" s="17"/>
      <c r="M760" s="17"/>
      <c r="N760" s="17"/>
      <c r="O760" s="19"/>
      <c r="P760" s="13"/>
      <c r="Q760" s="20"/>
      <c r="R760" s="194"/>
      <c r="S760" s="20"/>
      <c r="T760" s="14"/>
      <c r="U760" s="20"/>
      <c r="V760" s="14">
        <f t="shared" si="15"/>
        <v>0</v>
      </c>
      <c r="W760" s="14"/>
      <c r="X760" s="23"/>
    </row>
    <row r="761" spans="2:24" ht="18" x14ac:dyDescent="0.25">
      <c r="B761" s="16"/>
      <c r="C761" s="18"/>
      <c r="D761" s="17"/>
      <c r="E761" s="17"/>
      <c r="F761" s="17"/>
      <c r="G761" s="17"/>
      <c r="H761" s="18"/>
      <c r="I761" s="18"/>
      <c r="J761" s="17"/>
      <c r="K761" s="18"/>
      <c r="L761" s="17"/>
      <c r="M761" s="17"/>
      <c r="N761" s="17"/>
      <c r="O761" s="19"/>
      <c r="P761" s="21"/>
      <c r="Q761" s="14"/>
      <c r="R761" s="14"/>
      <c r="S761" s="20"/>
      <c r="T761" s="14"/>
      <c r="U761" s="20"/>
      <c r="V761" s="14">
        <f t="shared" si="15"/>
        <v>0</v>
      </c>
      <c r="W761" s="14"/>
      <c r="X761" s="23"/>
    </row>
    <row r="762" spans="2:24" ht="18" x14ac:dyDescent="0.25">
      <c r="B762" s="16"/>
      <c r="C762" s="17"/>
      <c r="D762" s="17"/>
      <c r="E762" s="17"/>
      <c r="F762" s="17"/>
      <c r="G762" s="17"/>
      <c r="H762" s="17"/>
      <c r="I762" s="17"/>
      <c r="J762" s="17"/>
      <c r="K762" s="17"/>
      <c r="L762" s="17"/>
      <c r="M762" s="17"/>
      <c r="N762" s="17"/>
      <c r="O762" s="19"/>
      <c r="P762" s="21"/>
      <c r="Q762" s="20"/>
      <c r="R762" s="20"/>
      <c r="S762" s="20"/>
      <c r="T762" s="14"/>
      <c r="U762" s="20"/>
      <c r="V762" s="14">
        <f t="shared" si="15"/>
        <v>0</v>
      </c>
      <c r="W762" s="14"/>
      <c r="X762" s="23"/>
    </row>
    <row r="763" spans="2:24" ht="18" x14ac:dyDescent="0.25">
      <c r="B763" s="16"/>
      <c r="C763" s="17"/>
      <c r="D763" s="17"/>
      <c r="E763" s="17"/>
      <c r="F763" s="17"/>
      <c r="G763" s="17"/>
      <c r="H763" s="17"/>
      <c r="I763" s="17"/>
      <c r="J763" s="17"/>
      <c r="K763" s="17"/>
      <c r="L763" s="17"/>
      <c r="M763" s="17"/>
      <c r="N763" s="17"/>
      <c r="O763" s="19"/>
      <c r="P763" s="21"/>
      <c r="Q763" s="20"/>
      <c r="R763" s="20"/>
      <c r="S763" s="20"/>
      <c r="T763" s="14"/>
      <c r="U763" s="20"/>
      <c r="V763" s="20"/>
      <c r="W763" s="14"/>
      <c r="X763" s="23"/>
    </row>
    <row r="764" spans="2:24" ht="18" x14ac:dyDescent="0.25">
      <c r="B764" s="16"/>
      <c r="D764" s="17"/>
      <c r="E764" s="17"/>
      <c r="F764" s="17"/>
      <c r="G764" s="17"/>
      <c r="H764" s="17"/>
      <c r="I764" s="17"/>
      <c r="J764" s="17"/>
      <c r="K764" s="17"/>
      <c r="L764" s="17"/>
      <c r="M764" s="17"/>
      <c r="N764" s="17"/>
      <c r="O764" s="19"/>
      <c r="P764" s="25"/>
      <c r="Q764" s="20"/>
      <c r="R764" s="20"/>
      <c r="S764" s="20"/>
      <c r="T764" s="20"/>
      <c r="U764" s="20"/>
      <c r="V764" s="20"/>
      <c r="W764" s="14"/>
      <c r="X764" s="23"/>
    </row>
    <row r="765" spans="2:24" ht="18" x14ac:dyDescent="0.25">
      <c r="B765" s="16"/>
      <c r="C765" s="17"/>
      <c r="D765" s="17"/>
      <c r="E765" s="17"/>
      <c r="F765" s="17"/>
      <c r="G765" s="17"/>
      <c r="H765" s="17"/>
      <c r="I765" s="17"/>
      <c r="J765" s="17"/>
      <c r="K765" s="17"/>
      <c r="L765" s="17"/>
      <c r="M765" s="17"/>
      <c r="N765" s="17"/>
      <c r="O765" s="19"/>
      <c r="P765" s="21"/>
      <c r="Q765" s="20"/>
      <c r="R765" s="20"/>
      <c r="S765" s="20"/>
      <c r="T765" s="20"/>
      <c r="U765" s="20"/>
      <c r="V765" s="20"/>
      <c r="W765" s="14"/>
      <c r="X765" s="23"/>
    </row>
    <row r="766" spans="2:24" ht="18" x14ac:dyDescent="0.25">
      <c r="B766" s="16"/>
      <c r="C766" s="17"/>
      <c r="D766" s="17"/>
      <c r="E766" s="17"/>
      <c r="F766" s="17"/>
      <c r="G766" s="17"/>
      <c r="H766" s="17"/>
      <c r="I766" s="17"/>
      <c r="J766" s="17"/>
      <c r="K766" s="17"/>
      <c r="L766" s="17"/>
      <c r="M766" s="17"/>
      <c r="N766" s="17"/>
      <c r="O766" s="19"/>
      <c r="P766" s="21"/>
      <c r="Q766" s="20"/>
      <c r="R766" s="20"/>
      <c r="S766" s="20"/>
      <c r="T766" s="20"/>
      <c r="U766" s="20"/>
      <c r="V766" s="20"/>
      <c r="W766" s="14"/>
      <c r="X766" s="23"/>
    </row>
    <row r="767" spans="2:24" ht="18" x14ac:dyDescent="0.25">
      <c r="B767" s="16"/>
      <c r="C767" s="17"/>
      <c r="D767" s="17"/>
      <c r="E767" s="17"/>
      <c r="F767" s="17"/>
      <c r="G767" s="17"/>
      <c r="H767" s="17"/>
      <c r="I767" s="17"/>
      <c r="J767" s="17"/>
      <c r="K767" s="17"/>
      <c r="L767" s="17"/>
      <c r="M767" s="17"/>
      <c r="N767" s="17"/>
      <c r="O767" s="19"/>
      <c r="P767" s="21"/>
      <c r="Q767" s="20"/>
      <c r="R767" s="20"/>
      <c r="S767" s="20"/>
      <c r="T767" s="20"/>
      <c r="U767" s="20"/>
      <c r="V767" s="20"/>
      <c r="W767" s="14"/>
      <c r="X767" s="23"/>
    </row>
    <row r="768" spans="2:24" ht="18" x14ac:dyDescent="0.25">
      <c r="B768" s="16"/>
      <c r="C768" s="17"/>
      <c r="D768" s="17"/>
      <c r="E768" s="17"/>
      <c r="F768" s="17"/>
      <c r="G768" s="17"/>
      <c r="H768" s="17"/>
      <c r="I768" s="17"/>
      <c r="J768" s="17"/>
      <c r="K768" s="17"/>
      <c r="L768" s="17"/>
      <c r="M768" s="17"/>
      <c r="N768" s="17"/>
      <c r="O768" s="19"/>
      <c r="P768" s="26"/>
      <c r="Q768" s="20"/>
      <c r="R768" s="20"/>
      <c r="S768" s="20"/>
      <c r="T768" s="20"/>
      <c r="U768" s="20"/>
      <c r="V768" s="20"/>
      <c r="W768" s="14"/>
      <c r="X768" s="23"/>
    </row>
    <row r="769" spans="2:24" ht="18" x14ac:dyDescent="0.25">
      <c r="B769" s="16"/>
      <c r="C769" s="17"/>
      <c r="D769" s="17"/>
      <c r="E769" s="17"/>
      <c r="F769" s="17"/>
      <c r="G769" s="17"/>
      <c r="H769" s="17"/>
      <c r="I769" s="17"/>
      <c r="J769" s="17"/>
      <c r="K769" s="17"/>
      <c r="L769" s="17"/>
      <c r="M769" s="17"/>
      <c r="N769" s="17"/>
      <c r="O769" s="19"/>
      <c r="P769" s="26"/>
      <c r="Q769" s="20"/>
      <c r="R769" s="20"/>
      <c r="S769" s="20"/>
      <c r="T769" s="20"/>
      <c r="U769" s="20"/>
      <c r="V769" s="20"/>
      <c r="W769" s="14"/>
      <c r="X769" s="23"/>
    </row>
    <row r="770" spans="2:24" ht="18.75" thickBot="1" x14ac:dyDescent="0.3">
      <c r="B770" s="27"/>
      <c r="C770" s="28"/>
      <c r="D770" s="29"/>
      <c r="E770" s="28"/>
      <c r="F770" s="29"/>
      <c r="G770" s="29"/>
      <c r="H770" s="29"/>
      <c r="I770" s="29"/>
      <c r="J770" s="29"/>
      <c r="K770" s="29"/>
      <c r="L770" s="29"/>
      <c r="M770" s="29"/>
      <c r="N770" s="29"/>
      <c r="O770" s="30"/>
      <c r="P770" s="31"/>
      <c r="Q770" s="32"/>
      <c r="R770" s="32"/>
      <c r="S770" s="32"/>
      <c r="T770" s="32"/>
      <c r="U770" s="32"/>
      <c r="V770" s="33"/>
      <c r="W770" s="34"/>
      <c r="X770" s="35"/>
    </row>
    <row r="771" spans="2:24" ht="18.75" thickBot="1" x14ac:dyDescent="0.3">
      <c r="B771" s="786"/>
      <c r="C771" s="787"/>
      <c r="D771" s="787"/>
      <c r="E771" s="787"/>
      <c r="F771" s="787"/>
      <c r="G771" s="787"/>
      <c r="H771" s="787"/>
      <c r="I771" s="787"/>
      <c r="J771" s="787"/>
      <c r="K771" s="787"/>
      <c r="L771" s="787"/>
      <c r="M771" s="787"/>
      <c r="N771" s="787"/>
      <c r="O771" s="787"/>
      <c r="P771" s="788" t="s">
        <v>58</v>
      </c>
      <c r="Q771" s="787"/>
      <c r="R771" s="789" t="s">
        <v>53</v>
      </c>
      <c r="S771" s="790"/>
      <c r="T771" s="790"/>
      <c r="U771" s="791"/>
      <c r="V771" s="36"/>
      <c r="W771" s="37"/>
      <c r="X771" s="38">
        <f>SUM(U748:U770)</f>
        <v>3</v>
      </c>
    </row>
    <row r="772" spans="2:24" ht="17.25" thickBot="1" x14ac:dyDescent="0.3">
      <c r="B772" s="792" t="s">
        <v>59</v>
      </c>
      <c r="C772" s="793"/>
      <c r="D772" s="793"/>
      <c r="E772" s="793"/>
      <c r="F772" s="793"/>
      <c r="G772" s="793"/>
      <c r="H772" s="793"/>
      <c r="I772" s="794"/>
      <c r="J772" s="792" t="s">
        <v>60</v>
      </c>
      <c r="K772" s="793"/>
      <c r="L772" s="793"/>
      <c r="M772" s="793"/>
      <c r="N772" s="793"/>
      <c r="O772" s="793"/>
      <c r="P772" s="794"/>
      <c r="Q772" s="39"/>
      <c r="R772" s="40"/>
      <c r="S772" s="40"/>
      <c r="T772" s="40"/>
      <c r="U772" s="40"/>
      <c r="V772" s="40"/>
      <c r="W772" s="40"/>
      <c r="X772" s="41"/>
    </row>
    <row r="773" spans="2:24" ht="21" thickBot="1" x14ac:dyDescent="0.3">
      <c r="B773" s="795"/>
      <c r="C773" s="787"/>
      <c r="D773" s="787"/>
      <c r="E773" s="787"/>
      <c r="F773" s="787"/>
      <c r="G773" s="787"/>
      <c r="H773" s="787"/>
      <c r="I773" s="796"/>
      <c r="J773" s="795"/>
      <c r="K773" s="787"/>
      <c r="L773" s="787"/>
      <c r="M773" s="787"/>
      <c r="N773" s="787"/>
      <c r="O773" s="787"/>
      <c r="P773" s="796"/>
      <c r="Q773" s="797" t="s">
        <v>61</v>
      </c>
      <c r="R773" s="798"/>
      <c r="S773" s="798"/>
      <c r="T773" s="798"/>
      <c r="U773" s="798"/>
      <c r="V773" s="798"/>
      <c r="W773" s="799"/>
      <c r="X773" s="42">
        <f>X771</f>
        <v>3</v>
      </c>
    </row>
    <row r="775" spans="2:24" ht="15.75" thickBot="1" x14ac:dyDescent="0.3"/>
    <row r="776" spans="2:24" x14ac:dyDescent="0.25">
      <c r="B776" s="800"/>
      <c r="C776" s="793"/>
      <c r="D776" s="793"/>
      <c r="E776" s="793"/>
      <c r="F776" s="793"/>
      <c r="G776" s="803" t="s">
        <v>42</v>
      </c>
      <c r="H776" s="793"/>
      <c r="I776" s="793"/>
      <c r="J776" s="793"/>
      <c r="K776" s="793"/>
      <c r="L776" s="793"/>
      <c r="M776" s="793"/>
      <c r="N776" s="793"/>
      <c r="O776" s="793"/>
      <c r="P776" s="793"/>
      <c r="Q776" s="793"/>
      <c r="R776" s="804" t="s">
        <v>1</v>
      </c>
      <c r="S776" s="805"/>
      <c r="T776" s="805"/>
      <c r="U776" s="806"/>
      <c r="V776" s="807" t="s">
        <v>43</v>
      </c>
      <c r="W776" s="805"/>
      <c r="X776" s="808"/>
    </row>
    <row r="777" spans="2:24" x14ac:dyDescent="0.25">
      <c r="B777" s="801"/>
      <c r="C777" s="802"/>
      <c r="D777" s="802"/>
      <c r="E777" s="802"/>
      <c r="F777" s="802"/>
      <c r="G777" s="801"/>
      <c r="H777" s="802"/>
      <c r="I777" s="802"/>
      <c r="J777" s="802"/>
      <c r="K777" s="802"/>
      <c r="L777" s="802"/>
      <c r="M777" s="802"/>
      <c r="N777" s="802"/>
      <c r="O777" s="802"/>
      <c r="P777" s="802"/>
      <c r="Q777" s="802"/>
      <c r="R777" s="809" t="s">
        <v>3</v>
      </c>
      <c r="S777" s="810"/>
      <c r="T777" s="810"/>
      <c r="U777" s="811"/>
      <c r="V777" s="812">
        <v>1</v>
      </c>
      <c r="W777" s="810"/>
      <c r="X777" s="813"/>
    </row>
    <row r="778" spans="2:24" ht="15.75" thickBot="1" x14ac:dyDescent="0.3">
      <c r="B778" s="795"/>
      <c r="C778" s="787"/>
      <c r="D778" s="787"/>
      <c r="E778" s="787"/>
      <c r="F778" s="787"/>
      <c r="G778" s="795"/>
      <c r="H778" s="787"/>
      <c r="I778" s="787"/>
      <c r="J778" s="787"/>
      <c r="K778" s="787"/>
      <c r="L778" s="787"/>
      <c r="M778" s="787"/>
      <c r="N778" s="787"/>
      <c r="O778" s="787"/>
      <c r="P778" s="787"/>
      <c r="Q778" s="787"/>
      <c r="R778" s="814" t="s">
        <v>4</v>
      </c>
      <c r="S778" s="815"/>
      <c r="T778" s="815"/>
      <c r="U778" s="816"/>
      <c r="V778" s="817">
        <v>44236</v>
      </c>
      <c r="W778" s="818"/>
      <c r="X778" s="819"/>
    </row>
    <row r="779" spans="2:24" x14ac:dyDescent="0.25">
      <c r="B779" s="820" t="s">
        <v>44</v>
      </c>
      <c r="C779" s="793"/>
      <c r="D779" s="793"/>
      <c r="E779" s="793"/>
      <c r="F779" s="794"/>
      <c r="G779" s="821" t="s">
        <v>45</v>
      </c>
      <c r="H779" s="822"/>
      <c r="I779" s="822"/>
      <c r="J779" s="822"/>
      <c r="K779" s="822"/>
      <c r="L779" s="822"/>
      <c r="M779" s="822"/>
      <c r="N779" s="822"/>
      <c r="O779" s="822"/>
      <c r="P779" s="822"/>
      <c r="Q779" s="822"/>
      <c r="R779" s="822"/>
      <c r="S779" s="822"/>
      <c r="T779" s="822"/>
      <c r="U779" s="822"/>
      <c r="V779" s="822"/>
      <c r="W779" s="822"/>
      <c r="X779" s="823"/>
    </row>
    <row r="780" spans="2:24" ht="15.75" thickBot="1" x14ac:dyDescent="0.3">
      <c r="B780" s="795"/>
      <c r="C780" s="787"/>
      <c r="D780" s="787"/>
      <c r="E780" s="787"/>
      <c r="F780" s="796"/>
      <c r="G780" s="824"/>
      <c r="H780" s="825"/>
      <c r="I780" s="825"/>
      <c r="J780" s="825"/>
      <c r="K780" s="825"/>
      <c r="L780" s="825"/>
      <c r="M780" s="825"/>
      <c r="N780" s="825"/>
      <c r="O780" s="825"/>
      <c r="P780" s="825"/>
      <c r="Q780" s="825"/>
      <c r="R780" s="825"/>
      <c r="S780" s="825"/>
      <c r="T780" s="825"/>
      <c r="U780" s="825"/>
      <c r="V780" s="825"/>
      <c r="W780" s="825"/>
      <c r="X780" s="826"/>
    </row>
    <row r="781" spans="2:24" ht="18.75" thickBot="1" x14ac:dyDescent="0.3">
      <c r="B781" s="827" t="s">
        <v>46</v>
      </c>
      <c r="C781" s="798"/>
      <c r="D781" s="798"/>
      <c r="E781" s="798"/>
      <c r="F781" s="798"/>
      <c r="G781" s="798"/>
      <c r="H781" s="822" t="s">
        <v>47</v>
      </c>
      <c r="I781" s="793"/>
      <c r="J781" s="828"/>
      <c r="K781" s="798"/>
      <c r="L781" s="798"/>
      <c r="M781" s="798"/>
      <c r="N781" s="798"/>
      <c r="O781" s="798"/>
      <c r="P781" s="828" t="s">
        <v>48</v>
      </c>
      <c r="Q781" s="798"/>
      <c r="R781" s="798"/>
      <c r="S781" s="798"/>
      <c r="T781" s="798"/>
      <c r="U781" s="798"/>
      <c r="V781" s="798"/>
      <c r="W781" s="798"/>
      <c r="X781" s="799"/>
    </row>
    <row r="782" spans="2:24" ht="37.5" customHeight="1" thickBot="1" x14ac:dyDescent="0.3">
      <c r="B782" s="829">
        <f>PRESUPUESTO!$B$34</f>
        <v>4</v>
      </c>
      <c r="C782" s="793"/>
      <c r="D782" s="793"/>
      <c r="E782" s="793"/>
      <c r="F782" s="793"/>
      <c r="G782" s="793"/>
      <c r="H782" s="830">
        <f>PRESUPUESTO!B37</f>
        <v>4.0299999999999994</v>
      </c>
      <c r="I782" s="831"/>
      <c r="J782" s="832" t="str">
        <f>PRESUPUESTO!$F$34</f>
        <v>HIDROSANITARIOS</v>
      </c>
      <c r="K782" s="798"/>
      <c r="L782" s="798"/>
      <c r="M782" s="798"/>
      <c r="N782" s="798"/>
      <c r="O782" s="799"/>
      <c r="P782" s="833" t="str">
        <f>PRESUPUESTO!F37</f>
        <v>Suministro e instalación de espejos ovalados color negro (50x100cm) para baños de 6 mm flotado</v>
      </c>
      <c r="Q782" s="793"/>
      <c r="R782" s="793"/>
      <c r="S782" s="793"/>
      <c r="T782" s="793"/>
      <c r="U782" s="793"/>
      <c r="V782" s="793"/>
      <c r="W782" s="793"/>
      <c r="X782" s="794"/>
    </row>
    <row r="783" spans="2:24" ht="18.75" thickBot="1" x14ac:dyDescent="0.3">
      <c r="B783" s="821" t="s">
        <v>49</v>
      </c>
      <c r="C783" s="834"/>
      <c r="D783" s="834"/>
      <c r="E783" s="834"/>
      <c r="F783" s="834"/>
      <c r="G783" s="834"/>
      <c r="H783" s="835"/>
      <c r="I783" s="835"/>
      <c r="J783" s="834"/>
      <c r="K783" s="834"/>
      <c r="L783" s="834"/>
      <c r="M783" s="834"/>
      <c r="N783" s="834"/>
      <c r="O783" s="834"/>
      <c r="P783" s="837" t="s">
        <v>50</v>
      </c>
      <c r="Q783" s="839" t="s">
        <v>51</v>
      </c>
      <c r="R783" s="840"/>
      <c r="S783" s="841"/>
      <c r="T783" s="842" t="s">
        <v>20</v>
      </c>
      <c r="U783" s="844" t="s">
        <v>52</v>
      </c>
      <c r="V783" s="846" t="s">
        <v>53</v>
      </c>
      <c r="W783" s="847"/>
      <c r="X783" s="848"/>
    </row>
    <row r="784" spans="2:24" ht="26.25" thickBot="1" x14ac:dyDescent="0.3">
      <c r="B784" s="836"/>
      <c r="C784" s="835"/>
      <c r="D784" s="835"/>
      <c r="E784" s="835"/>
      <c r="F784" s="835"/>
      <c r="G784" s="835"/>
      <c r="H784" s="835"/>
      <c r="I784" s="835"/>
      <c r="J784" s="835"/>
      <c r="K784" s="835"/>
      <c r="L784" s="835"/>
      <c r="M784" s="835"/>
      <c r="N784" s="835"/>
      <c r="O784" s="835"/>
      <c r="P784" s="838"/>
      <c r="Q784" s="4" t="s">
        <v>54</v>
      </c>
      <c r="R784" s="5" t="s">
        <v>55</v>
      </c>
      <c r="S784" s="6" t="s">
        <v>56</v>
      </c>
      <c r="T784" s="843"/>
      <c r="U784" s="845"/>
      <c r="V784" s="7" t="s">
        <v>57</v>
      </c>
      <c r="W784" s="8" t="s">
        <v>21</v>
      </c>
      <c r="X784" s="9" t="s">
        <v>22</v>
      </c>
    </row>
    <row r="785" spans="2:24" ht="18" x14ac:dyDescent="0.25">
      <c r="B785" s="10"/>
      <c r="C785" s="11"/>
      <c r="D785" s="11"/>
      <c r="E785" s="11"/>
      <c r="F785" s="11"/>
      <c r="G785" s="11"/>
      <c r="H785" s="11"/>
      <c r="I785" s="11"/>
      <c r="J785" s="11"/>
      <c r="K785" s="11"/>
      <c r="L785" s="11"/>
      <c r="M785" s="11"/>
      <c r="N785" s="11"/>
      <c r="O785" s="12"/>
      <c r="P785" s="13"/>
      <c r="Q785" s="14"/>
      <c r="R785" s="14"/>
      <c r="S785" s="14"/>
      <c r="T785" s="14"/>
      <c r="U785" s="14"/>
      <c r="V785" s="14"/>
      <c r="W785" s="14"/>
      <c r="X785" s="15"/>
    </row>
    <row r="786" spans="2:24" ht="18" x14ac:dyDescent="0.25">
      <c r="B786" s="16"/>
      <c r="C786" s="17"/>
      <c r="D786" s="17"/>
      <c r="E786" s="17"/>
      <c r="F786" s="18"/>
      <c r="G786" s="18"/>
      <c r="H786" s="18"/>
      <c r="I786" s="18"/>
      <c r="J786" s="18"/>
      <c r="K786" s="18"/>
      <c r="L786" s="17"/>
      <c r="M786" s="17"/>
      <c r="N786" s="17"/>
      <c r="O786" s="19"/>
      <c r="P786" s="412" t="s">
        <v>356</v>
      </c>
      <c r="Q786" s="20"/>
      <c r="R786" s="14"/>
      <c r="S786" s="14"/>
      <c r="T786" s="14"/>
      <c r="U786" s="14">
        <v>1</v>
      </c>
      <c r="V786" s="14">
        <f>R786</f>
        <v>0</v>
      </c>
      <c r="W786" s="14"/>
      <c r="X786" s="15"/>
    </row>
    <row r="787" spans="2:24" ht="18" x14ac:dyDescent="0.25">
      <c r="B787" s="16"/>
      <c r="C787" s="17"/>
      <c r="D787" s="17"/>
      <c r="E787" s="17"/>
      <c r="F787" s="18"/>
      <c r="G787" s="18"/>
      <c r="H787" s="18"/>
      <c r="I787" s="18"/>
      <c r="J787" s="18"/>
      <c r="K787" s="18"/>
      <c r="L787" s="17"/>
      <c r="M787" s="17"/>
      <c r="N787" s="17"/>
      <c r="O787" s="19"/>
      <c r="P787" s="13"/>
      <c r="Q787" s="20"/>
      <c r="R787" s="14"/>
      <c r="S787" s="14"/>
      <c r="T787" s="14"/>
      <c r="U787" s="14"/>
      <c r="V787" s="14">
        <f t="shared" ref="V787:V799" si="16">R787</f>
        <v>0</v>
      </c>
      <c r="W787" s="14"/>
      <c r="X787" s="15"/>
    </row>
    <row r="788" spans="2:24" ht="18" x14ac:dyDescent="0.25">
      <c r="B788" s="16"/>
      <c r="C788" s="17"/>
      <c r="D788" s="17"/>
      <c r="E788" s="17"/>
      <c r="F788" s="18"/>
      <c r="G788" s="18"/>
      <c r="H788" s="18"/>
      <c r="I788" s="18"/>
      <c r="J788" s="18"/>
      <c r="K788" s="18"/>
      <c r="L788" s="17"/>
      <c r="M788" s="17"/>
      <c r="N788" s="17"/>
      <c r="O788" s="19"/>
      <c r="P788" s="21"/>
      <c r="Q788" s="20"/>
      <c r="R788" s="20"/>
      <c r="S788" s="14"/>
      <c r="T788" s="14"/>
      <c r="U788" s="20"/>
      <c r="V788" s="14">
        <f t="shared" si="16"/>
        <v>0</v>
      </c>
      <c r="W788" s="14"/>
      <c r="X788" s="15"/>
    </row>
    <row r="789" spans="2:24" ht="18" x14ac:dyDescent="0.25">
      <c r="B789" s="16"/>
      <c r="D789" s="17"/>
      <c r="E789" s="17"/>
      <c r="F789" s="18"/>
      <c r="G789" s="18"/>
      <c r="H789" s="18"/>
      <c r="J789" s="18"/>
      <c r="K789" s="18"/>
      <c r="L789" s="17"/>
      <c r="M789" s="17"/>
      <c r="N789" s="17"/>
      <c r="O789" s="19"/>
      <c r="P789" s="13"/>
      <c r="Q789" s="20"/>
      <c r="R789" s="20"/>
      <c r="S789" s="20"/>
      <c r="T789" s="14"/>
      <c r="U789" s="20"/>
      <c r="V789" s="14">
        <f t="shared" si="16"/>
        <v>0</v>
      </c>
      <c r="W789" s="14"/>
      <c r="X789" s="15"/>
    </row>
    <row r="790" spans="2:24" ht="18" x14ac:dyDescent="0.25">
      <c r="B790" s="22"/>
      <c r="C790" s="17"/>
      <c r="D790" s="18"/>
      <c r="E790" s="17"/>
      <c r="F790" s="18"/>
      <c r="G790" s="18"/>
      <c r="H790" s="18"/>
      <c r="I790" s="18"/>
      <c r="J790" s="18"/>
      <c r="K790" s="18"/>
      <c r="L790" s="17"/>
      <c r="M790" s="17"/>
      <c r="N790" s="17"/>
      <c r="O790" s="19"/>
      <c r="P790" s="21"/>
      <c r="Q790" s="20"/>
      <c r="R790" s="20"/>
      <c r="S790" s="20"/>
      <c r="T790" s="14"/>
      <c r="U790" s="20"/>
      <c r="V790" s="14">
        <f t="shared" si="16"/>
        <v>0</v>
      </c>
      <c r="W790" s="14"/>
      <c r="X790" s="15"/>
    </row>
    <row r="791" spans="2:24" ht="18" x14ac:dyDescent="0.25">
      <c r="B791" s="16"/>
      <c r="C791" s="17"/>
      <c r="D791" s="17"/>
      <c r="E791" s="17"/>
      <c r="F791" s="18"/>
      <c r="G791" s="18"/>
      <c r="H791" s="18"/>
      <c r="I791" s="18"/>
      <c r="J791" s="18"/>
      <c r="K791" s="18"/>
      <c r="L791" s="17"/>
      <c r="M791" s="17"/>
      <c r="N791" s="17"/>
      <c r="O791" s="19"/>
      <c r="P791" s="412" t="s">
        <v>361</v>
      </c>
      <c r="Q791" s="20"/>
      <c r="R791" s="20"/>
      <c r="S791" s="20"/>
      <c r="T791" s="14"/>
      <c r="U791" s="20">
        <v>1</v>
      </c>
      <c r="V791" s="14">
        <f t="shared" si="16"/>
        <v>0</v>
      </c>
      <c r="W791" s="14"/>
      <c r="X791" s="23"/>
    </row>
    <row r="792" spans="2:24" ht="18" x14ac:dyDescent="0.25">
      <c r="B792" s="16"/>
      <c r="C792" s="17"/>
      <c r="D792" s="17"/>
      <c r="E792" s="17"/>
      <c r="F792" s="17"/>
      <c r="G792" s="17"/>
      <c r="H792" s="17"/>
      <c r="I792" s="17"/>
      <c r="J792" s="17"/>
      <c r="K792" s="17"/>
      <c r="L792" s="17"/>
      <c r="M792" s="17"/>
      <c r="N792" s="17"/>
      <c r="O792" s="19"/>
      <c r="P792" s="13"/>
      <c r="Q792" s="34"/>
      <c r="R792" s="194"/>
      <c r="S792" s="20"/>
      <c r="T792" s="14"/>
      <c r="U792" s="20"/>
      <c r="V792" s="14">
        <f t="shared" si="16"/>
        <v>0</v>
      </c>
      <c r="W792" s="14"/>
      <c r="X792" s="23"/>
    </row>
    <row r="793" spans="2:24" ht="18" x14ac:dyDescent="0.25">
      <c r="B793" s="16"/>
      <c r="C793" s="18"/>
      <c r="D793" s="17"/>
      <c r="E793" s="17"/>
      <c r="F793" s="17"/>
      <c r="G793" s="17"/>
      <c r="H793" s="17"/>
      <c r="I793" s="17"/>
      <c r="J793" s="17"/>
      <c r="K793" s="17"/>
      <c r="L793" s="17"/>
      <c r="M793" s="17"/>
      <c r="N793" s="17"/>
      <c r="O793" s="19"/>
      <c r="P793" s="21"/>
      <c r="Q793" s="20"/>
      <c r="R793" s="20"/>
      <c r="S793" s="20"/>
      <c r="T793" s="14"/>
      <c r="U793" s="20"/>
      <c r="V793" s="14">
        <f t="shared" si="16"/>
        <v>0</v>
      </c>
      <c r="W793" s="14"/>
      <c r="X793" s="23"/>
    </row>
    <row r="794" spans="2:24" ht="18" x14ac:dyDescent="0.25">
      <c r="B794" s="16"/>
      <c r="C794" s="17"/>
      <c r="D794" s="17"/>
      <c r="E794" s="17"/>
      <c r="F794" s="17"/>
      <c r="G794" s="17"/>
      <c r="H794" s="17"/>
      <c r="I794" s="17"/>
      <c r="J794" s="17"/>
      <c r="K794" s="17"/>
      <c r="L794" s="17"/>
      <c r="M794" s="17"/>
      <c r="N794" s="17"/>
      <c r="O794" s="19"/>
      <c r="P794" s="13"/>
      <c r="Q794" s="20"/>
      <c r="R794" s="20"/>
      <c r="S794" s="20"/>
      <c r="T794" s="14"/>
      <c r="U794" s="20"/>
      <c r="V794" s="14">
        <f t="shared" si="16"/>
        <v>0</v>
      </c>
      <c r="W794" s="14"/>
      <c r="X794" s="23"/>
    </row>
    <row r="795" spans="2:24" ht="18" x14ac:dyDescent="0.25">
      <c r="B795" s="16"/>
      <c r="C795" s="17"/>
      <c r="D795" s="17"/>
      <c r="E795" s="18"/>
      <c r="F795" s="17"/>
      <c r="G795" s="17"/>
      <c r="H795" s="17"/>
      <c r="I795" s="17"/>
      <c r="J795" s="17"/>
      <c r="K795" s="17"/>
      <c r="L795" s="17"/>
      <c r="M795" s="17"/>
      <c r="N795" s="17"/>
      <c r="O795" s="19"/>
      <c r="P795" s="13"/>
      <c r="Q795" s="20"/>
      <c r="R795" s="20"/>
      <c r="S795" s="20"/>
      <c r="T795" s="14"/>
      <c r="U795" s="20"/>
      <c r="V795" s="14">
        <f t="shared" si="16"/>
        <v>0</v>
      </c>
      <c r="W795" s="14"/>
      <c r="X795" s="23"/>
    </row>
    <row r="796" spans="2:24" ht="18" x14ac:dyDescent="0.25">
      <c r="B796" s="16"/>
      <c r="C796" s="18"/>
      <c r="D796" s="18"/>
      <c r="E796" s="18"/>
      <c r="F796" s="18"/>
      <c r="G796" s="18"/>
      <c r="H796" s="18"/>
      <c r="I796" s="18"/>
      <c r="J796" s="18"/>
      <c r="K796" s="18"/>
      <c r="L796" s="18"/>
      <c r="M796" s="18"/>
      <c r="N796" s="18"/>
      <c r="O796" s="19"/>
      <c r="P796" s="412" t="s">
        <v>362</v>
      </c>
      <c r="Q796" s="20"/>
      <c r="R796" s="20"/>
      <c r="S796" s="20"/>
      <c r="T796" s="14"/>
      <c r="U796" s="20">
        <v>1</v>
      </c>
      <c r="V796" s="14">
        <f t="shared" si="16"/>
        <v>0</v>
      </c>
      <c r="W796" s="14"/>
      <c r="X796" s="23"/>
    </row>
    <row r="797" spans="2:24" ht="18" x14ac:dyDescent="0.25">
      <c r="B797" s="16"/>
      <c r="C797" s="17"/>
      <c r="D797" s="24"/>
      <c r="E797" s="17"/>
      <c r="F797" s="17"/>
      <c r="G797" s="17"/>
      <c r="H797" s="17"/>
      <c r="I797" s="17"/>
      <c r="J797" s="18"/>
      <c r="K797" s="17"/>
      <c r="L797" s="17"/>
      <c r="M797" s="17"/>
      <c r="N797" s="17"/>
      <c r="O797" s="19"/>
      <c r="P797" s="13"/>
      <c r="Q797" s="20"/>
      <c r="R797" s="194"/>
      <c r="S797" s="20"/>
      <c r="T797" s="14"/>
      <c r="U797" s="20"/>
      <c r="V797" s="14">
        <f t="shared" si="16"/>
        <v>0</v>
      </c>
      <c r="W797" s="14"/>
      <c r="X797" s="23"/>
    </row>
    <row r="798" spans="2:24" ht="18" x14ac:dyDescent="0.25">
      <c r="B798" s="16"/>
      <c r="C798" s="18"/>
      <c r="D798" s="17"/>
      <c r="E798" s="17"/>
      <c r="F798" s="17"/>
      <c r="G798" s="17"/>
      <c r="H798" s="18"/>
      <c r="I798" s="18"/>
      <c r="J798" s="17"/>
      <c r="K798" s="18"/>
      <c r="L798" s="17"/>
      <c r="M798" s="17"/>
      <c r="N798" s="17"/>
      <c r="O798" s="19"/>
      <c r="P798" s="21"/>
      <c r="Q798" s="14"/>
      <c r="R798" s="14"/>
      <c r="S798" s="20"/>
      <c r="T798" s="14"/>
      <c r="U798" s="20"/>
      <c r="V798" s="14">
        <f t="shared" si="16"/>
        <v>0</v>
      </c>
      <c r="W798" s="14"/>
      <c r="X798" s="23"/>
    </row>
    <row r="799" spans="2:24" ht="18" x14ac:dyDescent="0.25">
      <c r="B799" s="16"/>
      <c r="C799" s="17"/>
      <c r="D799" s="17"/>
      <c r="E799" s="17"/>
      <c r="F799" s="17"/>
      <c r="G799" s="17"/>
      <c r="H799" s="17"/>
      <c r="I799" s="17"/>
      <c r="J799" s="17"/>
      <c r="K799" s="17"/>
      <c r="L799" s="17"/>
      <c r="M799" s="17"/>
      <c r="N799" s="17"/>
      <c r="O799" s="19"/>
      <c r="P799" s="21"/>
      <c r="Q799" s="20"/>
      <c r="R799" s="20"/>
      <c r="S799" s="20"/>
      <c r="T799" s="14"/>
      <c r="U799" s="20"/>
      <c r="V799" s="14">
        <f t="shared" si="16"/>
        <v>0</v>
      </c>
      <c r="W799" s="14"/>
      <c r="X799" s="23"/>
    </row>
    <row r="800" spans="2:24" ht="18" x14ac:dyDescent="0.25">
      <c r="B800" s="16"/>
      <c r="C800" s="17"/>
      <c r="D800" s="17"/>
      <c r="E800" s="17"/>
      <c r="F800" s="17"/>
      <c r="G800" s="17"/>
      <c r="H800" s="17"/>
      <c r="I800" s="17"/>
      <c r="J800" s="17"/>
      <c r="K800" s="17"/>
      <c r="L800" s="17"/>
      <c r="M800" s="17"/>
      <c r="N800" s="17"/>
      <c r="O800" s="19"/>
      <c r="P800" s="21"/>
      <c r="Q800" s="20"/>
      <c r="R800" s="20"/>
      <c r="S800" s="20"/>
      <c r="T800" s="14"/>
      <c r="U800" s="20"/>
      <c r="V800" s="20"/>
      <c r="W800" s="14"/>
      <c r="X800" s="23"/>
    </row>
    <row r="801" spans="2:24" ht="18" x14ac:dyDescent="0.25">
      <c r="B801" s="16"/>
      <c r="D801" s="17"/>
      <c r="E801" s="17"/>
      <c r="F801" s="17"/>
      <c r="G801" s="17"/>
      <c r="H801" s="17"/>
      <c r="I801" s="17"/>
      <c r="J801" s="17"/>
      <c r="K801" s="17"/>
      <c r="L801" s="17"/>
      <c r="M801" s="17"/>
      <c r="N801" s="17"/>
      <c r="O801" s="19"/>
      <c r="P801" s="25"/>
      <c r="Q801" s="20"/>
      <c r="R801" s="20"/>
      <c r="S801" s="20"/>
      <c r="T801" s="20"/>
      <c r="U801" s="20"/>
      <c r="V801" s="20"/>
      <c r="W801" s="14"/>
      <c r="X801" s="23"/>
    </row>
    <row r="802" spans="2:24" ht="18" x14ac:dyDescent="0.25">
      <c r="B802" s="16"/>
      <c r="C802" s="17"/>
      <c r="D802" s="17"/>
      <c r="E802" s="17"/>
      <c r="F802" s="17"/>
      <c r="G802" s="17"/>
      <c r="H802" s="17"/>
      <c r="I802" s="17"/>
      <c r="J802" s="17"/>
      <c r="K802" s="17"/>
      <c r="L802" s="17"/>
      <c r="M802" s="17"/>
      <c r="N802" s="17"/>
      <c r="O802" s="19"/>
      <c r="P802" s="21"/>
      <c r="Q802" s="20"/>
      <c r="R802" s="20"/>
      <c r="S802" s="20"/>
      <c r="T802" s="20"/>
      <c r="U802" s="20"/>
      <c r="V802" s="20"/>
      <c r="W802" s="14"/>
      <c r="X802" s="23"/>
    </row>
    <row r="803" spans="2:24" ht="18" x14ac:dyDescent="0.25">
      <c r="B803" s="16"/>
      <c r="C803" s="17"/>
      <c r="D803" s="17"/>
      <c r="E803" s="17"/>
      <c r="F803" s="17"/>
      <c r="G803" s="17"/>
      <c r="H803" s="17"/>
      <c r="I803" s="17"/>
      <c r="J803" s="17"/>
      <c r="K803" s="17"/>
      <c r="L803" s="17"/>
      <c r="M803" s="17"/>
      <c r="N803" s="17"/>
      <c r="O803" s="19"/>
      <c r="P803" s="21"/>
      <c r="Q803" s="20"/>
      <c r="R803" s="20"/>
      <c r="S803" s="20"/>
      <c r="T803" s="20"/>
      <c r="U803" s="20"/>
      <c r="V803" s="20"/>
      <c r="W803" s="14"/>
      <c r="X803" s="23"/>
    </row>
    <row r="804" spans="2:24" ht="18" x14ac:dyDescent="0.25">
      <c r="B804" s="16"/>
      <c r="C804" s="17"/>
      <c r="D804" s="17"/>
      <c r="E804" s="17"/>
      <c r="F804" s="17"/>
      <c r="G804" s="17"/>
      <c r="H804" s="17"/>
      <c r="I804" s="17"/>
      <c r="J804" s="17"/>
      <c r="K804" s="17"/>
      <c r="L804" s="17"/>
      <c r="M804" s="17"/>
      <c r="N804" s="17"/>
      <c r="O804" s="19"/>
      <c r="P804" s="21"/>
      <c r="Q804" s="20"/>
      <c r="R804" s="20"/>
      <c r="S804" s="20"/>
      <c r="T804" s="20"/>
      <c r="U804" s="20"/>
      <c r="V804" s="20"/>
      <c r="W804" s="14"/>
      <c r="X804" s="23"/>
    </row>
    <row r="805" spans="2:24" ht="18" x14ac:dyDescent="0.25">
      <c r="B805" s="16"/>
      <c r="C805" s="17"/>
      <c r="D805" s="17"/>
      <c r="E805" s="17"/>
      <c r="F805" s="17"/>
      <c r="G805" s="17"/>
      <c r="H805" s="17"/>
      <c r="I805" s="17"/>
      <c r="J805" s="17"/>
      <c r="K805" s="17"/>
      <c r="L805" s="17"/>
      <c r="M805" s="17"/>
      <c r="N805" s="17"/>
      <c r="O805" s="19"/>
      <c r="P805" s="26"/>
      <c r="Q805" s="20"/>
      <c r="R805" s="20"/>
      <c r="S805" s="20"/>
      <c r="T805" s="20"/>
      <c r="U805" s="20"/>
      <c r="V805" s="20"/>
      <c r="W805" s="14"/>
      <c r="X805" s="23"/>
    </row>
    <row r="806" spans="2:24" ht="18" x14ac:dyDescent="0.25">
      <c r="B806" s="16"/>
      <c r="C806" s="17"/>
      <c r="D806" s="17"/>
      <c r="E806" s="17"/>
      <c r="F806" s="17"/>
      <c r="G806" s="17"/>
      <c r="H806" s="17"/>
      <c r="I806" s="17"/>
      <c r="J806" s="17"/>
      <c r="K806" s="17"/>
      <c r="L806" s="17"/>
      <c r="M806" s="17"/>
      <c r="N806" s="17"/>
      <c r="O806" s="19"/>
      <c r="P806" s="26"/>
      <c r="Q806" s="20"/>
      <c r="R806" s="20"/>
      <c r="S806" s="20"/>
      <c r="T806" s="20"/>
      <c r="U806" s="20"/>
      <c r="V806" s="20"/>
      <c r="W806" s="14"/>
      <c r="X806" s="23"/>
    </row>
    <row r="807" spans="2:24" ht="18.75" thickBot="1" x14ac:dyDescent="0.3">
      <c r="B807" s="27"/>
      <c r="C807" s="28"/>
      <c r="D807" s="29"/>
      <c r="E807" s="28"/>
      <c r="F807" s="29"/>
      <c r="G807" s="29"/>
      <c r="H807" s="29"/>
      <c r="I807" s="29"/>
      <c r="J807" s="29"/>
      <c r="K807" s="29"/>
      <c r="L807" s="29"/>
      <c r="M807" s="29"/>
      <c r="N807" s="29"/>
      <c r="O807" s="30"/>
      <c r="P807" s="31"/>
      <c r="Q807" s="32"/>
      <c r="R807" s="32"/>
      <c r="S807" s="32"/>
      <c r="T807" s="32"/>
      <c r="U807" s="32"/>
      <c r="V807" s="33"/>
      <c r="W807" s="34"/>
      <c r="X807" s="35"/>
    </row>
    <row r="808" spans="2:24" ht="18.75" thickBot="1" x14ac:dyDescent="0.3">
      <c r="B808" s="786"/>
      <c r="C808" s="787"/>
      <c r="D808" s="787"/>
      <c r="E808" s="787"/>
      <c r="F808" s="787"/>
      <c r="G808" s="787"/>
      <c r="H808" s="787"/>
      <c r="I808" s="787"/>
      <c r="J808" s="787"/>
      <c r="K808" s="787"/>
      <c r="L808" s="787"/>
      <c r="M808" s="787"/>
      <c r="N808" s="787"/>
      <c r="O808" s="787"/>
      <c r="P808" s="788" t="s">
        <v>58</v>
      </c>
      <c r="Q808" s="787"/>
      <c r="R808" s="789" t="s">
        <v>53</v>
      </c>
      <c r="S808" s="790"/>
      <c r="T808" s="790"/>
      <c r="U808" s="791"/>
      <c r="V808" s="36"/>
      <c r="W808" s="37"/>
      <c r="X808" s="38">
        <f>SUM(U785:U807)</f>
        <v>3</v>
      </c>
    </row>
    <row r="809" spans="2:24" ht="17.25" thickBot="1" x14ac:dyDescent="0.3">
      <c r="B809" s="792" t="s">
        <v>59</v>
      </c>
      <c r="C809" s="793"/>
      <c r="D809" s="793"/>
      <c r="E809" s="793"/>
      <c r="F809" s="793"/>
      <c r="G809" s="793"/>
      <c r="H809" s="793"/>
      <c r="I809" s="794"/>
      <c r="J809" s="792" t="s">
        <v>60</v>
      </c>
      <c r="K809" s="793"/>
      <c r="L809" s="793"/>
      <c r="M809" s="793"/>
      <c r="N809" s="793"/>
      <c r="O809" s="793"/>
      <c r="P809" s="794"/>
      <c r="Q809" s="39"/>
      <c r="R809" s="40"/>
      <c r="S809" s="40"/>
      <c r="T809" s="40"/>
      <c r="U809" s="40"/>
      <c r="V809" s="40"/>
      <c r="W809" s="40"/>
      <c r="X809" s="41"/>
    </row>
    <row r="810" spans="2:24" ht="21" thickBot="1" x14ac:dyDescent="0.3">
      <c r="B810" s="795"/>
      <c r="C810" s="787"/>
      <c r="D810" s="787"/>
      <c r="E810" s="787"/>
      <c r="F810" s="787"/>
      <c r="G810" s="787"/>
      <c r="H810" s="787"/>
      <c r="I810" s="796"/>
      <c r="J810" s="795"/>
      <c r="K810" s="787"/>
      <c r="L810" s="787"/>
      <c r="M810" s="787"/>
      <c r="N810" s="787"/>
      <c r="O810" s="787"/>
      <c r="P810" s="796"/>
      <c r="Q810" s="797" t="s">
        <v>61</v>
      </c>
      <c r="R810" s="798"/>
      <c r="S810" s="798"/>
      <c r="T810" s="798"/>
      <c r="U810" s="798"/>
      <c r="V810" s="798"/>
      <c r="W810" s="799"/>
      <c r="X810" s="42">
        <f>X808</f>
        <v>3</v>
      </c>
    </row>
    <row r="812" spans="2:24" ht="15.75" thickBot="1" x14ac:dyDescent="0.3"/>
    <row r="813" spans="2:24" x14ac:dyDescent="0.25">
      <c r="B813" s="800"/>
      <c r="C813" s="793"/>
      <c r="D813" s="793"/>
      <c r="E813" s="793"/>
      <c r="F813" s="793"/>
      <c r="G813" s="803" t="s">
        <v>42</v>
      </c>
      <c r="H813" s="793"/>
      <c r="I813" s="793"/>
      <c r="J813" s="793"/>
      <c r="K813" s="793"/>
      <c r="L813" s="793"/>
      <c r="M813" s="793"/>
      <c r="N813" s="793"/>
      <c r="O813" s="793"/>
      <c r="P813" s="793"/>
      <c r="Q813" s="793"/>
      <c r="R813" s="804" t="s">
        <v>1</v>
      </c>
      <c r="S813" s="805"/>
      <c r="T813" s="805"/>
      <c r="U813" s="806"/>
      <c r="V813" s="807" t="s">
        <v>43</v>
      </c>
      <c r="W813" s="805"/>
      <c r="X813" s="808"/>
    </row>
    <row r="814" spans="2:24" x14ac:dyDescent="0.25">
      <c r="B814" s="801"/>
      <c r="C814" s="802"/>
      <c r="D814" s="802"/>
      <c r="E814" s="802"/>
      <c r="F814" s="802"/>
      <c r="G814" s="801"/>
      <c r="H814" s="802"/>
      <c r="I814" s="802"/>
      <c r="J814" s="802"/>
      <c r="K814" s="802"/>
      <c r="L814" s="802"/>
      <c r="M814" s="802"/>
      <c r="N814" s="802"/>
      <c r="O814" s="802"/>
      <c r="P814" s="802"/>
      <c r="Q814" s="802"/>
      <c r="R814" s="809" t="s">
        <v>3</v>
      </c>
      <c r="S814" s="810"/>
      <c r="T814" s="810"/>
      <c r="U814" s="811"/>
      <c r="V814" s="812">
        <v>1</v>
      </c>
      <c r="W814" s="810"/>
      <c r="X814" s="813"/>
    </row>
    <row r="815" spans="2:24" ht="15.75" thickBot="1" x14ac:dyDescent="0.3">
      <c r="B815" s="795"/>
      <c r="C815" s="787"/>
      <c r="D815" s="787"/>
      <c r="E815" s="787"/>
      <c r="F815" s="787"/>
      <c r="G815" s="795"/>
      <c r="H815" s="787"/>
      <c r="I815" s="787"/>
      <c r="J815" s="787"/>
      <c r="K815" s="787"/>
      <c r="L815" s="787"/>
      <c r="M815" s="787"/>
      <c r="N815" s="787"/>
      <c r="O815" s="787"/>
      <c r="P815" s="787"/>
      <c r="Q815" s="787"/>
      <c r="R815" s="814" t="s">
        <v>4</v>
      </c>
      <c r="S815" s="815"/>
      <c r="T815" s="815"/>
      <c r="U815" s="816"/>
      <c r="V815" s="817">
        <v>44236</v>
      </c>
      <c r="W815" s="818"/>
      <c r="X815" s="819"/>
    </row>
    <row r="816" spans="2:24" x14ac:dyDescent="0.25">
      <c r="B816" s="820" t="s">
        <v>44</v>
      </c>
      <c r="C816" s="793"/>
      <c r="D816" s="793"/>
      <c r="E816" s="793"/>
      <c r="F816" s="794"/>
      <c r="G816" s="821" t="s">
        <v>45</v>
      </c>
      <c r="H816" s="822"/>
      <c r="I816" s="822"/>
      <c r="J816" s="822"/>
      <c r="K816" s="822"/>
      <c r="L816" s="822"/>
      <c r="M816" s="822"/>
      <c r="N816" s="822"/>
      <c r="O816" s="822"/>
      <c r="P816" s="822"/>
      <c r="Q816" s="822"/>
      <c r="R816" s="822"/>
      <c r="S816" s="822"/>
      <c r="T816" s="822"/>
      <c r="U816" s="822"/>
      <c r="V816" s="822"/>
      <c r="W816" s="822"/>
      <c r="X816" s="823"/>
    </row>
    <row r="817" spans="2:24" ht="15.75" thickBot="1" x14ac:dyDescent="0.3">
      <c r="B817" s="795"/>
      <c r="C817" s="787"/>
      <c r="D817" s="787"/>
      <c r="E817" s="787"/>
      <c r="F817" s="796"/>
      <c r="G817" s="824"/>
      <c r="H817" s="825"/>
      <c r="I817" s="825"/>
      <c r="J817" s="825"/>
      <c r="K817" s="825"/>
      <c r="L817" s="825"/>
      <c r="M817" s="825"/>
      <c r="N817" s="825"/>
      <c r="O817" s="825"/>
      <c r="P817" s="825"/>
      <c r="Q817" s="825"/>
      <c r="R817" s="825"/>
      <c r="S817" s="825"/>
      <c r="T817" s="825"/>
      <c r="U817" s="825"/>
      <c r="V817" s="825"/>
      <c r="W817" s="825"/>
      <c r="X817" s="826"/>
    </row>
    <row r="818" spans="2:24" ht="18.75" thickBot="1" x14ac:dyDescent="0.3">
      <c r="B818" s="827" t="s">
        <v>46</v>
      </c>
      <c r="C818" s="798"/>
      <c r="D818" s="798"/>
      <c r="E818" s="798"/>
      <c r="F818" s="798"/>
      <c r="G818" s="798"/>
      <c r="H818" s="822" t="s">
        <v>47</v>
      </c>
      <c r="I818" s="793"/>
      <c r="J818" s="828"/>
      <c r="K818" s="798"/>
      <c r="L818" s="798"/>
      <c r="M818" s="798"/>
      <c r="N818" s="798"/>
      <c r="O818" s="798"/>
      <c r="P818" s="828" t="s">
        <v>48</v>
      </c>
      <c r="Q818" s="798"/>
      <c r="R818" s="798"/>
      <c r="S818" s="798"/>
      <c r="T818" s="798"/>
      <c r="U818" s="798"/>
      <c r="V818" s="798"/>
      <c r="W818" s="798"/>
      <c r="X818" s="799"/>
    </row>
    <row r="819" spans="2:24" ht="85.5" customHeight="1" thickBot="1" x14ac:dyDescent="0.3">
      <c r="B819" s="829">
        <f>PRESUPUESTO!$B$34</f>
        <v>4</v>
      </c>
      <c r="C819" s="793"/>
      <c r="D819" s="793"/>
      <c r="E819" s="793"/>
      <c r="F819" s="793"/>
      <c r="G819" s="793"/>
      <c r="H819" s="830">
        <f>PRESUPUESTO!B38</f>
        <v>4.0399999999999991</v>
      </c>
      <c r="I819" s="831"/>
      <c r="J819" s="832" t="str">
        <f>PRESUPUESTO!$F$34</f>
        <v>HIDROSANITARIOS</v>
      </c>
      <c r="K819" s="798"/>
      <c r="L819" s="798"/>
      <c r="M819" s="798"/>
      <c r="N819" s="798"/>
      <c r="O819" s="799"/>
      <c r="P819" s="833" t="str">
        <f>PRESUPUESTO!F38</f>
        <v>Suministro e instalacion de Lavamanos de sobreponer redondo diametro 365mm alto 120mm , incluye griferia decorativa color negro, meson en piedra sinterizada color Bianco Rhino y mueble flortante en melamina de 18mm color Ceniza de 0.50 de fondo x 0.80 frente x 0.65 alto con dos puertas con un entrepaño interior y un entrepaño exterior (Incluye mantenimientos de tuberias sanitaria e hidraulicas)</v>
      </c>
      <c r="Q819" s="793"/>
      <c r="R819" s="793"/>
      <c r="S819" s="793"/>
      <c r="T819" s="793"/>
      <c r="U819" s="793"/>
      <c r="V819" s="793"/>
      <c r="W819" s="793"/>
      <c r="X819" s="794"/>
    </row>
    <row r="820" spans="2:24" ht="18.75" thickBot="1" x14ac:dyDescent="0.3">
      <c r="B820" s="821" t="s">
        <v>49</v>
      </c>
      <c r="C820" s="834"/>
      <c r="D820" s="834"/>
      <c r="E820" s="834"/>
      <c r="F820" s="834"/>
      <c r="G820" s="834"/>
      <c r="H820" s="835"/>
      <c r="I820" s="835"/>
      <c r="J820" s="834"/>
      <c r="K820" s="834"/>
      <c r="L820" s="834"/>
      <c r="M820" s="834"/>
      <c r="N820" s="834"/>
      <c r="O820" s="834"/>
      <c r="P820" s="837" t="s">
        <v>50</v>
      </c>
      <c r="Q820" s="839" t="s">
        <v>51</v>
      </c>
      <c r="R820" s="840"/>
      <c r="S820" s="841"/>
      <c r="T820" s="842" t="s">
        <v>20</v>
      </c>
      <c r="U820" s="844" t="s">
        <v>52</v>
      </c>
      <c r="V820" s="846" t="s">
        <v>53</v>
      </c>
      <c r="W820" s="847"/>
      <c r="X820" s="848"/>
    </row>
    <row r="821" spans="2:24" ht="26.25" thickBot="1" x14ac:dyDescent="0.3">
      <c r="B821" s="836"/>
      <c r="C821" s="835"/>
      <c r="D821" s="835"/>
      <c r="E821" s="835"/>
      <c r="F821" s="835"/>
      <c r="G821" s="835"/>
      <c r="H821" s="835"/>
      <c r="I821" s="835"/>
      <c r="J821" s="835"/>
      <c r="K821" s="835"/>
      <c r="L821" s="835"/>
      <c r="M821" s="835"/>
      <c r="N821" s="835"/>
      <c r="O821" s="835"/>
      <c r="P821" s="838"/>
      <c r="Q821" s="4" t="s">
        <v>54</v>
      </c>
      <c r="R821" s="5" t="s">
        <v>55</v>
      </c>
      <c r="S821" s="6" t="s">
        <v>56</v>
      </c>
      <c r="T821" s="843"/>
      <c r="U821" s="845"/>
      <c r="V821" s="7" t="s">
        <v>57</v>
      </c>
      <c r="W821" s="8" t="s">
        <v>21</v>
      </c>
      <c r="X821" s="9" t="s">
        <v>22</v>
      </c>
    </row>
    <row r="822" spans="2:24" ht="18" x14ac:dyDescent="0.25">
      <c r="B822" s="10"/>
      <c r="C822" s="11"/>
      <c r="D822" s="11"/>
      <c r="E822" s="11"/>
      <c r="F822" s="11"/>
      <c r="G822" s="11"/>
      <c r="H822" s="11"/>
      <c r="I822" s="11"/>
      <c r="J822" s="11"/>
      <c r="K822" s="11"/>
      <c r="L822" s="11"/>
      <c r="M822" s="11"/>
      <c r="N822" s="11"/>
      <c r="O822" s="12"/>
      <c r="P822" s="13"/>
      <c r="Q822" s="14"/>
      <c r="R822" s="14"/>
      <c r="S822" s="14"/>
      <c r="T822" s="14"/>
      <c r="U822" s="14"/>
      <c r="V822" s="14"/>
      <c r="W822" s="14"/>
      <c r="X822" s="15"/>
    </row>
    <row r="823" spans="2:24" ht="18" x14ac:dyDescent="0.25">
      <c r="B823" s="16"/>
      <c r="C823" s="17"/>
      <c r="D823" s="17"/>
      <c r="E823" s="17"/>
      <c r="F823" s="18"/>
      <c r="G823" s="18"/>
      <c r="H823" s="18"/>
      <c r="I823" s="18"/>
      <c r="J823" s="18"/>
      <c r="K823" s="18"/>
      <c r="L823" s="17"/>
      <c r="M823" s="17"/>
      <c r="N823" s="17"/>
      <c r="O823" s="19"/>
      <c r="P823" s="412" t="s">
        <v>356</v>
      </c>
      <c r="Q823" s="20"/>
      <c r="R823" s="14"/>
      <c r="S823" s="14"/>
      <c r="T823" s="14"/>
      <c r="U823" s="14">
        <v>1</v>
      </c>
      <c r="V823" s="14">
        <f>R823</f>
        <v>0</v>
      </c>
      <c r="W823" s="14"/>
      <c r="X823" s="15"/>
    </row>
    <row r="824" spans="2:24" ht="18" x14ac:dyDescent="0.25">
      <c r="B824" s="16"/>
      <c r="C824" s="17"/>
      <c r="D824" s="17"/>
      <c r="E824" s="17"/>
      <c r="F824" s="18"/>
      <c r="G824" s="18"/>
      <c r="H824" s="18"/>
      <c r="I824" s="18"/>
      <c r="J824" s="18"/>
      <c r="K824" s="18"/>
      <c r="L824" s="17"/>
      <c r="M824" s="17"/>
      <c r="N824" s="17"/>
      <c r="O824" s="19"/>
      <c r="P824" s="13"/>
      <c r="Q824" s="20"/>
      <c r="R824" s="14"/>
      <c r="S824" s="14"/>
      <c r="T824" s="14"/>
      <c r="U824" s="14"/>
      <c r="V824" s="14">
        <f t="shared" ref="V824:V836" si="17">R824</f>
        <v>0</v>
      </c>
      <c r="W824" s="14"/>
      <c r="X824" s="15"/>
    </row>
    <row r="825" spans="2:24" ht="18" x14ac:dyDescent="0.25">
      <c r="B825" s="16"/>
      <c r="C825" s="17"/>
      <c r="D825" s="17"/>
      <c r="E825" s="17"/>
      <c r="F825" s="18"/>
      <c r="G825" s="18"/>
      <c r="H825" s="18"/>
      <c r="I825" s="18"/>
      <c r="J825" s="18"/>
      <c r="K825" s="18"/>
      <c r="L825" s="17"/>
      <c r="M825" s="17"/>
      <c r="N825" s="17"/>
      <c r="O825" s="19"/>
      <c r="P825" s="21"/>
      <c r="Q825" s="20"/>
      <c r="R825" s="20"/>
      <c r="S825" s="14"/>
      <c r="T825" s="14"/>
      <c r="U825" s="20"/>
      <c r="V825" s="14">
        <f t="shared" si="17"/>
        <v>0</v>
      </c>
      <c r="W825" s="14"/>
      <c r="X825" s="15"/>
    </row>
    <row r="826" spans="2:24" ht="18" x14ac:dyDescent="0.25">
      <c r="B826" s="16"/>
      <c r="D826" s="17"/>
      <c r="E826" s="17"/>
      <c r="F826" s="18"/>
      <c r="G826" s="18"/>
      <c r="H826" s="18"/>
      <c r="J826" s="18"/>
      <c r="K826" s="18"/>
      <c r="L826" s="17"/>
      <c r="M826" s="17"/>
      <c r="N826" s="17"/>
      <c r="O826" s="19"/>
      <c r="P826" s="13"/>
      <c r="Q826" s="20"/>
      <c r="R826" s="20"/>
      <c r="S826" s="20"/>
      <c r="T826" s="14"/>
      <c r="U826" s="20"/>
      <c r="V826" s="14">
        <f t="shared" si="17"/>
        <v>0</v>
      </c>
      <c r="W826" s="14"/>
      <c r="X826" s="15"/>
    </row>
    <row r="827" spans="2:24" ht="18" x14ac:dyDescent="0.25">
      <c r="B827" s="22"/>
      <c r="C827" s="17"/>
      <c r="D827" s="18"/>
      <c r="E827" s="17"/>
      <c r="F827" s="18"/>
      <c r="G827" s="18"/>
      <c r="H827" s="18"/>
      <c r="I827" s="18"/>
      <c r="J827" s="18"/>
      <c r="K827" s="18"/>
      <c r="L827" s="17"/>
      <c r="M827" s="17"/>
      <c r="N827" s="17"/>
      <c r="O827" s="19"/>
      <c r="P827" s="21"/>
      <c r="Q827" s="20"/>
      <c r="R827" s="20"/>
      <c r="S827" s="20"/>
      <c r="T827" s="14"/>
      <c r="U827" s="20"/>
      <c r="V827" s="14">
        <f t="shared" si="17"/>
        <v>0</v>
      </c>
      <c r="W827" s="14"/>
      <c r="X827" s="15"/>
    </row>
    <row r="828" spans="2:24" ht="18" x14ac:dyDescent="0.25">
      <c r="B828" s="16"/>
      <c r="C828" s="17"/>
      <c r="D828" s="17"/>
      <c r="E828" s="17"/>
      <c r="F828" s="18"/>
      <c r="G828" s="18"/>
      <c r="H828" s="18"/>
      <c r="I828" s="18"/>
      <c r="J828" s="18"/>
      <c r="K828" s="18"/>
      <c r="L828" s="17"/>
      <c r="M828" s="17"/>
      <c r="N828" s="17"/>
      <c r="O828" s="19"/>
      <c r="P828" s="412" t="s">
        <v>361</v>
      </c>
      <c r="Q828" s="20"/>
      <c r="R828" s="20"/>
      <c r="S828" s="20"/>
      <c r="T828" s="14"/>
      <c r="U828" s="20">
        <v>1</v>
      </c>
      <c r="V828" s="14">
        <f t="shared" si="17"/>
        <v>0</v>
      </c>
      <c r="W828" s="14"/>
      <c r="X828" s="23"/>
    </row>
    <row r="829" spans="2:24" ht="18" x14ac:dyDescent="0.25">
      <c r="B829" s="16"/>
      <c r="C829" s="17"/>
      <c r="D829" s="17"/>
      <c r="E829" s="17"/>
      <c r="F829" s="17"/>
      <c r="G829" s="17"/>
      <c r="H829" s="17"/>
      <c r="I829" s="17"/>
      <c r="J829" s="17"/>
      <c r="K829" s="17"/>
      <c r="L829" s="17"/>
      <c r="M829" s="17"/>
      <c r="N829" s="17"/>
      <c r="O829" s="19"/>
      <c r="P829" s="13"/>
      <c r="Q829" s="34"/>
      <c r="R829" s="194"/>
      <c r="S829" s="20"/>
      <c r="T829" s="14"/>
      <c r="U829" s="20"/>
      <c r="V829" s="14">
        <f t="shared" si="17"/>
        <v>0</v>
      </c>
      <c r="W829" s="14"/>
      <c r="X829" s="23"/>
    </row>
    <row r="830" spans="2:24" ht="18" x14ac:dyDescent="0.25">
      <c r="B830" s="16"/>
      <c r="C830" s="18"/>
      <c r="D830" s="17"/>
      <c r="E830" s="17"/>
      <c r="F830" s="17"/>
      <c r="G830" s="17"/>
      <c r="H830" s="17"/>
      <c r="I830" s="17"/>
      <c r="J830" s="17"/>
      <c r="K830" s="17"/>
      <c r="L830" s="17"/>
      <c r="M830" s="17"/>
      <c r="N830" s="17"/>
      <c r="O830" s="19"/>
      <c r="P830" s="21"/>
      <c r="Q830" s="20"/>
      <c r="R830" s="20"/>
      <c r="S830" s="20"/>
      <c r="T830" s="14"/>
      <c r="U830" s="20"/>
      <c r="V830" s="14">
        <f t="shared" si="17"/>
        <v>0</v>
      </c>
      <c r="W830" s="14"/>
      <c r="X830" s="23"/>
    </row>
    <row r="831" spans="2:24" ht="18" x14ac:dyDescent="0.25">
      <c r="B831" s="16"/>
      <c r="C831" s="17"/>
      <c r="D831" s="17"/>
      <c r="E831" s="17"/>
      <c r="F831" s="17"/>
      <c r="G831" s="17"/>
      <c r="H831" s="17"/>
      <c r="I831" s="17"/>
      <c r="J831" s="17"/>
      <c r="K831" s="17"/>
      <c r="L831" s="17"/>
      <c r="M831" s="17"/>
      <c r="N831" s="17"/>
      <c r="O831" s="19"/>
      <c r="P831" s="13"/>
      <c r="Q831" s="20"/>
      <c r="R831" s="20"/>
      <c r="S831" s="20"/>
      <c r="T831" s="14"/>
      <c r="U831" s="20"/>
      <c r="V831" s="14">
        <f t="shared" si="17"/>
        <v>0</v>
      </c>
      <c r="W831" s="14"/>
      <c r="X831" s="23"/>
    </row>
    <row r="832" spans="2:24" ht="18" x14ac:dyDescent="0.25">
      <c r="B832" s="16"/>
      <c r="C832" s="17"/>
      <c r="D832" s="17"/>
      <c r="E832" s="18"/>
      <c r="F832" s="17"/>
      <c r="G832" s="17"/>
      <c r="H832" s="17"/>
      <c r="I832" s="17"/>
      <c r="J832" s="17"/>
      <c r="K832" s="17"/>
      <c r="L832" s="17"/>
      <c r="M832" s="17"/>
      <c r="N832" s="17"/>
      <c r="O832" s="19"/>
      <c r="P832" s="13"/>
      <c r="Q832" s="20"/>
      <c r="R832" s="20"/>
      <c r="S832" s="20"/>
      <c r="T832" s="14"/>
      <c r="U832" s="20"/>
      <c r="V832" s="14">
        <f t="shared" si="17"/>
        <v>0</v>
      </c>
      <c r="W832" s="14"/>
      <c r="X832" s="23"/>
    </row>
    <row r="833" spans="2:24" ht="18" x14ac:dyDescent="0.25">
      <c r="B833" s="16"/>
      <c r="C833" s="18"/>
      <c r="D833" s="18"/>
      <c r="E833" s="18"/>
      <c r="F833" s="18"/>
      <c r="G833" s="18"/>
      <c r="H833" s="18"/>
      <c r="I833" s="18"/>
      <c r="J833" s="18"/>
      <c r="K833" s="18"/>
      <c r="L833" s="18"/>
      <c r="M833" s="18"/>
      <c r="N833" s="18"/>
      <c r="O833" s="19"/>
      <c r="P833" s="412" t="s">
        <v>362</v>
      </c>
      <c r="Q833" s="20"/>
      <c r="R833" s="20"/>
      <c r="S833" s="20"/>
      <c r="T833" s="14"/>
      <c r="U833" s="20">
        <v>1</v>
      </c>
      <c r="V833" s="14">
        <f t="shared" si="17"/>
        <v>0</v>
      </c>
      <c r="W833" s="14"/>
      <c r="X833" s="23"/>
    </row>
    <row r="834" spans="2:24" ht="18" x14ac:dyDescent="0.25">
      <c r="B834" s="16"/>
      <c r="C834" s="17"/>
      <c r="D834" s="24"/>
      <c r="E834" s="17"/>
      <c r="F834" s="17"/>
      <c r="G834" s="17"/>
      <c r="H834" s="17"/>
      <c r="I834" s="17"/>
      <c r="J834" s="18"/>
      <c r="K834" s="17"/>
      <c r="L834" s="17"/>
      <c r="M834" s="17"/>
      <c r="N834" s="17"/>
      <c r="O834" s="19"/>
      <c r="P834" s="13"/>
      <c r="Q834" s="20"/>
      <c r="R834" s="194"/>
      <c r="S834" s="20"/>
      <c r="T834" s="14"/>
      <c r="U834" s="20"/>
      <c r="V834" s="14">
        <f t="shared" si="17"/>
        <v>0</v>
      </c>
      <c r="W834" s="14"/>
      <c r="X834" s="23"/>
    </row>
    <row r="835" spans="2:24" ht="18" x14ac:dyDescent="0.25">
      <c r="B835" s="16"/>
      <c r="C835" s="18"/>
      <c r="D835" s="17"/>
      <c r="E835" s="17"/>
      <c r="F835" s="17"/>
      <c r="G835" s="17"/>
      <c r="H835" s="18"/>
      <c r="I835" s="18"/>
      <c r="J835" s="17"/>
      <c r="K835" s="18"/>
      <c r="L835" s="17"/>
      <c r="M835" s="17"/>
      <c r="N835" s="17"/>
      <c r="O835" s="19"/>
      <c r="P835" s="21"/>
      <c r="Q835" s="14"/>
      <c r="R835" s="14"/>
      <c r="S835" s="20"/>
      <c r="T835" s="14"/>
      <c r="U835" s="20"/>
      <c r="V835" s="14">
        <f t="shared" si="17"/>
        <v>0</v>
      </c>
      <c r="W835" s="14"/>
      <c r="X835" s="23"/>
    </row>
    <row r="836" spans="2:24" ht="18" x14ac:dyDescent="0.25">
      <c r="B836" s="16"/>
      <c r="C836" s="17"/>
      <c r="D836" s="17"/>
      <c r="E836" s="17"/>
      <c r="F836" s="17"/>
      <c r="G836" s="17"/>
      <c r="H836" s="17"/>
      <c r="I836" s="17"/>
      <c r="J836" s="17"/>
      <c r="K836" s="17"/>
      <c r="L836" s="17"/>
      <c r="M836" s="17"/>
      <c r="N836" s="17"/>
      <c r="O836" s="19"/>
      <c r="P836" s="21"/>
      <c r="Q836" s="20"/>
      <c r="R836" s="20"/>
      <c r="S836" s="20"/>
      <c r="T836" s="14"/>
      <c r="U836" s="20"/>
      <c r="V836" s="14">
        <f t="shared" si="17"/>
        <v>0</v>
      </c>
      <c r="W836" s="14"/>
      <c r="X836" s="23"/>
    </row>
    <row r="837" spans="2:24" ht="18" x14ac:dyDescent="0.25">
      <c r="B837" s="16"/>
      <c r="C837" s="17"/>
      <c r="D837" s="17"/>
      <c r="E837" s="17"/>
      <c r="F837" s="17"/>
      <c r="G837" s="17"/>
      <c r="H837" s="17"/>
      <c r="I837" s="17"/>
      <c r="J837" s="17"/>
      <c r="K837" s="17"/>
      <c r="L837" s="17"/>
      <c r="M837" s="17"/>
      <c r="N837" s="17"/>
      <c r="O837" s="19"/>
      <c r="P837" s="21"/>
      <c r="Q837" s="20"/>
      <c r="R837" s="20"/>
      <c r="S837" s="20"/>
      <c r="T837" s="14"/>
      <c r="U837" s="20"/>
      <c r="V837" s="20"/>
      <c r="W837" s="14"/>
      <c r="X837" s="23"/>
    </row>
    <row r="838" spans="2:24" ht="18" x14ac:dyDescent="0.25">
      <c r="B838" s="16"/>
      <c r="D838" s="17"/>
      <c r="E838" s="17"/>
      <c r="F838" s="17"/>
      <c r="G838" s="17"/>
      <c r="H838" s="17"/>
      <c r="I838" s="17"/>
      <c r="J838" s="17"/>
      <c r="K838" s="17"/>
      <c r="L838" s="17"/>
      <c r="M838" s="17"/>
      <c r="N838" s="17"/>
      <c r="O838" s="19"/>
      <c r="P838" s="25"/>
      <c r="Q838" s="20"/>
      <c r="R838" s="20"/>
      <c r="S838" s="20"/>
      <c r="T838" s="20"/>
      <c r="U838" s="20"/>
      <c r="V838" s="20"/>
      <c r="W838" s="14"/>
      <c r="X838" s="23"/>
    </row>
    <row r="839" spans="2:24" ht="18" x14ac:dyDescent="0.25">
      <c r="B839" s="16"/>
      <c r="C839" s="17"/>
      <c r="D839" s="17"/>
      <c r="E839" s="17"/>
      <c r="F839" s="17"/>
      <c r="G839" s="17"/>
      <c r="H839" s="17"/>
      <c r="I839" s="17"/>
      <c r="J839" s="17"/>
      <c r="K839" s="17"/>
      <c r="L839" s="17"/>
      <c r="M839" s="17"/>
      <c r="N839" s="17"/>
      <c r="O839" s="19"/>
      <c r="P839" s="21"/>
      <c r="Q839" s="20"/>
      <c r="R839" s="20"/>
      <c r="S839" s="20"/>
      <c r="T839" s="20"/>
      <c r="U839" s="20"/>
      <c r="V839" s="20"/>
      <c r="W839" s="14"/>
      <c r="X839" s="23"/>
    </row>
    <row r="840" spans="2:24" ht="18" x14ac:dyDescent="0.25">
      <c r="B840" s="16"/>
      <c r="C840" s="17"/>
      <c r="D840" s="17"/>
      <c r="E840" s="17"/>
      <c r="F840" s="17"/>
      <c r="G840" s="17"/>
      <c r="H840" s="17"/>
      <c r="I840" s="17"/>
      <c r="J840" s="17"/>
      <c r="K840" s="17"/>
      <c r="L840" s="17"/>
      <c r="M840" s="17"/>
      <c r="N840" s="17"/>
      <c r="O840" s="19"/>
      <c r="P840" s="21"/>
      <c r="Q840" s="20"/>
      <c r="R840" s="20"/>
      <c r="S840" s="20"/>
      <c r="T840" s="20"/>
      <c r="U840" s="20"/>
      <c r="V840" s="20"/>
      <c r="W840" s="14"/>
      <c r="X840" s="23"/>
    </row>
    <row r="841" spans="2:24" ht="18" x14ac:dyDescent="0.25">
      <c r="B841" s="16"/>
      <c r="C841" s="17"/>
      <c r="D841" s="17"/>
      <c r="E841" s="17"/>
      <c r="F841" s="17"/>
      <c r="G841" s="17"/>
      <c r="H841" s="17"/>
      <c r="I841" s="17"/>
      <c r="J841" s="17"/>
      <c r="K841" s="17"/>
      <c r="L841" s="17"/>
      <c r="M841" s="17"/>
      <c r="N841" s="17"/>
      <c r="O841" s="19"/>
      <c r="P841" s="21"/>
      <c r="Q841" s="20"/>
      <c r="R841" s="20"/>
      <c r="S841" s="20"/>
      <c r="T841" s="20"/>
      <c r="U841" s="20"/>
      <c r="V841" s="20"/>
      <c r="W841" s="14"/>
      <c r="X841" s="23"/>
    </row>
    <row r="842" spans="2:24" ht="18" x14ac:dyDescent="0.25">
      <c r="B842" s="16"/>
      <c r="C842" s="17"/>
      <c r="D842" s="17"/>
      <c r="E842" s="17"/>
      <c r="F842" s="17"/>
      <c r="G842" s="17"/>
      <c r="H842" s="17"/>
      <c r="I842" s="17"/>
      <c r="J842" s="17"/>
      <c r="K842" s="17"/>
      <c r="L842" s="17"/>
      <c r="M842" s="17"/>
      <c r="N842" s="17"/>
      <c r="O842" s="19"/>
      <c r="P842" s="26"/>
      <c r="Q842" s="20"/>
      <c r="R842" s="20"/>
      <c r="S842" s="20"/>
      <c r="T842" s="20"/>
      <c r="U842" s="20"/>
      <c r="V842" s="20"/>
      <c r="W842" s="14"/>
      <c r="X842" s="23"/>
    </row>
    <row r="843" spans="2:24" ht="18" x14ac:dyDescent="0.25">
      <c r="B843" s="16"/>
      <c r="C843" s="17"/>
      <c r="D843" s="17"/>
      <c r="E843" s="17"/>
      <c r="F843" s="17"/>
      <c r="G843" s="17"/>
      <c r="H843" s="17"/>
      <c r="I843" s="17"/>
      <c r="J843" s="17"/>
      <c r="K843" s="17"/>
      <c r="L843" s="17"/>
      <c r="M843" s="17"/>
      <c r="N843" s="17"/>
      <c r="O843" s="19"/>
      <c r="P843" s="26"/>
      <c r="Q843" s="20"/>
      <c r="R843" s="20"/>
      <c r="S843" s="20"/>
      <c r="T843" s="20"/>
      <c r="U843" s="20"/>
      <c r="V843" s="20"/>
      <c r="W843" s="14"/>
      <c r="X843" s="23"/>
    </row>
    <row r="844" spans="2:24" ht="18.75" thickBot="1" x14ac:dyDescent="0.3">
      <c r="B844" s="27"/>
      <c r="C844" s="28"/>
      <c r="D844" s="29"/>
      <c r="E844" s="28"/>
      <c r="F844" s="29"/>
      <c r="G844" s="29"/>
      <c r="H844" s="29"/>
      <c r="I844" s="29"/>
      <c r="J844" s="29"/>
      <c r="K844" s="29"/>
      <c r="L844" s="29"/>
      <c r="M844" s="29"/>
      <c r="N844" s="29"/>
      <c r="O844" s="30"/>
      <c r="P844" s="31"/>
      <c r="Q844" s="32"/>
      <c r="R844" s="32"/>
      <c r="S844" s="32"/>
      <c r="T844" s="32"/>
      <c r="U844" s="32"/>
      <c r="V844" s="33"/>
      <c r="W844" s="34"/>
      <c r="X844" s="35"/>
    </row>
    <row r="845" spans="2:24" ht="18.75" thickBot="1" x14ac:dyDescent="0.3">
      <c r="B845" s="786"/>
      <c r="C845" s="787"/>
      <c r="D845" s="787"/>
      <c r="E845" s="787"/>
      <c r="F845" s="787"/>
      <c r="G845" s="787"/>
      <c r="H845" s="787"/>
      <c r="I845" s="787"/>
      <c r="J845" s="787"/>
      <c r="K845" s="787"/>
      <c r="L845" s="787"/>
      <c r="M845" s="787"/>
      <c r="N845" s="787"/>
      <c r="O845" s="787"/>
      <c r="P845" s="788" t="s">
        <v>58</v>
      </c>
      <c r="Q845" s="787"/>
      <c r="R845" s="789" t="s">
        <v>53</v>
      </c>
      <c r="S845" s="790"/>
      <c r="T845" s="790"/>
      <c r="U845" s="791"/>
      <c r="V845" s="36"/>
      <c r="W845" s="37"/>
      <c r="X845" s="38">
        <f>SUM(U822:U844)</f>
        <v>3</v>
      </c>
    </row>
    <row r="846" spans="2:24" ht="17.25" thickBot="1" x14ac:dyDescent="0.3">
      <c r="B846" s="792" t="s">
        <v>59</v>
      </c>
      <c r="C846" s="793"/>
      <c r="D846" s="793"/>
      <c r="E846" s="793"/>
      <c r="F846" s="793"/>
      <c r="G846" s="793"/>
      <c r="H846" s="793"/>
      <c r="I846" s="794"/>
      <c r="J846" s="792" t="s">
        <v>60</v>
      </c>
      <c r="K846" s="793"/>
      <c r="L846" s="793"/>
      <c r="M846" s="793"/>
      <c r="N846" s="793"/>
      <c r="O846" s="793"/>
      <c r="P846" s="794"/>
      <c r="Q846" s="39"/>
      <c r="R846" s="40"/>
      <c r="S846" s="40"/>
      <c r="T846" s="40"/>
      <c r="U846" s="40"/>
      <c r="V846" s="40"/>
      <c r="W846" s="40"/>
      <c r="X846" s="41"/>
    </row>
    <row r="847" spans="2:24" ht="21" thickBot="1" x14ac:dyDescent="0.3">
      <c r="B847" s="795"/>
      <c r="C847" s="787"/>
      <c r="D847" s="787"/>
      <c r="E847" s="787"/>
      <c r="F847" s="787"/>
      <c r="G847" s="787"/>
      <c r="H847" s="787"/>
      <c r="I847" s="796"/>
      <c r="J847" s="795"/>
      <c r="K847" s="787"/>
      <c r="L847" s="787"/>
      <c r="M847" s="787"/>
      <c r="N847" s="787"/>
      <c r="O847" s="787"/>
      <c r="P847" s="796"/>
      <c r="Q847" s="797" t="s">
        <v>61</v>
      </c>
      <c r="R847" s="798"/>
      <c r="S847" s="798"/>
      <c r="T847" s="798"/>
      <c r="U847" s="798"/>
      <c r="V847" s="798"/>
      <c r="W847" s="799"/>
      <c r="X847" s="42">
        <f>X845</f>
        <v>3</v>
      </c>
    </row>
    <row r="849" spans="2:24" ht="15.75" thickBot="1" x14ac:dyDescent="0.3"/>
    <row r="850" spans="2:24" x14ac:dyDescent="0.25">
      <c r="B850" s="800"/>
      <c r="C850" s="793"/>
      <c r="D850" s="793"/>
      <c r="E850" s="793"/>
      <c r="F850" s="793"/>
      <c r="G850" s="803" t="s">
        <v>42</v>
      </c>
      <c r="H850" s="793"/>
      <c r="I850" s="793"/>
      <c r="J850" s="793"/>
      <c r="K850" s="793"/>
      <c r="L850" s="793"/>
      <c r="M850" s="793"/>
      <c r="N850" s="793"/>
      <c r="O850" s="793"/>
      <c r="P850" s="793"/>
      <c r="Q850" s="793"/>
      <c r="R850" s="804" t="s">
        <v>1</v>
      </c>
      <c r="S850" s="805"/>
      <c r="T850" s="805"/>
      <c r="U850" s="806"/>
      <c r="V850" s="807" t="s">
        <v>43</v>
      </c>
      <c r="W850" s="805"/>
      <c r="X850" s="808"/>
    </row>
    <row r="851" spans="2:24" x14ac:dyDescent="0.25">
      <c r="B851" s="801"/>
      <c r="C851" s="802"/>
      <c r="D851" s="802"/>
      <c r="E851" s="802"/>
      <c r="F851" s="802"/>
      <c r="G851" s="801"/>
      <c r="H851" s="802"/>
      <c r="I851" s="802"/>
      <c r="J851" s="802"/>
      <c r="K851" s="802"/>
      <c r="L851" s="802"/>
      <c r="M851" s="802"/>
      <c r="N851" s="802"/>
      <c r="O851" s="802"/>
      <c r="P851" s="802"/>
      <c r="Q851" s="802"/>
      <c r="R851" s="809" t="s">
        <v>3</v>
      </c>
      <c r="S851" s="810"/>
      <c r="T851" s="810"/>
      <c r="U851" s="811"/>
      <c r="V851" s="812">
        <v>1</v>
      </c>
      <c r="W851" s="810"/>
      <c r="X851" s="813"/>
    </row>
    <row r="852" spans="2:24" ht="15.75" thickBot="1" x14ac:dyDescent="0.3">
      <c r="B852" s="795"/>
      <c r="C852" s="787"/>
      <c r="D852" s="787"/>
      <c r="E852" s="787"/>
      <c r="F852" s="787"/>
      <c r="G852" s="795"/>
      <c r="H852" s="787"/>
      <c r="I852" s="787"/>
      <c r="J852" s="787"/>
      <c r="K852" s="787"/>
      <c r="L852" s="787"/>
      <c r="M852" s="787"/>
      <c r="N852" s="787"/>
      <c r="O852" s="787"/>
      <c r="P852" s="787"/>
      <c r="Q852" s="787"/>
      <c r="R852" s="814" t="s">
        <v>4</v>
      </c>
      <c r="S852" s="815"/>
      <c r="T852" s="815"/>
      <c r="U852" s="816"/>
      <c r="V852" s="817">
        <v>44236</v>
      </c>
      <c r="W852" s="818"/>
      <c r="X852" s="819"/>
    </row>
    <row r="853" spans="2:24" x14ac:dyDescent="0.25">
      <c r="B853" s="820" t="s">
        <v>44</v>
      </c>
      <c r="C853" s="793"/>
      <c r="D853" s="793"/>
      <c r="E853" s="793"/>
      <c r="F853" s="794"/>
      <c r="G853" s="821" t="s">
        <v>45</v>
      </c>
      <c r="H853" s="822"/>
      <c r="I853" s="822"/>
      <c r="J853" s="822"/>
      <c r="K853" s="822"/>
      <c r="L853" s="822"/>
      <c r="M853" s="822"/>
      <c r="N853" s="822"/>
      <c r="O853" s="822"/>
      <c r="P853" s="822"/>
      <c r="Q853" s="822"/>
      <c r="R853" s="822"/>
      <c r="S853" s="822"/>
      <c r="T853" s="822"/>
      <c r="U853" s="822"/>
      <c r="V853" s="822"/>
      <c r="W853" s="822"/>
      <c r="X853" s="823"/>
    </row>
    <row r="854" spans="2:24" ht="15.75" thickBot="1" x14ac:dyDescent="0.3">
      <c r="B854" s="795"/>
      <c r="C854" s="787"/>
      <c r="D854" s="787"/>
      <c r="E854" s="787"/>
      <c r="F854" s="796"/>
      <c r="G854" s="824"/>
      <c r="H854" s="825"/>
      <c r="I854" s="825"/>
      <c r="J854" s="825"/>
      <c r="K854" s="825"/>
      <c r="L854" s="825"/>
      <c r="M854" s="825"/>
      <c r="N854" s="825"/>
      <c r="O854" s="825"/>
      <c r="P854" s="825"/>
      <c r="Q854" s="825"/>
      <c r="R854" s="825"/>
      <c r="S854" s="825"/>
      <c r="T854" s="825"/>
      <c r="U854" s="825"/>
      <c r="V854" s="825"/>
      <c r="W854" s="825"/>
      <c r="X854" s="826"/>
    </row>
    <row r="855" spans="2:24" ht="18.75" thickBot="1" x14ac:dyDescent="0.3">
      <c r="B855" s="827" t="s">
        <v>46</v>
      </c>
      <c r="C855" s="798"/>
      <c r="D855" s="798"/>
      <c r="E855" s="798"/>
      <c r="F855" s="798"/>
      <c r="G855" s="798"/>
      <c r="H855" s="822" t="s">
        <v>47</v>
      </c>
      <c r="I855" s="793"/>
      <c r="J855" s="828"/>
      <c r="K855" s="798"/>
      <c r="L855" s="798"/>
      <c r="M855" s="798"/>
      <c r="N855" s="798"/>
      <c r="O855" s="798"/>
      <c r="P855" s="828" t="s">
        <v>48</v>
      </c>
      <c r="Q855" s="798"/>
      <c r="R855" s="798"/>
      <c r="S855" s="798"/>
      <c r="T855" s="798"/>
      <c r="U855" s="798"/>
      <c r="V855" s="798"/>
      <c r="W855" s="798"/>
      <c r="X855" s="799"/>
    </row>
    <row r="856" spans="2:24" ht="27" customHeight="1" thickBot="1" x14ac:dyDescent="0.3">
      <c r="B856" s="829">
        <f>PRESUPUESTO!$B$34</f>
        <v>4</v>
      </c>
      <c r="C856" s="793"/>
      <c r="D856" s="793"/>
      <c r="E856" s="793"/>
      <c r="F856" s="793"/>
      <c r="G856" s="793"/>
      <c r="H856" s="830">
        <f>PRESUPUESTO!B39</f>
        <v>4.0499999999999989</v>
      </c>
      <c r="I856" s="831"/>
      <c r="J856" s="832" t="str">
        <f>PRESUPUESTO!$F$34</f>
        <v>HIDROSANITARIOS</v>
      </c>
      <c r="K856" s="798"/>
      <c r="L856" s="798"/>
      <c r="M856" s="798"/>
      <c r="N856" s="798"/>
      <c r="O856" s="799"/>
      <c r="P856" s="833" t="str">
        <f>PRESUPUESTO!F39</f>
        <v>Suministro e instalacion punto Hidraulico 1/2"</v>
      </c>
      <c r="Q856" s="793"/>
      <c r="R856" s="793"/>
      <c r="S856" s="793"/>
      <c r="T856" s="793"/>
      <c r="U856" s="793"/>
      <c r="V856" s="793"/>
      <c r="W856" s="793"/>
      <c r="X856" s="794"/>
    </row>
    <row r="857" spans="2:24" ht="18.75" thickBot="1" x14ac:dyDescent="0.3">
      <c r="B857" s="821" t="s">
        <v>49</v>
      </c>
      <c r="C857" s="834"/>
      <c r="D857" s="834"/>
      <c r="E857" s="834"/>
      <c r="F857" s="834"/>
      <c r="G857" s="834"/>
      <c r="H857" s="835"/>
      <c r="I857" s="835"/>
      <c r="J857" s="834"/>
      <c r="K857" s="834"/>
      <c r="L857" s="834"/>
      <c r="M857" s="834"/>
      <c r="N857" s="834"/>
      <c r="O857" s="834"/>
      <c r="P857" s="837" t="s">
        <v>50</v>
      </c>
      <c r="Q857" s="839" t="s">
        <v>51</v>
      </c>
      <c r="R857" s="840"/>
      <c r="S857" s="841"/>
      <c r="T857" s="842" t="s">
        <v>20</v>
      </c>
      <c r="U857" s="844" t="s">
        <v>52</v>
      </c>
      <c r="V857" s="846" t="s">
        <v>53</v>
      </c>
      <c r="W857" s="847"/>
      <c r="X857" s="848"/>
    </row>
    <row r="858" spans="2:24" ht="26.25" thickBot="1" x14ac:dyDescent="0.3">
      <c r="B858" s="836"/>
      <c r="C858" s="835"/>
      <c r="D858" s="835"/>
      <c r="E858" s="835"/>
      <c r="F858" s="835"/>
      <c r="G858" s="835"/>
      <c r="H858" s="835"/>
      <c r="I858" s="835"/>
      <c r="J858" s="835"/>
      <c r="K858" s="835"/>
      <c r="L858" s="835"/>
      <c r="M858" s="835"/>
      <c r="N858" s="835"/>
      <c r="O858" s="835"/>
      <c r="P858" s="838"/>
      <c r="Q858" s="4" t="s">
        <v>54</v>
      </c>
      <c r="R858" s="5" t="s">
        <v>55</v>
      </c>
      <c r="S858" s="6" t="s">
        <v>56</v>
      </c>
      <c r="T858" s="843"/>
      <c r="U858" s="845"/>
      <c r="V858" s="7" t="s">
        <v>57</v>
      </c>
      <c r="W858" s="8" t="s">
        <v>21</v>
      </c>
      <c r="X858" s="9" t="s">
        <v>22</v>
      </c>
    </row>
    <row r="859" spans="2:24" ht="18" x14ac:dyDescent="0.25">
      <c r="B859" s="10"/>
      <c r="C859" s="11"/>
      <c r="D859" s="11"/>
      <c r="E859" s="11"/>
      <c r="F859" s="11"/>
      <c r="G859" s="11"/>
      <c r="H859" s="11"/>
      <c r="I859" s="11"/>
      <c r="J859" s="11"/>
      <c r="K859" s="11"/>
      <c r="L859" s="11"/>
      <c r="M859" s="11"/>
      <c r="N859" s="11"/>
      <c r="O859" s="12"/>
      <c r="P859" s="13"/>
      <c r="Q859" s="14"/>
      <c r="R859" s="14"/>
      <c r="S859" s="14"/>
      <c r="T859" s="14"/>
      <c r="U859" s="14"/>
      <c r="V859" s="14"/>
      <c r="W859" s="14"/>
      <c r="X859" s="15"/>
    </row>
    <row r="860" spans="2:24" ht="18" x14ac:dyDescent="0.25">
      <c r="B860" s="16"/>
      <c r="C860" s="17"/>
      <c r="D860" s="17"/>
      <c r="E860" s="17"/>
      <c r="F860" s="18"/>
      <c r="G860" s="18"/>
      <c r="H860" s="18"/>
      <c r="I860" s="18"/>
      <c r="J860" s="18"/>
      <c r="K860" s="18"/>
      <c r="L860" s="17"/>
      <c r="M860" s="17"/>
      <c r="N860" s="17"/>
      <c r="O860" s="19"/>
      <c r="P860" s="412" t="s">
        <v>356</v>
      </c>
      <c r="Q860" s="415" t="s">
        <v>438</v>
      </c>
      <c r="R860" s="14"/>
      <c r="S860" s="14"/>
      <c r="T860" s="14"/>
      <c r="U860" s="14">
        <v>1</v>
      </c>
      <c r="V860" s="14"/>
      <c r="W860" s="14"/>
      <c r="X860" s="15"/>
    </row>
    <row r="861" spans="2:24" ht="18" x14ac:dyDescent="0.25">
      <c r="B861" s="16"/>
      <c r="C861" s="17"/>
      <c r="D861" s="17"/>
      <c r="E861" s="17"/>
      <c r="F861" s="18"/>
      <c r="G861" s="18"/>
      <c r="H861" s="18"/>
      <c r="I861" s="18"/>
      <c r="J861" s="18"/>
      <c r="K861" s="18"/>
      <c r="L861" s="17"/>
      <c r="M861" s="17"/>
      <c r="N861" s="17"/>
      <c r="O861" s="19"/>
      <c r="P861" s="20"/>
      <c r="Q861" s="20"/>
      <c r="R861" s="14"/>
      <c r="S861" s="14"/>
      <c r="T861" s="14"/>
      <c r="U861" s="14"/>
      <c r="V861" s="14"/>
      <c r="W861" s="14"/>
      <c r="X861" s="15"/>
    </row>
    <row r="862" spans="2:24" ht="18" x14ac:dyDescent="0.25">
      <c r="B862" s="16"/>
      <c r="C862" s="17"/>
      <c r="D862" s="17"/>
      <c r="E862" s="17"/>
      <c r="F862" s="18"/>
      <c r="G862" s="18"/>
      <c r="H862" s="18"/>
      <c r="I862" s="18"/>
      <c r="J862" s="18"/>
      <c r="K862" s="18"/>
      <c r="L862" s="17"/>
      <c r="M862" s="17"/>
      <c r="N862" s="17"/>
      <c r="O862" s="19"/>
      <c r="P862" s="20"/>
      <c r="Q862" s="20"/>
      <c r="R862" s="20"/>
      <c r="S862" s="14"/>
      <c r="T862" s="14"/>
      <c r="U862" s="20"/>
      <c r="V862" s="14"/>
      <c r="W862" s="14"/>
      <c r="X862" s="15"/>
    </row>
    <row r="863" spans="2:24" ht="18" x14ac:dyDescent="0.25">
      <c r="B863" s="16"/>
      <c r="D863" s="17"/>
      <c r="E863" s="17"/>
      <c r="F863" s="18"/>
      <c r="G863" s="18"/>
      <c r="H863" s="18"/>
      <c r="J863" s="18"/>
      <c r="K863" s="18"/>
      <c r="L863" s="17"/>
      <c r="M863" s="17"/>
      <c r="N863" s="17"/>
      <c r="O863" s="19"/>
      <c r="P863" s="20"/>
      <c r="Q863" s="20"/>
      <c r="R863" s="20"/>
      <c r="S863" s="20"/>
      <c r="T863" s="14"/>
      <c r="U863" s="20"/>
      <c r="V863" s="14"/>
      <c r="W863" s="14"/>
      <c r="X863" s="15"/>
    </row>
    <row r="864" spans="2:24" ht="18" x14ac:dyDescent="0.25">
      <c r="B864" s="22"/>
      <c r="C864" s="17"/>
      <c r="D864" s="18"/>
      <c r="E864" s="17"/>
      <c r="F864" s="18"/>
      <c r="G864" s="18"/>
      <c r="H864" s="18"/>
      <c r="I864" s="18"/>
      <c r="J864" s="18"/>
      <c r="K864" s="18"/>
      <c r="L864" s="17"/>
      <c r="M864" s="17"/>
      <c r="N864" s="17"/>
      <c r="O864" s="19"/>
      <c r="P864" s="21"/>
      <c r="Q864" s="20"/>
      <c r="R864" s="20"/>
      <c r="S864" s="20"/>
      <c r="T864" s="14"/>
      <c r="U864" s="20"/>
      <c r="V864" s="14"/>
      <c r="W864" s="14"/>
      <c r="X864" s="15"/>
    </row>
    <row r="865" spans="2:24" ht="18" x14ac:dyDescent="0.25">
      <c r="B865" s="16"/>
      <c r="C865" s="17"/>
      <c r="D865" s="17"/>
      <c r="E865" s="17"/>
      <c r="F865" s="18"/>
      <c r="G865" s="18"/>
      <c r="H865" s="18"/>
      <c r="I865" s="18"/>
      <c r="J865" s="18"/>
      <c r="K865" s="18"/>
      <c r="L865" s="17"/>
      <c r="M865" s="17"/>
      <c r="N865" s="17"/>
      <c r="O865" s="19"/>
      <c r="P865" s="412" t="s">
        <v>361</v>
      </c>
      <c r="Q865" s="20"/>
      <c r="R865" s="20"/>
      <c r="S865" s="20"/>
      <c r="T865" s="14"/>
      <c r="U865" s="20"/>
      <c r="V865" s="14"/>
      <c r="W865" s="14"/>
      <c r="X865" s="23"/>
    </row>
    <row r="866" spans="2:24" ht="18" x14ac:dyDescent="0.25">
      <c r="B866" s="16"/>
      <c r="C866" s="17"/>
      <c r="D866" s="17"/>
      <c r="E866" s="17"/>
      <c r="F866" s="17"/>
      <c r="G866" s="17"/>
      <c r="H866" s="17"/>
      <c r="I866" s="17"/>
      <c r="J866" s="17"/>
      <c r="K866" s="17"/>
      <c r="L866" s="17"/>
      <c r="M866" s="17"/>
      <c r="N866" s="17"/>
      <c r="O866" s="19"/>
      <c r="P866" s="20"/>
      <c r="Q866" s="20" t="s">
        <v>439</v>
      </c>
      <c r="R866" s="194"/>
      <c r="S866" s="20"/>
      <c r="T866" s="14"/>
      <c r="U866" s="20">
        <v>1</v>
      </c>
      <c r="V866" s="14"/>
      <c r="W866" s="14"/>
      <c r="X866" s="23"/>
    </row>
    <row r="867" spans="2:24" ht="18" x14ac:dyDescent="0.25">
      <c r="B867" s="16"/>
      <c r="C867" s="18"/>
      <c r="D867" s="17"/>
      <c r="E867" s="17"/>
      <c r="F867" s="17"/>
      <c r="G867" s="17"/>
      <c r="H867" s="17"/>
      <c r="I867" s="17"/>
      <c r="J867" s="17"/>
      <c r="K867" s="17"/>
      <c r="L867" s="17"/>
      <c r="M867" s="17"/>
      <c r="N867" s="17"/>
      <c r="O867" s="19"/>
      <c r="P867" s="20"/>
      <c r="Q867" s="20" t="s">
        <v>438</v>
      </c>
      <c r="R867" s="20"/>
      <c r="S867" s="20"/>
      <c r="T867" s="14"/>
      <c r="U867" s="20">
        <v>1</v>
      </c>
      <c r="V867" s="14"/>
      <c r="W867" s="14"/>
      <c r="X867" s="23"/>
    </row>
    <row r="868" spans="2:24" ht="18" x14ac:dyDescent="0.25">
      <c r="B868" s="16"/>
      <c r="C868" s="17"/>
      <c r="D868" s="17"/>
      <c r="E868" s="17"/>
      <c r="F868" s="17"/>
      <c r="G868" s="17"/>
      <c r="H868" s="17"/>
      <c r="I868" s="17"/>
      <c r="J868" s="17"/>
      <c r="K868" s="17"/>
      <c r="L868" s="17"/>
      <c r="M868" s="17"/>
      <c r="N868" s="17"/>
      <c r="O868" s="19"/>
      <c r="P868" s="20"/>
      <c r="Q868" s="20"/>
      <c r="R868" s="20"/>
      <c r="S868" s="20"/>
      <c r="T868" s="14"/>
      <c r="U868" s="20"/>
      <c r="V868" s="14"/>
      <c r="W868" s="14"/>
      <c r="X868" s="23"/>
    </row>
    <row r="869" spans="2:24" ht="18" x14ac:dyDescent="0.25">
      <c r="B869" s="16"/>
      <c r="C869" s="17"/>
      <c r="D869" s="17"/>
      <c r="E869" s="18"/>
      <c r="F869" s="17"/>
      <c r="G869" s="17"/>
      <c r="H869" s="17"/>
      <c r="I869" s="17"/>
      <c r="J869" s="17"/>
      <c r="K869" s="17"/>
      <c r="L869" s="17"/>
      <c r="M869" s="17"/>
      <c r="N869" s="17"/>
      <c r="O869" s="19"/>
      <c r="P869" s="13"/>
      <c r="Q869" s="20"/>
      <c r="R869" s="20"/>
      <c r="S869" s="20"/>
      <c r="T869" s="14"/>
      <c r="U869" s="20"/>
      <c r="V869" s="14"/>
      <c r="W869" s="14"/>
      <c r="X869" s="23"/>
    </row>
    <row r="870" spans="2:24" ht="18" x14ac:dyDescent="0.25">
      <c r="B870" s="16"/>
      <c r="C870" s="18"/>
      <c r="D870" s="18"/>
      <c r="E870" s="18"/>
      <c r="F870" s="18"/>
      <c r="G870" s="18"/>
      <c r="H870" s="18"/>
      <c r="I870" s="18"/>
      <c r="J870" s="18"/>
      <c r="K870" s="18"/>
      <c r="L870" s="18"/>
      <c r="M870" s="18"/>
      <c r="N870" s="18"/>
      <c r="O870" s="19"/>
      <c r="P870" s="412" t="s">
        <v>362</v>
      </c>
      <c r="Q870" s="20" t="s">
        <v>439</v>
      </c>
      <c r="R870" s="20"/>
      <c r="S870" s="20"/>
      <c r="T870" s="14"/>
      <c r="U870" s="20">
        <v>1</v>
      </c>
      <c r="V870" s="14"/>
      <c r="W870" s="14"/>
      <c r="X870" s="23"/>
    </row>
    <row r="871" spans="2:24" ht="18" x14ac:dyDescent="0.25">
      <c r="B871" s="16"/>
      <c r="C871" s="17"/>
      <c r="D871" s="24"/>
      <c r="E871" s="17"/>
      <c r="F871" s="17"/>
      <c r="G871" s="17"/>
      <c r="H871" s="17"/>
      <c r="I871" s="17"/>
      <c r="J871" s="18"/>
      <c r="K871" s="17"/>
      <c r="L871" s="17"/>
      <c r="M871" s="17"/>
      <c r="N871" s="17"/>
      <c r="O871" s="19"/>
      <c r="P871" s="20"/>
      <c r="Q871" s="195"/>
      <c r="R871" s="20"/>
      <c r="S871" s="14"/>
      <c r="T871" s="14"/>
      <c r="U871" s="20"/>
      <c r="V871" s="20"/>
      <c r="W871" s="14"/>
      <c r="X871" s="23"/>
    </row>
    <row r="872" spans="2:24" ht="18" x14ac:dyDescent="0.25">
      <c r="B872" s="16"/>
      <c r="C872" s="18"/>
      <c r="D872" s="17"/>
      <c r="E872" s="17"/>
      <c r="F872" s="17"/>
      <c r="G872" s="17"/>
      <c r="H872" s="18"/>
      <c r="I872" s="18"/>
      <c r="J872" s="17"/>
      <c r="K872" s="18"/>
      <c r="L872" s="17"/>
      <c r="M872" s="17"/>
      <c r="N872" s="17"/>
      <c r="O872" s="19"/>
      <c r="P872" s="20"/>
      <c r="Q872" s="20"/>
      <c r="R872" s="20"/>
      <c r="S872" s="20"/>
      <c r="T872" s="14"/>
      <c r="U872" s="20"/>
      <c r="V872" s="20"/>
      <c r="W872" s="14"/>
      <c r="X872" s="23"/>
    </row>
    <row r="873" spans="2:24" ht="18" x14ac:dyDescent="0.25">
      <c r="B873" s="16"/>
      <c r="C873" s="17"/>
      <c r="D873" s="17"/>
      <c r="E873" s="17"/>
      <c r="F873" s="17"/>
      <c r="G873" s="17"/>
      <c r="H873" s="17"/>
      <c r="I873" s="17"/>
      <c r="J873" s="17"/>
      <c r="K873" s="17"/>
      <c r="L873" s="17"/>
      <c r="M873" s="17"/>
      <c r="N873" s="17"/>
      <c r="O873" s="19"/>
      <c r="Q873" s="20"/>
      <c r="R873" s="20"/>
      <c r="S873" s="20"/>
      <c r="T873" s="14"/>
      <c r="U873" s="20"/>
      <c r="V873" s="20"/>
      <c r="W873" s="14"/>
      <c r="X873" s="23"/>
    </row>
    <row r="874" spans="2:24" ht="18" x14ac:dyDescent="0.25">
      <c r="B874" s="16"/>
      <c r="C874" s="17"/>
      <c r="D874" s="17"/>
      <c r="E874" s="17"/>
      <c r="F874" s="17"/>
      <c r="G874" s="17"/>
      <c r="H874" s="17"/>
      <c r="I874" s="17"/>
      <c r="J874" s="17"/>
      <c r="K874" s="17"/>
      <c r="L874" s="17"/>
      <c r="M874" s="17"/>
      <c r="N874" s="17"/>
      <c r="O874" s="19"/>
      <c r="P874" s="21"/>
      <c r="Q874" s="20"/>
      <c r="R874" s="20"/>
      <c r="S874" s="20"/>
      <c r="T874" s="14"/>
      <c r="U874" s="20"/>
      <c r="V874" s="20"/>
      <c r="W874" s="14"/>
      <c r="X874" s="23"/>
    </row>
    <row r="875" spans="2:24" ht="18" x14ac:dyDescent="0.25">
      <c r="B875" s="16"/>
      <c r="D875" s="17"/>
      <c r="E875" s="17"/>
      <c r="F875" s="17"/>
      <c r="G875" s="17"/>
      <c r="H875" s="17"/>
      <c r="I875" s="17"/>
      <c r="J875" s="17"/>
      <c r="K875" s="17"/>
      <c r="L875" s="17"/>
      <c r="M875" s="17"/>
      <c r="N875" s="17"/>
      <c r="O875" s="19"/>
      <c r="P875" s="25"/>
      <c r="Q875" s="20"/>
      <c r="R875" s="20"/>
      <c r="S875" s="20"/>
      <c r="T875" s="20"/>
      <c r="U875" s="20"/>
      <c r="V875" s="20"/>
      <c r="W875" s="14"/>
      <c r="X875" s="23"/>
    </row>
    <row r="876" spans="2:24" ht="18" x14ac:dyDescent="0.25">
      <c r="B876" s="16"/>
      <c r="C876" s="17"/>
      <c r="D876" s="17"/>
      <c r="E876" s="17"/>
      <c r="F876" s="17"/>
      <c r="G876" s="17"/>
      <c r="H876" s="17"/>
      <c r="I876" s="17"/>
      <c r="J876" s="17"/>
      <c r="K876" s="17"/>
      <c r="L876" s="17"/>
      <c r="M876" s="17"/>
      <c r="N876" s="17"/>
      <c r="O876" s="19"/>
      <c r="P876" s="21"/>
      <c r="Q876" s="20"/>
      <c r="R876" s="20"/>
      <c r="S876" s="20"/>
      <c r="T876" s="20"/>
      <c r="U876" s="20"/>
      <c r="V876" s="20"/>
      <c r="W876" s="14"/>
      <c r="X876" s="23"/>
    </row>
    <row r="877" spans="2:24" ht="18" x14ac:dyDescent="0.25">
      <c r="B877" s="16"/>
      <c r="C877" s="17"/>
      <c r="D877" s="17"/>
      <c r="E877" s="17"/>
      <c r="F877" s="17"/>
      <c r="G877" s="17"/>
      <c r="H877" s="17"/>
      <c r="I877" s="17"/>
      <c r="J877" s="17"/>
      <c r="K877" s="17"/>
      <c r="L877" s="17"/>
      <c r="M877" s="17"/>
      <c r="N877" s="17"/>
      <c r="O877" s="19"/>
      <c r="P877" s="21"/>
      <c r="Q877" s="20"/>
      <c r="R877" s="20"/>
      <c r="S877" s="20"/>
      <c r="T877" s="20"/>
      <c r="U877" s="20"/>
      <c r="V877" s="20"/>
      <c r="W877" s="14"/>
      <c r="X877" s="23"/>
    </row>
    <row r="878" spans="2:24" ht="18" x14ac:dyDescent="0.25">
      <c r="B878" s="16"/>
      <c r="C878" s="17"/>
      <c r="D878" s="17"/>
      <c r="E878" s="17"/>
      <c r="F878" s="17"/>
      <c r="G878" s="17"/>
      <c r="H878" s="17"/>
      <c r="I878" s="17"/>
      <c r="J878" s="17"/>
      <c r="K878" s="17"/>
      <c r="L878" s="17"/>
      <c r="M878" s="17"/>
      <c r="N878" s="17"/>
      <c r="O878" s="19"/>
      <c r="P878" s="21"/>
      <c r="Q878" s="20"/>
      <c r="R878" s="20"/>
      <c r="S878" s="20"/>
      <c r="T878" s="20"/>
      <c r="U878" s="20"/>
      <c r="V878" s="20"/>
      <c r="W878" s="14"/>
      <c r="X878" s="23"/>
    </row>
    <row r="879" spans="2:24" ht="18" x14ac:dyDescent="0.25">
      <c r="B879" s="16"/>
      <c r="C879" s="17"/>
      <c r="D879" s="17"/>
      <c r="E879" s="17"/>
      <c r="F879" s="17"/>
      <c r="G879" s="17"/>
      <c r="H879" s="17"/>
      <c r="I879" s="17"/>
      <c r="J879" s="17"/>
      <c r="K879" s="17"/>
      <c r="L879" s="17"/>
      <c r="M879" s="17"/>
      <c r="N879" s="17"/>
      <c r="O879" s="19"/>
      <c r="P879" s="26"/>
      <c r="Q879" s="20"/>
      <c r="R879" s="20"/>
      <c r="S879" s="20"/>
      <c r="T879" s="20"/>
      <c r="U879" s="20"/>
      <c r="V879" s="20"/>
      <c r="W879" s="14"/>
      <c r="X879" s="23"/>
    </row>
    <row r="880" spans="2:24" ht="18" x14ac:dyDescent="0.25">
      <c r="B880" s="16"/>
      <c r="C880" s="17"/>
      <c r="D880" s="17"/>
      <c r="E880" s="17"/>
      <c r="F880" s="17"/>
      <c r="G880" s="17"/>
      <c r="H880" s="17"/>
      <c r="I880" s="17"/>
      <c r="J880" s="17"/>
      <c r="K880" s="17"/>
      <c r="L880" s="17"/>
      <c r="M880" s="17"/>
      <c r="N880" s="17"/>
      <c r="O880" s="19"/>
      <c r="P880" s="26"/>
      <c r="Q880" s="20"/>
      <c r="R880" s="20"/>
      <c r="S880" s="20"/>
      <c r="T880" s="20"/>
      <c r="U880" s="20"/>
      <c r="V880" s="20"/>
      <c r="W880" s="14"/>
      <c r="X880" s="23"/>
    </row>
    <row r="881" spans="2:24" ht="18.75" thickBot="1" x14ac:dyDescent="0.3">
      <c r="B881" s="27"/>
      <c r="C881" s="28"/>
      <c r="D881" s="29"/>
      <c r="E881" s="28"/>
      <c r="F881" s="29"/>
      <c r="G881" s="29"/>
      <c r="H881" s="29"/>
      <c r="I881" s="29"/>
      <c r="J881" s="29"/>
      <c r="K881" s="29"/>
      <c r="L881" s="29"/>
      <c r="M881" s="29"/>
      <c r="N881" s="29"/>
      <c r="O881" s="30"/>
      <c r="P881" s="31"/>
      <c r="Q881" s="32"/>
      <c r="R881" s="32"/>
      <c r="S881" s="32"/>
      <c r="T881" s="32"/>
      <c r="U881" s="32"/>
      <c r="V881" s="33"/>
      <c r="W881" s="34"/>
      <c r="X881" s="35"/>
    </row>
    <row r="882" spans="2:24" ht="18.75" thickBot="1" x14ac:dyDescent="0.3">
      <c r="B882" s="786"/>
      <c r="C882" s="787"/>
      <c r="D882" s="787"/>
      <c r="E882" s="787"/>
      <c r="F882" s="787"/>
      <c r="G882" s="787"/>
      <c r="H882" s="787"/>
      <c r="I882" s="787"/>
      <c r="J882" s="787"/>
      <c r="K882" s="787"/>
      <c r="L882" s="787"/>
      <c r="M882" s="787"/>
      <c r="N882" s="787"/>
      <c r="O882" s="787"/>
      <c r="P882" s="788" t="s">
        <v>58</v>
      </c>
      <c r="Q882" s="787"/>
      <c r="R882" s="789" t="s">
        <v>53</v>
      </c>
      <c r="S882" s="790"/>
      <c r="T882" s="790"/>
      <c r="U882" s="791"/>
      <c r="V882" s="36"/>
      <c r="W882" s="37"/>
      <c r="X882" s="38">
        <f>SUM(U859:U881)</f>
        <v>4</v>
      </c>
    </row>
    <row r="883" spans="2:24" ht="17.25" thickBot="1" x14ac:dyDescent="0.3">
      <c r="B883" s="792" t="s">
        <v>59</v>
      </c>
      <c r="C883" s="793"/>
      <c r="D883" s="793"/>
      <c r="E883" s="793"/>
      <c r="F883" s="793"/>
      <c r="G883" s="793"/>
      <c r="H883" s="793"/>
      <c r="I883" s="794"/>
      <c r="J883" s="792" t="s">
        <v>60</v>
      </c>
      <c r="K883" s="793"/>
      <c r="L883" s="793"/>
      <c r="M883" s="793"/>
      <c r="N883" s="793"/>
      <c r="O883" s="793"/>
      <c r="P883" s="794"/>
      <c r="Q883" s="39"/>
      <c r="R883" s="40"/>
      <c r="S883" s="40"/>
      <c r="T883" s="40"/>
      <c r="U883" s="40"/>
      <c r="V883" s="40"/>
      <c r="W883" s="40"/>
      <c r="X883" s="41"/>
    </row>
    <row r="884" spans="2:24" ht="21" thickBot="1" x14ac:dyDescent="0.3">
      <c r="B884" s="795"/>
      <c r="C884" s="787"/>
      <c r="D884" s="787"/>
      <c r="E884" s="787"/>
      <c r="F884" s="787"/>
      <c r="G884" s="787"/>
      <c r="H884" s="787"/>
      <c r="I884" s="796"/>
      <c r="J884" s="795"/>
      <c r="K884" s="787"/>
      <c r="L884" s="787"/>
      <c r="M884" s="787"/>
      <c r="N884" s="787"/>
      <c r="O884" s="787"/>
      <c r="P884" s="796"/>
      <c r="Q884" s="797" t="s">
        <v>61</v>
      </c>
      <c r="R884" s="798"/>
      <c r="S884" s="798"/>
      <c r="T884" s="798"/>
      <c r="U884" s="798"/>
      <c r="V884" s="798"/>
      <c r="W884" s="799"/>
      <c r="X884" s="42">
        <f>X882</f>
        <v>4</v>
      </c>
    </row>
    <row r="886" spans="2:24" ht="15.75" thickBot="1" x14ac:dyDescent="0.3"/>
    <row r="887" spans="2:24" x14ac:dyDescent="0.25">
      <c r="B887" s="800"/>
      <c r="C887" s="793"/>
      <c r="D887" s="793"/>
      <c r="E887" s="793"/>
      <c r="F887" s="793"/>
      <c r="G887" s="803" t="s">
        <v>42</v>
      </c>
      <c r="H887" s="793"/>
      <c r="I887" s="793"/>
      <c r="J887" s="793"/>
      <c r="K887" s="793"/>
      <c r="L887" s="793"/>
      <c r="M887" s="793"/>
      <c r="N887" s="793"/>
      <c r="O887" s="793"/>
      <c r="P887" s="793"/>
      <c r="Q887" s="793"/>
      <c r="R887" s="804" t="s">
        <v>1</v>
      </c>
      <c r="S887" s="805"/>
      <c r="T887" s="805"/>
      <c r="U887" s="806"/>
      <c r="V887" s="807" t="s">
        <v>43</v>
      </c>
      <c r="W887" s="805"/>
      <c r="X887" s="808"/>
    </row>
    <row r="888" spans="2:24" x14ac:dyDescent="0.25">
      <c r="B888" s="801"/>
      <c r="C888" s="802"/>
      <c r="D888" s="802"/>
      <c r="E888" s="802"/>
      <c r="F888" s="802"/>
      <c r="G888" s="801"/>
      <c r="H888" s="802"/>
      <c r="I888" s="802"/>
      <c r="J888" s="802"/>
      <c r="K888" s="802"/>
      <c r="L888" s="802"/>
      <c r="M888" s="802"/>
      <c r="N888" s="802"/>
      <c r="O888" s="802"/>
      <c r="P888" s="802"/>
      <c r="Q888" s="802"/>
      <c r="R888" s="809" t="s">
        <v>3</v>
      </c>
      <c r="S888" s="810"/>
      <c r="T888" s="810"/>
      <c r="U888" s="811"/>
      <c r="V888" s="812">
        <v>1</v>
      </c>
      <c r="W888" s="810"/>
      <c r="X888" s="813"/>
    </row>
    <row r="889" spans="2:24" ht="15.75" thickBot="1" x14ac:dyDescent="0.3">
      <c r="B889" s="795"/>
      <c r="C889" s="787"/>
      <c r="D889" s="787"/>
      <c r="E889" s="787"/>
      <c r="F889" s="787"/>
      <c r="G889" s="795"/>
      <c r="H889" s="787"/>
      <c r="I889" s="787"/>
      <c r="J889" s="787"/>
      <c r="K889" s="787"/>
      <c r="L889" s="787"/>
      <c r="M889" s="787"/>
      <c r="N889" s="787"/>
      <c r="O889" s="787"/>
      <c r="P889" s="787"/>
      <c r="Q889" s="787"/>
      <c r="R889" s="814" t="s">
        <v>4</v>
      </c>
      <c r="S889" s="815"/>
      <c r="T889" s="815"/>
      <c r="U889" s="816"/>
      <c r="V889" s="817">
        <v>44236</v>
      </c>
      <c r="W889" s="818"/>
      <c r="X889" s="819"/>
    </row>
    <row r="890" spans="2:24" x14ac:dyDescent="0.25">
      <c r="B890" s="820" t="s">
        <v>44</v>
      </c>
      <c r="C890" s="793"/>
      <c r="D890" s="793"/>
      <c r="E890" s="793"/>
      <c r="F890" s="794"/>
      <c r="G890" s="821" t="s">
        <v>45</v>
      </c>
      <c r="H890" s="822"/>
      <c r="I890" s="822"/>
      <c r="J890" s="822"/>
      <c r="K890" s="822"/>
      <c r="L890" s="822"/>
      <c r="M890" s="822"/>
      <c r="N890" s="822"/>
      <c r="O890" s="822"/>
      <c r="P890" s="822"/>
      <c r="Q890" s="822"/>
      <c r="R890" s="822"/>
      <c r="S890" s="822"/>
      <c r="T890" s="822"/>
      <c r="U890" s="822"/>
      <c r="V890" s="822"/>
      <c r="W890" s="822"/>
      <c r="X890" s="823"/>
    </row>
    <row r="891" spans="2:24" ht="15.75" thickBot="1" x14ac:dyDescent="0.3">
      <c r="B891" s="795"/>
      <c r="C891" s="787"/>
      <c r="D891" s="787"/>
      <c r="E891" s="787"/>
      <c r="F891" s="796"/>
      <c r="G891" s="824"/>
      <c r="H891" s="825"/>
      <c r="I891" s="825"/>
      <c r="J891" s="825"/>
      <c r="K891" s="825"/>
      <c r="L891" s="825"/>
      <c r="M891" s="825"/>
      <c r="N891" s="825"/>
      <c r="O891" s="825"/>
      <c r="P891" s="825"/>
      <c r="Q891" s="825"/>
      <c r="R891" s="825"/>
      <c r="S891" s="825"/>
      <c r="T891" s="825"/>
      <c r="U891" s="825"/>
      <c r="V891" s="825"/>
      <c r="W891" s="825"/>
      <c r="X891" s="826"/>
    </row>
    <row r="892" spans="2:24" ht="18.75" thickBot="1" x14ac:dyDescent="0.3">
      <c r="B892" s="827" t="s">
        <v>46</v>
      </c>
      <c r="C892" s="798"/>
      <c r="D892" s="798"/>
      <c r="E892" s="798"/>
      <c r="F892" s="798"/>
      <c r="G892" s="798"/>
      <c r="H892" s="822" t="s">
        <v>47</v>
      </c>
      <c r="I892" s="793"/>
      <c r="J892" s="828"/>
      <c r="K892" s="798"/>
      <c r="L892" s="798"/>
      <c r="M892" s="798"/>
      <c r="N892" s="798"/>
      <c r="O892" s="798"/>
      <c r="P892" s="828" t="s">
        <v>48</v>
      </c>
      <c r="Q892" s="798"/>
      <c r="R892" s="798"/>
      <c r="S892" s="798"/>
      <c r="T892" s="798"/>
      <c r="U892" s="798"/>
      <c r="V892" s="798"/>
      <c r="W892" s="798"/>
      <c r="X892" s="799"/>
    </row>
    <row r="893" spans="2:24" ht="30.75" customHeight="1" thickBot="1" x14ac:dyDescent="0.3">
      <c r="B893" s="829">
        <f>PRESUPUESTO!$B$34</f>
        <v>4</v>
      </c>
      <c r="C893" s="793"/>
      <c r="D893" s="793"/>
      <c r="E893" s="793"/>
      <c r="F893" s="793"/>
      <c r="G893" s="793"/>
      <c r="H893" s="830">
        <f>PRESUPUESTO!B40</f>
        <v>4.0599999999999987</v>
      </c>
      <c r="I893" s="831"/>
      <c r="J893" s="832" t="str">
        <f>PRESUPUESTO!$F$34</f>
        <v>HIDROSANITARIOS</v>
      </c>
      <c r="K893" s="798"/>
      <c r="L893" s="798"/>
      <c r="M893" s="798"/>
      <c r="N893" s="798"/>
      <c r="O893" s="799"/>
      <c r="P893" s="833" t="str">
        <f>PRESUPUESTO!F40</f>
        <v>Suministro e instalacion punto sanitario 2"</v>
      </c>
      <c r="Q893" s="793"/>
      <c r="R893" s="793"/>
      <c r="S893" s="793"/>
      <c r="T893" s="793"/>
      <c r="U893" s="793"/>
      <c r="V893" s="793"/>
      <c r="W893" s="793"/>
      <c r="X893" s="794"/>
    </row>
    <row r="894" spans="2:24" ht="18.75" thickBot="1" x14ac:dyDescent="0.3">
      <c r="B894" s="821" t="s">
        <v>49</v>
      </c>
      <c r="C894" s="834"/>
      <c r="D894" s="834"/>
      <c r="E894" s="834"/>
      <c r="F894" s="834"/>
      <c r="G894" s="834"/>
      <c r="H894" s="835"/>
      <c r="I894" s="835"/>
      <c r="J894" s="834"/>
      <c r="K894" s="834"/>
      <c r="L894" s="834"/>
      <c r="M894" s="834"/>
      <c r="N894" s="834"/>
      <c r="O894" s="834"/>
      <c r="P894" s="837" t="s">
        <v>50</v>
      </c>
      <c r="Q894" s="839" t="s">
        <v>51</v>
      </c>
      <c r="R894" s="840"/>
      <c r="S894" s="841"/>
      <c r="T894" s="842" t="s">
        <v>20</v>
      </c>
      <c r="U894" s="844" t="s">
        <v>52</v>
      </c>
      <c r="V894" s="846" t="s">
        <v>53</v>
      </c>
      <c r="W894" s="847"/>
      <c r="X894" s="848"/>
    </row>
    <row r="895" spans="2:24" ht="26.25" thickBot="1" x14ac:dyDescent="0.3">
      <c r="B895" s="836"/>
      <c r="C895" s="835"/>
      <c r="D895" s="835"/>
      <c r="E895" s="835"/>
      <c r="F895" s="835"/>
      <c r="G895" s="835"/>
      <c r="H895" s="835"/>
      <c r="I895" s="835"/>
      <c r="J895" s="835"/>
      <c r="K895" s="835"/>
      <c r="L895" s="835"/>
      <c r="M895" s="835"/>
      <c r="N895" s="835"/>
      <c r="O895" s="835"/>
      <c r="P895" s="838"/>
      <c r="Q895" s="4" t="s">
        <v>54</v>
      </c>
      <c r="R895" s="5" t="s">
        <v>55</v>
      </c>
      <c r="S895" s="6" t="s">
        <v>56</v>
      </c>
      <c r="T895" s="843"/>
      <c r="U895" s="845"/>
      <c r="V895" s="7" t="s">
        <v>57</v>
      </c>
      <c r="W895" s="8" t="s">
        <v>21</v>
      </c>
      <c r="X895" s="9" t="s">
        <v>22</v>
      </c>
    </row>
    <row r="896" spans="2:24" ht="18" x14ac:dyDescent="0.25">
      <c r="B896" s="10"/>
      <c r="C896" s="11"/>
      <c r="D896" s="11"/>
      <c r="E896" s="11"/>
      <c r="F896" s="11"/>
      <c r="G896" s="11"/>
      <c r="H896" s="11"/>
      <c r="I896" s="11"/>
      <c r="J896" s="11"/>
      <c r="K896" s="11"/>
      <c r="L896" s="11"/>
      <c r="M896" s="11"/>
      <c r="N896" s="11"/>
      <c r="O896" s="12"/>
      <c r="P896" s="13"/>
      <c r="Q896" s="14"/>
      <c r="R896" s="14"/>
      <c r="S896" s="14"/>
      <c r="T896" s="14"/>
      <c r="U896" s="14"/>
      <c r="V896" s="14"/>
      <c r="W896" s="14"/>
      <c r="X896" s="15"/>
    </row>
    <row r="897" spans="2:24" ht="18" x14ac:dyDescent="0.25">
      <c r="B897" s="16"/>
      <c r="C897" s="17"/>
      <c r="D897" s="17"/>
      <c r="E897" s="17"/>
      <c r="F897" s="18"/>
      <c r="G897" s="18"/>
      <c r="H897" s="18"/>
      <c r="I897" s="18"/>
      <c r="J897" s="18"/>
      <c r="K897" s="18"/>
      <c r="L897" s="17"/>
      <c r="M897" s="17"/>
      <c r="N897" s="17"/>
      <c r="O897" s="19"/>
      <c r="P897" s="412" t="s">
        <v>356</v>
      </c>
      <c r="Q897" s="415" t="s">
        <v>438</v>
      </c>
      <c r="R897" s="14"/>
      <c r="S897" s="14"/>
      <c r="T897" s="14"/>
      <c r="U897" s="14">
        <v>1</v>
      </c>
      <c r="V897" s="14"/>
      <c r="W897" s="14"/>
      <c r="X897" s="15"/>
    </row>
    <row r="898" spans="2:24" ht="18" x14ac:dyDescent="0.25">
      <c r="B898" s="16"/>
      <c r="C898" s="17"/>
      <c r="D898" s="17"/>
      <c r="E898" s="17"/>
      <c r="F898" s="18"/>
      <c r="G898" s="18"/>
      <c r="H898" s="18"/>
      <c r="I898" s="18"/>
      <c r="J898" s="18"/>
      <c r="K898" s="18"/>
      <c r="L898" s="17"/>
      <c r="M898" s="17"/>
      <c r="N898" s="17"/>
      <c r="O898" s="19"/>
      <c r="P898" s="20"/>
      <c r="Q898" s="20"/>
      <c r="R898" s="14"/>
      <c r="S898" s="14"/>
      <c r="T898" s="14"/>
      <c r="U898" s="14"/>
      <c r="V898" s="14"/>
      <c r="W898" s="14"/>
      <c r="X898" s="15"/>
    </row>
    <row r="899" spans="2:24" ht="18" x14ac:dyDescent="0.25">
      <c r="B899" s="16"/>
      <c r="C899" s="17"/>
      <c r="D899" s="17"/>
      <c r="E899" s="17"/>
      <c r="F899" s="18"/>
      <c r="G899" s="18"/>
      <c r="H899" s="18"/>
      <c r="I899" s="18"/>
      <c r="J899" s="18"/>
      <c r="K899" s="18"/>
      <c r="L899" s="17"/>
      <c r="M899" s="17"/>
      <c r="N899" s="17"/>
      <c r="O899" s="19"/>
      <c r="P899" s="20"/>
      <c r="Q899" s="20"/>
      <c r="R899" s="20"/>
      <c r="S899" s="14"/>
      <c r="T899" s="14"/>
      <c r="U899" s="20"/>
      <c r="V899" s="14"/>
      <c r="W899" s="14"/>
      <c r="X899" s="15"/>
    </row>
    <row r="900" spans="2:24" ht="18" x14ac:dyDescent="0.25">
      <c r="B900" s="16"/>
      <c r="D900" s="17"/>
      <c r="E900" s="17"/>
      <c r="F900" s="18"/>
      <c r="G900" s="18"/>
      <c r="H900" s="18"/>
      <c r="J900" s="18"/>
      <c r="K900" s="18"/>
      <c r="L900" s="17"/>
      <c r="M900" s="17"/>
      <c r="N900" s="17"/>
      <c r="O900" s="19"/>
      <c r="P900" s="20"/>
      <c r="Q900" s="20"/>
      <c r="R900" s="20"/>
      <c r="S900" s="20"/>
      <c r="T900" s="14"/>
      <c r="U900" s="20"/>
      <c r="V900" s="14"/>
      <c r="W900" s="14"/>
      <c r="X900" s="15"/>
    </row>
    <row r="901" spans="2:24" ht="18" x14ac:dyDescent="0.25">
      <c r="B901" s="22"/>
      <c r="C901" s="17"/>
      <c r="D901" s="18"/>
      <c r="E901" s="17"/>
      <c r="F901" s="18"/>
      <c r="G901" s="18"/>
      <c r="H901" s="18"/>
      <c r="I901" s="18"/>
      <c r="J901" s="18"/>
      <c r="K901" s="18"/>
      <c r="L901" s="17"/>
      <c r="M901" s="17"/>
      <c r="N901" s="17"/>
      <c r="O901" s="19"/>
      <c r="P901" s="21"/>
      <c r="Q901" s="20"/>
      <c r="R901" s="20"/>
      <c r="S901" s="20"/>
      <c r="T901" s="14"/>
      <c r="U901" s="20"/>
      <c r="V901" s="14"/>
      <c r="W901" s="14"/>
      <c r="X901" s="15"/>
    </row>
    <row r="902" spans="2:24" ht="18" x14ac:dyDescent="0.25">
      <c r="B902" s="16"/>
      <c r="C902" s="17"/>
      <c r="D902" s="17"/>
      <c r="E902" s="17"/>
      <c r="F902" s="18"/>
      <c r="G902" s="18"/>
      <c r="H902" s="18"/>
      <c r="I902" s="18"/>
      <c r="J902" s="18"/>
      <c r="K902" s="18"/>
      <c r="L902" s="17"/>
      <c r="M902" s="17"/>
      <c r="N902" s="17"/>
      <c r="O902" s="19"/>
      <c r="P902" s="412" t="s">
        <v>361</v>
      </c>
      <c r="Q902" s="20"/>
      <c r="R902" s="20"/>
      <c r="S902" s="20"/>
      <c r="T902" s="14"/>
      <c r="U902" s="20"/>
      <c r="V902" s="14"/>
      <c r="W902" s="14"/>
      <c r="X902" s="23"/>
    </row>
    <row r="903" spans="2:24" ht="18" x14ac:dyDescent="0.25">
      <c r="B903" s="16"/>
      <c r="C903" s="17"/>
      <c r="D903" s="17"/>
      <c r="E903" s="17"/>
      <c r="F903" s="17"/>
      <c r="G903" s="17"/>
      <c r="H903" s="17"/>
      <c r="I903" s="17"/>
      <c r="J903" s="17"/>
      <c r="K903" s="17"/>
      <c r="L903" s="17"/>
      <c r="M903" s="17"/>
      <c r="N903" s="17"/>
      <c r="O903" s="19"/>
      <c r="P903" s="20"/>
      <c r="Q903" s="20" t="s">
        <v>439</v>
      </c>
      <c r="R903" s="194"/>
      <c r="S903" s="20"/>
      <c r="T903" s="14"/>
      <c r="U903" s="20">
        <v>1</v>
      </c>
      <c r="V903" s="14"/>
      <c r="W903" s="14"/>
      <c r="X903" s="23"/>
    </row>
    <row r="904" spans="2:24" ht="18" x14ac:dyDescent="0.25">
      <c r="B904" s="16"/>
      <c r="C904" s="18"/>
      <c r="D904" s="17"/>
      <c r="E904" s="17"/>
      <c r="F904" s="17"/>
      <c r="G904" s="17"/>
      <c r="H904" s="17"/>
      <c r="I904" s="17"/>
      <c r="J904" s="17"/>
      <c r="K904" s="17"/>
      <c r="L904" s="17"/>
      <c r="M904" s="17"/>
      <c r="N904" s="17"/>
      <c r="O904" s="19"/>
      <c r="P904" s="20"/>
      <c r="Q904" s="20" t="s">
        <v>438</v>
      </c>
      <c r="R904" s="20"/>
      <c r="S904" s="20"/>
      <c r="T904" s="14"/>
      <c r="U904" s="20">
        <v>1</v>
      </c>
      <c r="V904" s="14"/>
      <c r="W904" s="14"/>
      <c r="X904" s="23"/>
    </row>
    <row r="905" spans="2:24" ht="18" x14ac:dyDescent="0.25">
      <c r="B905" s="16"/>
      <c r="C905" s="17"/>
      <c r="D905" s="17"/>
      <c r="E905" s="17"/>
      <c r="F905" s="17"/>
      <c r="G905" s="17"/>
      <c r="H905" s="17"/>
      <c r="I905" s="17"/>
      <c r="J905" s="17"/>
      <c r="K905" s="17"/>
      <c r="L905" s="17"/>
      <c r="M905" s="17"/>
      <c r="N905" s="17"/>
      <c r="O905" s="19"/>
      <c r="P905" s="20"/>
      <c r="Q905" s="20"/>
      <c r="R905" s="20"/>
      <c r="S905" s="20"/>
      <c r="T905" s="14"/>
      <c r="U905" s="20"/>
      <c r="V905" s="14"/>
      <c r="W905" s="14"/>
      <c r="X905" s="23"/>
    </row>
    <row r="906" spans="2:24" ht="18" x14ac:dyDescent="0.25">
      <c r="B906" s="16"/>
      <c r="C906" s="17"/>
      <c r="D906" s="17"/>
      <c r="E906" s="18"/>
      <c r="F906" s="17"/>
      <c r="G906" s="17"/>
      <c r="H906" s="17"/>
      <c r="I906" s="17"/>
      <c r="J906" s="17"/>
      <c r="K906" s="17"/>
      <c r="L906" s="17"/>
      <c r="M906" s="17"/>
      <c r="N906" s="17"/>
      <c r="O906" s="19"/>
      <c r="P906" s="13"/>
      <c r="Q906" s="20"/>
      <c r="R906" s="20"/>
      <c r="S906" s="20"/>
      <c r="T906" s="14"/>
      <c r="U906" s="20"/>
      <c r="V906" s="14"/>
      <c r="W906" s="14"/>
      <c r="X906" s="23"/>
    </row>
    <row r="907" spans="2:24" ht="18" x14ac:dyDescent="0.25">
      <c r="B907" s="16"/>
      <c r="C907" s="18"/>
      <c r="D907" s="18"/>
      <c r="E907" s="18"/>
      <c r="F907" s="18"/>
      <c r="G907" s="18"/>
      <c r="H907" s="18"/>
      <c r="I907" s="18"/>
      <c r="J907" s="18"/>
      <c r="K907" s="18"/>
      <c r="L907" s="18"/>
      <c r="M907" s="18"/>
      <c r="N907" s="18"/>
      <c r="O907" s="19"/>
      <c r="P907" s="412" t="s">
        <v>362</v>
      </c>
      <c r="Q907" s="20" t="s">
        <v>439</v>
      </c>
      <c r="R907" s="20"/>
      <c r="S907" s="20"/>
      <c r="T907" s="14"/>
      <c r="U907" s="20">
        <v>1</v>
      </c>
      <c r="V907" s="14"/>
      <c r="W907" s="14"/>
      <c r="X907" s="23"/>
    </row>
    <row r="908" spans="2:24" ht="18" x14ac:dyDescent="0.25">
      <c r="B908" s="16"/>
      <c r="C908" s="17"/>
      <c r="D908" s="24"/>
      <c r="E908" s="17"/>
      <c r="F908" s="17"/>
      <c r="G908" s="17"/>
      <c r="H908" s="17"/>
      <c r="I908" s="17"/>
      <c r="J908" s="18"/>
      <c r="K908" s="17"/>
      <c r="L908" s="17"/>
      <c r="M908" s="17"/>
      <c r="N908" s="17"/>
      <c r="O908" s="19"/>
      <c r="P908" s="20"/>
      <c r="Q908" s="195"/>
      <c r="R908" s="20"/>
      <c r="S908" s="14"/>
      <c r="T908" s="14"/>
      <c r="U908" s="20"/>
      <c r="V908" s="20"/>
      <c r="W908" s="14"/>
      <c r="X908" s="23"/>
    </row>
    <row r="909" spans="2:24" ht="18" x14ac:dyDescent="0.25">
      <c r="B909" s="16"/>
      <c r="C909" s="18"/>
      <c r="D909" s="17"/>
      <c r="E909" s="17"/>
      <c r="F909" s="17"/>
      <c r="G909" s="17"/>
      <c r="H909" s="18"/>
      <c r="I909" s="18"/>
      <c r="J909" s="17"/>
      <c r="K909" s="18"/>
      <c r="L909" s="17"/>
      <c r="M909" s="17"/>
      <c r="N909" s="17"/>
      <c r="O909" s="19"/>
      <c r="P909" s="20"/>
      <c r="Q909" s="20"/>
      <c r="R909" s="20"/>
      <c r="S909" s="20"/>
      <c r="T909" s="14"/>
      <c r="U909" s="20"/>
      <c r="V909" s="20"/>
      <c r="W909" s="14"/>
      <c r="X909" s="23"/>
    </row>
    <row r="910" spans="2:24" ht="18" x14ac:dyDescent="0.25">
      <c r="B910" s="16"/>
      <c r="C910" s="17"/>
      <c r="D910" s="17"/>
      <c r="E910" s="17"/>
      <c r="F910" s="17"/>
      <c r="G910" s="17"/>
      <c r="H910" s="17"/>
      <c r="I910" s="17"/>
      <c r="J910" s="17"/>
      <c r="K910" s="17"/>
      <c r="L910" s="17"/>
      <c r="M910" s="17"/>
      <c r="N910" s="17"/>
      <c r="O910" s="19"/>
      <c r="Q910" s="20"/>
      <c r="R910" s="20"/>
      <c r="S910" s="20"/>
      <c r="T910" s="14"/>
      <c r="U910" s="20"/>
      <c r="V910" s="20"/>
      <c r="W910" s="14"/>
      <c r="X910" s="23"/>
    </row>
    <row r="911" spans="2:24" ht="18" x14ac:dyDescent="0.25">
      <c r="B911" s="16"/>
      <c r="C911" s="17"/>
      <c r="D911" s="17"/>
      <c r="E911" s="17"/>
      <c r="F911" s="17"/>
      <c r="G911" s="17"/>
      <c r="H911" s="17"/>
      <c r="I911" s="17"/>
      <c r="J911" s="17"/>
      <c r="K911" s="17"/>
      <c r="L911" s="17"/>
      <c r="M911" s="17"/>
      <c r="N911" s="17"/>
      <c r="O911" s="19"/>
      <c r="P911" s="21"/>
      <c r="Q911" s="20"/>
      <c r="R911" s="20"/>
      <c r="S911" s="20"/>
      <c r="T911" s="14"/>
      <c r="U911" s="20"/>
      <c r="V911" s="20"/>
      <c r="W911" s="14"/>
      <c r="X911" s="23"/>
    </row>
    <row r="912" spans="2:24" ht="18" x14ac:dyDescent="0.25">
      <c r="B912" s="16"/>
      <c r="D912" s="17"/>
      <c r="E912" s="17"/>
      <c r="F912" s="17"/>
      <c r="G912" s="17"/>
      <c r="H912" s="17"/>
      <c r="I912" s="17"/>
      <c r="J912" s="17"/>
      <c r="K912" s="17"/>
      <c r="L912" s="17"/>
      <c r="M912" s="17"/>
      <c r="N912" s="17"/>
      <c r="O912" s="19"/>
      <c r="P912" s="25"/>
      <c r="Q912" s="20"/>
      <c r="R912" s="20"/>
      <c r="S912" s="20"/>
      <c r="T912" s="20"/>
      <c r="U912" s="20"/>
      <c r="V912" s="20"/>
      <c r="W912" s="14"/>
      <c r="X912" s="23"/>
    </row>
    <row r="913" spans="2:24" ht="18" x14ac:dyDescent="0.25">
      <c r="B913" s="16"/>
      <c r="C913" s="17"/>
      <c r="D913" s="17"/>
      <c r="E913" s="17"/>
      <c r="F913" s="17"/>
      <c r="G913" s="17"/>
      <c r="H913" s="17"/>
      <c r="I913" s="17"/>
      <c r="J913" s="17"/>
      <c r="K913" s="17"/>
      <c r="L913" s="17"/>
      <c r="M913" s="17"/>
      <c r="N913" s="17"/>
      <c r="O913" s="19"/>
      <c r="P913" s="21"/>
      <c r="Q913" s="20"/>
      <c r="R913" s="20"/>
      <c r="S913" s="20"/>
      <c r="T913" s="20"/>
      <c r="U913" s="20"/>
      <c r="V913" s="20"/>
      <c r="W913" s="14"/>
      <c r="X913" s="23"/>
    </row>
    <row r="914" spans="2:24" ht="18" x14ac:dyDescent="0.25">
      <c r="B914" s="16"/>
      <c r="C914" s="17"/>
      <c r="D914" s="17"/>
      <c r="E914" s="17"/>
      <c r="F914" s="17"/>
      <c r="G914" s="17"/>
      <c r="H914" s="17"/>
      <c r="I914" s="17"/>
      <c r="J914" s="17"/>
      <c r="K914" s="17"/>
      <c r="L914" s="17"/>
      <c r="M914" s="17"/>
      <c r="N914" s="17"/>
      <c r="O914" s="19"/>
      <c r="P914" s="21"/>
      <c r="Q914" s="20"/>
      <c r="R914" s="20"/>
      <c r="S914" s="20"/>
      <c r="T914" s="20"/>
      <c r="U914" s="20"/>
      <c r="V914" s="20"/>
      <c r="W914" s="14"/>
      <c r="X914" s="23"/>
    </row>
    <row r="915" spans="2:24" ht="18" x14ac:dyDescent="0.25">
      <c r="B915" s="16"/>
      <c r="C915" s="17"/>
      <c r="D915" s="17"/>
      <c r="E915" s="17"/>
      <c r="F915" s="17"/>
      <c r="G915" s="17"/>
      <c r="H915" s="17"/>
      <c r="I915" s="17"/>
      <c r="J915" s="17"/>
      <c r="K915" s="17"/>
      <c r="L915" s="17"/>
      <c r="M915" s="17"/>
      <c r="N915" s="17"/>
      <c r="O915" s="19"/>
      <c r="P915" s="21"/>
      <c r="Q915" s="20"/>
      <c r="R915" s="20"/>
      <c r="S915" s="20"/>
      <c r="T915" s="20"/>
      <c r="U915" s="20"/>
      <c r="V915" s="20"/>
      <c r="W915" s="14"/>
      <c r="X915" s="23"/>
    </row>
    <row r="916" spans="2:24" ht="18" x14ac:dyDescent="0.25">
      <c r="B916" s="16"/>
      <c r="C916" s="17"/>
      <c r="D916" s="17"/>
      <c r="E916" s="17"/>
      <c r="F916" s="17"/>
      <c r="G916" s="17"/>
      <c r="H916" s="17"/>
      <c r="I916" s="17"/>
      <c r="J916" s="17"/>
      <c r="K916" s="17"/>
      <c r="L916" s="17"/>
      <c r="M916" s="17"/>
      <c r="N916" s="17"/>
      <c r="O916" s="19"/>
      <c r="P916" s="26"/>
      <c r="Q916" s="20"/>
      <c r="R916" s="20"/>
      <c r="S916" s="20"/>
      <c r="T916" s="20"/>
      <c r="U916" s="20"/>
      <c r="V916" s="20"/>
      <c r="W916" s="14"/>
      <c r="X916" s="23"/>
    </row>
    <row r="917" spans="2:24" ht="18" x14ac:dyDescent="0.25">
      <c r="B917" s="16"/>
      <c r="C917" s="17"/>
      <c r="D917" s="17"/>
      <c r="E917" s="17"/>
      <c r="F917" s="17"/>
      <c r="G917" s="17"/>
      <c r="H917" s="17"/>
      <c r="I917" s="17"/>
      <c r="J917" s="17"/>
      <c r="K917" s="17"/>
      <c r="L917" s="17"/>
      <c r="M917" s="17"/>
      <c r="N917" s="17"/>
      <c r="O917" s="19"/>
      <c r="P917" s="26"/>
      <c r="Q917" s="20"/>
      <c r="R917" s="20"/>
      <c r="S917" s="20"/>
      <c r="T917" s="20"/>
      <c r="U917" s="20"/>
      <c r="V917" s="20"/>
      <c r="W917" s="14"/>
      <c r="X917" s="23"/>
    </row>
    <row r="918" spans="2:24" ht="18.75" thickBot="1" x14ac:dyDescent="0.3">
      <c r="B918" s="27"/>
      <c r="C918" s="28"/>
      <c r="D918" s="29"/>
      <c r="E918" s="28"/>
      <c r="F918" s="29"/>
      <c r="G918" s="29"/>
      <c r="H918" s="29"/>
      <c r="I918" s="29"/>
      <c r="J918" s="29"/>
      <c r="K918" s="29"/>
      <c r="L918" s="29"/>
      <c r="M918" s="29"/>
      <c r="N918" s="29"/>
      <c r="O918" s="30"/>
      <c r="P918" s="31"/>
      <c r="Q918" s="32"/>
      <c r="R918" s="32"/>
      <c r="S918" s="32"/>
      <c r="T918" s="32"/>
      <c r="U918" s="32"/>
      <c r="V918" s="33"/>
      <c r="W918" s="34"/>
      <c r="X918" s="35"/>
    </row>
    <row r="919" spans="2:24" ht="18.75" thickBot="1" x14ac:dyDescent="0.3">
      <c r="B919" s="786"/>
      <c r="C919" s="787"/>
      <c r="D919" s="787"/>
      <c r="E919" s="787"/>
      <c r="F919" s="787"/>
      <c r="G919" s="787"/>
      <c r="H919" s="787"/>
      <c r="I919" s="787"/>
      <c r="J919" s="787"/>
      <c r="K919" s="787"/>
      <c r="L919" s="787"/>
      <c r="M919" s="787"/>
      <c r="N919" s="787"/>
      <c r="O919" s="787"/>
      <c r="P919" s="788" t="s">
        <v>58</v>
      </c>
      <c r="Q919" s="787"/>
      <c r="R919" s="789" t="s">
        <v>53</v>
      </c>
      <c r="S919" s="790"/>
      <c r="T919" s="790"/>
      <c r="U919" s="791"/>
      <c r="V919" s="36"/>
      <c r="W919" s="37"/>
      <c r="X919" s="38">
        <f>SUM(U896:U918)</f>
        <v>4</v>
      </c>
    </row>
    <row r="920" spans="2:24" ht="17.25" thickBot="1" x14ac:dyDescent="0.3">
      <c r="B920" s="792" t="s">
        <v>59</v>
      </c>
      <c r="C920" s="793"/>
      <c r="D920" s="793"/>
      <c r="E920" s="793"/>
      <c r="F920" s="793"/>
      <c r="G920" s="793"/>
      <c r="H920" s="793"/>
      <c r="I920" s="794"/>
      <c r="J920" s="792" t="s">
        <v>60</v>
      </c>
      <c r="K920" s="793"/>
      <c r="L920" s="793"/>
      <c r="M920" s="793"/>
      <c r="N920" s="793"/>
      <c r="O920" s="793"/>
      <c r="P920" s="794"/>
      <c r="Q920" s="39"/>
      <c r="R920" s="40"/>
      <c r="S920" s="40"/>
      <c r="T920" s="40"/>
      <c r="U920" s="40"/>
      <c r="V920" s="40"/>
      <c r="W920" s="40"/>
      <c r="X920" s="41"/>
    </row>
    <row r="921" spans="2:24" ht="21" thickBot="1" x14ac:dyDescent="0.3">
      <c r="B921" s="795"/>
      <c r="C921" s="787"/>
      <c r="D921" s="787"/>
      <c r="E921" s="787"/>
      <c r="F921" s="787"/>
      <c r="G921" s="787"/>
      <c r="H921" s="787"/>
      <c r="I921" s="796"/>
      <c r="J921" s="795"/>
      <c r="K921" s="787"/>
      <c r="L921" s="787"/>
      <c r="M921" s="787"/>
      <c r="N921" s="787"/>
      <c r="O921" s="787"/>
      <c r="P921" s="796"/>
      <c r="Q921" s="797" t="s">
        <v>61</v>
      </c>
      <c r="R921" s="798"/>
      <c r="S921" s="798"/>
      <c r="T921" s="798"/>
      <c r="U921" s="798"/>
      <c r="V921" s="798"/>
      <c r="W921" s="799"/>
      <c r="X921" s="42">
        <f>X919</f>
        <v>4</v>
      </c>
    </row>
    <row r="923" spans="2:24" ht="15.75" thickBot="1" x14ac:dyDescent="0.3"/>
    <row r="924" spans="2:24" x14ac:dyDescent="0.25">
      <c r="B924" s="800"/>
      <c r="C924" s="793"/>
      <c r="D924" s="793"/>
      <c r="E924" s="793"/>
      <c r="F924" s="793"/>
      <c r="G924" s="803" t="s">
        <v>42</v>
      </c>
      <c r="H924" s="793"/>
      <c r="I924" s="793"/>
      <c r="J924" s="793"/>
      <c r="K924" s="793"/>
      <c r="L924" s="793"/>
      <c r="M924" s="793"/>
      <c r="N924" s="793"/>
      <c r="O924" s="793"/>
      <c r="P924" s="793"/>
      <c r="Q924" s="793"/>
      <c r="R924" s="804" t="s">
        <v>1</v>
      </c>
      <c r="S924" s="805"/>
      <c r="T924" s="805"/>
      <c r="U924" s="806"/>
      <c r="V924" s="807" t="s">
        <v>43</v>
      </c>
      <c r="W924" s="805"/>
      <c r="X924" s="808"/>
    </row>
    <row r="925" spans="2:24" x14ac:dyDescent="0.25">
      <c r="B925" s="801"/>
      <c r="C925" s="802"/>
      <c r="D925" s="802"/>
      <c r="E925" s="802"/>
      <c r="F925" s="802"/>
      <c r="G925" s="801"/>
      <c r="H925" s="802"/>
      <c r="I925" s="802"/>
      <c r="J925" s="802"/>
      <c r="K925" s="802"/>
      <c r="L925" s="802"/>
      <c r="M925" s="802"/>
      <c r="N925" s="802"/>
      <c r="O925" s="802"/>
      <c r="P925" s="802"/>
      <c r="Q925" s="802"/>
      <c r="R925" s="809" t="s">
        <v>3</v>
      </c>
      <c r="S925" s="810"/>
      <c r="T925" s="810"/>
      <c r="U925" s="811"/>
      <c r="V925" s="812">
        <v>1</v>
      </c>
      <c r="W925" s="810"/>
      <c r="X925" s="813"/>
    </row>
    <row r="926" spans="2:24" ht="15.75" thickBot="1" x14ac:dyDescent="0.3">
      <c r="B926" s="795"/>
      <c r="C926" s="787"/>
      <c r="D926" s="787"/>
      <c r="E926" s="787"/>
      <c r="F926" s="787"/>
      <c r="G926" s="795"/>
      <c r="H926" s="787"/>
      <c r="I926" s="787"/>
      <c r="J926" s="787"/>
      <c r="K926" s="787"/>
      <c r="L926" s="787"/>
      <c r="M926" s="787"/>
      <c r="N926" s="787"/>
      <c r="O926" s="787"/>
      <c r="P926" s="787"/>
      <c r="Q926" s="787"/>
      <c r="R926" s="814" t="s">
        <v>4</v>
      </c>
      <c r="S926" s="815"/>
      <c r="T926" s="815"/>
      <c r="U926" s="816"/>
      <c r="V926" s="817">
        <v>44236</v>
      </c>
      <c r="W926" s="818"/>
      <c r="X926" s="819"/>
    </row>
    <row r="927" spans="2:24" x14ac:dyDescent="0.25">
      <c r="B927" s="820" t="s">
        <v>44</v>
      </c>
      <c r="C927" s="793"/>
      <c r="D927" s="793"/>
      <c r="E927" s="793"/>
      <c r="F927" s="794"/>
      <c r="G927" s="821" t="s">
        <v>45</v>
      </c>
      <c r="H927" s="822"/>
      <c r="I927" s="822"/>
      <c r="J927" s="822"/>
      <c r="K927" s="822"/>
      <c r="L927" s="822"/>
      <c r="M927" s="822"/>
      <c r="N927" s="822"/>
      <c r="O927" s="822"/>
      <c r="P927" s="822"/>
      <c r="Q927" s="822"/>
      <c r="R927" s="822"/>
      <c r="S927" s="822"/>
      <c r="T927" s="822"/>
      <c r="U927" s="822"/>
      <c r="V927" s="822"/>
      <c r="W927" s="822"/>
      <c r="X927" s="823"/>
    </row>
    <row r="928" spans="2:24" ht="15.75" thickBot="1" x14ac:dyDescent="0.3">
      <c r="B928" s="795"/>
      <c r="C928" s="787"/>
      <c r="D928" s="787"/>
      <c r="E928" s="787"/>
      <c r="F928" s="796"/>
      <c r="G928" s="824"/>
      <c r="H928" s="825"/>
      <c r="I928" s="825"/>
      <c r="J928" s="825"/>
      <c r="K928" s="825"/>
      <c r="L928" s="825"/>
      <c r="M928" s="825"/>
      <c r="N928" s="825"/>
      <c r="O928" s="825"/>
      <c r="P928" s="825"/>
      <c r="Q928" s="825"/>
      <c r="R928" s="825"/>
      <c r="S928" s="825"/>
      <c r="T928" s="825"/>
      <c r="U928" s="825"/>
      <c r="V928" s="825"/>
      <c r="W928" s="825"/>
      <c r="X928" s="826"/>
    </row>
    <row r="929" spans="2:24" ht="18.75" thickBot="1" x14ac:dyDescent="0.3">
      <c r="B929" s="827" t="s">
        <v>46</v>
      </c>
      <c r="C929" s="798"/>
      <c r="D929" s="798"/>
      <c r="E929" s="798"/>
      <c r="F929" s="798"/>
      <c r="G929" s="798"/>
      <c r="H929" s="822" t="s">
        <v>47</v>
      </c>
      <c r="I929" s="793"/>
      <c r="J929" s="828"/>
      <c r="K929" s="798"/>
      <c r="L929" s="798"/>
      <c r="M929" s="798"/>
      <c r="N929" s="798"/>
      <c r="O929" s="798"/>
      <c r="P929" s="828" t="s">
        <v>48</v>
      </c>
      <c r="Q929" s="798"/>
      <c r="R929" s="798"/>
      <c r="S929" s="798"/>
      <c r="T929" s="798"/>
      <c r="U929" s="798"/>
      <c r="V929" s="798"/>
      <c r="W929" s="798"/>
      <c r="X929" s="799"/>
    </row>
    <row r="930" spans="2:24" ht="34.5" customHeight="1" thickBot="1" x14ac:dyDescent="0.3">
      <c r="B930" s="829">
        <f>PRESUPUESTO!$B$34</f>
        <v>4</v>
      </c>
      <c r="C930" s="793"/>
      <c r="D930" s="793"/>
      <c r="E930" s="793"/>
      <c r="F930" s="793"/>
      <c r="G930" s="793"/>
      <c r="H930" s="830">
        <f>PRESUPUESTO!B41</f>
        <v>4.0699999999999985</v>
      </c>
      <c r="I930" s="831"/>
      <c r="J930" s="832" t="str">
        <f>PRESUPUESTO!$F$34</f>
        <v>HIDROSANITARIOS</v>
      </c>
      <c r="K930" s="798"/>
      <c r="L930" s="798"/>
      <c r="M930" s="798"/>
      <c r="N930" s="798"/>
      <c r="O930" s="799"/>
      <c r="P930" s="833" t="str">
        <f>PRESUPUESTO!F41</f>
        <v>SUMINSITRO E INSTALACION E TUBERIA HIDRAULICA 1/2". Incluye accesorios como codos, tee y tapones.</v>
      </c>
      <c r="Q930" s="793"/>
      <c r="R930" s="793"/>
      <c r="S930" s="793"/>
      <c r="T930" s="793"/>
      <c r="U930" s="793"/>
      <c r="V930" s="793"/>
      <c r="W930" s="793"/>
      <c r="X930" s="794"/>
    </row>
    <row r="931" spans="2:24" ht="18.75" thickBot="1" x14ac:dyDescent="0.3">
      <c r="B931" s="821" t="s">
        <v>49</v>
      </c>
      <c r="C931" s="834"/>
      <c r="D931" s="834"/>
      <c r="E931" s="834"/>
      <c r="F931" s="834"/>
      <c r="G931" s="834"/>
      <c r="H931" s="835"/>
      <c r="I931" s="835"/>
      <c r="J931" s="834"/>
      <c r="K931" s="834"/>
      <c r="L931" s="834"/>
      <c r="M931" s="834"/>
      <c r="N931" s="834"/>
      <c r="O931" s="834"/>
      <c r="P931" s="837" t="s">
        <v>50</v>
      </c>
      <c r="Q931" s="839" t="s">
        <v>51</v>
      </c>
      <c r="R931" s="840"/>
      <c r="S931" s="841"/>
      <c r="T931" s="842" t="s">
        <v>20</v>
      </c>
      <c r="U931" s="844" t="s">
        <v>52</v>
      </c>
      <c r="V931" s="846" t="s">
        <v>53</v>
      </c>
      <c r="W931" s="847"/>
      <c r="X931" s="848"/>
    </row>
    <row r="932" spans="2:24" ht="26.25" thickBot="1" x14ac:dyDescent="0.3">
      <c r="B932" s="836"/>
      <c r="C932" s="835"/>
      <c r="D932" s="835"/>
      <c r="E932" s="835"/>
      <c r="F932" s="835"/>
      <c r="G932" s="835"/>
      <c r="H932" s="835"/>
      <c r="I932" s="835"/>
      <c r="J932" s="835"/>
      <c r="K932" s="835"/>
      <c r="L932" s="835"/>
      <c r="M932" s="835"/>
      <c r="N932" s="835"/>
      <c r="O932" s="835"/>
      <c r="P932" s="838"/>
      <c r="Q932" s="4" t="s">
        <v>54</v>
      </c>
      <c r="R932" s="5" t="s">
        <v>55</v>
      </c>
      <c r="S932" s="6" t="s">
        <v>56</v>
      </c>
      <c r="T932" s="843"/>
      <c r="U932" s="845"/>
      <c r="V932" s="7" t="s">
        <v>57</v>
      </c>
      <c r="W932" s="8" t="s">
        <v>21</v>
      </c>
      <c r="X932" s="9" t="s">
        <v>22</v>
      </c>
    </row>
    <row r="933" spans="2:24" ht="18" x14ac:dyDescent="0.25">
      <c r="B933" s="10"/>
      <c r="C933" s="11"/>
      <c r="D933" s="11"/>
      <c r="E933" s="11"/>
      <c r="F933" s="11"/>
      <c r="G933" s="11"/>
      <c r="H933" s="11"/>
      <c r="I933" s="11"/>
      <c r="J933" s="11"/>
      <c r="K933" s="11"/>
      <c r="L933" s="11"/>
      <c r="M933" s="11"/>
      <c r="N933" s="11"/>
      <c r="O933" s="12"/>
      <c r="P933" s="13"/>
      <c r="Q933" s="14"/>
      <c r="R933" s="14"/>
      <c r="S933" s="14"/>
      <c r="T933" s="14"/>
      <c r="U933" s="14"/>
      <c r="V933" s="14"/>
      <c r="W933" s="14"/>
      <c r="X933" s="15"/>
    </row>
    <row r="934" spans="2:24" ht="18" x14ac:dyDescent="0.25">
      <c r="B934" s="16"/>
      <c r="C934" s="17"/>
      <c r="D934" s="17"/>
      <c r="E934" s="17"/>
      <c r="F934" s="18"/>
      <c r="G934" s="18"/>
      <c r="H934" s="18"/>
      <c r="I934" s="18"/>
      <c r="J934" s="18"/>
      <c r="K934" s="18"/>
      <c r="L934" s="17"/>
      <c r="M934" s="17"/>
      <c r="N934" s="17"/>
      <c r="O934" s="19"/>
      <c r="P934" s="412" t="s">
        <v>356</v>
      </c>
      <c r="Q934" s="415"/>
      <c r="R934" s="14"/>
      <c r="S934" s="14"/>
      <c r="T934" s="14"/>
      <c r="U934" s="14"/>
      <c r="V934" s="14"/>
      <c r="W934" s="14"/>
      <c r="X934" s="15"/>
    </row>
    <row r="935" spans="2:24" ht="18" x14ac:dyDescent="0.25">
      <c r="B935" s="16"/>
      <c r="C935" s="17"/>
      <c r="D935" s="17"/>
      <c r="E935" s="17"/>
      <c r="F935" s="18"/>
      <c r="G935" s="18"/>
      <c r="H935" s="18"/>
      <c r="I935" s="18"/>
      <c r="J935" s="18"/>
      <c r="K935" s="18"/>
      <c r="L935" s="17"/>
      <c r="M935" s="17"/>
      <c r="N935" s="17"/>
      <c r="O935" s="19"/>
      <c r="P935" s="20"/>
      <c r="Q935" s="20" t="s">
        <v>438</v>
      </c>
      <c r="R935" s="14"/>
      <c r="S935" s="14"/>
      <c r="T935" s="14"/>
      <c r="U935" s="14"/>
      <c r="V935" s="14">
        <v>4</v>
      </c>
      <c r="W935" s="14"/>
      <c r="X935" s="15"/>
    </row>
    <row r="936" spans="2:24" ht="18" x14ac:dyDescent="0.25">
      <c r="B936" s="16"/>
      <c r="C936" s="17"/>
      <c r="D936" s="17"/>
      <c r="E936" s="17"/>
      <c r="F936" s="18"/>
      <c r="G936" s="18"/>
      <c r="H936" s="18"/>
      <c r="I936" s="18"/>
      <c r="J936" s="18"/>
      <c r="K936" s="18"/>
      <c r="L936" s="17"/>
      <c r="M936" s="17"/>
      <c r="N936" s="17"/>
      <c r="O936" s="19"/>
      <c r="P936" s="20"/>
      <c r="Q936" s="20"/>
      <c r="R936" s="20"/>
      <c r="S936" s="14"/>
      <c r="T936" s="14"/>
      <c r="U936" s="20"/>
      <c r="V936" s="14"/>
      <c r="W936" s="14"/>
      <c r="X936" s="15"/>
    </row>
    <row r="937" spans="2:24" ht="18" x14ac:dyDescent="0.25">
      <c r="B937" s="16"/>
      <c r="D937" s="17"/>
      <c r="E937" s="17"/>
      <c r="F937" s="18"/>
      <c r="G937" s="18"/>
      <c r="H937" s="18"/>
      <c r="J937" s="18"/>
      <c r="K937" s="18"/>
      <c r="L937" s="17"/>
      <c r="M937" s="17"/>
      <c r="N937" s="17"/>
      <c r="O937" s="19"/>
      <c r="P937" s="20"/>
      <c r="Q937" s="20"/>
      <c r="R937" s="20"/>
      <c r="S937" s="20"/>
      <c r="T937" s="14"/>
      <c r="U937" s="20"/>
      <c r="V937" s="14"/>
      <c r="W937" s="14"/>
      <c r="X937" s="15"/>
    </row>
    <row r="938" spans="2:24" ht="18" x14ac:dyDescent="0.25">
      <c r="B938" s="22"/>
      <c r="C938" s="17"/>
      <c r="D938" s="18"/>
      <c r="E938" s="17"/>
      <c r="F938" s="18"/>
      <c r="G938" s="18"/>
      <c r="H938" s="18"/>
      <c r="I938" s="18"/>
      <c r="J938" s="18"/>
      <c r="K938" s="18"/>
      <c r="L938" s="17"/>
      <c r="M938" s="17"/>
      <c r="N938" s="17"/>
      <c r="O938" s="19"/>
      <c r="P938" s="21"/>
      <c r="Q938" s="20"/>
      <c r="R938" s="20"/>
      <c r="S938" s="20"/>
      <c r="T938" s="14"/>
      <c r="U938" s="20"/>
      <c r="V938" s="14"/>
      <c r="W938" s="14"/>
      <c r="X938" s="15"/>
    </row>
    <row r="939" spans="2:24" ht="18" x14ac:dyDescent="0.25">
      <c r="B939" s="16"/>
      <c r="C939" s="17"/>
      <c r="D939" s="17"/>
      <c r="E939" s="17"/>
      <c r="F939" s="18"/>
      <c r="G939" s="18"/>
      <c r="H939" s="18"/>
      <c r="I939" s="18"/>
      <c r="J939" s="18"/>
      <c r="K939" s="18"/>
      <c r="L939" s="17"/>
      <c r="M939" s="17"/>
      <c r="N939" s="17"/>
      <c r="O939" s="19"/>
      <c r="P939" s="412" t="s">
        <v>361</v>
      </c>
      <c r="Q939" s="20" t="s">
        <v>438</v>
      </c>
      <c r="R939" s="20"/>
      <c r="S939" s="20"/>
      <c r="T939" s="14"/>
      <c r="U939" s="20"/>
      <c r="V939" s="14">
        <v>4</v>
      </c>
      <c r="W939" s="14"/>
      <c r="X939" s="23"/>
    </row>
    <row r="940" spans="2:24" ht="18" x14ac:dyDescent="0.25">
      <c r="B940" s="16"/>
      <c r="C940" s="17"/>
      <c r="D940" s="17"/>
      <c r="E940" s="17"/>
      <c r="F940" s="17"/>
      <c r="G940" s="17"/>
      <c r="H940" s="17"/>
      <c r="I940" s="17"/>
      <c r="J940" s="17"/>
      <c r="K940" s="17"/>
      <c r="L940" s="17"/>
      <c r="M940" s="17"/>
      <c r="N940" s="17"/>
      <c r="O940" s="19"/>
      <c r="P940" s="20"/>
      <c r="Q940" s="20" t="s">
        <v>439</v>
      </c>
      <c r="R940" s="194"/>
      <c r="S940" s="20"/>
      <c r="T940" s="14"/>
      <c r="U940" s="20"/>
      <c r="V940" s="14">
        <v>3</v>
      </c>
      <c r="W940" s="14"/>
      <c r="X940" s="23"/>
    </row>
    <row r="941" spans="2:24" ht="18" x14ac:dyDescent="0.25">
      <c r="B941" s="16"/>
      <c r="C941" s="18"/>
      <c r="D941" s="17"/>
      <c r="E941" s="17"/>
      <c r="F941" s="17"/>
      <c r="G941" s="17"/>
      <c r="H941" s="17"/>
      <c r="I941" s="17"/>
      <c r="J941" s="17"/>
      <c r="K941" s="17"/>
      <c r="L941" s="17"/>
      <c r="M941" s="17"/>
      <c r="N941" s="17"/>
      <c r="O941" s="19"/>
      <c r="P941" s="20"/>
      <c r="Q941" s="20"/>
      <c r="R941" s="20"/>
      <c r="S941" s="20"/>
      <c r="T941" s="14"/>
      <c r="U941" s="20"/>
      <c r="V941" s="14"/>
      <c r="W941" s="14"/>
      <c r="X941" s="23"/>
    </row>
    <row r="942" spans="2:24" ht="18" x14ac:dyDescent="0.25">
      <c r="B942" s="16"/>
      <c r="C942" s="17"/>
      <c r="D942" s="17"/>
      <c r="E942" s="17"/>
      <c r="F942" s="17"/>
      <c r="G942" s="17"/>
      <c r="H942" s="17"/>
      <c r="I942" s="17"/>
      <c r="J942" s="17"/>
      <c r="K942" s="17"/>
      <c r="L942" s="17"/>
      <c r="M942" s="17"/>
      <c r="N942" s="17"/>
      <c r="O942" s="19"/>
      <c r="P942" s="20"/>
      <c r="Q942" s="20"/>
      <c r="R942" s="20"/>
      <c r="S942" s="20"/>
      <c r="T942" s="14"/>
      <c r="U942" s="20"/>
      <c r="V942" s="14"/>
      <c r="W942" s="14"/>
      <c r="X942" s="23"/>
    </row>
    <row r="943" spans="2:24" ht="18" x14ac:dyDescent="0.25">
      <c r="B943" s="16"/>
      <c r="C943" s="17"/>
      <c r="D943" s="17"/>
      <c r="E943" s="18"/>
      <c r="F943" s="17"/>
      <c r="G943" s="17"/>
      <c r="H943" s="17"/>
      <c r="I943" s="17"/>
      <c r="J943" s="17"/>
      <c r="K943" s="17"/>
      <c r="L943" s="17"/>
      <c r="M943" s="17"/>
      <c r="N943" s="17"/>
      <c r="O943" s="19"/>
      <c r="P943" s="13"/>
      <c r="Q943" s="20"/>
      <c r="R943" s="20"/>
      <c r="S943" s="20"/>
      <c r="T943" s="14"/>
      <c r="U943" s="20"/>
      <c r="V943" s="14"/>
      <c r="W943" s="14"/>
      <c r="X943" s="23"/>
    </row>
    <row r="944" spans="2:24" ht="18" x14ac:dyDescent="0.25">
      <c r="B944" s="16"/>
      <c r="C944" s="18"/>
      <c r="D944" s="18"/>
      <c r="E944" s="18"/>
      <c r="F944" s="18"/>
      <c r="G944" s="18"/>
      <c r="H944" s="18"/>
      <c r="I944" s="18"/>
      <c r="J944" s="18"/>
      <c r="K944" s="18"/>
      <c r="L944" s="18"/>
      <c r="M944" s="18"/>
      <c r="N944" s="18"/>
      <c r="O944" s="19"/>
      <c r="P944" s="412" t="s">
        <v>362</v>
      </c>
      <c r="Q944" s="20" t="s">
        <v>439</v>
      </c>
      <c r="R944" s="20"/>
      <c r="S944" s="20"/>
      <c r="T944" s="14"/>
      <c r="U944" s="20"/>
      <c r="V944" s="14">
        <v>3</v>
      </c>
      <c r="W944" s="14"/>
      <c r="X944" s="23"/>
    </row>
    <row r="945" spans="2:24" ht="18" x14ac:dyDescent="0.25">
      <c r="B945" s="16"/>
      <c r="C945" s="17"/>
      <c r="D945" s="24"/>
      <c r="E945" s="17"/>
      <c r="F945" s="17"/>
      <c r="G945" s="17"/>
      <c r="H945" s="17"/>
      <c r="I945" s="17"/>
      <c r="J945" s="18"/>
      <c r="K945" s="17"/>
      <c r="L945" s="17"/>
      <c r="M945" s="17"/>
      <c r="N945" s="17"/>
      <c r="O945" s="19"/>
      <c r="P945" s="20"/>
      <c r="Q945" s="195"/>
      <c r="R945" s="20"/>
      <c r="S945" s="14"/>
      <c r="T945" s="14"/>
      <c r="U945" s="20"/>
      <c r="V945" s="20"/>
      <c r="W945" s="14"/>
      <c r="X945" s="23"/>
    </row>
    <row r="946" spans="2:24" ht="18" x14ac:dyDescent="0.25">
      <c r="B946" s="16"/>
      <c r="C946" s="18"/>
      <c r="D946" s="17"/>
      <c r="E946" s="17"/>
      <c r="F946" s="17"/>
      <c r="G946" s="17"/>
      <c r="H946" s="18"/>
      <c r="I946" s="18"/>
      <c r="J946" s="17"/>
      <c r="K946" s="18"/>
      <c r="L946" s="17"/>
      <c r="M946" s="17"/>
      <c r="N946" s="17"/>
      <c r="O946" s="19"/>
      <c r="P946" s="20"/>
      <c r="Q946" s="20"/>
      <c r="R946" s="20"/>
      <c r="S946" s="20"/>
      <c r="T946" s="14"/>
      <c r="U946" s="20"/>
      <c r="V946" s="20"/>
      <c r="W946" s="14"/>
      <c r="X946" s="23"/>
    </row>
    <row r="947" spans="2:24" ht="18" x14ac:dyDescent="0.25">
      <c r="B947" s="16"/>
      <c r="C947" s="17"/>
      <c r="D947" s="17"/>
      <c r="E947" s="17"/>
      <c r="F947" s="17"/>
      <c r="G947" s="17"/>
      <c r="H947" s="17"/>
      <c r="I947" s="17"/>
      <c r="J947" s="17"/>
      <c r="K947" s="17"/>
      <c r="L947" s="17"/>
      <c r="M947" s="17"/>
      <c r="N947" s="17"/>
      <c r="O947" s="19"/>
      <c r="Q947" s="20"/>
      <c r="R947" s="20"/>
      <c r="S947" s="20"/>
      <c r="T947" s="14"/>
      <c r="U947" s="20"/>
      <c r="V947" s="20"/>
      <c r="W947" s="14"/>
      <c r="X947" s="23"/>
    </row>
    <row r="948" spans="2:24" ht="18" x14ac:dyDescent="0.25">
      <c r="B948" s="16"/>
      <c r="C948" s="17"/>
      <c r="D948" s="17"/>
      <c r="E948" s="17"/>
      <c r="F948" s="17"/>
      <c r="G948" s="17"/>
      <c r="H948" s="17"/>
      <c r="I948" s="17"/>
      <c r="J948" s="17"/>
      <c r="K948" s="17"/>
      <c r="L948" s="17"/>
      <c r="M948" s="17"/>
      <c r="N948" s="17"/>
      <c r="O948" s="19"/>
      <c r="P948" s="21"/>
      <c r="Q948" s="20"/>
      <c r="R948" s="20"/>
      <c r="S948" s="20"/>
      <c r="T948" s="14"/>
      <c r="U948" s="20"/>
      <c r="V948" s="20"/>
      <c r="W948" s="14"/>
      <c r="X948" s="23"/>
    </row>
    <row r="949" spans="2:24" ht="18" x14ac:dyDescent="0.25">
      <c r="B949" s="16"/>
      <c r="D949" s="17"/>
      <c r="E949" s="17"/>
      <c r="F949" s="17"/>
      <c r="G949" s="17"/>
      <c r="H949" s="17"/>
      <c r="I949" s="17"/>
      <c r="J949" s="17"/>
      <c r="K949" s="17"/>
      <c r="L949" s="17"/>
      <c r="M949" s="17"/>
      <c r="N949" s="17"/>
      <c r="O949" s="19"/>
      <c r="P949" s="25"/>
      <c r="Q949" s="20"/>
      <c r="R949" s="20"/>
      <c r="S949" s="20"/>
      <c r="T949" s="20"/>
      <c r="U949" s="20"/>
      <c r="V949" s="20"/>
      <c r="W949" s="14"/>
      <c r="X949" s="23"/>
    </row>
    <row r="950" spans="2:24" ht="18" x14ac:dyDescent="0.25">
      <c r="B950" s="16"/>
      <c r="C950" s="17"/>
      <c r="D950" s="17"/>
      <c r="E950" s="17"/>
      <c r="F950" s="17"/>
      <c r="G950" s="17"/>
      <c r="H950" s="17"/>
      <c r="I950" s="17"/>
      <c r="J950" s="17"/>
      <c r="K950" s="17"/>
      <c r="L950" s="17"/>
      <c r="M950" s="17"/>
      <c r="N950" s="17"/>
      <c r="O950" s="19"/>
      <c r="P950" s="21"/>
      <c r="Q950" s="20"/>
      <c r="R950" s="20"/>
      <c r="S950" s="20"/>
      <c r="T950" s="20"/>
      <c r="U950" s="20"/>
      <c r="V950" s="20"/>
      <c r="W950" s="14"/>
      <c r="X950" s="23"/>
    </row>
    <row r="951" spans="2:24" ht="18" x14ac:dyDescent="0.25">
      <c r="B951" s="16"/>
      <c r="C951" s="17"/>
      <c r="D951" s="17"/>
      <c r="E951" s="17"/>
      <c r="F951" s="17"/>
      <c r="G951" s="17"/>
      <c r="H951" s="17"/>
      <c r="I951" s="17"/>
      <c r="J951" s="17"/>
      <c r="K951" s="17"/>
      <c r="L951" s="17"/>
      <c r="M951" s="17"/>
      <c r="N951" s="17"/>
      <c r="O951" s="19"/>
      <c r="P951" s="21"/>
      <c r="Q951" s="20"/>
      <c r="R951" s="20"/>
      <c r="S951" s="20"/>
      <c r="T951" s="20"/>
      <c r="U951" s="20"/>
      <c r="V951" s="20"/>
      <c r="W951" s="14"/>
      <c r="X951" s="23"/>
    </row>
    <row r="952" spans="2:24" ht="18" x14ac:dyDescent="0.25">
      <c r="B952" s="16"/>
      <c r="C952" s="17"/>
      <c r="D952" s="17"/>
      <c r="E952" s="17"/>
      <c r="F952" s="17"/>
      <c r="G952" s="17"/>
      <c r="H952" s="17"/>
      <c r="I952" s="17"/>
      <c r="J952" s="17"/>
      <c r="K952" s="17"/>
      <c r="L952" s="17"/>
      <c r="M952" s="17"/>
      <c r="N952" s="17"/>
      <c r="O952" s="19"/>
      <c r="P952" s="21"/>
      <c r="Q952" s="20"/>
      <c r="R952" s="20"/>
      <c r="S952" s="20"/>
      <c r="T952" s="20"/>
      <c r="U952" s="20"/>
      <c r="V952" s="20"/>
      <c r="W952" s="14"/>
      <c r="X952" s="23"/>
    </row>
    <row r="953" spans="2:24" ht="18" x14ac:dyDescent="0.25">
      <c r="B953" s="16"/>
      <c r="C953" s="17"/>
      <c r="D953" s="17"/>
      <c r="E953" s="17"/>
      <c r="F953" s="17"/>
      <c r="G953" s="17"/>
      <c r="H953" s="17"/>
      <c r="I953" s="17"/>
      <c r="J953" s="17"/>
      <c r="K953" s="17"/>
      <c r="L953" s="17"/>
      <c r="M953" s="17"/>
      <c r="N953" s="17"/>
      <c r="O953" s="19"/>
      <c r="P953" s="26"/>
      <c r="Q953" s="20"/>
      <c r="R953" s="20"/>
      <c r="S953" s="20"/>
      <c r="T953" s="20"/>
      <c r="U953" s="20"/>
      <c r="V953" s="20"/>
      <c r="W953" s="14"/>
      <c r="X953" s="23"/>
    </row>
    <row r="954" spans="2:24" ht="18" x14ac:dyDescent="0.25">
      <c r="B954" s="16"/>
      <c r="C954" s="17"/>
      <c r="D954" s="17"/>
      <c r="E954" s="17"/>
      <c r="F954" s="17"/>
      <c r="G954" s="17"/>
      <c r="H954" s="17"/>
      <c r="I954" s="17"/>
      <c r="J954" s="17"/>
      <c r="K954" s="17"/>
      <c r="L954" s="17"/>
      <c r="M954" s="17"/>
      <c r="N954" s="17"/>
      <c r="O954" s="19"/>
      <c r="P954" s="26"/>
      <c r="Q954" s="20"/>
      <c r="R954" s="20"/>
      <c r="S954" s="20"/>
      <c r="T954" s="20"/>
      <c r="U954" s="20"/>
      <c r="V954" s="20"/>
      <c r="W954" s="14"/>
      <c r="X954" s="23"/>
    </row>
    <row r="955" spans="2:24" ht="18.75" thickBot="1" x14ac:dyDescent="0.3">
      <c r="B955" s="27"/>
      <c r="C955" s="28"/>
      <c r="D955" s="29"/>
      <c r="E955" s="28"/>
      <c r="F955" s="29"/>
      <c r="G955" s="29"/>
      <c r="H955" s="29"/>
      <c r="I955" s="29"/>
      <c r="J955" s="29"/>
      <c r="K955" s="29"/>
      <c r="L955" s="29"/>
      <c r="M955" s="29"/>
      <c r="N955" s="29"/>
      <c r="O955" s="30"/>
      <c r="P955" s="31"/>
      <c r="Q955" s="32"/>
      <c r="R955" s="32"/>
      <c r="S955" s="32"/>
      <c r="T955" s="32"/>
      <c r="U955" s="32"/>
      <c r="V955" s="33"/>
      <c r="W955" s="34"/>
      <c r="X955" s="35"/>
    </row>
    <row r="956" spans="2:24" ht="18.75" thickBot="1" x14ac:dyDescent="0.3">
      <c r="B956" s="786"/>
      <c r="C956" s="787"/>
      <c r="D956" s="787"/>
      <c r="E956" s="787"/>
      <c r="F956" s="787"/>
      <c r="G956" s="787"/>
      <c r="H956" s="787"/>
      <c r="I956" s="787"/>
      <c r="J956" s="787"/>
      <c r="K956" s="787"/>
      <c r="L956" s="787"/>
      <c r="M956" s="787"/>
      <c r="N956" s="787"/>
      <c r="O956" s="787"/>
      <c r="P956" s="788" t="s">
        <v>58</v>
      </c>
      <c r="Q956" s="787"/>
      <c r="R956" s="789" t="s">
        <v>53</v>
      </c>
      <c r="S956" s="790"/>
      <c r="T956" s="790"/>
      <c r="U956" s="791"/>
      <c r="V956" s="36"/>
      <c r="W956" s="37"/>
      <c r="X956" s="38">
        <f>SUM(V933:V955)</f>
        <v>14</v>
      </c>
    </row>
    <row r="957" spans="2:24" ht="17.25" thickBot="1" x14ac:dyDescent="0.3">
      <c r="B957" s="792" t="s">
        <v>59</v>
      </c>
      <c r="C957" s="793"/>
      <c r="D957" s="793"/>
      <c r="E957" s="793"/>
      <c r="F957" s="793"/>
      <c r="G957" s="793"/>
      <c r="H957" s="793"/>
      <c r="I957" s="794"/>
      <c r="J957" s="792" t="s">
        <v>60</v>
      </c>
      <c r="K957" s="793"/>
      <c r="L957" s="793"/>
      <c r="M957" s="793"/>
      <c r="N957" s="793"/>
      <c r="O957" s="793"/>
      <c r="P957" s="794"/>
      <c r="Q957" s="39"/>
      <c r="R957" s="40"/>
      <c r="S957" s="40"/>
      <c r="T957" s="40"/>
      <c r="U957" s="40"/>
      <c r="V957" s="40"/>
      <c r="W957" s="40"/>
      <c r="X957" s="41"/>
    </row>
    <row r="958" spans="2:24" ht="21" thickBot="1" x14ac:dyDescent="0.3">
      <c r="B958" s="795"/>
      <c r="C958" s="787"/>
      <c r="D958" s="787"/>
      <c r="E958" s="787"/>
      <c r="F958" s="787"/>
      <c r="G958" s="787"/>
      <c r="H958" s="787"/>
      <c r="I958" s="796"/>
      <c r="J958" s="795"/>
      <c r="K958" s="787"/>
      <c r="L958" s="787"/>
      <c r="M958" s="787"/>
      <c r="N958" s="787"/>
      <c r="O958" s="787"/>
      <c r="P958" s="796"/>
      <c r="Q958" s="797" t="s">
        <v>61</v>
      </c>
      <c r="R958" s="798"/>
      <c r="S958" s="798"/>
      <c r="T958" s="798"/>
      <c r="U958" s="798"/>
      <c r="V958" s="798"/>
      <c r="W958" s="799"/>
      <c r="X958" s="42">
        <f>X956</f>
        <v>14</v>
      </c>
    </row>
    <row r="960" spans="2:24" ht="15.75" thickBot="1" x14ac:dyDescent="0.3"/>
    <row r="961" spans="2:24" x14ac:dyDescent="0.25">
      <c r="B961" s="800"/>
      <c r="C961" s="793"/>
      <c r="D961" s="793"/>
      <c r="E961" s="793"/>
      <c r="F961" s="793"/>
      <c r="G961" s="803" t="s">
        <v>42</v>
      </c>
      <c r="H961" s="793"/>
      <c r="I961" s="793"/>
      <c r="J961" s="793"/>
      <c r="K961" s="793"/>
      <c r="L961" s="793"/>
      <c r="M961" s="793"/>
      <c r="N961" s="793"/>
      <c r="O961" s="793"/>
      <c r="P961" s="793"/>
      <c r="Q961" s="793"/>
      <c r="R961" s="804" t="s">
        <v>1</v>
      </c>
      <c r="S961" s="805"/>
      <c r="T961" s="805"/>
      <c r="U961" s="806"/>
      <c r="V961" s="807" t="s">
        <v>43</v>
      </c>
      <c r="W961" s="805"/>
      <c r="X961" s="808"/>
    </row>
    <row r="962" spans="2:24" x14ac:dyDescent="0.25">
      <c r="B962" s="801"/>
      <c r="C962" s="802"/>
      <c r="D962" s="802"/>
      <c r="E962" s="802"/>
      <c r="F962" s="802"/>
      <c r="G962" s="801"/>
      <c r="H962" s="802"/>
      <c r="I962" s="802"/>
      <c r="J962" s="802"/>
      <c r="K962" s="802"/>
      <c r="L962" s="802"/>
      <c r="M962" s="802"/>
      <c r="N962" s="802"/>
      <c r="O962" s="802"/>
      <c r="P962" s="802"/>
      <c r="Q962" s="802"/>
      <c r="R962" s="809" t="s">
        <v>3</v>
      </c>
      <c r="S962" s="810"/>
      <c r="T962" s="810"/>
      <c r="U962" s="811"/>
      <c r="V962" s="812">
        <v>1</v>
      </c>
      <c r="W962" s="810"/>
      <c r="X962" s="813"/>
    </row>
    <row r="963" spans="2:24" ht="15.75" thickBot="1" x14ac:dyDescent="0.3">
      <c r="B963" s="795"/>
      <c r="C963" s="787"/>
      <c r="D963" s="787"/>
      <c r="E963" s="787"/>
      <c r="F963" s="787"/>
      <c r="G963" s="795"/>
      <c r="H963" s="787"/>
      <c r="I963" s="787"/>
      <c r="J963" s="787"/>
      <c r="K963" s="787"/>
      <c r="L963" s="787"/>
      <c r="M963" s="787"/>
      <c r="N963" s="787"/>
      <c r="O963" s="787"/>
      <c r="P963" s="787"/>
      <c r="Q963" s="787"/>
      <c r="R963" s="814" t="s">
        <v>4</v>
      </c>
      <c r="S963" s="815"/>
      <c r="T963" s="815"/>
      <c r="U963" s="816"/>
      <c r="V963" s="817">
        <v>44236</v>
      </c>
      <c r="W963" s="818"/>
      <c r="X963" s="819"/>
    </row>
    <row r="964" spans="2:24" x14ac:dyDescent="0.25">
      <c r="B964" s="820" t="s">
        <v>44</v>
      </c>
      <c r="C964" s="793"/>
      <c r="D964" s="793"/>
      <c r="E964" s="793"/>
      <c r="F964" s="794"/>
      <c r="G964" s="821" t="s">
        <v>45</v>
      </c>
      <c r="H964" s="822"/>
      <c r="I964" s="822"/>
      <c r="J964" s="822"/>
      <c r="K964" s="822"/>
      <c r="L964" s="822"/>
      <c r="M964" s="822"/>
      <c r="N964" s="822"/>
      <c r="O964" s="822"/>
      <c r="P964" s="822"/>
      <c r="Q964" s="822"/>
      <c r="R964" s="822"/>
      <c r="S964" s="822"/>
      <c r="T964" s="822"/>
      <c r="U964" s="822"/>
      <c r="V964" s="822"/>
      <c r="W964" s="822"/>
      <c r="X964" s="823"/>
    </row>
    <row r="965" spans="2:24" ht="15.75" thickBot="1" x14ac:dyDescent="0.3">
      <c r="B965" s="795"/>
      <c r="C965" s="787"/>
      <c r="D965" s="787"/>
      <c r="E965" s="787"/>
      <c r="F965" s="796"/>
      <c r="G965" s="824"/>
      <c r="H965" s="825"/>
      <c r="I965" s="825"/>
      <c r="J965" s="825"/>
      <c r="K965" s="825"/>
      <c r="L965" s="825"/>
      <c r="M965" s="825"/>
      <c r="N965" s="825"/>
      <c r="O965" s="825"/>
      <c r="P965" s="825"/>
      <c r="Q965" s="825"/>
      <c r="R965" s="825"/>
      <c r="S965" s="825"/>
      <c r="T965" s="825"/>
      <c r="U965" s="825"/>
      <c r="V965" s="825"/>
      <c r="W965" s="825"/>
      <c r="X965" s="826"/>
    </row>
    <row r="966" spans="2:24" ht="18.75" thickBot="1" x14ac:dyDescent="0.3">
      <c r="B966" s="827" t="s">
        <v>46</v>
      </c>
      <c r="C966" s="798"/>
      <c r="D966" s="798"/>
      <c r="E966" s="798"/>
      <c r="F966" s="798"/>
      <c r="G966" s="798"/>
      <c r="H966" s="822" t="s">
        <v>47</v>
      </c>
      <c r="I966" s="793"/>
      <c r="J966" s="828"/>
      <c r="K966" s="798"/>
      <c r="L966" s="798"/>
      <c r="M966" s="798"/>
      <c r="N966" s="798"/>
      <c r="O966" s="798"/>
      <c r="P966" s="828" t="s">
        <v>48</v>
      </c>
      <c r="Q966" s="798"/>
      <c r="R966" s="798"/>
      <c r="S966" s="798"/>
      <c r="T966" s="798"/>
      <c r="U966" s="798"/>
      <c r="V966" s="798"/>
      <c r="W966" s="798"/>
      <c r="X966" s="799"/>
    </row>
    <row r="967" spans="2:24" ht="34.5" customHeight="1" thickBot="1" x14ac:dyDescent="0.3">
      <c r="B967" s="829">
        <f>PRESUPUESTO!$B$34</f>
        <v>4</v>
      </c>
      <c r="C967" s="793"/>
      <c r="D967" s="793"/>
      <c r="E967" s="793"/>
      <c r="F967" s="793"/>
      <c r="G967" s="793"/>
      <c r="H967" s="830">
        <f>PRESUPUESTO!B42</f>
        <v>4.0799999999999983</v>
      </c>
      <c r="I967" s="831"/>
      <c r="J967" s="832" t="str">
        <f>PRESUPUESTO!$F$34</f>
        <v>HIDROSANITARIOS</v>
      </c>
      <c r="K967" s="798"/>
      <c r="L967" s="798"/>
      <c r="M967" s="798"/>
      <c r="N967" s="798"/>
      <c r="O967" s="799"/>
      <c r="P967" s="833" t="str">
        <f>PRESUPUESTO!F42</f>
        <v>TUBERIA PVC SANITARIA DE 2" (incluye atraque en concreto). Incluye accesorios como codos, tee y tapones.</v>
      </c>
      <c r="Q967" s="793"/>
      <c r="R967" s="793"/>
      <c r="S967" s="793"/>
      <c r="T967" s="793"/>
      <c r="U967" s="793"/>
      <c r="V967" s="793"/>
      <c r="W967" s="793"/>
      <c r="X967" s="794"/>
    </row>
    <row r="968" spans="2:24" ht="18.75" thickBot="1" x14ac:dyDescent="0.3">
      <c r="B968" s="821" t="s">
        <v>49</v>
      </c>
      <c r="C968" s="834"/>
      <c r="D968" s="834"/>
      <c r="E968" s="834"/>
      <c r="F968" s="834"/>
      <c r="G968" s="834"/>
      <c r="H968" s="835"/>
      <c r="I968" s="835"/>
      <c r="J968" s="834"/>
      <c r="K968" s="834"/>
      <c r="L968" s="834"/>
      <c r="M968" s="834"/>
      <c r="N968" s="834"/>
      <c r="O968" s="834"/>
      <c r="P968" s="837" t="s">
        <v>50</v>
      </c>
      <c r="Q968" s="839" t="s">
        <v>51</v>
      </c>
      <c r="R968" s="840"/>
      <c r="S968" s="841"/>
      <c r="T968" s="842" t="s">
        <v>20</v>
      </c>
      <c r="U968" s="844" t="s">
        <v>52</v>
      </c>
      <c r="V968" s="846" t="s">
        <v>53</v>
      </c>
      <c r="W968" s="847"/>
      <c r="X968" s="848"/>
    </row>
    <row r="969" spans="2:24" ht="26.25" thickBot="1" x14ac:dyDescent="0.3">
      <c r="B969" s="836"/>
      <c r="C969" s="835"/>
      <c r="D969" s="835"/>
      <c r="E969" s="835"/>
      <c r="F969" s="835"/>
      <c r="G969" s="835"/>
      <c r="H969" s="835"/>
      <c r="I969" s="835"/>
      <c r="J969" s="835"/>
      <c r="K969" s="835"/>
      <c r="L969" s="835"/>
      <c r="M969" s="835"/>
      <c r="N969" s="835"/>
      <c r="O969" s="835"/>
      <c r="P969" s="838"/>
      <c r="Q969" s="4" t="s">
        <v>54</v>
      </c>
      <c r="R969" s="5" t="s">
        <v>55</v>
      </c>
      <c r="S969" s="6" t="s">
        <v>56</v>
      </c>
      <c r="T969" s="843"/>
      <c r="U969" s="845"/>
      <c r="V969" s="7" t="s">
        <v>57</v>
      </c>
      <c r="W969" s="8" t="s">
        <v>21</v>
      </c>
      <c r="X969" s="9" t="s">
        <v>22</v>
      </c>
    </row>
    <row r="970" spans="2:24" ht="18" x14ac:dyDescent="0.25">
      <c r="B970" s="10"/>
      <c r="C970" s="11"/>
      <c r="D970" s="11"/>
      <c r="E970" s="11"/>
      <c r="F970" s="11"/>
      <c r="G970" s="11"/>
      <c r="H970" s="11"/>
      <c r="I970" s="11"/>
      <c r="J970" s="11"/>
      <c r="K970" s="11"/>
      <c r="L970" s="11"/>
      <c r="M970" s="11"/>
      <c r="N970" s="11"/>
      <c r="O970" s="12"/>
      <c r="P970" s="13"/>
      <c r="Q970" s="14"/>
      <c r="R970" s="14"/>
      <c r="S970" s="14"/>
      <c r="T970" s="14"/>
      <c r="U970" s="14"/>
      <c r="V970" s="14"/>
      <c r="W970" s="14"/>
      <c r="X970" s="15"/>
    </row>
    <row r="971" spans="2:24" ht="18" x14ac:dyDescent="0.25">
      <c r="B971" s="16"/>
      <c r="C971" s="17"/>
      <c r="D971" s="17"/>
      <c r="E971" s="17"/>
      <c r="F971" s="18"/>
      <c r="G971" s="18"/>
      <c r="H971" s="18"/>
      <c r="I971" s="18"/>
      <c r="J971" s="18"/>
      <c r="K971" s="18"/>
      <c r="L971" s="17"/>
      <c r="M971" s="17"/>
      <c r="N971" s="17"/>
      <c r="O971" s="19"/>
      <c r="P971" s="412" t="s">
        <v>356</v>
      </c>
      <c r="Q971" s="415" t="s">
        <v>438</v>
      </c>
      <c r="R971" s="14"/>
      <c r="S971" s="14"/>
      <c r="T971" s="14"/>
      <c r="U971" s="14"/>
      <c r="V971" s="14">
        <v>4</v>
      </c>
      <c r="W971" s="14"/>
      <c r="X971" s="15"/>
    </row>
    <row r="972" spans="2:24" ht="18" x14ac:dyDescent="0.25">
      <c r="B972" s="16"/>
      <c r="C972" s="17"/>
      <c r="D972" s="17"/>
      <c r="E972" s="17"/>
      <c r="F972" s="18"/>
      <c r="G972" s="18"/>
      <c r="H972" s="18"/>
      <c r="I972" s="18"/>
      <c r="J972" s="18"/>
      <c r="K972" s="18"/>
      <c r="L972" s="17"/>
      <c r="M972" s="17"/>
      <c r="N972" s="17"/>
      <c r="O972" s="19"/>
      <c r="P972" s="20"/>
      <c r="Q972" s="20"/>
      <c r="R972" s="14"/>
      <c r="S972" s="14"/>
      <c r="T972" s="14"/>
      <c r="U972" s="14"/>
      <c r="V972" s="14"/>
      <c r="W972" s="14"/>
      <c r="X972" s="15"/>
    </row>
    <row r="973" spans="2:24" ht="18" x14ac:dyDescent="0.25">
      <c r="B973" s="16"/>
      <c r="C973" s="17"/>
      <c r="D973" s="17"/>
      <c r="E973" s="17"/>
      <c r="F973" s="18"/>
      <c r="G973" s="18"/>
      <c r="H973" s="18"/>
      <c r="I973" s="18"/>
      <c r="J973" s="18"/>
      <c r="K973" s="18"/>
      <c r="L973" s="17"/>
      <c r="M973" s="17"/>
      <c r="N973" s="17"/>
      <c r="O973" s="19"/>
      <c r="P973" s="20"/>
      <c r="Q973" s="20"/>
      <c r="R973" s="20"/>
      <c r="S973" s="14"/>
      <c r="T973" s="14"/>
      <c r="U973" s="20"/>
      <c r="V973" s="14"/>
      <c r="W973" s="14"/>
      <c r="X973" s="15"/>
    </row>
    <row r="974" spans="2:24" ht="18" x14ac:dyDescent="0.25">
      <c r="B974" s="16"/>
      <c r="D974" s="17"/>
      <c r="E974" s="17"/>
      <c r="F974" s="18"/>
      <c r="G974" s="18"/>
      <c r="H974" s="18"/>
      <c r="J974" s="18"/>
      <c r="K974" s="18"/>
      <c r="L974" s="17"/>
      <c r="M974" s="17"/>
      <c r="N974" s="17"/>
      <c r="O974" s="19"/>
      <c r="P974" s="20"/>
      <c r="Q974" s="20"/>
      <c r="R974" s="20"/>
      <c r="S974" s="20"/>
      <c r="T974" s="14"/>
      <c r="U974" s="20"/>
      <c r="V974" s="14"/>
      <c r="W974" s="14"/>
      <c r="X974" s="15"/>
    </row>
    <row r="975" spans="2:24" ht="18" x14ac:dyDescent="0.25">
      <c r="B975" s="22"/>
      <c r="C975" s="17"/>
      <c r="D975" s="18"/>
      <c r="E975" s="17"/>
      <c r="F975" s="18"/>
      <c r="G975" s="18"/>
      <c r="H975" s="18"/>
      <c r="I975" s="18"/>
      <c r="J975" s="18"/>
      <c r="K975" s="18"/>
      <c r="L975" s="17"/>
      <c r="M975" s="17"/>
      <c r="N975" s="17"/>
      <c r="O975" s="19"/>
      <c r="P975" s="21"/>
      <c r="Q975" s="20"/>
      <c r="R975" s="20"/>
      <c r="S975" s="20"/>
      <c r="T975" s="14"/>
      <c r="U975" s="20"/>
      <c r="V975" s="14"/>
      <c r="W975" s="14"/>
      <c r="X975" s="15"/>
    </row>
    <row r="976" spans="2:24" ht="18" x14ac:dyDescent="0.25">
      <c r="B976" s="16"/>
      <c r="C976" s="17"/>
      <c r="D976" s="17"/>
      <c r="E976" s="17"/>
      <c r="F976" s="18"/>
      <c r="G976" s="18"/>
      <c r="H976" s="18"/>
      <c r="I976" s="18"/>
      <c r="J976" s="18"/>
      <c r="K976" s="18"/>
      <c r="L976" s="17"/>
      <c r="M976" s="17"/>
      <c r="N976" s="17"/>
      <c r="O976" s="19"/>
      <c r="P976" s="412" t="s">
        <v>361</v>
      </c>
      <c r="Q976" s="20" t="s">
        <v>438</v>
      </c>
      <c r="R976" s="20"/>
      <c r="S976" s="20"/>
      <c r="T976" s="14"/>
      <c r="U976" s="20"/>
      <c r="V976" s="14">
        <v>4</v>
      </c>
      <c r="W976" s="14"/>
      <c r="X976" s="23"/>
    </row>
    <row r="977" spans="2:24" ht="18" x14ac:dyDescent="0.25">
      <c r="B977" s="16"/>
      <c r="C977" s="17"/>
      <c r="D977" s="17"/>
      <c r="E977" s="17"/>
      <c r="F977" s="17"/>
      <c r="G977" s="17"/>
      <c r="H977" s="17"/>
      <c r="I977" s="17"/>
      <c r="J977" s="17"/>
      <c r="K977" s="17"/>
      <c r="L977" s="17"/>
      <c r="M977" s="17"/>
      <c r="N977" s="17"/>
      <c r="O977" s="19"/>
      <c r="P977" s="20"/>
      <c r="Q977" s="20" t="s">
        <v>439</v>
      </c>
      <c r="R977" s="194"/>
      <c r="S977" s="20"/>
      <c r="T977" s="14"/>
      <c r="U977" s="20"/>
      <c r="V977" s="14">
        <v>3</v>
      </c>
      <c r="W977" s="14"/>
      <c r="X977" s="23"/>
    </row>
    <row r="978" spans="2:24" ht="18" x14ac:dyDescent="0.25">
      <c r="B978" s="16"/>
      <c r="C978" s="18"/>
      <c r="D978" s="17"/>
      <c r="E978" s="17"/>
      <c r="F978" s="17"/>
      <c r="G978" s="17"/>
      <c r="H978" s="17"/>
      <c r="I978" s="17"/>
      <c r="J978" s="17"/>
      <c r="K978" s="17"/>
      <c r="L978" s="17"/>
      <c r="M978" s="17"/>
      <c r="N978" s="17"/>
      <c r="O978" s="19"/>
      <c r="P978" s="20"/>
      <c r="Q978" s="20"/>
      <c r="R978" s="20"/>
      <c r="S978" s="20"/>
      <c r="T978" s="14"/>
      <c r="U978" s="20"/>
      <c r="V978" s="14"/>
      <c r="W978" s="14"/>
      <c r="X978" s="23"/>
    </row>
    <row r="979" spans="2:24" ht="18" x14ac:dyDescent="0.25">
      <c r="B979" s="16"/>
      <c r="C979" s="17"/>
      <c r="D979" s="17"/>
      <c r="E979" s="17"/>
      <c r="F979" s="17"/>
      <c r="G979" s="17"/>
      <c r="H979" s="17"/>
      <c r="I979" s="17"/>
      <c r="J979" s="17"/>
      <c r="K979" s="17"/>
      <c r="L979" s="17"/>
      <c r="M979" s="17"/>
      <c r="N979" s="17"/>
      <c r="O979" s="19"/>
      <c r="P979" s="20"/>
      <c r="Q979" s="20"/>
      <c r="R979" s="20"/>
      <c r="S979" s="20"/>
      <c r="T979" s="14"/>
      <c r="U979" s="20"/>
      <c r="V979" s="14"/>
      <c r="W979" s="14"/>
      <c r="X979" s="23"/>
    </row>
    <row r="980" spans="2:24" ht="18" x14ac:dyDescent="0.25">
      <c r="B980" s="16"/>
      <c r="C980" s="17"/>
      <c r="D980" s="17"/>
      <c r="E980" s="18"/>
      <c r="F980" s="17"/>
      <c r="G980" s="17"/>
      <c r="H980" s="17"/>
      <c r="I980" s="17"/>
      <c r="J980" s="17"/>
      <c r="K980" s="17"/>
      <c r="L980" s="17"/>
      <c r="M980" s="17"/>
      <c r="N980" s="17"/>
      <c r="O980" s="19"/>
      <c r="P980" s="13"/>
      <c r="Q980" s="20"/>
      <c r="R980" s="20"/>
      <c r="S980" s="20"/>
      <c r="T980" s="14"/>
      <c r="U980" s="20"/>
      <c r="V980" s="14"/>
      <c r="W980" s="14"/>
      <c r="X980" s="23"/>
    </row>
    <row r="981" spans="2:24" ht="18" x14ac:dyDescent="0.25">
      <c r="B981" s="16"/>
      <c r="C981" s="18"/>
      <c r="D981" s="18"/>
      <c r="E981" s="18"/>
      <c r="F981" s="18"/>
      <c r="G981" s="18"/>
      <c r="H981" s="18"/>
      <c r="I981" s="18"/>
      <c r="J981" s="18"/>
      <c r="K981" s="18"/>
      <c r="L981" s="18"/>
      <c r="M981" s="18"/>
      <c r="N981" s="18"/>
      <c r="O981" s="19"/>
      <c r="P981" s="412" t="s">
        <v>362</v>
      </c>
      <c r="Q981" s="20" t="s">
        <v>439</v>
      </c>
      <c r="R981" s="20"/>
      <c r="S981" s="20"/>
      <c r="T981" s="14"/>
      <c r="U981" s="20"/>
      <c r="V981" s="14">
        <v>3</v>
      </c>
      <c r="W981" s="14"/>
      <c r="X981" s="23"/>
    </row>
    <row r="982" spans="2:24" ht="18" x14ac:dyDescent="0.25">
      <c r="B982" s="16"/>
      <c r="C982" s="17"/>
      <c r="D982" s="24"/>
      <c r="E982" s="17"/>
      <c r="F982" s="17"/>
      <c r="G982" s="17"/>
      <c r="H982" s="17"/>
      <c r="I982" s="17"/>
      <c r="J982" s="18"/>
      <c r="K982" s="17"/>
      <c r="L982" s="17"/>
      <c r="M982" s="17"/>
      <c r="N982" s="17"/>
      <c r="O982" s="19"/>
      <c r="P982" s="20"/>
      <c r="Q982" s="195"/>
      <c r="R982" s="20"/>
      <c r="S982" s="14"/>
      <c r="T982" s="14"/>
      <c r="U982" s="20"/>
      <c r="V982" s="20"/>
      <c r="W982" s="14"/>
      <c r="X982" s="23"/>
    </row>
    <row r="983" spans="2:24" ht="18" x14ac:dyDescent="0.25">
      <c r="B983" s="16"/>
      <c r="C983" s="18"/>
      <c r="D983" s="17"/>
      <c r="E983" s="17"/>
      <c r="F983" s="17"/>
      <c r="G983" s="17"/>
      <c r="H983" s="18"/>
      <c r="I983" s="18"/>
      <c r="J983" s="17"/>
      <c r="K983" s="18"/>
      <c r="L983" s="17"/>
      <c r="M983" s="17"/>
      <c r="N983" s="17"/>
      <c r="O983" s="19"/>
      <c r="P983" s="20"/>
      <c r="Q983" s="20"/>
      <c r="R983" s="20"/>
      <c r="S983" s="20"/>
      <c r="T983" s="14"/>
      <c r="U983" s="20"/>
      <c r="V983" s="20"/>
      <c r="W983" s="14"/>
      <c r="X983" s="23"/>
    </row>
    <row r="984" spans="2:24" ht="18" x14ac:dyDescent="0.25">
      <c r="B984" s="16"/>
      <c r="C984" s="17"/>
      <c r="D984" s="17"/>
      <c r="E984" s="17"/>
      <c r="F984" s="17"/>
      <c r="G984" s="17"/>
      <c r="H984" s="17"/>
      <c r="I984" s="17"/>
      <c r="J984" s="17"/>
      <c r="K984" s="17"/>
      <c r="L984" s="17"/>
      <c r="M984" s="17"/>
      <c r="N984" s="17"/>
      <c r="O984" s="19"/>
      <c r="Q984" s="20"/>
      <c r="R984" s="20"/>
      <c r="S984" s="20"/>
      <c r="T984" s="14"/>
      <c r="U984" s="20"/>
      <c r="V984" s="20"/>
      <c r="W984" s="14"/>
      <c r="X984" s="23"/>
    </row>
    <row r="985" spans="2:24" ht="18" x14ac:dyDescent="0.25">
      <c r="B985" s="16"/>
      <c r="C985" s="17"/>
      <c r="D985" s="17"/>
      <c r="E985" s="17"/>
      <c r="F985" s="17"/>
      <c r="G985" s="17"/>
      <c r="H985" s="17"/>
      <c r="I985" s="17"/>
      <c r="J985" s="17"/>
      <c r="K985" s="17"/>
      <c r="L985" s="17"/>
      <c r="M985" s="17"/>
      <c r="N985" s="17"/>
      <c r="O985" s="19"/>
      <c r="P985" s="21"/>
      <c r="Q985" s="20"/>
      <c r="R985" s="20"/>
      <c r="S985" s="20"/>
      <c r="T985" s="14"/>
      <c r="U985" s="20"/>
      <c r="V985" s="20"/>
      <c r="W985" s="14"/>
      <c r="X985" s="23"/>
    </row>
    <row r="986" spans="2:24" ht="18" x14ac:dyDescent="0.25">
      <c r="B986" s="16"/>
      <c r="D986" s="17"/>
      <c r="E986" s="17"/>
      <c r="F986" s="17"/>
      <c r="G986" s="17"/>
      <c r="H986" s="17"/>
      <c r="I986" s="17"/>
      <c r="J986" s="17"/>
      <c r="K986" s="17"/>
      <c r="L986" s="17"/>
      <c r="M986" s="17"/>
      <c r="N986" s="17"/>
      <c r="O986" s="19"/>
      <c r="P986" s="25"/>
      <c r="Q986" s="20"/>
      <c r="R986" s="20"/>
      <c r="S986" s="20"/>
      <c r="T986" s="20"/>
      <c r="U986" s="20"/>
      <c r="V986" s="20"/>
      <c r="W986" s="14"/>
      <c r="X986" s="23"/>
    </row>
    <row r="987" spans="2:24" ht="18" x14ac:dyDescent="0.25">
      <c r="B987" s="16"/>
      <c r="C987" s="17"/>
      <c r="D987" s="17"/>
      <c r="E987" s="17"/>
      <c r="F987" s="17"/>
      <c r="G987" s="17"/>
      <c r="H987" s="17"/>
      <c r="I987" s="17"/>
      <c r="J987" s="17"/>
      <c r="K987" s="17"/>
      <c r="L987" s="17"/>
      <c r="M987" s="17"/>
      <c r="N987" s="17"/>
      <c r="O987" s="19"/>
      <c r="P987" s="21"/>
      <c r="Q987" s="20"/>
      <c r="R987" s="20"/>
      <c r="S987" s="20"/>
      <c r="T987" s="20"/>
      <c r="U987" s="20"/>
      <c r="V987" s="20"/>
      <c r="W987" s="14"/>
      <c r="X987" s="23"/>
    </row>
    <row r="988" spans="2:24" ht="18" x14ac:dyDescent="0.25">
      <c r="B988" s="16"/>
      <c r="C988" s="17"/>
      <c r="D988" s="17"/>
      <c r="E988" s="17"/>
      <c r="F988" s="17"/>
      <c r="G988" s="17"/>
      <c r="H988" s="17"/>
      <c r="I988" s="17"/>
      <c r="J988" s="17"/>
      <c r="K988" s="17"/>
      <c r="L988" s="17"/>
      <c r="M988" s="17"/>
      <c r="N988" s="17"/>
      <c r="O988" s="19"/>
      <c r="P988" s="21"/>
      <c r="Q988" s="20"/>
      <c r="R988" s="20"/>
      <c r="S988" s="20"/>
      <c r="T988" s="20"/>
      <c r="U988" s="20"/>
      <c r="V988" s="20"/>
      <c r="W988" s="14"/>
      <c r="X988" s="23"/>
    </row>
    <row r="989" spans="2:24" ht="18" x14ac:dyDescent="0.25">
      <c r="B989" s="16"/>
      <c r="C989" s="17"/>
      <c r="D989" s="17"/>
      <c r="E989" s="17"/>
      <c r="F989" s="17"/>
      <c r="G989" s="17"/>
      <c r="H989" s="17"/>
      <c r="I989" s="17"/>
      <c r="J989" s="17"/>
      <c r="K989" s="17"/>
      <c r="L989" s="17"/>
      <c r="M989" s="17"/>
      <c r="N989" s="17"/>
      <c r="O989" s="19"/>
      <c r="P989" s="21"/>
      <c r="Q989" s="20"/>
      <c r="R989" s="20"/>
      <c r="S989" s="20"/>
      <c r="T989" s="20"/>
      <c r="U989" s="20"/>
      <c r="V989" s="20"/>
      <c r="W989" s="14"/>
      <c r="X989" s="23"/>
    </row>
    <row r="990" spans="2:24" ht="18" x14ac:dyDescent="0.25">
      <c r="B990" s="16"/>
      <c r="C990" s="17"/>
      <c r="D990" s="17"/>
      <c r="E990" s="17"/>
      <c r="F990" s="17"/>
      <c r="G990" s="17"/>
      <c r="H990" s="17"/>
      <c r="I990" s="17"/>
      <c r="J990" s="17"/>
      <c r="K990" s="17"/>
      <c r="L990" s="17"/>
      <c r="M990" s="17"/>
      <c r="N990" s="17"/>
      <c r="O990" s="19"/>
      <c r="P990" s="26"/>
      <c r="Q990" s="20"/>
      <c r="R990" s="20"/>
      <c r="S990" s="20"/>
      <c r="T990" s="20"/>
      <c r="U990" s="20"/>
      <c r="V990" s="20"/>
      <c r="W990" s="14"/>
      <c r="X990" s="23"/>
    </row>
    <row r="991" spans="2:24" ht="18" x14ac:dyDescent="0.25">
      <c r="B991" s="16"/>
      <c r="C991" s="17"/>
      <c r="D991" s="17"/>
      <c r="E991" s="17"/>
      <c r="F991" s="17"/>
      <c r="G991" s="17"/>
      <c r="H991" s="17"/>
      <c r="I991" s="17"/>
      <c r="J991" s="17"/>
      <c r="K991" s="17"/>
      <c r="L991" s="17"/>
      <c r="M991" s="17"/>
      <c r="N991" s="17"/>
      <c r="O991" s="19"/>
      <c r="P991" s="26"/>
      <c r="Q991" s="20"/>
      <c r="R991" s="20"/>
      <c r="S991" s="20"/>
      <c r="T991" s="20"/>
      <c r="U991" s="20"/>
      <c r="V991" s="20"/>
      <c r="W991" s="14"/>
      <c r="X991" s="23"/>
    </row>
    <row r="992" spans="2:24" ht="18.75" thickBot="1" x14ac:dyDescent="0.3">
      <c r="B992" s="27"/>
      <c r="C992" s="28"/>
      <c r="D992" s="29"/>
      <c r="E992" s="28"/>
      <c r="F992" s="29"/>
      <c r="G992" s="29"/>
      <c r="H992" s="29"/>
      <c r="I992" s="29"/>
      <c r="J992" s="29"/>
      <c r="K992" s="29"/>
      <c r="L992" s="29"/>
      <c r="M992" s="29"/>
      <c r="N992" s="29"/>
      <c r="O992" s="30"/>
      <c r="P992" s="31"/>
      <c r="Q992" s="32"/>
      <c r="R992" s="32"/>
      <c r="S992" s="32"/>
      <c r="T992" s="32"/>
      <c r="U992" s="32"/>
      <c r="V992" s="33"/>
      <c r="W992" s="34"/>
      <c r="X992" s="35"/>
    </row>
    <row r="993" spans="2:24" ht="18.75" thickBot="1" x14ac:dyDescent="0.3">
      <c r="B993" s="786"/>
      <c r="C993" s="787"/>
      <c r="D993" s="787"/>
      <c r="E993" s="787"/>
      <c r="F993" s="787"/>
      <c r="G993" s="787"/>
      <c r="H993" s="787"/>
      <c r="I993" s="787"/>
      <c r="J993" s="787"/>
      <c r="K993" s="787"/>
      <c r="L993" s="787"/>
      <c r="M993" s="787"/>
      <c r="N993" s="787"/>
      <c r="O993" s="787"/>
      <c r="P993" s="788" t="s">
        <v>58</v>
      </c>
      <c r="Q993" s="787"/>
      <c r="R993" s="789" t="s">
        <v>53</v>
      </c>
      <c r="S993" s="790"/>
      <c r="T993" s="790"/>
      <c r="U993" s="791"/>
      <c r="V993" s="36"/>
      <c r="W993" s="37"/>
      <c r="X993" s="38">
        <f>SUM(V970:V992)</f>
        <v>14</v>
      </c>
    </row>
    <row r="994" spans="2:24" ht="17.25" thickBot="1" x14ac:dyDescent="0.3">
      <c r="B994" s="792" t="s">
        <v>59</v>
      </c>
      <c r="C994" s="793"/>
      <c r="D994" s="793"/>
      <c r="E994" s="793"/>
      <c r="F994" s="793"/>
      <c r="G994" s="793"/>
      <c r="H994" s="793"/>
      <c r="I994" s="794"/>
      <c r="J994" s="792" t="s">
        <v>60</v>
      </c>
      <c r="K994" s="793"/>
      <c r="L994" s="793"/>
      <c r="M994" s="793"/>
      <c r="N994" s="793"/>
      <c r="O994" s="793"/>
      <c r="P994" s="794"/>
      <c r="Q994" s="39"/>
      <c r="R994" s="40"/>
      <c r="S994" s="40"/>
      <c r="T994" s="40"/>
      <c r="U994" s="40"/>
      <c r="V994" s="40"/>
      <c r="W994" s="40"/>
      <c r="X994" s="41"/>
    </row>
    <row r="995" spans="2:24" ht="21" thickBot="1" x14ac:dyDescent="0.3">
      <c r="B995" s="795"/>
      <c r="C995" s="787"/>
      <c r="D995" s="787"/>
      <c r="E995" s="787"/>
      <c r="F995" s="787"/>
      <c r="G995" s="787"/>
      <c r="H995" s="787"/>
      <c r="I995" s="796"/>
      <c r="J995" s="795"/>
      <c r="K995" s="787"/>
      <c r="L995" s="787"/>
      <c r="M995" s="787"/>
      <c r="N995" s="787"/>
      <c r="O995" s="787"/>
      <c r="P995" s="796"/>
      <c r="Q995" s="797" t="s">
        <v>61</v>
      </c>
      <c r="R995" s="798"/>
      <c r="S995" s="798"/>
      <c r="T995" s="798"/>
      <c r="U995" s="798"/>
      <c r="V995" s="798"/>
      <c r="W995" s="799"/>
      <c r="X995" s="42">
        <f>X993</f>
        <v>14</v>
      </c>
    </row>
    <row r="997" spans="2:24" ht="15.75" thickBot="1" x14ac:dyDescent="0.3"/>
    <row r="998" spans="2:24" x14ac:dyDescent="0.25">
      <c r="B998" s="800"/>
      <c r="C998" s="793"/>
      <c r="D998" s="793"/>
      <c r="E998" s="793"/>
      <c r="F998" s="793"/>
      <c r="G998" s="803" t="s">
        <v>42</v>
      </c>
      <c r="H998" s="793"/>
      <c r="I998" s="793"/>
      <c r="J998" s="793"/>
      <c r="K998" s="793"/>
      <c r="L998" s="793"/>
      <c r="M998" s="793"/>
      <c r="N998" s="793"/>
      <c r="O998" s="793"/>
      <c r="P998" s="793"/>
      <c r="Q998" s="793"/>
      <c r="R998" s="804" t="s">
        <v>1</v>
      </c>
      <c r="S998" s="805"/>
      <c r="T998" s="805"/>
      <c r="U998" s="806"/>
      <c r="V998" s="807" t="s">
        <v>43</v>
      </c>
      <c r="W998" s="805"/>
      <c r="X998" s="808"/>
    </row>
    <row r="999" spans="2:24" x14ac:dyDescent="0.25">
      <c r="B999" s="801"/>
      <c r="C999" s="802"/>
      <c r="D999" s="802"/>
      <c r="E999" s="802"/>
      <c r="F999" s="802"/>
      <c r="G999" s="801"/>
      <c r="H999" s="802"/>
      <c r="I999" s="802"/>
      <c r="J999" s="802"/>
      <c r="K999" s="802"/>
      <c r="L999" s="802"/>
      <c r="M999" s="802"/>
      <c r="N999" s="802"/>
      <c r="O999" s="802"/>
      <c r="P999" s="802"/>
      <c r="Q999" s="802"/>
      <c r="R999" s="809" t="s">
        <v>3</v>
      </c>
      <c r="S999" s="810"/>
      <c r="T999" s="810"/>
      <c r="U999" s="811"/>
      <c r="V999" s="812">
        <v>1</v>
      </c>
      <c r="W999" s="810"/>
      <c r="X999" s="813"/>
    </row>
    <row r="1000" spans="2:24" ht="15.75" thickBot="1" x14ac:dyDescent="0.3">
      <c r="B1000" s="795"/>
      <c r="C1000" s="787"/>
      <c r="D1000" s="787"/>
      <c r="E1000" s="787"/>
      <c r="F1000" s="787"/>
      <c r="G1000" s="795"/>
      <c r="H1000" s="787"/>
      <c r="I1000" s="787"/>
      <c r="J1000" s="787"/>
      <c r="K1000" s="787"/>
      <c r="L1000" s="787"/>
      <c r="M1000" s="787"/>
      <c r="N1000" s="787"/>
      <c r="O1000" s="787"/>
      <c r="P1000" s="787"/>
      <c r="Q1000" s="787"/>
      <c r="R1000" s="814" t="s">
        <v>4</v>
      </c>
      <c r="S1000" s="815"/>
      <c r="T1000" s="815"/>
      <c r="U1000" s="816"/>
      <c r="V1000" s="817">
        <v>44236</v>
      </c>
      <c r="W1000" s="818"/>
      <c r="X1000" s="819"/>
    </row>
    <row r="1001" spans="2:24" x14ac:dyDescent="0.25">
      <c r="B1001" s="820" t="s">
        <v>44</v>
      </c>
      <c r="C1001" s="793"/>
      <c r="D1001" s="793"/>
      <c r="E1001" s="793"/>
      <c r="F1001" s="794"/>
      <c r="G1001" s="821" t="s">
        <v>45</v>
      </c>
      <c r="H1001" s="822"/>
      <c r="I1001" s="822"/>
      <c r="J1001" s="822"/>
      <c r="K1001" s="822"/>
      <c r="L1001" s="822"/>
      <c r="M1001" s="822"/>
      <c r="N1001" s="822"/>
      <c r="O1001" s="822"/>
      <c r="P1001" s="822"/>
      <c r="Q1001" s="822"/>
      <c r="R1001" s="822"/>
      <c r="S1001" s="822"/>
      <c r="T1001" s="822"/>
      <c r="U1001" s="822"/>
      <c r="V1001" s="822"/>
      <c r="W1001" s="822"/>
      <c r="X1001" s="823"/>
    </row>
    <row r="1002" spans="2:24" ht="15.75" thickBot="1" x14ac:dyDescent="0.3">
      <c r="B1002" s="795"/>
      <c r="C1002" s="787"/>
      <c r="D1002" s="787"/>
      <c r="E1002" s="787"/>
      <c r="F1002" s="796"/>
      <c r="G1002" s="824"/>
      <c r="H1002" s="825"/>
      <c r="I1002" s="825"/>
      <c r="J1002" s="825"/>
      <c r="K1002" s="825"/>
      <c r="L1002" s="825"/>
      <c r="M1002" s="825"/>
      <c r="N1002" s="825"/>
      <c r="O1002" s="825"/>
      <c r="P1002" s="825"/>
      <c r="Q1002" s="825"/>
      <c r="R1002" s="825"/>
      <c r="S1002" s="825"/>
      <c r="T1002" s="825"/>
      <c r="U1002" s="825"/>
      <c r="V1002" s="825"/>
      <c r="W1002" s="825"/>
      <c r="X1002" s="826"/>
    </row>
    <row r="1003" spans="2:24" ht="18.75" thickBot="1" x14ac:dyDescent="0.3">
      <c r="B1003" s="827" t="s">
        <v>46</v>
      </c>
      <c r="C1003" s="798"/>
      <c r="D1003" s="798"/>
      <c r="E1003" s="798"/>
      <c r="F1003" s="798"/>
      <c r="G1003" s="798"/>
      <c r="H1003" s="822" t="s">
        <v>47</v>
      </c>
      <c r="I1003" s="793"/>
      <c r="J1003" s="828"/>
      <c r="K1003" s="798"/>
      <c r="L1003" s="798"/>
      <c r="M1003" s="798"/>
      <c r="N1003" s="798"/>
      <c r="O1003" s="798"/>
      <c r="P1003" s="828" t="s">
        <v>48</v>
      </c>
      <c r="Q1003" s="798"/>
      <c r="R1003" s="798"/>
      <c r="S1003" s="798"/>
      <c r="T1003" s="798"/>
      <c r="U1003" s="798"/>
      <c r="V1003" s="798"/>
      <c r="W1003" s="798"/>
      <c r="X1003" s="799"/>
    </row>
    <row r="1004" spans="2:24" ht="49.5" customHeight="1" thickBot="1" x14ac:dyDescent="0.3">
      <c r="B1004" s="829">
        <f>PRESUPUESTO!$B$43</f>
        <v>5</v>
      </c>
      <c r="C1004" s="793"/>
      <c r="D1004" s="793"/>
      <c r="E1004" s="793"/>
      <c r="F1004" s="793"/>
      <c r="G1004" s="793"/>
      <c r="H1004" s="830">
        <f>PRESUPUESTO!B44</f>
        <v>5.01</v>
      </c>
      <c r="I1004" s="831"/>
      <c r="J1004" s="832" t="str">
        <f>PRESUPUESTO!$F$43</f>
        <v>CIELO RASO, ESTUCO Y PINTURA</v>
      </c>
      <c r="K1004" s="798"/>
      <c r="L1004" s="798"/>
      <c r="M1004" s="798"/>
      <c r="N1004" s="798"/>
      <c r="O1004" s="799"/>
      <c r="P1004" s="833" t="str">
        <f>PRESUPUESTO!F44</f>
        <v>SUMINISTRO E INSTALACIÓN DE CIELO RASO EN DRYWALL de 1/2" (incluye pintura 2 manos, soporte perfileria metaliza y accesorios de sujecion)</v>
      </c>
      <c r="Q1004" s="793"/>
      <c r="R1004" s="793"/>
      <c r="S1004" s="793"/>
      <c r="T1004" s="793"/>
      <c r="U1004" s="793"/>
      <c r="V1004" s="793"/>
      <c r="W1004" s="793"/>
      <c r="X1004" s="794"/>
    </row>
    <row r="1005" spans="2:24" ht="18.75" thickBot="1" x14ac:dyDescent="0.3">
      <c r="B1005" s="821" t="s">
        <v>49</v>
      </c>
      <c r="C1005" s="834"/>
      <c r="D1005" s="834"/>
      <c r="E1005" s="834"/>
      <c r="F1005" s="834"/>
      <c r="G1005" s="834"/>
      <c r="H1005" s="835"/>
      <c r="I1005" s="835"/>
      <c r="J1005" s="834"/>
      <c r="K1005" s="834"/>
      <c r="L1005" s="834"/>
      <c r="M1005" s="834"/>
      <c r="N1005" s="834"/>
      <c r="O1005" s="834"/>
      <c r="P1005" s="837" t="s">
        <v>50</v>
      </c>
      <c r="Q1005" s="839" t="s">
        <v>51</v>
      </c>
      <c r="R1005" s="840"/>
      <c r="S1005" s="841"/>
      <c r="T1005" s="842" t="s">
        <v>20</v>
      </c>
      <c r="U1005" s="844" t="s">
        <v>52</v>
      </c>
      <c r="V1005" s="846" t="s">
        <v>53</v>
      </c>
      <c r="W1005" s="847"/>
      <c r="X1005" s="848"/>
    </row>
    <row r="1006" spans="2:24" ht="26.25" thickBot="1" x14ac:dyDescent="0.3">
      <c r="B1006" s="836"/>
      <c r="C1006" s="835"/>
      <c r="D1006" s="835"/>
      <c r="E1006" s="835"/>
      <c r="F1006" s="835"/>
      <c r="G1006" s="835"/>
      <c r="H1006" s="835"/>
      <c r="I1006" s="835"/>
      <c r="J1006" s="835"/>
      <c r="K1006" s="835"/>
      <c r="L1006" s="835"/>
      <c r="M1006" s="835"/>
      <c r="N1006" s="835"/>
      <c r="O1006" s="835"/>
      <c r="P1006" s="838"/>
      <c r="Q1006" s="4" t="s">
        <v>54</v>
      </c>
      <c r="R1006" s="5" t="s">
        <v>55</v>
      </c>
      <c r="S1006" s="6" t="s">
        <v>56</v>
      </c>
      <c r="T1006" s="843"/>
      <c r="U1006" s="845"/>
      <c r="V1006" s="7" t="s">
        <v>57</v>
      </c>
      <c r="W1006" s="8" t="s">
        <v>21</v>
      </c>
      <c r="X1006" s="9" t="s">
        <v>22</v>
      </c>
    </row>
    <row r="1007" spans="2:24" ht="18" x14ac:dyDescent="0.25">
      <c r="B1007" s="10"/>
      <c r="C1007" s="11"/>
      <c r="D1007" s="11"/>
      <c r="E1007" s="11"/>
      <c r="F1007" s="11"/>
      <c r="G1007" s="11"/>
      <c r="H1007" s="11"/>
      <c r="I1007" s="11"/>
      <c r="J1007" s="11"/>
      <c r="K1007" s="11"/>
      <c r="L1007" s="11"/>
      <c r="M1007" s="11"/>
      <c r="N1007" s="11"/>
      <c r="O1007" s="12"/>
      <c r="P1007" s="13"/>
      <c r="Q1007" s="14"/>
      <c r="R1007" s="14"/>
      <c r="S1007" s="14"/>
      <c r="T1007" s="14"/>
      <c r="U1007" s="14"/>
      <c r="V1007" s="14"/>
      <c r="W1007" s="14"/>
      <c r="X1007" s="15"/>
    </row>
    <row r="1008" spans="2:24" ht="18" x14ac:dyDescent="0.25">
      <c r="B1008" s="16"/>
      <c r="C1008" s="17"/>
      <c r="D1008" s="17"/>
      <c r="E1008" s="17"/>
      <c r="F1008" s="18"/>
      <c r="G1008" s="18"/>
      <c r="H1008" s="18"/>
      <c r="I1008" s="18"/>
      <c r="J1008" s="18"/>
      <c r="K1008" s="18"/>
      <c r="L1008" s="17"/>
      <c r="M1008" s="17"/>
      <c r="N1008" s="17"/>
      <c r="O1008" s="19"/>
      <c r="P1008" s="412" t="s">
        <v>356</v>
      </c>
      <c r="Q1008" s="20"/>
      <c r="R1008" s="14"/>
      <c r="S1008" s="14"/>
      <c r="T1008" s="14"/>
      <c r="U1008" s="14"/>
      <c r="V1008" s="14"/>
      <c r="W1008" s="14"/>
      <c r="X1008" s="15"/>
    </row>
    <row r="1009" spans="2:24" ht="18" x14ac:dyDescent="0.25">
      <c r="B1009" s="16"/>
      <c r="C1009" s="17"/>
      <c r="D1009" s="17"/>
      <c r="E1009" s="17"/>
      <c r="F1009" s="18"/>
      <c r="G1009" s="18"/>
      <c r="H1009" s="18"/>
      <c r="I1009" s="18"/>
      <c r="J1009" s="18"/>
      <c r="K1009" s="18"/>
      <c r="L1009" s="17"/>
      <c r="M1009" s="17"/>
      <c r="N1009" s="17"/>
      <c r="O1009" s="19"/>
      <c r="P1009" s="13"/>
      <c r="Q1009" s="20" t="s">
        <v>379</v>
      </c>
      <c r="R1009" s="14">
        <v>19.5</v>
      </c>
      <c r="S1009" s="14"/>
      <c r="T1009" s="14"/>
      <c r="U1009" s="14"/>
      <c r="V1009" s="14"/>
      <c r="W1009" s="14">
        <f>R1009</f>
        <v>19.5</v>
      </c>
      <c r="X1009" s="15"/>
    </row>
    <row r="1010" spans="2:24" ht="18" x14ac:dyDescent="0.25">
      <c r="B1010" s="16"/>
      <c r="C1010" s="17"/>
      <c r="D1010" s="17"/>
      <c r="E1010" s="17"/>
      <c r="F1010" s="18"/>
      <c r="G1010" s="18"/>
      <c r="H1010" s="18"/>
      <c r="I1010" s="18"/>
      <c r="J1010" s="18"/>
      <c r="K1010" s="18"/>
      <c r="L1010" s="17"/>
      <c r="M1010" s="17"/>
      <c r="N1010" s="17"/>
      <c r="O1010" s="19"/>
      <c r="P1010" s="21"/>
      <c r="Q1010" s="20"/>
      <c r="R1010" s="20"/>
      <c r="S1010" s="14"/>
      <c r="T1010" s="14"/>
      <c r="U1010" s="20"/>
      <c r="V1010" s="14"/>
      <c r="W1010" s="14">
        <f t="shared" ref="W1010:W1020" si="18">R1010</f>
        <v>0</v>
      </c>
      <c r="X1010" s="15"/>
    </row>
    <row r="1011" spans="2:24" ht="18" x14ac:dyDescent="0.25">
      <c r="B1011" s="16"/>
      <c r="D1011" s="17"/>
      <c r="E1011" s="17"/>
      <c r="F1011" s="18"/>
      <c r="G1011" s="18"/>
      <c r="H1011" s="18"/>
      <c r="J1011" s="18"/>
      <c r="K1011" s="18"/>
      <c r="L1011" s="17"/>
      <c r="M1011" s="17"/>
      <c r="N1011" s="17"/>
      <c r="O1011" s="19"/>
      <c r="P1011" s="13"/>
      <c r="Q1011" s="20"/>
      <c r="R1011" s="20"/>
      <c r="S1011" s="20"/>
      <c r="T1011" s="14"/>
      <c r="U1011" s="20"/>
      <c r="V1011" s="14"/>
      <c r="W1011" s="14">
        <f t="shared" si="18"/>
        <v>0</v>
      </c>
      <c r="X1011" s="15"/>
    </row>
    <row r="1012" spans="2:24" ht="18" x14ac:dyDescent="0.25">
      <c r="B1012" s="22"/>
      <c r="C1012" s="17"/>
      <c r="D1012" s="18"/>
      <c r="E1012" s="17"/>
      <c r="F1012" s="18"/>
      <c r="G1012" s="18"/>
      <c r="H1012" s="18"/>
      <c r="I1012" s="18"/>
      <c r="J1012" s="18"/>
      <c r="K1012" s="18"/>
      <c r="L1012" s="17"/>
      <c r="M1012" s="17"/>
      <c r="N1012" s="17"/>
      <c r="O1012" s="19"/>
      <c r="P1012" s="21"/>
      <c r="Q1012" s="20"/>
      <c r="R1012" s="20"/>
      <c r="S1012" s="20"/>
      <c r="T1012" s="14"/>
      <c r="U1012" s="20"/>
      <c r="V1012" s="14"/>
      <c r="W1012" s="14">
        <f t="shared" si="18"/>
        <v>0</v>
      </c>
      <c r="X1012" s="15"/>
    </row>
    <row r="1013" spans="2:24" ht="18" x14ac:dyDescent="0.25">
      <c r="B1013" s="16"/>
      <c r="C1013" s="17"/>
      <c r="D1013" s="17"/>
      <c r="E1013" s="17"/>
      <c r="F1013" s="18"/>
      <c r="G1013" s="18"/>
      <c r="H1013" s="18"/>
      <c r="I1013" s="18"/>
      <c r="J1013" s="18"/>
      <c r="K1013" s="18"/>
      <c r="L1013" s="17"/>
      <c r="M1013" s="17"/>
      <c r="N1013" s="17"/>
      <c r="O1013" s="19"/>
      <c r="P1013" s="412" t="s">
        <v>361</v>
      </c>
      <c r="Q1013" s="20" t="s">
        <v>363</v>
      </c>
      <c r="R1013" s="14">
        <v>17</v>
      </c>
      <c r="S1013" s="20"/>
      <c r="T1013" s="14"/>
      <c r="U1013" s="20"/>
      <c r="V1013" s="14"/>
      <c r="W1013" s="14">
        <f t="shared" si="18"/>
        <v>17</v>
      </c>
      <c r="X1013" s="23"/>
    </row>
    <row r="1014" spans="2:24" ht="18" x14ac:dyDescent="0.25">
      <c r="B1014" s="16"/>
      <c r="C1014" s="17"/>
      <c r="D1014" s="17"/>
      <c r="E1014" s="17"/>
      <c r="F1014" s="17"/>
      <c r="G1014" s="17"/>
      <c r="H1014" s="17"/>
      <c r="I1014" s="17"/>
      <c r="J1014" s="17"/>
      <c r="K1014" s="17"/>
      <c r="L1014" s="17"/>
      <c r="M1014" s="17"/>
      <c r="N1014" s="17"/>
      <c r="O1014" s="19"/>
      <c r="P1014" s="13"/>
      <c r="Q1014" s="34" t="s">
        <v>365</v>
      </c>
      <c r="R1014" s="14">
        <v>17.5</v>
      </c>
      <c r="S1014" s="20"/>
      <c r="T1014" s="14"/>
      <c r="U1014" s="20"/>
      <c r="V1014" s="14"/>
      <c r="W1014" s="14">
        <f t="shared" si="18"/>
        <v>17.5</v>
      </c>
      <c r="X1014" s="23"/>
    </row>
    <row r="1015" spans="2:24" ht="18" x14ac:dyDescent="0.25">
      <c r="B1015" s="16"/>
      <c r="C1015" s="18"/>
      <c r="D1015" s="17"/>
      <c r="E1015" s="17"/>
      <c r="F1015" s="17"/>
      <c r="G1015" s="17"/>
      <c r="H1015" s="17"/>
      <c r="I1015" s="17"/>
      <c r="J1015" s="17"/>
      <c r="K1015" s="17"/>
      <c r="L1015" s="17"/>
      <c r="M1015" s="17"/>
      <c r="N1015" s="17"/>
      <c r="O1015" s="19"/>
      <c r="P1015" s="21"/>
      <c r="Q1015" s="20" t="s">
        <v>358</v>
      </c>
      <c r="R1015" s="14">
        <v>2</v>
      </c>
      <c r="S1015" s="20"/>
      <c r="T1015" s="14"/>
      <c r="U1015" s="20"/>
      <c r="V1015" s="14"/>
      <c r="W1015" s="14">
        <f t="shared" si="18"/>
        <v>2</v>
      </c>
      <c r="X1015" s="23"/>
    </row>
    <row r="1016" spans="2:24" ht="18" x14ac:dyDescent="0.25">
      <c r="B1016" s="16"/>
      <c r="C1016" s="17"/>
      <c r="D1016" s="17"/>
      <c r="E1016" s="17"/>
      <c r="F1016" s="17"/>
      <c r="G1016" s="17"/>
      <c r="H1016" s="17"/>
      <c r="I1016" s="17"/>
      <c r="J1016" s="17"/>
      <c r="K1016" s="17"/>
      <c r="L1016" s="17"/>
      <c r="M1016" s="17"/>
      <c r="N1016" s="17"/>
      <c r="O1016" s="19"/>
      <c r="P1016" s="13"/>
      <c r="Q1016" s="20"/>
      <c r="R1016" s="20"/>
      <c r="S1016" s="20"/>
      <c r="T1016" s="14"/>
      <c r="U1016" s="20"/>
      <c r="V1016" s="14"/>
      <c r="W1016" s="14">
        <f t="shared" si="18"/>
        <v>0</v>
      </c>
      <c r="X1016" s="23"/>
    </row>
    <row r="1017" spans="2:24" ht="18" x14ac:dyDescent="0.25">
      <c r="B1017" s="16"/>
      <c r="C1017" s="17"/>
      <c r="D1017" s="17"/>
      <c r="E1017" s="18"/>
      <c r="F1017" s="17"/>
      <c r="G1017" s="17"/>
      <c r="H1017" s="17"/>
      <c r="I1017" s="17"/>
      <c r="J1017" s="17"/>
      <c r="K1017" s="17"/>
      <c r="L1017" s="17"/>
      <c r="M1017" s="17"/>
      <c r="N1017" s="17"/>
      <c r="O1017" s="19"/>
      <c r="P1017" s="13"/>
      <c r="Q1017" s="20"/>
      <c r="R1017" s="20"/>
      <c r="S1017" s="20"/>
      <c r="T1017" s="14"/>
      <c r="U1017" s="20"/>
      <c r="V1017" s="14"/>
      <c r="W1017" s="14">
        <f t="shared" si="18"/>
        <v>0</v>
      </c>
      <c r="X1017" s="23"/>
    </row>
    <row r="1018" spans="2:24" ht="18" x14ac:dyDescent="0.25">
      <c r="B1018" s="16"/>
      <c r="C1018" s="18"/>
      <c r="D1018" s="18"/>
      <c r="E1018" s="18"/>
      <c r="F1018" s="18"/>
      <c r="G1018" s="18"/>
      <c r="H1018" s="18"/>
      <c r="I1018" s="18"/>
      <c r="J1018" s="18"/>
      <c r="K1018" s="18"/>
      <c r="L1018" s="18"/>
      <c r="M1018" s="18"/>
      <c r="N1018" s="18"/>
      <c r="O1018" s="19"/>
      <c r="P1018" s="412" t="s">
        <v>362</v>
      </c>
      <c r="Q1018" s="20" t="s">
        <v>357</v>
      </c>
      <c r="R1018" s="20"/>
      <c r="S1018" s="20"/>
      <c r="T1018" s="14"/>
      <c r="U1018" s="20"/>
      <c r="V1018" s="14"/>
      <c r="W1018" s="14">
        <f t="shared" si="18"/>
        <v>0</v>
      </c>
      <c r="X1018" s="23"/>
    </row>
    <row r="1019" spans="2:24" ht="18" x14ac:dyDescent="0.25">
      <c r="B1019" s="16"/>
      <c r="C1019" s="17"/>
      <c r="D1019" s="24"/>
      <c r="E1019" s="17"/>
      <c r="F1019" s="17"/>
      <c r="G1019" s="17"/>
      <c r="H1019" s="17"/>
      <c r="I1019" s="17"/>
      <c r="J1019" s="18"/>
      <c r="K1019" s="17"/>
      <c r="L1019" s="17"/>
      <c r="M1019" s="17"/>
      <c r="N1019" s="17"/>
      <c r="O1019" s="19"/>
      <c r="P1019" s="13"/>
      <c r="Q1019" s="34" t="s">
        <v>365</v>
      </c>
      <c r="R1019" s="20">
        <v>15.5</v>
      </c>
      <c r="S1019" s="20"/>
      <c r="T1019" s="14"/>
      <c r="U1019" s="20"/>
      <c r="V1019" s="14"/>
      <c r="W1019" s="14">
        <f t="shared" si="18"/>
        <v>15.5</v>
      </c>
      <c r="X1019" s="23"/>
    </row>
    <row r="1020" spans="2:24" ht="18" x14ac:dyDescent="0.25">
      <c r="B1020" s="16"/>
      <c r="C1020" s="18"/>
      <c r="D1020" s="17"/>
      <c r="E1020" s="17"/>
      <c r="F1020" s="17"/>
      <c r="G1020" s="17"/>
      <c r="H1020" s="18"/>
      <c r="I1020" s="18"/>
      <c r="J1020" s="17"/>
      <c r="K1020" s="18"/>
      <c r="L1020" s="17"/>
      <c r="M1020" s="17"/>
      <c r="N1020" s="17"/>
      <c r="O1020" s="19"/>
      <c r="P1020" s="21"/>
      <c r="Q1020" s="20" t="s">
        <v>358</v>
      </c>
      <c r="R1020" s="20">
        <v>2.2000000000000002</v>
      </c>
      <c r="S1020" s="20"/>
      <c r="T1020" s="14"/>
      <c r="U1020" s="20"/>
      <c r="V1020" s="14"/>
      <c r="W1020" s="14">
        <f t="shared" si="18"/>
        <v>2.2000000000000002</v>
      </c>
      <c r="X1020" s="23"/>
    </row>
    <row r="1021" spans="2:24" ht="18" x14ac:dyDescent="0.25">
      <c r="B1021" s="16"/>
      <c r="C1021" s="17"/>
      <c r="D1021" s="17"/>
      <c r="E1021" s="17"/>
      <c r="F1021" s="17"/>
      <c r="G1021" s="17"/>
      <c r="H1021" s="17"/>
      <c r="I1021" s="17"/>
      <c r="J1021" s="17"/>
      <c r="K1021" s="17"/>
      <c r="L1021" s="17"/>
      <c r="M1021" s="17"/>
      <c r="N1021" s="17"/>
      <c r="O1021" s="19"/>
      <c r="P1021" s="21"/>
      <c r="Q1021" s="20"/>
      <c r="R1021" s="20"/>
      <c r="S1021" s="20"/>
      <c r="T1021" s="14"/>
      <c r="U1021" s="20"/>
      <c r="V1021" s="14"/>
      <c r="W1021" s="14"/>
      <c r="X1021" s="23"/>
    </row>
    <row r="1022" spans="2:24" ht="18" x14ac:dyDescent="0.25">
      <c r="B1022" s="16"/>
      <c r="C1022" s="17"/>
      <c r="D1022" s="17"/>
      <c r="E1022" s="17"/>
      <c r="F1022" s="17"/>
      <c r="G1022" s="17"/>
      <c r="H1022" s="17"/>
      <c r="I1022" s="17"/>
      <c r="J1022" s="17"/>
      <c r="K1022" s="17"/>
      <c r="L1022" s="17"/>
      <c r="M1022" s="17"/>
      <c r="N1022" s="17"/>
      <c r="O1022" s="19"/>
      <c r="P1022" s="21"/>
      <c r="Q1022" s="20"/>
      <c r="R1022" s="20"/>
      <c r="S1022" s="20"/>
      <c r="T1022" s="14"/>
      <c r="U1022" s="20"/>
      <c r="V1022" s="20"/>
      <c r="W1022" s="14"/>
      <c r="X1022" s="23"/>
    </row>
    <row r="1023" spans="2:24" ht="18" x14ac:dyDescent="0.25">
      <c r="B1023" s="16"/>
      <c r="D1023" s="17"/>
      <c r="E1023" s="17"/>
      <c r="F1023" s="17"/>
      <c r="G1023" s="17"/>
      <c r="H1023" s="17"/>
      <c r="I1023" s="17"/>
      <c r="J1023" s="17"/>
      <c r="K1023" s="17"/>
      <c r="L1023" s="17"/>
      <c r="M1023" s="17"/>
      <c r="N1023" s="17"/>
      <c r="O1023" s="19"/>
      <c r="P1023" s="25"/>
      <c r="Q1023" s="20"/>
      <c r="R1023" s="20"/>
      <c r="S1023" s="20"/>
      <c r="T1023" s="20"/>
      <c r="U1023" s="20"/>
      <c r="V1023" s="20"/>
      <c r="W1023" s="14"/>
      <c r="X1023" s="23"/>
    </row>
    <row r="1024" spans="2:24" ht="18" x14ac:dyDescent="0.25">
      <c r="B1024" s="16"/>
      <c r="C1024" s="17"/>
      <c r="D1024" s="17"/>
      <c r="E1024" s="17"/>
      <c r="F1024" s="17"/>
      <c r="G1024" s="17"/>
      <c r="H1024" s="17"/>
      <c r="I1024" s="17"/>
      <c r="J1024" s="17"/>
      <c r="K1024" s="17"/>
      <c r="L1024" s="17"/>
      <c r="M1024" s="17"/>
      <c r="N1024" s="17"/>
      <c r="O1024" s="19"/>
      <c r="P1024" s="21"/>
      <c r="Q1024" s="20"/>
      <c r="R1024" s="20"/>
      <c r="S1024" s="20"/>
      <c r="T1024" s="20"/>
      <c r="U1024" s="20"/>
      <c r="V1024" s="20"/>
      <c r="W1024" s="14"/>
      <c r="X1024" s="23"/>
    </row>
    <row r="1025" spans="2:24" ht="18" x14ac:dyDescent="0.25">
      <c r="B1025" s="16"/>
      <c r="C1025" s="17"/>
      <c r="D1025" s="17"/>
      <c r="E1025" s="17"/>
      <c r="F1025" s="17"/>
      <c r="G1025" s="17"/>
      <c r="H1025" s="17"/>
      <c r="I1025" s="17"/>
      <c r="J1025" s="17"/>
      <c r="K1025" s="17"/>
      <c r="L1025" s="17"/>
      <c r="M1025" s="17"/>
      <c r="N1025" s="17"/>
      <c r="O1025" s="19"/>
      <c r="P1025" s="21"/>
      <c r="Q1025" s="20"/>
      <c r="R1025" s="20"/>
      <c r="S1025" s="20"/>
      <c r="T1025" s="20"/>
      <c r="U1025" s="20"/>
      <c r="V1025" s="20"/>
      <c r="W1025" s="14"/>
      <c r="X1025" s="23"/>
    </row>
    <row r="1026" spans="2:24" ht="18" x14ac:dyDescent="0.25">
      <c r="B1026" s="16"/>
      <c r="C1026" s="17"/>
      <c r="D1026" s="17"/>
      <c r="E1026" s="17"/>
      <c r="F1026" s="17"/>
      <c r="G1026" s="17"/>
      <c r="H1026" s="17"/>
      <c r="I1026" s="17"/>
      <c r="J1026" s="17"/>
      <c r="K1026" s="17"/>
      <c r="L1026" s="17"/>
      <c r="M1026" s="17"/>
      <c r="N1026" s="17"/>
      <c r="O1026" s="19"/>
      <c r="P1026" s="21"/>
      <c r="Q1026" s="20"/>
      <c r="R1026" s="20"/>
      <c r="S1026" s="20"/>
      <c r="T1026" s="20"/>
      <c r="U1026" s="20"/>
      <c r="V1026" s="20"/>
      <c r="W1026" s="14"/>
      <c r="X1026" s="23"/>
    </row>
    <row r="1027" spans="2:24" ht="18" x14ac:dyDescent="0.25">
      <c r="B1027" s="16"/>
      <c r="C1027" s="17"/>
      <c r="D1027" s="17"/>
      <c r="E1027" s="17"/>
      <c r="F1027" s="17"/>
      <c r="G1027" s="17"/>
      <c r="H1027" s="17"/>
      <c r="I1027" s="17"/>
      <c r="J1027" s="17"/>
      <c r="K1027" s="17"/>
      <c r="L1027" s="17"/>
      <c r="M1027" s="17"/>
      <c r="N1027" s="17"/>
      <c r="O1027" s="19"/>
      <c r="P1027" s="26"/>
      <c r="Q1027" s="20"/>
      <c r="R1027" s="20"/>
      <c r="S1027" s="20"/>
      <c r="T1027" s="20"/>
      <c r="U1027" s="20"/>
      <c r="V1027" s="20"/>
      <c r="W1027" s="14"/>
      <c r="X1027" s="23"/>
    </row>
    <row r="1028" spans="2:24" ht="18" x14ac:dyDescent="0.25">
      <c r="B1028" s="16"/>
      <c r="C1028" s="17"/>
      <c r="D1028" s="17"/>
      <c r="E1028" s="17"/>
      <c r="F1028" s="17"/>
      <c r="G1028" s="17"/>
      <c r="H1028" s="17"/>
      <c r="I1028" s="17"/>
      <c r="J1028" s="17"/>
      <c r="K1028" s="17"/>
      <c r="L1028" s="17"/>
      <c r="M1028" s="17"/>
      <c r="N1028" s="17"/>
      <c r="O1028" s="19"/>
      <c r="P1028" s="26"/>
      <c r="Q1028" s="20"/>
      <c r="R1028" s="20"/>
      <c r="S1028" s="20"/>
      <c r="T1028" s="20"/>
      <c r="U1028" s="20"/>
      <c r="V1028" s="20"/>
      <c r="W1028" s="14"/>
      <c r="X1028" s="23"/>
    </row>
    <row r="1029" spans="2:24" ht="18.75" thickBot="1" x14ac:dyDescent="0.3">
      <c r="B1029" s="27"/>
      <c r="C1029" s="28"/>
      <c r="D1029" s="29"/>
      <c r="E1029" s="28"/>
      <c r="F1029" s="29"/>
      <c r="G1029" s="29"/>
      <c r="H1029" s="29"/>
      <c r="I1029" s="29"/>
      <c r="J1029" s="29"/>
      <c r="K1029" s="29"/>
      <c r="L1029" s="29"/>
      <c r="M1029" s="29"/>
      <c r="N1029" s="29"/>
      <c r="O1029" s="30"/>
      <c r="P1029" s="31"/>
      <c r="Q1029" s="32"/>
      <c r="R1029" s="32"/>
      <c r="S1029" s="32"/>
      <c r="T1029" s="32"/>
      <c r="U1029" s="32"/>
      <c r="V1029" s="33"/>
      <c r="W1029" s="34"/>
      <c r="X1029" s="35"/>
    </row>
    <row r="1030" spans="2:24" ht="18.75" thickBot="1" x14ac:dyDescent="0.3">
      <c r="B1030" s="786"/>
      <c r="C1030" s="787"/>
      <c r="D1030" s="787"/>
      <c r="E1030" s="787"/>
      <c r="F1030" s="787"/>
      <c r="G1030" s="787"/>
      <c r="H1030" s="787"/>
      <c r="I1030" s="787"/>
      <c r="J1030" s="787"/>
      <c r="K1030" s="787"/>
      <c r="L1030" s="787"/>
      <c r="M1030" s="787"/>
      <c r="N1030" s="787"/>
      <c r="O1030" s="787"/>
      <c r="P1030" s="788" t="s">
        <v>58</v>
      </c>
      <c r="Q1030" s="787"/>
      <c r="R1030" s="789" t="s">
        <v>53</v>
      </c>
      <c r="S1030" s="790"/>
      <c r="T1030" s="790"/>
      <c r="U1030" s="791"/>
      <c r="V1030" s="36"/>
      <c r="W1030" s="37"/>
      <c r="X1030" s="38">
        <f>SUM(W1007:W1029)</f>
        <v>73.7</v>
      </c>
    </row>
    <row r="1031" spans="2:24" ht="17.25" thickBot="1" x14ac:dyDescent="0.3">
      <c r="B1031" s="792" t="s">
        <v>59</v>
      </c>
      <c r="C1031" s="793"/>
      <c r="D1031" s="793"/>
      <c r="E1031" s="793"/>
      <c r="F1031" s="793"/>
      <c r="G1031" s="793"/>
      <c r="H1031" s="793"/>
      <c r="I1031" s="794"/>
      <c r="J1031" s="792" t="s">
        <v>60</v>
      </c>
      <c r="K1031" s="793"/>
      <c r="L1031" s="793"/>
      <c r="M1031" s="793"/>
      <c r="N1031" s="793"/>
      <c r="O1031" s="793"/>
      <c r="P1031" s="794"/>
      <c r="Q1031" s="39"/>
      <c r="R1031" s="40"/>
      <c r="S1031" s="40"/>
      <c r="T1031" s="40"/>
      <c r="U1031" s="40"/>
      <c r="V1031" s="40"/>
      <c r="W1031" s="40"/>
      <c r="X1031" s="41"/>
    </row>
    <row r="1032" spans="2:24" ht="21" thickBot="1" x14ac:dyDescent="0.3">
      <c r="B1032" s="795"/>
      <c r="C1032" s="787"/>
      <c r="D1032" s="787"/>
      <c r="E1032" s="787"/>
      <c r="F1032" s="787"/>
      <c r="G1032" s="787"/>
      <c r="H1032" s="787"/>
      <c r="I1032" s="796"/>
      <c r="J1032" s="795"/>
      <c r="K1032" s="787"/>
      <c r="L1032" s="787"/>
      <c r="M1032" s="787"/>
      <c r="N1032" s="787"/>
      <c r="O1032" s="787"/>
      <c r="P1032" s="796"/>
      <c r="Q1032" s="797" t="s">
        <v>61</v>
      </c>
      <c r="R1032" s="798"/>
      <c r="S1032" s="798"/>
      <c r="T1032" s="798"/>
      <c r="U1032" s="798"/>
      <c r="V1032" s="798"/>
      <c r="W1032" s="799"/>
      <c r="X1032" s="42">
        <f>X1030</f>
        <v>73.7</v>
      </c>
    </row>
    <row r="1034" spans="2:24" ht="15.75" thickBot="1" x14ac:dyDescent="0.3"/>
    <row r="1035" spans="2:24" x14ac:dyDescent="0.25">
      <c r="B1035" s="800"/>
      <c r="C1035" s="793"/>
      <c r="D1035" s="793"/>
      <c r="E1035" s="793"/>
      <c r="F1035" s="793"/>
      <c r="G1035" s="803" t="s">
        <v>42</v>
      </c>
      <c r="H1035" s="793"/>
      <c r="I1035" s="793"/>
      <c r="J1035" s="793"/>
      <c r="K1035" s="793"/>
      <c r="L1035" s="793"/>
      <c r="M1035" s="793"/>
      <c r="N1035" s="793"/>
      <c r="O1035" s="793"/>
      <c r="P1035" s="793"/>
      <c r="Q1035" s="793"/>
      <c r="R1035" s="804" t="s">
        <v>1</v>
      </c>
      <c r="S1035" s="805"/>
      <c r="T1035" s="805"/>
      <c r="U1035" s="806"/>
      <c r="V1035" s="807" t="s">
        <v>43</v>
      </c>
      <c r="W1035" s="805"/>
      <c r="X1035" s="808"/>
    </row>
    <row r="1036" spans="2:24" x14ac:dyDescent="0.25">
      <c r="B1036" s="801"/>
      <c r="C1036" s="802"/>
      <c r="D1036" s="802"/>
      <c r="E1036" s="802"/>
      <c r="F1036" s="802"/>
      <c r="G1036" s="801"/>
      <c r="H1036" s="802"/>
      <c r="I1036" s="802"/>
      <c r="J1036" s="802"/>
      <c r="K1036" s="802"/>
      <c r="L1036" s="802"/>
      <c r="M1036" s="802"/>
      <c r="N1036" s="802"/>
      <c r="O1036" s="802"/>
      <c r="P1036" s="802"/>
      <c r="Q1036" s="802"/>
      <c r="R1036" s="809" t="s">
        <v>3</v>
      </c>
      <c r="S1036" s="810"/>
      <c r="T1036" s="810"/>
      <c r="U1036" s="811"/>
      <c r="V1036" s="812">
        <v>1</v>
      </c>
      <c r="W1036" s="810"/>
      <c r="X1036" s="813"/>
    </row>
    <row r="1037" spans="2:24" ht="15.75" thickBot="1" x14ac:dyDescent="0.3">
      <c r="B1037" s="795"/>
      <c r="C1037" s="787"/>
      <c r="D1037" s="787"/>
      <c r="E1037" s="787"/>
      <c r="F1037" s="787"/>
      <c r="G1037" s="795"/>
      <c r="H1037" s="787"/>
      <c r="I1037" s="787"/>
      <c r="J1037" s="787"/>
      <c r="K1037" s="787"/>
      <c r="L1037" s="787"/>
      <c r="M1037" s="787"/>
      <c r="N1037" s="787"/>
      <c r="O1037" s="787"/>
      <c r="P1037" s="787"/>
      <c r="Q1037" s="787"/>
      <c r="R1037" s="814" t="s">
        <v>4</v>
      </c>
      <c r="S1037" s="815"/>
      <c r="T1037" s="815"/>
      <c r="U1037" s="816"/>
      <c r="V1037" s="817">
        <v>44236</v>
      </c>
      <c r="W1037" s="818"/>
      <c r="X1037" s="819"/>
    </row>
    <row r="1038" spans="2:24" x14ac:dyDescent="0.25">
      <c r="B1038" s="820" t="s">
        <v>44</v>
      </c>
      <c r="C1038" s="793"/>
      <c r="D1038" s="793"/>
      <c r="E1038" s="793"/>
      <c r="F1038" s="794"/>
      <c r="G1038" s="821" t="s">
        <v>45</v>
      </c>
      <c r="H1038" s="822"/>
      <c r="I1038" s="822"/>
      <c r="J1038" s="822"/>
      <c r="K1038" s="822"/>
      <c r="L1038" s="822"/>
      <c r="M1038" s="822"/>
      <c r="N1038" s="822"/>
      <c r="O1038" s="822"/>
      <c r="P1038" s="822"/>
      <c r="Q1038" s="822"/>
      <c r="R1038" s="822"/>
      <c r="S1038" s="822"/>
      <c r="T1038" s="822"/>
      <c r="U1038" s="822"/>
      <c r="V1038" s="822"/>
      <c r="W1038" s="822"/>
      <c r="X1038" s="823"/>
    </row>
    <row r="1039" spans="2:24" ht="15.75" thickBot="1" x14ac:dyDescent="0.3">
      <c r="B1039" s="795"/>
      <c r="C1039" s="787"/>
      <c r="D1039" s="787"/>
      <c r="E1039" s="787"/>
      <c r="F1039" s="796"/>
      <c r="G1039" s="824"/>
      <c r="H1039" s="825"/>
      <c r="I1039" s="825"/>
      <c r="J1039" s="825"/>
      <c r="K1039" s="825"/>
      <c r="L1039" s="825"/>
      <c r="M1039" s="825"/>
      <c r="N1039" s="825"/>
      <c r="O1039" s="825"/>
      <c r="P1039" s="825"/>
      <c r="Q1039" s="825"/>
      <c r="R1039" s="825"/>
      <c r="S1039" s="825"/>
      <c r="T1039" s="825"/>
      <c r="U1039" s="825"/>
      <c r="V1039" s="825"/>
      <c r="W1039" s="825"/>
      <c r="X1039" s="826"/>
    </row>
    <row r="1040" spans="2:24" ht="18.75" thickBot="1" x14ac:dyDescent="0.3">
      <c r="B1040" s="827" t="s">
        <v>46</v>
      </c>
      <c r="C1040" s="798"/>
      <c r="D1040" s="798"/>
      <c r="E1040" s="798"/>
      <c r="F1040" s="798"/>
      <c r="G1040" s="798"/>
      <c r="H1040" s="822" t="s">
        <v>47</v>
      </c>
      <c r="I1040" s="793"/>
      <c r="J1040" s="828"/>
      <c r="K1040" s="798"/>
      <c r="L1040" s="798"/>
      <c r="M1040" s="798"/>
      <c r="N1040" s="798"/>
      <c r="O1040" s="798"/>
      <c r="P1040" s="828" t="s">
        <v>48</v>
      </c>
      <c r="Q1040" s="798"/>
      <c r="R1040" s="798"/>
      <c r="S1040" s="798"/>
      <c r="T1040" s="798"/>
      <c r="U1040" s="798"/>
      <c r="V1040" s="798"/>
      <c r="W1040" s="798"/>
      <c r="X1040" s="799"/>
    </row>
    <row r="1041" spans="2:24" ht="27" customHeight="1" thickBot="1" x14ac:dyDescent="0.3">
      <c r="B1041" s="829">
        <f>PRESUPUESTO!$B$43</f>
        <v>5</v>
      </c>
      <c r="C1041" s="793"/>
      <c r="D1041" s="793"/>
      <c r="E1041" s="793"/>
      <c r="F1041" s="793"/>
      <c r="G1041" s="793"/>
      <c r="H1041" s="830">
        <f>PRESUPUESTO!B45</f>
        <v>5.0199999999999996</v>
      </c>
      <c r="I1041" s="831"/>
      <c r="J1041" s="832" t="str">
        <f>PRESUPUESTO!$F$43</f>
        <v>CIELO RASO, ESTUCO Y PINTURA</v>
      </c>
      <c r="K1041" s="798"/>
      <c r="L1041" s="798"/>
      <c r="M1041" s="798"/>
      <c r="N1041" s="798"/>
      <c r="O1041" s="799"/>
      <c r="P1041" s="833" t="str">
        <f>PRESUPUESTO!F45</f>
        <v xml:space="preserve">Pintura tipo 1 viniltex o similar de pintuco 2 manos en muros y cielo raso interior </v>
      </c>
      <c r="Q1041" s="793"/>
      <c r="R1041" s="793"/>
      <c r="S1041" s="793"/>
      <c r="T1041" s="793"/>
      <c r="U1041" s="793"/>
      <c r="V1041" s="793"/>
      <c r="W1041" s="793"/>
      <c r="X1041" s="794"/>
    </row>
    <row r="1042" spans="2:24" ht="18.75" thickBot="1" x14ac:dyDescent="0.3">
      <c r="B1042" s="821" t="s">
        <v>49</v>
      </c>
      <c r="C1042" s="834"/>
      <c r="D1042" s="834"/>
      <c r="E1042" s="834"/>
      <c r="F1042" s="834"/>
      <c r="G1042" s="834"/>
      <c r="H1042" s="835"/>
      <c r="I1042" s="835"/>
      <c r="J1042" s="834"/>
      <c r="K1042" s="834"/>
      <c r="L1042" s="834"/>
      <c r="M1042" s="834"/>
      <c r="N1042" s="834"/>
      <c r="O1042" s="834"/>
      <c r="P1042" s="837" t="s">
        <v>50</v>
      </c>
      <c r="Q1042" s="839" t="s">
        <v>51</v>
      </c>
      <c r="R1042" s="840"/>
      <c r="S1042" s="841"/>
      <c r="T1042" s="842" t="s">
        <v>20</v>
      </c>
      <c r="U1042" s="844" t="s">
        <v>52</v>
      </c>
      <c r="V1042" s="846" t="s">
        <v>53</v>
      </c>
      <c r="W1042" s="847"/>
      <c r="X1042" s="848"/>
    </row>
    <row r="1043" spans="2:24" ht="26.25" thickBot="1" x14ac:dyDescent="0.3">
      <c r="B1043" s="836"/>
      <c r="C1043" s="835"/>
      <c r="D1043" s="835"/>
      <c r="E1043" s="835"/>
      <c r="F1043" s="835"/>
      <c r="G1043" s="835"/>
      <c r="H1043" s="835"/>
      <c r="I1043" s="835"/>
      <c r="J1043" s="835"/>
      <c r="K1043" s="835"/>
      <c r="L1043" s="835"/>
      <c r="M1043" s="835"/>
      <c r="N1043" s="835"/>
      <c r="O1043" s="835"/>
      <c r="P1043" s="838"/>
      <c r="Q1043" s="4" t="s">
        <v>54</v>
      </c>
      <c r="R1043" s="5" t="s">
        <v>55</v>
      </c>
      <c r="S1043" s="6" t="s">
        <v>56</v>
      </c>
      <c r="T1043" s="843"/>
      <c r="U1043" s="845"/>
      <c r="V1043" s="7" t="s">
        <v>57</v>
      </c>
      <c r="W1043" s="8" t="s">
        <v>21</v>
      </c>
      <c r="X1043" s="9" t="s">
        <v>22</v>
      </c>
    </row>
    <row r="1044" spans="2:24" ht="18" x14ac:dyDescent="0.25">
      <c r="B1044" s="10"/>
      <c r="C1044" s="11"/>
      <c r="D1044" s="11"/>
      <c r="E1044" s="11"/>
      <c r="F1044" s="11"/>
      <c r="G1044" s="11"/>
      <c r="H1044" s="11"/>
      <c r="I1044" s="11"/>
      <c r="J1044" s="11"/>
      <c r="K1044" s="11"/>
      <c r="L1044" s="11"/>
      <c r="M1044" s="11"/>
      <c r="N1044" s="11"/>
      <c r="O1044" s="12"/>
      <c r="P1044" s="13"/>
      <c r="Q1044" s="14"/>
      <c r="R1044" s="14"/>
      <c r="S1044" s="14"/>
      <c r="T1044" s="14"/>
      <c r="U1044" s="14"/>
      <c r="V1044" s="14"/>
      <c r="W1044" s="14"/>
      <c r="X1044" s="15"/>
    </row>
    <row r="1045" spans="2:24" ht="18" x14ac:dyDescent="0.25">
      <c r="B1045" s="16"/>
      <c r="C1045" s="17"/>
      <c r="D1045" s="17"/>
      <c r="E1045" s="17"/>
      <c r="F1045" s="18"/>
      <c r="G1045" s="18"/>
      <c r="H1045" s="18"/>
      <c r="I1045" s="18"/>
      <c r="J1045" s="18"/>
      <c r="K1045" s="18"/>
      <c r="L1045" s="17"/>
      <c r="M1045" s="17"/>
      <c r="N1045" s="17"/>
      <c r="O1045" s="19"/>
      <c r="P1045" s="412" t="s">
        <v>356</v>
      </c>
      <c r="R1045" s="14"/>
      <c r="S1045" s="14"/>
      <c r="T1045" s="14"/>
      <c r="U1045" s="14"/>
      <c r="V1045" s="14"/>
      <c r="W1045" s="14"/>
      <c r="X1045" s="15"/>
    </row>
    <row r="1046" spans="2:24" ht="18" x14ac:dyDescent="0.25">
      <c r="B1046" s="16"/>
      <c r="C1046" s="17"/>
      <c r="D1046" s="17"/>
      <c r="E1046" s="17"/>
      <c r="F1046" s="18"/>
      <c r="G1046" s="18"/>
      <c r="H1046" s="18"/>
      <c r="I1046" s="18"/>
      <c r="J1046" s="18"/>
      <c r="K1046" s="18"/>
      <c r="L1046" s="17"/>
      <c r="M1046" s="17"/>
      <c r="N1046" s="17"/>
      <c r="O1046" s="19"/>
      <c r="P1046" s="20" t="s">
        <v>379</v>
      </c>
      <c r="Q1046" s="20">
        <v>7.45</v>
      </c>
      <c r="R1046" s="20"/>
      <c r="S1046" s="20">
        <v>2.7</v>
      </c>
      <c r="T1046" s="14"/>
      <c r="U1046" s="14"/>
      <c r="V1046" s="14"/>
      <c r="W1046" s="14">
        <f>Q1046*S1046</f>
        <v>20.115000000000002</v>
      </c>
      <c r="X1046" s="15"/>
    </row>
    <row r="1047" spans="2:24" ht="18" x14ac:dyDescent="0.25">
      <c r="B1047" s="16"/>
      <c r="C1047" s="17"/>
      <c r="D1047" s="17"/>
      <c r="E1047" s="17"/>
      <c r="F1047" s="18"/>
      <c r="G1047" s="18"/>
      <c r="H1047" s="18"/>
      <c r="I1047" s="18"/>
      <c r="J1047" s="18"/>
      <c r="K1047" s="18"/>
      <c r="L1047" s="17"/>
      <c r="M1047" s="17"/>
      <c r="N1047" s="17"/>
      <c r="O1047" s="19"/>
      <c r="P1047" s="21"/>
      <c r="Q1047" s="20">
        <v>8.11</v>
      </c>
      <c r="R1047" s="20"/>
      <c r="S1047" s="20">
        <v>2.7</v>
      </c>
      <c r="T1047" s="14"/>
      <c r="U1047" s="20"/>
      <c r="V1047" s="14"/>
      <c r="W1047" s="14">
        <f>Q1047*S1047</f>
        <v>21.896999999999998</v>
      </c>
      <c r="X1047" s="15"/>
    </row>
    <row r="1048" spans="2:24" ht="18" x14ac:dyDescent="0.25">
      <c r="B1048" s="16"/>
      <c r="D1048" s="17"/>
      <c r="E1048" s="17"/>
      <c r="F1048" s="18"/>
      <c r="G1048" s="18"/>
      <c r="H1048" s="18"/>
      <c r="J1048" s="18"/>
      <c r="K1048" s="18"/>
      <c r="L1048" s="17"/>
      <c r="M1048" s="17"/>
      <c r="N1048" s="17"/>
      <c r="O1048" s="19"/>
      <c r="P1048" s="20" t="s">
        <v>380</v>
      </c>
      <c r="Q1048" s="20">
        <v>15.631348676639815</v>
      </c>
      <c r="R1048" s="20"/>
      <c r="S1048" s="20">
        <v>2.5499999999999998</v>
      </c>
      <c r="T1048" s="14"/>
      <c r="U1048" s="20"/>
      <c r="V1048" s="14"/>
      <c r="W1048" s="14">
        <f>Q1048*S1048</f>
        <v>39.859939125431524</v>
      </c>
      <c r="X1048" s="15"/>
    </row>
    <row r="1049" spans="2:24" ht="18" x14ac:dyDescent="0.25">
      <c r="B1049" s="22"/>
      <c r="C1049" s="17"/>
      <c r="D1049" s="18"/>
      <c r="E1049" s="17"/>
      <c r="F1049" s="18"/>
      <c r="G1049" s="18"/>
      <c r="H1049" s="18"/>
      <c r="I1049" s="18"/>
      <c r="J1049" s="18"/>
      <c r="K1049" s="18"/>
      <c r="L1049" s="17"/>
      <c r="M1049" s="17"/>
      <c r="N1049" s="17"/>
      <c r="O1049" s="19"/>
      <c r="P1049" s="21" t="s">
        <v>381</v>
      </c>
      <c r="Q1049" s="20">
        <v>15</v>
      </c>
      <c r="R1049" s="20"/>
      <c r="S1049" s="20">
        <v>1</v>
      </c>
      <c r="T1049" s="14"/>
      <c r="U1049" s="20"/>
      <c r="V1049" s="14"/>
      <c r="W1049" s="14">
        <f>Q1049*S1049</f>
        <v>15</v>
      </c>
      <c r="X1049" s="15"/>
    </row>
    <row r="1050" spans="2:24" ht="18" x14ac:dyDescent="0.25">
      <c r="B1050" s="16"/>
      <c r="C1050" s="17"/>
      <c r="D1050" s="17"/>
      <c r="E1050" s="17"/>
      <c r="F1050" s="18"/>
      <c r="G1050" s="18"/>
      <c r="H1050" s="18"/>
      <c r="I1050" s="18"/>
      <c r="J1050" s="18"/>
      <c r="K1050" s="18"/>
      <c r="L1050" s="17"/>
      <c r="M1050" s="17"/>
      <c r="N1050" s="17"/>
      <c r="O1050" s="19"/>
      <c r="P1050" t="s">
        <v>372</v>
      </c>
      <c r="Q1050" s="20">
        <v>5.6</v>
      </c>
      <c r="R1050" s="20"/>
      <c r="S1050" s="20">
        <f>2.2</f>
        <v>2.2000000000000002</v>
      </c>
      <c r="T1050" s="14"/>
      <c r="U1050" s="20"/>
      <c r="V1050" s="14"/>
      <c r="W1050" s="14">
        <f>Q1050*S1050</f>
        <v>12.32</v>
      </c>
      <c r="X1050" s="23"/>
    </row>
    <row r="1051" spans="2:24" ht="18" x14ac:dyDescent="0.25">
      <c r="B1051" s="16"/>
      <c r="C1051" s="17"/>
      <c r="D1051" s="17"/>
      <c r="E1051" s="17"/>
      <c r="F1051" s="17"/>
      <c r="G1051" s="17"/>
      <c r="H1051" s="17"/>
      <c r="I1051" s="17"/>
      <c r="J1051" s="17"/>
      <c r="K1051" s="17"/>
      <c r="L1051" s="17"/>
      <c r="M1051" s="17"/>
      <c r="N1051" s="17"/>
      <c r="O1051" s="19"/>
      <c r="P1051" s="412" t="s">
        <v>361</v>
      </c>
      <c r="Q1051" s="20">
        <v>1.81</v>
      </c>
      <c r="R1051" s="20"/>
      <c r="S1051" s="20">
        <v>2.7</v>
      </c>
      <c r="T1051" s="14"/>
      <c r="U1051" s="20"/>
      <c r="V1051" s="14"/>
      <c r="W1051" s="14">
        <f t="shared" ref="W1051:W1060" si="19">Q1051*S1051</f>
        <v>4.8870000000000005</v>
      </c>
      <c r="X1051" s="23"/>
    </row>
    <row r="1052" spans="2:24" ht="18" x14ac:dyDescent="0.25">
      <c r="B1052" s="16"/>
      <c r="C1052" s="18"/>
      <c r="D1052" s="17"/>
      <c r="E1052" s="17"/>
      <c r="F1052" s="17"/>
      <c r="G1052" s="17"/>
      <c r="H1052" s="17"/>
      <c r="I1052" s="17"/>
      <c r="J1052" s="17"/>
      <c r="K1052" s="17"/>
      <c r="L1052" s="17"/>
      <c r="M1052" s="17"/>
      <c r="N1052" s="17"/>
      <c r="O1052" s="19"/>
      <c r="P1052" s="13"/>
      <c r="Q1052" s="34">
        <v>8.85</v>
      </c>
      <c r="R1052" s="194"/>
      <c r="S1052" s="20">
        <v>2.7</v>
      </c>
      <c r="T1052" s="14"/>
      <c r="U1052" s="20"/>
      <c r="V1052" s="14"/>
      <c r="W1052" s="14">
        <f t="shared" si="19"/>
        <v>23.895</v>
      </c>
      <c r="X1052" s="23"/>
    </row>
    <row r="1053" spans="2:24" ht="18" x14ac:dyDescent="0.25">
      <c r="B1053" s="16"/>
      <c r="C1053" s="17"/>
      <c r="D1053" s="17"/>
      <c r="E1053" s="17"/>
      <c r="F1053" s="17"/>
      <c r="G1053" s="17"/>
      <c r="H1053" s="17"/>
      <c r="I1053" s="17"/>
      <c r="J1053" s="17"/>
      <c r="K1053" s="17"/>
      <c r="L1053" s="17"/>
      <c r="M1053" s="17"/>
      <c r="N1053" s="17"/>
      <c r="O1053" s="19"/>
      <c r="P1053" s="21"/>
      <c r="Q1053" s="20">
        <v>1.1599999999999999</v>
      </c>
      <c r="R1053" s="20"/>
      <c r="S1053" s="20">
        <v>2.7</v>
      </c>
      <c r="T1053" s="14"/>
      <c r="U1053" s="20"/>
      <c r="V1053" s="14"/>
      <c r="W1053" s="14">
        <f t="shared" si="19"/>
        <v>3.1320000000000001</v>
      </c>
      <c r="X1053" s="23"/>
    </row>
    <row r="1054" spans="2:24" ht="18" x14ac:dyDescent="0.25">
      <c r="B1054" s="16"/>
      <c r="C1054" s="17"/>
      <c r="D1054" s="17"/>
      <c r="E1054" s="18"/>
      <c r="F1054" s="17"/>
      <c r="G1054" s="17"/>
      <c r="H1054" s="17"/>
      <c r="I1054" s="17"/>
      <c r="J1054" s="17"/>
      <c r="K1054" s="17"/>
      <c r="L1054" s="17"/>
      <c r="M1054" s="17"/>
      <c r="N1054" s="17"/>
      <c r="O1054" s="19"/>
      <c r="P1054" s="13"/>
      <c r="Q1054" s="20">
        <v>4.3</v>
      </c>
      <c r="R1054" s="20"/>
      <c r="S1054" s="20">
        <v>2.2000000000000002</v>
      </c>
      <c r="T1054" s="14"/>
      <c r="U1054" s="20"/>
      <c r="V1054" s="14"/>
      <c r="W1054" s="14">
        <f t="shared" si="19"/>
        <v>9.4600000000000009</v>
      </c>
      <c r="X1054" s="23"/>
    </row>
    <row r="1055" spans="2:24" ht="18" x14ac:dyDescent="0.25">
      <c r="B1055" s="16"/>
      <c r="C1055" s="18"/>
      <c r="D1055" s="18"/>
      <c r="E1055" s="18"/>
      <c r="F1055" s="18"/>
      <c r="G1055" s="18"/>
      <c r="H1055" s="18"/>
      <c r="I1055" s="18"/>
      <c r="J1055" s="18"/>
      <c r="K1055" s="18"/>
      <c r="L1055" s="18"/>
      <c r="M1055" s="18"/>
      <c r="N1055" s="18"/>
      <c r="O1055" s="19"/>
      <c r="P1055" s="13"/>
      <c r="Q1055" s="20">
        <v>16.25</v>
      </c>
      <c r="R1055" s="20"/>
      <c r="S1055" s="20">
        <v>2.8</v>
      </c>
      <c r="T1055" s="14"/>
      <c r="U1055" s="20"/>
      <c r="V1055" s="14"/>
      <c r="W1055" s="14">
        <f t="shared" si="19"/>
        <v>45.5</v>
      </c>
      <c r="X1055" s="23"/>
    </row>
    <row r="1056" spans="2:24" ht="18" x14ac:dyDescent="0.25">
      <c r="B1056" s="16"/>
      <c r="C1056" s="17"/>
      <c r="D1056" s="24"/>
      <c r="E1056" s="17"/>
      <c r="F1056" s="17"/>
      <c r="G1056" s="17"/>
      <c r="H1056" s="17"/>
      <c r="I1056" s="17"/>
      <c r="J1056" s="18"/>
      <c r="K1056" s="17"/>
      <c r="L1056" s="17"/>
      <c r="M1056" s="17"/>
      <c r="N1056" s="17"/>
      <c r="O1056" s="19"/>
      <c r="P1056" s="412" t="s">
        <v>362</v>
      </c>
      <c r="Q1056" s="20">
        <v>7.86</v>
      </c>
      <c r="R1056" s="20"/>
      <c r="S1056" s="20">
        <v>2.7</v>
      </c>
      <c r="T1056" s="14"/>
      <c r="U1056" s="20"/>
      <c r="V1056" s="14"/>
      <c r="W1056" s="14">
        <f t="shared" si="19"/>
        <v>21.222000000000001</v>
      </c>
      <c r="X1056" s="23"/>
    </row>
    <row r="1057" spans="2:24" ht="18" x14ac:dyDescent="0.25">
      <c r="B1057" s="16"/>
      <c r="C1057" s="18"/>
      <c r="D1057" s="17"/>
      <c r="E1057" s="17"/>
      <c r="F1057" s="17"/>
      <c r="G1057" s="17"/>
      <c r="H1057" s="18"/>
      <c r="I1057" s="18"/>
      <c r="J1057" s="17"/>
      <c r="K1057" s="18"/>
      <c r="L1057" s="17"/>
      <c r="M1057" s="17"/>
      <c r="N1057" s="17"/>
      <c r="O1057" s="19"/>
      <c r="P1057" s="21"/>
      <c r="Q1057" s="14">
        <v>6.32</v>
      </c>
      <c r="R1057" s="14"/>
      <c r="S1057" s="20">
        <v>2.7</v>
      </c>
      <c r="T1057" s="14"/>
      <c r="U1057" s="20"/>
      <c r="V1057" s="14"/>
      <c r="W1057" s="14">
        <f t="shared" si="19"/>
        <v>17.064000000000004</v>
      </c>
      <c r="X1057" s="23"/>
    </row>
    <row r="1058" spans="2:24" ht="18" x14ac:dyDescent="0.25">
      <c r="B1058" s="16"/>
      <c r="C1058" s="17"/>
      <c r="D1058" s="17"/>
      <c r="E1058" s="17"/>
      <c r="F1058" s="17"/>
      <c r="G1058" s="17"/>
      <c r="H1058" s="17"/>
      <c r="I1058" s="17"/>
      <c r="J1058" s="17"/>
      <c r="K1058" s="17"/>
      <c r="L1058" s="17"/>
      <c r="M1058" s="17"/>
      <c r="N1058" s="17"/>
      <c r="O1058" s="19"/>
      <c r="P1058" s="21"/>
      <c r="Q1058" s="20">
        <v>5.95</v>
      </c>
      <c r="R1058" s="20"/>
      <c r="S1058" s="20">
        <v>2.2000000000000002</v>
      </c>
      <c r="T1058" s="14"/>
      <c r="U1058" s="20"/>
      <c r="V1058" s="14"/>
      <c r="W1058" s="14">
        <f t="shared" si="19"/>
        <v>13.090000000000002</v>
      </c>
      <c r="X1058" s="23"/>
    </row>
    <row r="1059" spans="2:24" ht="18" x14ac:dyDescent="0.25">
      <c r="B1059" s="16"/>
      <c r="C1059" s="17"/>
      <c r="D1059" s="17"/>
      <c r="E1059" s="17"/>
      <c r="F1059" s="17"/>
      <c r="G1059" s="17"/>
      <c r="H1059" s="17"/>
      <c r="I1059" s="17"/>
      <c r="J1059" s="17"/>
      <c r="K1059" s="17"/>
      <c r="L1059" s="17"/>
      <c r="M1059" s="17"/>
      <c r="N1059" s="17"/>
      <c r="O1059" s="19"/>
      <c r="P1059" s="21" t="s">
        <v>381</v>
      </c>
      <c r="Q1059" s="20">
        <v>15</v>
      </c>
      <c r="R1059" s="20"/>
      <c r="S1059" s="20">
        <v>1</v>
      </c>
      <c r="T1059" s="14"/>
      <c r="U1059" s="20"/>
      <c r="V1059" s="20"/>
      <c r="W1059" s="14">
        <f t="shared" si="19"/>
        <v>15</v>
      </c>
      <c r="X1059" s="23"/>
    </row>
    <row r="1060" spans="2:24" ht="18" x14ac:dyDescent="0.25">
      <c r="B1060" s="16"/>
      <c r="D1060" s="17"/>
      <c r="E1060" s="17"/>
      <c r="F1060" s="17"/>
      <c r="G1060" s="17"/>
      <c r="H1060" s="17"/>
      <c r="I1060" s="17"/>
      <c r="J1060" s="17"/>
      <c r="K1060" s="17"/>
      <c r="L1060" s="17"/>
      <c r="M1060" s="17"/>
      <c r="N1060" s="17"/>
      <c r="O1060" s="19"/>
      <c r="P1060" s="25"/>
      <c r="Q1060" s="20">
        <v>18</v>
      </c>
      <c r="R1060" s="20"/>
      <c r="S1060" s="20">
        <v>2.6</v>
      </c>
      <c r="T1060" s="20"/>
      <c r="U1060" s="20"/>
      <c r="V1060" s="20"/>
      <c r="W1060" s="14">
        <f t="shared" si="19"/>
        <v>46.800000000000004</v>
      </c>
      <c r="X1060" s="23"/>
    </row>
    <row r="1061" spans="2:24" ht="18" x14ac:dyDescent="0.25">
      <c r="B1061" s="16"/>
      <c r="C1061" s="17"/>
      <c r="D1061" s="17"/>
      <c r="E1061" s="17"/>
      <c r="F1061" s="17"/>
      <c r="G1061" s="17"/>
      <c r="H1061" s="17"/>
      <c r="I1061" s="17"/>
      <c r="J1061" s="17"/>
      <c r="K1061" s="17"/>
      <c r="L1061" s="17"/>
      <c r="M1061" s="17"/>
      <c r="N1061" s="17"/>
      <c r="O1061" s="19"/>
      <c r="P1061" s="21"/>
      <c r="Q1061" s="20"/>
      <c r="R1061" s="20"/>
      <c r="S1061" s="20"/>
      <c r="T1061" s="20"/>
      <c r="U1061" s="20"/>
      <c r="V1061" s="20"/>
      <c r="W1061" s="14"/>
      <c r="X1061" s="23"/>
    </row>
    <row r="1062" spans="2:24" ht="18" x14ac:dyDescent="0.25">
      <c r="B1062" s="16"/>
      <c r="C1062" s="17"/>
      <c r="D1062" s="17"/>
      <c r="E1062" s="17"/>
      <c r="F1062" s="17"/>
      <c r="G1062" s="17"/>
      <c r="H1062" s="17"/>
      <c r="I1062" s="17"/>
      <c r="J1062" s="17"/>
      <c r="K1062" s="17"/>
      <c r="L1062" s="17"/>
      <c r="M1062" s="17"/>
      <c r="N1062" s="17"/>
      <c r="O1062" s="19"/>
      <c r="P1062" s="21"/>
      <c r="Q1062" s="20"/>
      <c r="R1062" s="20"/>
      <c r="S1062" s="20"/>
      <c r="T1062" s="20"/>
      <c r="U1062" s="20"/>
      <c r="V1062" s="20"/>
      <c r="W1062" s="14"/>
      <c r="X1062" s="23"/>
    </row>
    <row r="1063" spans="2:24" ht="18" x14ac:dyDescent="0.25">
      <c r="B1063" s="16"/>
      <c r="C1063" s="17"/>
      <c r="D1063" s="17"/>
      <c r="E1063" s="17"/>
      <c r="F1063" s="17"/>
      <c r="G1063" s="17"/>
      <c r="H1063" s="17"/>
      <c r="I1063" s="17"/>
      <c r="J1063" s="17"/>
      <c r="K1063" s="17"/>
      <c r="L1063" s="17"/>
      <c r="M1063" s="17"/>
      <c r="N1063" s="17"/>
      <c r="O1063" s="19"/>
      <c r="P1063" s="21"/>
      <c r="Q1063" s="20"/>
      <c r="R1063" s="20"/>
      <c r="S1063" s="20"/>
      <c r="T1063" s="20"/>
      <c r="U1063" s="20"/>
      <c r="V1063" s="20"/>
      <c r="W1063" s="14"/>
      <c r="X1063" s="23"/>
    </row>
    <row r="1064" spans="2:24" ht="18" x14ac:dyDescent="0.25">
      <c r="B1064" s="16"/>
      <c r="C1064" s="17"/>
      <c r="D1064" s="17"/>
      <c r="E1064" s="17"/>
      <c r="F1064" s="17"/>
      <c r="G1064" s="17"/>
      <c r="H1064" s="17"/>
      <c r="I1064" s="17"/>
      <c r="J1064" s="17"/>
      <c r="K1064" s="17"/>
      <c r="L1064" s="17"/>
      <c r="M1064" s="17"/>
      <c r="N1064" s="17"/>
      <c r="O1064" s="19"/>
      <c r="P1064" s="26"/>
      <c r="Q1064" s="20"/>
      <c r="R1064" s="20"/>
      <c r="S1064" s="20"/>
      <c r="T1064" s="20"/>
      <c r="U1064" s="20"/>
      <c r="V1064" s="20"/>
      <c r="W1064" s="14"/>
      <c r="X1064" s="23"/>
    </row>
    <row r="1065" spans="2:24" ht="18" x14ac:dyDescent="0.25">
      <c r="B1065" s="16"/>
      <c r="C1065" s="17"/>
      <c r="D1065" s="17"/>
      <c r="E1065" s="17"/>
      <c r="F1065" s="17"/>
      <c r="G1065" s="17"/>
      <c r="H1065" s="17"/>
      <c r="I1065" s="17"/>
      <c r="J1065" s="17"/>
      <c r="K1065" s="17"/>
      <c r="L1065" s="17"/>
      <c r="M1065" s="17"/>
      <c r="N1065" s="17"/>
      <c r="O1065" s="19"/>
      <c r="P1065" s="26"/>
      <c r="Q1065" s="20"/>
      <c r="R1065" s="20"/>
      <c r="S1065" s="20"/>
      <c r="T1065" s="20"/>
      <c r="U1065" s="20"/>
      <c r="V1065" s="20"/>
      <c r="W1065" s="14"/>
      <c r="X1065" s="23"/>
    </row>
    <row r="1066" spans="2:24" ht="18.75" thickBot="1" x14ac:dyDescent="0.3">
      <c r="B1066" s="27"/>
      <c r="C1066" s="28"/>
      <c r="D1066" s="29"/>
      <c r="E1066" s="28"/>
      <c r="F1066" s="29"/>
      <c r="G1066" s="29"/>
      <c r="H1066" s="29"/>
      <c r="I1066" s="29"/>
      <c r="J1066" s="29"/>
      <c r="K1066" s="29"/>
      <c r="L1066" s="29"/>
      <c r="M1066" s="29"/>
      <c r="N1066" s="29"/>
      <c r="O1066" s="30"/>
      <c r="P1066" s="31"/>
      <c r="Q1066" s="32"/>
      <c r="R1066" s="32"/>
      <c r="S1066" s="32"/>
      <c r="T1066" s="32"/>
      <c r="U1066" s="32"/>
      <c r="V1066" s="33"/>
      <c r="W1066" s="34"/>
      <c r="X1066" s="35"/>
    </row>
    <row r="1067" spans="2:24" ht="18.75" thickBot="1" x14ac:dyDescent="0.3">
      <c r="B1067" s="786"/>
      <c r="C1067" s="787"/>
      <c r="D1067" s="787"/>
      <c r="E1067" s="787"/>
      <c r="F1067" s="787"/>
      <c r="G1067" s="787"/>
      <c r="H1067" s="787"/>
      <c r="I1067" s="787"/>
      <c r="J1067" s="787"/>
      <c r="K1067" s="787"/>
      <c r="L1067" s="787"/>
      <c r="M1067" s="787"/>
      <c r="N1067" s="787"/>
      <c r="O1067" s="787"/>
      <c r="P1067" s="788" t="s">
        <v>58</v>
      </c>
      <c r="Q1067" s="787"/>
      <c r="R1067" s="789" t="s">
        <v>53</v>
      </c>
      <c r="S1067" s="790"/>
      <c r="T1067" s="790"/>
      <c r="U1067" s="791"/>
      <c r="V1067" s="36"/>
      <c r="W1067" s="37"/>
      <c r="X1067" s="38">
        <f>SUM(W1044:W1066)</f>
        <v>309.24193912543154</v>
      </c>
    </row>
    <row r="1068" spans="2:24" ht="17.25" thickBot="1" x14ac:dyDescent="0.3">
      <c r="B1068" s="792" t="s">
        <v>59</v>
      </c>
      <c r="C1068" s="793"/>
      <c r="D1068" s="793"/>
      <c r="E1068" s="793"/>
      <c r="F1068" s="793"/>
      <c r="G1068" s="793"/>
      <c r="H1068" s="793"/>
      <c r="I1068" s="794"/>
      <c r="J1068" s="792" t="s">
        <v>60</v>
      </c>
      <c r="K1068" s="793"/>
      <c r="L1068" s="793"/>
      <c r="M1068" s="793"/>
      <c r="N1068" s="793"/>
      <c r="O1068" s="793"/>
      <c r="P1068" s="794"/>
      <c r="Q1068" s="39"/>
      <c r="R1068" s="40"/>
      <c r="S1068" s="40"/>
      <c r="T1068" s="40"/>
      <c r="U1068" s="40"/>
      <c r="V1068" s="40"/>
      <c r="W1068" s="40"/>
      <c r="X1068" s="41"/>
    </row>
    <row r="1069" spans="2:24" ht="21" thickBot="1" x14ac:dyDescent="0.3">
      <c r="B1069" s="795"/>
      <c r="C1069" s="787"/>
      <c r="D1069" s="787"/>
      <c r="E1069" s="787"/>
      <c r="F1069" s="787"/>
      <c r="G1069" s="787"/>
      <c r="H1069" s="787"/>
      <c r="I1069" s="796"/>
      <c r="J1069" s="795"/>
      <c r="K1069" s="787"/>
      <c r="L1069" s="787"/>
      <c r="M1069" s="787"/>
      <c r="N1069" s="787"/>
      <c r="O1069" s="787"/>
      <c r="P1069" s="796"/>
      <c r="Q1069" s="797" t="s">
        <v>61</v>
      </c>
      <c r="R1069" s="798"/>
      <c r="S1069" s="798"/>
      <c r="T1069" s="798"/>
      <c r="U1069" s="798"/>
      <c r="V1069" s="798"/>
      <c r="W1069" s="799"/>
      <c r="X1069" s="42">
        <f>X1067</f>
        <v>309.24193912543154</v>
      </c>
    </row>
    <row r="1071" spans="2:24" ht="15.75" thickBot="1" x14ac:dyDescent="0.3"/>
    <row r="1072" spans="2:24" x14ac:dyDescent="0.25">
      <c r="B1072" s="800"/>
      <c r="C1072" s="793"/>
      <c r="D1072" s="793"/>
      <c r="E1072" s="793"/>
      <c r="F1072" s="793"/>
      <c r="G1072" s="803" t="s">
        <v>42</v>
      </c>
      <c r="H1072" s="793"/>
      <c r="I1072" s="793"/>
      <c r="J1072" s="793"/>
      <c r="K1072" s="793"/>
      <c r="L1072" s="793"/>
      <c r="M1072" s="793"/>
      <c r="N1072" s="793"/>
      <c r="O1072" s="793"/>
      <c r="P1072" s="793"/>
      <c r="Q1072" s="793"/>
      <c r="R1072" s="804" t="s">
        <v>1</v>
      </c>
      <c r="S1072" s="805"/>
      <c r="T1072" s="805"/>
      <c r="U1072" s="806"/>
      <c r="V1072" s="807" t="s">
        <v>43</v>
      </c>
      <c r="W1072" s="805"/>
      <c r="X1072" s="808"/>
    </row>
    <row r="1073" spans="2:24" x14ac:dyDescent="0.25">
      <c r="B1073" s="801"/>
      <c r="C1073" s="802"/>
      <c r="D1073" s="802"/>
      <c r="E1073" s="802"/>
      <c r="F1073" s="802"/>
      <c r="G1073" s="801"/>
      <c r="H1073" s="802"/>
      <c r="I1073" s="802"/>
      <c r="J1073" s="802"/>
      <c r="K1073" s="802"/>
      <c r="L1073" s="802"/>
      <c r="M1073" s="802"/>
      <c r="N1073" s="802"/>
      <c r="O1073" s="802"/>
      <c r="P1073" s="802"/>
      <c r="Q1073" s="802"/>
      <c r="R1073" s="809" t="s">
        <v>3</v>
      </c>
      <c r="S1073" s="810"/>
      <c r="T1073" s="810"/>
      <c r="U1073" s="811"/>
      <c r="V1073" s="812">
        <v>1</v>
      </c>
      <c r="W1073" s="810"/>
      <c r="X1073" s="813"/>
    </row>
    <row r="1074" spans="2:24" ht="15.75" thickBot="1" x14ac:dyDescent="0.3">
      <c r="B1074" s="795"/>
      <c r="C1074" s="787"/>
      <c r="D1074" s="787"/>
      <c r="E1074" s="787"/>
      <c r="F1074" s="787"/>
      <c r="G1074" s="795"/>
      <c r="H1074" s="787"/>
      <c r="I1074" s="787"/>
      <c r="J1074" s="787"/>
      <c r="K1074" s="787"/>
      <c r="L1074" s="787"/>
      <c r="M1074" s="787"/>
      <c r="N1074" s="787"/>
      <c r="O1074" s="787"/>
      <c r="P1074" s="787"/>
      <c r="Q1074" s="787"/>
      <c r="R1074" s="814" t="s">
        <v>4</v>
      </c>
      <c r="S1074" s="815"/>
      <c r="T1074" s="815"/>
      <c r="U1074" s="816"/>
      <c r="V1074" s="817">
        <v>44236</v>
      </c>
      <c r="W1074" s="818"/>
      <c r="X1074" s="819"/>
    </row>
    <row r="1075" spans="2:24" x14ac:dyDescent="0.25">
      <c r="B1075" s="820" t="s">
        <v>44</v>
      </c>
      <c r="C1075" s="793"/>
      <c r="D1075" s="793"/>
      <c r="E1075" s="793"/>
      <c r="F1075" s="794"/>
      <c r="G1075" s="821" t="s">
        <v>45</v>
      </c>
      <c r="H1075" s="822"/>
      <c r="I1075" s="822"/>
      <c r="J1075" s="822"/>
      <c r="K1075" s="822"/>
      <c r="L1075" s="822"/>
      <c r="M1075" s="822"/>
      <c r="N1075" s="822"/>
      <c r="O1075" s="822"/>
      <c r="P1075" s="822"/>
      <c r="Q1075" s="822"/>
      <c r="R1075" s="822"/>
      <c r="S1075" s="822"/>
      <c r="T1075" s="822"/>
      <c r="U1075" s="822"/>
      <c r="V1075" s="822"/>
      <c r="W1075" s="822"/>
      <c r="X1075" s="823"/>
    </row>
    <row r="1076" spans="2:24" ht="15.75" thickBot="1" x14ac:dyDescent="0.3">
      <c r="B1076" s="795"/>
      <c r="C1076" s="787"/>
      <c r="D1076" s="787"/>
      <c r="E1076" s="787"/>
      <c r="F1076" s="796"/>
      <c r="G1076" s="824"/>
      <c r="H1076" s="825"/>
      <c r="I1076" s="825"/>
      <c r="J1076" s="825"/>
      <c r="K1076" s="825"/>
      <c r="L1076" s="825"/>
      <c r="M1076" s="825"/>
      <c r="N1076" s="825"/>
      <c r="O1076" s="825"/>
      <c r="P1076" s="825"/>
      <c r="Q1076" s="825"/>
      <c r="R1076" s="825"/>
      <c r="S1076" s="825"/>
      <c r="T1076" s="825"/>
      <c r="U1076" s="825"/>
      <c r="V1076" s="825"/>
      <c r="W1076" s="825"/>
      <c r="X1076" s="826"/>
    </row>
    <row r="1077" spans="2:24" ht="18.75" thickBot="1" x14ac:dyDescent="0.3">
      <c r="B1077" s="827" t="s">
        <v>46</v>
      </c>
      <c r="C1077" s="798"/>
      <c r="D1077" s="798"/>
      <c r="E1077" s="798"/>
      <c r="F1077" s="798"/>
      <c r="G1077" s="798"/>
      <c r="H1077" s="822" t="s">
        <v>47</v>
      </c>
      <c r="I1077" s="793"/>
      <c r="J1077" s="828"/>
      <c r="K1077" s="798"/>
      <c r="L1077" s="798"/>
      <c r="M1077" s="798"/>
      <c r="N1077" s="798"/>
      <c r="O1077" s="798"/>
      <c r="P1077" s="828" t="s">
        <v>48</v>
      </c>
      <c r="Q1077" s="798"/>
      <c r="R1077" s="798"/>
      <c r="S1077" s="798"/>
      <c r="T1077" s="798"/>
      <c r="U1077" s="798"/>
      <c r="V1077" s="798"/>
      <c r="W1077" s="798"/>
      <c r="X1077" s="799"/>
    </row>
    <row r="1078" spans="2:24" ht="24.75" customHeight="1" thickBot="1" x14ac:dyDescent="0.3">
      <c r="B1078" s="829">
        <f>PRESUPUESTO!$B$43</f>
        <v>5</v>
      </c>
      <c r="C1078" s="793"/>
      <c r="D1078" s="793"/>
      <c r="E1078" s="793"/>
      <c r="F1078" s="793"/>
      <c r="G1078" s="793"/>
      <c r="H1078" s="830">
        <f>PRESUPUESTO!B46</f>
        <v>5.0299999999999994</v>
      </c>
      <c r="I1078" s="831"/>
      <c r="J1078" s="832" t="str">
        <f>PRESUPUESTO!$F$43</f>
        <v>CIELO RASO, ESTUCO Y PINTURA</v>
      </c>
      <c r="K1078" s="798"/>
      <c r="L1078" s="798"/>
      <c r="M1078" s="798"/>
      <c r="N1078" s="798"/>
      <c r="O1078" s="799"/>
      <c r="P1078" s="833" t="str">
        <f>PRESUPUESTO!F46</f>
        <v xml:space="preserve">Estuco plastico sobre muros interior y exterior  </v>
      </c>
      <c r="Q1078" s="793"/>
      <c r="R1078" s="793"/>
      <c r="S1078" s="793"/>
      <c r="T1078" s="793"/>
      <c r="U1078" s="793"/>
      <c r="V1078" s="793"/>
      <c r="W1078" s="793"/>
      <c r="X1078" s="794"/>
    </row>
    <row r="1079" spans="2:24" ht="18.75" thickBot="1" x14ac:dyDescent="0.3">
      <c r="B1079" s="821" t="s">
        <v>49</v>
      </c>
      <c r="C1079" s="834"/>
      <c r="D1079" s="834"/>
      <c r="E1079" s="834"/>
      <c r="F1079" s="834"/>
      <c r="G1079" s="834"/>
      <c r="H1079" s="835"/>
      <c r="I1079" s="835"/>
      <c r="J1079" s="834"/>
      <c r="K1079" s="834"/>
      <c r="L1079" s="834"/>
      <c r="M1079" s="834"/>
      <c r="N1079" s="834"/>
      <c r="O1079" s="834"/>
      <c r="P1079" s="837" t="s">
        <v>50</v>
      </c>
      <c r="Q1079" s="839" t="s">
        <v>51</v>
      </c>
      <c r="R1079" s="840"/>
      <c r="S1079" s="841"/>
      <c r="T1079" s="842" t="s">
        <v>20</v>
      </c>
      <c r="U1079" s="844" t="s">
        <v>52</v>
      </c>
      <c r="V1079" s="846" t="s">
        <v>53</v>
      </c>
      <c r="W1079" s="847"/>
      <c r="X1079" s="848"/>
    </row>
    <row r="1080" spans="2:24" ht="26.25" thickBot="1" x14ac:dyDescent="0.3">
      <c r="B1080" s="836"/>
      <c r="C1080" s="835"/>
      <c r="D1080" s="835"/>
      <c r="E1080" s="835"/>
      <c r="F1080" s="835"/>
      <c r="G1080" s="835"/>
      <c r="H1080" s="835"/>
      <c r="I1080" s="835"/>
      <c r="J1080" s="835"/>
      <c r="K1080" s="835"/>
      <c r="L1080" s="835"/>
      <c r="M1080" s="835"/>
      <c r="N1080" s="835"/>
      <c r="O1080" s="835"/>
      <c r="P1080" s="838"/>
      <c r="Q1080" s="4" t="s">
        <v>54</v>
      </c>
      <c r="R1080" s="5" t="s">
        <v>55</v>
      </c>
      <c r="S1080" s="6" t="s">
        <v>56</v>
      </c>
      <c r="T1080" s="843"/>
      <c r="U1080" s="845"/>
      <c r="V1080" s="7" t="s">
        <v>57</v>
      </c>
      <c r="W1080" s="8" t="s">
        <v>21</v>
      </c>
      <c r="X1080" s="9" t="s">
        <v>22</v>
      </c>
    </row>
    <row r="1081" spans="2:24" ht="18" x14ac:dyDescent="0.25">
      <c r="B1081" s="10"/>
      <c r="C1081" s="11"/>
      <c r="D1081" s="11"/>
      <c r="E1081" s="11"/>
      <c r="F1081" s="11"/>
      <c r="G1081" s="11"/>
      <c r="H1081" s="11"/>
      <c r="I1081" s="11"/>
      <c r="J1081" s="11"/>
      <c r="K1081" s="11"/>
      <c r="L1081" s="11"/>
      <c r="M1081" s="11"/>
      <c r="N1081" s="11"/>
      <c r="O1081" s="12"/>
      <c r="P1081" s="13"/>
      <c r="Q1081" s="14"/>
      <c r="R1081" s="14"/>
      <c r="S1081" s="14"/>
      <c r="T1081" s="14"/>
      <c r="U1081" s="14"/>
      <c r="V1081" s="14"/>
      <c r="W1081" s="14"/>
      <c r="X1081" s="15"/>
    </row>
    <row r="1082" spans="2:24" ht="18" x14ac:dyDescent="0.25">
      <c r="B1082" s="16"/>
      <c r="C1082" s="17"/>
      <c r="D1082" s="17"/>
      <c r="E1082" s="17"/>
      <c r="F1082" s="18"/>
      <c r="G1082" s="18"/>
      <c r="H1082" s="18"/>
      <c r="I1082" s="18"/>
      <c r="J1082" s="18"/>
      <c r="K1082" s="18"/>
      <c r="L1082" s="17"/>
      <c r="M1082" s="17"/>
      <c r="N1082" s="17"/>
      <c r="O1082" s="19"/>
      <c r="P1082" s="412" t="s">
        <v>356</v>
      </c>
      <c r="Q1082" s="20"/>
      <c r="R1082" s="20"/>
      <c r="S1082" s="14"/>
      <c r="T1082" s="14"/>
      <c r="U1082" s="14"/>
      <c r="V1082" s="14"/>
      <c r="W1082" s="14"/>
      <c r="X1082" s="15"/>
    </row>
    <row r="1083" spans="2:24" ht="18" x14ac:dyDescent="0.25">
      <c r="B1083" s="16"/>
      <c r="C1083" s="17"/>
      <c r="D1083" s="17"/>
      <c r="E1083" s="17"/>
      <c r="F1083" s="18"/>
      <c r="G1083" s="18"/>
      <c r="H1083" s="18"/>
      <c r="I1083" s="18"/>
      <c r="J1083" s="18"/>
      <c r="K1083" s="18"/>
      <c r="L1083" s="17"/>
      <c r="M1083" s="17"/>
      <c r="N1083" s="17"/>
      <c r="O1083" s="19"/>
      <c r="P1083" s="20"/>
      <c r="Q1083" s="194"/>
      <c r="R1083" s="195"/>
      <c r="S1083" s="14"/>
      <c r="T1083" s="14"/>
      <c r="U1083" s="14"/>
      <c r="V1083" s="14"/>
      <c r="W1083" s="14"/>
      <c r="X1083" s="15"/>
    </row>
    <row r="1084" spans="2:24" ht="18" x14ac:dyDescent="0.25">
      <c r="B1084" s="16"/>
      <c r="C1084" s="17"/>
      <c r="D1084" s="17"/>
      <c r="E1084" s="17"/>
      <c r="F1084" s="18"/>
      <c r="G1084" s="18"/>
      <c r="H1084" s="18"/>
      <c r="I1084" s="18"/>
      <c r="J1084" s="18"/>
      <c r="K1084" s="18"/>
      <c r="L1084" s="17"/>
      <c r="M1084" s="17"/>
      <c r="N1084" s="17"/>
      <c r="O1084" s="19"/>
      <c r="P1084" s="21"/>
      <c r="Q1084" s="20"/>
      <c r="R1084" s="14"/>
      <c r="S1084" s="14"/>
      <c r="T1084" s="14"/>
      <c r="U1084" s="20"/>
      <c r="V1084" s="14"/>
      <c r="W1084" s="14"/>
      <c r="X1084" s="15"/>
    </row>
    <row r="1085" spans="2:24" ht="18" x14ac:dyDescent="0.25">
      <c r="B1085" s="16"/>
      <c r="D1085" s="17"/>
      <c r="E1085" s="17"/>
      <c r="F1085" s="18"/>
      <c r="G1085" s="18"/>
      <c r="H1085" s="18"/>
      <c r="J1085" s="18"/>
      <c r="K1085" s="18"/>
      <c r="L1085" s="17"/>
      <c r="M1085" s="17"/>
      <c r="N1085" s="17"/>
      <c r="O1085" s="19"/>
      <c r="P1085" s="20"/>
      <c r="Q1085" s="20" t="s">
        <v>359</v>
      </c>
      <c r="R1085" s="20">
        <f>5.6*2.2</f>
        <v>12.32</v>
      </c>
      <c r="S1085" s="20"/>
      <c r="T1085" s="14"/>
      <c r="U1085" s="20"/>
      <c r="V1085" s="14"/>
      <c r="W1085" s="14">
        <f>R1085</f>
        <v>12.32</v>
      </c>
      <c r="X1085" s="15"/>
    </row>
    <row r="1086" spans="2:24" ht="18" x14ac:dyDescent="0.25">
      <c r="B1086" s="22"/>
      <c r="C1086" s="17"/>
      <c r="D1086" s="18"/>
      <c r="E1086" s="17"/>
      <c r="F1086" s="18"/>
      <c r="G1086" s="18"/>
      <c r="H1086" s="18"/>
      <c r="I1086" s="18"/>
      <c r="J1086" s="18"/>
      <c r="K1086" s="18"/>
      <c r="L1086" s="17"/>
      <c r="M1086" s="17"/>
      <c r="N1086" s="17"/>
      <c r="O1086" s="19"/>
      <c r="P1086" s="21"/>
      <c r="Q1086" s="20"/>
      <c r="R1086" s="20"/>
      <c r="S1086" s="20"/>
      <c r="T1086" s="14"/>
      <c r="U1086" s="20"/>
      <c r="V1086" s="14"/>
      <c r="W1086" s="14"/>
      <c r="X1086" s="15"/>
    </row>
    <row r="1087" spans="2:24" ht="18" x14ac:dyDescent="0.25">
      <c r="B1087" s="16"/>
      <c r="C1087" s="17"/>
      <c r="D1087" s="17"/>
      <c r="E1087" s="17"/>
      <c r="F1087" s="18"/>
      <c r="G1087" s="18"/>
      <c r="H1087" s="18"/>
      <c r="I1087" s="18"/>
      <c r="J1087" s="18"/>
      <c r="K1087" s="18"/>
      <c r="L1087" s="17"/>
      <c r="M1087" s="17"/>
      <c r="N1087" s="17"/>
      <c r="O1087" s="19"/>
      <c r="Q1087" s="20"/>
      <c r="R1087" s="14"/>
      <c r="S1087" s="20"/>
      <c r="T1087" s="14"/>
      <c r="U1087" s="20"/>
      <c r="V1087" s="14"/>
      <c r="W1087" s="14"/>
      <c r="X1087" s="23"/>
    </row>
    <row r="1088" spans="2:24" ht="18" x14ac:dyDescent="0.25">
      <c r="B1088" s="16"/>
      <c r="C1088" s="17"/>
      <c r="D1088" s="17"/>
      <c r="E1088" s="17"/>
      <c r="F1088" s="17"/>
      <c r="G1088" s="17"/>
      <c r="H1088" s="17"/>
      <c r="I1088" s="17"/>
      <c r="J1088" s="17"/>
      <c r="K1088" s="17"/>
      <c r="L1088" s="17"/>
      <c r="M1088" s="17"/>
      <c r="N1088" s="17"/>
      <c r="O1088" s="19"/>
      <c r="P1088" s="412" t="s">
        <v>361</v>
      </c>
      <c r="Q1088" s="34"/>
      <c r="R1088" s="14"/>
      <c r="S1088" s="20"/>
      <c r="T1088" s="14"/>
      <c r="U1088" s="20"/>
      <c r="V1088" s="14"/>
      <c r="W1088" s="14"/>
      <c r="X1088" s="23"/>
    </row>
    <row r="1089" spans="2:24" ht="18" x14ac:dyDescent="0.25">
      <c r="B1089" s="16"/>
      <c r="C1089" s="18"/>
      <c r="D1089" s="17"/>
      <c r="E1089" s="17"/>
      <c r="F1089" s="17"/>
      <c r="G1089" s="17"/>
      <c r="H1089" s="17"/>
      <c r="I1089" s="17"/>
      <c r="J1089" s="17"/>
      <c r="K1089" s="17"/>
      <c r="L1089" s="17"/>
      <c r="M1089" s="17"/>
      <c r="N1089" s="17"/>
      <c r="O1089" s="19"/>
      <c r="P1089" s="13"/>
      <c r="Q1089" s="20"/>
      <c r="R1089" s="14"/>
      <c r="S1089" s="20"/>
      <c r="T1089" s="20"/>
      <c r="U1089" s="20"/>
      <c r="V1089" s="14"/>
      <c r="W1089" s="14"/>
      <c r="X1089" s="23"/>
    </row>
    <row r="1090" spans="2:24" ht="18" x14ac:dyDescent="0.25">
      <c r="B1090" s="16"/>
      <c r="C1090" s="17"/>
      <c r="D1090" s="17"/>
      <c r="E1090" s="17"/>
      <c r="F1090" s="17"/>
      <c r="G1090" s="17"/>
      <c r="H1090" s="17"/>
      <c r="I1090" s="17"/>
      <c r="J1090" s="17"/>
      <c r="K1090" s="17"/>
      <c r="L1090" s="17"/>
      <c r="M1090" s="17"/>
      <c r="N1090" s="17"/>
      <c r="O1090" s="19"/>
      <c r="P1090" s="21"/>
      <c r="Q1090" s="20" t="s">
        <v>359</v>
      </c>
      <c r="R1090" s="20">
        <f>5.45*2.2</f>
        <v>11.990000000000002</v>
      </c>
      <c r="S1090" s="20"/>
      <c r="T1090" s="20"/>
      <c r="U1090" s="20"/>
      <c r="V1090" s="14"/>
      <c r="W1090" s="14">
        <f>R1090</f>
        <v>11.990000000000002</v>
      </c>
      <c r="X1090" s="23"/>
    </row>
    <row r="1091" spans="2:24" ht="18" x14ac:dyDescent="0.25">
      <c r="B1091" s="16"/>
      <c r="C1091" s="17"/>
      <c r="D1091" s="17"/>
      <c r="E1091" s="18"/>
      <c r="F1091" s="17"/>
      <c r="G1091" s="17"/>
      <c r="H1091" s="17"/>
      <c r="I1091" s="17"/>
      <c r="J1091" s="17"/>
      <c r="K1091" s="17"/>
      <c r="L1091" s="17"/>
      <c r="M1091" s="17"/>
      <c r="N1091" s="17"/>
      <c r="O1091" s="19"/>
      <c r="P1091" s="13"/>
      <c r="Q1091" s="20"/>
      <c r="R1091" s="20"/>
      <c r="S1091" s="20"/>
      <c r="T1091" s="14"/>
      <c r="U1091" s="20"/>
      <c r="V1091" s="14"/>
      <c r="W1091" s="14"/>
      <c r="X1091" s="23"/>
    </row>
    <row r="1092" spans="2:24" ht="18" x14ac:dyDescent="0.25">
      <c r="B1092" s="16"/>
      <c r="C1092" s="18"/>
      <c r="D1092" s="18"/>
      <c r="E1092" s="18"/>
      <c r="F1092" s="18"/>
      <c r="G1092" s="18"/>
      <c r="H1092" s="18"/>
      <c r="I1092" s="18"/>
      <c r="J1092" s="18"/>
      <c r="K1092" s="18"/>
      <c r="L1092" s="18"/>
      <c r="M1092" s="18"/>
      <c r="N1092" s="18"/>
      <c r="O1092" s="19"/>
      <c r="P1092" s="13"/>
      <c r="Q1092" s="20"/>
      <c r="R1092" s="20"/>
      <c r="S1092" s="20"/>
      <c r="T1092" s="14"/>
      <c r="U1092" s="20"/>
      <c r="V1092" s="14"/>
      <c r="W1092" s="14"/>
      <c r="X1092" s="23"/>
    </row>
    <row r="1093" spans="2:24" ht="18" x14ac:dyDescent="0.25">
      <c r="B1093" s="16"/>
      <c r="C1093" s="17"/>
      <c r="D1093" s="24"/>
      <c r="E1093" s="17"/>
      <c r="F1093" s="17"/>
      <c r="G1093" s="17"/>
      <c r="H1093" s="17"/>
      <c r="I1093" s="17"/>
      <c r="J1093" s="18"/>
      <c r="K1093" s="17"/>
      <c r="L1093" s="17"/>
      <c r="M1093" s="17"/>
      <c r="N1093" s="17"/>
      <c r="O1093" s="19"/>
      <c r="P1093" s="412" t="s">
        <v>362</v>
      </c>
      <c r="Q1093" s="34"/>
      <c r="R1093" s="20"/>
      <c r="S1093" s="14"/>
      <c r="T1093" s="14"/>
      <c r="U1093" s="20"/>
      <c r="V1093" s="20"/>
      <c r="W1093" s="14"/>
      <c r="X1093" s="23"/>
    </row>
    <row r="1094" spans="2:24" ht="18" x14ac:dyDescent="0.25">
      <c r="B1094" s="16"/>
      <c r="C1094" s="18"/>
      <c r="D1094" s="17"/>
      <c r="E1094" s="17"/>
      <c r="F1094" s="17"/>
      <c r="G1094" s="17"/>
      <c r="H1094" s="18"/>
      <c r="I1094" s="18"/>
      <c r="J1094" s="17"/>
      <c r="K1094" s="18"/>
      <c r="L1094" s="17"/>
      <c r="M1094" s="17"/>
      <c r="N1094" s="17"/>
      <c r="O1094" s="19"/>
      <c r="P1094" s="21"/>
      <c r="Q1094" s="20"/>
      <c r="R1094" s="20"/>
      <c r="S1094" s="20"/>
      <c r="T1094" s="14"/>
      <c r="U1094" s="20"/>
      <c r="V1094" s="20"/>
      <c r="W1094" s="14"/>
      <c r="X1094" s="23"/>
    </row>
    <row r="1095" spans="2:24" ht="18" x14ac:dyDescent="0.25">
      <c r="B1095" s="16"/>
      <c r="C1095" s="17"/>
      <c r="D1095" s="17"/>
      <c r="E1095" s="17"/>
      <c r="F1095" s="17"/>
      <c r="G1095" s="17"/>
      <c r="H1095" s="17"/>
      <c r="I1095" s="17"/>
      <c r="J1095" s="17"/>
      <c r="K1095" s="17"/>
      <c r="L1095" s="17"/>
      <c r="M1095" s="17"/>
      <c r="N1095" s="17"/>
      <c r="O1095" s="19"/>
      <c r="P1095" s="21"/>
      <c r="Q1095" s="20" t="s">
        <v>359</v>
      </c>
      <c r="R1095" s="20">
        <f>(5.6-0.7)*2.2</f>
        <v>10.78</v>
      </c>
      <c r="S1095" s="20"/>
      <c r="T1095" s="14"/>
      <c r="U1095" s="20"/>
      <c r="V1095" s="20"/>
      <c r="W1095" s="14">
        <f>R1095</f>
        <v>10.78</v>
      </c>
      <c r="X1095" s="23"/>
    </row>
    <row r="1096" spans="2:24" ht="18" x14ac:dyDescent="0.25">
      <c r="B1096" s="16"/>
      <c r="C1096" s="17"/>
      <c r="D1096" s="17"/>
      <c r="E1096" s="17"/>
      <c r="F1096" s="17"/>
      <c r="G1096" s="17"/>
      <c r="H1096" s="17"/>
      <c r="I1096" s="17"/>
      <c r="J1096" s="17"/>
      <c r="K1096" s="17"/>
      <c r="L1096" s="17"/>
      <c r="M1096" s="17"/>
      <c r="N1096" s="17"/>
      <c r="O1096" s="19"/>
      <c r="P1096" s="21"/>
      <c r="Q1096" s="20"/>
      <c r="R1096" s="20"/>
      <c r="S1096" s="20"/>
      <c r="T1096" s="14"/>
      <c r="U1096" s="20"/>
      <c r="V1096" s="20"/>
      <c r="W1096" s="14"/>
      <c r="X1096" s="23"/>
    </row>
    <row r="1097" spans="2:24" ht="18" x14ac:dyDescent="0.25">
      <c r="B1097" s="16"/>
      <c r="D1097" s="17"/>
      <c r="E1097" s="17"/>
      <c r="F1097" s="17"/>
      <c r="G1097" s="17"/>
      <c r="H1097" s="17"/>
      <c r="I1097" s="17"/>
      <c r="J1097" s="17"/>
      <c r="K1097" s="17"/>
      <c r="L1097" s="17"/>
      <c r="M1097" s="17"/>
      <c r="N1097" s="17"/>
      <c r="O1097" s="19"/>
      <c r="P1097" s="25"/>
      <c r="Q1097" s="20"/>
      <c r="R1097" s="20"/>
      <c r="S1097" s="20"/>
      <c r="T1097" s="20"/>
      <c r="U1097" s="20"/>
      <c r="V1097" s="20"/>
      <c r="W1097" s="14"/>
      <c r="X1097" s="23"/>
    </row>
    <row r="1098" spans="2:24" ht="18" x14ac:dyDescent="0.25">
      <c r="B1098" s="16"/>
      <c r="C1098" s="17"/>
      <c r="D1098" s="17"/>
      <c r="E1098" s="17"/>
      <c r="F1098" s="17"/>
      <c r="G1098" s="17"/>
      <c r="H1098" s="17"/>
      <c r="I1098" s="17"/>
      <c r="J1098" s="17"/>
      <c r="K1098" s="17"/>
      <c r="L1098" s="17"/>
      <c r="M1098" s="17"/>
      <c r="N1098" s="17"/>
      <c r="O1098" s="19"/>
      <c r="P1098" s="21"/>
      <c r="Q1098" s="20"/>
      <c r="R1098" s="20"/>
      <c r="S1098" s="20"/>
      <c r="T1098" s="20"/>
      <c r="U1098" s="20"/>
      <c r="V1098" s="20"/>
      <c r="W1098" s="14"/>
      <c r="X1098" s="23"/>
    </row>
    <row r="1099" spans="2:24" ht="18" x14ac:dyDescent="0.25">
      <c r="B1099" s="16"/>
      <c r="C1099" s="17"/>
      <c r="D1099" s="17"/>
      <c r="E1099" s="17"/>
      <c r="F1099" s="17"/>
      <c r="G1099" s="17"/>
      <c r="H1099" s="17"/>
      <c r="I1099" s="17"/>
      <c r="J1099" s="17"/>
      <c r="K1099" s="17"/>
      <c r="L1099" s="17"/>
      <c r="M1099" s="17"/>
      <c r="N1099" s="17"/>
      <c r="O1099" s="19"/>
      <c r="P1099" s="21"/>
      <c r="Q1099" s="20"/>
      <c r="R1099" s="20"/>
      <c r="S1099" s="20"/>
      <c r="T1099" s="20"/>
      <c r="U1099" s="20"/>
      <c r="V1099" s="20"/>
      <c r="W1099" s="14"/>
      <c r="X1099" s="23"/>
    </row>
    <row r="1100" spans="2:24" ht="18" x14ac:dyDescent="0.25">
      <c r="B1100" s="16"/>
      <c r="C1100" s="17"/>
      <c r="D1100" s="17"/>
      <c r="E1100" s="17"/>
      <c r="F1100" s="17"/>
      <c r="G1100" s="17"/>
      <c r="H1100" s="17"/>
      <c r="I1100" s="17"/>
      <c r="J1100" s="17"/>
      <c r="K1100" s="17"/>
      <c r="L1100" s="17"/>
      <c r="M1100" s="17"/>
      <c r="N1100" s="17"/>
      <c r="O1100" s="19"/>
      <c r="P1100" s="21"/>
      <c r="Q1100" s="20"/>
      <c r="R1100" s="20"/>
      <c r="S1100" s="20"/>
      <c r="T1100" s="20"/>
      <c r="U1100" s="20"/>
      <c r="V1100" s="20"/>
      <c r="W1100" s="14"/>
      <c r="X1100" s="23"/>
    </row>
    <row r="1101" spans="2:24" ht="18" x14ac:dyDescent="0.25">
      <c r="B1101" s="16"/>
      <c r="C1101" s="17"/>
      <c r="D1101" s="17"/>
      <c r="E1101" s="17"/>
      <c r="F1101" s="17"/>
      <c r="G1101" s="17"/>
      <c r="H1101" s="17"/>
      <c r="I1101" s="17"/>
      <c r="J1101" s="17"/>
      <c r="K1101" s="17"/>
      <c r="L1101" s="17"/>
      <c r="M1101" s="17"/>
      <c r="N1101" s="17"/>
      <c r="O1101" s="19"/>
      <c r="P1101" s="26"/>
      <c r="Q1101" s="20"/>
      <c r="R1101" s="20"/>
      <c r="S1101" s="20"/>
      <c r="T1101" s="20"/>
      <c r="U1101" s="20"/>
      <c r="V1101" s="20"/>
      <c r="W1101" s="14"/>
      <c r="X1101" s="23"/>
    </row>
    <row r="1102" spans="2:24" ht="18" x14ac:dyDescent="0.25">
      <c r="B1102" s="16"/>
      <c r="C1102" s="17"/>
      <c r="D1102" s="17"/>
      <c r="E1102" s="17"/>
      <c r="F1102" s="17"/>
      <c r="G1102" s="17"/>
      <c r="H1102" s="17"/>
      <c r="I1102" s="17"/>
      <c r="J1102" s="17"/>
      <c r="K1102" s="17"/>
      <c r="L1102" s="17"/>
      <c r="M1102" s="17"/>
      <c r="N1102" s="17"/>
      <c r="O1102" s="19"/>
      <c r="P1102" s="26"/>
      <c r="Q1102" s="20"/>
      <c r="R1102" s="20"/>
      <c r="S1102" s="20"/>
      <c r="T1102" s="20"/>
      <c r="U1102" s="20"/>
      <c r="V1102" s="20"/>
      <c r="W1102" s="14"/>
      <c r="X1102" s="23"/>
    </row>
    <row r="1103" spans="2:24" ht="18.75" thickBot="1" x14ac:dyDescent="0.3">
      <c r="B1103" s="27"/>
      <c r="C1103" s="28"/>
      <c r="D1103" s="29"/>
      <c r="E1103" s="28"/>
      <c r="F1103" s="29"/>
      <c r="G1103" s="29"/>
      <c r="H1103" s="29"/>
      <c r="I1103" s="29"/>
      <c r="J1103" s="29"/>
      <c r="K1103" s="29"/>
      <c r="L1103" s="29"/>
      <c r="M1103" s="29"/>
      <c r="N1103" s="29"/>
      <c r="O1103" s="30"/>
      <c r="P1103" s="31"/>
      <c r="Q1103" s="32"/>
      <c r="R1103" s="32"/>
      <c r="S1103" s="32"/>
      <c r="T1103" s="32"/>
      <c r="U1103" s="32"/>
      <c r="V1103" s="33"/>
      <c r="W1103" s="34"/>
      <c r="X1103" s="35"/>
    </row>
    <row r="1104" spans="2:24" ht="18.75" thickBot="1" x14ac:dyDescent="0.3">
      <c r="B1104" s="786"/>
      <c r="C1104" s="787"/>
      <c r="D1104" s="787"/>
      <c r="E1104" s="787"/>
      <c r="F1104" s="787"/>
      <c r="G1104" s="787"/>
      <c r="H1104" s="787"/>
      <c r="I1104" s="787"/>
      <c r="J1104" s="787"/>
      <c r="K1104" s="787"/>
      <c r="L1104" s="787"/>
      <c r="M1104" s="787"/>
      <c r="N1104" s="787"/>
      <c r="O1104" s="787"/>
      <c r="P1104" s="788" t="s">
        <v>58</v>
      </c>
      <c r="Q1104" s="787"/>
      <c r="R1104" s="789" t="s">
        <v>53</v>
      </c>
      <c r="S1104" s="790"/>
      <c r="T1104" s="790"/>
      <c r="U1104" s="791"/>
      <c r="V1104" s="36"/>
      <c r="W1104" s="37"/>
      <c r="X1104" s="38">
        <f>SUM(W1081:W1103)</f>
        <v>35.090000000000003</v>
      </c>
    </row>
    <row r="1105" spans="2:24" ht="17.25" thickBot="1" x14ac:dyDescent="0.3">
      <c r="B1105" s="792" t="s">
        <v>59</v>
      </c>
      <c r="C1105" s="793"/>
      <c r="D1105" s="793"/>
      <c r="E1105" s="793"/>
      <c r="F1105" s="793"/>
      <c r="G1105" s="793"/>
      <c r="H1105" s="793"/>
      <c r="I1105" s="794"/>
      <c r="J1105" s="792" t="s">
        <v>60</v>
      </c>
      <c r="K1105" s="793"/>
      <c r="L1105" s="793"/>
      <c r="M1105" s="793"/>
      <c r="N1105" s="793"/>
      <c r="O1105" s="793"/>
      <c r="P1105" s="794"/>
      <c r="Q1105" s="39"/>
      <c r="R1105" s="40"/>
      <c r="S1105" s="40"/>
      <c r="T1105" s="40"/>
      <c r="U1105" s="40"/>
      <c r="V1105" s="40"/>
      <c r="W1105" s="40"/>
      <c r="X1105" s="41"/>
    </row>
    <row r="1106" spans="2:24" ht="21" thickBot="1" x14ac:dyDescent="0.3">
      <c r="B1106" s="795"/>
      <c r="C1106" s="787"/>
      <c r="D1106" s="787"/>
      <c r="E1106" s="787"/>
      <c r="F1106" s="787"/>
      <c r="G1106" s="787"/>
      <c r="H1106" s="787"/>
      <c r="I1106" s="796"/>
      <c r="J1106" s="795"/>
      <c r="K1106" s="787"/>
      <c r="L1106" s="787"/>
      <c r="M1106" s="787"/>
      <c r="N1106" s="787"/>
      <c r="O1106" s="787"/>
      <c r="P1106" s="796"/>
      <c r="Q1106" s="797" t="s">
        <v>61</v>
      </c>
      <c r="R1106" s="798"/>
      <c r="S1106" s="798"/>
      <c r="T1106" s="798"/>
      <c r="U1106" s="798"/>
      <c r="V1106" s="798"/>
      <c r="W1106" s="799"/>
      <c r="X1106" s="42">
        <f>X1104</f>
        <v>35.090000000000003</v>
      </c>
    </row>
    <row r="1108" spans="2:24" ht="15.75" thickBot="1" x14ac:dyDescent="0.3"/>
    <row r="1109" spans="2:24" x14ac:dyDescent="0.25">
      <c r="B1109" s="800"/>
      <c r="C1109" s="793"/>
      <c r="D1109" s="793"/>
      <c r="E1109" s="793"/>
      <c r="F1109" s="793"/>
      <c r="G1109" s="803" t="s">
        <v>42</v>
      </c>
      <c r="H1109" s="793"/>
      <c r="I1109" s="793"/>
      <c r="J1109" s="793"/>
      <c r="K1109" s="793"/>
      <c r="L1109" s="793"/>
      <c r="M1109" s="793"/>
      <c r="N1109" s="793"/>
      <c r="O1109" s="793"/>
      <c r="P1109" s="793"/>
      <c r="Q1109" s="793"/>
      <c r="R1109" s="804" t="s">
        <v>1</v>
      </c>
      <c r="S1109" s="805"/>
      <c r="T1109" s="805"/>
      <c r="U1109" s="806"/>
      <c r="V1109" s="807" t="s">
        <v>43</v>
      </c>
      <c r="W1109" s="805"/>
      <c r="X1109" s="808"/>
    </row>
    <row r="1110" spans="2:24" x14ac:dyDescent="0.25">
      <c r="B1110" s="801"/>
      <c r="C1110" s="802"/>
      <c r="D1110" s="802"/>
      <c r="E1110" s="802"/>
      <c r="F1110" s="802"/>
      <c r="G1110" s="801"/>
      <c r="H1110" s="802"/>
      <c r="I1110" s="802"/>
      <c r="J1110" s="802"/>
      <c r="K1110" s="802"/>
      <c r="L1110" s="802"/>
      <c r="M1110" s="802"/>
      <c r="N1110" s="802"/>
      <c r="O1110" s="802"/>
      <c r="P1110" s="802"/>
      <c r="Q1110" s="802"/>
      <c r="R1110" s="809" t="s">
        <v>3</v>
      </c>
      <c r="S1110" s="810"/>
      <c r="T1110" s="810"/>
      <c r="U1110" s="811"/>
      <c r="V1110" s="812">
        <v>1</v>
      </c>
      <c r="W1110" s="810"/>
      <c r="X1110" s="813"/>
    </row>
    <row r="1111" spans="2:24" ht="15.75" thickBot="1" x14ac:dyDescent="0.3">
      <c r="B1111" s="795"/>
      <c r="C1111" s="787"/>
      <c r="D1111" s="787"/>
      <c r="E1111" s="787"/>
      <c r="F1111" s="787"/>
      <c r="G1111" s="795"/>
      <c r="H1111" s="787"/>
      <c r="I1111" s="787"/>
      <c r="J1111" s="787"/>
      <c r="K1111" s="787"/>
      <c r="L1111" s="787"/>
      <c r="M1111" s="787"/>
      <c r="N1111" s="787"/>
      <c r="O1111" s="787"/>
      <c r="P1111" s="787"/>
      <c r="Q1111" s="787"/>
      <c r="R1111" s="814" t="s">
        <v>4</v>
      </c>
      <c r="S1111" s="815"/>
      <c r="T1111" s="815"/>
      <c r="U1111" s="816"/>
      <c r="V1111" s="817">
        <v>44236</v>
      </c>
      <c r="W1111" s="818"/>
      <c r="X1111" s="819"/>
    </row>
    <row r="1112" spans="2:24" x14ac:dyDescent="0.25">
      <c r="B1112" s="820" t="s">
        <v>44</v>
      </c>
      <c r="C1112" s="793"/>
      <c r="D1112" s="793"/>
      <c r="E1112" s="793"/>
      <c r="F1112" s="794"/>
      <c r="G1112" s="821" t="s">
        <v>45</v>
      </c>
      <c r="H1112" s="822"/>
      <c r="I1112" s="822"/>
      <c r="J1112" s="822"/>
      <c r="K1112" s="822"/>
      <c r="L1112" s="822"/>
      <c r="M1112" s="822"/>
      <c r="N1112" s="822"/>
      <c r="O1112" s="822"/>
      <c r="P1112" s="822"/>
      <c r="Q1112" s="822"/>
      <c r="R1112" s="822"/>
      <c r="S1112" s="822"/>
      <c r="T1112" s="822"/>
      <c r="U1112" s="822"/>
      <c r="V1112" s="822"/>
      <c r="W1112" s="822"/>
      <c r="X1112" s="823"/>
    </row>
    <row r="1113" spans="2:24" ht="15.75" thickBot="1" x14ac:dyDescent="0.3">
      <c r="B1113" s="795"/>
      <c r="C1113" s="787"/>
      <c r="D1113" s="787"/>
      <c r="E1113" s="787"/>
      <c r="F1113" s="796"/>
      <c r="G1113" s="824"/>
      <c r="H1113" s="825"/>
      <c r="I1113" s="825"/>
      <c r="J1113" s="825"/>
      <c r="K1113" s="825"/>
      <c r="L1113" s="825"/>
      <c r="M1113" s="825"/>
      <c r="N1113" s="825"/>
      <c r="O1113" s="825"/>
      <c r="P1113" s="825"/>
      <c r="Q1113" s="825"/>
      <c r="R1113" s="825"/>
      <c r="S1113" s="825"/>
      <c r="T1113" s="825"/>
      <c r="U1113" s="825"/>
      <c r="V1113" s="825"/>
      <c r="W1113" s="825"/>
      <c r="X1113" s="826"/>
    </row>
    <row r="1114" spans="2:24" ht="18.75" thickBot="1" x14ac:dyDescent="0.3">
      <c r="B1114" s="827" t="s">
        <v>46</v>
      </c>
      <c r="C1114" s="798"/>
      <c r="D1114" s="798"/>
      <c r="E1114" s="798"/>
      <c r="F1114" s="798"/>
      <c r="G1114" s="798"/>
      <c r="H1114" s="822" t="s">
        <v>47</v>
      </c>
      <c r="I1114" s="793"/>
      <c r="J1114" s="828"/>
      <c r="K1114" s="798"/>
      <c r="L1114" s="798"/>
      <c r="M1114" s="798"/>
      <c r="N1114" s="798"/>
      <c r="O1114" s="798"/>
      <c r="P1114" s="828" t="s">
        <v>48</v>
      </c>
      <c r="Q1114" s="798"/>
      <c r="R1114" s="798"/>
      <c r="S1114" s="798"/>
      <c r="T1114" s="798"/>
      <c r="U1114" s="798"/>
      <c r="V1114" s="798"/>
      <c r="W1114" s="798"/>
      <c r="X1114" s="799"/>
    </row>
    <row r="1115" spans="2:24" ht="28.5" customHeight="1" thickBot="1" x14ac:dyDescent="0.3">
      <c r="B1115" s="829">
        <f>PRESUPUESTO!$B$47</f>
        <v>6</v>
      </c>
      <c r="C1115" s="793"/>
      <c r="D1115" s="793"/>
      <c r="E1115" s="793"/>
      <c r="F1115" s="793"/>
      <c r="G1115" s="793"/>
      <c r="H1115" s="830">
        <f>PRESUPUESTO!B48</f>
        <v>6.01</v>
      </c>
      <c r="I1115" s="831"/>
      <c r="J1115" s="832" t="str">
        <f>PRESUPUESTO!$F$47</f>
        <v>CARPINTERIA EN MADERA Y METALICA</v>
      </c>
      <c r="K1115" s="798"/>
      <c r="L1115" s="798"/>
      <c r="M1115" s="798"/>
      <c r="N1115" s="798"/>
      <c r="O1115" s="799"/>
      <c r="P1115" s="833" t="str">
        <f>PRESUPUESTO!F48</f>
        <v>Suministro e instalación de vidrio templado en ventana de oficia sintraofipucar</v>
      </c>
      <c r="Q1115" s="793"/>
      <c r="R1115" s="793"/>
      <c r="S1115" s="793"/>
      <c r="T1115" s="793"/>
      <c r="U1115" s="793"/>
      <c r="V1115" s="793"/>
      <c r="W1115" s="793"/>
      <c r="X1115" s="794"/>
    </row>
    <row r="1116" spans="2:24" ht="18.75" thickBot="1" x14ac:dyDescent="0.3">
      <c r="B1116" s="821" t="s">
        <v>49</v>
      </c>
      <c r="C1116" s="834"/>
      <c r="D1116" s="834"/>
      <c r="E1116" s="834"/>
      <c r="F1116" s="834"/>
      <c r="G1116" s="834"/>
      <c r="H1116" s="835"/>
      <c r="I1116" s="835"/>
      <c r="J1116" s="834"/>
      <c r="K1116" s="834"/>
      <c r="L1116" s="834"/>
      <c r="M1116" s="834"/>
      <c r="N1116" s="834"/>
      <c r="O1116" s="834"/>
      <c r="P1116" s="837" t="s">
        <v>50</v>
      </c>
      <c r="Q1116" s="839" t="s">
        <v>51</v>
      </c>
      <c r="R1116" s="840"/>
      <c r="S1116" s="841"/>
      <c r="T1116" s="842" t="s">
        <v>20</v>
      </c>
      <c r="U1116" s="844" t="s">
        <v>52</v>
      </c>
      <c r="V1116" s="846" t="s">
        <v>53</v>
      </c>
      <c r="W1116" s="847"/>
      <c r="X1116" s="848"/>
    </row>
    <row r="1117" spans="2:24" ht="26.25" thickBot="1" x14ac:dyDescent="0.3">
      <c r="B1117" s="836"/>
      <c r="C1117" s="835"/>
      <c r="D1117" s="835"/>
      <c r="E1117" s="835"/>
      <c r="F1117" s="835"/>
      <c r="G1117" s="835"/>
      <c r="H1117" s="835"/>
      <c r="I1117" s="835"/>
      <c r="J1117" s="835"/>
      <c r="K1117" s="835"/>
      <c r="L1117" s="835"/>
      <c r="M1117" s="835"/>
      <c r="N1117" s="835"/>
      <c r="O1117" s="835"/>
      <c r="P1117" s="838"/>
      <c r="Q1117" s="4" t="s">
        <v>54</v>
      </c>
      <c r="R1117" s="5" t="s">
        <v>55</v>
      </c>
      <c r="S1117" s="6" t="s">
        <v>56</v>
      </c>
      <c r="T1117" s="843"/>
      <c r="U1117" s="845"/>
      <c r="V1117" s="7" t="s">
        <v>57</v>
      </c>
      <c r="W1117" s="8" t="s">
        <v>21</v>
      </c>
      <c r="X1117" s="9" t="s">
        <v>22</v>
      </c>
    </row>
    <row r="1118" spans="2:24" ht="18" x14ac:dyDescent="0.25">
      <c r="B1118" s="10"/>
      <c r="C1118" s="11"/>
      <c r="D1118" s="11"/>
      <c r="E1118" s="11"/>
      <c r="F1118" s="11"/>
      <c r="G1118" s="11"/>
      <c r="H1118" s="11"/>
      <c r="I1118" s="11"/>
      <c r="J1118" s="11"/>
      <c r="K1118" s="11"/>
      <c r="L1118" s="11"/>
      <c r="M1118" s="11"/>
      <c r="N1118" s="11"/>
      <c r="O1118" s="12"/>
      <c r="P1118" s="13"/>
      <c r="Q1118" s="14"/>
      <c r="R1118" s="14"/>
      <c r="S1118" s="14"/>
      <c r="T1118" s="14"/>
      <c r="U1118" s="14"/>
      <c r="V1118" s="14"/>
      <c r="W1118" s="14"/>
      <c r="X1118" s="15"/>
    </row>
    <row r="1119" spans="2:24" ht="18" x14ac:dyDescent="0.25">
      <c r="B1119" s="16"/>
      <c r="C1119" s="17"/>
      <c r="D1119" s="17"/>
      <c r="E1119" s="17"/>
      <c r="F1119" s="18"/>
      <c r="G1119" s="18"/>
      <c r="H1119" s="18"/>
      <c r="I1119" s="18"/>
      <c r="J1119" s="18"/>
      <c r="K1119" s="18"/>
      <c r="L1119" s="17"/>
      <c r="M1119" s="17"/>
      <c r="N1119" s="17"/>
      <c r="O1119" s="19"/>
      <c r="P1119" s="412" t="s">
        <v>356</v>
      </c>
      <c r="Q1119" s="194">
        <v>1</v>
      </c>
      <c r="R1119" s="20"/>
      <c r="S1119" s="14">
        <v>0.7</v>
      </c>
      <c r="T1119" s="14"/>
      <c r="U1119" s="14"/>
      <c r="V1119" s="14"/>
      <c r="W1119" s="14">
        <f>Q1119*S1119</f>
        <v>0.7</v>
      </c>
      <c r="X1119" s="15"/>
    </row>
    <row r="1120" spans="2:24" ht="18" x14ac:dyDescent="0.25">
      <c r="B1120" s="16"/>
      <c r="C1120" s="17"/>
      <c r="D1120" s="17"/>
      <c r="E1120" s="17"/>
      <c r="F1120" s="18"/>
      <c r="G1120" s="18"/>
      <c r="H1120" s="18"/>
      <c r="I1120" s="18"/>
      <c r="J1120" s="18"/>
      <c r="K1120" s="18"/>
      <c r="L1120" s="17"/>
      <c r="M1120" s="17"/>
      <c r="N1120" s="17"/>
      <c r="O1120" s="19"/>
      <c r="P1120" s="20"/>
      <c r="Q1120" s="413"/>
      <c r="R1120" s="20"/>
      <c r="S1120" s="14"/>
      <c r="T1120" s="14"/>
      <c r="U1120" s="14"/>
      <c r="V1120" s="14"/>
      <c r="W1120" s="14"/>
      <c r="X1120" s="15"/>
    </row>
    <row r="1121" spans="2:24" ht="18" x14ac:dyDescent="0.25">
      <c r="B1121" s="16"/>
      <c r="C1121" s="17"/>
      <c r="D1121" s="17"/>
      <c r="E1121" s="17"/>
      <c r="F1121" s="18"/>
      <c r="G1121" s="18"/>
      <c r="H1121" s="18"/>
      <c r="I1121" s="18"/>
      <c r="J1121" s="18"/>
      <c r="K1121" s="18"/>
      <c r="L1121" s="17"/>
      <c r="M1121" s="17"/>
      <c r="N1121" s="17"/>
      <c r="O1121" s="19"/>
      <c r="P1121" s="20"/>
      <c r="Q1121" s="413"/>
      <c r="R1121" s="20"/>
      <c r="S1121" s="14"/>
      <c r="T1121" s="14"/>
      <c r="U1121" s="20"/>
      <c r="V1121" s="14"/>
      <c r="W1121" s="14"/>
      <c r="X1121" s="15"/>
    </row>
    <row r="1122" spans="2:24" ht="18" x14ac:dyDescent="0.25">
      <c r="B1122" s="16"/>
      <c r="D1122" s="17"/>
      <c r="E1122" s="17"/>
      <c r="F1122" s="18"/>
      <c r="G1122" s="18"/>
      <c r="H1122" s="18"/>
      <c r="J1122" s="18"/>
      <c r="K1122" s="18"/>
      <c r="L1122" s="17"/>
      <c r="M1122" s="17"/>
      <c r="N1122" s="17"/>
      <c r="O1122" s="19"/>
      <c r="P1122" s="20"/>
      <c r="Q1122" s="414"/>
      <c r="R1122" s="20"/>
      <c r="S1122" s="20"/>
      <c r="T1122" s="14"/>
      <c r="U1122" s="20"/>
      <c r="V1122" s="14"/>
      <c r="W1122" s="14"/>
      <c r="X1122" s="15"/>
    </row>
    <row r="1123" spans="2:24" ht="18" x14ac:dyDescent="0.25">
      <c r="B1123" s="22"/>
      <c r="C1123" s="17"/>
      <c r="D1123" s="18"/>
      <c r="E1123" s="17"/>
      <c r="F1123" s="18"/>
      <c r="G1123" s="18"/>
      <c r="H1123" s="18"/>
      <c r="I1123" s="18"/>
      <c r="J1123" s="18"/>
      <c r="K1123" s="18"/>
      <c r="L1123" s="17"/>
      <c r="M1123" s="17"/>
      <c r="N1123" s="17"/>
      <c r="O1123" s="19"/>
      <c r="P1123" s="21"/>
      <c r="Q1123" s="20"/>
      <c r="R1123" s="20"/>
      <c r="S1123" s="20"/>
      <c r="T1123" s="14"/>
      <c r="U1123" s="20"/>
      <c r="V1123" s="14"/>
      <c r="W1123" s="14"/>
      <c r="X1123" s="15"/>
    </row>
    <row r="1124" spans="2:24" ht="18" x14ac:dyDescent="0.25">
      <c r="B1124" s="16"/>
      <c r="C1124" s="17"/>
      <c r="D1124" s="17"/>
      <c r="E1124" s="17"/>
      <c r="F1124" s="18"/>
      <c r="G1124" s="18"/>
      <c r="H1124" s="18"/>
      <c r="I1124" s="18"/>
      <c r="J1124" s="18"/>
      <c r="K1124" s="18"/>
      <c r="L1124" s="17"/>
      <c r="M1124" s="17"/>
      <c r="N1124" s="17"/>
      <c r="O1124" s="19"/>
      <c r="P1124" s="412" t="s">
        <v>361</v>
      </c>
      <c r="Q1124" s="194"/>
      <c r="R1124" s="20"/>
      <c r="S1124" s="20"/>
      <c r="T1124" s="14"/>
      <c r="U1124" s="20"/>
      <c r="V1124" s="14"/>
      <c r="W1124" s="14"/>
      <c r="X1124" s="23"/>
    </row>
    <row r="1125" spans="2:24" ht="18" x14ac:dyDescent="0.25">
      <c r="B1125" s="16"/>
      <c r="C1125" s="17"/>
      <c r="D1125" s="17"/>
      <c r="E1125" s="17"/>
      <c r="F1125" s="17"/>
      <c r="G1125" s="17"/>
      <c r="H1125" s="17"/>
      <c r="I1125" s="17"/>
      <c r="J1125" s="17"/>
      <c r="K1125" s="17"/>
      <c r="L1125" s="17"/>
      <c r="M1125" s="17"/>
      <c r="N1125" s="17"/>
      <c r="O1125" s="19"/>
      <c r="P1125" s="20"/>
      <c r="Q1125" s="413"/>
      <c r="R1125" s="20"/>
      <c r="S1125" s="14"/>
      <c r="T1125" s="14"/>
      <c r="U1125" s="20"/>
      <c r="V1125" s="14"/>
      <c r="W1125" s="14"/>
      <c r="X1125" s="23"/>
    </row>
    <row r="1126" spans="2:24" ht="18" x14ac:dyDescent="0.25">
      <c r="B1126" s="16"/>
      <c r="C1126" s="18"/>
      <c r="D1126" s="17"/>
      <c r="E1126" s="17"/>
      <c r="F1126" s="17"/>
      <c r="G1126" s="17"/>
      <c r="H1126" s="17"/>
      <c r="I1126" s="17"/>
      <c r="J1126" s="17"/>
      <c r="K1126" s="17"/>
      <c r="L1126" s="17"/>
      <c r="M1126" s="17"/>
      <c r="N1126" s="17"/>
      <c r="O1126" s="19"/>
      <c r="P1126" s="20"/>
      <c r="Q1126" s="413"/>
      <c r="R1126" s="20"/>
      <c r="S1126" s="14"/>
      <c r="T1126" s="14"/>
      <c r="U1126" s="20"/>
      <c r="V1126" s="14"/>
      <c r="W1126" s="14"/>
      <c r="X1126" s="23"/>
    </row>
    <row r="1127" spans="2:24" ht="18" x14ac:dyDescent="0.25">
      <c r="B1127" s="16"/>
      <c r="C1127" s="17"/>
      <c r="D1127" s="17"/>
      <c r="E1127" s="17"/>
      <c r="F1127" s="17"/>
      <c r="G1127" s="17"/>
      <c r="H1127" s="17"/>
      <c r="I1127" s="17"/>
      <c r="J1127" s="17"/>
      <c r="K1127" s="17"/>
      <c r="L1127" s="17"/>
      <c r="M1127" s="17"/>
      <c r="N1127" s="17"/>
      <c r="O1127" s="19"/>
      <c r="P1127" s="20"/>
      <c r="Q1127" s="414"/>
      <c r="R1127" s="20"/>
      <c r="S1127" s="20"/>
      <c r="T1127" s="14"/>
      <c r="U1127" s="20"/>
      <c r="V1127" s="14"/>
      <c r="W1127" s="14"/>
      <c r="X1127" s="23"/>
    </row>
    <row r="1128" spans="2:24" ht="18" x14ac:dyDescent="0.25">
      <c r="B1128" s="16"/>
      <c r="C1128" s="17"/>
      <c r="D1128" s="17"/>
      <c r="E1128" s="18"/>
      <c r="F1128" s="17"/>
      <c r="G1128" s="17"/>
      <c r="H1128" s="17"/>
      <c r="I1128" s="17"/>
      <c r="J1128" s="17"/>
      <c r="K1128" s="17"/>
      <c r="L1128" s="17"/>
      <c r="M1128" s="17"/>
      <c r="N1128" s="17"/>
      <c r="O1128" s="19"/>
      <c r="P1128" s="13"/>
      <c r="Q1128" s="20"/>
      <c r="R1128" s="20"/>
      <c r="S1128" s="20"/>
      <c r="T1128" s="14"/>
      <c r="U1128" s="20"/>
      <c r="V1128" s="14"/>
      <c r="W1128" s="14"/>
      <c r="X1128" s="23"/>
    </row>
    <row r="1129" spans="2:24" ht="18" x14ac:dyDescent="0.25">
      <c r="B1129" s="16"/>
      <c r="C1129" s="18"/>
      <c r="D1129" s="18"/>
      <c r="E1129" s="18"/>
      <c r="F1129" s="18"/>
      <c r="G1129" s="18"/>
      <c r="H1129" s="18"/>
      <c r="I1129" s="18"/>
      <c r="J1129" s="18"/>
      <c r="K1129" s="18"/>
      <c r="L1129" s="18"/>
      <c r="M1129" s="18"/>
      <c r="N1129" s="18"/>
      <c r="O1129" s="19"/>
      <c r="P1129" s="412" t="s">
        <v>362</v>
      </c>
      <c r="Q1129" s="194"/>
      <c r="R1129" s="20"/>
      <c r="S1129" s="20"/>
      <c r="T1129" s="14"/>
      <c r="U1129" s="20"/>
      <c r="V1129" s="14"/>
      <c r="W1129" s="14"/>
      <c r="X1129" s="23"/>
    </row>
    <row r="1130" spans="2:24" ht="18" x14ac:dyDescent="0.25">
      <c r="B1130" s="16"/>
      <c r="C1130" s="17"/>
      <c r="D1130" s="24"/>
      <c r="E1130" s="17"/>
      <c r="F1130" s="17"/>
      <c r="G1130" s="17"/>
      <c r="H1130" s="17"/>
      <c r="I1130" s="17"/>
      <c r="J1130" s="18"/>
      <c r="K1130" s="17"/>
      <c r="L1130" s="17"/>
      <c r="M1130" s="17"/>
      <c r="N1130" s="17"/>
      <c r="O1130" s="19"/>
      <c r="P1130" s="20"/>
      <c r="Q1130" s="413"/>
      <c r="R1130" s="20"/>
      <c r="S1130" s="14"/>
      <c r="T1130" s="14"/>
      <c r="U1130" s="20"/>
      <c r="V1130" s="20"/>
      <c r="W1130" s="14"/>
      <c r="X1130" s="23"/>
    </row>
    <row r="1131" spans="2:24" ht="18" x14ac:dyDescent="0.25">
      <c r="B1131" s="16"/>
      <c r="C1131" s="18"/>
      <c r="D1131" s="17"/>
      <c r="E1131" s="17"/>
      <c r="F1131" s="17"/>
      <c r="G1131" s="17"/>
      <c r="H1131" s="18"/>
      <c r="I1131" s="18"/>
      <c r="J1131" s="17"/>
      <c r="K1131" s="18"/>
      <c r="L1131" s="17"/>
      <c r="M1131" s="17"/>
      <c r="N1131" s="17"/>
      <c r="O1131" s="19"/>
      <c r="P1131" s="20"/>
      <c r="Q1131" s="414"/>
      <c r="R1131" s="20"/>
      <c r="S1131" s="20"/>
      <c r="T1131" s="14"/>
      <c r="U1131" s="20"/>
      <c r="V1131" s="20"/>
      <c r="W1131" s="14"/>
      <c r="X1131" s="23"/>
    </row>
    <row r="1132" spans="2:24" ht="18" x14ac:dyDescent="0.25">
      <c r="B1132" s="16"/>
      <c r="C1132" s="17"/>
      <c r="D1132" s="17"/>
      <c r="E1132" s="17"/>
      <c r="F1132" s="17"/>
      <c r="G1132" s="17"/>
      <c r="H1132" s="17"/>
      <c r="I1132" s="17"/>
      <c r="J1132" s="17"/>
      <c r="K1132" s="17"/>
      <c r="L1132" s="17"/>
      <c r="M1132" s="17"/>
      <c r="N1132" s="17"/>
      <c r="O1132" s="19"/>
      <c r="Q1132" s="20"/>
      <c r="R1132" s="20"/>
      <c r="S1132" s="20"/>
      <c r="T1132" s="14"/>
      <c r="U1132" s="20"/>
      <c r="V1132" s="20"/>
      <c r="W1132" s="14"/>
      <c r="X1132" s="23"/>
    </row>
    <row r="1133" spans="2:24" ht="18" x14ac:dyDescent="0.25">
      <c r="B1133" s="16"/>
      <c r="C1133" s="17"/>
      <c r="D1133" s="17"/>
      <c r="E1133" s="17"/>
      <c r="F1133" s="17"/>
      <c r="G1133" s="17"/>
      <c r="H1133" s="17"/>
      <c r="I1133" s="17"/>
      <c r="J1133" s="17"/>
      <c r="K1133" s="17"/>
      <c r="L1133" s="17"/>
      <c r="M1133" s="17"/>
      <c r="N1133" s="17"/>
      <c r="O1133" s="19"/>
      <c r="P1133" s="21"/>
      <c r="Q1133" s="20"/>
      <c r="R1133" s="20"/>
      <c r="S1133" s="20"/>
      <c r="T1133" s="14"/>
      <c r="U1133" s="20"/>
      <c r="V1133" s="20"/>
      <c r="W1133" s="14"/>
      <c r="X1133" s="23"/>
    </row>
    <row r="1134" spans="2:24" ht="18" x14ac:dyDescent="0.25">
      <c r="B1134" s="16"/>
      <c r="D1134" s="17"/>
      <c r="E1134" s="17"/>
      <c r="F1134" s="17"/>
      <c r="G1134" s="17"/>
      <c r="H1134" s="17"/>
      <c r="I1134" s="17"/>
      <c r="J1134" s="17"/>
      <c r="K1134" s="17"/>
      <c r="L1134" s="17"/>
      <c r="M1134" s="17"/>
      <c r="N1134" s="17"/>
      <c r="O1134" s="19"/>
      <c r="P1134" s="25"/>
      <c r="Q1134" s="20"/>
      <c r="R1134" s="20"/>
      <c r="S1134" s="20"/>
      <c r="T1134" s="20"/>
      <c r="U1134" s="20"/>
      <c r="V1134" s="20"/>
      <c r="W1134" s="14"/>
      <c r="X1134" s="23"/>
    </row>
    <row r="1135" spans="2:24" ht="18" x14ac:dyDescent="0.25">
      <c r="B1135" s="16"/>
      <c r="C1135" s="17"/>
      <c r="D1135" s="17"/>
      <c r="E1135" s="17"/>
      <c r="F1135" s="17"/>
      <c r="G1135" s="17"/>
      <c r="H1135" s="17"/>
      <c r="I1135" s="17"/>
      <c r="J1135" s="17"/>
      <c r="K1135" s="17"/>
      <c r="L1135" s="17"/>
      <c r="M1135" s="17"/>
      <c r="N1135" s="17"/>
      <c r="O1135" s="19"/>
      <c r="P1135" s="21"/>
      <c r="Q1135" s="20"/>
      <c r="R1135" s="20"/>
      <c r="S1135" s="20"/>
      <c r="T1135" s="20"/>
      <c r="U1135" s="20"/>
      <c r="V1135" s="20"/>
      <c r="W1135" s="14"/>
      <c r="X1135" s="23"/>
    </row>
    <row r="1136" spans="2:24" ht="18" x14ac:dyDescent="0.25">
      <c r="B1136" s="16"/>
      <c r="C1136" s="17"/>
      <c r="D1136" s="17"/>
      <c r="E1136" s="17"/>
      <c r="F1136" s="17"/>
      <c r="G1136" s="17"/>
      <c r="H1136" s="17"/>
      <c r="I1136" s="17"/>
      <c r="J1136" s="17"/>
      <c r="K1136" s="17"/>
      <c r="L1136" s="17"/>
      <c r="M1136" s="17"/>
      <c r="N1136" s="17"/>
      <c r="O1136" s="19"/>
      <c r="P1136" s="21"/>
      <c r="Q1136" s="20"/>
      <c r="R1136" s="20"/>
      <c r="S1136" s="20"/>
      <c r="T1136" s="20"/>
      <c r="U1136" s="20"/>
      <c r="V1136" s="20"/>
      <c r="W1136" s="14"/>
      <c r="X1136" s="23"/>
    </row>
    <row r="1137" spans="2:24" ht="18" x14ac:dyDescent="0.25">
      <c r="B1137" s="16"/>
      <c r="C1137" s="17"/>
      <c r="D1137" s="17"/>
      <c r="E1137" s="17"/>
      <c r="F1137" s="17"/>
      <c r="G1137" s="17"/>
      <c r="H1137" s="17"/>
      <c r="I1137" s="17"/>
      <c r="J1137" s="17"/>
      <c r="K1137" s="17"/>
      <c r="L1137" s="17"/>
      <c r="M1137" s="17"/>
      <c r="N1137" s="17"/>
      <c r="O1137" s="19"/>
      <c r="P1137" s="21"/>
      <c r="Q1137" s="20"/>
      <c r="R1137" s="20"/>
      <c r="S1137" s="20"/>
      <c r="T1137" s="20"/>
      <c r="U1137" s="20"/>
      <c r="V1137" s="20"/>
      <c r="W1137" s="14"/>
      <c r="X1137" s="23"/>
    </row>
    <row r="1138" spans="2:24" ht="18" x14ac:dyDescent="0.25">
      <c r="B1138" s="16"/>
      <c r="C1138" s="17"/>
      <c r="D1138" s="17"/>
      <c r="E1138" s="17"/>
      <c r="F1138" s="17"/>
      <c r="G1138" s="17"/>
      <c r="H1138" s="17"/>
      <c r="I1138" s="17"/>
      <c r="J1138" s="17"/>
      <c r="K1138" s="17"/>
      <c r="L1138" s="17"/>
      <c r="M1138" s="17"/>
      <c r="N1138" s="17"/>
      <c r="O1138" s="19"/>
      <c r="P1138" s="26"/>
      <c r="Q1138" s="20"/>
      <c r="R1138" s="20"/>
      <c r="S1138" s="20"/>
      <c r="T1138" s="20"/>
      <c r="U1138" s="20"/>
      <c r="V1138" s="20"/>
      <c r="W1138" s="14"/>
      <c r="X1138" s="23"/>
    </row>
    <row r="1139" spans="2:24" ht="18" x14ac:dyDescent="0.25">
      <c r="B1139" s="16"/>
      <c r="C1139" s="17"/>
      <c r="D1139" s="17"/>
      <c r="E1139" s="17"/>
      <c r="F1139" s="17"/>
      <c r="G1139" s="17"/>
      <c r="H1139" s="17"/>
      <c r="I1139" s="17"/>
      <c r="J1139" s="17"/>
      <c r="K1139" s="17"/>
      <c r="L1139" s="17"/>
      <c r="M1139" s="17"/>
      <c r="N1139" s="17"/>
      <c r="O1139" s="19"/>
      <c r="P1139" s="26"/>
      <c r="Q1139" s="20"/>
      <c r="R1139" s="20"/>
      <c r="S1139" s="20"/>
      <c r="T1139" s="20"/>
      <c r="U1139" s="20"/>
      <c r="V1139" s="20"/>
      <c r="W1139" s="14"/>
      <c r="X1139" s="23"/>
    </row>
    <row r="1140" spans="2:24" ht="18.75" thickBot="1" x14ac:dyDescent="0.3">
      <c r="B1140" s="27"/>
      <c r="C1140" s="28"/>
      <c r="D1140" s="29"/>
      <c r="E1140" s="28"/>
      <c r="F1140" s="29"/>
      <c r="G1140" s="29"/>
      <c r="H1140" s="29"/>
      <c r="I1140" s="29"/>
      <c r="J1140" s="29"/>
      <c r="K1140" s="29"/>
      <c r="L1140" s="29"/>
      <c r="M1140" s="29"/>
      <c r="N1140" s="29"/>
      <c r="O1140" s="30"/>
      <c r="P1140" s="31"/>
      <c r="Q1140" s="32"/>
      <c r="R1140" s="32"/>
      <c r="S1140" s="32"/>
      <c r="T1140" s="32"/>
      <c r="U1140" s="32"/>
      <c r="V1140" s="33"/>
      <c r="W1140" s="34"/>
      <c r="X1140" s="35"/>
    </row>
    <row r="1141" spans="2:24" ht="18.75" thickBot="1" x14ac:dyDescent="0.3">
      <c r="B1141" s="786"/>
      <c r="C1141" s="787"/>
      <c r="D1141" s="787"/>
      <c r="E1141" s="787"/>
      <c r="F1141" s="787"/>
      <c r="G1141" s="787"/>
      <c r="H1141" s="787"/>
      <c r="I1141" s="787"/>
      <c r="J1141" s="787"/>
      <c r="K1141" s="787"/>
      <c r="L1141" s="787"/>
      <c r="M1141" s="787"/>
      <c r="N1141" s="787"/>
      <c r="O1141" s="787"/>
      <c r="P1141" s="788" t="s">
        <v>58</v>
      </c>
      <c r="Q1141" s="787"/>
      <c r="R1141" s="789" t="s">
        <v>53</v>
      </c>
      <c r="S1141" s="790"/>
      <c r="T1141" s="790"/>
      <c r="U1141" s="791"/>
      <c r="V1141" s="36"/>
      <c r="W1141" s="37"/>
      <c r="X1141" s="38">
        <f>SUM(W1118:W1140)</f>
        <v>0.7</v>
      </c>
    </row>
    <row r="1142" spans="2:24" ht="17.25" thickBot="1" x14ac:dyDescent="0.3">
      <c r="B1142" s="792" t="s">
        <v>59</v>
      </c>
      <c r="C1142" s="793"/>
      <c r="D1142" s="793"/>
      <c r="E1142" s="793"/>
      <c r="F1142" s="793"/>
      <c r="G1142" s="793"/>
      <c r="H1142" s="793"/>
      <c r="I1142" s="794"/>
      <c r="J1142" s="792" t="s">
        <v>60</v>
      </c>
      <c r="K1142" s="793"/>
      <c r="L1142" s="793"/>
      <c r="M1142" s="793"/>
      <c r="N1142" s="793"/>
      <c r="O1142" s="793"/>
      <c r="P1142" s="794"/>
      <c r="Q1142" s="39"/>
      <c r="R1142" s="40"/>
      <c r="S1142" s="40"/>
      <c r="T1142" s="40"/>
      <c r="U1142" s="40"/>
      <c r="V1142" s="40"/>
      <c r="W1142" s="40"/>
      <c r="X1142" s="41"/>
    </row>
    <row r="1143" spans="2:24" ht="21" thickBot="1" x14ac:dyDescent="0.3">
      <c r="B1143" s="795"/>
      <c r="C1143" s="787"/>
      <c r="D1143" s="787"/>
      <c r="E1143" s="787"/>
      <c r="F1143" s="787"/>
      <c r="G1143" s="787"/>
      <c r="H1143" s="787"/>
      <c r="I1143" s="796"/>
      <c r="J1143" s="795"/>
      <c r="K1143" s="787"/>
      <c r="L1143" s="787"/>
      <c r="M1143" s="787"/>
      <c r="N1143" s="787"/>
      <c r="O1143" s="787"/>
      <c r="P1143" s="796"/>
      <c r="Q1143" s="797" t="s">
        <v>61</v>
      </c>
      <c r="R1143" s="798"/>
      <c r="S1143" s="798"/>
      <c r="T1143" s="798"/>
      <c r="U1143" s="798"/>
      <c r="V1143" s="798"/>
      <c r="W1143" s="799"/>
      <c r="X1143" s="42">
        <f>X1141</f>
        <v>0.7</v>
      </c>
    </row>
    <row r="1145" spans="2:24" ht="15.75" thickBot="1" x14ac:dyDescent="0.3"/>
    <row r="1146" spans="2:24" x14ac:dyDescent="0.25">
      <c r="B1146" s="800"/>
      <c r="C1146" s="793"/>
      <c r="D1146" s="793"/>
      <c r="E1146" s="793"/>
      <c r="F1146" s="793"/>
      <c r="G1146" s="803" t="s">
        <v>42</v>
      </c>
      <c r="H1146" s="793"/>
      <c r="I1146" s="793"/>
      <c r="J1146" s="793"/>
      <c r="K1146" s="793"/>
      <c r="L1146" s="793"/>
      <c r="M1146" s="793"/>
      <c r="N1146" s="793"/>
      <c r="O1146" s="793"/>
      <c r="P1146" s="793"/>
      <c r="Q1146" s="793"/>
      <c r="R1146" s="804" t="s">
        <v>1</v>
      </c>
      <c r="S1146" s="805"/>
      <c r="T1146" s="805"/>
      <c r="U1146" s="806"/>
      <c r="V1146" s="807" t="s">
        <v>43</v>
      </c>
      <c r="W1146" s="805"/>
      <c r="X1146" s="808"/>
    </row>
    <row r="1147" spans="2:24" x14ac:dyDescent="0.25">
      <c r="B1147" s="801"/>
      <c r="C1147" s="802"/>
      <c r="D1147" s="802"/>
      <c r="E1147" s="802"/>
      <c r="F1147" s="802"/>
      <c r="G1147" s="801"/>
      <c r="H1147" s="802"/>
      <c r="I1147" s="802"/>
      <c r="J1147" s="802"/>
      <c r="K1147" s="802"/>
      <c r="L1147" s="802"/>
      <c r="M1147" s="802"/>
      <c r="N1147" s="802"/>
      <c r="O1147" s="802"/>
      <c r="P1147" s="802"/>
      <c r="Q1147" s="802"/>
      <c r="R1147" s="809" t="s">
        <v>3</v>
      </c>
      <c r="S1147" s="810"/>
      <c r="T1147" s="810"/>
      <c r="U1147" s="811"/>
      <c r="V1147" s="812">
        <v>1</v>
      </c>
      <c r="W1147" s="810"/>
      <c r="X1147" s="813"/>
    </row>
    <row r="1148" spans="2:24" ht="15.75" thickBot="1" x14ac:dyDescent="0.3">
      <c r="B1148" s="795"/>
      <c r="C1148" s="787"/>
      <c r="D1148" s="787"/>
      <c r="E1148" s="787"/>
      <c r="F1148" s="787"/>
      <c r="G1148" s="795"/>
      <c r="H1148" s="787"/>
      <c r="I1148" s="787"/>
      <c r="J1148" s="787"/>
      <c r="K1148" s="787"/>
      <c r="L1148" s="787"/>
      <c r="M1148" s="787"/>
      <c r="N1148" s="787"/>
      <c r="O1148" s="787"/>
      <c r="P1148" s="787"/>
      <c r="Q1148" s="787"/>
      <c r="R1148" s="814" t="s">
        <v>4</v>
      </c>
      <c r="S1148" s="815"/>
      <c r="T1148" s="815"/>
      <c r="U1148" s="816"/>
      <c r="V1148" s="817">
        <v>44236</v>
      </c>
      <c r="W1148" s="818"/>
      <c r="X1148" s="819"/>
    </row>
    <row r="1149" spans="2:24" x14ac:dyDescent="0.25">
      <c r="B1149" s="820" t="s">
        <v>44</v>
      </c>
      <c r="C1149" s="793"/>
      <c r="D1149" s="793"/>
      <c r="E1149" s="793"/>
      <c r="F1149" s="794"/>
      <c r="G1149" s="821" t="s">
        <v>45</v>
      </c>
      <c r="H1149" s="822"/>
      <c r="I1149" s="822"/>
      <c r="J1149" s="822"/>
      <c r="K1149" s="822"/>
      <c r="L1149" s="822"/>
      <c r="M1149" s="822"/>
      <c r="N1149" s="822"/>
      <c r="O1149" s="822"/>
      <c r="P1149" s="822"/>
      <c r="Q1149" s="822"/>
      <c r="R1149" s="822"/>
      <c r="S1149" s="822"/>
      <c r="T1149" s="822"/>
      <c r="U1149" s="822"/>
      <c r="V1149" s="822"/>
      <c r="W1149" s="822"/>
      <c r="X1149" s="823"/>
    </row>
    <row r="1150" spans="2:24" ht="15.75" thickBot="1" x14ac:dyDescent="0.3">
      <c r="B1150" s="795"/>
      <c r="C1150" s="787"/>
      <c r="D1150" s="787"/>
      <c r="E1150" s="787"/>
      <c r="F1150" s="796"/>
      <c r="G1150" s="824"/>
      <c r="H1150" s="825"/>
      <c r="I1150" s="825"/>
      <c r="J1150" s="825"/>
      <c r="K1150" s="825"/>
      <c r="L1150" s="825"/>
      <c r="M1150" s="825"/>
      <c r="N1150" s="825"/>
      <c r="O1150" s="825"/>
      <c r="P1150" s="825"/>
      <c r="Q1150" s="825"/>
      <c r="R1150" s="825"/>
      <c r="S1150" s="825"/>
      <c r="T1150" s="825"/>
      <c r="U1150" s="825"/>
      <c r="V1150" s="825"/>
      <c r="W1150" s="825"/>
      <c r="X1150" s="826"/>
    </row>
    <row r="1151" spans="2:24" ht="18.75" thickBot="1" x14ac:dyDescent="0.3">
      <c r="B1151" s="827" t="s">
        <v>46</v>
      </c>
      <c r="C1151" s="798"/>
      <c r="D1151" s="798"/>
      <c r="E1151" s="798"/>
      <c r="F1151" s="798"/>
      <c r="G1151" s="798"/>
      <c r="H1151" s="822" t="s">
        <v>47</v>
      </c>
      <c r="I1151" s="793"/>
      <c r="J1151" s="828"/>
      <c r="K1151" s="798"/>
      <c r="L1151" s="798"/>
      <c r="M1151" s="798"/>
      <c r="N1151" s="798"/>
      <c r="O1151" s="798"/>
      <c r="P1151" s="828" t="s">
        <v>48</v>
      </c>
      <c r="Q1151" s="798"/>
      <c r="R1151" s="798"/>
      <c r="S1151" s="798"/>
      <c r="T1151" s="798"/>
      <c r="U1151" s="798"/>
      <c r="V1151" s="798"/>
      <c r="W1151" s="798"/>
      <c r="X1151" s="799"/>
    </row>
    <row r="1152" spans="2:24" ht="33" customHeight="1" thickBot="1" x14ac:dyDescent="0.3">
      <c r="B1152" s="829">
        <f>PRESUPUESTO!$B$47</f>
        <v>6</v>
      </c>
      <c r="C1152" s="793"/>
      <c r="D1152" s="793"/>
      <c r="E1152" s="793"/>
      <c r="F1152" s="793"/>
      <c r="G1152" s="793"/>
      <c r="H1152" s="830">
        <f>PRESUPUESTO!B49</f>
        <v>6.02</v>
      </c>
      <c r="I1152" s="831"/>
      <c r="J1152" s="832" t="str">
        <f>PRESUPUESTO!$F$47</f>
        <v>CARPINTERIA EN MADERA Y METALICA</v>
      </c>
      <c r="K1152" s="798"/>
      <c r="L1152" s="798"/>
      <c r="M1152" s="798"/>
      <c r="N1152" s="798"/>
      <c r="O1152" s="799"/>
      <c r="P1152" s="833" t="str">
        <f>PRESUPUESTO!F49</f>
        <v>Mantenimiento y ajuste de puertas en aluminio y vidrio, incluye cambio de cerradura, ajuste de bisagras y lubricación.</v>
      </c>
      <c r="Q1152" s="793"/>
      <c r="R1152" s="793"/>
      <c r="S1152" s="793"/>
      <c r="T1152" s="793"/>
      <c r="U1152" s="793"/>
      <c r="V1152" s="793"/>
      <c r="W1152" s="793"/>
      <c r="X1152" s="794"/>
    </row>
    <row r="1153" spans="2:24" ht="18.75" thickBot="1" x14ac:dyDescent="0.3">
      <c r="B1153" s="821" t="s">
        <v>49</v>
      </c>
      <c r="C1153" s="834"/>
      <c r="D1153" s="834"/>
      <c r="E1153" s="834"/>
      <c r="F1153" s="834"/>
      <c r="G1153" s="834"/>
      <c r="H1153" s="835"/>
      <c r="I1153" s="835"/>
      <c r="J1153" s="834"/>
      <c r="K1153" s="834"/>
      <c r="L1153" s="834"/>
      <c r="M1153" s="834"/>
      <c r="N1153" s="834"/>
      <c r="O1153" s="834"/>
      <c r="P1153" s="837" t="s">
        <v>50</v>
      </c>
      <c r="Q1153" s="839" t="s">
        <v>51</v>
      </c>
      <c r="R1153" s="840"/>
      <c r="S1153" s="841"/>
      <c r="T1153" s="842" t="s">
        <v>20</v>
      </c>
      <c r="U1153" s="844" t="s">
        <v>52</v>
      </c>
      <c r="V1153" s="846" t="s">
        <v>53</v>
      </c>
      <c r="W1153" s="847"/>
      <c r="X1153" s="848"/>
    </row>
    <row r="1154" spans="2:24" ht="26.25" thickBot="1" x14ac:dyDescent="0.3">
      <c r="B1154" s="836"/>
      <c r="C1154" s="835"/>
      <c r="D1154" s="835"/>
      <c r="E1154" s="835"/>
      <c r="F1154" s="835"/>
      <c r="G1154" s="835"/>
      <c r="H1154" s="835"/>
      <c r="I1154" s="835"/>
      <c r="J1154" s="835"/>
      <c r="K1154" s="835"/>
      <c r="L1154" s="835"/>
      <c r="M1154" s="835"/>
      <c r="N1154" s="835"/>
      <c r="O1154" s="835"/>
      <c r="P1154" s="838"/>
      <c r="Q1154" s="4" t="s">
        <v>54</v>
      </c>
      <c r="R1154" s="5" t="s">
        <v>55</v>
      </c>
      <c r="S1154" s="6" t="s">
        <v>56</v>
      </c>
      <c r="T1154" s="843"/>
      <c r="U1154" s="845"/>
      <c r="V1154" s="7" t="s">
        <v>57</v>
      </c>
      <c r="W1154" s="8" t="s">
        <v>21</v>
      </c>
      <c r="X1154" s="9" t="s">
        <v>22</v>
      </c>
    </row>
    <row r="1155" spans="2:24" ht="18" x14ac:dyDescent="0.25">
      <c r="B1155" s="10"/>
      <c r="C1155" s="11"/>
      <c r="D1155" s="11"/>
      <c r="E1155" s="11"/>
      <c r="F1155" s="11"/>
      <c r="G1155" s="11"/>
      <c r="H1155" s="11"/>
      <c r="I1155" s="11"/>
      <c r="J1155" s="11"/>
      <c r="K1155" s="11"/>
      <c r="L1155" s="11"/>
      <c r="M1155" s="11"/>
      <c r="N1155" s="11"/>
      <c r="O1155" s="12"/>
      <c r="P1155" s="13"/>
      <c r="Q1155" s="14"/>
      <c r="R1155" s="14"/>
      <c r="S1155" s="14"/>
      <c r="T1155" s="14"/>
      <c r="U1155" s="14"/>
      <c r="V1155" s="14"/>
      <c r="W1155" s="14"/>
      <c r="X1155" s="15"/>
    </row>
    <row r="1156" spans="2:24" ht="18" x14ac:dyDescent="0.25">
      <c r="B1156" s="16"/>
      <c r="C1156" s="17"/>
      <c r="D1156" s="17"/>
      <c r="E1156" s="17"/>
      <c r="F1156" s="18"/>
      <c r="G1156" s="18"/>
      <c r="H1156" s="18"/>
      <c r="I1156" s="18"/>
      <c r="J1156" s="18"/>
      <c r="K1156" s="18"/>
      <c r="L1156" s="17"/>
      <c r="M1156" s="17"/>
      <c r="N1156" s="17"/>
      <c r="O1156" s="19"/>
      <c r="P1156" s="412" t="s">
        <v>356</v>
      </c>
      <c r="Q1156" s="194"/>
      <c r="R1156" s="20"/>
      <c r="S1156" s="14"/>
      <c r="T1156" s="14"/>
      <c r="U1156" s="14">
        <v>1</v>
      </c>
      <c r="V1156" s="14"/>
      <c r="W1156" s="14"/>
      <c r="X1156" s="15"/>
    </row>
    <row r="1157" spans="2:24" ht="18" x14ac:dyDescent="0.25">
      <c r="B1157" s="16"/>
      <c r="C1157" s="17"/>
      <c r="D1157" s="17"/>
      <c r="E1157" s="17"/>
      <c r="F1157" s="18"/>
      <c r="G1157" s="18"/>
      <c r="H1157" s="18"/>
      <c r="I1157" s="18"/>
      <c r="J1157" s="18"/>
      <c r="K1157" s="18"/>
      <c r="L1157" s="17"/>
      <c r="M1157" s="17"/>
      <c r="N1157" s="17"/>
      <c r="O1157" s="19"/>
      <c r="P1157" s="20"/>
      <c r="Q1157" s="413"/>
      <c r="R1157" s="20"/>
      <c r="S1157" s="14"/>
      <c r="T1157" s="14"/>
      <c r="U1157" s="14"/>
      <c r="V1157" s="14"/>
      <c r="W1157" s="14"/>
      <c r="X1157" s="15"/>
    </row>
    <row r="1158" spans="2:24" ht="18" x14ac:dyDescent="0.25">
      <c r="B1158" s="16"/>
      <c r="C1158" s="17"/>
      <c r="D1158" s="17"/>
      <c r="E1158" s="17"/>
      <c r="F1158" s="18"/>
      <c r="G1158" s="18"/>
      <c r="H1158" s="18"/>
      <c r="I1158" s="18"/>
      <c r="J1158" s="18"/>
      <c r="K1158" s="18"/>
      <c r="L1158" s="17"/>
      <c r="M1158" s="17"/>
      <c r="N1158" s="17"/>
      <c r="O1158" s="19"/>
      <c r="P1158" s="20"/>
      <c r="Q1158" s="413"/>
      <c r="R1158" s="20"/>
      <c r="S1158" s="14"/>
      <c r="T1158" s="14"/>
      <c r="U1158" s="20"/>
      <c r="V1158" s="14"/>
      <c r="W1158" s="14"/>
      <c r="X1158" s="15"/>
    </row>
    <row r="1159" spans="2:24" ht="18" x14ac:dyDescent="0.25">
      <c r="B1159" s="16"/>
      <c r="D1159" s="17"/>
      <c r="E1159" s="17"/>
      <c r="F1159" s="18"/>
      <c r="G1159" s="18"/>
      <c r="H1159" s="18"/>
      <c r="J1159" s="18"/>
      <c r="K1159" s="18"/>
      <c r="L1159" s="17"/>
      <c r="M1159" s="17"/>
      <c r="N1159" s="17"/>
      <c r="O1159" s="19"/>
      <c r="P1159" s="20"/>
      <c r="Q1159" s="414"/>
      <c r="R1159" s="20"/>
      <c r="S1159" s="20"/>
      <c r="T1159" s="14"/>
      <c r="U1159" s="20"/>
      <c r="V1159" s="14"/>
      <c r="W1159" s="14"/>
      <c r="X1159" s="15"/>
    </row>
    <row r="1160" spans="2:24" ht="18" x14ac:dyDescent="0.25">
      <c r="B1160" s="22"/>
      <c r="C1160" s="17"/>
      <c r="D1160" s="18"/>
      <c r="E1160" s="17"/>
      <c r="F1160" s="18"/>
      <c r="G1160" s="18"/>
      <c r="H1160" s="18"/>
      <c r="I1160" s="18"/>
      <c r="J1160" s="18"/>
      <c r="K1160" s="18"/>
      <c r="L1160" s="17"/>
      <c r="M1160" s="17"/>
      <c r="N1160" s="17"/>
      <c r="O1160" s="19"/>
      <c r="P1160" s="21"/>
      <c r="Q1160" s="20"/>
      <c r="R1160" s="20"/>
      <c r="S1160" s="20"/>
      <c r="T1160" s="14"/>
      <c r="U1160" s="20"/>
      <c r="V1160" s="14"/>
      <c r="W1160" s="14"/>
      <c r="X1160" s="15"/>
    </row>
    <row r="1161" spans="2:24" ht="18" x14ac:dyDescent="0.25">
      <c r="B1161" s="16"/>
      <c r="C1161" s="17"/>
      <c r="D1161" s="17"/>
      <c r="E1161" s="17"/>
      <c r="F1161" s="18"/>
      <c r="G1161" s="18"/>
      <c r="H1161" s="18"/>
      <c r="I1161" s="18"/>
      <c r="J1161" s="18"/>
      <c r="K1161" s="18"/>
      <c r="L1161" s="17"/>
      <c r="M1161" s="17"/>
      <c r="N1161" s="17"/>
      <c r="O1161" s="19"/>
      <c r="P1161" s="412" t="s">
        <v>361</v>
      </c>
      <c r="Q1161" s="194"/>
      <c r="R1161" s="20"/>
      <c r="S1161" s="20"/>
      <c r="T1161" s="14"/>
      <c r="U1161" s="20">
        <v>1</v>
      </c>
      <c r="V1161" s="14"/>
      <c r="W1161" s="14"/>
      <c r="X1161" s="23"/>
    </row>
    <row r="1162" spans="2:24" ht="18" x14ac:dyDescent="0.25">
      <c r="B1162" s="16"/>
      <c r="C1162" s="17"/>
      <c r="D1162" s="17"/>
      <c r="E1162" s="17"/>
      <c r="F1162" s="17"/>
      <c r="G1162" s="17"/>
      <c r="H1162" s="17"/>
      <c r="I1162" s="17"/>
      <c r="J1162" s="17"/>
      <c r="K1162" s="17"/>
      <c r="L1162" s="17"/>
      <c r="M1162" s="17"/>
      <c r="N1162" s="17"/>
      <c r="O1162" s="19"/>
      <c r="P1162" s="20"/>
      <c r="Q1162" s="413"/>
      <c r="R1162" s="20"/>
      <c r="S1162" s="14"/>
      <c r="T1162" s="14"/>
      <c r="U1162" s="20"/>
      <c r="V1162" s="14"/>
      <c r="W1162" s="14"/>
      <c r="X1162" s="23"/>
    </row>
    <row r="1163" spans="2:24" ht="18" x14ac:dyDescent="0.25">
      <c r="B1163" s="16"/>
      <c r="C1163" s="18"/>
      <c r="D1163" s="17"/>
      <c r="E1163" s="17"/>
      <c r="F1163" s="17"/>
      <c r="G1163" s="17"/>
      <c r="H1163" s="17"/>
      <c r="I1163" s="17"/>
      <c r="J1163" s="17"/>
      <c r="K1163" s="17"/>
      <c r="L1163" s="17"/>
      <c r="M1163" s="17"/>
      <c r="N1163" s="17"/>
      <c r="O1163" s="19"/>
      <c r="P1163" s="20"/>
      <c r="Q1163" s="413"/>
      <c r="R1163" s="20"/>
      <c r="S1163" s="14"/>
      <c r="T1163" s="14"/>
      <c r="U1163" s="20"/>
      <c r="V1163" s="14"/>
      <c r="W1163" s="14"/>
      <c r="X1163" s="23"/>
    </row>
    <row r="1164" spans="2:24" ht="18" x14ac:dyDescent="0.25">
      <c r="B1164" s="16"/>
      <c r="C1164" s="17"/>
      <c r="D1164" s="17"/>
      <c r="E1164" s="17"/>
      <c r="F1164" s="17"/>
      <c r="G1164" s="17"/>
      <c r="H1164" s="17"/>
      <c r="I1164" s="17"/>
      <c r="J1164" s="17"/>
      <c r="K1164" s="17"/>
      <c r="L1164" s="17"/>
      <c r="M1164" s="17"/>
      <c r="N1164" s="17"/>
      <c r="O1164" s="19"/>
      <c r="P1164" s="20"/>
      <c r="Q1164" s="414"/>
      <c r="R1164" s="20"/>
      <c r="S1164" s="20"/>
      <c r="T1164" s="14"/>
      <c r="U1164" s="20"/>
      <c r="V1164" s="14"/>
      <c r="W1164" s="14"/>
      <c r="X1164" s="23"/>
    </row>
    <row r="1165" spans="2:24" ht="18" x14ac:dyDescent="0.25">
      <c r="B1165" s="16"/>
      <c r="C1165" s="17"/>
      <c r="D1165" s="17"/>
      <c r="E1165" s="18"/>
      <c r="F1165" s="17"/>
      <c r="G1165" s="17"/>
      <c r="H1165" s="17"/>
      <c r="I1165" s="17"/>
      <c r="J1165" s="17"/>
      <c r="K1165" s="17"/>
      <c r="L1165" s="17"/>
      <c r="M1165" s="17"/>
      <c r="N1165" s="17"/>
      <c r="O1165" s="19"/>
      <c r="P1165" s="13"/>
      <c r="Q1165" s="20"/>
      <c r="R1165" s="20"/>
      <c r="S1165" s="20"/>
      <c r="T1165" s="14"/>
      <c r="U1165" s="20"/>
      <c r="V1165" s="14"/>
      <c r="W1165" s="14"/>
      <c r="X1165" s="23"/>
    </row>
    <row r="1166" spans="2:24" ht="18" x14ac:dyDescent="0.25">
      <c r="B1166" s="16"/>
      <c r="C1166" s="18"/>
      <c r="D1166" s="18"/>
      <c r="E1166" s="18"/>
      <c r="F1166" s="18"/>
      <c r="G1166" s="18"/>
      <c r="H1166" s="18"/>
      <c r="I1166" s="18"/>
      <c r="J1166" s="18"/>
      <c r="K1166" s="18"/>
      <c r="L1166" s="18"/>
      <c r="M1166" s="18"/>
      <c r="N1166" s="18"/>
      <c r="O1166" s="19"/>
      <c r="P1166" s="412" t="s">
        <v>362</v>
      </c>
      <c r="Q1166" s="194"/>
      <c r="R1166" s="20"/>
      <c r="S1166" s="20"/>
      <c r="T1166" s="14"/>
      <c r="U1166" s="20">
        <v>1</v>
      </c>
      <c r="V1166" s="14"/>
      <c r="W1166" s="14"/>
      <c r="X1166" s="23"/>
    </row>
    <row r="1167" spans="2:24" ht="18" x14ac:dyDescent="0.25">
      <c r="B1167" s="16"/>
      <c r="C1167" s="17"/>
      <c r="D1167" s="24"/>
      <c r="E1167" s="17"/>
      <c r="F1167" s="17"/>
      <c r="G1167" s="17"/>
      <c r="H1167" s="17"/>
      <c r="I1167" s="17"/>
      <c r="J1167" s="18"/>
      <c r="K1167" s="17"/>
      <c r="L1167" s="17"/>
      <c r="M1167" s="17"/>
      <c r="N1167" s="17"/>
      <c r="O1167" s="19"/>
      <c r="P1167" s="20"/>
      <c r="Q1167" s="413"/>
      <c r="R1167" s="20"/>
      <c r="S1167" s="14"/>
      <c r="T1167" s="14"/>
      <c r="U1167" s="20"/>
      <c r="V1167" s="20"/>
      <c r="W1167" s="14"/>
      <c r="X1167" s="23"/>
    </row>
    <row r="1168" spans="2:24" ht="18" x14ac:dyDescent="0.25">
      <c r="B1168" s="16"/>
      <c r="C1168" s="18"/>
      <c r="D1168" s="17"/>
      <c r="E1168" s="17"/>
      <c r="F1168" s="17"/>
      <c r="G1168" s="17"/>
      <c r="H1168" s="18"/>
      <c r="I1168" s="18"/>
      <c r="J1168" s="17"/>
      <c r="K1168" s="18"/>
      <c r="L1168" s="17"/>
      <c r="M1168" s="17"/>
      <c r="N1168" s="17"/>
      <c r="O1168" s="19"/>
      <c r="P1168" s="20"/>
      <c r="Q1168" s="414"/>
      <c r="R1168" s="20"/>
      <c r="S1168" s="20"/>
      <c r="T1168" s="14"/>
      <c r="U1168" s="20"/>
      <c r="V1168" s="20"/>
      <c r="W1168" s="14"/>
      <c r="X1168" s="23"/>
    </row>
    <row r="1169" spans="2:24" ht="18" x14ac:dyDescent="0.25">
      <c r="B1169" s="16"/>
      <c r="C1169" s="17"/>
      <c r="D1169" s="17"/>
      <c r="E1169" s="17"/>
      <c r="F1169" s="17"/>
      <c r="G1169" s="17"/>
      <c r="H1169" s="17"/>
      <c r="I1169" s="17"/>
      <c r="J1169" s="17"/>
      <c r="K1169" s="17"/>
      <c r="L1169" s="17"/>
      <c r="M1169" s="17"/>
      <c r="N1169" s="17"/>
      <c r="O1169" s="19"/>
      <c r="Q1169" s="20"/>
      <c r="R1169" s="20"/>
      <c r="S1169" s="20"/>
      <c r="T1169" s="14"/>
      <c r="U1169" s="20"/>
      <c r="V1169" s="20"/>
      <c r="W1169" s="14"/>
      <c r="X1169" s="23"/>
    </row>
    <row r="1170" spans="2:24" ht="18" x14ac:dyDescent="0.25">
      <c r="B1170" s="16"/>
      <c r="C1170" s="17"/>
      <c r="D1170" s="17"/>
      <c r="E1170" s="17"/>
      <c r="F1170" s="17"/>
      <c r="G1170" s="17"/>
      <c r="H1170" s="17"/>
      <c r="I1170" s="17"/>
      <c r="J1170" s="17"/>
      <c r="K1170" s="17"/>
      <c r="L1170" s="17"/>
      <c r="M1170" s="17"/>
      <c r="N1170" s="17"/>
      <c r="O1170" s="19"/>
      <c r="P1170" s="21"/>
      <c r="Q1170" s="20"/>
      <c r="R1170" s="20"/>
      <c r="S1170" s="20"/>
      <c r="T1170" s="14"/>
      <c r="U1170" s="20"/>
      <c r="V1170" s="20"/>
      <c r="W1170" s="14"/>
      <c r="X1170" s="23"/>
    </row>
    <row r="1171" spans="2:24" ht="18" x14ac:dyDescent="0.25">
      <c r="B1171" s="16"/>
      <c r="D1171" s="17"/>
      <c r="E1171" s="17"/>
      <c r="F1171" s="17"/>
      <c r="G1171" s="17"/>
      <c r="H1171" s="17"/>
      <c r="I1171" s="17"/>
      <c r="J1171" s="17"/>
      <c r="K1171" s="17"/>
      <c r="L1171" s="17"/>
      <c r="M1171" s="17"/>
      <c r="N1171" s="17"/>
      <c r="O1171" s="19"/>
      <c r="P1171" s="25"/>
      <c r="Q1171" s="20"/>
      <c r="R1171" s="20"/>
      <c r="S1171" s="20"/>
      <c r="T1171" s="20"/>
      <c r="U1171" s="20"/>
      <c r="V1171" s="20"/>
      <c r="W1171" s="14"/>
      <c r="X1171" s="23"/>
    </row>
    <row r="1172" spans="2:24" ht="18" x14ac:dyDescent="0.25">
      <c r="B1172" s="16"/>
      <c r="C1172" s="17"/>
      <c r="D1172" s="17"/>
      <c r="E1172" s="17"/>
      <c r="F1172" s="17"/>
      <c r="G1172" s="17"/>
      <c r="H1172" s="17"/>
      <c r="I1172" s="17"/>
      <c r="J1172" s="17"/>
      <c r="K1172" s="17"/>
      <c r="L1172" s="17"/>
      <c r="M1172" s="17"/>
      <c r="N1172" s="17"/>
      <c r="O1172" s="19"/>
      <c r="P1172" s="21"/>
      <c r="Q1172" s="20"/>
      <c r="R1172" s="20"/>
      <c r="S1172" s="20"/>
      <c r="T1172" s="20"/>
      <c r="U1172" s="20"/>
      <c r="V1172" s="20"/>
      <c r="W1172" s="14"/>
      <c r="X1172" s="23"/>
    </row>
    <row r="1173" spans="2:24" ht="18" x14ac:dyDescent="0.25">
      <c r="B1173" s="16"/>
      <c r="C1173" s="17"/>
      <c r="D1173" s="17"/>
      <c r="E1173" s="17"/>
      <c r="F1173" s="17"/>
      <c r="G1173" s="17"/>
      <c r="H1173" s="17"/>
      <c r="I1173" s="17"/>
      <c r="J1173" s="17"/>
      <c r="K1173" s="17"/>
      <c r="L1173" s="17"/>
      <c r="M1173" s="17"/>
      <c r="N1173" s="17"/>
      <c r="O1173" s="19"/>
      <c r="P1173" s="21"/>
      <c r="Q1173" s="20"/>
      <c r="R1173" s="20"/>
      <c r="S1173" s="20"/>
      <c r="T1173" s="20"/>
      <c r="U1173" s="20"/>
      <c r="V1173" s="20"/>
      <c r="W1173" s="14"/>
      <c r="X1173" s="23"/>
    </row>
    <row r="1174" spans="2:24" ht="18" x14ac:dyDescent="0.25">
      <c r="B1174" s="16"/>
      <c r="C1174" s="17"/>
      <c r="D1174" s="17"/>
      <c r="E1174" s="17"/>
      <c r="F1174" s="17"/>
      <c r="G1174" s="17"/>
      <c r="H1174" s="17"/>
      <c r="I1174" s="17"/>
      <c r="J1174" s="17"/>
      <c r="K1174" s="17"/>
      <c r="L1174" s="17"/>
      <c r="M1174" s="17"/>
      <c r="N1174" s="17"/>
      <c r="O1174" s="19"/>
      <c r="P1174" s="21"/>
      <c r="Q1174" s="20"/>
      <c r="R1174" s="20"/>
      <c r="S1174" s="20"/>
      <c r="T1174" s="20"/>
      <c r="U1174" s="20"/>
      <c r="V1174" s="20"/>
      <c r="W1174" s="14"/>
      <c r="X1174" s="23"/>
    </row>
    <row r="1175" spans="2:24" ht="18" x14ac:dyDescent="0.25">
      <c r="B1175" s="16"/>
      <c r="C1175" s="17"/>
      <c r="D1175" s="17"/>
      <c r="E1175" s="17"/>
      <c r="F1175" s="17"/>
      <c r="G1175" s="17"/>
      <c r="H1175" s="17"/>
      <c r="I1175" s="17"/>
      <c r="J1175" s="17"/>
      <c r="K1175" s="17"/>
      <c r="L1175" s="17"/>
      <c r="M1175" s="17"/>
      <c r="N1175" s="17"/>
      <c r="O1175" s="19"/>
      <c r="P1175" s="26"/>
      <c r="Q1175" s="20"/>
      <c r="R1175" s="20"/>
      <c r="S1175" s="20"/>
      <c r="T1175" s="20"/>
      <c r="U1175" s="20"/>
      <c r="V1175" s="20"/>
      <c r="W1175" s="14"/>
      <c r="X1175" s="23"/>
    </row>
    <row r="1176" spans="2:24" ht="18" x14ac:dyDescent="0.25">
      <c r="B1176" s="16"/>
      <c r="C1176" s="17"/>
      <c r="D1176" s="17"/>
      <c r="E1176" s="17"/>
      <c r="F1176" s="17"/>
      <c r="G1176" s="17"/>
      <c r="H1176" s="17"/>
      <c r="I1176" s="17"/>
      <c r="J1176" s="17"/>
      <c r="K1176" s="17"/>
      <c r="L1176" s="17"/>
      <c r="M1176" s="17"/>
      <c r="N1176" s="17"/>
      <c r="O1176" s="19"/>
      <c r="P1176" s="26"/>
      <c r="Q1176" s="20"/>
      <c r="R1176" s="20"/>
      <c r="S1176" s="20"/>
      <c r="T1176" s="20"/>
      <c r="U1176" s="20"/>
      <c r="V1176" s="20"/>
      <c r="W1176" s="14"/>
      <c r="X1176" s="23"/>
    </row>
    <row r="1177" spans="2:24" ht="18.75" thickBot="1" x14ac:dyDescent="0.3">
      <c r="B1177" s="27"/>
      <c r="C1177" s="28"/>
      <c r="D1177" s="29"/>
      <c r="E1177" s="28"/>
      <c r="F1177" s="29"/>
      <c r="G1177" s="29"/>
      <c r="H1177" s="29"/>
      <c r="I1177" s="29"/>
      <c r="J1177" s="29"/>
      <c r="K1177" s="29"/>
      <c r="L1177" s="29"/>
      <c r="M1177" s="29"/>
      <c r="N1177" s="29"/>
      <c r="O1177" s="30"/>
      <c r="P1177" s="31"/>
      <c r="Q1177" s="32"/>
      <c r="R1177" s="32"/>
      <c r="S1177" s="32"/>
      <c r="T1177" s="32"/>
      <c r="U1177" s="32"/>
      <c r="V1177" s="33"/>
      <c r="W1177" s="34"/>
      <c r="X1177" s="35"/>
    </row>
    <row r="1178" spans="2:24" ht="18.75" thickBot="1" x14ac:dyDescent="0.3">
      <c r="B1178" s="786"/>
      <c r="C1178" s="787"/>
      <c r="D1178" s="787"/>
      <c r="E1178" s="787"/>
      <c r="F1178" s="787"/>
      <c r="G1178" s="787"/>
      <c r="H1178" s="787"/>
      <c r="I1178" s="787"/>
      <c r="J1178" s="787"/>
      <c r="K1178" s="787"/>
      <c r="L1178" s="787"/>
      <c r="M1178" s="787"/>
      <c r="N1178" s="787"/>
      <c r="O1178" s="787"/>
      <c r="P1178" s="788" t="s">
        <v>58</v>
      </c>
      <c r="Q1178" s="787"/>
      <c r="R1178" s="789" t="s">
        <v>53</v>
      </c>
      <c r="S1178" s="790"/>
      <c r="T1178" s="790"/>
      <c r="U1178" s="791"/>
      <c r="V1178" s="36"/>
      <c r="W1178" s="37"/>
      <c r="X1178" s="38">
        <f>SUM(U1155:U1177)</f>
        <v>3</v>
      </c>
    </row>
    <row r="1179" spans="2:24" ht="17.25" thickBot="1" x14ac:dyDescent="0.3">
      <c r="B1179" s="792" t="s">
        <v>59</v>
      </c>
      <c r="C1179" s="793"/>
      <c r="D1179" s="793"/>
      <c r="E1179" s="793"/>
      <c r="F1179" s="793"/>
      <c r="G1179" s="793"/>
      <c r="H1179" s="793"/>
      <c r="I1179" s="794"/>
      <c r="J1179" s="792" t="s">
        <v>60</v>
      </c>
      <c r="K1179" s="793"/>
      <c r="L1179" s="793"/>
      <c r="M1179" s="793"/>
      <c r="N1179" s="793"/>
      <c r="O1179" s="793"/>
      <c r="P1179" s="794"/>
      <c r="Q1179" s="39"/>
      <c r="R1179" s="40"/>
      <c r="S1179" s="40"/>
      <c r="T1179" s="40"/>
      <c r="U1179" s="40"/>
      <c r="V1179" s="40"/>
      <c r="W1179" s="40"/>
      <c r="X1179" s="41"/>
    </row>
    <row r="1180" spans="2:24" ht="21" thickBot="1" x14ac:dyDescent="0.3">
      <c r="B1180" s="795"/>
      <c r="C1180" s="787"/>
      <c r="D1180" s="787"/>
      <c r="E1180" s="787"/>
      <c r="F1180" s="787"/>
      <c r="G1180" s="787"/>
      <c r="H1180" s="787"/>
      <c r="I1180" s="796"/>
      <c r="J1180" s="795"/>
      <c r="K1180" s="787"/>
      <c r="L1180" s="787"/>
      <c r="M1180" s="787"/>
      <c r="N1180" s="787"/>
      <c r="O1180" s="787"/>
      <c r="P1180" s="796"/>
      <c r="Q1180" s="797" t="s">
        <v>61</v>
      </c>
      <c r="R1180" s="798"/>
      <c r="S1180" s="798"/>
      <c r="T1180" s="798"/>
      <c r="U1180" s="798"/>
      <c r="V1180" s="798"/>
      <c r="W1180" s="799"/>
      <c r="X1180" s="42">
        <f>X1178</f>
        <v>3</v>
      </c>
    </row>
    <row r="1182" spans="2:24" ht="15.75" thickBot="1" x14ac:dyDescent="0.3"/>
    <row r="1183" spans="2:24" x14ac:dyDescent="0.25">
      <c r="B1183" s="800"/>
      <c r="C1183" s="793"/>
      <c r="D1183" s="793"/>
      <c r="E1183" s="793"/>
      <c r="F1183" s="793"/>
      <c r="G1183" s="803" t="s">
        <v>42</v>
      </c>
      <c r="H1183" s="793"/>
      <c r="I1183" s="793"/>
      <c r="J1183" s="793"/>
      <c r="K1183" s="793"/>
      <c r="L1183" s="793"/>
      <c r="M1183" s="793"/>
      <c r="N1183" s="793"/>
      <c r="O1183" s="793"/>
      <c r="P1183" s="793"/>
      <c r="Q1183" s="793"/>
      <c r="R1183" s="804" t="s">
        <v>1</v>
      </c>
      <c r="S1183" s="805"/>
      <c r="T1183" s="805"/>
      <c r="U1183" s="806"/>
      <c r="V1183" s="807" t="s">
        <v>43</v>
      </c>
      <c r="W1183" s="805"/>
      <c r="X1183" s="808"/>
    </row>
    <row r="1184" spans="2:24" x14ac:dyDescent="0.25">
      <c r="B1184" s="801"/>
      <c r="C1184" s="802"/>
      <c r="D1184" s="802"/>
      <c r="E1184" s="802"/>
      <c r="F1184" s="802"/>
      <c r="G1184" s="801"/>
      <c r="H1184" s="802"/>
      <c r="I1184" s="802"/>
      <c r="J1184" s="802"/>
      <c r="K1184" s="802"/>
      <c r="L1184" s="802"/>
      <c r="M1184" s="802"/>
      <c r="N1184" s="802"/>
      <c r="O1184" s="802"/>
      <c r="P1184" s="802"/>
      <c r="Q1184" s="802"/>
      <c r="R1184" s="809" t="s">
        <v>3</v>
      </c>
      <c r="S1184" s="810"/>
      <c r="T1184" s="810"/>
      <c r="U1184" s="811"/>
      <c r="V1184" s="812">
        <v>1</v>
      </c>
      <c r="W1184" s="810"/>
      <c r="X1184" s="813"/>
    </row>
    <row r="1185" spans="2:24" ht="15.75" thickBot="1" x14ac:dyDescent="0.3">
      <c r="B1185" s="795"/>
      <c r="C1185" s="787"/>
      <c r="D1185" s="787"/>
      <c r="E1185" s="787"/>
      <c r="F1185" s="787"/>
      <c r="G1185" s="795"/>
      <c r="H1185" s="787"/>
      <c r="I1185" s="787"/>
      <c r="J1185" s="787"/>
      <c r="K1185" s="787"/>
      <c r="L1185" s="787"/>
      <c r="M1185" s="787"/>
      <c r="N1185" s="787"/>
      <c r="O1185" s="787"/>
      <c r="P1185" s="787"/>
      <c r="Q1185" s="787"/>
      <c r="R1185" s="814" t="s">
        <v>4</v>
      </c>
      <c r="S1185" s="815"/>
      <c r="T1185" s="815"/>
      <c r="U1185" s="816"/>
      <c r="V1185" s="817">
        <v>44236</v>
      </c>
      <c r="W1185" s="818"/>
      <c r="X1185" s="819"/>
    </row>
    <row r="1186" spans="2:24" x14ac:dyDescent="0.25">
      <c r="B1186" s="820" t="s">
        <v>44</v>
      </c>
      <c r="C1186" s="793"/>
      <c r="D1186" s="793"/>
      <c r="E1186" s="793"/>
      <c r="F1186" s="794"/>
      <c r="G1186" s="821" t="s">
        <v>45</v>
      </c>
      <c r="H1186" s="822"/>
      <c r="I1186" s="822"/>
      <c r="J1186" s="822"/>
      <c r="K1186" s="822"/>
      <c r="L1186" s="822"/>
      <c r="M1186" s="822"/>
      <c r="N1186" s="822"/>
      <c r="O1186" s="822"/>
      <c r="P1186" s="822"/>
      <c r="Q1186" s="822"/>
      <c r="R1186" s="822"/>
      <c r="S1186" s="822"/>
      <c r="T1186" s="822"/>
      <c r="U1186" s="822"/>
      <c r="V1186" s="822"/>
      <c r="W1186" s="822"/>
      <c r="X1186" s="823"/>
    </row>
    <row r="1187" spans="2:24" ht="15.75" thickBot="1" x14ac:dyDescent="0.3">
      <c r="B1187" s="795"/>
      <c r="C1187" s="787"/>
      <c r="D1187" s="787"/>
      <c r="E1187" s="787"/>
      <c r="F1187" s="796"/>
      <c r="G1187" s="824"/>
      <c r="H1187" s="825"/>
      <c r="I1187" s="825"/>
      <c r="J1187" s="825"/>
      <c r="K1187" s="825"/>
      <c r="L1187" s="825"/>
      <c r="M1187" s="825"/>
      <c r="N1187" s="825"/>
      <c r="O1187" s="825"/>
      <c r="P1187" s="825"/>
      <c r="Q1187" s="825"/>
      <c r="R1187" s="825"/>
      <c r="S1187" s="825"/>
      <c r="T1187" s="825"/>
      <c r="U1187" s="825"/>
      <c r="V1187" s="825"/>
      <c r="W1187" s="825"/>
      <c r="X1187" s="826"/>
    </row>
    <row r="1188" spans="2:24" ht="18.75" thickBot="1" x14ac:dyDescent="0.3">
      <c r="B1188" s="827" t="s">
        <v>46</v>
      </c>
      <c r="C1188" s="798"/>
      <c r="D1188" s="798"/>
      <c r="E1188" s="798"/>
      <c r="F1188" s="798"/>
      <c r="G1188" s="798"/>
      <c r="H1188" s="822" t="s">
        <v>47</v>
      </c>
      <c r="I1188" s="793"/>
      <c r="J1188" s="828"/>
      <c r="K1188" s="798"/>
      <c r="L1188" s="798"/>
      <c r="M1188" s="798"/>
      <c r="N1188" s="798"/>
      <c r="O1188" s="798"/>
      <c r="P1188" s="828" t="s">
        <v>48</v>
      </c>
      <c r="Q1188" s="798"/>
      <c r="R1188" s="798"/>
      <c r="S1188" s="798"/>
      <c r="T1188" s="798"/>
      <c r="U1188" s="798"/>
      <c r="V1188" s="798"/>
      <c r="W1188" s="798"/>
      <c r="X1188" s="799"/>
    </row>
    <row r="1189" spans="2:24" ht="56.25" customHeight="1" thickBot="1" x14ac:dyDescent="0.3">
      <c r="B1189" s="829">
        <f>PRESUPUESTO!$B$47</f>
        <v>6</v>
      </c>
      <c r="C1189" s="793"/>
      <c r="D1189" s="793"/>
      <c r="E1189" s="793"/>
      <c r="F1189" s="793"/>
      <c r="G1189" s="793"/>
      <c r="H1189" s="830">
        <f>PRESUPUESTO!B50</f>
        <v>6.0299999999999994</v>
      </c>
      <c r="I1189" s="831"/>
      <c r="J1189" s="832" t="str">
        <f>PRESUPUESTO!$F$47</f>
        <v>CARPINTERIA EN MADERA Y METALICA</v>
      </c>
      <c r="K1189" s="798"/>
      <c r="L1189" s="798"/>
      <c r="M1189" s="798"/>
      <c r="N1189" s="798"/>
      <c r="O1189" s="799"/>
      <c r="P1189" s="833" t="str">
        <f>PRESUPUESTO!F50</f>
        <v>Suministro e instalacion de Puertas entamboradad en RH color ceniza, abatible 0,70 x 2,2m, incluye cerradura tipo palanca cuadrada color negro, bisagras y demás elementos para su instalación</v>
      </c>
      <c r="Q1189" s="793"/>
      <c r="R1189" s="793"/>
      <c r="S1189" s="793"/>
      <c r="T1189" s="793"/>
      <c r="U1189" s="793"/>
      <c r="V1189" s="793"/>
      <c r="W1189" s="793"/>
      <c r="X1189" s="794"/>
    </row>
    <row r="1190" spans="2:24" ht="18.75" thickBot="1" x14ac:dyDescent="0.3">
      <c r="B1190" s="821" t="s">
        <v>49</v>
      </c>
      <c r="C1190" s="834"/>
      <c r="D1190" s="834"/>
      <c r="E1190" s="834"/>
      <c r="F1190" s="834"/>
      <c r="G1190" s="834"/>
      <c r="H1190" s="835"/>
      <c r="I1190" s="835"/>
      <c r="J1190" s="834"/>
      <c r="K1190" s="834"/>
      <c r="L1190" s="834"/>
      <c r="M1190" s="834"/>
      <c r="N1190" s="834"/>
      <c r="O1190" s="834"/>
      <c r="P1190" s="837" t="s">
        <v>50</v>
      </c>
      <c r="Q1190" s="839" t="s">
        <v>51</v>
      </c>
      <c r="R1190" s="840"/>
      <c r="S1190" s="841"/>
      <c r="T1190" s="842" t="s">
        <v>20</v>
      </c>
      <c r="U1190" s="844" t="s">
        <v>52</v>
      </c>
      <c r="V1190" s="846" t="s">
        <v>53</v>
      </c>
      <c r="W1190" s="847"/>
      <c r="X1190" s="848"/>
    </row>
    <row r="1191" spans="2:24" ht="26.25" thickBot="1" x14ac:dyDescent="0.3">
      <c r="B1191" s="836"/>
      <c r="C1191" s="835"/>
      <c r="D1191" s="835"/>
      <c r="E1191" s="835"/>
      <c r="F1191" s="835"/>
      <c r="G1191" s="835"/>
      <c r="H1191" s="835"/>
      <c r="I1191" s="835"/>
      <c r="J1191" s="835"/>
      <c r="K1191" s="835"/>
      <c r="L1191" s="835"/>
      <c r="M1191" s="835"/>
      <c r="N1191" s="835"/>
      <c r="O1191" s="835"/>
      <c r="P1191" s="838"/>
      <c r="Q1191" s="4" t="s">
        <v>54</v>
      </c>
      <c r="R1191" s="5" t="s">
        <v>55</v>
      </c>
      <c r="S1191" s="6" t="s">
        <v>56</v>
      </c>
      <c r="T1191" s="843"/>
      <c r="U1191" s="845"/>
      <c r="V1191" s="7" t="s">
        <v>57</v>
      </c>
      <c r="W1191" s="8" t="s">
        <v>21</v>
      </c>
      <c r="X1191" s="9" t="s">
        <v>22</v>
      </c>
    </row>
    <row r="1192" spans="2:24" ht="18" x14ac:dyDescent="0.25">
      <c r="B1192" s="10"/>
      <c r="C1192" s="11"/>
      <c r="D1192" s="11"/>
      <c r="E1192" s="11"/>
      <c r="F1192" s="11"/>
      <c r="G1192" s="11"/>
      <c r="H1192" s="11"/>
      <c r="I1192" s="11"/>
      <c r="J1192" s="11"/>
      <c r="K1192" s="11"/>
      <c r="L1192" s="11"/>
      <c r="M1192" s="11"/>
      <c r="N1192" s="11"/>
      <c r="O1192" s="12"/>
      <c r="P1192" s="13"/>
      <c r="Q1192" s="14"/>
      <c r="R1192" s="14"/>
      <c r="S1192" s="14"/>
      <c r="T1192" s="14"/>
      <c r="U1192" s="14"/>
      <c r="V1192" s="14"/>
      <c r="W1192" s="14"/>
      <c r="X1192" s="15"/>
    </row>
    <row r="1193" spans="2:24" ht="18" x14ac:dyDescent="0.25">
      <c r="B1193" s="16"/>
      <c r="C1193" s="17"/>
      <c r="D1193" s="17"/>
      <c r="E1193" s="17"/>
      <c r="F1193" s="18"/>
      <c r="G1193" s="18"/>
      <c r="H1193" s="18"/>
      <c r="I1193" s="18"/>
      <c r="J1193" s="18"/>
      <c r="K1193" s="18"/>
      <c r="L1193" s="17"/>
      <c r="M1193" s="17"/>
      <c r="N1193" s="17"/>
      <c r="O1193" s="19"/>
      <c r="P1193" s="412" t="s">
        <v>356</v>
      </c>
      <c r="Q1193" s="20" t="s">
        <v>369</v>
      </c>
      <c r="R1193" s="14"/>
      <c r="S1193" s="14"/>
      <c r="T1193" s="14"/>
      <c r="U1193" s="14">
        <v>1</v>
      </c>
      <c r="V1193" s="14"/>
      <c r="W1193" s="14"/>
      <c r="X1193" s="15"/>
    </row>
    <row r="1194" spans="2:24" ht="18" x14ac:dyDescent="0.25">
      <c r="B1194" s="16"/>
      <c r="C1194" s="17"/>
      <c r="D1194" s="17"/>
      <c r="E1194" s="17"/>
      <c r="F1194" s="18"/>
      <c r="G1194" s="18"/>
      <c r="H1194" s="18"/>
      <c r="I1194" s="18"/>
      <c r="J1194" s="18"/>
      <c r="K1194" s="18"/>
      <c r="L1194" s="17"/>
      <c r="M1194" s="17"/>
      <c r="N1194" s="17"/>
      <c r="O1194" s="19"/>
      <c r="P1194" s="20"/>
      <c r="Q1194" s="20" t="s">
        <v>370</v>
      </c>
      <c r="R1194" s="14"/>
      <c r="S1194" s="14"/>
      <c r="T1194" s="14"/>
      <c r="U1194" s="14">
        <v>1</v>
      </c>
      <c r="V1194" s="14"/>
      <c r="W1194" s="14"/>
      <c r="X1194" s="15"/>
    </row>
    <row r="1195" spans="2:24" ht="18" x14ac:dyDescent="0.25">
      <c r="B1195" s="16"/>
      <c r="C1195" s="17"/>
      <c r="D1195" s="17"/>
      <c r="E1195" s="17"/>
      <c r="F1195" s="18"/>
      <c r="G1195" s="18"/>
      <c r="H1195" s="18"/>
      <c r="I1195" s="18"/>
      <c r="J1195" s="18"/>
      <c r="K1195" s="18"/>
      <c r="L1195" s="17"/>
      <c r="M1195" s="17"/>
      <c r="N1195" s="17"/>
      <c r="O1195" s="19"/>
      <c r="P1195" s="20"/>
      <c r="Q1195" s="20"/>
      <c r="R1195" s="20"/>
      <c r="S1195" s="14"/>
      <c r="T1195" s="14"/>
      <c r="U1195" s="20"/>
      <c r="V1195" s="14"/>
      <c r="W1195" s="14"/>
      <c r="X1195" s="15"/>
    </row>
    <row r="1196" spans="2:24" ht="18" x14ac:dyDescent="0.25">
      <c r="B1196" s="16"/>
      <c r="D1196" s="17"/>
      <c r="E1196" s="17"/>
      <c r="F1196" s="18"/>
      <c r="G1196" s="18"/>
      <c r="H1196" s="18"/>
      <c r="J1196" s="18"/>
      <c r="K1196" s="18"/>
      <c r="L1196" s="17"/>
      <c r="M1196" s="17"/>
      <c r="N1196" s="17"/>
      <c r="O1196" s="19"/>
      <c r="P1196" s="20"/>
      <c r="Q1196" s="20"/>
      <c r="R1196" s="20"/>
      <c r="S1196" s="20"/>
      <c r="T1196" s="14"/>
      <c r="U1196" s="20"/>
      <c r="V1196" s="14"/>
      <c r="W1196" s="14"/>
      <c r="X1196" s="15"/>
    </row>
    <row r="1197" spans="2:24" ht="18" x14ac:dyDescent="0.25">
      <c r="B1197" s="22"/>
      <c r="C1197" s="17"/>
      <c r="D1197" s="18"/>
      <c r="E1197" s="17"/>
      <c r="F1197" s="18"/>
      <c r="G1197" s="18"/>
      <c r="H1197" s="18"/>
      <c r="I1197" s="18"/>
      <c r="J1197" s="18"/>
      <c r="K1197" s="18"/>
      <c r="L1197" s="17"/>
      <c r="M1197" s="17"/>
      <c r="N1197" s="17"/>
      <c r="O1197" s="19"/>
      <c r="P1197" s="21"/>
      <c r="Q1197" s="20"/>
      <c r="R1197" s="20"/>
      <c r="S1197" s="20"/>
      <c r="T1197" s="14"/>
      <c r="U1197" s="20"/>
      <c r="V1197" s="14"/>
      <c r="W1197" s="14"/>
      <c r="X1197" s="15"/>
    </row>
    <row r="1198" spans="2:24" ht="18" x14ac:dyDescent="0.25">
      <c r="B1198" s="16"/>
      <c r="C1198" s="17"/>
      <c r="D1198" s="17"/>
      <c r="E1198" s="17"/>
      <c r="F1198" s="18"/>
      <c r="G1198" s="18"/>
      <c r="H1198" s="18"/>
      <c r="I1198" s="18"/>
      <c r="J1198" s="18"/>
      <c r="K1198" s="18"/>
      <c r="L1198" s="17"/>
      <c r="M1198" s="17"/>
      <c r="N1198" s="17"/>
      <c r="O1198" s="19"/>
      <c r="P1198" s="412" t="s">
        <v>361</v>
      </c>
      <c r="Q1198" s="20" t="s">
        <v>369</v>
      </c>
      <c r="R1198" s="20"/>
      <c r="S1198" s="20"/>
      <c r="T1198" s="14"/>
      <c r="U1198" s="20">
        <v>1</v>
      </c>
      <c r="V1198" s="14"/>
      <c r="W1198" s="14"/>
      <c r="X1198" s="23"/>
    </row>
    <row r="1199" spans="2:24" ht="18" x14ac:dyDescent="0.25">
      <c r="B1199" s="16"/>
      <c r="C1199" s="17"/>
      <c r="D1199" s="17"/>
      <c r="E1199" s="17"/>
      <c r="F1199" s="17"/>
      <c r="G1199" s="17"/>
      <c r="H1199" s="17"/>
      <c r="I1199" s="17"/>
      <c r="J1199" s="17"/>
      <c r="K1199" s="17"/>
      <c r="L1199" s="17"/>
      <c r="M1199" s="17"/>
      <c r="N1199" s="17"/>
      <c r="O1199" s="19"/>
      <c r="P1199" s="20"/>
      <c r="Q1199" s="20" t="s">
        <v>382</v>
      </c>
      <c r="R1199" s="194"/>
      <c r="S1199" s="20"/>
      <c r="T1199" s="14"/>
      <c r="U1199" s="20">
        <v>1</v>
      </c>
      <c r="V1199" s="14"/>
      <c r="W1199" s="14"/>
      <c r="X1199" s="23"/>
    </row>
    <row r="1200" spans="2:24" ht="18" x14ac:dyDescent="0.25">
      <c r="B1200" s="16"/>
      <c r="C1200" s="18"/>
      <c r="D1200" s="17"/>
      <c r="E1200" s="17"/>
      <c r="F1200" s="17"/>
      <c r="G1200" s="17"/>
      <c r="H1200" s="17"/>
      <c r="I1200" s="17"/>
      <c r="J1200" s="17"/>
      <c r="K1200" s="17"/>
      <c r="L1200" s="17"/>
      <c r="M1200" s="17"/>
      <c r="N1200" s="17"/>
      <c r="O1200" s="19"/>
      <c r="P1200" s="20"/>
      <c r="Q1200" s="20"/>
      <c r="R1200" s="20"/>
      <c r="S1200" s="20"/>
      <c r="T1200" s="14"/>
      <c r="U1200" s="20"/>
      <c r="V1200" s="14"/>
      <c r="W1200" s="14"/>
      <c r="X1200" s="23"/>
    </row>
    <row r="1201" spans="2:24" ht="18" x14ac:dyDescent="0.25">
      <c r="B1201" s="16"/>
      <c r="C1201" s="17"/>
      <c r="D1201" s="17"/>
      <c r="E1201" s="17"/>
      <c r="F1201" s="17"/>
      <c r="G1201" s="17"/>
      <c r="H1201" s="17"/>
      <c r="I1201" s="17"/>
      <c r="J1201" s="17"/>
      <c r="K1201" s="17"/>
      <c r="L1201" s="17"/>
      <c r="M1201" s="17"/>
      <c r="N1201" s="17"/>
      <c r="O1201" s="19"/>
      <c r="P1201" s="20"/>
      <c r="Q1201" s="20"/>
      <c r="R1201" s="20"/>
      <c r="S1201" s="20"/>
      <c r="T1201" s="14"/>
      <c r="U1201" s="20"/>
      <c r="V1201" s="14"/>
      <c r="W1201" s="14"/>
      <c r="X1201" s="23"/>
    </row>
    <row r="1202" spans="2:24" ht="18" x14ac:dyDescent="0.25">
      <c r="B1202" s="16"/>
      <c r="C1202" s="17"/>
      <c r="D1202" s="17"/>
      <c r="E1202" s="18"/>
      <c r="F1202" s="17"/>
      <c r="G1202" s="17"/>
      <c r="H1202" s="17"/>
      <c r="I1202" s="17"/>
      <c r="J1202" s="17"/>
      <c r="K1202" s="17"/>
      <c r="L1202" s="17"/>
      <c r="M1202" s="17"/>
      <c r="N1202" s="17"/>
      <c r="O1202" s="19"/>
      <c r="P1202" s="13"/>
      <c r="Q1202" s="20"/>
      <c r="R1202" s="20"/>
      <c r="S1202" s="20"/>
      <c r="T1202" s="14"/>
      <c r="U1202" s="20"/>
      <c r="V1202" s="14"/>
      <c r="W1202" s="14"/>
      <c r="X1202" s="23"/>
    </row>
    <row r="1203" spans="2:24" ht="18" x14ac:dyDescent="0.25">
      <c r="B1203" s="16"/>
      <c r="C1203" s="18"/>
      <c r="D1203" s="18"/>
      <c r="E1203" s="18"/>
      <c r="F1203" s="18"/>
      <c r="G1203" s="18"/>
      <c r="H1203" s="18"/>
      <c r="I1203" s="18"/>
      <c r="J1203" s="18"/>
      <c r="K1203" s="18"/>
      <c r="L1203" s="18"/>
      <c r="M1203" s="18"/>
      <c r="N1203" s="18"/>
      <c r="O1203" s="19"/>
      <c r="P1203" s="412" t="s">
        <v>362</v>
      </c>
      <c r="Q1203" s="20" t="s">
        <v>369</v>
      </c>
      <c r="R1203" s="20"/>
      <c r="S1203" s="20"/>
      <c r="T1203" s="14"/>
      <c r="U1203" s="20">
        <v>1</v>
      </c>
      <c r="V1203" s="14"/>
      <c r="W1203" s="14"/>
      <c r="X1203" s="23"/>
    </row>
    <row r="1204" spans="2:24" ht="18" x14ac:dyDescent="0.25">
      <c r="B1204" s="16"/>
      <c r="C1204" s="17"/>
      <c r="D1204" s="24"/>
      <c r="E1204" s="17"/>
      <c r="F1204" s="17"/>
      <c r="G1204" s="17"/>
      <c r="H1204" s="17"/>
      <c r="I1204" s="17"/>
      <c r="J1204" s="18"/>
      <c r="K1204" s="17"/>
      <c r="L1204" s="17"/>
      <c r="M1204" s="17"/>
      <c r="N1204" s="17"/>
      <c r="O1204" s="19"/>
      <c r="P1204" s="20"/>
      <c r="Q1204" s="413" t="s">
        <v>382</v>
      </c>
      <c r="R1204" s="20"/>
      <c r="S1204" s="14"/>
      <c r="T1204" s="14"/>
      <c r="U1204" s="20">
        <v>1</v>
      </c>
      <c r="V1204" s="20"/>
      <c r="W1204" s="14"/>
      <c r="X1204" s="23"/>
    </row>
    <row r="1205" spans="2:24" ht="18" x14ac:dyDescent="0.25">
      <c r="B1205" s="16"/>
      <c r="C1205" s="18"/>
      <c r="D1205" s="17"/>
      <c r="E1205" s="17"/>
      <c r="F1205" s="17"/>
      <c r="G1205" s="17"/>
      <c r="H1205" s="18"/>
      <c r="I1205" s="18"/>
      <c r="J1205" s="17"/>
      <c r="K1205" s="18"/>
      <c r="L1205" s="17"/>
      <c r="M1205" s="17"/>
      <c r="N1205" s="17"/>
      <c r="O1205" s="19"/>
      <c r="P1205" s="20"/>
      <c r="Q1205" s="414"/>
      <c r="R1205" s="20"/>
      <c r="S1205" s="20"/>
      <c r="T1205" s="14"/>
      <c r="U1205" s="20"/>
      <c r="V1205" s="20"/>
      <c r="W1205" s="14"/>
      <c r="X1205" s="23"/>
    </row>
    <row r="1206" spans="2:24" ht="18" x14ac:dyDescent="0.25">
      <c r="B1206" s="16"/>
      <c r="C1206" s="17"/>
      <c r="D1206" s="17"/>
      <c r="E1206" s="17"/>
      <c r="F1206" s="17"/>
      <c r="G1206" s="17"/>
      <c r="H1206" s="17"/>
      <c r="I1206" s="17"/>
      <c r="J1206" s="17"/>
      <c r="K1206" s="17"/>
      <c r="L1206" s="17"/>
      <c r="M1206" s="17"/>
      <c r="N1206" s="17"/>
      <c r="O1206" s="19"/>
      <c r="Q1206" s="20"/>
      <c r="R1206" s="20"/>
      <c r="S1206" s="20"/>
      <c r="T1206" s="14"/>
      <c r="U1206" s="20"/>
      <c r="V1206" s="20"/>
      <c r="W1206" s="14"/>
      <c r="X1206" s="23"/>
    </row>
    <row r="1207" spans="2:24" ht="18" x14ac:dyDescent="0.25">
      <c r="B1207" s="16"/>
      <c r="C1207" s="17"/>
      <c r="D1207" s="17"/>
      <c r="E1207" s="17"/>
      <c r="F1207" s="17"/>
      <c r="G1207" s="17"/>
      <c r="H1207" s="17"/>
      <c r="I1207" s="17"/>
      <c r="J1207" s="17"/>
      <c r="K1207" s="17"/>
      <c r="L1207" s="17"/>
      <c r="M1207" s="17"/>
      <c r="N1207" s="17"/>
      <c r="O1207" s="19"/>
      <c r="P1207" s="21"/>
      <c r="Q1207" s="20"/>
      <c r="R1207" s="20"/>
      <c r="S1207" s="20"/>
      <c r="T1207" s="14"/>
      <c r="U1207" s="20"/>
      <c r="V1207" s="20"/>
      <c r="W1207" s="14"/>
      <c r="X1207" s="23"/>
    </row>
    <row r="1208" spans="2:24" ht="18" x14ac:dyDescent="0.25">
      <c r="B1208" s="16"/>
      <c r="D1208" s="17"/>
      <c r="E1208" s="17"/>
      <c r="F1208" s="17"/>
      <c r="G1208" s="17"/>
      <c r="H1208" s="17"/>
      <c r="I1208" s="17"/>
      <c r="J1208" s="17"/>
      <c r="K1208" s="17"/>
      <c r="L1208" s="17"/>
      <c r="M1208" s="17"/>
      <c r="N1208" s="17"/>
      <c r="O1208" s="19"/>
      <c r="P1208" s="25"/>
      <c r="Q1208" s="20"/>
      <c r="R1208" s="20"/>
      <c r="S1208" s="20"/>
      <c r="T1208" s="20"/>
      <c r="U1208" s="20"/>
      <c r="V1208" s="20"/>
      <c r="W1208" s="14"/>
      <c r="X1208" s="23"/>
    </row>
    <row r="1209" spans="2:24" ht="18" x14ac:dyDescent="0.25">
      <c r="B1209" s="16"/>
      <c r="C1209" s="17"/>
      <c r="D1209" s="17"/>
      <c r="E1209" s="17"/>
      <c r="F1209" s="17"/>
      <c r="G1209" s="17"/>
      <c r="H1209" s="17"/>
      <c r="I1209" s="17"/>
      <c r="J1209" s="17"/>
      <c r="K1209" s="17"/>
      <c r="L1209" s="17"/>
      <c r="M1209" s="17"/>
      <c r="N1209" s="17"/>
      <c r="O1209" s="19"/>
      <c r="P1209" s="21"/>
      <c r="Q1209" s="20"/>
      <c r="R1209" s="20"/>
      <c r="S1209" s="20"/>
      <c r="T1209" s="20"/>
      <c r="U1209" s="20"/>
      <c r="V1209" s="20"/>
      <c r="W1209" s="14"/>
      <c r="X1209" s="23"/>
    </row>
    <row r="1210" spans="2:24" ht="18" x14ac:dyDescent="0.25">
      <c r="B1210" s="16"/>
      <c r="C1210" s="17"/>
      <c r="D1210" s="17"/>
      <c r="E1210" s="17"/>
      <c r="F1210" s="17"/>
      <c r="G1210" s="17"/>
      <c r="H1210" s="17"/>
      <c r="I1210" s="17"/>
      <c r="J1210" s="17"/>
      <c r="K1210" s="17"/>
      <c r="L1210" s="17"/>
      <c r="M1210" s="17"/>
      <c r="N1210" s="17"/>
      <c r="O1210" s="19"/>
      <c r="P1210" s="21"/>
      <c r="Q1210" s="20"/>
      <c r="R1210" s="20"/>
      <c r="S1210" s="20"/>
      <c r="T1210" s="20"/>
      <c r="U1210" s="20"/>
      <c r="V1210" s="20"/>
      <c r="W1210" s="14"/>
      <c r="X1210" s="23"/>
    </row>
    <row r="1211" spans="2:24" ht="18" x14ac:dyDescent="0.25">
      <c r="B1211" s="16"/>
      <c r="C1211" s="17"/>
      <c r="D1211" s="17"/>
      <c r="E1211" s="17"/>
      <c r="F1211" s="17"/>
      <c r="G1211" s="17"/>
      <c r="H1211" s="17"/>
      <c r="I1211" s="17"/>
      <c r="J1211" s="17"/>
      <c r="K1211" s="17"/>
      <c r="L1211" s="17"/>
      <c r="M1211" s="17"/>
      <c r="N1211" s="17"/>
      <c r="O1211" s="19"/>
      <c r="P1211" s="21"/>
      <c r="Q1211" s="20"/>
      <c r="R1211" s="20"/>
      <c r="S1211" s="20"/>
      <c r="T1211" s="20"/>
      <c r="U1211" s="20"/>
      <c r="V1211" s="20"/>
      <c r="W1211" s="14"/>
      <c r="X1211" s="23"/>
    </row>
    <row r="1212" spans="2:24" ht="18" x14ac:dyDescent="0.25">
      <c r="B1212" s="16"/>
      <c r="C1212" s="17"/>
      <c r="D1212" s="17"/>
      <c r="E1212" s="17"/>
      <c r="F1212" s="17"/>
      <c r="G1212" s="17"/>
      <c r="H1212" s="17"/>
      <c r="I1212" s="17"/>
      <c r="J1212" s="17"/>
      <c r="K1212" s="17"/>
      <c r="L1212" s="17"/>
      <c r="M1212" s="17"/>
      <c r="N1212" s="17"/>
      <c r="O1212" s="19"/>
      <c r="P1212" s="26"/>
      <c r="Q1212" s="20"/>
      <c r="R1212" s="20"/>
      <c r="S1212" s="20"/>
      <c r="T1212" s="20"/>
      <c r="U1212" s="20"/>
      <c r="V1212" s="20"/>
      <c r="W1212" s="14"/>
      <c r="X1212" s="23"/>
    </row>
    <row r="1213" spans="2:24" ht="18" x14ac:dyDescent="0.25">
      <c r="B1213" s="16"/>
      <c r="C1213" s="17"/>
      <c r="D1213" s="17"/>
      <c r="E1213" s="17"/>
      <c r="F1213" s="17"/>
      <c r="G1213" s="17"/>
      <c r="H1213" s="17"/>
      <c r="I1213" s="17"/>
      <c r="J1213" s="17"/>
      <c r="K1213" s="17"/>
      <c r="L1213" s="17"/>
      <c r="M1213" s="17"/>
      <c r="N1213" s="17"/>
      <c r="O1213" s="19"/>
      <c r="P1213" s="26"/>
      <c r="Q1213" s="20"/>
      <c r="R1213" s="20"/>
      <c r="S1213" s="20"/>
      <c r="T1213" s="20"/>
      <c r="U1213" s="20"/>
      <c r="V1213" s="20"/>
      <c r="W1213" s="14"/>
      <c r="X1213" s="23"/>
    </row>
    <row r="1214" spans="2:24" ht="18.75" thickBot="1" x14ac:dyDescent="0.3">
      <c r="B1214" s="27"/>
      <c r="C1214" s="28"/>
      <c r="D1214" s="29"/>
      <c r="E1214" s="28"/>
      <c r="F1214" s="29"/>
      <c r="G1214" s="29"/>
      <c r="H1214" s="29"/>
      <c r="I1214" s="29"/>
      <c r="J1214" s="29"/>
      <c r="K1214" s="29"/>
      <c r="L1214" s="29"/>
      <c r="M1214" s="29"/>
      <c r="N1214" s="29"/>
      <c r="O1214" s="30"/>
      <c r="P1214" s="31"/>
      <c r="Q1214" s="32"/>
      <c r="R1214" s="32"/>
      <c r="S1214" s="32"/>
      <c r="T1214" s="32"/>
      <c r="U1214" s="32"/>
      <c r="V1214" s="33"/>
      <c r="W1214" s="34"/>
      <c r="X1214" s="35"/>
    </row>
    <row r="1215" spans="2:24" ht="18.75" thickBot="1" x14ac:dyDescent="0.3">
      <c r="B1215" s="786"/>
      <c r="C1215" s="787"/>
      <c r="D1215" s="787"/>
      <c r="E1215" s="787"/>
      <c r="F1215" s="787"/>
      <c r="G1215" s="787"/>
      <c r="H1215" s="787"/>
      <c r="I1215" s="787"/>
      <c r="J1215" s="787"/>
      <c r="K1215" s="787"/>
      <c r="L1215" s="787"/>
      <c r="M1215" s="787"/>
      <c r="N1215" s="787"/>
      <c r="O1215" s="787"/>
      <c r="P1215" s="788" t="s">
        <v>58</v>
      </c>
      <c r="Q1215" s="787"/>
      <c r="R1215" s="789" t="s">
        <v>53</v>
      </c>
      <c r="S1215" s="790"/>
      <c r="T1215" s="790"/>
      <c r="U1215" s="791"/>
      <c r="V1215" s="36"/>
      <c r="W1215" s="37"/>
      <c r="X1215" s="38">
        <f>SUM(U1192:U1214)</f>
        <v>6</v>
      </c>
    </row>
    <row r="1216" spans="2:24" ht="17.25" thickBot="1" x14ac:dyDescent="0.3">
      <c r="B1216" s="792" t="s">
        <v>59</v>
      </c>
      <c r="C1216" s="793"/>
      <c r="D1216" s="793"/>
      <c r="E1216" s="793"/>
      <c r="F1216" s="793"/>
      <c r="G1216" s="793"/>
      <c r="H1216" s="793"/>
      <c r="I1216" s="794"/>
      <c r="J1216" s="792" t="s">
        <v>60</v>
      </c>
      <c r="K1216" s="793"/>
      <c r="L1216" s="793"/>
      <c r="M1216" s="793"/>
      <c r="N1216" s="793"/>
      <c r="O1216" s="793"/>
      <c r="P1216" s="794"/>
      <c r="Q1216" s="39"/>
      <c r="R1216" s="40"/>
      <c r="S1216" s="40"/>
      <c r="T1216" s="40"/>
      <c r="U1216" s="40"/>
      <c r="V1216" s="40"/>
      <c r="W1216" s="40"/>
      <c r="X1216" s="41"/>
    </row>
    <row r="1217" spans="2:24" ht="21" thickBot="1" x14ac:dyDescent="0.3">
      <c r="B1217" s="795"/>
      <c r="C1217" s="787"/>
      <c r="D1217" s="787"/>
      <c r="E1217" s="787"/>
      <c r="F1217" s="787"/>
      <c r="G1217" s="787"/>
      <c r="H1217" s="787"/>
      <c r="I1217" s="796"/>
      <c r="J1217" s="795"/>
      <c r="K1217" s="787"/>
      <c r="L1217" s="787"/>
      <c r="M1217" s="787"/>
      <c r="N1217" s="787"/>
      <c r="O1217" s="787"/>
      <c r="P1217" s="796"/>
      <c r="Q1217" s="797" t="s">
        <v>61</v>
      </c>
      <c r="R1217" s="798"/>
      <c r="S1217" s="798"/>
      <c r="T1217" s="798"/>
      <c r="U1217" s="798"/>
      <c r="V1217" s="798"/>
      <c r="W1217" s="799"/>
      <c r="X1217" s="42">
        <f>X1215</f>
        <v>6</v>
      </c>
    </row>
    <row r="1219" spans="2:24" ht="15.75" thickBot="1" x14ac:dyDescent="0.3"/>
    <row r="1220" spans="2:24" x14ac:dyDescent="0.25">
      <c r="B1220" s="800"/>
      <c r="C1220" s="793"/>
      <c r="D1220" s="793"/>
      <c r="E1220" s="793"/>
      <c r="F1220" s="793"/>
      <c r="G1220" s="803" t="s">
        <v>42</v>
      </c>
      <c r="H1220" s="793"/>
      <c r="I1220" s="793"/>
      <c r="J1220" s="793"/>
      <c r="K1220" s="793"/>
      <c r="L1220" s="793"/>
      <c r="M1220" s="793"/>
      <c r="N1220" s="793"/>
      <c r="O1220" s="793"/>
      <c r="P1220" s="793"/>
      <c r="Q1220" s="793"/>
      <c r="R1220" s="804" t="s">
        <v>1</v>
      </c>
      <c r="S1220" s="805"/>
      <c r="T1220" s="805"/>
      <c r="U1220" s="806"/>
      <c r="V1220" s="807" t="s">
        <v>43</v>
      </c>
      <c r="W1220" s="805"/>
      <c r="X1220" s="808"/>
    </row>
    <row r="1221" spans="2:24" x14ac:dyDescent="0.25">
      <c r="B1221" s="801"/>
      <c r="C1221" s="802"/>
      <c r="D1221" s="802"/>
      <c r="E1221" s="802"/>
      <c r="F1221" s="802"/>
      <c r="G1221" s="801"/>
      <c r="H1221" s="802"/>
      <c r="I1221" s="802"/>
      <c r="J1221" s="802"/>
      <c r="K1221" s="802"/>
      <c r="L1221" s="802"/>
      <c r="M1221" s="802"/>
      <c r="N1221" s="802"/>
      <c r="O1221" s="802"/>
      <c r="P1221" s="802"/>
      <c r="Q1221" s="802"/>
      <c r="R1221" s="809" t="s">
        <v>3</v>
      </c>
      <c r="S1221" s="810"/>
      <c r="T1221" s="810"/>
      <c r="U1221" s="811"/>
      <c r="V1221" s="812">
        <v>1</v>
      </c>
      <c r="W1221" s="810"/>
      <c r="X1221" s="813"/>
    </row>
    <row r="1222" spans="2:24" ht="15.75" thickBot="1" x14ac:dyDescent="0.3">
      <c r="B1222" s="795"/>
      <c r="C1222" s="787"/>
      <c r="D1222" s="787"/>
      <c r="E1222" s="787"/>
      <c r="F1222" s="787"/>
      <c r="G1222" s="795"/>
      <c r="H1222" s="787"/>
      <c r="I1222" s="787"/>
      <c r="J1222" s="787"/>
      <c r="K1222" s="787"/>
      <c r="L1222" s="787"/>
      <c r="M1222" s="787"/>
      <c r="N1222" s="787"/>
      <c r="O1222" s="787"/>
      <c r="P1222" s="787"/>
      <c r="Q1222" s="787"/>
      <c r="R1222" s="814" t="s">
        <v>4</v>
      </c>
      <c r="S1222" s="815"/>
      <c r="T1222" s="815"/>
      <c r="U1222" s="816"/>
      <c r="V1222" s="817">
        <v>44236</v>
      </c>
      <c r="W1222" s="818"/>
      <c r="X1222" s="819"/>
    </row>
    <row r="1223" spans="2:24" x14ac:dyDescent="0.25">
      <c r="B1223" s="820" t="s">
        <v>44</v>
      </c>
      <c r="C1223" s="793"/>
      <c r="D1223" s="793"/>
      <c r="E1223" s="793"/>
      <c r="F1223" s="794"/>
      <c r="G1223" s="821" t="s">
        <v>45</v>
      </c>
      <c r="H1223" s="822"/>
      <c r="I1223" s="822"/>
      <c r="J1223" s="822"/>
      <c r="K1223" s="822"/>
      <c r="L1223" s="822"/>
      <c r="M1223" s="822"/>
      <c r="N1223" s="822"/>
      <c r="O1223" s="822"/>
      <c r="P1223" s="822"/>
      <c r="Q1223" s="822"/>
      <c r="R1223" s="822"/>
      <c r="S1223" s="822"/>
      <c r="T1223" s="822"/>
      <c r="U1223" s="822"/>
      <c r="V1223" s="822"/>
      <c r="W1223" s="822"/>
      <c r="X1223" s="823"/>
    </row>
    <row r="1224" spans="2:24" ht="15.75" thickBot="1" x14ac:dyDescent="0.3">
      <c r="B1224" s="795"/>
      <c r="C1224" s="787"/>
      <c r="D1224" s="787"/>
      <c r="E1224" s="787"/>
      <c r="F1224" s="796"/>
      <c r="G1224" s="824"/>
      <c r="H1224" s="825"/>
      <c r="I1224" s="825"/>
      <c r="J1224" s="825"/>
      <c r="K1224" s="825"/>
      <c r="L1224" s="825"/>
      <c r="M1224" s="825"/>
      <c r="N1224" s="825"/>
      <c r="O1224" s="825"/>
      <c r="P1224" s="825"/>
      <c r="Q1224" s="825"/>
      <c r="R1224" s="825"/>
      <c r="S1224" s="825"/>
      <c r="T1224" s="825"/>
      <c r="U1224" s="825"/>
      <c r="V1224" s="825"/>
      <c r="W1224" s="825"/>
      <c r="X1224" s="826"/>
    </row>
    <row r="1225" spans="2:24" ht="18.75" thickBot="1" x14ac:dyDescent="0.3">
      <c r="B1225" s="827" t="s">
        <v>46</v>
      </c>
      <c r="C1225" s="798"/>
      <c r="D1225" s="798"/>
      <c r="E1225" s="798"/>
      <c r="F1225" s="798"/>
      <c r="G1225" s="798"/>
      <c r="H1225" s="822" t="s">
        <v>47</v>
      </c>
      <c r="I1225" s="793"/>
      <c r="J1225" s="828"/>
      <c r="K1225" s="798"/>
      <c r="L1225" s="798"/>
      <c r="M1225" s="798"/>
      <c r="N1225" s="798"/>
      <c r="O1225" s="798"/>
      <c r="P1225" s="828" t="s">
        <v>48</v>
      </c>
      <c r="Q1225" s="798"/>
      <c r="R1225" s="798"/>
      <c r="S1225" s="798"/>
      <c r="T1225" s="798"/>
      <c r="U1225" s="798"/>
      <c r="V1225" s="798"/>
      <c r="W1225" s="798"/>
      <c r="X1225" s="799"/>
    </row>
    <row r="1226" spans="2:24" ht="42" customHeight="1" thickBot="1" x14ac:dyDescent="0.3">
      <c r="B1226" s="829">
        <f>PRESUPUESTO!$B$47</f>
        <v>6</v>
      </c>
      <c r="C1226" s="793"/>
      <c r="D1226" s="793"/>
      <c r="E1226" s="793"/>
      <c r="F1226" s="793"/>
      <c r="G1226" s="793"/>
      <c r="H1226" s="830">
        <f>PRESUPUESTO!B51</f>
        <v>6.0399999999999991</v>
      </c>
      <c r="I1226" s="831"/>
      <c r="J1226" s="832" t="str">
        <f>PRESUPUESTO!$F$47</f>
        <v>CARPINTERIA EN MADERA Y METALICA</v>
      </c>
      <c r="K1226" s="798"/>
      <c r="L1226" s="798"/>
      <c r="M1226" s="798"/>
      <c r="N1226" s="798"/>
      <c r="O1226" s="799"/>
      <c r="P1226" s="833" t="str">
        <f>PRESUPUESTO!F51</f>
        <v>Suministro e instalación de puertas en vidrio templado de 12 mm, incluye cerradura con 2 llaves, herrajes en color negro y todo lo necesario para su correcto funcionamiento.</v>
      </c>
      <c r="Q1226" s="793"/>
      <c r="R1226" s="793"/>
      <c r="S1226" s="793"/>
      <c r="T1226" s="793"/>
      <c r="U1226" s="793"/>
      <c r="V1226" s="793"/>
      <c r="W1226" s="793"/>
      <c r="X1226" s="794"/>
    </row>
    <row r="1227" spans="2:24" ht="18.75" thickBot="1" x14ac:dyDescent="0.3">
      <c r="B1227" s="821" t="s">
        <v>49</v>
      </c>
      <c r="C1227" s="834"/>
      <c r="D1227" s="834"/>
      <c r="E1227" s="834"/>
      <c r="F1227" s="834"/>
      <c r="G1227" s="834"/>
      <c r="H1227" s="835"/>
      <c r="I1227" s="835"/>
      <c r="J1227" s="834"/>
      <c r="K1227" s="834"/>
      <c r="L1227" s="834"/>
      <c r="M1227" s="834"/>
      <c r="N1227" s="834"/>
      <c r="O1227" s="834"/>
      <c r="P1227" s="837" t="s">
        <v>50</v>
      </c>
      <c r="Q1227" s="839" t="s">
        <v>51</v>
      </c>
      <c r="R1227" s="840"/>
      <c r="S1227" s="841"/>
      <c r="T1227" s="842" t="s">
        <v>20</v>
      </c>
      <c r="U1227" s="844" t="s">
        <v>52</v>
      </c>
      <c r="V1227" s="846" t="s">
        <v>53</v>
      </c>
      <c r="W1227" s="847"/>
      <c r="X1227" s="848"/>
    </row>
    <row r="1228" spans="2:24" ht="26.25" thickBot="1" x14ac:dyDescent="0.3">
      <c r="B1228" s="836"/>
      <c r="C1228" s="835"/>
      <c r="D1228" s="835"/>
      <c r="E1228" s="835"/>
      <c r="F1228" s="835"/>
      <c r="G1228" s="835"/>
      <c r="H1228" s="835"/>
      <c r="I1228" s="835"/>
      <c r="J1228" s="835"/>
      <c r="K1228" s="835"/>
      <c r="L1228" s="835"/>
      <c r="M1228" s="835"/>
      <c r="N1228" s="835"/>
      <c r="O1228" s="835"/>
      <c r="P1228" s="838"/>
      <c r="Q1228" s="4" t="s">
        <v>54</v>
      </c>
      <c r="R1228" s="5" t="s">
        <v>55</v>
      </c>
      <c r="S1228" s="6" t="s">
        <v>56</v>
      </c>
      <c r="T1228" s="843"/>
      <c r="U1228" s="845"/>
      <c r="V1228" s="7" t="s">
        <v>57</v>
      </c>
      <c r="W1228" s="8" t="s">
        <v>21</v>
      </c>
      <c r="X1228" s="9" t="s">
        <v>22</v>
      </c>
    </row>
    <row r="1229" spans="2:24" ht="18" x14ac:dyDescent="0.25">
      <c r="B1229" s="10"/>
      <c r="C1229" s="11"/>
      <c r="D1229" s="11"/>
      <c r="E1229" s="11"/>
      <c r="F1229" s="11"/>
      <c r="G1229" s="11"/>
      <c r="H1229" s="11"/>
      <c r="I1229" s="11"/>
      <c r="J1229" s="11"/>
      <c r="K1229" s="11"/>
      <c r="L1229" s="11"/>
      <c r="M1229" s="11"/>
      <c r="N1229" s="11"/>
      <c r="O1229" s="12"/>
      <c r="P1229" s="13"/>
      <c r="Q1229" s="14"/>
      <c r="R1229" s="14"/>
      <c r="S1229" s="14"/>
      <c r="T1229" s="14"/>
      <c r="U1229" s="14"/>
      <c r="V1229" s="14"/>
      <c r="W1229" s="14"/>
      <c r="X1229" s="15"/>
    </row>
    <row r="1230" spans="2:24" ht="18" x14ac:dyDescent="0.25">
      <c r="B1230" s="16"/>
      <c r="C1230" s="17"/>
      <c r="D1230" s="17"/>
      <c r="E1230" s="17"/>
      <c r="F1230" s="18"/>
      <c r="G1230" s="18"/>
      <c r="H1230" s="18"/>
      <c r="I1230" s="18"/>
      <c r="J1230" s="18"/>
      <c r="K1230" s="18"/>
      <c r="L1230" s="17"/>
      <c r="M1230" s="17"/>
      <c r="N1230" s="17"/>
      <c r="O1230" s="19"/>
      <c r="P1230" s="412" t="s">
        <v>356</v>
      </c>
      <c r="Q1230" s="415"/>
      <c r="R1230" s="14"/>
      <c r="S1230" s="14"/>
      <c r="T1230" s="14"/>
      <c r="U1230" s="14"/>
      <c r="V1230" s="14"/>
      <c r="W1230" s="14"/>
      <c r="X1230" s="15"/>
    </row>
    <row r="1231" spans="2:24" ht="18" x14ac:dyDescent="0.25">
      <c r="B1231" s="16"/>
      <c r="C1231" s="17"/>
      <c r="D1231" s="17"/>
      <c r="E1231" s="17"/>
      <c r="F1231" s="18"/>
      <c r="G1231" s="18"/>
      <c r="H1231" s="18"/>
      <c r="I1231" s="18"/>
      <c r="J1231" s="18"/>
      <c r="K1231" s="18"/>
      <c r="L1231" s="17"/>
      <c r="M1231" s="17"/>
      <c r="N1231" s="17"/>
      <c r="O1231" s="19"/>
      <c r="P1231" s="20"/>
      <c r="Q1231" s="20"/>
      <c r="R1231" s="14"/>
      <c r="S1231" s="14"/>
      <c r="T1231" s="14"/>
      <c r="U1231" s="14"/>
      <c r="V1231" s="14"/>
      <c r="W1231" s="14">
        <f>Q1231*S1231</f>
        <v>0</v>
      </c>
      <c r="X1231" s="15"/>
    </row>
    <row r="1232" spans="2:24" ht="18" x14ac:dyDescent="0.25">
      <c r="B1232" s="16"/>
      <c r="C1232" s="17"/>
      <c r="D1232" s="17"/>
      <c r="E1232" s="17"/>
      <c r="F1232" s="18"/>
      <c r="G1232" s="18"/>
      <c r="H1232" s="18"/>
      <c r="I1232" s="18"/>
      <c r="J1232" s="18"/>
      <c r="K1232" s="18"/>
      <c r="L1232" s="17"/>
      <c r="M1232" s="17"/>
      <c r="N1232" s="17"/>
      <c r="O1232" s="19"/>
      <c r="P1232" s="20"/>
      <c r="Q1232" s="20"/>
      <c r="R1232" s="20"/>
      <c r="S1232" s="14"/>
      <c r="T1232" s="14"/>
      <c r="U1232" s="20"/>
      <c r="V1232" s="14"/>
      <c r="W1232" s="14"/>
      <c r="X1232" s="15"/>
    </row>
    <row r="1233" spans="2:24" ht="18" x14ac:dyDescent="0.25">
      <c r="B1233" s="16"/>
      <c r="D1233" s="17"/>
      <c r="E1233" s="17"/>
      <c r="F1233" s="18"/>
      <c r="G1233" s="18"/>
      <c r="H1233" s="18"/>
      <c r="J1233" s="18"/>
      <c r="K1233" s="18"/>
      <c r="L1233" s="17"/>
      <c r="M1233" s="17"/>
      <c r="N1233" s="17"/>
      <c r="O1233" s="19"/>
      <c r="P1233" s="20"/>
      <c r="Q1233" s="20"/>
      <c r="R1233" s="20"/>
      <c r="S1233" s="20"/>
      <c r="T1233" s="14"/>
      <c r="U1233" s="20"/>
      <c r="V1233" s="14"/>
      <c r="W1233" s="14"/>
      <c r="X1233" s="15"/>
    </row>
    <row r="1234" spans="2:24" ht="18" x14ac:dyDescent="0.25">
      <c r="B1234" s="22"/>
      <c r="C1234" s="17"/>
      <c r="D1234" s="18"/>
      <c r="E1234" s="17"/>
      <c r="F1234" s="18"/>
      <c r="G1234" s="18"/>
      <c r="H1234" s="18"/>
      <c r="I1234" s="18"/>
      <c r="J1234" s="18"/>
      <c r="K1234" s="18"/>
      <c r="L1234" s="17"/>
      <c r="M1234" s="17"/>
      <c r="N1234" s="17"/>
      <c r="O1234" s="19"/>
      <c r="P1234" s="21"/>
      <c r="Q1234" s="20"/>
      <c r="R1234" s="20"/>
      <c r="S1234" s="20"/>
      <c r="T1234" s="14"/>
      <c r="U1234" s="20"/>
      <c r="V1234" s="14"/>
      <c r="W1234" s="14"/>
      <c r="X1234" s="15"/>
    </row>
    <row r="1235" spans="2:24" ht="18" x14ac:dyDescent="0.25">
      <c r="B1235" s="16"/>
      <c r="C1235" s="17"/>
      <c r="D1235" s="17"/>
      <c r="E1235" s="17"/>
      <c r="F1235" s="18"/>
      <c r="G1235" s="18"/>
      <c r="H1235" s="18"/>
      <c r="I1235" s="18"/>
      <c r="J1235" s="18"/>
      <c r="K1235" s="18"/>
      <c r="L1235" s="17"/>
      <c r="M1235" s="17"/>
      <c r="N1235" s="17"/>
      <c r="O1235" s="19"/>
      <c r="P1235" s="412" t="s">
        <v>361</v>
      </c>
      <c r="Q1235" s="20"/>
      <c r="R1235" s="20"/>
      <c r="S1235" s="20"/>
      <c r="T1235" s="14"/>
      <c r="U1235" s="20"/>
      <c r="V1235" s="14"/>
      <c r="W1235" s="14"/>
      <c r="X1235" s="23"/>
    </row>
    <row r="1236" spans="2:24" ht="18" x14ac:dyDescent="0.25">
      <c r="B1236" s="16"/>
      <c r="C1236" s="17"/>
      <c r="D1236" s="17"/>
      <c r="E1236" s="17"/>
      <c r="F1236" s="17"/>
      <c r="G1236" s="17"/>
      <c r="H1236" s="17"/>
      <c r="I1236" s="17"/>
      <c r="J1236" s="17"/>
      <c r="K1236" s="17"/>
      <c r="L1236" s="17"/>
      <c r="M1236" s="17"/>
      <c r="N1236" s="17"/>
      <c r="O1236" s="19"/>
      <c r="P1236" s="20"/>
      <c r="Q1236" s="20"/>
      <c r="R1236" s="194"/>
      <c r="S1236" s="20"/>
      <c r="T1236" s="14"/>
      <c r="U1236" s="20"/>
      <c r="V1236" s="14"/>
      <c r="W1236" s="14">
        <f>Q1236*S1236</f>
        <v>0</v>
      </c>
      <c r="X1236" s="23"/>
    </row>
    <row r="1237" spans="2:24" ht="18" x14ac:dyDescent="0.25">
      <c r="B1237" s="16"/>
      <c r="C1237" s="18"/>
      <c r="D1237" s="17"/>
      <c r="E1237" s="17"/>
      <c r="F1237" s="17"/>
      <c r="G1237" s="17"/>
      <c r="H1237" s="17"/>
      <c r="I1237" s="17"/>
      <c r="J1237" s="17"/>
      <c r="K1237" s="17"/>
      <c r="L1237" s="17"/>
      <c r="M1237" s="17"/>
      <c r="N1237" s="17"/>
      <c r="O1237" s="19"/>
      <c r="P1237" s="20" t="s">
        <v>385</v>
      </c>
      <c r="Q1237" s="20">
        <v>2.1</v>
      </c>
      <c r="R1237" s="20"/>
      <c r="S1237" s="20">
        <v>2.7</v>
      </c>
      <c r="T1237" s="14"/>
      <c r="U1237" s="20"/>
      <c r="V1237" s="14"/>
      <c r="W1237" s="14">
        <f>Q1237*S1237</f>
        <v>5.6700000000000008</v>
      </c>
      <c r="X1237" s="23"/>
    </row>
    <row r="1238" spans="2:24" ht="18" x14ac:dyDescent="0.25">
      <c r="B1238" s="16"/>
      <c r="C1238" s="17"/>
      <c r="D1238" s="17"/>
      <c r="E1238" s="17"/>
      <c r="F1238" s="17"/>
      <c r="G1238" s="17"/>
      <c r="H1238" s="17"/>
      <c r="I1238" s="17"/>
      <c r="J1238" s="17"/>
      <c r="K1238" s="17"/>
      <c r="L1238" s="17"/>
      <c r="M1238" s="17"/>
      <c r="N1238" s="17"/>
      <c r="O1238" s="19"/>
      <c r="P1238" s="20"/>
      <c r="Q1238" s="20"/>
      <c r="R1238" s="20"/>
      <c r="S1238" s="20"/>
      <c r="T1238" s="14"/>
      <c r="U1238" s="20"/>
      <c r="V1238" s="14"/>
      <c r="W1238" s="14"/>
      <c r="X1238" s="23"/>
    </row>
    <row r="1239" spans="2:24" ht="18" x14ac:dyDescent="0.25">
      <c r="B1239" s="16"/>
      <c r="C1239" s="17"/>
      <c r="D1239" s="17"/>
      <c r="E1239" s="18"/>
      <c r="F1239" s="17"/>
      <c r="G1239" s="17"/>
      <c r="H1239" s="17"/>
      <c r="I1239" s="17"/>
      <c r="J1239" s="17"/>
      <c r="K1239" s="17"/>
      <c r="L1239" s="17"/>
      <c r="M1239" s="17"/>
      <c r="N1239" s="17"/>
      <c r="O1239" s="19"/>
      <c r="P1239" s="13"/>
      <c r="Q1239" s="20"/>
      <c r="R1239" s="20"/>
      <c r="S1239" s="20"/>
      <c r="T1239" s="14"/>
      <c r="U1239" s="20"/>
      <c r="V1239" s="14"/>
      <c r="W1239" s="14"/>
      <c r="X1239" s="23"/>
    </row>
    <row r="1240" spans="2:24" ht="18" x14ac:dyDescent="0.25">
      <c r="B1240" s="16"/>
      <c r="C1240" s="18"/>
      <c r="D1240" s="18"/>
      <c r="E1240" s="18"/>
      <c r="F1240" s="18"/>
      <c r="G1240" s="18"/>
      <c r="H1240" s="18"/>
      <c r="I1240" s="18"/>
      <c r="J1240" s="18"/>
      <c r="K1240" s="18"/>
      <c r="L1240" s="18"/>
      <c r="M1240" s="18"/>
      <c r="N1240" s="18"/>
      <c r="O1240" s="19"/>
      <c r="P1240" s="412" t="s">
        <v>362</v>
      </c>
      <c r="Q1240" s="20"/>
      <c r="R1240" s="20"/>
      <c r="S1240" s="20"/>
      <c r="T1240" s="14"/>
      <c r="U1240" s="20"/>
      <c r="V1240" s="14"/>
      <c r="W1240" s="14"/>
      <c r="X1240" s="23"/>
    </row>
    <row r="1241" spans="2:24" ht="18" x14ac:dyDescent="0.25">
      <c r="B1241" s="16"/>
      <c r="C1241" s="17"/>
      <c r="D1241" s="24"/>
      <c r="E1241" s="17"/>
      <c r="F1241" s="17"/>
      <c r="G1241" s="17"/>
      <c r="H1241" s="17"/>
      <c r="I1241" s="17"/>
      <c r="J1241" s="18"/>
      <c r="K1241" s="17"/>
      <c r="L1241" s="17"/>
      <c r="M1241" s="17"/>
      <c r="N1241" s="17"/>
      <c r="O1241" s="19"/>
      <c r="P1241" s="20"/>
      <c r="Q1241" s="195"/>
      <c r="R1241" s="20"/>
      <c r="S1241" s="14"/>
      <c r="T1241" s="14"/>
      <c r="U1241" s="20"/>
      <c r="V1241" s="20"/>
      <c r="W1241" s="14">
        <f>Q1241*S1241</f>
        <v>0</v>
      </c>
      <c r="X1241" s="23"/>
    </row>
    <row r="1242" spans="2:24" ht="18" x14ac:dyDescent="0.25">
      <c r="B1242" s="16"/>
      <c r="C1242" s="18"/>
      <c r="D1242" s="17"/>
      <c r="E1242" s="17"/>
      <c r="F1242" s="17"/>
      <c r="G1242" s="17"/>
      <c r="H1242" s="18"/>
      <c r="I1242" s="18"/>
      <c r="J1242" s="17"/>
      <c r="K1242" s="18"/>
      <c r="L1242" s="17"/>
      <c r="M1242" s="17"/>
      <c r="N1242" s="17"/>
      <c r="O1242" s="19"/>
      <c r="P1242" s="20"/>
      <c r="Q1242" s="20"/>
      <c r="R1242" s="20"/>
      <c r="S1242" s="20"/>
      <c r="T1242" s="14"/>
      <c r="U1242" s="20"/>
      <c r="V1242" s="20"/>
      <c r="W1242" s="14"/>
      <c r="X1242" s="23"/>
    </row>
    <row r="1243" spans="2:24" ht="18" x14ac:dyDescent="0.25">
      <c r="B1243" s="16"/>
      <c r="C1243" s="17"/>
      <c r="D1243" s="17"/>
      <c r="E1243" s="17"/>
      <c r="F1243" s="17"/>
      <c r="G1243" s="17"/>
      <c r="H1243" s="17"/>
      <c r="I1243" s="17"/>
      <c r="J1243" s="17"/>
      <c r="K1243" s="17"/>
      <c r="L1243" s="17"/>
      <c r="M1243" s="17"/>
      <c r="N1243" s="17"/>
      <c r="O1243" s="19"/>
      <c r="Q1243" s="20"/>
      <c r="R1243" s="20"/>
      <c r="S1243" s="20"/>
      <c r="T1243" s="14"/>
      <c r="U1243" s="20"/>
      <c r="V1243" s="20"/>
      <c r="W1243" s="14"/>
      <c r="X1243" s="23"/>
    </row>
    <row r="1244" spans="2:24" ht="18" x14ac:dyDescent="0.25">
      <c r="B1244" s="16"/>
      <c r="C1244" s="17"/>
      <c r="D1244" s="17"/>
      <c r="E1244" s="17"/>
      <c r="F1244" s="17"/>
      <c r="G1244" s="17"/>
      <c r="H1244" s="17"/>
      <c r="I1244" s="17"/>
      <c r="J1244" s="17"/>
      <c r="K1244" s="17"/>
      <c r="L1244" s="17"/>
      <c r="M1244" s="17"/>
      <c r="N1244" s="17"/>
      <c r="O1244" s="19"/>
      <c r="P1244" s="21"/>
      <c r="Q1244" s="20"/>
      <c r="R1244" s="20"/>
      <c r="S1244" s="20"/>
      <c r="T1244" s="14"/>
      <c r="U1244" s="20"/>
      <c r="V1244" s="20"/>
      <c r="W1244" s="14"/>
      <c r="X1244" s="23"/>
    </row>
    <row r="1245" spans="2:24" ht="18" x14ac:dyDescent="0.25">
      <c r="B1245" s="16"/>
      <c r="D1245" s="17"/>
      <c r="E1245" s="17"/>
      <c r="F1245" s="17"/>
      <c r="G1245" s="17"/>
      <c r="H1245" s="17"/>
      <c r="I1245" s="17"/>
      <c r="J1245" s="17"/>
      <c r="K1245" s="17"/>
      <c r="L1245" s="17"/>
      <c r="M1245" s="17"/>
      <c r="N1245" s="17"/>
      <c r="O1245" s="19"/>
      <c r="P1245" s="25"/>
      <c r="Q1245" s="20"/>
      <c r="R1245" s="20"/>
      <c r="S1245" s="20"/>
      <c r="T1245" s="20"/>
      <c r="U1245" s="20"/>
      <c r="V1245" s="20"/>
      <c r="W1245" s="14"/>
      <c r="X1245" s="23"/>
    </row>
    <row r="1246" spans="2:24" ht="18" x14ac:dyDescent="0.25">
      <c r="B1246" s="16"/>
      <c r="C1246" s="17"/>
      <c r="D1246" s="17"/>
      <c r="E1246" s="17"/>
      <c r="F1246" s="17"/>
      <c r="G1246" s="17"/>
      <c r="H1246" s="17"/>
      <c r="I1246" s="17"/>
      <c r="J1246" s="17"/>
      <c r="K1246" s="17"/>
      <c r="L1246" s="17"/>
      <c r="M1246" s="17"/>
      <c r="N1246" s="17"/>
      <c r="O1246" s="19"/>
      <c r="P1246" s="21"/>
      <c r="Q1246" s="20"/>
      <c r="R1246" s="20"/>
      <c r="S1246" s="20"/>
      <c r="T1246" s="20"/>
      <c r="U1246" s="20"/>
      <c r="V1246" s="20"/>
      <c r="W1246" s="14"/>
      <c r="X1246" s="23"/>
    </row>
    <row r="1247" spans="2:24" ht="18" x14ac:dyDescent="0.25">
      <c r="B1247" s="16"/>
      <c r="C1247" s="17"/>
      <c r="D1247" s="17"/>
      <c r="E1247" s="17"/>
      <c r="F1247" s="17"/>
      <c r="G1247" s="17"/>
      <c r="H1247" s="17"/>
      <c r="I1247" s="17"/>
      <c r="J1247" s="17"/>
      <c r="K1247" s="17"/>
      <c r="L1247" s="17"/>
      <c r="M1247" s="17"/>
      <c r="N1247" s="17"/>
      <c r="O1247" s="19"/>
      <c r="P1247" s="21"/>
      <c r="Q1247" s="20"/>
      <c r="R1247" s="20"/>
      <c r="S1247" s="20"/>
      <c r="T1247" s="20"/>
      <c r="U1247" s="20"/>
      <c r="V1247" s="20"/>
      <c r="W1247" s="14"/>
      <c r="X1247" s="23"/>
    </row>
    <row r="1248" spans="2:24" ht="18" x14ac:dyDescent="0.25">
      <c r="B1248" s="16"/>
      <c r="C1248" s="17"/>
      <c r="D1248" s="17"/>
      <c r="E1248" s="17"/>
      <c r="F1248" s="17"/>
      <c r="G1248" s="17"/>
      <c r="H1248" s="17"/>
      <c r="I1248" s="17"/>
      <c r="J1248" s="17"/>
      <c r="K1248" s="17"/>
      <c r="L1248" s="17"/>
      <c r="M1248" s="17"/>
      <c r="N1248" s="17"/>
      <c r="O1248" s="19"/>
      <c r="P1248" s="21"/>
      <c r="Q1248" s="20"/>
      <c r="R1248" s="20"/>
      <c r="S1248" s="20"/>
      <c r="T1248" s="20"/>
      <c r="U1248" s="20"/>
      <c r="V1248" s="20"/>
      <c r="W1248" s="14"/>
      <c r="X1248" s="23"/>
    </row>
    <row r="1249" spans="2:24" ht="18" x14ac:dyDescent="0.25">
      <c r="B1249" s="16"/>
      <c r="C1249" s="17"/>
      <c r="D1249" s="17"/>
      <c r="E1249" s="17"/>
      <c r="F1249" s="17"/>
      <c r="G1249" s="17"/>
      <c r="H1249" s="17"/>
      <c r="I1249" s="17"/>
      <c r="J1249" s="17"/>
      <c r="K1249" s="17"/>
      <c r="L1249" s="17"/>
      <c r="M1249" s="17"/>
      <c r="N1249" s="17"/>
      <c r="O1249" s="19"/>
      <c r="P1249" s="26"/>
      <c r="Q1249" s="20"/>
      <c r="R1249" s="20"/>
      <c r="S1249" s="20"/>
      <c r="T1249" s="20"/>
      <c r="U1249" s="20"/>
      <c r="V1249" s="20"/>
      <c r="W1249" s="14"/>
      <c r="X1249" s="23"/>
    </row>
    <row r="1250" spans="2:24" ht="18" x14ac:dyDescent="0.25">
      <c r="B1250" s="16"/>
      <c r="C1250" s="17"/>
      <c r="D1250" s="17"/>
      <c r="E1250" s="17"/>
      <c r="F1250" s="17"/>
      <c r="G1250" s="17"/>
      <c r="H1250" s="17"/>
      <c r="I1250" s="17"/>
      <c r="J1250" s="17"/>
      <c r="K1250" s="17"/>
      <c r="L1250" s="17"/>
      <c r="M1250" s="17"/>
      <c r="N1250" s="17"/>
      <c r="O1250" s="19"/>
      <c r="P1250" s="26"/>
      <c r="Q1250" s="20"/>
      <c r="R1250" s="20"/>
      <c r="S1250" s="20"/>
      <c r="T1250" s="20"/>
      <c r="U1250" s="20"/>
      <c r="V1250" s="20"/>
      <c r="W1250" s="14"/>
      <c r="X1250" s="23"/>
    </row>
    <row r="1251" spans="2:24" ht="18.75" thickBot="1" x14ac:dyDescent="0.3">
      <c r="B1251" s="27"/>
      <c r="C1251" s="28"/>
      <c r="D1251" s="29"/>
      <c r="E1251" s="28"/>
      <c r="F1251" s="29"/>
      <c r="G1251" s="29"/>
      <c r="H1251" s="29"/>
      <c r="I1251" s="29"/>
      <c r="J1251" s="29"/>
      <c r="K1251" s="29"/>
      <c r="L1251" s="29"/>
      <c r="M1251" s="29"/>
      <c r="N1251" s="29"/>
      <c r="O1251" s="30"/>
      <c r="P1251" s="31"/>
      <c r="Q1251" s="32"/>
      <c r="R1251" s="32"/>
      <c r="S1251" s="32"/>
      <c r="T1251" s="32"/>
      <c r="U1251" s="32"/>
      <c r="V1251" s="33"/>
      <c r="W1251" s="34"/>
      <c r="X1251" s="35"/>
    </row>
    <row r="1252" spans="2:24" ht="18.75" thickBot="1" x14ac:dyDescent="0.3">
      <c r="B1252" s="786"/>
      <c r="C1252" s="787"/>
      <c r="D1252" s="787"/>
      <c r="E1252" s="787"/>
      <c r="F1252" s="787"/>
      <c r="G1252" s="787"/>
      <c r="H1252" s="787"/>
      <c r="I1252" s="787"/>
      <c r="J1252" s="787"/>
      <c r="K1252" s="787"/>
      <c r="L1252" s="787"/>
      <c r="M1252" s="787"/>
      <c r="N1252" s="787"/>
      <c r="O1252" s="787"/>
      <c r="P1252" s="788" t="s">
        <v>58</v>
      </c>
      <c r="Q1252" s="787"/>
      <c r="R1252" s="789" t="s">
        <v>53</v>
      </c>
      <c r="S1252" s="790"/>
      <c r="T1252" s="790"/>
      <c r="U1252" s="791"/>
      <c r="V1252" s="36"/>
      <c r="W1252" s="37"/>
      <c r="X1252" s="38">
        <f>SUM(W1229:W1251)</f>
        <v>5.6700000000000008</v>
      </c>
    </row>
    <row r="1253" spans="2:24" ht="17.25" thickBot="1" x14ac:dyDescent="0.3">
      <c r="B1253" s="792" t="s">
        <v>59</v>
      </c>
      <c r="C1253" s="793"/>
      <c r="D1253" s="793"/>
      <c r="E1253" s="793"/>
      <c r="F1253" s="793"/>
      <c r="G1253" s="793"/>
      <c r="H1253" s="793"/>
      <c r="I1253" s="794"/>
      <c r="J1253" s="792" t="s">
        <v>60</v>
      </c>
      <c r="K1253" s="793"/>
      <c r="L1253" s="793"/>
      <c r="M1253" s="793"/>
      <c r="N1253" s="793"/>
      <c r="O1253" s="793"/>
      <c r="P1253" s="794"/>
      <c r="Q1253" s="39"/>
      <c r="R1253" s="40"/>
      <c r="S1253" s="40"/>
      <c r="T1253" s="40"/>
      <c r="U1253" s="40"/>
      <c r="V1253" s="40"/>
      <c r="W1253" s="40"/>
      <c r="X1253" s="41"/>
    </row>
    <row r="1254" spans="2:24" ht="21" thickBot="1" x14ac:dyDescent="0.3">
      <c r="B1254" s="795"/>
      <c r="C1254" s="787"/>
      <c r="D1254" s="787"/>
      <c r="E1254" s="787"/>
      <c r="F1254" s="787"/>
      <c r="G1254" s="787"/>
      <c r="H1254" s="787"/>
      <c r="I1254" s="796"/>
      <c r="J1254" s="795"/>
      <c r="K1254" s="787"/>
      <c r="L1254" s="787"/>
      <c r="M1254" s="787"/>
      <c r="N1254" s="787"/>
      <c r="O1254" s="787"/>
      <c r="P1254" s="796"/>
      <c r="Q1254" s="797" t="s">
        <v>61</v>
      </c>
      <c r="R1254" s="798"/>
      <c r="S1254" s="798"/>
      <c r="T1254" s="798"/>
      <c r="U1254" s="798"/>
      <c r="V1254" s="798"/>
      <c r="W1254" s="799"/>
      <c r="X1254" s="42">
        <f>X1252</f>
        <v>5.6700000000000008</v>
      </c>
    </row>
    <row r="1256" spans="2:24" ht="15.75" thickBot="1" x14ac:dyDescent="0.3"/>
    <row r="1257" spans="2:24" x14ac:dyDescent="0.25">
      <c r="B1257" s="800"/>
      <c r="C1257" s="793"/>
      <c r="D1257" s="793"/>
      <c r="E1257" s="793"/>
      <c r="F1257" s="793"/>
      <c r="G1257" s="803" t="s">
        <v>42</v>
      </c>
      <c r="H1257" s="793"/>
      <c r="I1257" s="793"/>
      <c r="J1257" s="793"/>
      <c r="K1257" s="793"/>
      <c r="L1257" s="793"/>
      <c r="M1257" s="793"/>
      <c r="N1257" s="793"/>
      <c r="O1257" s="793"/>
      <c r="P1257" s="793"/>
      <c r="Q1257" s="793"/>
      <c r="R1257" s="804" t="s">
        <v>1</v>
      </c>
      <c r="S1257" s="805"/>
      <c r="T1257" s="805"/>
      <c r="U1257" s="806"/>
      <c r="V1257" s="807" t="s">
        <v>43</v>
      </c>
      <c r="W1257" s="805"/>
      <c r="X1257" s="808"/>
    </row>
    <row r="1258" spans="2:24" x14ac:dyDescent="0.25">
      <c r="B1258" s="801"/>
      <c r="C1258" s="802"/>
      <c r="D1258" s="802"/>
      <c r="E1258" s="802"/>
      <c r="F1258" s="802"/>
      <c r="G1258" s="801"/>
      <c r="H1258" s="802"/>
      <c r="I1258" s="802"/>
      <c r="J1258" s="802"/>
      <c r="K1258" s="802"/>
      <c r="L1258" s="802"/>
      <c r="M1258" s="802"/>
      <c r="N1258" s="802"/>
      <c r="O1258" s="802"/>
      <c r="P1258" s="802"/>
      <c r="Q1258" s="802"/>
      <c r="R1258" s="809" t="s">
        <v>3</v>
      </c>
      <c r="S1258" s="810"/>
      <c r="T1258" s="810"/>
      <c r="U1258" s="811"/>
      <c r="V1258" s="812">
        <v>1</v>
      </c>
      <c r="W1258" s="810"/>
      <c r="X1258" s="813"/>
    </row>
    <row r="1259" spans="2:24" ht="15.75" thickBot="1" x14ac:dyDescent="0.3">
      <c r="B1259" s="795"/>
      <c r="C1259" s="787"/>
      <c r="D1259" s="787"/>
      <c r="E1259" s="787"/>
      <c r="F1259" s="787"/>
      <c r="G1259" s="795"/>
      <c r="H1259" s="787"/>
      <c r="I1259" s="787"/>
      <c r="J1259" s="787"/>
      <c r="K1259" s="787"/>
      <c r="L1259" s="787"/>
      <c r="M1259" s="787"/>
      <c r="N1259" s="787"/>
      <c r="O1259" s="787"/>
      <c r="P1259" s="787"/>
      <c r="Q1259" s="787"/>
      <c r="R1259" s="814" t="s">
        <v>4</v>
      </c>
      <c r="S1259" s="815"/>
      <c r="T1259" s="815"/>
      <c r="U1259" s="816"/>
      <c r="V1259" s="817">
        <v>44236</v>
      </c>
      <c r="W1259" s="818"/>
      <c r="X1259" s="819"/>
    </row>
    <row r="1260" spans="2:24" x14ac:dyDescent="0.25">
      <c r="B1260" s="820" t="s">
        <v>44</v>
      </c>
      <c r="C1260" s="793"/>
      <c r="D1260" s="793"/>
      <c r="E1260" s="793"/>
      <c r="F1260" s="794"/>
      <c r="G1260" s="821" t="s">
        <v>45</v>
      </c>
      <c r="H1260" s="822"/>
      <c r="I1260" s="822"/>
      <c r="J1260" s="822"/>
      <c r="K1260" s="822"/>
      <c r="L1260" s="822"/>
      <c r="M1260" s="822"/>
      <c r="N1260" s="822"/>
      <c r="O1260" s="822"/>
      <c r="P1260" s="822"/>
      <c r="Q1260" s="822"/>
      <c r="R1260" s="822"/>
      <c r="S1260" s="822"/>
      <c r="T1260" s="822"/>
      <c r="U1260" s="822"/>
      <c r="V1260" s="822"/>
      <c r="W1260" s="822"/>
      <c r="X1260" s="823"/>
    </row>
    <row r="1261" spans="2:24" ht="15.75" thickBot="1" x14ac:dyDescent="0.3">
      <c r="B1261" s="795"/>
      <c r="C1261" s="787"/>
      <c r="D1261" s="787"/>
      <c r="E1261" s="787"/>
      <c r="F1261" s="796"/>
      <c r="G1261" s="824"/>
      <c r="H1261" s="825"/>
      <c r="I1261" s="825"/>
      <c r="J1261" s="825"/>
      <c r="K1261" s="825"/>
      <c r="L1261" s="825"/>
      <c r="M1261" s="825"/>
      <c r="N1261" s="825"/>
      <c r="O1261" s="825"/>
      <c r="P1261" s="825"/>
      <c r="Q1261" s="825"/>
      <c r="R1261" s="825"/>
      <c r="S1261" s="825"/>
      <c r="T1261" s="825"/>
      <c r="U1261" s="825"/>
      <c r="V1261" s="825"/>
      <c r="W1261" s="825"/>
      <c r="X1261" s="826"/>
    </row>
    <row r="1262" spans="2:24" ht="18.75" thickBot="1" x14ac:dyDescent="0.3">
      <c r="B1262" s="827" t="s">
        <v>46</v>
      </c>
      <c r="C1262" s="798"/>
      <c r="D1262" s="798"/>
      <c r="E1262" s="798"/>
      <c r="F1262" s="798"/>
      <c r="G1262" s="798"/>
      <c r="H1262" s="822" t="s">
        <v>47</v>
      </c>
      <c r="I1262" s="793"/>
      <c r="J1262" s="828"/>
      <c r="K1262" s="798"/>
      <c r="L1262" s="798"/>
      <c r="M1262" s="798"/>
      <c r="N1262" s="798"/>
      <c r="O1262" s="798"/>
      <c r="P1262" s="828" t="s">
        <v>48</v>
      </c>
      <c r="Q1262" s="798"/>
      <c r="R1262" s="798"/>
      <c r="S1262" s="798"/>
      <c r="T1262" s="798"/>
      <c r="U1262" s="798"/>
      <c r="V1262" s="798"/>
      <c r="W1262" s="798"/>
      <c r="X1262" s="799"/>
    </row>
    <row r="1263" spans="2:24" ht="33" customHeight="1" thickBot="1" x14ac:dyDescent="0.3">
      <c r="B1263" s="829">
        <f>PRESUPUESTO!$B$47</f>
        <v>6</v>
      </c>
      <c r="C1263" s="793"/>
      <c r="D1263" s="793"/>
      <c r="E1263" s="793"/>
      <c r="F1263" s="793"/>
      <c r="G1263" s="793"/>
      <c r="H1263" s="830">
        <f>PRESUPUESTO!B52</f>
        <v>6.0499999999999989</v>
      </c>
      <c r="I1263" s="831"/>
      <c r="J1263" s="832" t="str">
        <f>PRESUPUESTO!$F$47</f>
        <v>CARPINTERIA EN MADERA Y METALICA</v>
      </c>
      <c r="K1263" s="798"/>
      <c r="L1263" s="798"/>
      <c r="M1263" s="798"/>
      <c r="N1263" s="798"/>
      <c r="O1263" s="799"/>
      <c r="P1263" s="833" t="str">
        <f>PRESUPUESTO!F52</f>
        <v>Mantenimiento  y pintura  en anticorrosivo y esmalte de la escalera metalica.</v>
      </c>
      <c r="Q1263" s="793"/>
      <c r="R1263" s="793"/>
      <c r="S1263" s="793"/>
      <c r="T1263" s="793"/>
      <c r="U1263" s="793"/>
      <c r="V1263" s="793"/>
      <c r="W1263" s="793"/>
      <c r="X1263" s="794"/>
    </row>
    <row r="1264" spans="2:24" ht="18.75" thickBot="1" x14ac:dyDescent="0.3">
      <c r="B1264" s="821" t="s">
        <v>49</v>
      </c>
      <c r="C1264" s="834"/>
      <c r="D1264" s="834"/>
      <c r="E1264" s="834"/>
      <c r="F1264" s="834"/>
      <c r="G1264" s="834"/>
      <c r="H1264" s="835"/>
      <c r="I1264" s="835"/>
      <c r="J1264" s="834"/>
      <c r="K1264" s="834"/>
      <c r="L1264" s="834"/>
      <c r="M1264" s="834"/>
      <c r="N1264" s="834"/>
      <c r="O1264" s="834"/>
      <c r="P1264" s="837" t="s">
        <v>50</v>
      </c>
      <c r="Q1264" s="839" t="s">
        <v>51</v>
      </c>
      <c r="R1264" s="840"/>
      <c r="S1264" s="841"/>
      <c r="T1264" s="842" t="s">
        <v>20</v>
      </c>
      <c r="U1264" s="844" t="s">
        <v>52</v>
      </c>
      <c r="V1264" s="846" t="s">
        <v>53</v>
      </c>
      <c r="W1264" s="847"/>
      <c r="X1264" s="848"/>
    </row>
    <row r="1265" spans="2:24" ht="26.25" thickBot="1" x14ac:dyDescent="0.3">
      <c r="B1265" s="836"/>
      <c r="C1265" s="835"/>
      <c r="D1265" s="835"/>
      <c r="E1265" s="835"/>
      <c r="F1265" s="835"/>
      <c r="G1265" s="835"/>
      <c r="H1265" s="835"/>
      <c r="I1265" s="835"/>
      <c r="J1265" s="835"/>
      <c r="K1265" s="835"/>
      <c r="L1265" s="835"/>
      <c r="M1265" s="835"/>
      <c r="N1265" s="835"/>
      <c r="O1265" s="835"/>
      <c r="P1265" s="838"/>
      <c r="Q1265" s="4" t="s">
        <v>54</v>
      </c>
      <c r="R1265" s="5" t="s">
        <v>55</v>
      </c>
      <c r="S1265" s="6" t="s">
        <v>56</v>
      </c>
      <c r="T1265" s="843"/>
      <c r="U1265" s="845"/>
      <c r="V1265" s="7" t="s">
        <v>57</v>
      </c>
      <c r="W1265" s="8" t="s">
        <v>21</v>
      </c>
      <c r="X1265" s="9" t="s">
        <v>22</v>
      </c>
    </row>
    <row r="1266" spans="2:24" ht="18" x14ac:dyDescent="0.25">
      <c r="B1266" s="10"/>
      <c r="C1266" s="11"/>
      <c r="D1266" s="11"/>
      <c r="E1266" s="11"/>
      <c r="F1266" s="11"/>
      <c r="G1266" s="11"/>
      <c r="H1266" s="11"/>
      <c r="I1266" s="11"/>
      <c r="J1266" s="11"/>
      <c r="K1266" s="11"/>
      <c r="L1266" s="11"/>
      <c r="M1266" s="11"/>
      <c r="N1266" s="11"/>
      <c r="O1266" s="12"/>
      <c r="P1266" s="13"/>
      <c r="Q1266" s="14"/>
      <c r="R1266" s="14"/>
      <c r="S1266" s="14"/>
      <c r="T1266" s="14"/>
      <c r="U1266" s="14"/>
      <c r="V1266" s="14"/>
      <c r="W1266" s="14"/>
      <c r="X1266" s="15"/>
    </row>
    <row r="1267" spans="2:24" ht="18" x14ac:dyDescent="0.25">
      <c r="B1267" s="16"/>
      <c r="C1267" s="17"/>
      <c r="D1267" s="17"/>
      <c r="E1267" s="17"/>
      <c r="F1267" s="18"/>
      <c r="G1267" s="18"/>
      <c r="H1267" s="18"/>
      <c r="I1267" s="18"/>
      <c r="J1267" s="18"/>
      <c r="K1267" s="18"/>
      <c r="L1267" s="17"/>
      <c r="M1267" s="17"/>
      <c r="N1267" s="17"/>
      <c r="O1267" s="19"/>
      <c r="P1267" s="412" t="s">
        <v>356</v>
      </c>
      <c r="Q1267" s="415"/>
      <c r="R1267" s="14"/>
      <c r="S1267" s="14"/>
      <c r="T1267" s="14"/>
      <c r="U1267" s="14"/>
      <c r="V1267" s="14"/>
      <c r="W1267" s="14"/>
      <c r="X1267" s="15"/>
    </row>
    <row r="1268" spans="2:24" ht="18" x14ac:dyDescent="0.25">
      <c r="B1268" s="16"/>
      <c r="C1268" s="17"/>
      <c r="D1268" s="17"/>
      <c r="E1268" s="17"/>
      <c r="F1268" s="18"/>
      <c r="G1268" s="18"/>
      <c r="H1268" s="18"/>
      <c r="I1268" s="18"/>
      <c r="J1268" s="18"/>
      <c r="K1268" s="18"/>
      <c r="L1268" s="17"/>
      <c r="M1268" s="17"/>
      <c r="N1268" s="17"/>
      <c r="O1268" s="19"/>
      <c r="P1268" s="20" t="s">
        <v>387</v>
      </c>
      <c r="Q1268" s="20">
        <f>2.1+1.25</f>
        <v>3.35</v>
      </c>
      <c r="R1268" s="14">
        <f>0.7+0.5+0.5</f>
        <v>1.7</v>
      </c>
      <c r="S1268" s="14"/>
      <c r="T1268" s="14"/>
      <c r="U1268" s="14"/>
      <c r="V1268" s="14"/>
      <c r="W1268" s="14">
        <f>Q1268*R1268</f>
        <v>5.6950000000000003</v>
      </c>
      <c r="X1268" s="15"/>
    </row>
    <row r="1269" spans="2:24" ht="18" x14ac:dyDescent="0.25">
      <c r="B1269" s="16"/>
      <c r="C1269" s="17"/>
      <c r="D1269" s="17"/>
      <c r="E1269" s="17"/>
      <c r="F1269" s="18"/>
      <c r="G1269" s="18"/>
      <c r="H1269" s="18"/>
      <c r="I1269" s="18"/>
      <c r="J1269" s="18"/>
      <c r="K1269" s="18"/>
      <c r="L1269" s="17"/>
      <c r="M1269" s="17"/>
      <c r="N1269" s="17"/>
      <c r="O1269" s="19"/>
      <c r="P1269" s="20"/>
      <c r="Q1269" s="20"/>
      <c r="R1269" s="20"/>
      <c r="S1269" s="14"/>
      <c r="T1269" s="14"/>
      <c r="U1269" s="20"/>
      <c r="V1269" s="14"/>
      <c r="W1269" s="14"/>
      <c r="X1269" s="15"/>
    </row>
    <row r="1270" spans="2:24" ht="18" x14ac:dyDescent="0.25">
      <c r="B1270" s="16"/>
      <c r="D1270" s="17"/>
      <c r="E1270" s="17"/>
      <c r="F1270" s="18"/>
      <c r="G1270" s="18"/>
      <c r="H1270" s="18"/>
      <c r="J1270" s="18"/>
      <c r="K1270" s="18"/>
      <c r="L1270" s="17"/>
      <c r="M1270" s="17"/>
      <c r="N1270" s="17"/>
      <c r="O1270" s="19"/>
      <c r="P1270" s="20"/>
      <c r="Q1270" s="20"/>
      <c r="R1270" s="20"/>
      <c r="S1270" s="20"/>
      <c r="T1270" s="14"/>
      <c r="U1270" s="20"/>
      <c r="V1270" s="14"/>
      <c r="W1270" s="14"/>
      <c r="X1270" s="15"/>
    </row>
    <row r="1271" spans="2:24" ht="18" x14ac:dyDescent="0.25">
      <c r="B1271" s="22"/>
      <c r="C1271" s="17"/>
      <c r="D1271" s="18"/>
      <c r="E1271" s="17"/>
      <c r="F1271" s="18"/>
      <c r="G1271" s="18"/>
      <c r="H1271" s="18"/>
      <c r="I1271" s="18"/>
      <c r="J1271" s="18"/>
      <c r="K1271" s="18"/>
      <c r="L1271" s="17"/>
      <c r="M1271" s="17"/>
      <c r="N1271" s="17"/>
      <c r="O1271" s="19"/>
      <c r="P1271" s="21"/>
      <c r="Q1271" s="20"/>
      <c r="R1271" s="20"/>
      <c r="S1271" s="20"/>
      <c r="T1271" s="14"/>
      <c r="U1271" s="20"/>
      <c r="V1271" s="14"/>
      <c r="W1271" s="14"/>
      <c r="X1271" s="15"/>
    </row>
    <row r="1272" spans="2:24" ht="18" x14ac:dyDescent="0.25">
      <c r="B1272" s="16"/>
      <c r="C1272" s="17"/>
      <c r="D1272" s="17"/>
      <c r="E1272" s="17"/>
      <c r="F1272" s="18"/>
      <c r="G1272" s="18"/>
      <c r="H1272" s="18"/>
      <c r="I1272" s="18"/>
      <c r="J1272" s="18"/>
      <c r="K1272" s="18"/>
      <c r="L1272" s="17"/>
      <c r="M1272" s="17"/>
      <c r="N1272" s="17"/>
      <c r="O1272" s="19"/>
      <c r="P1272" s="412" t="s">
        <v>361</v>
      </c>
      <c r="Q1272" s="20"/>
      <c r="R1272" s="20"/>
      <c r="S1272" s="20"/>
      <c r="T1272" s="14"/>
      <c r="U1272" s="20"/>
      <c r="V1272" s="14"/>
      <c r="W1272" s="14"/>
      <c r="X1272" s="23"/>
    </row>
    <row r="1273" spans="2:24" ht="18" x14ac:dyDescent="0.25">
      <c r="B1273" s="16"/>
      <c r="C1273" s="17"/>
      <c r="D1273" s="17"/>
      <c r="E1273" s="17"/>
      <c r="F1273" s="17"/>
      <c r="G1273" s="17"/>
      <c r="H1273" s="17"/>
      <c r="I1273" s="17"/>
      <c r="J1273" s="17"/>
      <c r="K1273" s="17"/>
      <c r="L1273" s="17"/>
      <c r="M1273" s="17"/>
      <c r="N1273" s="17"/>
      <c r="O1273" s="19"/>
      <c r="P1273" s="20"/>
      <c r="Q1273" s="20"/>
      <c r="R1273" s="194"/>
      <c r="S1273" s="20"/>
      <c r="T1273" s="14"/>
      <c r="U1273" s="20"/>
      <c r="V1273" s="14"/>
      <c r="W1273" s="14">
        <f>Q1273*R1273</f>
        <v>0</v>
      </c>
      <c r="X1273" s="23"/>
    </row>
    <row r="1274" spans="2:24" ht="18" x14ac:dyDescent="0.25">
      <c r="B1274" s="16"/>
      <c r="C1274" s="18"/>
      <c r="D1274" s="17"/>
      <c r="E1274" s="17"/>
      <c r="F1274" s="17"/>
      <c r="G1274" s="17"/>
      <c r="H1274" s="17"/>
      <c r="I1274" s="17"/>
      <c r="J1274" s="17"/>
      <c r="K1274" s="17"/>
      <c r="L1274" s="17"/>
      <c r="M1274" s="17"/>
      <c r="N1274" s="17"/>
      <c r="O1274" s="19"/>
      <c r="P1274" s="20"/>
      <c r="Q1274" s="20"/>
      <c r="R1274" s="20"/>
      <c r="S1274" s="20"/>
      <c r="T1274" s="14"/>
      <c r="U1274" s="20"/>
      <c r="V1274" s="14"/>
      <c r="W1274" s="14">
        <f>Q1274*R1274</f>
        <v>0</v>
      </c>
      <c r="X1274" s="23"/>
    </row>
    <row r="1275" spans="2:24" ht="18" x14ac:dyDescent="0.25">
      <c r="B1275" s="16"/>
      <c r="C1275" s="17"/>
      <c r="D1275" s="17"/>
      <c r="E1275" s="17"/>
      <c r="F1275" s="17"/>
      <c r="G1275" s="17"/>
      <c r="H1275" s="17"/>
      <c r="I1275" s="17"/>
      <c r="J1275" s="17"/>
      <c r="K1275" s="17"/>
      <c r="L1275" s="17"/>
      <c r="M1275" s="17"/>
      <c r="N1275" s="17"/>
      <c r="O1275" s="19"/>
      <c r="P1275" s="20"/>
      <c r="Q1275" s="20"/>
      <c r="R1275" s="20"/>
      <c r="S1275" s="20"/>
      <c r="T1275" s="14"/>
      <c r="U1275" s="20"/>
      <c r="V1275" s="14"/>
      <c r="W1275" s="14"/>
      <c r="X1275" s="23"/>
    </row>
    <row r="1276" spans="2:24" ht="18" x14ac:dyDescent="0.25">
      <c r="B1276" s="16"/>
      <c r="C1276" s="17"/>
      <c r="D1276" s="17"/>
      <c r="E1276" s="18"/>
      <c r="F1276" s="17"/>
      <c r="G1276" s="17"/>
      <c r="H1276" s="17"/>
      <c r="I1276" s="17"/>
      <c r="J1276" s="17"/>
      <c r="K1276" s="17"/>
      <c r="L1276" s="17"/>
      <c r="M1276" s="17"/>
      <c r="N1276" s="17"/>
      <c r="O1276" s="19"/>
      <c r="P1276" s="13"/>
      <c r="Q1276" s="20"/>
      <c r="R1276" s="20"/>
      <c r="S1276" s="20"/>
      <c r="T1276" s="14"/>
      <c r="U1276" s="20"/>
      <c r="V1276" s="14"/>
      <c r="W1276" s="14"/>
      <c r="X1276" s="23"/>
    </row>
    <row r="1277" spans="2:24" ht="18" x14ac:dyDescent="0.25">
      <c r="B1277" s="16"/>
      <c r="C1277" s="18"/>
      <c r="D1277" s="18"/>
      <c r="E1277" s="18"/>
      <c r="F1277" s="18"/>
      <c r="G1277" s="18"/>
      <c r="H1277" s="18"/>
      <c r="I1277" s="18"/>
      <c r="J1277" s="18"/>
      <c r="K1277" s="18"/>
      <c r="L1277" s="18"/>
      <c r="M1277" s="18"/>
      <c r="N1277" s="18"/>
      <c r="O1277" s="19"/>
      <c r="P1277" s="412" t="s">
        <v>362</v>
      </c>
      <c r="Q1277" s="20"/>
      <c r="R1277" s="20"/>
      <c r="S1277" s="20"/>
      <c r="T1277" s="14"/>
      <c r="U1277" s="20"/>
      <c r="V1277" s="14"/>
      <c r="W1277" s="14"/>
      <c r="X1277" s="23"/>
    </row>
    <row r="1278" spans="2:24" ht="18" x14ac:dyDescent="0.25">
      <c r="B1278" s="16"/>
      <c r="C1278" s="17"/>
      <c r="D1278" s="24"/>
      <c r="E1278" s="17"/>
      <c r="F1278" s="17"/>
      <c r="G1278" s="17"/>
      <c r="H1278" s="17"/>
      <c r="I1278" s="17"/>
      <c r="J1278" s="18"/>
      <c r="K1278" s="17"/>
      <c r="L1278" s="17"/>
      <c r="M1278" s="17"/>
      <c r="N1278" s="17"/>
      <c r="O1278" s="19"/>
      <c r="P1278" s="20" t="s">
        <v>387</v>
      </c>
      <c r="Q1278" s="195">
        <v>2.5</v>
      </c>
      <c r="R1278" s="20">
        <v>1.7</v>
      </c>
      <c r="S1278" s="14"/>
      <c r="T1278" s="14"/>
      <c r="U1278" s="20"/>
      <c r="V1278" s="20"/>
      <c r="W1278" s="14">
        <f>Q1278*R1278</f>
        <v>4.25</v>
      </c>
      <c r="X1278" s="23"/>
    </row>
    <row r="1279" spans="2:24" ht="18" x14ac:dyDescent="0.25">
      <c r="B1279" s="16"/>
      <c r="C1279" s="18"/>
      <c r="D1279" s="17"/>
      <c r="E1279" s="17"/>
      <c r="F1279" s="17"/>
      <c r="G1279" s="17"/>
      <c r="H1279" s="18"/>
      <c r="I1279" s="18"/>
      <c r="J1279" s="17"/>
      <c r="K1279" s="18"/>
      <c r="L1279" s="17"/>
      <c r="M1279" s="17"/>
      <c r="N1279" s="17"/>
      <c r="O1279" s="19"/>
      <c r="P1279" s="20"/>
      <c r="Q1279" s="20"/>
      <c r="R1279" s="20"/>
      <c r="S1279" s="20"/>
      <c r="T1279" s="14"/>
      <c r="U1279" s="20"/>
      <c r="V1279" s="20"/>
      <c r="W1279" s="14"/>
      <c r="X1279" s="23"/>
    </row>
    <row r="1280" spans="2:24" ht="18" x14ac:dyDescent="0.25">
      <c r="B1280" s="16"/>
      <c r="C1280" s="17"/>
      <c r="D1280" s="17"/>
      <c r="E1280" s="17"/>
      <c r="F1280" s="17"/>
      <c r="G1280" s="17"/>
      <c r="H1280" s="17"/>
      <c r="I1280" s="17"/>
      <c r="J1280" s="17"/>
      <c r="K1280" s="17"/>
      <c r="L1280" s="17"/>
      <c r="M1280" s="17"/>
      <c r="N1280" s="17"/>
      <c r="O1280" s="19"/>
      <c r="Q1280" s="20"/>
      <c r="R1280" s="20"/>
      <c r="S1280" s="20"/>
      <c r="T1280" s="14"/>
      <c r="U1280" s="20"/>
      <c r="V1280" s="20"/>
      <c r="W1280" s="14"/>
      <c r="X1280" s="23"/>
    </row>
    <row r="1281" spans="2:24" ht="18" x14ac:dyDescent="0.25">
      <c r="B1281" s="16"/>
      <c r="C1281" s="17"/>
      <c r="D1281" s="17"/>
      <c r="E1281" s="17"/>
      <c r="F1281" s="17"/>
      <c r="G1281" s="17"/>
      <c r="H1281" s="17"/>
      <c r="I1281" s="17"/>
      <c r="J1281" s="17"/>
      <c r="K1281" s="17"/>
      <c r="L1281" s="17"/>
      <c r="M1281" s="17"/>
      <c r="N1281" s="17"/>
      <c r="O1281" s="19"/>
      <c r="P1281" s="21"/>
      <c r="Q1281" s="20"/>
      <c r="R1281" s="20"/>
      <c r="S1281" s="20"/>
      <c r="T1281" s="14"/>
      <c r="U1281" s="20"/>
      <c r="V1281" s="20"/>
      <c r="W1281" s="14"/>
      <c r="X1281" s="23"/>
    </row>
    <row r="1282" spans="2:24" ht="18" x14ac:dyDescent="0.25">
      <c r="B1282" s="16"/>
      <c r="D1282" s="17"/>
      <c r="E1282" s="17"/>
      <c r="F1282" s="17"/>
      <c r="G1282" s="17"/>
      <c r="H1282" s="17"/>
      <c r="I1282" s="17"/>
      <c r="J1282" s="17"/>
      <c r="K1282" s="17"/>
      <c r="L1282" s="17"/>
      <c r="M1282" s="17"/>
      <c r="N1282" s="17"/>
      <c r="O1282" s="19"/>
      <c r="P1282" s="25"/>
      <c r="Q1282" s="20"/>
      <c r="R1282" s="20"/>
      <c r="S1282" s="20"/>
      <c r="T1282" s="20"/>
      <c r="U1282" s="20"/>
      <c r="V1282" s="20"/>
      <c r="W1282" s="14"/>
      <c r="X1282" s="23"/>
    </row>
    <row r="1283" spans="2:24" ht="18" x14ac:dyDescent="0.25">
      <c r="B1283" s="16"/>
      <c r="C1283" s="17"/>
      <c r="D1283" s="17"/>
      <c r="E1283" s="17"/>
      <c r="F1283" s="17"/>
      <c r="G1283" s="17"/>
      <c r="H1283" s="17"/>
      <c r="I1283" s="17"/>
      <c r="J1283" s="17"/>
      <c r="K1283" s="17"/>
      <c r="L1283" s="17"/>
      <c r="M1283" s="17"/>
      <c r="N1283" s="17"/>
      <c r="O1283" s="19"/>
      <c r="P1283" s="21"/>
      <c r="Q1283" s="20"/>
      <c r="R1283" s="20"/>
      <c r="S1283" s="20"/>
      <c r="T1283" s="20"/>
      <c r="U1283" s="20"/>
      <c r="V1283" s="20"/>
      <c r="W1283" s="14"/>
      <c r="X1283" s="23"/>
    </row>
    <row r="1284" spans="2:24" ht="18" x14ac:dyDescent="0.25">
      <c r="B1284" s="16"/>
      <c r="C1284" s="17"/>
      <c r="D1284" s="17"/>
      <c r="E1284" s="17"/>
      <c r="F1284" s="17"/>
      <c r="G1284" s="17"/>
      <c r="H1284" s="17"/>
      <c r="I1284" s="17"/>
      <c r="J1284" s="17"/>
      <c r="K1284" s="17"/>
      <c r="L1284" s="17"/>
      <c r="M1284" s="17"/>
      <c r="N1284" s="17"/>
      <c r="O1284" s="19"/>
      <c r="P1284" s="21"/>
      <c r="Q1284" s="20"/>
      <c r="R1284" s="20"/>
      <c r="S1284" s="20"/>
      <c r="T1284" s="20"/>
      <c r="U1284" s="20"/>
      <c r="V1284" s="20"/>
      <c r="W1284" s="14"/>
      <c r="X1284" s="23"/>
    </row>
    <row r="1285" spans="2:24" ht="18" x14ac:dyDescent="0.25">
      <c r="B1285" s="16"/>
      <c r="C1285" s="17"/>
      <c r="D1285" s="17"/>
      <c r="E1285" s="17"/>
      <c r="F1285" s="17"/>
      <c r="G1285" s="17"/>
      <c r="H1285" s="17"/>
      <c r="I1285" s="17"/>
      <c r="J1285" s="17"/>
      <c r="K1285" s="17"/>
      <c r="L1285" s="17"/>
      <c r="M1285" s="17"/>
      <c r="N1285" s="17"/>
      <c r="O1285" s="19"/>
      <c r="P1285" s="21"/>
      <c r="Q1285" s="20"/>
      <c r="R1285" s="20"/>
      <c r="S1285" s="20"/>
      <c r="T1285" s="20"/>
      <c r="U1285" s="20"/>
      <c r="V1285" s="20"/>
      <c r="W1285" s="14"/>
      <c r="X1285" s="23"/>
    </row>
    <row r="1286" spans="2:24" ht="18" x14ac:dyDescent="0.25">
      <c r="B1286" s="16"/>
      <c r="C1286" s="17"/>
      <c r="D1286" s="17"/>
      <c r="E1286" s="17"/>
      <c r="F1286" s="17"/>
      <c r="G1286" s="17"/>
      <c r="H1286" s="17"/>
      <c r="I1286" s="17"/>
      <c r="J1286" s="17"/>
      <c r="K1286" s="17"/>
      <c r="L1286" s="17"/>
      <c r="M1286" s="17"/>
      <c r="N1286" s="17"/>
      <c r="O1286" s="19"/>
      <c r="P1286" s="26"/>
      <c r="Q1286" s="20"/>
      <c r="R1286" s="20"/>
      <c r="S1286" s="20"/>
      <c r="T1286" s="20"/>
      <c r="U1286" s="20"/>
      <c r="V1286" s="20"/>
      <c r="W1286" s="14"/>
      <c r="X1286" s="23"/>
    </row>
    <row r="1287" spans="2:24" ht="18" x14ac:dyDescent="0.25">
      <c r="B1287" s="16"/>
      <c r="C1287" s="17"/>
      <c r="D1287" s="17"/>
      <c r="E1287" s="17"/>
      <c r="F1287" s="17"/>
      <c r="G1287" s="17"/>
      <c r="H1287" s="17"/>
      <c r="I1287" s="17"/>
      <c r="J1287" s="17"/>
      <c r="K1287" s="17"/>
      <c r="L1287" s="17"/>
      <c r="M1287" s="17"/>
      <c r="N1287" s="17"/>
      <c r="O1287" s="19"/>
      <c r="P1287" s="26"/>
      <c r="Q1287" s="20"/>
      <c r="R1287" s="20"/>
      <c r="S1287" s="20"/>
      <c r="T1287" s="20"/>
      <c r="U1287" s="20"/>
      <c r="V1287" s="20"/>
      <c r="W1287" s="14"/>
      <c r="X1287" s="23"/>
    </row>
    <row r="1288" spans="2:24" ht="18.75" thickBot="1" x14ac:dyDescent="0.3">
      <c r="B1288" s="27"/>
      <c r="C1288" s="28"/>
      <c r="D1288" s="29"/>
      <c r="E1288" s="28"/>
      <c r="F1288" s="29"/>
      <c r="G1288" s="29"/>
      <c r="H1288" s="29"/>
      <c r="I1288" s="29"/>
      <c r="J1288" s="29"/>
      <c r="K1288" s="29"/>
      <c r="L1288" s="29"/>
      <c r="M1288" s="29"/>
      <c r="N1288" s="29"/>
      <c r="O1288" s="30"/>
      <c r="P1288" s="31"/>
      <c r="Q1288" s="32"/>
      <c r="R1288" s="32"/>
      <c r="S1288" s="32"/>
      <c r="T1288" s="32"/>
      <c r="U1288" s="32"/>
      <c r="V1288" s="33"/>
      <c r="W1288" s="34"/>
      <c r="X1288" s="35"/>
    </row>
    <row r="1289" spans="2:24" ht="18.75" thickBot="1" x14ac:dyDescent="0.3">
      <c r="B1289" s="786"/>
      <c r="C1289" s="787"/>
      <c r="D1289" s="787"/>
      <c r="E1289" s="787"/>
      <c r="F1289" s="787"/>
      <c r="G1289" s="787"/>
      <c r="H1289" s="787"/>
      <c r="I1289" s="787"/>
      <c r="J1289" s="787"/>
      <c r="K1289" s="787"/>
      <c r="L1289" s="787"/>
      <c r="M1289" s="787"/>
      <c r="N1289" s="787"/>
      <c r="O1289" s="787"/>
      <c r="P1289" s="788" t="s">
        <v>58</v>
      </c>
      <c r="Q1289" s="787"/>
      <c r="R1289" s="789" t="s">
        <v>53</v>
      </c>
      <c r="S1289" s="790"/>
      <c r="T1289" s="790"/>
      <c r="U1289" s="791"/>
      <c r="V1289" s="36"/>
      <c r="W1289" s="37"/>
      <c r="X1289" s="38">
        <f>SUM(W1266:W1288)</f>
        <v>9.9450000000000003</v>
      </c>
    </row>
    <row r="1290" spans="2:24" ht="17.25" thickBot="1" x14ac:dyDescent="0.3">
      <c r="B1290" s="792" t="s">
        <v>59</v>
      </c>
      <c r="C1290" s="793"/>
      <c r="D1290" s="793"/>
      <c r="E1290" s="793"/>
      <c r="F1290" s="793"/>
      <c r="G1290" s="793"/>
      <c r="H1290" s="793"/>
      <c r="I1290" s="794"/>
      <c r="J1290" s="792" t="s">
        <v>60</v>
      </c>
      <c r="K1290" s="793"/>
      <c r="L1290" s="793"/>
      <c r="M1290" s="793"/>
      <c r="N1290" s="793"/>
      <c r="O1290" s="793"/>
      <c r="P1290" s="794"/>
      <c r="Q1290" s="39"/>
      <c r="R1290" s="40"/>
      <c r="S1290" s="40"/>
      <c r="T1290" s="40"/>
      <c r="U1290" s="40"/>
      <c r="V1290" s="40"/>
      <c r="W1290" s="40"/>
      <c r="X1290" s="41"/>
    </row>
    <row r="1291" spans="2:24" ht="21" thickBot="1" x14ac:dyDescent="0.3">
      <c r="B1291" s="795"/>
      <c r="C1291" s="787"/>
      <c r="D1291" s="787"/>
      <c r="E1291" s="787"/>
      <c r="F1291" s="787"/>
      <c r="G1291" s="787"/>
      <c r="H1291" s="787"/>
      <c r="I1291" s="796"/>
      <c r="J1291" s="795"/>
      <c r="K1291" s="787"/>
      <c r="L1291" s="787"/>
      <c r="M1291" s="787"/>
      <c r="N1291" s="787"/>
      <c r="O1291" s="787"/>
      <c r="P1291" s="796"/>
      <c r="Q1291" s="797" t="s">
        <v>61</v>
      </c>
      <c r="R1291" s="798"/>
      <c r="S1291" s="798"/>
      <c r="T1291" s="798"/>
      <c r="U1291" s="798"/>
      <c r="V1291" s="798"/>
      <c r="W1291" s="799"/>
      <c r="X1291" s="42">
        <f>X1289</f>
        <v>9.9450000000000003</v>
      </c>
    </row>
    <row r="1293" spans="2:24" ht="15.75" thickBot="1" x14ac:dyDescent="0.3"/>
    <row r="1294" spans="2:24" x14ac:dyDescent="0.25">
      <c r="B1294" s="800"/>
      <c r="C1294" s="793"/>
      <c r="D1294" s="793"/>
      <c r="E1294" s="793"/>
      <c r="F1294" s="793"/>
      <c r="G1294" s="803" t="s">
        <v>42</v>
      </c>
      <c r="H1294" s="793"/>
      <c r="I1294" s="793"/>
      <c r="J1294" s="793"/>
      <c r="K1294" s="793"/>
      <c r="L1294" s="793"/>
      <c r="M1294" s="793"/>
      <c r="N1294" s="793"/>
      <c r="O1294" s="793"/>
      <c r="P1294" s="793"/>
      <c r="Q1294" s="793"/>
      <c r="R1294" s="804" t="s">
        <v>1</v>
      </c>
      <c r="S1294" s="805"/>
      <c r="T1294" s="805"/>
      <c r="U1294" s="806"/>
      <c r="V1294" s="807" t="s">
        <v>43</v>
      </c>
      <c r="W1294" s="805"/>
      <c r="X1294" s="808"/>
    </row>
    <row r="1295" spans="2:24" x14ac:dyDescent="0.25">
      <c r="B1295" s="801"/>
      <c r="C1295" s="802"/>
      <c r="D1295" s="802"/>
      <c r="E1295" s="802"/>
      <c r="F1295" s="802"/>
      <c r="G1295" s="801"/>
      <c r="H1295" s="802"/>
      <c r="I1295" s="802"/>
      <c r="J1295" s="802"/>
      <c r="K1295" s="802"/>
      <c r="L1295" s="802"/>
      <c r="M1295" s="802"/>
      <c r="N1295" s="802"/>
      <c r="O1295" s="802"/>
      <c r="P1295" s="802"/>
      <c r="Q1295" s="802"/>
      <c r="R1295" s="809" t="s">
        <v>3</v>
      </c>
      <c r="S1295" s="810"/>
      <c r="T1295" s="810"/>
      <c r="U1295" s="811"/>
      <c r="V1295" s="812">
        <v>1</v>
      </c>
      <c r="W1295" s="810"/>
      <c r="X1295" s="813"/>
    </row>
    <row r="1296" spans="2:24" ht="15.75" thickBot="1" x14ac:dyDescent="0.3">
      <c r="B1296" s="795"/>
      <c r="C1296" s="787"/>
      <c r="D1296" s="787"/>
      <c r="E1296" s="787"/>
      <c r="F1296" s="787"/>
      <c r="G1296" s="795"/>
      <c r="H1296" s="787"/>
      <c r="I1296" s="787"/>
      <c r="J1296" s="787"/>
      <c r="K1296" s="787"/>
      <c r="L1296" s="787"/>
      <c r="M1296" s="787"/>
      <c r="N1296" s="787"/>
      <c r="O1296" s="787"/>
      <c r="P1296" s="787"/>
      <c r="Q1296" s="787"/>
      <c r="R1296" s="814" t="s">
        <v>4</v>
      </c>
      <c r="S1296" s="815"/>
      <c r="T1296" s="815"/>
      <c r="U1296" s="816"/>
      <c r="V1296" s="817">
        <v>44236</v>
      </c>
      <c r="W1296" s="818"/>
      <c r="X1296" s="819"/>
    </row>
    <row r="1297" spans="2:24" x14ac:dyDescent="0.25">
      <c r="B1297" s="820" t="s">
        <v>44</v>
      </c>
      <c r="C1297" s="793"/>
      <c r="D1297" s="793"/>
      <c r="E1297" s="793"/>
      <c r="F1297" s="794"/>
      <c r="G1297" s="821" t="s">
        <v>45</v>
      </c>
      <c r="H1297" s="822"/>
      <c r="I1297" s="822"/>
      <c r="J1297" s="822"/>
      <c r="K1297" s="822"/>
      <c r="L1297" s="822"/>
      <c r="M1297" s="822"/>
      <c r="N1297" s="822"/>
      <c r="O1297" s="822"/>
      <c r="P1297" s="822"/>
      <c r="Q1297" s="822"/>
      <c r="R1297" s="822"/>
      <c r="S1297" s="822"/>
      <c r="T1297" s="822"/>
      <c r="U1297" s="822"/>
      <c r="V1297" s="822"/>
      <c r="W1297" s="822"/>
      <c r="X1297" s="823"/>
    </row>
    <row r="1298" spans="2:24" ht="15.75" thickBot="1" x14ac:dyDescent="0.3">
      <c r="B1298" s="795"/>
      <c r="C1298" s="787"/>
      <c r="D1298" s="787"/>
      <c r="E1298" s="787"/>
      <c r="F1298" s="796"/>
      <c r="G1298" s="824"/>
      <c r="H1298" s="825"/>
      <c r="I1298" s="825"/>
      <c r="J1298" s="825"/>
      <c r="K1298" s="825"/>
      <c r="L1298" s="825"/>
      <c r="M1298" s="825"/>
      <c r="N1298" s="825"/>
      <c r="O1298" s="825"/>
      <c r="P1298" s="825"/>
      <c r="Q1298" s="825"/>
      <c r="R1298" s="825"/>
      <c r="S1298" s="825"/>
      <c r="T1298" s="825"/>
      <c r="U1298" s="825"/>
      <c r="V1298" s="825"/>
      <c r="W1298" s="825"/>
      <c r="X1298" s="826"/>
    </row>
    <row r="1299" spans="2:24" ht="18.75" thickBot="1" x14ac:dyDescent="0.3">
      <c r="B1299" s="827" t="s">
        <v>46</v>
      </c>
      <c r="C1299" s="798"/>
      <c r="D1299" s="798"/>
      <c r="E1299" s="798"/>
      <c r="F1299" s="798"/>
      <c r="G1299" s="798"/>
      <c r="H1299" s="822" t="s">
        <v>47</v>
      </c>
      <c r="I1299" s="793"/>
      <c r="J1299" s="828"/>
      <c r="K1299" s="798"/>
      <c r="L1299" s="798"/>
      <c r="M1299" s="798"/>
      <c r="N1299" s="798"/>
      <c r="O1299" s="798"/>
      <c r="P1299" s="828" t="s">
        <v>48</v>
      </c>
      <c r="Q1299" s="798"/>
      <c r="R1299" s="798"/>
      <c r="S1299" s="798"/>
      <c r="T1299" s="798"/>
      <c r="U1299" s="798"/>
      <c r="V1299" s="798"/>
      <c r="W1299" s="798"/>
      <c r="X1299" s="799"/>
    </row>
    <row r="1300" spans="2:24" ht="83.25" customHeight="1" thickBot="1" x14ac:dyDescent="0.3">
      <c r="B1300" s="829">
        <f>PRESUPUESTO!$B$47</f>
        <v>6</v>
      </c>
      <c r="C1300" s="793"/>
      <c r="D1300" s="793"/>
      <c r="E1300" s="793"/>
      <c r="F1300" s="793"/>
      <c r="G1300" s="793"/>
      <c r="H1300" s="830">
        <f>PRESUPUESTO!B53</f>
        <v>6.0599999999999987</v>
      </c>
      <c r="I1300" s="831"/>
      <c r="J1300" s="832" t="str">
        <f>PRESUPUESTO!$F$47</f>
        <v>CARPINTERIA EN MADERA Y METALICA</v>
      </c>
      <c r="K1300" s="798"/>
      <c r="L1300" s="798"/>
      <c r="M1300" s="798"/>
      <c r="N1300" s="798"/>
      <c r="O1300" s="799"/>
      <c r="P1300" s="833" t="str">
        <f>PRESUPUESTO!F53</f>
        <v>SUMINISTRO E INSTALACION DE ESCALERA EN ESTRUCTURA METÁLICA, HUELLAS EN ACERO INOXIDABLE CON ACABADO LAGRIMADO DE 2MM, INCLUYE LIMPIEZA DE SUPERFICIE SSPC-SP 03, ANTICORROSIVO Y PINTURA EN POLIURETANO ESQUEMA DE e=6mils y e=6mils RESPECTIVAMENTE. Incluye todos los elementos de soporte y anclaje, como platinas y pernos.</v>
      </c>
      <c r="Q1300" s="793"/>
      <c r="R1300" s="793"/>
      <c r="S1300" s="793"/>
      <c r="T1300" s="793"/>
      <c r="U1300" s="793"/>
      <c r="V1300" s="793"/>
      <c r="W1300" s="793"/>
      <c r="X1300" s="794"/>
    </row>
    <row r="1301" spans="2:24" ht="18.75" thickBot="1" x14ac:dyDescent="0.3">
      <c r="B1301" s="821" t="s">
        <v>49</v>
      </c>
      <c r="C1301" s="834"/>
      <c r="D1301" s="834"/>
      <c r="E1301" s="834"/>
      <c r="F1301" s="834"/>
      <c r="G1301" s="834"/>
      <c r="H1301" s="835"/>
      <c r="I1301" s="835"/>
      <c r="J1301" s="834"/>
      <c r="K1301" s="834"/>
      <c r="L1301" s="834"/>
      <c r="M1301" s="834"/>
      <c r="N1301" s="834"/>
      <c r="O1301" s="834"/>
      <c r="P1301" s="837" t="s">
        <v>50</v>
      </c>
      <c r="Q1301" s="839" t="s">
        <v>51</v>
      </c>
      <c r="R1301" s="840"/>
      <c r="S1301" s="841"/>
      <c r="T1301" s="842" t="s">
        <v>20</v>
      </c>
      <c r="U1301" s="844" t="s">
        <v>52</v>
      </c>
      <c r="V1301" s="846" t="s">
        <v>53</v>
      </c>
      <c r="W1301" s="847"/>
      <c r="X1301" s="848"/>
    </row>
    <row r="1302" spans="2:24" ht="26.25" thickBot="1" x14ac:dyDescent="0.3">
      <c r="B1302" s="836"/>
      <c r="C1302" s="835"/>
      <c r="D1302" s="835"/>
      <c r="E1302" s="835"/>
      <c r="F1302" s="835"/>
      <c r="G1302" s="835"/>
      <c r="H1302" s="835"/>
      <c r="I1302" s="835"/>
      <c r="J1302" s="835"/>
      <c r="K1302" s="835"/>
      <c r="L1302" s="835"/>
      <c r="M1302" s="835"/>
      <c r="N1302" s="835"/>
      <c r="O1302" s="835"/>
      <c r="P1302" s="838"/>
      <c r="Q1302" s="4" t="s">
        <v>54</v>
      </c>
      <c r="R1302" s="5" t="s">
        <v>55</v>
      </c>
      <c r="S1302" s="6" t="s">
        <v>56</v>
      </c>
      <c r="T1302" s="843"/>
      <c r="U1302" s="845"/>
      <c r="V1302" s="7" t="s">
        <v>57</v>
      </c>
      <c r="W1302" s="8" t="s">
        <v>21</v>
      </c>
      <c r="X1302" s="9" t="s">
        <v>22</v>
      </c>
    </row>
    <row r="1303" spans="2:24" ht="18" x14ac:dyDescent="0.25">
      <c r="B1303" s="10"/>
      <c r="C1303" s="11"/>
      <c r="D1303" s="11"/>
      <c r="E1303" s="11"/>
      <c r="F1303" s="11"/>
      <c r="G1303" s="11"/>
      <c r="H1303" s="11"/>
      <c r="I1303" s="11"/>
      <c r="J1303" s="11"/>
      <c r="K1303" s="11"/>
      <c r="L1303" s="11"/>
      <c r="M1303" s="11"/>
      <c r="N1303" s="11"/>
      <c r="O1303" s="12"/>
      <c r="P1303" s="13"/>
      <c r="Q1303" s="14"/>
      <c r="R1303" s="14"/>
      <c r="S1303" s="14"/>
      <c r="T1303" s="14"/>
      <c r="U1303" s="14"/>
      <c r="V1303" s="14"/>
      <c r="W1303" s="14"/>
      <c r="X1303" s="15"/>
    </row>
    <row r="1304" spans="2:24" ht="18" x14ac:dyDescent="0.25">
      <c r="B1304" s="16"/>
      <c r="C1304" s="17"/>
      <c r="D1304" s="17"/>
      <c r="E1304" s="17"/>
      <c r="F1304" s="18"/>
      <c r="G1304" s="18"/>
      <c r="H1304" s="18"/>
      <c r="I1304" s="18"/>
      <c r="J1304" s="18"/>
      <c r="K1304" s="18"/>
      <c r="L1304" s="17"/>
      <c r="M1304" s="17"/>
      <c r="N1304" s="17"/>
      <c r="O1304" s="19"/>
      <c r="P1304" s="412" t="s">
        <v>361</v>
      </c>
      <c r="Q1304" s="415"/>
      <c r="R1304" s="14"/>
      <c r="S1304" s="14" t="s">
        <v>408</v>
      </c>
      <c r="T1304" s="14" t="s">
        <v>410</v>
      </c>
      <c r="U1304" s="14" t="s">
        <v>411</v>
      </c>
      <c r="V1304" s="14"/>
      <c r="W1304" s="14"/>
      <c r="X1304" s="15"/>
    </row>
    <row r="1305" spans="2:24" ht="18" x14ac:dyDescent="0.25">
      <c r="B1305" s="16"/>
      <c r="C1305" s="17"/>
      <c r="D1305" s="17"/>
      <c r="E1305" s="17"/>
      <c r="F1305" s="18"/>
      <c r="G1305" s="18"/>
      <c r="H1305" s="18"/>
      <c r="I1305" s="18"/>
      <c r="J1305" s="18"/>
      <c r="K1305" s="18"/>
      <c r="L1305" s="17"/>
      <c r="M1305" s="17"/>
      <c r="N1305" s="17"/>
      <c r="O1305" s="19"/>
      <c r="P1305" s="20"/>
      <c r="Q1305" s="20" t="s">
        <v>409</v>
      </c>
      <c r="R1305" s="14"/>
      <c r="S1305" s="14">
        <f>7.1+2.95</f>
        <v>10.050000000000001</v>
      </c>
      <c r="T1305" s="14">
        <v>3.38</v>
      </c>
      <c r="U1305" s="14">
        <f>T1305*S1305</f>
        <v>33.969000000000001</v>
      </c>
      <c r="V1305" s="14"/>
      <c r="W1305" s="14"/>
      <c r="X1305" s="15"/>
    </row>
    <row r="1306" spans="2:24" ht="18" x14ac:dyDescent="0.25">
      <c r="B1306" s="16"/>
      <c r="C1306" s="17"/>
      <c r="D1306" s="17"/>
      <c r="E1306" s="17"/>
      <c r="F1306" s="18"/>
      <c r="G1306" s="18"/>
      <c r="H1306" s="18"/>
      <c r="I1306" s="18"/>
      <c r="J1306" s="18"/>
      <c r="K1306" s="18"/>
      <c r="L1306" s="17"/>
      <c r="M1306" s="17"/>
      <c r="N1306" s="17"/>
      <c r="O1306" s="19"/>
      <c r="P1306" s="20"/>
      <c r="R1306" s="20"/>
      <c r="S1306" s="14" t="s">
        <v>414</v>
      </c>
      <c r="T1306" t="s">
        <v>413</v>
      </c>
      <c r="U1306" s="20"/>
      <c r="V1306" s="14"/>
      <c r="W1306" s="14"/>
      <c r="X1306" s="15"/>
    </row>
    <row r="1307" spans="2:24" ht="18" x14ac:dyDescent="0.25">
      <c r="B1307" s="16"/>
      <c r="D1307" s="17"/>
      <c r="E1307" s="17"/>
      <c r="F1307" s="18"/>
      <c r="G1307" s="18"/>
      <c r="H1307" s="18"/>
      <c r="J1307" s="18"/>
      <c r="K1307" s="18"/>
      <c r="L1307" s="17"/>
      <c r="M1307" s="17"/>
      <c r="N1307" s="17"/>
      <c r="O1307" s="19"/>
      <c r="Q1307" s="20" t="s">
        <v>412</v>
      </c>
      <c r="R1307" s="20"/>
      <c r="S1307" s="20">
        <v>4.2</v>
      </c>
      <c r="T1307" s="14">
        <v>15.7</v>
      </c>
      <c r="U1307" s="14">
        <f>T1307*S1307</f>
        <v>65.94</v>
      </c>
      <c r="V1307" s="14"/>
      <c r="W1307" s="14"/>
      <c r="X1307" s="15"/>
    </row>
    <row r="1308" spans="2:24" ht="18" x14ac:dyDescent="0.25">
      <c r="B1308" s="22"/>
      <c r="C1308" s="17"/>
      <c r="D1308" s="18"/>
      <c r="E1308" s="17"/>
      <c r="F1308" s="18"/>
      <c r="G1308" s="18"/>
      <c r="H1308" s="18"/>
      <c r="I1308" s="18"/>
      <c r="J1308" s="18"/>
      <c r="K1308" s="18"/>
      <c r="L1308" s="17"/>
      <c r="M1308" s="17"/>
      <c r="N1308" s="17"/>
      <c r="O1308" s="19"/>
      <c r="P1308" s="21"/>
      <c r="Q1308" s="20" t="s">
        <v>415</v>
      </c>
      <c r="R1308" s="20"/>
      <c r="S1308" s="20">
        <f>(0.19*1*18)</f>
        <v>3.42</v>
      </c>
      <c r="T1308" s="14">
        <v>15.7</v>
      </c>
      <c r="U1308" s="14">
        <f>T1308*S1308</f>
        <v>53.693999999999996</v>
      </c>
      <c r="V1308" s="14"/>
      <c r="W1308" s="14"/>
      <c r="X1308" s="15"/>
    </row>
    <row r="1309" spans="2:24" ht="18" x14ac:dyDescent="0.25">
      <c r="B1309" s="16"/>
      <c r="C1309" s="17"/>
      <c r="D1309" s="17"/>
      <c r="E1309" s="17"/>
      <c r="F1309" s="18"/>
      <c r="G1309" s="18"/>
      <c r="H1309" s="18"/>
      <c r="I1309" s="18"/>
      <c r="J1309" s="18"/>
      <c r="K1309" s="18"/>
      <c r="L1309" s="17"/>
      <c r="M1309" s="17"/>
      <c r="N1309" s="17"/>
      <c r="O1309" s="19"/>
      <c r="Q1309" s="20"/>
      <c r="R1309" s="20"/>
      <c r="S1309" s="20"/>
      <c r="T1309" s="14"/>
      <c r="U1309" s="20"/>
      <c r="V1309" s="14"/>
      <c r="W1309" s="14"/>
      <c r="X1309" s="23"/>
    </row>
    <row r="1310" spans="2:24" ht="18" x14ac:dyDescent="0.25">
      <c r="B1310" s="16"/>
      <c r="C1310" s="17"/>
      <c r="D1310" s="17"/>
      <c r="E1310" s="17"/>
      <c r="F1310" s="17"/>
      <c r="G1310" s="17"/>
      <c r="H1310" s="17"/>
      <c r="I1310" s="17"/>
      <c r="J1310" s="17"/>
      <c r="K1310" s="17"/>
      <c r="L1310" s="17"/>
      <c r="M1310" s="17"/>
      <c r="N1310" s="17"/>
      <c r="O1310" s="19"/>
      <c r="P1310" s="20"/>
      <c r="Q1310" s="20"/>
      <c r="R1310" s="194"/>
      <c r="S1310" s="20"/>
      <c r="T1310" s="14"/>
      <c r="U1310" s="20"/>
      <c r="V1310" s="14"/>
      <c r="W1310" s="14"/>
      <c r="X1310" s="23"/>
    </row>
    <row r="1311" spans="2:24" ht="18" x14ac:dyDescent="0.25">
      <c r="B1311" s="16"/>
      <c r="C1311" s="18"/>
      <c r="D1311" s="17"/>
      <c r="E1311" s="17"/>
      <c r="F1311" s="17"/>
      <c r="G1311" s="17"/>
      <c r="H1311" s="17"/>
      <c r="I1311" s="17"/>
      <c r="J1311" s="17"/>
      <c r="K1311" s="17"/>
      <c r="L1311" s="17"/>
      <c r="M1311" s="17"/>
      <c r="N1311" s="17"/>
      <c r="O1311" s="19"/>
      <c r="P1311" s="20"/>
      <c r="Q1311" s="20"/>
      <c r="R1311" s="20"/>
      <c r="S1311" s="20"/>
      <c r="T1311" s="14"/>
      <c r="U1311" s="20"/>
      <c r="V1311" s="14"/>
      <c r="W1311" s="14"/>
      <c r="X1311" s="23"/>
    </row>
    <row r="1312" spans="2:24" ht="18" x14ac:dyDescent="0.25">
      <c r="B1312" s="16"/>
      <c r="C1312" s="17"/>
      <c r="D1312" s="17"/>
      <c r="E1312" s="17"/>
      <c r="F1312" s="17"/>
      <c r="G1312" s="17"/>
      <c r="H1312" s="17"/>
      <c r="I1312" s="17"/>
      <c r="J1312" s="17"/>
      <c r="K1312" s="17"/>
      <c r="L1312" s="17"/>
      <c r="M1312" s="17"/>
      <c r="N1312" s="17"/>
      <c r="O1312" s="19"/>
      <c r="P1312" s="20"/>
      <c r="Q1312" s="20"/>
      <c r="R1312" s="20"/>
      <c r="S1312" s="20"/>
      <c r="T1312" s="14"/>
      <c r="U1312" s="20"/>
      <c r="V1312" s="14"/>
      <c r="W1312" s="14"/>
      <c r="X1312" s="23"/>
    </row>
    <row r="1313" spans="2:24" ht="18" x14ac:dyDescent="0.25">
      <c r="B1313" s="16"/>
      <c r="C1313" s="17"/>
      <c r="D1313" s="17"/>
      <c r="E1313" s="18"/>
      <c r="F1313" s="17"/>
      <c r="G1313" s="17"/>
      <c r="H1313" s="17"/>
      <c r="I1313" s="17"/>
      <c r="J1313" s="17"/>
      <c r="K1313" s="17"/>
      <c r="L1313" s="17"/>
      <c r="M1313" s="17"/>
      <c r="N1313" s="17"/>
      <c r="O1313" s="19"/>
      <c r="P1313" s="13"/>
      <c r="Q1313" s="20"/>
      <c r="R1313" s="20"/>
      <c r="S1313" s="20"/>
      <c r="T1313" s="14"/>
      <c r="U1313" s="20"/>
      <c r="V1313" s="14"/>
      <c r="W1313" s="14"/>
      <c r="X1313" s="23"/>
    </row>
    <row r="1314" spans="2:24" ht="18" x14ac:dyDescent="0.25">
      <c r="B1314" s="16"/>
      <c r="C1314" s="18"/>
      <c r="D1314" s="18"/>
      <c r="E1314" s="18"/>
      <c r="F1314" s="18"/>
      <c r="G1314" s="18"/>
      <c r="H1314" s="18"/>
      <c r="I1314" s="18"/>
      <c r="J1314" s="18"/>
      <c r="K1314" s="18"/>
      <c r="L1314" s="18"/>
      <c r="M1314" s="18"/>
      <c r="N1314" s="18"/>
      <c r="O1314" s="19"/>
      <c r="P1314" s="412"/>
      <c r="Q1314" s="20"/>
      <c r="R1314" s="20"/>
      <c r="S1314" s="20"/>
      <c r="T1314" s="14"/>
      <c r="U1314" s="20"/>
      <c r="V1314" s="14"/>
      <c r="W1314" s="14"/>
      <c r="X1314" s="23"/>
    </row>
    <row r="1315" spans="2:24" ht="18" x14ac:dyDescent="0.25">
      <c r="B1315" s="16"/>
      <c r="C1315" s="17"/>
      <c r="D1315" s="24"/>
      <c r="E1315" s="17"/>
      <c r="F1315" s="17"/>
      <c r="G1315" s="17"/>
      <c r="H1315" s="17"/>
      <c r="I1315" s="17"/>
      <c r="J1315" s="18"/>
      <c r="K1315" s="17"/>
      <c r="L1315" s="17"/>
      <c r="M1315" s="17"/>
      <c r="N1315" s="17"/>
      <c r="O1315" s="19"/>
      <c r="P1315" s="20"/>
      <c r="Q1315" s="195"/>
      <c r="R1315" s="20"/>
      <c r="S1315" s="14"/>
      <c r="T1315" s="14"/>
      <c r="U1315" s="20"/>
      <c r="V1315" s="20"/>
      <c r="W1315" s="14"/>
      <c r="X1315" s="23"/>
    </row>
    <row r="1316" spans="2:24" ht="18" x14ac:dyDescent="0.25">
      <c r="B1316" s="16"/>
      <c r="C1316" s="18"/>
      <c r="D1316" s="17"/>
      <c r="E1316" s="17"/>
      <c r="F1316" s="17"/>
      <c r="G1316" s="17"/>
      <c r="H1316" s="18"/>
      <c r="I1316" s="18"/>
      <c r="J1316" s="17"/>
      <c r="K1316" s="18"/>
      <c r="L1316" s="17"/>
      <c r="M1316" s="17"/>
      <c r="N1316" s="17"/>
      <c r="O1316" s="19"/>
      <c r="P1316" s="20"/>
      <c r="Q1316" s="20"/>
      <c r="R1316" s="20"/>
      <c r="S1316" s="20"/>
      <c r="T1316" s="14"/>
      <c r="U1316" s="20"/>
      <c r="V1316" s="20"/>
      <c r="W1316" s="14"/>
      <c r="X1316" s="23"/>
    </row>
    <row r="1317" spans="2:24" ht="18" x14ac:dyDescent="0.25">
      <c r="B1317" s="16"/>
      <c r="C1317" s="17"/>
      <c r="D1317" s="17"/>
      <c r="E1317" s="17"/>
      <c r="F1317" s="17"/>
      <c r="G1317" s="17"/>
      <c r="H1317" s="17"/>
      <c r="I1317" s="17"/>
      <c r="J1317" s="17"/>
      <c r="K1317" s="17"/>
      <c r="L1317" s="17"/>
      <c r="M1317" s="17"/>
      <c r="N1317" s="17"/>
      <c r="O1317" s="19"/>
      <c r="Q1317" s="20"/>
      <c r="R1317" s="20"/>
      <c r="S1317" s="20"/>
      <c r="T1317" s="14"/>
      <c r="U1317" s="20"/>
      <c r="V1317" s="20"/>
      <c r="W1317" s="14"/>
      <c r="X1317" s="23"/>
    </row>
    <row r="1318" spans="2:24" ht="18" x14ac:dyDescent="0.25">
      <c r="B1318" s="16"/>
      <c r="C1318" s="17"/>
      <c r="D1318" s="17"/>
      <c r="E1318" s="17"/>
      <c r="F1318" s="17"/>
      <c r="G1318" s="17"/>
      <c r="H1318" s="17"/>
      <c r="I1318" s="17"/>
      <c r="J1318" s="17"/>
      <c r="K1318" s="17"/>
      <c r="L1318" s="17"/>
      <c r="M1318" s="17"/>
      <c r="N1318" s="17"/>
      <c r="O1318" s="19"/>
      <c r="P1318" s="21"/>
      <c r="Q1318" s="20"/>
      <c r="R1318" s="20"/>
      <c r="S1318" s="20"/>
      <c r="T1318" s="14"/>
      <c r="U1318" s="20"/>
      <c r="V1318" s="20"/>
      <c r="W1318" s="14"/>
      <c r="X1318" s="23"/>
    </row>
    <row r="1319" spans="2:24" ht="18" x14ac:dyDescent="0.25">
      <c r="B1319" s="16"/>
      <c r="D1319" s="17"/>
      <c r="E1319" s="17"/>
      <c r="F1319" s="17"/>
      <c r="G1319" s="17"/>
      <c r="H1319" s="17"/>
      <c r="I1319" s="17"/>
      <c r="J1319" s="17"/>
      <c r="K1319" s="17"/>
      <c r="L1319" s="17"/>
      <c r="M1319" s="17"/>
      <c r="N1319" s="17"/>
      <c r="O1319" s="19"/>
      <c r="P1319" s="25"/>
      <c r="Q1319" s="20"/>
      <c r="R1319" s="20"/>
      <c r="S1319" s="20"/>
      <c r="T1319" s="20"/>
      <c r="U1319" s="20"/>
      <c r="V1319" s="20"/>
      <c r="W1319" s="14"/>
      <c r="X1319" s="23"/>
    </row>
    <row r="1320" spans="2:24" ht="18" x14ac:dyDescent="0.25">
      <c r="B1320" s="16"/>
      <c r="C1320" s="17"/>
      <c r="D1320" s="17"/>
      <c r="E1320" s="17"/>
      <c r="F1320" s="17"/>
      <c r="G1320" s="17"/>
      <c r="H1320" s="17"/>
      <c r="I1320" s="17"/>
      <c r="J1320" s="17"/>
      <c r="K1320" s="17"/>
      <c r="L1320" s="17"/>
      <c r="M1320" s="17"/>
      <c r="N1320" s="17"/>
      <c r="O1320" s="19"/>
      <c r="P1320" s="21"/>
      <c r="Q1320" s="20"/>
      <c r="R1320" s="20"/>
      <c r="S1320" s="20"/>
      <c r="T1320" s="20"/>
      <c r="U1320" s="20"/>
      <c r="V1320" s="20"/>
      <c r="W1320" s="14"/>
      <c r="X1320" s="23"/>
    </row>
    <row r="1321" spans="2:24" ht="18" x14ac:dyDescent="0.25">
      <c r="B1321" s="16"/>
      <c r="C1321" s="17"/>
      <c r="D1321" s="17"/>
      <c r="E1321" s="17"/>
      <c r="F1321" s="17"/>
      <c r="G1321" s="17"/>
      <c r="H1321" s="17"/>
      <c r="I1321" s="17"/>
      <c r="J1321" s="17"/>
      <c r="K1321" s="17"/>
      <c r="L1321" s="17"/>
      <c r="M1321" s="17"/>
      <c r="N1321" s="17"/>
      <c r="O1321" s="19"/>
      <c r="P1321" s="21"/>
      <c r="Q1321" s="20"/>
      <c r="R1321" s="20"/>
      <c r="S1321" s="20"/>
      <c r="T1321" s="20"/>
      <c r="U1321" s="20"/>
      <c r="V1321" s="20"/>
      <c r="W1321" s="14"/>
      <c r="X1321" s="23"/>
    </row>
    <row r="1322" spans="2:24" ht="18" x14ac:dyDescent="0.25">
      <c r="B1322" s="16"/>
      <c r="C1322" s="17"/>
      <c r="D1322" s="17"/>
      <c r="E1322" s="17"/>
      <c r="F1322" s="17"/>
      <c r="G1322" s="17"/>
      <c r="H1322" s="17"/>
      <c r="I1322" s="17"/>
      <c r="J1322" s="17"/>
      <c r="K1322" s="17"/>
      <c r="L1322" s="17"/>
      <c r="M1322" s="17"/>
      <c r="N1322" s="17"/>
      <c r="O1322" s="19"/>
      <c r="P1322" s="21"/>
      <c r="Q1322" s="20"/>
      <c r="R1322" s="20"/>
      <c r="S1322" s="20"/>
      <c r="T1322" s="20"/>
      <c r="U1322" s="20"/>
      <c r="V1322" s="20"/>
      <c r="W1322" s="14"/>
      <c r="X1322" s="23"/>
    </row>
    <row r="1323" spans="2:24" ht="18" x14ac:dyDescent="0.25">
      <c r="B1323" s="16"/>
      <c r="C1323" s="17"/>
      <c r="D1323" s="17"/>
      <c r="E1323" s="17"/>
      <c r="F1323" s="17"/>
      <c r="G1323" s="17"/>
      <c r="H1323" s="17"/>
      <c r="I1323" s="17"/>
      <c r="J1323" s="17"/>
      <c r="K1323" s="17"/>
      <c r="L1323" s="17"/>
      <c r="M1323" s="17"/>
      <c r="N1323" s="17"/>
      <c r="O1323" s="19"/>
      <c r="P1323" s="26"/>
      <c r="Q1323" s="20"/>
      <c r="R1323" s="20"/>
      <c r="S1323" s="20"/>
      <c r="T1323" s="20"/>
      <c r="U1323" s="20"/>
      <c r="V1323" s="20"/>
      <c r="W1323" s="14"/>
      <c r="X1323" s="23"/>
    </row>
    <row r="1324" spans="2:24" ht="18" x14ac:dyDescent="0.25">
      <c r="B1324" s="16"/>
      <c r="C1324" s="17"/>
      <c r="D1324" s="17"/>
      <c r="E1324" s="17"/>
      <c r="F1324" s="17"/>
      <c r="G1324" s="17"/>
      <c r="H1324" s="17"/>
      <c r="I1324" s="17"/>
      <c r="J1324" s="17"/>
      <c r="K1324" s="17"/>
      <c r="L1324" s="17"/>
      <c r="M1324" s="17"/>
      <c r="N1324" s="17"/>
      <c r="O1324" s="19"/>
      <c r="P1324" s="26"/>
      <c r="Q1324" s="20"/>
      <c r="R1324" s="20"/>
      <c r="S1324" s="20"/>
      <c r="T1324" s="20"/>
      <c r="U1324" s="20"/>
      <c r="V1324" s="20"/>
      <c r="W1324" s="14"/>
      <c r="X1324" s="23"/>
    </row>
    <row r="1325" spans="2:24" ht="18.75" thickBot="1" x14ac:dyDescent="0.3">
      <c r="B1325" s="27"/>
      <c r="C1325" s="28"/>
      <c r="D1325" s="29"/>
      <c r="E1325" s="28"/>
      <c r="F1325" s="29"/>
      <c r="G1325" s="29"/>
      <c r="H1325" s="29"/>
      <c r="I1325" s="29"/>
      <c r="J1325" s="29"/>
      <c r="K1325" s="29"/>
      <c r="L1325" s="29"/>
      <c r="M1325" s="29"/>
      <c r="N1325" s="29"/>
      <c r="O1325" s="30"/>
      <c r="P1325" s="31"/>
      <c r="Q1325" s="32"/>
      <c r="R1325" s="32"/>
      <c r="S1325" s="32"/>
      <c r="T1325" s="32"/>
      <c r="U1325" s="32"/>
      <c r="V1325" s="33"/>
      <c r="W1325" s="34"/>
      <c r="X1325" s="35"/>
    </row>
    <row r="1326" spans="2:24" ht="18.75" thickBot="1" x14ac:dyDescent="0.3">
      <c r="B1326" s="786"/>
      <c r="C1326" s="787"/>
      <c r="D1326" s="787"/>
      <c r="E1326" s="787"/>
      <c r="F1326" s="787"/>
      <c r="G1326" s="787"/>
      <c r="H1326" s="787"/>
      <c r="I1326" s="787"/>
      <c r="J1326" s="787"/>
      <c r="K1326" s="787"/>
      <c r="L1326" s="787"/>
      <c r="M1326" s="787"/>
      <c r="N1326" s="787"/>
      <c r="O1326" s="787"/>
      <c r="P1326" s="788" t="s">
        <v>58</v>
      </c>
      <c r="Q1326" s="787"/>
      <c r="R1326" s="789" t="s">
        <v>53</v>
      </c>
      <c r="S1326" s="790"/>
      <c r="T1326" s="790"/>
      <c r="U1326" s="791"/>
      <c r="V1326" s="36"/>
      <c r="W1326" s="37"/>
      <c r="X1326" s="38">
        <f>SUM(U1303:U1325)</f>
        <v>153.60299999999998</v>
      </c>
    </row>
    <row r="1327" spans="2:24" ht="17.25" thickBot="1" x14ac:dyDescent="0.3">
      <c r="B1327" s="792" t="s">
        <v>59</v>
      </c>
      <c r="C1327" s="793"/>
      <c r="D1327" s="793"/>
      <c r="E1327" s="793"/>
      <c r="F1327" s="793"/>
      <c r="G1327" s="793"/>
      <c r="H1327" s="793"/>
      <c r="I1327" s="794"/>
      <c r="J1327" s="792" t="s">
        <v>60</v>
      </c>
      <c r="K1327" s="793"/>
      <c r="L1327" s="793"/>
      <c r="M1327" s="793"/>
      <c r="N1327" s="793"/>
      <c r="O1327" s="793"/>
      <c r="P1327" s="794"/>
      <c r="Q1327" s="39"/>
      <c r="R1327" s="40"/>
      <c r="S1327" s="40"/>
      <c r="T1327" s="40"/>
      <c r="U1327" s="40"/>
      <c r="V1327" s="40"/>
      <c r="W1327" s="40"/>
      <c r="X1327" s="41"/>
    </row>
    <row r="1328" spans="2:24" ht="21" thickBot="1" x14ac:dyDescent="0.3">
      <c r="B1328" s="795"/>
      <c r="C1328" s="787"/>
      <c r="D1328" s="787"/>
      <c r="E1328" s="787"/>
      <c r="F1328" s="787"/>
      <c r="G1328" s="787"/>
      <c r="H1328" s="787"/>
      <c r="I1328" s="796"/>
      <c r="J1328" s="795"/>
      <c r="K1328" s="787"/>
      <c r="L1328" s="787"/>
      <c r="M1328" s="787"/>
      <c r="N1328" s="787"/>
      <c r="O1328" s="787"/>
      <c r="P1328" s="796"/>
      <c r="Q1328" s="797" t="s">
        <v>61</v>
      </c>
      <c r="R1328" s="798"/>
      <c r="S1328" s="798"/>
      <c r="T1328" s="798"/>
      <c r="U1328" s="798"/>
      <c r="V1328" s="798"/>
      <c r="W1328" s="799"/>
      <c r="X1328" s="42">
        <f>X1326</f>
        <v>153.60299999999998</v>
      </c>
    </row>
    <row r="1330" spans="2:24" ht="15.75" thickBot="1" x14ac:dyDescent="0.3"/>
    <row r="1331" spans="2:24" x14ac:dyDescent="0.25">
      <c r="B1331" s="800"/>
      <c r="C1331" s="793"/>
      <c r="D1331" s="793"/>
      <c r="E1331" s="793"/>
      <c r="F1331" s="793"/>
      <c r="G1331" s="803" t="s">
        <v>42</v>
      </c>
      <c r="H1331" s="793"/>
      <c r="I1331" s="793"/>
      <c r="J1331" s="793"/>
      <c r="K1331" s="793"/>
      <c r="L1331" s="793"/>
      <c r="M1331" s="793"/>
      <c r="N1331" s="793"/>
      <c r="O1331" s="793"/>
      <c r="P1331" s="793"/>
      <c r="Q1331" s="793"/>
      <c r="R1331" s="804" t="s">
        <v>1</v>
      </c>
      <c r="S1331" s="805"/>
      <c r="T1331" s="805"/>
      <c r="U1331" s="806"/>
      <c r="V1331" s="807" t="s">
        <v>43</v>
      </c>
      <c r="W1331" s="805"/>
      <c r="X1331" s="808"/>
    </row>
    <row r="1332" spans="2:24" x14ac:dyDescent="0.25">
      <c r="B1332" s="801"/>
      <c r="C1332" s="802"/>
      <c r="D1332" s="802"/>
      <c r="E1332" s="802"/>
      <c r="F1332" s="802"/>
      <c r="G1332" s="801"/>
      <c r="H1332" s="802"/>
      <c r="I1332" s="802"/>
      <c r="J1332" s="802"/>
      <c r="K1332" s="802"/>
      <c r="L1332" s="802"/>
      <c r="M1332" s="802"/>
      <c r="N1332" s="802"/>
      <c r="O1332" s="802"/>
      <c r="P1332" s="802"/>
      <c r="Q1332" s="802"/>
      <c r="R1332" s="809" t="s">
        <v>3</v>
      </c>
      <c r="S1332" s="810"/>
      <c r="T1332" s="810"/>
      <c r="U1332" s="811"/>
      <c r="V1332" s="812">
        <v>1</v>
      </c>
      <c r="W1332" s="810"/>
      <c r="X1332" s="813"/>
    </row>
    <row r="1333" spans="2:24" ht="15.75" thickBot="1" x14ac:dyDescent="0.3">
      <c r="B1333" s="795"/>
      <c r="C1333" s="787"/>
      <c r="D1333" s="787"/>
      <c r="E1333" s="787"/>
      <c r="F1333" s="787"/>
      <c r="G1333" s="795"/>
      <c r="H1333" s="787"/>
      <c r="I1333" s="787"/>
      <c r="J1333" s="787"/>
      <c r="K1333" s="787"/>
      <c r="L1333" s="787"/>
      <c r="M1333" s="787"/>
      <c r="N1333" s="787"/>
      <c r="O1333" s="787"/>
      <c r="P1333" s="787"/>
      <c r="Q1333" s="787"/>
      <c r="R1333" s="814" t="s">
        <v>4</v>
      </c>
      <c r="S1333" s="815"/>
      <c r="T1333" s="815"/>
      <c r="U1333" s="816"/>
      <c r="V1333" s="817">
        <v>44236</v>
      </c>
      <c r="W1333" s="818"/>
      <c r="X1333" s="819"/>
    </row>
    <row r="1334" spans="2:24" x14ac:dyDescent="0.25">
      <c r="B1334" s="820" t="s">
        <v>44</v>
      </c>
      <c r="C1334" s="793"/>
      <c r="D1334" s="793"/>
      <c r="E1334" s="793"/>
      <c r="F1334" s="794"/>
      <c r="G1334" s="821" t="s">
        <v>45</v>
      </c>
      <c r="H1334" s="822"/>
      <c r="I1334" s="822"/>
      <c r="J1334" s="822"/>
      <c r="K1334" s="822"/>
      <c r="L1334" s="822"/>
      <c r="M1334" s="822"/>
      <c r="N1334" s="822"/>
      <c r="O1334" s="822"/>
      <c r="P1334" s="822"/>
      <c r="Q1334" s="822"/>
      <c r="R1334" s="822"/>
      <c r="S1334" s="822"/>
      <c r="T1334" s="822"/>
      <c r="U1334" s="822"/>
      <c r="V1334" s="822"/>
      <c r="W1334" s="822"/>
      <c r="X1334" s="823"/>
    </row>
    <row r="1335" spans="2:24" ht="15.75" thickBot="1" x14ac:dyDescent="0.3">
      <c r="B1335" s="795"/>
      <c r="C1335" s="787"/>
      <c r="D1335" s="787"/>
      <c r="E1335" s="787"/>
      <c r="F1335" s="796"/>
      <c r="G1335" s="824"/>
      <c r="H1335" s="825"/>
      <c r="I1335" s="825"/>
      <c r="J1335" s="825"/>
      <c r="K1335" s="825"/>
      <c r="L1335" s="825"/>
      <c r="M1335" s="825"/>
      <c r="N1335" s="825"/>
      <c r="O1335" s="825"/>
      <c r="P1335" s="825"/>
      <c r="Q1335" s="825"/>
      <c r="R1335" s="825"/>
      <c r="S1335" s="825"/>
      <c r="T1335" s="825"/>
      <c r="U1335" s="825"/>
      <c r="V1335" s="825"/>
      <c r="W1335" s="825"/>
      <c r="X1335" s="826"/>
    </row>
    <row r="1336" spans="2:24" ht="18.75" thickBot="1" x14ac:dyDescent="0.3">
      <c r="B1336" s="827" t="s">
        <v>46</v>
      </c>
      <c r="C1336" s="798"/>
      <c r="D1336" s="798"/>
      <c r="E1336" s="798"/>
      <c r="F1336" s="798"/>
      <c r="G1336" s="798"/>
      <c r="H1336" s="822" t="s">
        <v>47</v>
      </c>
      <c r="I1336" s="793"/>
      <c r="J1336" s="828"/>
      <c r="K1336" s="798"/>
      <c r="L1336" s="798"/>
      <c r="M1336" s="798"/>
      <c r="N1336" s="798"/>
      <c r="O1336" s="798"/>
      <c r="P1336" s="828" t="s">
        <v>48</v>
      </c>
      <c r="Q1336" s="798"/>
      <c r="R1336" s="798"/>
      <c r="S1336" s="798"/>
      <c r="T1336" s="798"/>
      <c r="U1336" s="798"/>
      <c r="V1336" s="798"/>
      <c r="W1336" s="798"/>
      <c r="X1336" s="799"/>
    </row>
    <row r="1337" spans="2:24" ht="57.75" customHeight="1" thickBot="1" x14ac:dyDescent="0.3">
      <c r="B1337" s="829">
        <f>PRESUPUESTO!$B$47</f>
        <v>6</v>
      </c>
      <c r="C1337" s="793"/>
      <c r="D1337" s="793"/>
      <c r="E1337" s="793"/>
      <c r="F1337" s="793"/>
      <c r="G1337" s="793"/>
      <c r="H1337" s="830">
        <f>PRESUPUESTO!B54</f>
        <v>6.0699999999999985</v>
      </c>
      <c r="I1337" s="831"/>
      <c r="J1337" s="832" t="str">
        <f>PRESUPUESTO!$F$47</f>
        <v>CARPINTERIA EN MADERA Y METALICA</v>
      </c>
      <c r="K1337" s="798"/>
      <c r="L1337" s="798"/>
      <c r="M1337" s="798"/>
      <c r="N1337" s="798"/>
      <c r="O1337" s="799"/>
      <c r="P1337" s="833" t="str">
        <f>PRESUPUESTO!F54</f>
        <v>Suministro e instalacion de pasamanos para escalera en tuberia galvanizada de 2" x 1.5mm con esquema de pintura e=12mils anticorrosiva + poliuretano color negro. Incluye instalacion y accesorios de anclajes como platinas y pernos.</v>
      </c>
      <c r="Q1337" s="793"/>
      <c r="R1337" s="793"/>
      <c r="S1337" s="793"/>
      <c r="T1337" s="793"/>
      <c r="U1337" s="793"/>
      <c r="V1337" s="793"/>
      <c r="W1337" s="793"/>
      <c r="X1337" s="794"/>
    </row>
    <row r="1338" spans="2:24" ht="18.75" thickBot="1" x14ac:dyDescent="0.3">
      <c r="B1338" s="821" t="s">
        <v>49</v>
      </c>
      <c r="C1338" s="834"/>
      <c r="D1338" s="834"/>
      <c r="E1338" s="834"/>
      <c r="F1338" s="834"/>
      <c r="G1338" s="834"/>
      <c r="H1338" s="835"/>
      <c r="I1338" s="835"/>
      <c r="J1338" s="834"/>
      <c r="K1338" s="834"/>
      <c r="L1338" s="834"/>
      <c r="M1338" s="834"/>
      <c r="N1338" s="834"/>
      <c r="O1338" s="834"/>
      <c r="P1338" s="837" t="s">
        <v>50</v>
      </c>
      <c r="Q1338" s="839" t="s">
        <v>51</v>
      </c>
      <c r="R1338" s="840"/>
      <c r="S1338" s="841"/>
      <c r="T1338" s="842" t="s">
        <v>20</v>
      </c>
      <c r="U1338" s="844" t="s">
        <v>52</v>
      </c>
      <c r="V1338" s="846" t="s">
        <v>53</v>
      </c>
      <c r="W1338" s="847"/>
      <c r="X1338" s="848"/>
    </row>
    <row r="1339" spans="2:24" ht="26.25" thickBot="1" x14ac:dyDescent="0.3">
      <c r="B1339" s="836"/>
      <c r="C1339" s="835"/>
      <c r="D1339" s="835"/>
      <c r="E1339" s="835"/>
      <c r="F1339" s="835"/>
      <c r="G1339" s="835"/>
      <c r="H1339" s="835"/>
      <c r="I1339" s="835"/>
      <c r="J1339" s="835"/>
      <c r="K1339" s="835"/>
      <c r="L1339" s="835"/>
      <c r="M1339" s="835"/>
      <c r="N1339" s="835"/>
      <c r="O1339" s="835"/>
      <c r="P1339" s="838"/>
      <c r="Q1339" s="4" t="s">
        <v>54</v>
      </c>
      <c r="R1339" s="5" t="s">
        <v>55</v>
      </c>
      <c r="S1339" s="6" t="s">
        <v>56</v>
      </c>
      <c r="T1339" s="843"/>
      <c r="U1339" s="845"/>
      <c r="V1339" s="7" t="s">
        <v>57</v>
      </c>
      <c r="W1339" s="8" t="s">
        <v>21</v>
      </c>
      <c r="X1339" s="9" t="s">
        <v>22</v>
      </c>
    </row>
    <row r="1340" spans="2:24" ht="18" x14ac:dyDescent="0.25">
      <c r="B1340" s="10"/>
      <c r="C1340" s="11"/>
      <c r="D1340" s="11"/>
      <c r="E1340" s="11"/>
      <c r="F1340" s="11"/>
      <c r="G1340" s="11"/>
      <c r="H1340" s="11"/>
      <c r="I1340" s="11"/>
      <c r="J1340" s="11"/>
      <c r="K1340" s="11"/>
      <c r="L1340" s="11"/>
      <c r="M1340" s="11"/>
      <c r="N1340" s="11"/>
      <c r="O1340" s="12"/>
      <c r="P1340" s="13"/>
      <c r="Q1340" s="14"/>
      <c r="R1340" s="14"/>
      <c r="S1340" s="14"/>
      <c r="T1340" s="14"/>
      <c r="U1340" s="14"/>
      <c r="V1340" s="14"/>
      <c r="W1340" s="14"/>
      <c r="X1340" s="15"/>
    </row>
    <row r="1341" spans="2:24" ht="18" x14ac:dyDescent="0.25">
      <c r="B1341" s="16"/>
      <c r="C1341" s="17"/>
      <c r="D1341" s="17"/>
      <c r="E1341" s="17"/>
      <c r="F1341" s="18"/>
      <c r="G1341" s="18"/>
      <c r="H1341" s="18"/>
      <c r="I1341" s="18"/>
      <c r="J1341" s="18"/>
      <c r="K1341" s="18"/>
      <c r="L1341" s="17"/>
      <c r="M1341" s="17"/>
      <c r="N1341" s="17"/>
      <c r="O1341" s="19"/>
      <c r="P1341" s="412" t="s">
        <v>361</v>
      </c>
      <c r="Q1341" s="415"/>
      <c r="R1341" s="14"/>
      <c r="S1341" s="14"/>
      <c r="T1341" s="14"/>
      <c r="U1341" s="14"/>
      <c r="V1341" s="14">
        <v>2.95</v>
      </c>
      <c r="W1341" s="14"/>
      <c r="X1341" s="15"/>
    </row>
    <row r="1342" spans="2:24" ht="18" x14ac:dyDescent="0.25">
      <c r="B1342" s="16"/>
      <c r="C1342" s="17"/>
      <c r="D1342" s="17"/>
      <c r="E1342" s="17"/>
      <c r="F1342" s="18"/>
      <c r="G1342" s="18"/>
      <c r="H1342" s="18"/>
      <c r="I1342" s="18"/>
      <c r="J1342" s="18"/>
      <c r="K1342" s="18"/>
      <c r="L1342" s="17"/>
      <c r="M1342" s="17"/>
      <c r="N1342" s="17"/>
      <c r="O1342" s="19"/>
      <c r="P1342" s="20"/>
      <c r="Q1342" s="20"/>
      <c r="R1342" s="14"/>
      <c r="S1342" s="14"/>
      <c r="T1342" s="14"/>
      <c r="U1342" s="14"/>
      <c r="V1342" s="14"/>
      <c r="W1342" s="14"/>
      <c r="X1342" s="15"/>
    </row>
    <row r="1343" spans="2:24" ht="18" x14ac:dyDescent="0.25">
      <c r="B1343" s="16"/>
      <c r="C1343" s="17"/>
      <c r="D1343" s="17"/>
      <c r="E1343" s="17"/>
      <c r="F1343" s="18"/>
      <c r="G1343" s="18"/>
      <c r="H1343" s="18"/>
      <c r="I1343" s="18"/>
      <c r="J1343" s="18"/>
      <c r="K1343" s="18"/>
      <c r="L1343" s="17"/>
      <c r="M1343" s="17"/>
      <c r="N1343" s="17"/>
      <c r="O1343" s="19"/>
      <c r="P1343" s="20"/>
      <c r="R1343" s="20"/>
      <c r="S1343" s="14"/>
      <c r="U1343" s="20"/>
      <c r="V1343" s="14"/>
      <c r="W1343" s="14"/>
      <c r="X1343" s="15"/>
    </row>
    <row r="1344" spans="2:24" ht="18" x14ac:dyDescent="0.25">
      <c r="B1344" s="16"/>
      <c r="D1344" s="17"/>
      <c r="E1344" s="17"/>
      <c r="F1344" s="18"/>
      <c r="G1344" s="18"/>
      <c r="H1344" s="18"/>
      <c r="J1344" s="18"/>
      <c r="K1344" s="18"/>
      <c r="L1344" s="17"/>
      <c r="M1344" s="17"/>
      <c r="N1344" s="17"/>
      <c r="O1344" s="19"/>
      <c r="Q1344" s="20"/>
      <c r="R1344" s="20"/>
      <c r="S1344" s="20"/>
      <c r="T1344" s="14"/>
      <c r="U1344" s="14"/>
      <c r="V1344" s="14"/>
      <c r="W1344" s="14"/>
      <c r="X1344" s="15"/>
    </row>
    <row r="1345" spans="2:24" ht="18" x14ac:dyDescent="0.25">
      <c r="B1345" s="22"/>
      <c r="C1345" s="17"/>
      <c r="D1345" s="18"/>
      <c r="E1345" s="17"/>
      <c r="F1345" s="18"/>
      <c r="G1345" s="18"/>
      <c r="H1345" s="18"/>
      <c r="I1345" s="18"/>
      <c r="J1345" s="18"/>
      <c r="K1345" s="18"/>
      <c r="L1345" s="17"/>
      <c r="M1345" s="17"/>
      <c r="N1345" s="17"/>
      <c r="O1345" s="19"/>
      <c r="P1345" s="21"/>
      <c r="Q1345" s="20"/>
      <c r="R1345" s="20"/>
      <c r="S1345" s="20"/>
      <c r="T1345" s="14"/>
      <c r="U1345" s="14"/>
      <c r="V1345" s="14"/>
      <c r="W1345" s="14"/>
      <c r="X1345" s="15"/>
    </row>
    <row r="1346" spans="2:24" ht="18" x14ac:dyDescent="0.25">
      <c r="B1346" s="16"/>
      <c r="C1346" s="17"/>
      <c r="D1346" s="17"/>
      <c r="E1346" s="17"/>
      <c r="F1346" s="18"/>
      <c r="G1346" s="18"/>
      <c r="H1346" s="18"/>
      <c r="I1346" s="18"/>
      <c r="J1346" s="18"/>
      <c r="K1346" s="18"/>
      <c r="L1346" s="17"/>
      <c r="M1346" s="17"/>
      <c r="N1346" s="17"/>
      <c r="O1346" s="19"/>
      <c r="Q1346" s="20"/>
      <c r="R1346" s="20"/>
      <c r="S1346" s="20"/>
      <c r="T1346" s="14"/>
      <c r="U1346" s="20"/>
      <c r="V1346" s="14"/>
      <c r="W1346" s="14"/>
      <c r="X1346" s="23"/>
    </row>
    <row r="1347" spans="2:24" ht="18" x14ac:dyDescent="0.25">
      <c r="B1347" s="16"/>
      <c r="C1347" s="17"/>
      <c r="D1347" s="17"/>
      <c r="E1347" s="17"/>
      <c r="F1347" s="17"/>
      <c r="G1347" s="17"/>
      <c r="H1347" s="17"/>
      <c r="I1347" s="17"/>
      <c r="J1347" s="17"/>
      <c r="K1347" s="17"/>
      <c r="L1347" s="17"/>
      <c r="M1347" s="17"/>
      <c r="N1347" s="17"/>
      <c r="O1347" s="19"/>
      <c r="P1347" s="20"/>
      <c r="Q1347" s="20"/>
      <c r="R1347" s="194"/>
      <c r="S1347" s="20"/>
      <c r="T1347" s="14"/>
      <c r="U1347" s="20"/>
      <c r="V1347" s="14"/>
      <c r="W1347" s="14"/>
      <c r="X1347" s="23"/>
    </row>
    <row r="1348" spans="2:24" ht="18" x14ac:dyDescent="0.25">
      <c r="B1348" s="16"/>
      <c r="C1348" s="18"/>
      <c r="D1348" s="17"/>
      <c r="E1348" s="17"/>
      <c r="F1348" s="17"/>
      <c r="G1348" s="17"/>
      <c r="H1348" s="17"/>
      <c r="I1348" s="17"/>
      <c r="J1348" s="17"/>
      <c r="K1348" s="17"/>
      <c r="L1348" s="17"/>
      <c r="M1348" s="17"/>
      <c r="N1348" s="17"/>
      <c r="O1348" s="19"/>
      <c r="P1348" s="20"/>
      <c r="Q1348" s="20"/>
      <c r="R1348" s="20"/>
      <c r="S1348" s="20"/>
      <c r="T1348" s="14"/>
      <c r="U1348" s="20"/>
      <c r="V1348" s="14"/>
      <c r="W1348" s="14"/>
      <c r="X1348" s="23"/>
    </row>
    <row r="1349" spans="2:24" ht="18" x14ac:dyDescent="0.25">
      <c r="B1349" s="16"/>
      <c r="C1349" s="17"/>
      <c r="D1349" s="17"/>
      <c r="E1349" s="17"/>
      <c r="F1349" s="17"/>
      <c r="G1349" s="17"/>
      <c r="H1349" s="17"/>
      <c r="I1349" s="17"/>
      <c r="J1349" s="17"/>
      <c r="K1349" s="17"/>
      <c r="L1349" s="17"/>
      <c r="M1349" s="17"/>
      <c r="N1349" s="17"/>
      <c r="O1349" s="19"/>
      <c r="P1349" s="20"/>
      <c r="Q1349" s="20"/>
      <c r="R1349" s="20"/>
      <c r="S1349" s="20"/>
      <c r="T1349" s="14"/>
      <c r="U1349" s="20"/>
      <c r="V1349" s="14"/>
      <c r="W1349" s="14"/>
      <c r="X1349" s="23"/>
    </row>
    <row r="1350" spans="2:24" ht="18" x14ac:dyDescent="0.25">
      <c r="B1350" s="16"/>
      <c r="C1350" s="17"/>
      <c r="D1350" s="17"/>
      <c r="E1350" s="18"/>
      <c r="F1350" s="17"/>
      <c r="G1350" s="17"/>
      <c r="H1350" s="17"/>
      <c r="I1350" s="17"/>
      <c r="J1350" s="17"/>
      <c r="K1350" s="17"/>
      <c r="L1350" s="17"/>
      <c r="M1350" s="17"/>
      <c r="N1350" s="17"/>
      <c r="O1350" s="19"/>
      <c r="P1350" s="13"/>
      <c r="Q1350" s="20"/>
      <c r="R1350" s="20"/>
      <c r="S1350" s="20"/>
      <c r="T1350" s="14"/>
      <c r="U1350" s="20"/>
      <c r="V1350" s="14"/>
      <c r="W1350" s="14"/>
      <c r="X1350" s="23"/>
    </row>
    <row r="1351" spans="2:24" ht="18" x14ac:dyDescent="0.25">
      <c r="B1351" s="16"/>
      <c r="C1351" s="18"/>
      <c r="D1351" s="18"/>
      <c r="E1351" s="18"/>
      <c r="F1351" s="18"/>
      <c r="G1351" s="18"/>
      <c r="H1351" s="18"/>
      <c r="I1351" s="18"/>
      <c r="J1351" s="18"/>
      <c r="K1351" s="18"/>
      <c r="L1351" s="18"/>
      <c r="M1351" s="18"/>
      <c r="N1351" s="18"/>
      <c r="O1351" s="19"/>
      <c r="P1351" s="412"/>
      <c r="Q1351" s="20"/>
      <c r="R1351" s="20"/>
      <c r="S1351" s="20"/>
      <c r="T1351" s="14"/>
      <c r="U1351" s="20"/>
      <c r="V1351" s="14"/>
      <c r="W1351" s="14"/>
      <c r="X1351" s="23"/>
    </row>
    <row r="1352" spans="2:24" ht="18" x14ac:dyDescent="0.25">
      <c r="B1352" s="16"/>
      <c r="C1352" s="17"/>
      <c r="D1352" s="24"/>
      <c r="E1352" s="17"/>
      <c r="F1352" s="17"/>
      <c r="G1352" s="17"/>
      <c r="H1352" s="17"/>
      <c r="I1352" s="17"/>
      <c r="J1352" s="18"/>
      <c r="K1352" s="17"/>
      <c r="L1352" s="17"/>
      <c r="M1352" s="17"/>
      <c r="N1352" s="17"/>
      <c r="O1352" s="19"/>
      <c r="P1352" s="20"/>
      <c r="Q1352" s="195"/>
      <c r="R1352" s="20"/>
      <c r="S1352" s="14"/>
      <c r="T1352" s="14"/>
      <c r="U1352" s="20"/>
      <c r="V1352" s="20"/>
      <c r="W1352" s="14"/>
      <c r="X1352" s="23"/>
    </row>
    <row r="1353" spans="2:24" ht="18" x14ac:dyDescent="0.25">
      <c r="B1353" s="16"/>
      <c r="C1353" s="18"/>
      <c r="D1353" s="17"/>
      <c r="E1353" s="17"/>
      <c r="F1353" s="17"/>
      <c r="G1353" s="17"/>
      <c r="H1353" s="18"/>
      <c r="I1353" s="18"/>
      <c r="J1353" s="17"/>
      <c r="K1353" s="18"/>
      <c r="L1353" s="17"/>
      <c r="M1353" s="17"/>
      <c r="N1353" s="17"/>
      <c r="O1353" s="19"/>
      <c r="P1353" s="20"/>
      <c r="Q1353" s="20"/>
      <c r="R1353" s="20"/>
      <c r="S1353" s="20"/>
      <c r="T1353" s="14"/>
      <c r="U1353" s="20"/>
      <c r="V1353" s="20"/>
      <c r="W1353" s="14"/>
      <c r="X1353" s="23"/>
    </row>
    <row r="1354" spans="2:24" ht="18" x14ac:dyDescent="0.25">
      <c r="B1354" s="16"/>
      <c r="C1354" s="17"/>
      <c r="D1354" s="17"/>
      <c r="E1354" s="17"/>
      <c r="F1354" s="17"/>
      <c r="G1354" s="17"/>
      <c r="H1354" s="17"/>
      <c r="I1354" s="17"/>
      <c r="J1354" s="17"/>
      <c r="K1354" s="17"/>
      <c r="L1354" s="17"/>
      <c r="M1354" s="17"/>
      <c r="N1354" s="17"/>
      <c r="O1354" s="19"/>
      <c r="Q1354" s="20"/>
      <c r="R1354" s="20"/>
      <c r="S1354" s="20"/>
      <c r="T1354" s="14"/>
      <c r="U1354" s="20"/>
      <c r="V1354" s="20"/>
      <c r="W1354" s="14"/>
      <c r="X1354" s="23"/>
    </row>
    <row r="1355" spans="2:24" ht="18" x14ac:dyDescent="0.25">
      <c r="B1355" s="16"/>
      <c r="C1355" s="17"/>
      <c r="D1355" s="17"/>
      <c r="E1355" s="17"/>
      <c r="F1355" s="17"/>
      <c r="G1355" s="17"/>
      <c r="H1355" s="17"/>
      <c r="I1355" s="17"/>
      <c r="J1355" s="17"/>
      <c r="K1355" s="17"/>
      <c r="L1355" s="17"/>
      <c r="M1355" s="17"/>
      <c r="N1355" s="17"/>
      <c r="O1355" s="19"/>
      <c r="P1355" s="21"/>
      <c r="Q1355" s="20"/>
      <c r="R1355" s="20"/>
      <c r="S1355" s="20"/>
      <c r="T1355" s="14"/>
      <c r="U1355" s="20"/>
      <c r="V1355" s="20"/>
      <c r="W1355" s="14"/>
      <c r="X1355" s="23"/>
    </row>
    <row r="1356" spans="2:24" ht="18" x14ac:dyDescent="0.25">
      <c r="B1356" s="16"/>
      <c r="D1356" s="17"/>
      <c r="E1356" s="17"/>
      <c r="F1356" s="17"/>
      <c r="G1356" s="17"/>
      <c r="H1356" s="17"/>
      <c r="I1356" s="17"/>
      <c r="J1356" s="17"/>
      <c r="K1356" s="17"/>
      <c r="L1356" s="17"/>
      <c r="M1356" s="17"/>
      <c r="N1356" s="17"/>
      <c r="O1356" s="19"/>
      <c r="P1356" s="25"/>
      <c r="Q1356" s="20"/>
      <c r="R1356" s="20"/>
      <c r="S1356" s="20"/>
      <c r="T1356" s="20"/>
      <c r="U1356" s="20"/>
      <c r="V1356" s="20"/>
      <c r="W1356" s="14"/>
      <c r="X1356" s="23"/>
    </row>
    <row r="1357" spans="2:24" ht="18" x14ac:dyDescent="0.25">
      <c r="B1357" s="16"/>
      <c r="C1357" s="17"/>
      <c r="D1357" s="17"/>
      <c r="E1357" s="17"/>
      <c r="F1357" s="17"/>
      <c r="G1357" s="17"/>
      <c r="H1357" s="17"/>
      <c r="I1357" s="17"/>
      <c r="J1357" s="17"/>
      <c r="K1357" s="17"/>
      <c r="L1357" s="17"/>
      <c r="M1357" s="17"/>
      <c r="N1357" s="17"/>
      <c r="O1357" s="19"/>
      <c r="P1357" s="21"/>
      <c r="Q1357" s="20"/>
      <c r="R1357" s="20"/>
      <c r="S1357" s="20"/>
      <c r="T1357" s="20"/>
      <c r="U1357" s="20"/>
      <c r="V1357" s="20"/>
      <c r="W1357" s="14"/>
      <c r="X1357" s="23"/>
    </row>
    <row r="1358" spans="2:24" ht="18" x14ac:dyDescent="0.25">
      <c r="B1358" s="16"/>
      <c r="C1358" s="17"/>
      <c r="D1358" s="17"/>
      <c r="E1358" s="17"/>
      <c r="F1358" s="17"/>
      <c r="G1358" s="17"/>
      <c r="H1358" s="17"/>
      <c r="I1358" s="17"/>
      <c r="J1358" s="17"/>
      <c r="K1358" s="17"/>
      <c r="L1358" s="17"/>
      <c r="M1358" s="17"/>
      <c r="N1358" s="17"/>
      <c r="O1358" s="19"/>
      <c r="P1358" s="21"/>
      <c r="Q1358" s="20"/>
      <c r="R1358" s="20"/>
      <c r="S1358" s="20"/>
      <c r="T1358" s="20"/>
      <c r="U1358" s="20"/>
      <c r="V1358" s="20"/>
      <c r="W1358" s="14"/>
      <c r="X1358" s="23"/>
    </row>
    <row r="1359" spans="2:24" ht="18" x14ac:dyDescent="0.25">
      <c r="B1359" s="16"/>
      <c r="C1359" s="17"/>
      <c r="D1359" s="17"/>
      <c r="E1359" s="17"/>
      <c r="F1359" s="17"/>
      <c r="G1359" s="17"/>
      <c r="H1359" s="17"/>
      <c r="I1359" s="17"/>
      <c r="J1359" s="17"/>
      <c r="K1359" s="17"/>
      <c r="L1359" s="17"/>
      <c r="M1359" s="17"/>
      <c r="N1359" s="17"/>
      <c r="O1359" s="19"/>
      <c r="P1359" s="21"/>
      <c r="Q1359" s="20"/>
      <c r="R1359" s="20"/>
      <c r="S1359" s="20"/>
      <c r="T1359" s="20"/>
      <c r="U1359" s="20"/>
      <c r="V1359" s="20"/>
      <c r="W1359" s="14"/>
      <c r="X1359" s="23"/>
    </row>
    <row r="1360" spans="2:24" ht="18" x14ac:dyDescent="0.25">
      <c r="B1360" s="16"/>
      <c r="C1360" s="17"/>
      <c r="D1360" s="17"/>
      <c r="E1360" s="17"/>
      <c r="F1360" s="17"/>
      <c r="G1360" s="17"/>
      <c r="H1360" s="17"/>
      <c r="I1360" s="17"/>
      <c r="J1360" s="17"/>
      <c r="K1360" s="17"/>
      <c r="L1360" s="17"/>
      <c r="M1360" s="17"/>
      <c r="N1360" s="17"/>
      <c r="O1360" s="19"/>
      <c r="P1360" s="26"/>
      <c r="Q1360" s="20"/>
      <c r="R1360" s="20"/>
      <c r="S1360" s="20"/>
      <c r="T1360" s="20"/>
      <c r="U1360" s="20"/>
      <c r="V1360" s="20"/>
      <c r="W1360" s="14"/>
      <c r="X1360" s="23"/>
    </row>
    <row r="1361" spans="2:24" ht="18" x14ac:dyDescent="0.25">
      <c r="B1361" s="16"/>
      <c r="C1361" s="17"/>
      <c r="D1361" s="17"/>
      <c r="E1361" s="17"/>
      <c r="F1361" s="17"/>
      <c r="G1361" s="17"/>
      <c r="H1361" s="17"/>
      <c r="I1361" s="17"/>
      <c r="J1361" s="17"/>
      <c r="K1361" s="17"/>
      <c r="L1361" s="17"/>
      <c r="M1361" s="17"/>
      <c r="N1361" s="17"/>
      <c r="O1361" s="19"/>
      <c r="P1361" s="26"/>
      <c r="Q1361" s="20"/>
      <c r="R1361" s="20"/>
      <c r="S1361" s="20"/>
      <c r="T1361" s="20"/>
      <c r="U1361" s="20"/>
      <c r="V1361" s="20"/>
      <c r="W1361" s="14"/>
      <c r="X1361" s="23"/>
    </row>
    <row r="1362" spans="2:24" ht="18.75" thickBot="1" x14ac:dyDescent="0.3">
      <c r="B1362" s="27"/>
      <c r="C1362" s="28"/>
      <c r="D1362" s="29"/>
      <c r="E1362" s="28"/>
      <c r="F1362" s="29"/>
      <c r="G1362" s="29"/>
      <c r="H1362" s="29"/>
      <c r="I1362" s="29"/>
      <c r="J1362" s="29"/>
      <c r="K1362" s="29"/>
      <c r="L1362" s="29"/>
      <c r="M1362" s="29"/>
      <c r="N1362" s="29"/>
      <c r="O1362" s="30"/>
      <c r="P1362" s="31"/>
      <c r="Q1362" s="32"/>
      <c r="R1362" s="32"/>
      <c r="S1362" s="32"/>
      <c r="T1362" s="32"/>
      <c r="U1362" s="32"/>
      <c r="V1362" s="33"/>
      <c r="W1362" s="34"/>
      <c r="X1362" s="35"/>
    </row>
    <row r="1363" spans="2:24" ht="18.75" thickBot="1" x14ac:dyDescent="0.3">
      <c r="B1363" s="786"/>
      <c r="C1363" s="787"/>
      <c r="D1363" s="787"/>
      <c r="E1363" s="787"/>
      <c r="F1363" s="787"/>
      <c r="G1363" s="787"/>
      <c r="H1363" s="787"/>
      <c r="I1363" s="787"/>
      <c r="J1363" s="787"/>
      <c r="K1363" s="787"/>
      <c r="L1363" s="787"/>
      <c r="M1363" s="787"/>
      <c r="N1363" s="787"/>
      <c r="O1363" s="787"/>
      <c r="P1363" s="788" t="s">
        <v>58</v>
      </c>
      <c r="Q1363" s="787"/>
      <c r="R1363" s="789" t="s">
        <v>53</v>
      </c>
      <c r="S1363" s="790"/>
      <c r="T1363" s="790"/>
      <c r="U1363" s="791"/>
      <c r="V1363" s="36"/>
      <c r="W1363" s="37"/>
      <c r="X1363" s="38">
        <f>SUM(V1340:V1362)</f>
        <v>2.95</v>
      </c>
    </row>
    <row r="1364" spans="2:24" ht="17.25" thickBot="1" x14ac:dyDescent="0.3">
      <c r="B1364" s="792" t="s">
        <v>59</v>
      </c>
      <c r="C1364" s="793"/>
      <c r="D1364" s="793"/>
      <c r="E1364" s="793"/>
      <c r="F1364" s="793"/>
      <c r="G1364" s="793"/>
      <c r="H1364" s="793"/>
      <c r="I1364" s="794"/>
      <c r="J1364" s="792" t="s">
        <v>60</v>
      </c>
      <c r="K1364" s="793"/>
      <c r="L1364" s="793"/>
      <c r="M1364" s="793"/>
      <c r="N1364" s="793"/>
      <c r="O1364" s="793"/>
      <c r="P1364" s="794"/>
      <c r="Q1364" s="39"/>
      <c r="R1364" s="40"/>
      <c r="S1364" s="40"/>
      <c r="T1364" s="40"/>
      <c r="U1364" s="40"/>
      <c r="V1364" s="40"/>
      <c r="W1364" s="40"/>
      <c r="X1364" s="41"/>
    </row>
    <row r="1365" spans="2:24" ht="21" thickBot="1" x14ac:dyDescent="0.3">
      <c r="B1365" s="795"/>
      <c r="C1365" s="787"/>
      <c r="D1365" s="787"/>
      <c r="E1365" s="787"/>
      <c r="F1365" s="787"/>
      <c r="G1365" s="787"/>
      <c r="H1365" s="787"/>
      <c r="I1365" s="796"/>
      <c r="J1365" s="795"/>
      <c r="K1365" s="787"/>
      <c r="L1365" s="787"/>
      <c r="M1365" s="787"/>
      <c r="N1365" s="787"/>
      <c r="O1365" s="787"/>
      <c r="P1365" s="796"/>
      <c r="Q1365" s="797" t="s">
        <v>61</v>
      </c>
      <c r="R1365" s="798"/>
      <c r="S1365" s="798"/>
      <c r="T1365" s="798"/>
      <c r="U1365" s="798"/>
      <c r="V1365" s="798"/>
      <c r="W1365" s="799"/>
      <c r="X1365" s="42">
        <f>X1363</f>
        <v>2.95</v>
      </c>
    </row>
    <row r="1367" spans="2:24" ht="15.75" thickBot="1" x14ac:dyDescent="0.3"/>
    <row r="1368" spans="2:24" x14ac:dyDescent="0.25">
      <c r="B1368" s="800"/>
      <c r="C1368" s="793"/>
      <c r="D1368" s="793"/>
      <c r="E1368" s="793"/>
      <c r="F1368" s="793"/>
      <c r="G1368" s="803" t="s">
        <v>42</v>
      </c>
      <c r="H1368" s="793"/>
      <c r="I1368" s="793"/>
      <c r="J1368" s="793"/>
      <c r="K1368" s="793"/>
      <c r="L1368" s="793"/>
      <c r="M1368" s="793"/>
      <c r="N1368" s="793"/>
      <c r="O1368" s="793"/>
      <c r="P1368" s="793"/>
      <c r="Q1368" s="793"/>
      <c r="R1368" s="804" t="s">
        <v>1</v>
      </c>
      <c r="S1368" s="805"/>
      <c r="T1368" s="805"/>
      <c r="U1368" s="806"/>
      <c r="V1368" s="807" t="s">
        <v>43</v>
      </c>
      <c r="W1368" s="805"/>
      <c r="X1368" s="808"/>
    </row>
    <row r="1369" spans="2:24" x14ac:dyDescent="0.25">
      <c r="B1369" s="801"/>
      <c r="C1369" s="802"/>
      <c r="D1369" s="802"/>
      <c r="E1369" s="802"/>
      <c r="F1369" s="802"/>
      <c r="G1369" s="801"/>
      <c r="H1369" s="802"/>
      <c r="I1369" s="802"/>
      <c r="J1369" s="802"/>
      <c r="K1369" s="802"/>
      <c r="L1369" s="802"/>
      <c r="M1369" s="802"/>
      <c r="N1369" s="802"/>
      <c r="O1369" s="802"/>
      <c r="P1369" s="802"/>
      <c r="Q1369" s="802"/>
      <c r="R1369" s="809" t="s">
        <v>3</v>
      </c>
      <c r="S1369" s="810"/>
      <c r="T1369" s="810"/>
      <c r="U1369" s="811"/>
      <c r="V1369" s="812">
        <v>1</v>
      </c>
      <c r="W1369" s="810"/>
      <c r="X1369" s="813"/>
    </row>
    <row r="1370" spans="2:24" ht="15.75" thickBot="1" x14ac:dyDescent="0.3">
      <c r="B1370" s="795"/>
      <c r="C1370" s="787"/>
      <c r="D1370" s="787"/>
      <c r="E1370" s="787"/>
      <c r="F1370" s="787"/>
      <c r="G1370" s="795"/>
      <c r="H1370" s="787"/>
      <c r="I1370" s="787"/>
      <c r="J1370" s="787"/>
      <c r="K1370" s="787"/>
      <c r="L1370" s="787"/>
      <c r="M1370" s="787"/>
      <c r="N1370" s="787"/>
      <c r="O1370" s="787"/>
      <c r="P1370" s="787"/>
      <c r="Q1370" s="787"/>
      <c r="R1370" s="814" t="s">
        <v>4</v>
      </c>
      <c r="S1370" s="815"/>
      <c r="T1370" s="815"/>
      <c r="U1370" s="816"/>
      <c r="V1370" s="817">
        <v>44236</v>
      </c>
      <c r="W1370" s="818"/>
      <c r="X1370" s="819"/>
    </row>
    <row r="1371" spans="2:24" x14ac:dyDescent="0.25">
      <c r="B1371" s="820" t="s">
        <v>44</v>
      </c>
      <c r="C1371" s="793"/>
      <c r="D1371" s="793"/>
      <c r="E1371" s="793"/>
      <c r="F1371" s="794"/>
      <c r="G1371" s="821" t="s">
        <v>45</v>
      </c>
      <c r="H1371" s="822"/>
      <c r="I1371" s="822"/>
      <c r="J1371" s="822"/>
      <c r="K1371" s="822"/>
      <c r="L1371" s="822"/>
      <c r="M1371" s="822"/>
      <c r="N1371" s="822"/>
      <c r="O1371" s="822"/>
      <c r="P1371" s="822"/>
      <c r="Q1371" s="822"/>
      <c r="R1371" s="822"/>
      <c r="S1371" s="822"/>
      <c r="T1371" s="822"/>
      <c r="U1371" s="822"/>
      <c r="V1371" s="822"/>
      <c r="W1371" s="822"/>
      <c r="X1371" s="823"/>
    </row>
    <row r="1372" spans="2:24" ht="15.75" thickBot="1" x14ac:dyDescent="0.3">
      <c r="B1372" s="795"/>
      <c r="C1372" s="787"/>
      <c r="D1372" s="787"/>
      <c r="E1372" s="787"/>
      <c r="F1372" s="796"/>
      <c r="G1372" s="824"/>
      <c r="H1372" s="825"/>
      <c r="I1372" s="825"/>
      <c r="J1372" s="825"/>
      <c r="K1372" s="825"/>
      <c r="L1372" s="825"/>
      <c r="M1372" s="825"/>
      <c r="N1372" s="825"/>
      <c r="O1372" s="825"/>
      <c r="P1372" s="825"/>
      <c r="Q1372" s="825"/>
      <c r="R1372" s="825"/>
      <c r="S1372" s="825"/>
      <c r="T1372" s="825"/>
      <c r="U1372" s="825"/>
      <c r="V1372" s="825"/>
      <c r="W1372" s="825"/>
      <c r="X1372" s="826"/>
    </row>
    <row r="1373" spans="2:24" ht="18.75" thickBot="1" x14ac:dyDescent="0.3">
      <c r="B1373" s="827" t="s">
        <v>46</v>
      </c>
      <c r="C1373" s="798"/>
      <c r="D1373" s="798"/>
      <c r="E1373" s="798"/>
      <c r="F1373" s="798"/>
      <c r="G1373" s="798"/>
      <c r="H1373" s="822" t="s">
        <v>47</v>
      </c>
      <c r="I1373" s="793"/>
      <c r="J1373" s="828"/>
      <c r="K1373" s="798"/>
      <c r="L1373" s="798"/>
      <c r="M1373" s="798"/>
      <c r="N1373" s="798"/>
      <c r="O1373" s="798"/>
      <c r="P1373" s="828" t="s">
        <v>48</v>
      </c>
      <c r="Q1373" s="798"/>
      <c r="R1373" s="798"/>
      <c r="S1373" s="798"/>
      <c r="T1373" s="798"/>
      <c r="U1373" s="798"/>
      <c r="V1373" s="798"/>
      <c r="W1373" s="798"/>
      <c r="X1373" s="799"/>
    </row>
    <row r="1374" spans="2:24" ht="26.25" customHeight="1" thickBot="1" x14ac:dyDescent="0.3">
      <c r="B1374" s="829">
        <f>PRESUPUESTO!$B$55</f>
        <v>7</v>
      </c>
      <c r="C1374" s="793"/>
      <c r="D1374" s="793"/>
      <c r="E1374" s="793"/>
      <c r="F1374" s="793"/>
      <c r="G1374" s="793"/>
      <c r="H1374" s="830">
        <f>PRESUPUESTO!B56</f>
        <v>7.01</v>
      </c>
      <c r="I1374" s="831"/>
      <c r="J1374" s="832" t="str">
        <f>PRESUPUESTO!$F$55</f>
        <v>ELECTRICOS</v>
      </c>
      <c r="K1374" s="798"/>
      <c r="L1374" s="798"/>
      <c r="M1374" s="798"/>
      <c r="N1374" s="798"/>
      <c r="O1374" s="799"/>
      <c r="P1374" s="833" t="str">
        <f>PRESUPUESTO!F56</f>
        <v>PUNTOS ELECTRICOS</v>
      </c>
      <c r="Q1374" s="793"/>
      <c r="R1374" s="793"/>
      <c r="S1374" s="793"/>
      <c r="T1374" s="793"/>
      <c r="U1374" s="793"/>
      <c r="V1374" s="793"/>
      <c r="W1374" s="793"/>
      <c r="X1374" s="794"/>
    </row>
    <row r="1375" spans="2:24" ht="18.75" thickBot="1" x14ac:dyDescent="0.3">
      <c r="B1375" s="821" t="s">
        <v>49</v>
      </c>
      <c r="C1375" s="834"/>
      <c r="D1375" s="834"/>
      <c r="E1375" s="834"/>
      <c r="F1375" s="834"/>
      <c r="G1375" s="834"/>
      <c r="H1375" s="835"/>
      <c r="I1375" s="835"/>
      <c r="J1375" s="834"/>
      <c r="K1375" s="834"/>
      <c r="L1375" s="834"/>
      <c r="M1375" s="834"/>
      <c r="N1375" s="834"/>
      <c r="O1375" s="834"/>
      <c r="P1375" s="837" t="s">
        <v>50</v>
      </c>
      <c r="Q1375" s="839" t="s">
        <v>51</v>
      </c>
      <c r="R1375" s="840"/>
      <c r="S1375" s="841"/>
      <c r="T1375" s="842" t="s">
        <v>20</v>
      </c>
      <c r="U1375" s="844" t="s">
        <v>52</v>
      </c>
      <c r="V1375" s="846" t="s">
        <v>53</v>
      </c>
      <c r="W1375" s="847"/>
      <c r="X1375" s="848"/>
    </row>
    <row r="1376" spans="2:24" ht="26.25" thickBot="1" x14ac:dyDescent="0.3">
      <c r="B1376" s="836"/>
      <c r="C1376" s="835"/>
      <c r="D1376" s="835"/>
      <c r="E1376" s="835"/>
      <c r="F1376" s="835"/>
      <c r="G1376" s="835"/>
      <c r="H1376" s="835"/>
      <c r="I1376" s="835"/>
      <c r="J1376" s="835"/>
      <c r="K1376" s="835"/>
      <c r="L1376" s="835"/>
      <c r="M1376" s="835"/>
      <c r="N1376" s="835"/>
      <c r="O1376" s="835"/>
      <c r="P1376" s="838"/>
      <c r="Q1376" s="4" t="s">
        <v>54</v>
      </c>
      <c r="R1376" s="5" t="s">
        <v>55</v>
      </c>
      <c r="S1376" s="6" t="s">
        <v>56</v>
      </c>
      <c r="T1376" s="843"/>
      <c r="U1376" s="845"/>
      <c r="V1376" s="7" t="s">
        <v>57</v>
      </c>
      <c r="W1376" s="8" t="s">
        <v>21</v>
      </c>
      <c r="X1376" s="9" t="s">
        <v>22</v>
      </c>
    </row>
    <row r="1377" spans="2:24" ht="18" x14ac:dyDescent="0.25">
      <c r="B1377" s="10"/>
      <c r="C1377" s="11"/>
      <c r="D1377" s="11"/>
      <c r="E1377" s="11"/>
      <c r="F1377" s="11"/>
      <c r="G1377" s="11"/>
      <c r="H1377" s="11"/>
      <c r="I1377" s="11"/>
      <c r="J1377" s="11"/>
      <c r="K1377" s="11"/>
      <c r="L1377" s="11"/>
      <c r="M1377" s="11"/>
      <c r="N1377" s="11"/>
      <c r="O1377" s="12"/>
      <c r="P1377" s="13"/>
      <c r="Q1377" s="14"/>
      <c r="R1377" s="14"/>
      <c r="S1377" s="14"/>
      <c r="T1377" s="14"/>
      <c r="U1377" s="14"/>
      <c r="V1377" s="14"/>
      <c r="W1377" s="14"/>
      <c r="X1377" s="15"/>
    </row>
    <row r="1378" spans="2:24" ht="18" x14ac:dyDescent="0.25">
      <c r="B1378" s="16"/>
      <c r="C1378" s="17"/>
      <c r="D1378" s="17"/>
      <c r="E1378" s="17"/>
      <c r="F1378" s="18"/>
      <c r="G1378" s="18"/>
      <c r="H1378" s="18"/>
      <c r="I1378" s="18"/>
      <c r="J1378" s="18"/>
      <c r="K1378" s="18"/>
      <c r="L1378" s="17"/>
      <c r="M1378" s="17"/>
      <c r="N1378" s="17"/>
      <c r="O1378" s="19"/>
      <c r="P1378" s="412" t="s">
        <v>356</v>
      </c>
      <c r="Q1378" s="415"/>
      <c r="R1378" s="14"/>
      <c r="S1378" s="14"/>
      <c r="T1378" s="14"/>
      <c r="U1378" s="14"/>
      <c r="V1378" s="14"/>
      <c r="W1378" s="14"/>
      <c r="X1378" s="15"/>
    </row>
    <row r="1379" spans="2:24" ht="18" x14ac:dyDescent="0.25">
      <c r="B1379" s="16"/>
      <c r="C1379" s="17"/>
      <c r="D1379" s="17"/>
      <c r="E1379" s="17"/>
      <c r="F1379" s="18"/>
      <c r="G1379" s="18"/>
      <c r="H1379" s="18"/>
      <c r="I1379" s="18"/>
      <c r="J1379" s="18"/>
      <c r="K1379" s="18"/>
      <c r="L1379" s="17"/>
      <c r="M1379" s="17"/>
      <c r="N1379" s="17"/>
      <c r="O1379" s="19"/>
      <c r="P1379" s="20"/>
      <c r="Q1379" s="20"/>
      <c r="R1379" s="14"/>
      <c r="S1379" s="14"/>
      <c r="T1379" s="14"/>
      <c r="U1379" s="14">
        <v>2</v>
      </c>
      <c r="V1379" s="14"/>
      <c r="W1379" s="14">
        <f>Q1379*R1379</f>
        <v>0</v>
      </c>
      <c r="X1379" s="15"/>
    </row>
    <row r="1380" spans="2:24" ht="18" x14ac:dyDescent="0.25">
      <c r="B1380" s="16"/>
      <c r="C1380" s="17"/>
      <c r="D1380" s="17"/>
      <c r="E1380" s="17"/>
      <c r="F1380" s="18"/>
      <c r="G1380" s="18"/>
      <c r="H1380" s="18"/>
      <c r="I1380" s="18"/>
      <c r="J1380" s="18"/>
      <c r="K1380" s="18"/>
      <c r="L1380" s="17"/>
      <c r="M1380" s="17"/>
      <c r="N1380" s="17"/>
      <c r="O1380" s="19"/>
      <c r="P1380" s="20"/>
      <c r="Q1380" s="20"/>
      <c r="R1380" s="20"/>
      <c r="S1380" s="14"/>
      <c r="T1380" s="14"/>
      <c r="U1380" s="20"/>
      <c r="V1380" s="14"/>
      <c r="W1380" s="14"/>
      <c r="X1380" s="15"/>
    </row>
    <row r="1381" spans="2:24" ht="18" x14ac:dyDescent="0.25">
      <c r="B1381" s="16"/>
      <c r="D1381" s="17"/>
      <c r="E1381" s="17"/>
      <c r="F1381" s="18"/>
      <c r="G1381" s="18"/>
      <c r="H1381" s="18"/>
      <c r="J1381" s="18"/>
      <c r="K1381" s="18"/>
      <c r="L1381" s="17"/>
      <c r="M1381" s="17"/>
      <c r="N1381" s="17"/>
      <c r="O1381" s="19"/>
      <c r="P1381" s="20"/>
      <c r="Q1381" s="20"/>
      <c r="R1381" s="20"/>
      <c r="S1381" s="20"/>
      <c r="T1381" s="14"/>
      <c r="U1381" s="20"/>
      <c r="V1381" s="14"/>
      <c r="W1381" s="14"/>
      <c r="X1381" s="15"/>
    </row>
    <row r="1382" spans="2:24" ht="18" x14ac:dyDescent="0.25">
      <c r="B1382" s="22"/>
      <c r="C1382" s="17"/>
      <c r="D1382" s="18"/>
      <c r="E1382" s="17"/>
      <c r="F1382" s="18"/>
      <c r="G1382" s="18"/>
      <c r="H1382" s="18"/>
      <c r="I1382" s="18"/>
      <c r="J1382" s="18"/>
      <c r="K1382" s="18"/>
      <c r="L1382" s="17"/>
      <c r="M1382" s="17"/>
      <c r="N1382" s="17"/>
      <c r="O1382" s="19"/>
      <c r="P1382" s="21"/>
      <c r="Q1382" s="20"/>
      <c r="R1382" s="20"/>
      <c r="S1382" s="20"/>
      <c r="T1382" s="14"/>
      <c r="U1382" s="20"/>
      <c r="V1382" s="14"/>
      <c r="W1382" s="14"/>
      <c r="X1382" s="15"/>
    </row>
    <row r="1383" spans="2:24" ht="18" x14ac:dyDescent="0.25">
      <c r="B1383" s="16"/>
      <c r="C1383" s="17"/>
      <c r="D1383" s="17"/>
      <c r="E1383" s="17"/>
      <c r="F1383" s="18"/>
      <c r="G1383" s="18"/>
      <c r="H1383" s="18"/>
      <c r="I1383" s="18"/>
      <c r="J1383" s="18"/>
      <c r="K1383" s="18"/>
      <c r="L1383" s="17"/>
      <c r="M1383" s="17"/>
      <c r="N1383" s="17"/>
      <c r="O1383" s="19"/>
      <c r="P1383" s="412" t="s">
        <v>361</v>
      </c>
      <c r="Q1383" s="20"/>
      <c r="R1383" s="20"/>
      <c r="S1383" s="20"/>
      <c r="T1383" s="14"/>
      <c r="U1383" s="20"/>
      <c r="V1383" s="14"/>
      <c r="W1383" s="14"/>
      <c r="X1383" s="23"/>
    </row>
    <row r="1384" spans="2:24" ht="18" x14ac:dyDescent="0.25">
      <c r="B1384" s="16"/>
      <c r="C1384" s="17"/>
      <c r="D1384" s="17"/>
      <c r="E1384" s="17"/>
      <c r="F1384" s="17"/>
      <c r="G1384" s="17"/>
      <c r="H1384" s="17"/>
      <c r="I1384" s="17"/>
      <c r="J1384" s="17"/>
      <c r="K1384" s="17"/>
      <c r="L1384" s="17"/>
      <c r="M1384" s="17"/>
      <c r="N1384" s="17"/>
      <c r="O1384" s="19"/>
      <c r="P1384" s="20"/>
      <c r="Q1384" s="20"/>
      <c r="R1384" s="194"/>
      <c r="S1384" s="20"/>
      <c r="T1384" s="14"/>
      <c r="U1384" s="20">
        <v>2</v>
      </c>
      <c r="V1384" s="14"/>
      <c r="W1384" s="14">
        <f>Q1384*R1384</f>
        <v>0</v>
      </c>
      <c r="X1384" s="23"/>
    </row>
    <row r="1385" spans="2:24" ht="18" x14ac:dyDescent="0.25">
      <c r="B1385" s="16"/>
      <c r="C1385" s="18"/>
      <c r="D1385" s="17"/>
      <c r="E1385" s="17"/>
      <c r="F1385" s="17"/>
      <c r="G1385" s="17"/>
      <c r="H1385" s="17"/>
      <c r="I1385" s="17"/>
      <c r="J1385" s="17"/>
      <c r="K1385" s="17"/>
      <c r="L1385" s="17"/>
      <c r="M1385" s="17"/>
      <c r="N1385" s="17"/>
      <c r="O1385" s="19"/>
      <c r="P1385" s="20"/>
      <c r="Q1385" s="20"/>
      <c r="R1385" s="20"/>
      <c r="S1385" s="20"/>
      <c r="T1385" s="14"/>
      <c r="U1385" s="20"/>
      <c r="V1385" s="14"/>
      <c r="W1385" s="14">
        <f>Q1385*R1385</f>
        <v>0</v>
      </c>
      <c r="X1385" s="23"/>
    </row>
    <row r="1386" spans="2:24" ht="18" x14ac:dyDescent="0.25">
      <c r="B1386" s="16"/>
      <c r="C1386" s="17"/>
      <c r="D1386" s="17"/>
      <c r="E1386" s="17"/>
      <c r="F1386" s="17"/>
      <c r="G1386" s="17"/>
      <c r="H1386" s="17"/>
      <c r="I1386" s="17"/>
      <c r="J1386" s="17"/>
      <c r="K1386" s="17"/>
      <c r="L1386" s="17"/>
      <c r="M1386" s="17"/>
      <c r="N1386" s="17"/>
      <c r="O1386" s="19"/>
      <c r="P1386" s="20"/>
      <c r="Q1386" s="20"/>
      <c r="R1386" s="20"/>
      <c r="S1386" s="20"/>
      <c r="T1386" s="14"/>
      <c r="U1386" s="20"/>
      <c r="V1386" s="14"/>
      <c r="W1386" s="14"/>
      <c r="X1386" s="23"/>
    </row>
    <row r="1387" spans="2:24" ht="18" x14ac:dyDescent="0.25">
      <c r="B1387" s="16"/>
      <c r="C1387" s="17"/>
      <c r="D1387" s="17"/>
      <c r="E1387" s="18"/>
      <c r="F1387" s="17"/>
      <c r="G1387" s="17"/>
      <c r="H1387" s="17"/>
      <c r="I1387" s="17"/>
      <c r="J1387" s="17"/>
      <c r="K1387" s="17"/>
      <c r="L1387" s="17"/>
      <c r="M1387" s="17"/>
      <c r="N1387" s="17"/>
      <c r="O1387" s="19"/>
      <c r="P1387" s="13"/>
      <c r="Q1387" s="20"/>
      <c r="R1387" s="20"/>
      <c r="S1387" s="20"/>
      <c r="T1387" s="14"/>
      <c r="U1387" s="20"/>
      <c r="V1387" s="14"/>
      <c r="W1387" s="14"/>
      <c r="X1387" s="23"/>
    </row>
    <row r="1388" spans="2:24" ht="18" x14ac:dyDescent="0.25">
      <c r="B1388" s="16"/>
      <c r="C1388" s="18"/>
      <c r="D1388" s="18"/>
      <c r="E1388" s="18"/>
      <c r="F1388" s="18"/>
      <c r="G1388" s="18"/>
      <c r="H1388" s="18"/>
      <c r="I1388" s="18"/>
      <c r="J1388" s="18"/>
      <c r="K1388" s="18"/>
      <c r="L1388" s="18"/>
      <c r="M1388" s="18"/>
      <c r="N1388" s="18"/>
      <c r="O1388" s="19"/>
      <c r="P1388" s="412" t="s">
        <v>362</v>
      </c>
      <c r="Q1388" s="20"/>
      <c r="R1388" s="20"/>
      <c r="S1388" s="20"/>
      <c r="T1388" s="14"/>
      <c r="U1388" s="20"/>
      <c r="V1388" s="14"/>
      <c r="W1388" s="14"/>
      <c r="X1388" s="23"/>
    </row>
    <row r="1389" spans="2:24" ht="18" x14ac:dyDescent="0.25">
      <c r="B1389" s="16"/>
      <c r="C1389" s="17"/>
      <c r="D1389" s="24"/>
      <c r="E1389" s="17"/>
      <c r="F1389" s="17"/>
      <c r="G1389" s="17"/>
      <c r="H1389" s="17"/>
      <c r="I1389" s="17"/>
      <c r="J1389" s="18"/>
      <c r="K1389" s="17"/>
      <c r="L1389" s="17"/>
      <c r="M1389" s="17"/>
      <c r="N1389" s="17"/>
      <c r="O1389" s="19"/>
      <c r="P1389" s="20"/>
      <c r="Q1389" s="195"/>
      <c r="R1389" s="20"/>
      <c r="S1389" s="14"/>
      <c r="T1389" s="14"/>
      <c r="U1389" s="20"/>
      <c r="V1389" s="20"/>
      <c r="W1389" s="14">
        <f>Q1389*R1389</f>
        <v>0</v>
      </c>
      <c r="X1389" s="23"/>
    </row>
    <row r="1390" spans="2:24" ht="18" x14ac:dyDescent="0.25">
      <c r="B1390" s="16"/>
      <c r="C1390" s="18"/>
      <c r="D1390" s="17"/>
      <c r="E1390" s="17"/>
      <c r="F1390" s="17"/>
      <c r="G1390" s="17"/>
      <c r="H1390" s="18"/>
      <c r="I1390" s="18"/>
      <c r="J1390" s="17"/>
      <c r="K1390" s="18"/>
      <c r="L1390" s="17"/>
      <c r="M1390" s="17"/>
      <c r="N1390" s="17"/>
      <c r="O1390" s="19"/>
      <c r="P1390" s="20"/>
      <c r="Q1390" s="20"/>
      <c r="R1390" s="20"/>
      <c r="S1390" s="20"/>
      <c r="T1390" s="14"/>
      <c r="U1390" s="20"/>
      <c r="V1390" s="20"/>
      <c r="W1390" s="14"/>
      <c r="X1390" s="23"/>
    </row>
    <row r="1391" spans="2:24" ht="18" x14ac:dyDescent="0.25">
      <c r="B1391" s="16"/>
      <c r="C1391" s="17"/>
      <c r="D1391" s="17"/>
      <c r="E1391" s="17"/>
      <c r="F1391" s="17"/>
      <c r="G1391" s="17"/>
      <c r="H1391" s="17"/>
      <c r="I1391" s="17"/>
      <c r="J1391" s="17"/>
      <c r="K1391" s="17"/>
      <c r="L1391" s="17"/>
      <c r="M1391" s="17"/>
      <c r="N1391" s="17"/>
      <c r="O1391" s="19"/>
      <c r="Q1391" s="20"/>
      <c r="R1391" s="20"/>
      <c r="S1391" s="20"/>
      <c r="T1391" s="14"/>
      <c r="U1391" s="20"/>
      <c r="V1391" s="20"/>
      <c r="W1391" s="14"/>
      <c r="X1391" s="23"/>
    </row>
    <row r="1392" spans="2:24" ht="18" x14ac:dyDescent="0.25">
      <c r="B1392" s="16"/>
      <c r="C1392" s="17"/>
      <c r="D1392" s="17"/>
      <c r="E1392" s="17"/>
      <c r="F1392" s="17"/>
      <c r="G1392" s="17"/>
      <c r="H1392" s="17"/>
      <c r="I1392" s="17"/>
      <c r="J1392" s="17"/>
      <c r="K1392" s="17"/>
      <c r="L1392" s="17"/>
      <c r="M1392" s="17"/>
      <c r="N1392" s="17"/>
      <c r="O1392" s="19"/>
      <c r="P1392" s="21"/>
      <c r="Q1392" s="20"/>
      <c r="R1392" s="20"/>
      <c r="S1392" s="20"/>
      <c r="T1392" s="14"/>
      <c r="U1392" s="20"/>
      <c r="V1392" s="20"/>
      <c r="W1392" s="14"/>
      <c r="X1392" s="23"/>
    </row>
    <row r="1393" spans="2:24" ht="18" x14ac:dyDescent="0.25">
      <c r="B1393" s="16"/>
      <c r="D1393" s="17"/>
      <c r="E1393" s="17"/>
      <c r="F1393" s="17"/>
      <c r="G1393" s="17"/>
      <c r="H1393" s="17"/>
      <c r="I1393" s="17"/>
      <c r="J1393" s="17"/>
      <c r="K1393" s="17"/>
      <c r="L1393" s="17"/>
      <c r="M1393" s="17"/>
      <c r="N1393" s="17"/>
      <c r="O1393" s="19"/>
      <c r="P1393" s="25"/>
      <c r="Q1393" s="20"/>
      <c r="R1393" s="20"/>
      <c r="S1393" s="20"/>
      <c r="T1393" s="20"/>
      <c r="U1393" s="20"/>
      <c r="V1393" s="20"/>
      <c r="W1393" s="14"/>
      <c r="X1393" s="23"/>
    </row>
    <row r="1394" spans="2:24" ht="18" x14ac:dyDescent="0.25">
      <c r="B1394" s="16"/>
      <c r="C1394" s="17"/>
      <c r="D1394" s="17"/>
      <c r="E1394" s="17"/>
      <c r="F1394" s="17"/>
      <c r="G1394" s="17"/>
      <c r="H1394" s="17"/>
      <c r="I1394" s="17"/>
      <c r="J1394" s="17"/>
      <c r="K1394" s="17"/>
      <c r="L1394" s="17"/>
      <c r="M1394" s="17"/>
      <c r="N1394" s="17"/>
      <c r="O1394" s="19"/>
      <c r="P1394" s="21"/>
      <c r="Q1394" s="20"/>
      <c r="R1394" s="20"/>
      <c r="S1394" s="20"/>
      <c r="T1394" s="20"/>
      <c r="U1394" s="20"/>
      <c r="V1394" s="20"/>
      <c r="W1394" s="14"/>
      <c r="X1394" s="23"/>
    </row>
    <row r="1395" spans="2:24" ht="18" x14ac:dyDescent="0.25">
      <c r="B1395" s="16"/>
      <c r="C1395" s="17"/>
      <c r="D1395" s="17"/>
      <c r="E1395" s="17"/>
      <c r="F1395" s="17"/>
      <c r="G1395" s="17"/>
      <c r="H1395" s="17"/>
      <c r="I1395" s="17"/>
      <c r="J1395" s="17"/>
      <c r="K1395" s="17"/>
      <c r="L1395" s="17"/>
      <c r="M1395" s="17"/>
      <c r="N1395" s="17"/>
      <c r="O1395" s="19"/>
      <c r="P1395" s="21"/>
      <c r="Q1395" s="20"/>
      <c r="R1395" s="20"/>
      <c r="S1395" s="20"/>
      <c r="T1395" s="20"/>
      <c r="U1395" s="20"/>
      <c r="V1395" s="20"/>
      <c r="W1395" s="14"/>
      <c r="X1395" s="23"/>
    </row>
    <row r="1396" spans="2:24" ht="18" x14ac:dyDescent="0.25">
      <c r="B1396" s="16"/>
      <c r="C1396" s="17"/>
      <c r="D1396" s="17"/>
      <c r="E1396" s="17"/>
      <c r="F1396" s="17"/>
      <c r="G1396" s="17"/>
      <c r="H1396" s="17"/>
      <c r="I1396" s="17"/>
      <c r="J1396" s="17"/>
      <c r="K1396" s="17"/>
      <c r="L1396" s="17"/>
      <c r="M1396" s="17"/>
      <c r="N1396" s="17"/>
      <c r="O1396" s="19"/>
      <c r="P1396" s="21"/>
      <c r="Q1396" s="20"/>
      <c r="R1396" s="20"/>
      <c r="S1396" s="20"/>
      <c r="T1396" s="20"/>
      <c r="U1396" s="20"/>
      <c r="V1396" s="20"/>
      <c r="W1396" s="14"/>
      <c r="X1396" s="23"/>
    </row>
    <row r="1397" spans="2:24" ht="18" x14ac:dyDescent="0.25">
      <c r="B1397" s="16"/>
      <c r="C1397" s="17"/>
      <c r="D1397" s="17"/>
      <c r="E1397" s="17"/>
      <c r="F1397" s="17"/>
      <c r="G1397" s="17"/>
      <c r="H1397" s="17"/>
      <c r="I1397" s="17"/>
      <c r="J1397" s="17"/>
      <c r="K1397" s="17"/>
      <c r="L1397" s="17"/>
      <c r="M1397" s="17"/>
      <c r="N1397" s="17"/>
      <c r="O1397" s="19"/>
      <c r="P1397" s="26"/>
      <c r="Q1397" s="20"/>
      <c r="R1397" s="20"/>
      <c r="S1397" s="20"/>
      <c r="T1397" s="20"/>
      <c r="U1397" s="20"/>
      <c r="V1397" s="20"/>
      <c r="W1397" s="14"/>
      <c r="X1397" s="23"/>
    </row>
    <row r="1398" spans="2:24" ht="18" x14ac:dyDescent="0.25">
      <c r="B1398" s="16"/>
      <c r="C1398" s="17"/>
      <c r="D1398" s="17"/>
      <c r="E1398" s="17"/>
      <c r="F1398" s="17"/>
      <c r="G1398" s="17"/>
      <c r="H1398" s="17"/>
      <c r="I1398" s="17"/>
      <c r="J1398" s="17"/>
      <c r="K1398" s="17"/>
      <c r="L1398" s="17"/>
      <c r="M1398" s="17"/>
      <c r="N1398" s="17"/>
      <c r="O1398" s="19"/>
      <c r="P1398" s="26"/>
      <c r="Q1398" s="20"/>
      <c r="R1398" s="20"/>
      <c r="S1398" s="20"/>
      <c r="T1398" s="20"/>
      <c r="U1398" s="20"/>
      <c r="V1398" s="20"/>
      <c r="W1398" s="14"/>
      <c r="X1398" s="23"/>
    </row>
    <row r="1399" spans="2:24" ht="18.75" thickBot="1" x14ac:dyDescent="0.3">
      <c r="B1399" s="27"/>
      <c r="C1399" s="28"/>
      <c r="D1399" s="29"/>
      <c r="E1399" s="28"/>
      <c r="F1399" s="29"/>
      <c r="G1399" s="29"/>
      <c r="H1399" s="29"/>
      <c r="I1399" s="29"/>
      <c r="J1399" s="29"/>
      <c r="K1399" s="29"/>
      <c r="L1399" s="29"/>
      <c r="M1399" s="29"/>
      <c r="N1399" s="29"/>
      <c r="O1399" s="30"/>
      <c r="P1399" s="31"/>
      <c r="Q1399" s="32"/>
      <c r="R1399" s="32"/>
      <c r="S1399" s="32"/>
      <c r="T1399" s="32"/>
      <c r="U1399" s="32"/>
      <c r="V1399" s="33"/>
      <c r="W1399" s="34"/>
      <c r="X1399" s="35"/>
    </row>
    <row r="1400" spans="2:24" ht="18.75" thickBot="1" x14ac:dyDescent="0.3">
      <c r="B1400" s="786"/>
      <c r="C1400" s="787"/>
      <c r="D1400" s="787"/>
      <c r="E1400" s="787"/>
      <c r="F1400" s="787"/>
      <c r="G1400" s="787"/>
      <c r="H1400" s="787"/>
      <c r="I1400" s="787"/>
      <c r="J1400" s="787"/>
      <c r="K1400" s="787"/>
      <c r="L1400" s="787"/>
      <c r="M1400" s="787"/>
      <c r="N1400" s="787"/>
      <c r="O1400" s="787"/>
      <c r="P1400" s="788" t="s">
        <v>58</v>
      </c>
      <c r="Q1400" s="787"/>
      <c r="R1400" s="789" t="s">
        <v>53</v>
      </c>
      <c r="S1400" s="790"/>
      <c r="T1400" s="790"/>
      <c r="U1400" s="791"/>
      <c r="V1400" s="36"/>
      <c r="W1400" s="37"/>
      <c r="X1400" s="38">
        <f>SUM(U1377:U1399)</f>
        <v>4</v>
      </c>
    </row>
    <row r="1401" spans="2:24" ht="17.25" thickBot="1" x14ac:dyDescent="0.3">
      <c r="B1401" s="792" t="s">
        <v>59</v>
      </c>
      <c r="C1401" s="793"/>
      <c r="D1401" s="793"/>
      <c r="E1401" s="793"/>
      <c r="F1401" s="793"/>
      <c r="G1401" s="793"/>
      <c r="H1401" s="793"/>
      <c r="I1401" s="794"/>
      <c r="J1401" s="792" t="s">
        <v>60</v>
      </c>
      <c r="K1401" s="793"/>
      <c r="L1401" s="793"/>
      <c r="M1401" s="793"/>
      <c r="N1401" s="793"/>
      <c r="O1401" s="793"/>
      <c r="P1401" s="794"/>
      <c r="Q1401" s="39"/>
      <c r="R1401" s="40"/>
      <c r="S1401" s="40"/>
      <c r="T1401" s="40"/>
      <c r="U1401" s="40"/>
      <c r="V1401" s="40"/>
      <c r="W1401" s="40"/>
      <c r="X1401" s="41"/>
    </row>
    <row r="1402" spans="2:24" ht="21" thickBot="1" x14ac:dyDescent="0.3">
      <c r="B1402" s="795"/>
      <c r="C1402" s="787"/>
      <c r="D1402" s="787"/>
      <c r="E1402" s="787"/>
      <c r="F1402" s="787"/>
      <c r="G1402" s="787"/>
      <c r="H1402" s="787"/>
      <c r="I1402" s="796"/>
      <c r="J1402" s="795"/>
      <c r="K1402" s="787"/>
      <c r="L1402" s="787"/>
      <c r="M1402" s="787"/>
      <c r="N1402" s="787"/>
      <c r="O1402" s="787"/>
      <c r="P1402" s="796"/>
      <c r="Q1402" s="797" t="s">
        <v>61</v>
      </c>
      <c r="R1402" s="798"/>
      <c r="S1402" s="798"/>
      <c r="T1402" s="798"/>
      <c r="U1402" s="798"/>
      <c r="V1402" s="798"/>
      <c r="W1402" s="799"/>
      <c r="X1402" s="42">
        <f>X1400</f>
        <v>4</v>
      </c>
    </row>
    <row r="1404" spans="2:24" ht="15.75" thickBot="1" x14ac:dyDescent="0.3"/>
    <row r="1405" spans="2:24" x14ac:dyDescent="0.25">
      <c r="B1405" s="800"/>
      <c r="C1405" s="793"/>
      <c r="D1405" s="793"/>
      <c r="E1405" s="793"/>
      <c r="F1405" s="793"/>
      <c r="G1405" s="803" t="s">
        <v>42</v>
      </c>
      <c r="H1405" s="793"/>
      <c r="I1405" s="793"/>
      <c r="J1405" s="793"/>
      <c r="K1405" s="793"/>
      <c r="L1405" s="793"/>
      <c r="M1405" s="793"/>
      <c r="N1405" s="793"/>
      <c r="O1405" s="793"/>
      <c r="P1405" s="793"/>
      <c r="Q1405" s="793"/>
      <c r="R1405" s="804" t="s">
        <v>1</v>
      </c>
      <c r="S1405" s="805"/>
      <c r="T1405" s="805"/>
      <c r="U1405" s="806"/>
      <c r="V1405" s="807" t="s">
        <v>43</v>
      </c>
      <c r="W1405" s="805"/>
      <c r="X1405" s="808"/>
    </row>
    <row r="1406" spans="2:24" x14ac:dyDescent="0.25">
      <c r="B1406" s="801"/>
      <c r="C1406" s="802"/>
      <c r="D1406" s="802"/>
      <c r="E1406" s="802"/>
      <c r="F1406" s="802"/>
      <c r="G1406" s="801"/>
      <c r="H1406" s="802"/>
      <c r="I1406" s="802"/>
      <c r="J1406" s="802"/>
      <c r="K1406" s="802"/>
      <c r="L1406" s="802"/>
      <c r="M1406" s="802"/>
      <c r="N1406" s="802"/>
      <c r="O1406" s="802"/>
      <c r="P1406" s="802"/>
      <c r="Q1406" s="802"/>
      <c r="R1406" s="809" t="s">
        <v>3</v>
      </c>
      <c r="S1406" s="810"/>
      <c r="T1406" s="810"/>
      <c r="U1406" s="811"/>
      <c r="V1406" s="812">
        <v>1</v>
      </c>
      <c r="W1406" s="810"/>
      <c r="X1406" s="813"/>
    </row>
    <row r="1407" spans="2:24" ht="15.75" thickBot="1" x14ac:dyDescent="0.3">
      <c r="B1407" s="795"/>
      <c r="C1407" s="787"/>
      <c r="D1407" s="787"/>
      <c r="E1407" s="787"/>
      <c r="F1407" s="787"/>
      <c r="G1407" s="795"/>
      <c r="H1407" s="787"/>
      <c r="I1407" s="787"/>
      <c r="J1407" s="787"/>
      <c r="K1407" s="787"/>
      <c r="L1407" s="787"/>
      <c r="M1407" s="787"/>
      <c r="N1407" s="787"/>
      <c r="O1407" s="787"/>
      <c r="P1407" s="787"/>
      <c r="Q1407" s="787"/>
      <c r="R1407" s="814" t="s">
        <v>4</v>
      </c>
      <c r="S1407" s="815"/>
      <c r="T1407" s="815"/>
      <c r="U1407" s="816"/>
      <c r="V1407" s="817">
        <v>44236</v>
      </c>
      <c r="W1407" s="818"/>
      <c r="X1407" s="819"/>
    </row>
    <row r="1408" spans="2:24" x14ac:dyDescent="0.25">
      <c r="B1408" s="820" t="s">
        <v>44</v>
      </c>
      <c r="C1408" s="793"/>
      <c r="D1408" s="793"/>
      <c r="E1408" s="793"/>
      <c r="F1408" s="794"/>
      <c r="G1408" s="821" t="s">
        <v>45</v>
      </c>
      <c r="H1408" s="822"/>
      <c r="I1408" s="822"/>
      <c r="J1408" s="822"/>
      <c r="K1408" s="822"/>
      <c r="L1408" s="822"/>
      <c r="M1408" s="822"/>
      <c r="N1408" s="822"/>
      <c r="O1408" s="822"/>
      <c r="P1408" s="822"/>
      <c r="Q1408" s="822"/>
      <c r="R1408" s="822"/>
      <c r="S1408" s="822"/>
      <c r="T1408" s="822"/>
      <c r="U1408" s="822"/>
      <c r="V1408" s="822"/>
      <c r="W1408" s="822"/>
      <c r="X1408" s="823"/>
    </row>
    <row r="1409" spans="2:24" ht="15.75" thickBot="1" x14ac:dyDescent="0.3">
      <c r="B1409" s="795"/>
      <c r="C1409" s="787"/>
      <c r="D1409" s="787"/>
      <c r="E1409" s="787"/>
      <c r="F1409" s="796"/>
      <c r="G1409" s="824"/>
      <c r="H1409" s="825"/>
      <c r="I1409" s="825"/>
      <c r="J1409" s="825"/>
      <c r="K1409" s="825"/>
      <c r="L1409" s="825"/>
      <c r="M1409" s="825"/>
      <c r="N1409" s="825"/>
      <c r="O1409" s="825"/>
      <c r="P1409" s="825"/>
      <c r="Q1409" s="825"/>
      <c r="R1409" s="825"/>
      <c r="S1409" s="825"/>
      <c r="T1409" s="825"/>
      <c r="U1409" s="825"/>
      <c r="V1409" s="825"/>
      <c r="W1409" s="825"/>
      <c r="X1409" s="826"/>
    </row>
    <row r="1410" spans="2:24" ht="18.75" thickBot="1" x14ac:dyDescent="0.3">
      <c r="B1410" s="827" t="s">
        <v>46</v>
      </c>
      <c r="C1410" s="798"/>
      <c r="D1410" s="798"/>
      <c r="E1410" s="798"/>
      <c r="F1410" s="798"/>
      <c r="G1410" s="798"/>
      <c r="H1410" s="822" t="s">
        <v>47</v>
      </c>
      <c r="I1410" s="793"/>
      <c r="J1410" s="828"/>
      <c r="K1410" s="798"/>
      <c r="L1410" s="798"/>
      <c r="M1410" s="798"/>
      <c r="N1410" s="798"/>
      <c r="O1410" s="798"/>
      <c r="P1410" s="828" t="s">
        <v>48</v>
      </c>
      <c r="Q1410" s="798"/>
      <c r="R1410" s="798"/>
      <c r="S1410" s="798"/>
      <c r="T1410" s="798"/>
      <c r="U1410" s="798"/>
      <c r="V1410" s="798"/>
      <c r="W1410" s="798"/>
      <c r="X1410" s="799"/>
    </row>
    <row r="1411" spans="2:24" ht="28.5" customHeight="1" thickBot="1" x14ac:dyDescent="0.3">
      <c r="B1411" s="829">
        <f>PRESUPUESTO!$B$55</f>
        <v>7</v>
      </c>
      <c r="C1411" s="793"/>
      <c r="D1411" s="793"/>
      <c r="E1411" s="793"/>
      <c r="F1411" s="793"/>
      <c r="G1411" s="793"/>
      <c r="H1411" s="830">
        <f>PRESUPUESTO!B57</f>
        <v>7.02</v>
      </c>
      <c r="I1411" s="831"/>
      <c r="J1411" s="832" t="str">
        <f>PRESUPUESTO!$F$55</f>
        <v>ELECTRICOS</v>
      </c>
      <c r="K1411" s="798"/>
      <c r="L1411" s="798"/>
      <c r="M1411" s="798"/>
      <c r="N1411" s="798"/>
      <c r="O1411" s="799"/>
      <c r="P1411" s="833" t="str">
        <f>PRESUPUESTO!F57</f>
        <v>SUMINISTRO E INSTALACION DE TOMACORRIENTE</v>
      </c>
      <c r="Q1411" s="793"/>
      <c r="R1411" s="793"/>
      <c r="S1411" s="793"/>
      <c r="T1411" s="793"/>
      <c r="U1411" s="793"/>
      <c r="V1411" s="793"/>
      <c r="W1411" s="793"/>
      <c r="X1411" s="794"/>
    </row>
    <row r="1412" spans="2:24" ht="18.75" thickBot="1" x14ac:dyDescent="0.3">
      <c r="B1412" s="821" t="s">
        <v>49</v>
      </c>
      <c r="C1412" s="834"/>
      <c r="D1412" s="834"/>
      <c r="E1412" s="834"/>
      <c r="F1412" s="834"/>
      <c r="G1412" s="834"/>
      <c r="H1412" s="835"/>
      <c r="I1412" s="835"/>
      <c r="J1412" s="834"/>
      <c r="K1412" s="834"/>
      <c r="L1412" s="834"/>
      <c r="M1412" s="834"/>
      <c r="N1412" s="834"/>
      <c r="O1412" s="834"/>
      <c r="P1412" s="837" t="s">
        <v>50</v>
      </c>
      <c r="Q1412" s="839" t="s">
        <v>51</v>
      </c>
      <c r="R1412" s="840"/>
      <c r="S1412" s="841"/>
      <c r="T1412" s="842" t="s">
        <v>20</v>
      </c>
      <c r="U1412" s="844" t="s">
        <v>52</v>
      </c>
      <c r="V1412" s="846" t="s">
        <v>53</v>
      </c>
      <c r="W1412" s="847"/>
      <c r="X1412" s="848"/>
    </row>
    <row r="1413" spans="2:24" ht="26.25" thickBot="1" x14ac:dyDescent="0.3">
      <c r="B1413" s="836"/>
      <c r="C1413" s="835"/>
      <c r="D1413" s="835"/>
      <c r="E1413" s="835"/>
      <c r="F1413" s="835"/>
      <c r="G1413" s="835"/>
      <c r="H1413" s="835"/>
      <c r="I1413" s="835"/>
      <c r="J1413" s="835"/>
      <c r="K1413" s="835"/>
      <c r="L1413" s="835"/>
      <c r="M1413" s="835"/>
      <c r="N1413" s="835"/>
      <c r="O1413" s="835"/>
      <c r="P1413" s="838"/>
      <c r="Q1413" s="4" t="s">
        <v>54</v>
      </c>
      <c r="R1413" s="5" t="s">
        <v>55</v>
      </c>
      <c r="S1413" s="6" t="s">
        <v>56</v>
      </c>
      <c r="T1413" s="843"/>
      <c r="U1413" s="845"/>
      <c r="V1413" s="7" t="s">
        <v>57</v>
      </c>
      <c r="W1413" s="8" t="s">
        <v>21</v>
      </c>
      <c r="X1413" s="9" t="s">
        <v>22</v>
      </c>
    </row>
    <row r="1414" spans="2:24" ht="18" x14ac:dyDescent="0.25">
      <c r="B1414" s="10"/>
      <c r="C1414" s="11"/>
      <c r="D1414" s="11"/>
      <c r="E1414" s="11"/>
      <c r="F1414" s="11"/>
      <c r="G1414" s="11"/>
      <c r="H1414" s="11"/>
      <c r="I1414" s="11"/>
      <c r="J1414" s="11"/>
      <c r="K1414" s="11"/>
      <c r="L1414" s="11"/>
      <c r="M1414" s="11"/>
      <c r="N1414" s="11"/>
      <c r="O1414" s="12"/>
      <c r="P1414" s="13"/>
      <c r="Q1414" s="14"/>
      <c r="R1414" s="14"/>
      <c r="S1414" s="14"/>
      <c r="T1414" s="14"/>
      <c r="U1414" s="14"/>
      <c r="V1414" s="14"/>
      <c r="W1414" s="14"/>
      <c r="X1414" s="15"/>
    </row>
    <row r="1415" spans="2:24" ht="18" x14ac:dyDescent="0.25">
      <c r="B1415" s="16"/>
      <c r="C1415" s="17"/>
      <c r="D1415" s="17"/>
      <c r="E1415" s="17"/>
      <c r="F1415" s="18"/>
      <c r="G1415" s="18"/>
      <c r="H1415" s="18"/>
      <c r="I1415" s="18"/>
      <c r="J1415" s="18"/>
      <c r="K1415" s="18"/>
      <c r="L1415" s="17"/>
      <c r="M1415" s="17"/>
      <c r="N1415" s="17"/>
      <c r="O1415" s="19"/>
      <c r="P1415" s="412" t="s">
        <v>356</v>
      </c>
      <c r="Q1415" s="415"/>
      <c r="R1415" s="14"/>
      <c r="S1415" s="14"/>
      <c r="T1415" s="14"/>
      <c r="U1415" s="14"/>
      <c r="V1415" s="14"/>
      <c r="W1415" s="14"/>
      <c r="X1415" s="15"/>
    </row>
    <row r="1416" spans="2:24" ht="18" x14ac:dyDescent="0.25">
      <c r="B1416" s="16"/>
      <c r="C1416" s="17"/>
      <c r="D1416" s="17"/>
      <c r="E1416" s="17"/>
      <c r="F1416" s="18"/>
      <c r="G1416" s="18"/>
      <c r="H1416" s="18"/>
      <c r="I1416" s="18"/>
      <c r="J1416" s="18"/>
      <c r="K1416" s="18"/>
      <c r="L1416" s="17"/>
      <c r="M1416" s="17"/>
      <c r="N1416" s="17"/>
      <c r="O1416" s="19"/>
      <c r="P1416" s="20"/>
      <c r="Q1416" s="20"/>
      <c r="R1416" s="14"/>
      <c r="S1416" s="14"/>
      <c r="T1416" s="14"/>
      <c r="U1416" s="14">
        <v>2</v>
      </c>
      <c r="V1416" s="14"/>
      <c r="W1416" s="14">
        <f>Q1416*R1416</f>
        <v>0</v>
      </c>
      <c r="X1416" s="15"/>
    </row>
    <row r="1417" spans="2:24" ht="18" x14ac:dyDescent="0.25">
      <c r="B1417" s="16"/>
      <c r="C1417" s="17"/>
      <c r="D1417" s="17"/>
      <c r="E1417" s="17"/>
      <c r="F1417" s="18"/>
      <c r="G1417" s="18"/>
      <c r="H1417" s="18"/>
      <c r="I1417" s="18"/>
      <c r="J1417" s="18"/>
      <c r="K1417" s="18"/>
      <c r="L1417" s="17"/>
      <c r="M1417" s="17"/>
      <c r="N1417" s="17"/>
      <c r="O1417" s="19"/>
      <c r="P1417" s="20"/>
      <c r="Q1417" s="20"/>
      <c r="R1417" s="20"/>
      <c r="S1417" s="14"/>
      <c r="T1417" s="14"/>
      <c r="U1417" s="20"/>
      <c r="V1417" s="14"/>
      <c r="W1417" s="14"/>
      <c r="X1417" s="15"/>
    </row>
    <row r="1418" spans="2:24" ht="18" x14ac:dyDescent="0.25">
      <c r="B1418" s="16"/>
      <c r="D1418" s="17"/>
      <c r="E1418" s="17"/>
      <c r="F1418" s="18"/>
      <c r="G1418" s="18"/>
      <c r="H1418" s="18"/>
      <c r="J1418" s="18"/>
      <c r="K1418" s="18"/>
      <c r="L1418" s="17"/>
      <c r="M1418" s="17"/>
      <c r="N1418" s="17"/>
      <c r="O1418" s="19"/>
      <c r="P1418" s="20"/>
      <c r="Q1418" s="20"/>
      <c r="R1418" s="20"/>
      <c r="S1418" s="20"/>
      <c r="T1418" s="14"/>
      <c r="U1418" s="20"/>
      <c r="V1418" s="14"/>
      <c r="W1418" s="14"/>
      <c r="X1418" s="15"/>
    </row>
    <row r="1419" spans="2:24" ht="18" x14ac:dyDescent="0.25">
      <c r="B1419" s="22"/>
      <c r="C1419" s="17"/>
      <c r="D1419" s="18"/>
      <c r="E1419" s="17"/>
      <c r="F1419" s="18"/>
      <c r="G1419" s="18"/>
      <c r="H1419" s="18"/>
      <c r="I1419" s="18"/>
      <c r="J1419" s="18"/>
      <c r="K1419" s="18"/>
      <c r="L1419" s="17"/>
      <c r="M1419" s="17"/>
      <c r="N1419" s="17"/>
      <c r="O1419" s="19"/>
      <c r="P1419" s="21"/>
      <c r="Q1419" s="20"/>
      <c r="R1419" s="20"/>
      <c r="S1419" s="20"/>
      <c r="T1419" s="14"/>
      <c r="U1419" s="20"/>
      <c r="V1419" s="14"/>
      <c r="W1419" s="14"/>
      <c r="X1419" s="15"/>
    </row>
    <row r="1420" spans="2:24" ht="18" x14ac:dyDescent="0.25">
      <c r="B1420" s="16"/>
      <c r="C1420" s="17"/>
      <c r="D1420" s="17"/>
      <c r="E1420" s="17"/>
      <c r="F1420" s="18"/>
      <c r="G1420" s="18"/>
      <c r="H1420" s="18"/>
      <c r="I1420" s="18"/>
      <c r="J1420" s="18"/>
      <c r="K1420" s="18"/>
      <c r="L1420" s="17"/>
      <c r="M1420" s="17"/>
      <c r="N1420" s="17"/>
      <c r="O1420" s="19"/>
      <c r="P1420" s="412" t="s">
        <v>361</v>
      </c>
      <c r="Q1420" s="20"/>
      <c r="R1420" s="20"/>
      <c r="S1420" s="20"/>
      <c r="T1420" s="14"/>
      <c r="U1420" s="20"/>
      <c r="V1420" s="14"/>
      <c r="W1420" s="14"/>
      <c r="X1420" s="23"/>
    </row>
    <row r="1421" spans="2:24" ht="18" x14ac:dyDescent="0.25">
      <c r="B1421" s="16"/>
      <c r="C1421" s="17"/>
      <c r="D1421" s="17"/>
      <c r="E1421" s="17"/>
      <c r="F1421" s="17"/>
      <c r="G1421" s="17"/>
      <c r="H1421" s="17"/>
      <c r="I1421" s="17"/>
      <c r="J1421" s="17"/>
      <c r="K1421" s="17"/>
      <c r="L1421" s="17"/>
      <c r="M1421" s="17"/>
      <c r="N1421" s="17"/>
      <c r="O1421" s="19"/>
      <c r="P1421" s="20"/>
      <c r="Q1421" s="20"/>
      <c r="R1421" s="194"/>
      <c r="S1421" s="20"/>
      <c r="T1421" s="14"/>
      <c r="U1421" s="20">
        <v>2</v>
      </c>
      <c r="V1421" s="14"/>
      <c r="W1421" s="14">
        <f>Q1421*R1421</f>
        <v>0</v>
      </c>
      <c r="X1421" s="23"/>
    </row>
    <row r="1422" spans="2:24" ht="18" x14ac:dyDescent="0.25">
      <c r="B1422" s="16"/>
      <c r="C1422" s="18"/>
      <c r="D1422" s="17"/>
      <c r="E1422" s="17"/>
      <c r="F1422" s="17"/>
      <c r="G1422" s="17"/>
      <c r="H1422" s="17"/>
      <c r="I1422" s="17"/>
      <c r="J1422" s="17"/>
      <c r="K1422" s="17"/>
      <c r="L1422" s="17"/>
      <c r="M1422" s="17"/>
      <c r="N1422" s="17"/>
      <c r="O1422" s="19"/>
      <c r="P1422" s="20"/>
      <c r="Q1422" s="20"/>
      <c r="R1422" s="20"/>
      <c r="S1422" s="20"/>
      <c r="T1422" s="14"/>
      <c r="U1422" s="20"/>
      <c r="V1422" s="14"/>
      <c r="W1422" s="14">
        <f>Q1422*R1422</f>
        <v>0</v>
      </c>
      <c r="X1422" s="23"/>
    </row>
    <row r="1423" spans="2:24" ht="18" x14ac:dyDescent="0.25">
      <c r="B1423" s="16"/>
      <c r="C1423" s="17"/>
      <c r="D1423" s="17"/>
      <c r="E1423" s="17"/>
      <c r="F1423" s="17"/>
      <c r="G1423" s="17"/>
      <c r="H1423" s="17"/>
      <c r="I1423" s="17"/>
      <c r="J1423" s="17"/>
      <c r="K1423" s="17"/>
      <c r="L1423" s="17"/>
      <c r="M1423" s="17"/>
      <c r="N1423" s="17"/>
      <c r="O1423" s="19"/>
      <c r="P1423" s="20"/>
      <c r="Q1423" s="20"/>
      <c r="R1423" s="20"/>
      <c r="S1423" s="20"/>
      <c r="T1423" s="14"/>
      <c r="U1423" s="20"/>
      <c r="V1423" s="14"/>
      <c r="W1423" s="14"/>
      <c r="X1423" s="23"/>
    </row>
    <row r="1424" spans="2:24" ht="18" x14ac:dyDescent="0.25">
      <c r="B1424" s="16"/>
      <c r="C1424" s="17"/>
      <c r="D1424" s="17"/>
      <c r="E1424" s="18"/>
      <c r="F1424" s="17"/>
      <c r="G1424" s="17"/>
      <c r="H1424" s="17"/>
      <c r="I1424" s="17"/>
      <c r="J1424" s="17"/>
      <c r="K1424" s="17"/>
      <c r="L1424" s="17"/>
      <c r="M1424" s="17"/>
      <c r="N1424" s="17"/>
      <c r="O1424" s="19"/>
      <c r="P1424" s="13"/>
      <c r="Q1424" s="20"/>
      <c r="R1424" s="20"/>
      <c r="S1424" s="20"/>
      <c r="T1424" s="14"/>
      <c r="U1424" s="20"/>
      <c r="V1424" s="14"/>
      <c r="W1424" s="14"/>
      <c r="X1424" s="23"/>
    </row>
    <row r="1425" spans="2:24" ht="18" x14ac:dyDescent="0.25">
      <c r="B1425" s="16"/>
      <c r="C1425" s="18"/>
      <c r="D1425" s="18"/>
      <c r="E1425" s="18"/>
      <c r="F1425" s="18"/>
      <c r="G1425" s="18"/>
      <c r="H1425" s="18"/>
      <c r="I1425" s="18"/>
      <c r="J1425" s="18"/>
      <c r="K1425" s="18"/>
      <c r="L1425" s="18"/>
      <c r="M1425" s="18"/>
      <c r="N1425" s="18"/>
      <c r="O1425" s="19"/>
      <c r="P1425" s="412" t="s">
        <v>362</v>
      </c>
      <c r="Q1425" s="20"/>
      <c r="R1425" s="20"/>
      <c r="S1425" s="20"/>
      <c r="T1425" s="14"/>
      <c r="U1425" s="20"/>
      <c r="V1425" s="14"/>
      <c r="W1425" s="14"/>
      <c r="X1425" s="23"/>
    </row>
    <row r="1426" spans="2:24" ht="18" x14ac:dyDescent="0.25">
      <c r="B1426" s="16"/>
      <c r="C1426" s="17"/>
      <c r="D1426" s="24"/>
      <c r="E1426" s="17"/>
      <c r="F1426" s="17"/>
      <c r="G1426" s="17"/>
      <c r="H1426" s="17"/>
      <c r="I1426" s="17"/>
      <c r="J1426" s="18"/>
      <c r="K1426" s="17"/>
      <c r="L1426" s="17"/>
      <c r="M1426" s="17"/>
      <c r="N1426" s="17"/>
      <c r="O1426" s="19"/>
      <c r="P1426" s="20"/>
      <c r="Q1426" s="195"/>
      <c r="R1426" s="20"/>
      <c r="S1426" s="14"/>
      <c r="T1426" s="14"/>
      <c r="U1426" s="20"/>
      <c r="V1426" s="20"/>
      <c r="W1426" s="14">
        <f>Q1426*R1426</f>
        <v>0</v>
      </c>
      <c r="X1426" s="23"/>
    </row>
    <row r="1427" spans="2:24" ht="18" x14ac:dyDescent="0.25">
      <c r="B1427" s="16"/>
      <c r="C1427" s="18"/>
      <c r="D1427" s="17"/>
      <c r="E1427" s="17"/>
      <c r="F1427" s="17"/>
      <c r="G1427" s="17"/>
      <c r="H1427" s="18"/>
      <c r="I1427" s="18"/>
      <c r="J1427" s="17"/>
      <c r="K1427" s="18"/>
      <c r="L1427" s="17"/>
      <c r="M1427" s="17"/>
      <c r="N1427" s="17"/>
      <c r="O1427" s="19"/>
      <c r="P1427" s="20"/>
      <c r="Q1427" s="20"/>
      <c r="R1427" s="20"/>
      <c r="S1427" s="20"/>
      <c r="T1427" s="14"/>
      <c r="U1427" s="20"/>
      <c r="V1427" s="20"/>
      <c r="W1427" s="14"/>
      <c r="X1427" s="23"/>
    </row>
    <row r="1428" spans="2:24" ht="18" x14ac:dyDescent="0.25">
      <c r="B1428" s="16"/>
      <c r="C1428" s="17"/>
      <c r="D1428" s="17"/>
      <c r="E1428" s="17"/>
      <c r="F1428" s="17"/>
      <c r="G1428" s="17"/>
      <c r="H1428" s="17"/>
      <c r="I1428" s="17"/>
      <c r="J1428" s="17"/>
      <c r="K1428" s="17"/>
      <c r="L1428" s="17"/>
      <c r="M1428" s="17"/>
      <c r="N1428" s="17"/>
      <c r="O1428" s="19"/>
      <c r="Q1428" s="20"/>
      <c r="R1428" s="20"/>
      <c r="S1428" s="20"/>
      <c r="T1428" s="14"/>
      <c r="U1428" s="20"/>
      <c r="V1428" s="20"/>
      <c r="W1428" s="14"/>
      <c r="X1428" s="23"/>
    </row>
    <row r="1429" spans="2:24" ht="18" x14ac:dyDescent="0.25">
      <c r="B1429" s="16"/>
      <c r="C1429" s="17"/>
      <c r="D1429" s="17"/>
      <c r="E1429" s="17"/>
      <c r="F1429" s="17"/>
      <c r="G1429" s="17"/>
      <c r="H1429" s="17"/>
      <c r="I1429" s="17"/>
      <c r="J1429" s="17"/>
      <c r="K1429" s="17"/>
      <c r="L1429" s="17"/>
      <c r="M1429" s="17"/>
      <c r="N1429" s="17"/>
      <c r="O1429" s="19"/>
      <c r="P1429" s="21"/>
      <c r="Q1429" s="20"/>
      <c r="R1429" s="20"/>
      <c r="S1429" s="20"/>
      <c r="T1429" s="14"/>
      <c r="U1429" s="20"/>
      <c r="V1429" s="20"/>
      <c r="W1429" s="14"/>
      <c r="X1429" s="23"/>
    </row>
    <row r="1430" spans="2:24" ht="18" x14ac:dyDescent="0.25">
      <c r="B1430" s="16"/>
      <c r="D1430" s="17"/>
      <c r="E1430" s="17"/>
      <c r="F1430" s="17"/>
      <c r="G1430" s="17"/>
      <c r="H1430" s="17"/>
      <c r="I1430" s="17"/>
      <c r="J1430" s="17"/>
      <c r="K1430" s="17"/>
      <c r="L1430" s="17"/>
      <c r="M1430" s="17"/>
      <c r="N1430" s="17"/>
      <c r="O1430" s="19"/>
      <c r="P1430" s="25"/>
      <c r="Q1430" s="20"/>
      <c r="R1430" s="20"/>
      <c r="S1430" s="20"/>
      <c r="T1430" s="20"/>
      <c r="U1430" s="20"/>
      <c r="V1430" s="20"/>
      <c r="W1430" s="14"/>
      <c r="X1430" s="23"/>
    </row>
    <row r="1431" spans="2:24" ht="18" x14ac:dyDescent="0.25">
      <c r="B1431" s="16"/>
      <c r="C1431" s="17"/>
      <c r="D1431" s="17"/>
      <c r="E1431" s="17"/>
      <c r="F1431" s="17"/>
      <c r="G1431" s="17"/>
      <c r="H1431" s="17"/>
      <c r="I1431" s="17"/>
      <c r="J1431" s="17"/>
      <c r="K1431" s="17"/>
      <c r="L1431" s="17"/>
      <c r="M1431" s="17"/>
      <c r="N1431" s="17"/>
      <c r="O1431" s="19"/>
      <c r="P1431" s="21"/>
      <c r="Q1431" s="20"/>
      <c r="R1431" s="20"/>
      <c r="S1431" s="20"/>
      <c r="T1431" s="20"/>
      <c r="U1431" s="20"/>
      <c r="V1431" s="20"/>
      <c r="W1431" s="14"/>
      <c r="X1431" s="23"/>
    </row>
    <row r="1432" spans="2:24" ht="18" x14ac:dyDescent="0.25">
      <c r="B1432" s="16"/>
      <c r="C1432" s="17"/>
      <c r="D1432" s="17"/>
      <c r="E1432" s="17"/>
      <c r="F1432" s="17"/>
      <c r="G1432" s="17"/>
      <c r="H1432" s="17"/>
      <c r="I1432" s="17"/>
      <c r="J1432" s="17"/>
      <c r="K1432" s="17"/>
      <c r="L1432" s="17"/>
      <c r="M1432" s="17"/>
      <c r="N1432" s="17"/>
      <c r="O1432" s="19"/>
      <c r="P1432" s="21"/>
      <c r="Q1432" s="20"/>
      <c r="R1432" s="20"/>
      <c r="S1432" s="20"/>
      <c r="T1432" s="20"/>
      <c r="U1432" s="20"/>
      <c r="V1432" s="20"/>
      <c r="W1432" s="14"/>
      <c r="X1432" s="23"/>
    </row>
    <row r="1433" spans="2:24" ht="18" x14ac:dyDescent="0.25">
      <c r="B1433" s="16"/>
      <c r="C1433" s="17"/>
      <c r="D1433" s="17"/>
      <c r="E1433" s="17"/>
      <c r="F1433" s="17"/>
      <c r="G1433" s="17"/>
      <c r="H1433" s="17"/>
      <c r="I1433" s="17"/>
      <c r="J1433" s="17"/>
      <c r="K1433" s="17"/>
      <c r="L1433" s="17"/>
      <c r="M1433" s="17"/>
      <c r="N1433" s="17"/>
      <c r="O1433" s="19"/>
      <c r="P1433" s="21"/>
      <c r="Q1433" s="20"/>
      <c r="R1433" s="20"/>
      <c r="S1433" s="20"/>
      <c r="T1433" s="20"/>
      <c r="U1433" s="20"/>
      <c r="V1433" s="20"/>
      <c r="W1433" s="14"/>
      <c r="X1433" s="23"/>
    </row>
    <row r="1434" spans="2:24" ht="18" x14ac:dyDescent="0.25">
      <c r="B1434" s="16"/>
      <c r="C1434" s="17"/>
      <c r="D1434" s="17"/>
      <c r="E1434" s="17"/>
      <c r="F1434" s="17"/>
      <c r="G1434" s="17"/>
      <c r="H1434" s="17"/>
      <c r="I1434" s="17"/>
      <c r="J1434" s="17"/>
      <c r="K1434" s="17"/>
      <c r="L1434" s="17"/>
      <c r="M1434" s="17"/>
      <c r="N1434" s="17"/>
      <c r="O1434" s="19"/>
      <c r="P1434" s="26"/>
      <c r="Q1434" s="20"/>
      <c r="R1434" s="20"/>
      <c r="S1434" s="20"/>
      <c r="T1434" s="20"/>
      <c r="U1434" s="20"/>
      <c r="V1434" s="20"/>
      <c r="W1434" s="14"/>
      <c r="X1434" s="23"/>
    </row>
    <row r="1435" spans="2:24" ht="18" x14ac:dyDescent="0.25">
      <c r="B1435" s="16"/>
      <c r="C1435" s="17"/>
      <c r="D1435" s="17"/>
      <c r="E1435" s="17"/>
      <c r="F1435" s="17"/>
      <c r="G1435" s="17"/>
      <c r="H1435" s="17"/>
      <c r="I1435" s="17"/>
      <c r="J1435" s="17"/>
      <c r="K1435" s="17"/>
      <c r="L1435" s="17"/>
      <c r="M1435" s="17"/>
      <c r="N1435" s="17"/>
      <c r="O1435" s="19"/>
      <c r="P1435" s="26"/>
      <c r="Q1435" s="20"/>
      <c r="R1435" s="20"/>
      <c r="S1435" s="20"/>
      <c r="T1435" s="20"/>
      <c r="U1435" s="20"/>
      <c r="V1435" s="20"/>
      <c r="W1435" s="14"/>
      <c r="X1435" s="23"/>
    </row>
    <row r="1436" spans="2:24" ht="18.75" thickBot="1" x14ac:dyDescent="0.3">
      <c r="B1436" s="27"/>
      <c r="C1436" s="28"/>
      <c r="D1436" s="29"/>
      <c r="E1436" s="28"/>
      <c r="F1436" s="29"/>
      <c r="G1436" s="29"/>
      <c r="H1436" s="29"/>
      <c r="I1436" s="29"/>
      <c r="J1436" s="29"/>
      <c r="K1436" s="29"/>
      <c r="L1436" s="29"/>
      <c r="M1436" s="29"/>
      <c r="N1436" s="29"/>
      <c r="O1436" s="30"/>
      <c r="P1436" s="31"/>
      <c r="Q1436" s="32"/>
      <c r="R1436" s="32"/>
      <c r="S1436" s="32"/>
      <c r="T1436" s="32"/>
      <c r="U1436" s="32"/>
      <c r="V1436" s="33"/>
      <c r="W1436" s="34"/>
      <c r="X1436" s="35"/>
    </row>
    <row r="1437" spans="2:24" ht="18.75" thickBot="1" x14ac:dyDescent="0.3">
      <c r="B1437" s="786"/>
      <c r="C1437" s="787"/>
      <c r="D1437" s="787"/>
      <c r="E1437" s="787"/>
      <c r="F1437" s="787"/>
      <c r="G1437" s="787"/>
      <c r="H1437" s="787"/>
      <c r="I1437" s="787"/>
      <c r="J1437" s="787"/>
      <c r="K1437" s="787"/>
      <c r="L1437" s="787"/>
      <c r="M1437" s="787"/>
      <c r="N1437" s="787"/>
      <c r="O1437" s="787"/>
      <c r="P1437" s="788" t="s">
        <v>58</v>
      </c>
      <c r="Q1437" s="787"/>
      <c r="R1437" s="789" t="s">
        <v>53</v>
      </c>
      <c r="S1437" s="790"/>
      <c r="T1437" s="790"/>
      <c r="U1437" s="791"/>
      <c r="V1437" s="36"/>
      <c r="W1437" s="37"/>
      <c r="X1437" s="38">
        <f>SUM(U1414:U1436)</f>
        <v>4</v>
      </c>
    </row>
    <row r="1438" spans="2:24" ht="17.25" thickBot="1" x14ac:dyDescent="0.3">
      <c r="B1438" s="792" t="s">
        <v>59</v>
      </c>
      <c r="C1438" s="793"/>
      <c r="D1438" s="793"/>
      <c r="E1438" s="793"/>
      <c r="F1438" s="793"/>
      <c r="G1438" s="793"/>
      <c r="H1438" s="793"/>
      <c r="I1438" s="794"/>
      <c r="J1438" s="792" t="s">
        <v>60</v>
      </c>
      <c r="K1438" s="793"/>
      <c r="L1438" s="793"/>
      <c r="M1438" s="793"/>
      <c r="N1438" s="793"/>
      <c r="O1438" s="793"/>
      <c r="P1438" s="794"/>
      <c r="Q1438" s="39"/>
      <c r="R1438" s="40"/>
      <c r="S1438" s="40"/>
      <c r="T1438" s="40"/>
      <c r="U1438" s="40"/>
      <c r="V1438" s="40"/>
      <c r="W1438" s="40"/>
      <c r="X1438" s="41"/>
    </row>
    <row r="1439" spans="2:24" ht="21" thickBot="1" x14ac:dyDescent="0.3">
      <c r="B1439" s="795"/>
      <c r="C1439" s="787"/>
      <c r="D1439" s="787"/>
      <c r="E1439" s="787"/>
      <c r="F1439" s="787"/>
      <c r="G1439" s="787"/>
      <c r="H1439" s="787"/>
      <c r="I1439" s="796"/>
      <c r="J1439" s="795"/>
      <c r="K1439" s="787"/>
      <c r="L1439" s="787"/>
      <c r="M1439" s="787"/>
      <c r="N1439" s="787"/>
      <c r="O1439" s="787"/>
      <c r="P1439" s="796"/>
      <c r="Q1439" s="797" t="s">
        <v>61</v>
      </c>
      <c r="R1439" s="798"/>
      <c r="S1439" s="798"/>
      <c r="T1439" s="798"/>
      <c r="U1439" s="798"/>
      <c r="V1439" s="798"/>
      <c r="W1439" s="799"/>
      <c r="X1439" s="42">
        <f>X1437</f>
        <v>4</v>
      </c>
    </row>
    <row r="1441" spans="2:24" ht="15.75" thickBot="1" x14ac:dyDescent="0.3"/>
    <row r="1442" spans="2:24" x14ac:dyDescent="0.25">
      <c r="B1442" s="800"/>
      <c r="C1442" s="793"/>
      <c r="D1442" s="793"/>
      <c r="E1442" s="793"/>
      <c r="F1442" s="793"/>
      <c r="G1442" s="803" t="s">
        <v>42</v>
      </c>
      <c r="H1442" s="793"/>
      <c r="I1442" s="793"/>
      <c r="J1442" s="793"/>
      <c r="K1442" s="793"/>
      <c r="L1442" s="793"/>
      <c r="M1442" s="793"/>
      <c r="N1442" s="793"/>
      <c r="O1442" s="793"/>
      <c r="P1442" s="793"/>
      <c r="Q1442" s="793"/>
      <c r="R1442" s="804" t="s">
        <v>1</v>
      </c>
      <c r="S1442" s="805"/>
      <c r="T1442" s="805"/>
      <c r="U1442" s="806"/>
      <c r="V1442" s="807" t="s">
        <v>43</v>
      </c>
      <c r="W1442" s="805"/>
      <c r="X1442" s="808"/>
    </row>
    <row r="1443" spans="2:24" x14ac:dyDescent="0.25">
      <c r="B1443" s="801"/>
      <c r="C1443" s="802"/>
      <c r="D1443" s="802"/>
      <c r="E1443" s="802"/>
      <c r="F1443" s="802"/>
      <c r="G1443" s="801"/>
      <c r="H1443" s="802"/>
      <c r="I1443" s="802"/>
      <c r="J1443" s="802"/>
      <c r="K1443" s="802"/>
      <c r="L1443" s="802"/>
      <c r="M1443" s="802"/>
      <c r="N1443" s="802"/>
      <c r="O1443" s="802"/>
      <c r="P1443" s="802"/>
      <c r="Q1443" s="802"/>
      <c r="R1443" s="809" t="s">
        <v>3</v>
      </c>
      <c r="S1443" s="810"/>
      <c r="T1443" s="810"/>
      <c r="U1443" s="811"/>
      <c r="V1443" s="812">
        <v>1</v>
      </c>
      <c r="W1443" s="810"/>
      <c r="X1443" s="813"/>
    </row>
    <row r="1444" spans="2:24" ht="15.75" thickBot="1" x14ac:dyDescent="0.3">
      <c r="B1444" s="795"/>
      <c r="C1444" s="787"/>
      <c r="D1444" s="787"/>
      <c r="E1444" s="787"/>
      <c r="F1444" s="787"/>
      <c r="G1444" s="795"/>
      <c r="H1444" s="787"/>
      <c r="I1444" s="787"/>
      <c r="J1444" s="787"/>
      <c r="K1444" s="787"/>
      <c r="L1444" s="787"/>
      <c r="M1444" s="787"/>
      <c r="N1444" s="787"/>
      <c r="O1444" s="787"/>
      <c r="P1444" s="787"/>
      <c r="Q1444" s="787"/>
      <c r="R1444" s="814" t="s">
        <v>4</v>
      </c>
      <c r="S1444" s="815"/>
      <c r="T1444" s="815"/>
      <c r="U1444" s="816"/>
      <c r="V1444" s="817">
        <v>44236</v>
      </c>
      <c r="W1444" s="818"/>
      <c r="X1444" s="819"/>
    </row>
    <row r="1445" spans="2:24" x14ac:dyDescent="0.25">
      <c r="B1445" s="820" t="s">
        <v>44</v>
      </c>
      <c r="C1445" s="793"/>
      <c r="D1445" s="793"/>
      <c r="E1445" s="793"/>
      <c r="F1445" s="794"/>
      <c r="G1445" s="821" t="s">
        <v>45</v>
      </c>
      <c r="H1445" s="822"/>
      <c r="I1445" s="822"/>
      <c r="J1445" s="822"/>
      <c r="K1445" s="822"/>
      <c r="L1445" s="822"/>
      <c r="M1445" s="822"/>
      <c r="N1445" s="822"/>
      <c r="O1445" s="822"/>
      <c r="P1445" s="822"/>
      <c r="Q1445" s="822"/>
      <c r="R1445" s="822"/>
      <c r="S1445" s="822"/>
      <c r="T1445" s="822"/>
      <c r="U1445" s="822"/>
      <c r="V1445" s="822"/>
      <c r="W1445" s="822"/>
      <c r="X1445" s="823"/>
    </row>
    <row r="1446" spans="2:24" ht="15.75" thickBot="1" x14ac:dyDescent="0.3">
      <c r="B1446" s="795"/>
      <c r="C1446" s="787"/>
      <c r="D1446" s="787"/>
      <c r="E1446" s="787"/>
      <c r="F1446" s="796"/>
      <c r="G1446" s="824"/>
      <c r="H1446" s="825"/>
      <c r="I1446" s="825"/>
      <c r="J1446" s="825"/>
      <c r="K1446" s="825"/>
      <c r="L1446" s="825"/>
      <c r="M1446" s="825"/>
      <c r="N1446" s="825"/>
      <c r="O1446" s="825"/>
      <c r="P1446" s="825"/>
      <c r="Q1446" s="825"/>
      <c r="R1446" s="825"/>
      <c r="S1446" s="825"/>
      <c r="T1446" s="825"/>
      <c r="U1446" s="825"/>
      <c r="V1446" s="825"/>
      <c r="W1446" s="825"/>
      <c r="X1446" s="826"/>
    </row>
    <row r="1447" spans="2:24" ht="18.75" thickBot="1" x14ac:dyDescent="0.3">
      <c r="B1447" s="827" t="s">
        <v>46</v>
      </c>
      <c r="C1447" s="798"/>
      <c r="D1447" s="798"/>
      <c r="E1447" s="798"/>
      <c r="F1447" s="798"/>
      <c r="G1447" s="798"/>
      <c r="H1447" s="822" t="s">
        <v>47</v>
      </c>
      <c r="I1447" s="793"/>
      <c r="J1447" s="828"/>
      <c r="K1447" s="798"/>
      <c r="L1447" s="798"/>
      <c r="M1447" s="798"/>
      <c r="N1447" s="798"/>
      <c r="O1447" s="798"/>
      <c r="P1447" s="828" t="s">
        <v>48</v>
      </c>
      <c r="Q1447" s="798"/>
      <c r="R1447" s="798"/>
      <c r="S1447" s="798"/>
      <c r="T1447" s="798"/>
      <c r="U1447" s="798"/>
      <c r="V1447" s="798"/>
      <c r="W1447" s="798"/>
      <c r="X1447" s="799"/>
    </row>
    <row r="1448" spans="2:24" ht="30.75" customHeight="1" thickBot="1" x14ac:dyDescent="0.3">
      <c r="B1448" s="829">
        <f>PRESUPUESTO!$B$55</f>
        <v>7</v>
      </c>
      <c r="C1448" s="793"/>
      <c r="D1448" s="793"/>
      <c r="E1448" s="793"/>
      <c r="F1448" s="793"/>
      <c r="G1448" s="793"/>
      <c r="H1448" s="830">
        <f>PRESUPUESTO!B58</f>
        <v>7.0299999999999994</v>
      </c>
      <c r="I1448" s="831"/>
      <c r="J1448" s="832" t="str">
        <f>PRESUPUESTO!$F$55</f>
        <v>ELECTRICOS</v>
      </c>
      <c r="K1448" s="798"/>
      <c r="L1448" s="798"/>
      <c r="M1448" s="798"/>
      <c r="N1448" s="798"/>
      <c r="O1448" s="799"/>
      <c r="P1448" s="833" t="str">
        <f>PRESUPUESTO!F58</f>
        <v>SUMINISTRO E INSTALACION DE INTERRUPTORES</v>
      </c>
      <c r="Q1448" s="793"/>
      <c r="R1448" s="793"/>
      <c r="S1448" s="793"/>
      <c r="T1448" s="793"/>
      <c r="U1448" s="793"/>
      <c r="V1448" s="793"/>
      <c r="W1448" s="793"/>
      <c r="X1448" s="794"/>
    </row>
    <row r="1449" spans="2:24" ht="18.75" thickBot="1" x14ac:dyDescent="0.3">
      <c r="B1449" s="821" t="s">
        <v>49</v>
      </c>
      <c r="C1449" s="834"/>
      <c r="D1449" s="834"/>
      <c r="E1449" s="834"/>
      <c r="F1449" s="834"/>
      <c r="G1449" s="834"/>
      <c r="H1449" s="835"/>
      <c r="I1449" s="835"/>
      <c r="J1449" s="834"/>
      <c r="K1449" s="834"/>
      <c r="L1449" s="834"/>
      <c r="M1449" s="834"/>
      <c r="N1449" s="834"/>
      <c r="O1449" s="834"/>
      <c r="P1449" s="837" t="s">
        <v>50</v>
      </c>
      <c r="Q1449" s="839" t="s">
        <v>51</v>
      </c>
      <c r="R1449" s="840"/>
      <c r="S1449" s="841"/>
      <c r="T1449" s="842" t="s">
        <v>20</v>
      </c>
      <c r="U1449" s="844" t="s">
        <v>52</v>
      </c>
      <c r="V1449" s="846" t="s">
        <v>53</v>
      </c>
      <c r="W1449" s="847"/>
      <c r="X1449" s="848"/>
    </row>
    <row r="1450" spans="2:24" ht="26.25" thickBot="1" x14ac:dyDescent="0.3">
      <c r="B1450" s="836"/>
      <c r="C1450" s="835"/>
      <c r="D1450" s="835"/>
      <c r="E1450" s="835"/>
      <c r="F1450" s="835"/>
      <c r="G1450" s="835"/>
      <c r="H1450" s="835"/>
      <c r="I1450" s="835"/>
      <c r="J1450" s="835"/>
      <c r="K1450" s="835"/>
      <c r="L1450" s="835"/>
      <c r="M1450" s="835"/>
      <c r="N1450" s="835"/>
      <c r="O1450" s="835"/>
      <c r="P1450" s="838"/>
      <c r="Q1450" s="4" t="s">
        <v>54</v>
      </c>
      <c r="R1450" s="5" t="s">
        <v>55</v>
      </c>
      <c r="S1450" s="6" t="s">
        <v>56</v>
      </c>
      <c r="T1450" s="843"/>
      <c r="U1450" s="845"/>
      <c r="V1450" s="7" t="s">
        <v>57</v>
      </c>
      <c r="W1450" s="8" t="s">
        <v>21</v>
      </c>
      <c r="X1450" s="9" t="s">
        <v>22</v>
      </c>
    </row>
    <row r="1451" spans="2:24" ht="18" x14ac:dyDescent="0.25">
      <c r="B1451" s="10"/>
      <c r="C1451" s="11"/>
      <c r="D1451" s="11"/>
      <c r="E1451" s="11"/>
      <c r="F1451" s="11"/>
      <c r="G1451" s="11"/>
      <c r="H1451" s="11"/>
      <c r="I1451" s="11"/>
      <c r="J1451" s="11"/>
      <c r="K1451" s="11"/>
      <c r="L1451" s="11"/>
      <c r="M1451" s="11"/>
      <c r="N1451" s="11"/>
      <c r="O1451" s="12"/>
      <c r="P1451" s="13"/>
      <c r="Q1451" s="14"/>
      <c r="R1451" s="14"/>
      <c r="S1451" s="14"/>
      <c r="T1451" s="14"/>
      <c r="U1451" s="14"/>
      <c r="V1451" s="14"/>
      <c r="W1451" s="14"/>
      <c r="X1451" s="15"/>
    </row>
    <row r="1452" spans="2:24" ht="18" x14ac:dyDescent="0.25">
      <c r="B1452" s="16"/>
      <c r="C1452" s="17"/>
      <c r="D1452" s="17"/>
      <c r="E1452" s="17"/>
      <c r="F1452" s="18"/>
      <c r="G1452" s="18"/>
      <c r="H1452" s="18"/>
      <c r="I1452" s="18"/>
      <c r="J1452" s="18"/>
      <c r="K1452" s="18"/>
      <c r="L1452" s="17"/>
      <c r="M1452" s="17"/>
      <c r="N1452" s="17"/>
      <c r="O1452" s="19"/>
      <c r="P1452" s="412" t="s">
        <v>356</v>
      </c>
      <c r="Q1452" s="415"/>
      <c r="R1452" s="14"/>
      <c r="S1452" s="14"/>
      <c r="T1452" s="14"/>
      <c r="U1452" s="14"/>
      <c r="V1452" s="14"/>
      <c r="W1452" s="14"/>
      <c r="X1452" s="15"/>
    </row>
    <row r="1453" spans="2:24" ht="18" x14ac:dyDescent="0.25">
      <c r="B1453" s="16"/>
      <c r="C1453" s="17"/>
      <c r="D1453" s="17"/>
      <c r="E1453" s="17"/>
      <c r="F1453" s="18"/>
      <c r="G1453" s="18"/>
      <c r="H1453" s="18"/>
      <c r="I1453" s="18"/>
      <c r="J1453" s="18"/>
      <c r="K1453" s="18"/>
      <c r="L1453" s="17"/>
      <c r="M1453" s="17"/>
      <c r="N1453" s="17"/>
      <c r="O1453" s="19"/>
      <c r="P1453" s="20"/>
      <c r="Q1453" s="20"/>
      <c r="R1453" s="14"/>
      <c r="S1453" s="14"/>
      <c r="T1453" s="14"/>
      <c r="U1453" s="14">
        <v>3</v>
      </c>
      <c r="V1453" s="14"/>
      <c r="W1453" s="14">
        <f>Q1453*R1453</f>
        <v>0</v>
      </c>
      <c r="X1453" s="15"/>
    </row>
    <row r="1454" spans="2:24" ht="18" x14ac:dyDescent="0.25">
      <c r="B1454" s="16"/>
      <c r="C1454" s="17"/>
      <c r="D1454" s="17"/>
      <c r="E1454" s="17"/>
      <c r="F1454" s="18"/>
      <c r="G1454" s="18"/>
      <c r="H1454" s="18"/>
      <c r="I1454" s="18"/>
      <c r="J1454" s="18"/>
      <c r="K1454" s="18"/>
      <c r="L1454" s="17"/>
      <c r="M1454" s="17"/>
      <c r="N1454" s="17"/>
      <c r="O1454" s="19"/>
      <c r="P1454" s="20"/>
      <c r="Q1454" s="20"/>
      <c r="R1454" s="20"/>
      <c r="S1454" s="14"/>
      <c r="T1454" s="14"/>
      <c r="U1454" s="20"/>
      <c r="V1454" s="14"/>
      <c r="W1454" s="14"/>
      <c r="X1454" s="15"/>
    </row>
    <row r="1455" spans="2:24" ht="18" x14ac:dyDescent="0.25">
      <c r="B1455" s="16"/>
      <c r="D1455" s="17"/>
      <c r="E1455" s="17"/>
      <c r="F1455" s="18"/>
      <c r="G1455" s="18"/>
      <c r="H1455" s="18"/>
      <c r="J1455" s="18"/>
      <c r="K1455" s="18"/>
      <c r="L1455" s="17"/>
      <c r="M1455" s="17"/>
      <c r="N1455" s="17"/>
      <c r="O1455" s="19"/>
      <c r="P1455" s="20"/>
      <c r="Q1455" s="20"/>
      <c r="R1455" s="20"/>
      <c r="S1455" s="20"/>
      <c r="T1455" s="14"/>
      <c r="U1455" s="20"/>
      <c r="V1455" s="14"/>
      <c r="W1455" s="14"/>
      <c r="X1455" s="15"/>
    </row>
    <row r="1456" spans="2:24" ht="18" x14ac:dyDescent="0.25">
      <c r="B1456" s="22"/>
      <c r="C1456" s="17"/>
      <c r="D1456" s="18"/>
      <c r="E1456" s="17"/>
      <c r="F1456" s="18"/>
      <c r="G1456" s="18"/>
      <c r="H1456" s="18"/>
      <c r="I1456" s="18"/>
      <c r="J1456" s="18"/>
      <c r="K1456" s="18"/>
      <c r="L1456" s="17"/>
      <c r="M1456" s="17"/>
      <c r="N1456" s="17"/>
      <c r="O1456" s="19"/>
      <c r="P1456" s="21"/>
      <c r="Q1456" s="20"/>
      <c r="R1456" s="20"/>
      <c r="S1456" s="20"/>
      <c r="T1456" s="14"/>
      <c r="U1456" s="20"/>
      <c r="V1456" s="14"/>
      <c r="W1456" s="14"/>
      <c r="X1456" s="15"/>
    </row>
    <row r="1457" spans="2:24" ht="18" x14ac:dyDescent="0.25">
      <c r="B1457" s="16"/>
      <c r="C1457" s="17"/>
      <c r="D1457" s="17"/>
      <c r="E1457" s="17"/>
      <c r="F1457" s="18"/>
      <c r="G1457" s="18"/>
      <c r="H1457" s="18"/>
      <c r="I1457" s="18"/>
      <c r="J1457" s="18"/>
      <c r="K1457" s="18"/>
      <c r="L1457" s="17"/>
      <c r="M1457" s="17"/>
      <c r="N1457" s="17"/>
      <c r="O1457" s="19"/>
      <c r="P1457" s="412" t="s">
        <v>361</v>
      </c>
      <c r="Q1457" s="20"/>
      <c r="R1457" s="20"/>
      <c r="S1457" s="20"/>
      <c r="T1457" s="14"/>
      <c r="U1457" s="20"/>
      <c r="V1457" s="14"/>
      <c r="W1457" s="14"/>
      <c r="X1457" s="23"/>
    </row>
    <row r="1458" spans="2:24" ht="18" x14ac:dyDescent="0.25">
      <c r="B1458" s="16"/>
      <c r="C1458" s="17"/>
      <c r="D1458" s="17"/>
      <c r="E1458" s="17"/>
      <c r="F1458" s="17"/>
      <c r="G1458" s="17"/>
      <c r="H1458" s="17"/>
      <c r="I1458" s="17"/>
      <c r="J1458" s="17"/>
      <c r="K1458" s="17"/>
      <c r="L1458" s="17"/>
      <c r="M1458" s="17"/>
      <c r="N1458" s="17"/>
      <c r="O1458" s="19"/>
      <c r="P1458" s="20"/>
      <c r="Q1458" s="20"/>
      <c r="R1458" s="194"/>
      <c r="S1458" s="20"/>
      <c r="T1458" s="14"/>
      <c r="U1458" s="20">
        <v>3</v>
      </c>
      <c r="V1458" s="14"/>
      <c r="W1458" s="14">
        <f>Q1458*R1458</f>
        <v>0</v>
      </c>
      <c r="X1458" s="23"/>
    </row>
    <row r="1459" spans="2:24" ht="18" x14ac:dyDescent="0.25">
      <c r="B1459" s="16"/>
      <c r="C1459" s="18"/>
      <c r="D1459" s="17"/>
      <c r="E1459" s="17"/>
      <c r="F1459" s="17"/>
      <c r="G1459" s="17"/>
      <c r="H1459" s="17"/>
      <c r="I1459" s="17"/>
      <c r="J1459" s="17"/>
      <c r="K1459" s="17"/>
      <c r="L1459" s="17"/>
      <c r="M1459" s="17"/>
      <c r="N1459" s="17"/>
      <c r="O1459" s="19"/>
      <c r="P1459" s="20"/>
      <c r="Q1459" s="20"/>
      <c r="R1459" s="20"/>
      <c r="S1459" s="20"/>
      <c r="T1459" s="14"/>
      <c r="U1459" s="20"/>
      <c r="V1459" s="14"/>
      <c r="W1459" s="14">
        <f>Q1459*R1459</f>
        <v>0</v>
      </c>
      <c r="X1459" s="23"/>
    </row>
    <row r="1460" spans="2:24" ht="18" x14ac:dyDescent="0.25">
      <c r="B1460" s="16"/>
      <c r="C1460" s="17"/>
      <c r="D1460" s="17"/>
      <c r="E1460" s="17"/>
      <c r="F1460" s="17"/>
      <c r="G1460" s="17"/>
      <c r="H1460" s="17"/>
      <c r="I1460" s="17"/>
      <c r="J1460" s="17"/>
      <c r="K1460" s="17"/>
      <c r="L1460" s="17"/>
      <c r="M1460" s="17"/>
      <c r="N1460" s="17"/>
      <c r="O1460" s="19"/>
      <c r="P1460" s="20"/>
      <c r="Q1460" s="20"/>
      <c r="R1460" s="20"/>
      <c r="S1460" s="20"/>
      <c r="T1460" s="14"/>
      <c r="U1460" s="20"/>
      <c r="V1460" s="14"/>
      <c r="W1460" s="14"/>
      <c r="X1460" s="23"/>
    </row>
    <row r="1461" spans="2:24" ht="18" x14ac:dyDescent="0.25">
      <c r="B1461" s="16"/>
      <c r="C1461" s="17"/>
      <c r="D1461" s="17"/>
      <c r="E1461" s="18"/>
      <c r="F1461" s="17"/>
      <c r="G1461" s="17"/>
      <c r="H1461" s="17"/>
      <c r="I1461" s="17"/>
      <c r="J1461" s="17"/>
      <c r="K1461" s="17"/>
      <c r="L1461" s="17"/>
      <c r="M1461" s="17"/>
      <c r="N1461" s="17"/>
      <c r="O1461" s="19"/>
      <c r="P1461" s="13"/>
      <c r="Q1461" s="20"/>
      <c r="R1461" s="20"/>
      <c r="S1461" s="20"/>
      <c r="T1461" s="14"/>
      <c r="U1461" s="20"/>
      <c r="V1461" s="14"/>
      <c r="W1461" s="14"/>
      <c r="X1461" s="23"/>
    </row>
    <row r="1462" spans="2:24" ht="18" x14ac:dyDescent="0.25">
      <c r="B1462" s="16"/>
      <c r="C1462" s="18"/>
      <c r="D1462" s="18"/>
      <c r="E1462" s="18"/>
      <c r="F1462" s="18"/>
      <c r="G1462" s="18"/>
      <c r="H1462" s="18"/>
      <c r="I1462" s="18"/>
      <c r="J1462" s="18"/>
      <c r="K1462" s="18"/>
      <c r="L1462" s="18"/>
      <c r="M1462" s="18"/>
      <c r="N1462" s="18"/>
      <c r="O1462" s="19"/>
      <c r="P1462" s="412" t="s">
        <v>362</v>
      </c>
      <c r="Q1462" s="20"/>
      <c r="R1462" s="20"/>
      <c r="S1462" s="20"/>
      <c r="T1462" s="14"/>
      <c r="U1462" s="20">
        <v>3</v>
      </c>
      <c r="V1462" s="14"/>
      <c r="W1462" s="14"/>
      <c r="X1462" s="23"/>
    </row>
    <row r="1463" spans="2:24" ht="18" x14ac:dyDescent="0.25">
      <c r="B1463" s="16"/>
      <c r="C1463" s="17"/>
      <c r="D1463" s="24"/>
      <c r="E1463" s="17"/>
      <c r="F1463" s="17"/>
      <c r="G1463" s="17"/>
      <c r="H1463" s="17"/>
      <c r="I1463" s="17"/>
      <c r="J1463" s="18"/>
      <c r="K1463" s="17"/>
      <c r="L1463" s="17"/>
      <c r="M1463" s="17"/>
      <c r="N1463" s="17"/>
      <c r="O1463" s="19"/>
      <c r="P1463" s="20"/>
      <c r="Q1463" s="195"/>
      <c r="R1463" s="20"/>
      <c r="S1463" s="14"/>
      <c r="T1463" s="14"/>
      <c r="U1463" s="20"/>
      <c r="V1463" s="20"/>
      <c r="W1463" s="14">
        <f>Q1463*R1463</f>
        <v>0</v>
      </c>
      <c r="X1463" s="23"/>
    </row>
    <row r="1464" spans="2:24" ht="18" x14ac:dyDescent="0.25">
      <c r="B1464" s="16"/>
      <c r="C1464" s="18"/>
      <c r="D1464" s="17"/>
      <c r="E1464" s="17"/>
      <c r="F1464" s="17"/>
      <c r="G1464" s="17"/>
      <c r="H1464" s="18"/>
      <c r="I1464" s="18"/>
      <c r="J1464" s="17"/>
      <c r="K1464" s="18"/>
      <c r="L1464" s="17"/>
      <c r="M1464" s="17"/>
      <c r="N1464" s="17"/>
      <c r="O1464" s="19"/>
      <c r="P1464" s="20"/>
      <c r="Q1464" s="20"/>
      <c r="R1464" s="20"/>
      <c r="S1464" s="20"/>
      <c r="T1464" s="14"/>
      <c r="U1464" s="20"/>
      <c r="V1464" s="20"/>
      <c r="W1464" s="14"/>
      <c r="X1464" s="23"/>
    </row>
    <row r="1465" spans="2:24" ht="18" x14ac:dyDescent="0.25">
      <c r="B1465" s="16"/>
      <c r="C1465" s="17"/>
      <c r="D1465" s="17"/>
      <c r="E1465" s="17"/>
      <c r="F1465" s="17"/>
      <c r="G1465" s="17"/>
      <c r="H1465" s="17"/>
      <c r="I1465" s="17"/>
      <c r="J1465" s="17"/>
      <c r="K1465" s="17"/>
      <c r="L1465" s="17"/>
      <c r="M1465" s="17"/>
      <c r="N1465" s="17"/>
      <c r="O1465" s="19"/>
      <c r="Q1465" s="20"/>
      <c r="R1465" s="20"/>
      <c r="S1465" s="20"/>
      <c r="T1465" s="14"/>
      <c r="U1465" s="20"/>
      <c r="V1465" s="20"/>
      <c r="W1465" s="14"/>
      <c r="X1465" s="23"/>
    </row>
    <row r="1466" spans="2:24" ht="18" x14ac:dyDescent="0.25">
      <c r="B1466" s="16"/>
      <c r="C1466" s="17"/>
      <c r="D1466" s="17"/>
      <c r="E1466" s="17"/>
      <c r="F1466" s="17"/>
      <c r="G1466" s="17"/>
      <c r="H1466" s="17"/>
      <c r="I1466" s="17"/>
      <c r="J1466" s="17"/>
      <c r="K1466" s="17"/>
      <c r="L1466" s="17"/>
      <c r="M1466" s="17"/>
      <c r="N1466" s="17"/>
      <c r="O1466" s="19"/>
      <c r="P1466" s="21"/>
      <c r="Q1466" s="20"/>
      <c r="R1466" s="20"/>
      <c r="S1466" s="20"/>
      <c r="T1466" s="14"/>
      <c r="U1466" s="20"/>
      <c r="V1466" s="20"/>
      <c r="W1466" s="14"/>
      <c r="X1466" s="23"/>
    </row>
    <row r="1467" spans="2:24" ht="18" x14ac:dyDescent="0.25">
      <c r="B1467" s="16"/>
      <c r="D1467" s="17"/>
      <c r="E1467" s="17"/>
      <c r="F1467" s="17"/>
      <c r="G1467" s="17"/>
      <c r="H1467" s="17"/>
      <c r="I1467" s="17"/>
      <c r="J1467" s="17"/>
      <c r="K1467" s="17"/>
      <c r="L1467" s="17"/>
      <c r="M1467" s="17"/>
      <c r="N1467" s="17"/>
      <c r="O1467" s="19"/>
      <c r="P1467" s="25"/>
      <c r="Q1467" s="20"/>
      <c r="R1467" s="20"/>
      <c r="S1467" s="20"/>
      <c r="T1467" s="20"/>
      <c r="U1467" s="20"/>
      <c r="V1467" s="20"/>
      <c r="W1467" s="14"/>
      <c r="X1467" s="23"/>
    </row>
    <row r="1468" spans="2:24" ht="18" x14ac:dyDescent="0.25">
      <c r="B1468" s="16"/>
      <c r="C1468" s="17"/>
      <c r="D1468" s="17"/>
      <c r="E1468" s="17"/>
      <c r="F1468" s="17"/>
      <c r="G1468" s="17"/>
      <c r="H1468" s="17"/>
      <c r="I1468" s="17"/>
      <c r="J1468" s="17"/>
      <c r="K1468" s="17"/>
      <c r="L1468" s="17"/>
      <c r="M1468" s="17"/>
      <c r="N1468" s="17"/>
      <c r="O1468" s="19"/>
      <c r="P1468" s="21"/>
      <c r="Q1468" s="20"/>
      <c r="R1468" s="20"/>
      <c r="S1468" s="20"/>
      <c r="T1468" s="20"/>
      <c r="U1468" s="20"/>
      <c r="V1468" s="20"/>
      <c r="W1468" s="14"/>
      <c r="X1468" s="23"/>
    </row>
    <row r="1469" spans="2:24" ht="18" x14ac:dyDescent="0.25">
      <c r="B1469" s="16"/>
      <c r="C1469" s="17"/>
      <c r="D1469" s="17"/>
      <c r="E1469" s="17"/>
      <c r="F1469" s="17"/>
      <c r="G1469" s="17"/>
      <c r="H1469" s="17"/>
      <c r="I1469" s="17"/>
      <c r="J1469" s="17"/>
      <c r="K1469" s="17"/>
      <c r="L1469" s="17"/>
      <c r="M1469" s="17"/>
      <c r="N1469" s="17"/>
      <c r="O1469" s="19"/>
      <c r="P1469" s="21"/>
      <c r="Q1469" s="20"/>
      <c r="R1469" s="20"/>
      <c r="S1469" s="20"/>
      <c r="T1469" s="20"/>
      <c r="U1469" s="20"/>
      <c r="V1469" s="20"/>
      <c r="W1469" s="14"/>
      <c r="X1469" s="23"/>
    </row>
    <row r="1470" spans="2:24" ht="18" x14ac:dyDescent="0.25">
      <c r="B1470" s="16"/>
      <c r="C1470" s="17"/>
      <c r="D1470" s="17"/>
      <c r="E1470" s="17"/>
      <c r="F1470" s="17"/>
      <c r="G1470" s="17"/>
      <c r="H1470" s="17"/>
      <c r="I1470" s="17"/>
      <c r="J1470" s="17"/>
      <c r="K1470" s="17"/>
      <c r="L1470" s="17"/>
      <c r="M1470" s="17"/>
      <c r="N1470" s="17"/>
      <c r="O1470" s="19"/>
      <c r="P1470" s="21"/>
      <c r="Q1470" s="20"/>
      <c r="R1470" s="20"/>
      <c r="S1470" s="20"/>
      <c r="T1470" s="20"/>
      <c r="U1470" s="20"/>
      <c r="V1470" s="20"/>
      <c r="W1470" s="14"/>
      <c r="X1470" s="23"/>
    </row>
    <row r="1471" spans="2:24" ht="18" x14ac:dyDescent="0.25">
      <c r="B1471" s="16"/>
      <c r="C1471" s="17"/>
      <c r="D1471" s="17"/>
      <c r="E1471" s="17"/>
      <c r="F1471" s="17"/>
      <c r="G1471" s="17"/>
      <c r="H1471" s="17"/>
      <c r="I1471" s="17"/>
      <c r="J1471" s="17"/>
      <c r="K1471" s="17"/>
      <c r="L1471" s="17"/>
      <c r="M1471" s="17"/>
      <c r="N1471" s="17"/>
      <c r="O1471" s="19"/>
      <c r="P1471" s="26"/>
      <c r="Q1471" s="20"/>
      <c r="R1471" s="20"/>
      <c r="S1471" s="20"/>
      <c r="T1471" s="20"/>
      <c r="U1471" s="20"/>
      <c r="V1471" s="20"/>
      <c r="W1471" s="14"/>
      <c r="X1471" s="23"/>
    </row>
    <row r="1472" spans="2:24" ht="18" x14ac:dyDescent="0.25">
      <c r="B1472" s="16"/>
      <c r="C1472" s="17"/>
      <c r="D1472" s="17"/>
      <c r="E1472" s="17"/>
      <c r="F1472" s="17"/>
      <c r="G1472" s="17"/>
      <c r="H1472" s="17"/>
      <c r="I1472" s="17"/>
      <c r="J1472" s="17"/>
      <c r="K1472" s="17"/>
      <c r="L1472" s="17"/>
      <c r="M1472" s="17"/>
      <c r="N1472" s="17"/>
      <c r="O1472" s="19"/>
      <c r="P1472" s="26"/>
      <c r="Q1472" s="20"/>
      <c r="R1472" s="20"/>
      <c r="S1472" s="20"/>
      <c r="T1472" s="20"/>
      <c r="U1472" s="20"/>
      <c r="V1472" s="20"/>
      <c r="W1472" s="14"/>
      <c r="X1472" s="23"/>
    </row>
    <row r="1473" spans="2:24" ht="18.75" thickBot="1" x14ac:dyDescent="0.3">
      <c r="B1473" s="27"/>
      <c r="C1473" s="28"/>
      <c r="D1473" s="29"/>
      <c r="E1473" s="28"/>
      <c r="F1473" s="29"/>
      <c r="G1473" s="29"/>
      <c r="H1473" s="29"/>
      <c r="I1473" s="29"/>
      <c r="J1473" s="29"/>
      <c r="K1473" s="29"/>
      <c r="L1473" s="29"/>
      <c r="M1473" s="29"/>
      <c r="N1473" s="29"/>
      <c r="O1473" s="30"/>
      <c r="P1473" s="31"/>
      <c r="Q1473" s="32"/>
      <c r="R1473" s="32"/>
      <c r="S1473" s="32"/>
      <c r="T1473" s="32"/>
      <c r="U1473" s="32"/>
      <c r="V1473" s="33"/>
      <c r="W1473" s="34"/>
      <c r="X1473" s="35"/>
    </row>
    <row r="1474" spans="2:24" ht="18.75" thickBot="1" x14ac:dyDescent="0.3">
      <c r="B1474" s="786"/>
      <c r="C1474" s="787"/>
      <c r="D1474" s="787"/>
      <c r="E1474" s="787"/>
      <c r="F1474" s="787"/>
      <c r="G1474" s="787"/>
      <c r="H1474" s="787"/>
      <c r="I1474" s="787"/>
      <c r="J1474" s="787"/>
      <c r="K1474" s="787"/>
      <c r="L1474" s="787"/>
      <c r="M1474" s="787"/>
      <c r="N1474" s="787"/>
      <c r="O1474" s="787"/>
      <c r="P1474" s="788" t="s">
        <v>58</v>
      </c>
      <c r="Q1474" s="787"/>
      <c r="R1474" s="789" t="s">
        <v>53</v>
      </c>
      <c r="S1474" s="790"/>
      <c r="T1474" s="790"/>
      <c r="U1474" s="791"/>
      <c r="V1474" s="36"/>
      <c r="W1474" s="37"/>
      <c r="X1474" s="38">
        <f>SUM(U1451:U1473)</f>
        <v>9</v>
      </c>
    </row>
    <row r="1475" spans="2:24" ht="17.25" thickBot="1" x14ac:dyDescent="0.3">
      <c r="B1475" s="792" t="s">
        <v>59</v>
      </c>
      <c r="C1475" s="793"/>
      <c r="D1475" s="793"/>
      <c r="E1475" s="793"/>
      <c r="F1475" s="793"/>
      <c r="G1475" s="793"/>
      <c r="H1475" s="793"/>
      <c r="I1475" s="794"/>
      <c r="J1475" s="792" t="s">
        <v>60</v>
      </c>
      <c r="K1475" s="793"/>
      <c r="L1475" s="793"/>
      <c r="M1475" s="793"/>
      <c r="N1475" s="793"/>
      <c r="O1475" s="793"/>
      <c r="P1475" s="794"/>
      <c r="Q1475" s="39"/>
      <c r="R1475" s="40"/>
      <c r="S1475" s="40"/>
      <c r="T1475" s="40"/>
      <c r="U1475" s="40"/>
      <c r="V1475" s="40"/>
      <c r="W1475" s="40"/>
      <c r="X1475" s="41"/>
    </row>
    <row r="1476" spans="2:24" ht="21" thickBot="1" x14ac:dyDescent="0.3">
      <c r="B1476" s="795"/>
      <c r="C1476" s="787"/>
      <c r="D1476" s="787"/>
      <c r="E1476" s="787"/>
      <c r="F1476" s="787"/>
      <c r="G1476" s="787"/>
      <c r="H1476" s="787"/>
      <c r="I1476" s="796"/>
      <c r="J1476" s="795"/>
      <c r="K1476" s="787"/>
      <c r="L1476" s="787"/>
      <c r="M1476" s="787"/>
      <c r="N1476" s="787"/>
      <c r="O1476" s="787"/>
      <c r="P1476" s="796"/>
      <c r="Q1476" s="797" t="s">
        <v>61</v>
      </c>
      <c r="R1476" s="798"/>
      <c r="S1476" s="798"/>
      <c r="T1476" s="798"/>
      <c r="U1476" s="798"/>
      <c r="V1476" s="798"/>
      <c r="W1476" s="799"/>
      <c r="X1476" s="42">
        <f>X1474</f>
        <v>9</v>
      </c>
    </row>
    <row r="1478" spans="2:24" ht="15.75" thickBot="1" x14ac:dyDescent="0.3"/>
    <row r="1479" spans="2:24" x14ac:dyDescent="0.25">
      <c r="B1479" s="800"/>
      <c r="C1479" s="793"/>
      <c r="D1479" s="793"/>
      <c r="E1479" s="793"/>
      <c r="F1479" s="793"/>
      <c r="G1479" s="803" t="s">
        <v>42</v>
      </c>
      <c r="H1479" s="793"/>
      <c r="I1479" s="793"/>
      <c r="J1479" s="793"/>
      <c r="K1479" s="793"/>
      <c r="L1479" s="793"/>
      <c r="M1479" s="793"/>
      <c r="N1479" s="793"/>
      <c r="O1479" s="793"/>
      <c r="P1479" s="793"/>
      <c r="Q1479" s="793"/>
      <c r="R1479" s="804" t="s">
        <v>1</v>
      </c>
      <c r="S1479" s="805"/>
      <c r="T1479" s="805"/>
      <c r="U1479" s="806"/>
      <c r="V1479" s="807" t="s">
        <v>43</v>
      </c>
      <c r="W1479" s="805"/>
      <c r="X1479" s="808"/>
    </row>
    <row r="1480" spans="2:24" x14ac:dyDescent="0.25">
      <c r="B1480" s="801"/>
      <c r="C1480" s="802"/>
      <c r="D1480" s="802"/>
      <c r="E1480" s="802"/>
      <c r="F1480" s="802"/>
      <c r="G1480" s="801"/>
      <c r="H1480" s="802"/>
      <c r="I1480" s="802"/>
      <c r="J1480" s="802"/>
      <c r="K1480" s="802"/>
      <c r="L1480" s="802"/>
      <c r="M1480" s="802"/>
      <c r="N1480" s="802"/>
      <c r="O1480" s="802"/>
      <c r="P1480" s="802"/>
      <c r="Q1480" s="802"/>
      <c r="R1480" s="809" t="s">
        <v>3</v>
      </c>
      <c r="S1480" s="810"/>
      <c r="T1480" s="810"/>
      <c r="U1480" s="811"/>
      <c r="V1480" s="812">
        <v>1</v>
      </c>
      <c r="W1480" s="810"/>
      <c r="X1480" s="813"/>
    </row>
    <row r="1481" spans="2:24" ht="15.75" thickBot="1" x14ac:dyDescent="0.3">
      <c r="B1481" s="795"/>
      <c r="C1481" s="787"/>
      <c r="D1481" s="787"/>
      <c r="E1481" s="787"/>
      <c r="F1481" s="787"/>
      <c r="G1481" s="795"/>
      <c r="H1481" s="787"/>
      <c r="I1481" s="787"/>
      <c r="J1481" s="787"/>
      <c r="K1481" s="787"/>
      <c r="L1481" s="787"/>
      <c r="M1481" s="787"/>
      <c r="N1481" s="787"/>
      <c r="O1481" s="787"/>
      <c r="P1481" s="787"/>
      <c r="Q1481" s="787"/>
      <c r="R1481" s="814" t="s">
        <v>4</v>
      </c>
      <c r="S1481" s="815"/>
      <c r="T1481" s="815"/>
      <c r="U1481" s="816"/>
      <c r="V1481" s="817">
        <v>44236</v>
      </c>
      <c r="W1481" s="818"/>
      <c r="X1481" s="819"/>
    </row>
    <row r="1482" spans="2:24" x14ac:dyDescent="0.25">
      <c r="B1482" s="820" t="s">
        <v>44</v>
      </c>
      <c r="C1482" s="793"/>
      <c r="D1482" s="793"/>
      <c r="E1482" s="793"/>
      <c r="F1482" s="794"/>
      <c r="G1482" s="821" t="s">
        <v>45</v>
      </c>
      <c r="H1482" s="822"/>
      <c r="I1482" s="822"/>
      <c r="J1482" s="822"/>
      <c r="K1482" s="822"/>
      <c r="L1482" s="822"/>
      <c r="M1482" s="822"/>
      <c r="N1482" s="822"/>
      <c r="O1482" s="822"/>
      <c r="P1482" s="822"/>
      <c r="Q1482" s="822"/>
      <c r="R1482" s="822"/>
      <c r="S1482" s="822"/>
      <c r="T1482" s="822"/>
      <c r="U1482" s="822"/>
      <c r="V1482" s="822"/>
      <c r="W1482" s="822"/>
      <c r="X1482" s="823"/>
    </row>
    <row r="1483" spans="2:24" ht="15.75" thickBot="1" x14ac:dyDescent="0.3">
      <c r="B1483" s="795"/>
      <c r="C1483" s="787"/>
      <c r="D1483" s="787"/>
      <c r="E1483" s="787"/>
      <c r="F1483" s="796"/>
      <c r="G1483" s="824"/>
      <c r="H1483" s="825"/>
      <c r="I1483" s="825"/>
      <c r="J1483" s="825"/>
      <c r="K1483" s="825"/>
      <c r="L1483" s="825"/>
      <c r="M1483" s="825"/>
      <c r="N1483" s="825"/>
      <c r="O1483" s="825"/>
      <c r="P1483" s="825"/>
      <c r="Q1483" s="825"/>
      <c r="R1483" s="825"/>
      <c r="S1483" s="825"/>
      <c r="T1483" s="825"/>
      <c r="U1483" s="825"/>
      <c r="V1483" s="825"/>
      <c r="W1483" s="825"/>
      <c r="X1483" s="826"/>
    </row>
    <row r="1484" spans="2:24" ht="18.75" thickBot="1" x14ac:dyDescent="0.3">
      <c r="B1484" s="827" t="s">
        <v>46</v>
      </c>
      <c r="C1484" s="798"/>
      <c r="D1484" s="798"/>
      <c r="E1484" s="798"/>
      <c r="F1484" s="798"/>
      <c r="G1484" s="798"/>
      <c r="H1484" s="822" t="s">
        <v>47</v>
      </c>
      <c r="I1484" s="793"/>
      <c r="J1484" s="828"/>
      <c r="K1484" s="798"/>
      <c r="L1484" s="798"/>
      <c r="M1484" s="798"/>
      <c r="N1484" s="798"/>
      <c r="O1484" s="798"/>
      <c r="P1484" s="828" t="s">
        <v>48</v>
      </c>
      <c r="Q1484" s="798"/>
      <c r="R1484" s="798"/>
      <c r="S1484" s="798"/>
      <c r="T1484" s="798"/>
      <c r="U1484" s="798"/>
      <c r="V1484" s="798"/>
      <c r="W1484" s="798"/>
      <c r="X1484" s="799"/>
    </row>
    <row r="1485" spans="2:24" ht="30" customHeight="1" thickBot="1" x14ac:dyDescent="0.3">
      <c r="B1485" s="829">
        <f>PRESUPUESTO!$B$55</f>
        <v>7</v>
      </c>
      <c r="C1485" s="793"/>
      <c r="D1485" s="793"/>
      <c r="E1485" s="793"/>
      <c r="F1485" s="793"/>
      <c r="G1485" s="793"/>
      <c r="H1485" s="830">
        <f>PRESUPUESTO!B59</f>
        <v>7.0399999999999991</v>
      </c>
      <c r="I1485" s="831"/>
      <c r="J1485" s="832" t="str">
        <f>PRESUPUESTO!$F$55</f>
        <v>ELECTRICOS</v>
      </c>
      <c r="K1485" s="798"/>
      <c r="L1485" s="798"/>
      <c r="M1485" s="798"/>
      <c r="N1485" s="798"/>
      <c r="O1485" s="799"/>
      <c r="P1485" s="833" t="str">
        <f>PRESUPUESTO!F59</f>
        <v>Suminsitro e instalcion de luminaria panel led de 18 W luz neutra</v>
      </c>
      <c r="Q1485" s="793"/>
      <c r="R1485" s="793"/>
      <c r="S1485" s="793"/>
      <c r="T1485" s="793"/>
      <c r="U1485" s="793"/>
      <c r="V1485" s="793"/>
      <c r="W1485" s="793"/>
      <c r="X1485" s="794"/>
    </row>
    <row r="1486" spans="2:24" ht="18.75" thickBot="1" x14ac:dyDescent="0.3">
      <c r="B1486" s="821" t="s">
        <v>49</v>
      </c>
      <c r="C1486" s="834"/>
      <c r="D1486" s="834"/>
      <c r="E1486" s="834"/>
      <c r="F1486" s="834"/>
      <c r="G1486" s="834"/>
      <c r="H1486" s="835"/>
      <c r="I1486" s="835"/>
      <c r="J1486" s="834"/>
      <c r="K1486" s="834"/>
      <c r="L1486" s="834"/>
      <c r="M1486" s="834"/>
      <c r="N1486" s="834"/>
      <c r="O1486" s="834"/>
      <c r="P1486" s="837" t="s">
        <v>50</v>
      </c>
      <c r="Q1486" s="839" t="s">
        <v>51</v>
      </c>
      <c r="R1486" s="840"/>
      <c r="S1486" s="841"/>
      <c r="T1486" s="842" t="s">
        <v>20</v>
      </c>
      <c r="U1486" s="844" t="s">
        <v>52</v>
      </c>
      <c r="V1486" s="846" t="s">
        <v>53</v>
      </c>
      <c r="W1486" s="847"/>
      <c r="X1486" s="848"/>
    </row>
    <row r="1487" spans="2:24" ht="26.25" thickBot="1" x14ac:dyDescent="0.3">
      <c r="B1487" s="836"/>
      <c r="C1487" s="835"/>
      <c r="D1487" s="835"/>
      <c r="E1487" s="835"/>
      <c r="F1487" s="835"/>
      <c r="G1487" s="835"/>
      <c r="H1487" s="835"/>
      <c r="I1487" s="835"/>
      <c r="J1487" s="835"/>
      <c r="K1487" s="835"/>
      <c r="L1487" s="835"/>
      <c r="M1487" s="835"/>
      <c r="N1487" s="835"/>
      <c r="O1487" s="835"/>
      <c r="P1487" s="838"/>
      <c r="Q1487" s="4" t="s">
        <v>54</v>
      </c>
      <c r="R1487" s="5" t="s">
        <v>55</v>
      </c>
      <c r="S1487" s="6" t="s">
        <v>56</v>
      </c>
      <c r="T1487" s="843"/>
      <c r="U1487" s="845"/>
      <c r="V1487" s="7" t="s">
        <v>57</v>
      </c>
      <c r="W1487" s="8" t="s">
        <v>21</v>
      </c>
      <c r="X1487" s="9" t="s">
        <v>22</v>
      </c>
    </row>
    <row r="1488" spans="2:24" ht="18" x14ac:dyDescent="0.25">
      <c r="B1488" s="10"/>
      <c r="C1488" s="11"/>
      <c r="D1488" s="11"/>
      <c r="E1488" s="11"/>
      <c r="F1488" s="11"/>
      <c r="G1488" s="11"/>
      <c r="H1488" s="11"/>
      <c r="I1488" s="11"/>
      <c r="J1488" s="11"/>
      <c r="K1488" s="11"/>
      <c r="L1488" s="11"/>
      <c r="M1488" s="11"/>
      <c r="N1488" s="11"/>
      <c r="O1488" s="12"/>
      <c r="P1488" s="13"/>
      <c r="Q1488" s="14"/>
      <c r="R1488" s="14"/>
      <c r="S1488" s="14"/>
      <c r="T1488" s="14"/>
      <c r="U1488" s="14"/>
      <c r="V1488" s="14"/>
      <c r="W1488" s="14"/>
      <c r="X1488" s="15"/>
    </row>
    <row r="1489" spans="2:24" ht="18" x14ac:dyDescent="0.25">
      <c r="B1489" s="16"/>
      <c r="C1489" s="17"/>
      <c r="D1489" s="17"/>
      <c r="E1489" s="17"/>
      <c r="F1489" s="18"/>
      <c r="G1489" s="18"/>
      <c r="H1489" s="18"/>
      <c r="I1489" s="18"/>
      <c r="J1489" s="18"/>
      <c r="K1489" s="18"/>
      <c r="L1489" s="17"/>
      <c r="M1489" s="17"/>
      <c r="N1489" s="17"/>
      <c r="O1489" s="19"/>
      <c r="P1489" s="412" t="s">
        <v>356</v>
      </c>
      <c r="Q1489" s="415"/>
      <c r="R1489" s="14"/>
      <c r="S1489" s="14"/>
      <c r="T1489" s="14"/>
      <c r="U1489" s="14">
        <v>12</v>
      </c>
      <c r="V1489" s="14"/>
      <c r="W1489" s="14"/>
      <c r="X1489" s="15"/>
    </row>
    <row r="1490" spans="2:24" ht="18" x14ac:dyDescent="0.25">
      <c r="B1490" s="16"/>
      <c r="C1490" s="17"/>
      <c r="D1490" s="17"/>
      <c r="E1490" s="17"/>
      <c r="F1490" s="18"/>
      <c r="G1490" s="18"/>
      <c r="H1490" s="18"/>
      <c r="I1490" s="18"/>
      <c r="J1490" s="18"/>
      <c r="K1490" s="18"/>
      <c r="L1490" s="17"/>
      <c r="M1490" s="17"/>
      <c r="N1490" s="17"/>
      <c r="O1490" s="19"/>
      <c r="P1490" s="20"/>
      <c r="Q1490" s="20"/>
      <c r="R1490" s="14"/>
      <c r="S1490" s="14"/>
      <c r="T1490" s="14"/>
      <c r="U1490" s="14"/>
      <c r="V1490" s="14"/>
      <c r="W1490" s="14">
        <f>Q1490*R1490</f>
        <v>0</v>
      </c>
      <c r="X1490" s="15"/>
    </row>
    <row r="1491" spans="2:24" ht="18" x14ac:dyDescent="0.25">
      <c r="B1491" s="16"/>
      <c r="C1491" s="17"/>
      <c r="D1491" s="17"/>
      <c r="E1491" s="17"/>
      <c r="F1491" s="18"/>
      <c r="G1491" s="18"/>
      <c r="H1491" s="18"/>
      <c r="I1491" s="18"/>
      <c r="J1491" s="18"/>
      <c r="K1491" s="18"/>
      <c r="L1491" s="17"/>
      <c r="M1491" s="17"/>
      <c r="N1491" s="17"/>
      <c r="O1491" s="19"/>
      <c r="P1491" s="20"/>
      <c r="Q1491" s="20"/>
      <c r="R1491" s="20"/>
      <c r="S1491" s="14"/>
      <c r="T1491" s="14"/>
      <c r="U1491" s="20"/>
      <c r="V1491" s="14"/>
      <c r="W1491" s="14"/>
      <c r="X1491" s="15"/>
    </row>
    <row r="1492" spans="2:24" ht="18" x14ac:dyDescent="0.25">
      <c r="B1492" s="16"/>
      <c r="D1492" s="17"/>
      <c r="E1492" s="17"/>
      <c r="F1492" s="18"/>
      <c r="G1492" s="18"/>
      <c r="H1492" s="18"/>
      <c r="J1492" s="18"/>
      <c r="K1492" s="18"/>
      <c r="L1492" s="17"/>
      <c r="M1492" s="17"/>
      <c r="N1492" s="17"/>
      <c r="O1492" s="19"/>
      <c r="P1492" s="20"/>
      <c r="Q1492" s="20"/>
      <c r="R1492" s="20"/>
      <c r="S1492" s="20"/>
      <c r="T1492" s="14"/>
      <c r="U1492" s="20"/>
      <c r="V1492" s="14"/>
      <c r="W1492" s="14"/>
      <c r="X1492" s="15"/>
    </row>
    <row r="1493" spans="2:24" ht="18" x14ac:dyDescent="0.25">
      <c r="B1493" s="22"/>
      <c r="C1493" s="17"/>
      <c r="D1493" s="18"/>
      <c r="E1493" s="17"/>
      <c r="F1493" s="18"/>
      <c r="G1493" s="18"/>
      <c r="H1493" s="18"/>
      <c r="I1493" s="18"/>
      <c r="J1493" s="18"/>
      <c r="K1493" s="18"/>
      <c r="L1493" s="17"/>
      <c r="M1493" s="17"/>
      <c r="N1493" s="17"/>
      <c r="O1493" s="19"/>
      <c r="P1493" s="21"/>
      <c r="Q1493" s="20"/>
      <c r="R1493" s="20"/>
      <c r="S1493" s="20"/>
      <c r="T1493" s="14"/>
      <c r="U1493" s="20"/>
      <c r="V1493" s="14"/>
      <c r="W1493" s="14"/>
      <c r="X1493" s="15"/>
    </row>
    <row r="1494" spans="2:24" ht="18" x14ac:dyDescent="0.25">
      <c r="B1494" s="16"/>
      <c r="C1494" s="17"/>
      <c r="D1494" s="17"/>
      <c r="E1494" s="17"/>
      <c r="F1494" s="18"/>
      <c r="G1494" s="18"/>
      <c r="H1494" s="18"/>
      <c r="I1494" s="18"/>
      <c r="J1494" s="18"/>
      <c r="K1494" s="18"/>
      <c r="L1494" s="17"/>
      <c r="M1494" s="17"/>
      <c r="N1494" s="17"/>
      <c r="O1494" s="19"/>
      <c r="P1494" s="412" t="s">
        <v>361</v>
      </c>
      <c r="Q1494" s="20"/>
      <c r="R1494" s="20"/>
      <c r="S1494" s="20"/>
      <c r="T1494" s="14"/>
      <c r="U1494" s="20"/>
      <c r="V1494" s="14"/>
      <c r="W1494" s="14"/>
      <c r="X1494" s="23"/>
    </row>
    <row r="1495" spans="2:24" ht="18" x14ac:dyDescent="0.25">
      <c r="B1495" s="16"/>
      <c r="C1495" s="17"/>
      <c r="D1495" s="17"/>
      <c r="E1495" s="17"/>
      <c r="F1495" s="17"/>
      <c r="G1495" s="17"/>
      <c r="H1495" s="17"/>
      <c r="I1495" s="17"/>
      <c r="J1495" s="17"/>
      <c r="K1495" s="17"/>
      <c r="L1495" s="17"/>
      <c r="M1495" s="17"/>
      <c r="N1495" s="17"/>
      <c r="O1495" s="19"/>
      <c r="P1495" s="20"/>
      <c r="Q1495" s="20"/>
      <c r="R1495" s="194"/>
      <c r="S1495" s="20"/>
      <c r="T1495" s="14"/>
      <c r="U1495" s="20"/>
      <c r="V1495" s="14"/>
      <c r="W1495" s="14">
        <f>Q1495*R1495</f>
        <v>0</v>
      </c>
      <c r="X1495" s="23"/>
    </row>
    <row r="1496" spans="2:24" ht="18" x14ac:dyDescent="0.25">
      <c r="B1496" s="16"/>
      <c r="C1496" s="18"/>
      <c r="D1496" s="17"/>
      <c r="E1496" s="17"/>
      <c r="F1496" s="17"/>
      <c r="G1496" s="17"/>
      <c r="H1496" s="17"/>
      <c r="I1496" s="17"/>
      <c r="J1496" s="17"/>
      <c r="K1496" s="17"/>
      <c r="L1496" s="17"/>
      <c r="M1496" s="17"/>
      <c r="N1496" s="17"/>
      <c r="O1496" s="19"/>
      <c r="P1496" s="20"/>
      <c r="Q1496" s="20"/>
      <c r="R1496" s="20"/>
      <c r="S1496" s="20"/>
      <c r="T1496" s="14"/>
      <c r="U1496" s="20">
        <v>12</v>
      </c>
      <c r="V1496" s="14"/>
      <c r="W1496" s="14">
        <f>Q1496*R1496</f>
        <v>0</v>
      </c>
      <c r="X1496" s="23"/>
    </row>
    <row r="1497" spans="2:24" ht="18" x14ac:dyDescent="0.25">
      <c r="B1497" s="16"/>
      <c r="C1497" s="17"/>
      <c r="D1497" s="17"/>
      <c r="E1497" s="17"/>
      <c r="F1497" s="17"/>
      <c r="G1497" s="17"/>
      <c r="H1497" s="17"/>
      <c r="I1497" s="17"/>
      <c r="J1497" s="17"/>
      <c r="K1497" s="17"/>
      <c r="L1497" s="17"/>
      <c r="M1497" s="17"/>
      <c r="N1497" s="17"/>
      <c r="O1497" s="19"/>
      <c r="P1497" s="20"/>
      <c r="Q1497" s="20"/>
      <c r="R1497" s="20"/>
      <c r="S1497" s="20"/>
      <c r="T1497" s="14"/>
      <c r="U1497" s="20"/>
      <c r="V1497" s="14"/>
      <c r="W1497" s="14"/>
      <c r="X1497" s="23"/>
    </row>
    <row r="1498" spans="2:24" ht="18" x14ac:dyDescent="0.25">
      <c r="B1498" s="16"/>
      <c r="C1498" s="17"/>
      <c r="D1498" s="17"/>
      <c r="E1498" s="18"/>
      <c r="F1498" s="17"/>
      <c r="G1498" s="17"/>
      <c r="H1498" s="17"/>
      <c r="I1498" s="17"/>
      <c r="J1498" s="17"/>
      <c r="K1498" s="17"/>
      <c r="L1498" s="17"/>
      <c r="M1498" s="17"/>
      <c r="N1498" s="17"/>
      <c r="O1498" s="19"/>
      <c r="P1498" s="13"/>
      <c r="Q1498" s="20"/>
      <c r="R1498" s="20"/>
      <c r="S1498" s="20"/>
      <c r="T1498" s="14"/>
      <c r="U1498" s="20"/>
      <c r="V1498" s="14"/>
      <c r="W1498" s="14"/>
      <c r="X1498" s="23"/>
    </row>
    <row r="1499" spans="2:24" ht="18" x14ac:dyDescent="0.25">
      <c r="B1499" s="16"/>
      <c r="C1499" s="18"/>
      <c r="D1499" s="18"/>
      <c r="E1499" s="18"/>
      <c r="F1499" s="18"/>
      <c r="G1499" s="18"/>
      <c r="H1499" s="18"/>
      <c r="I1499" s="18"/>
      <c r="J1499" s="18"/>
      <c r="K1499" s="18"/>
      <c r="L1499" s="18"/>
      <c r="M1499" s="18"/>
      <c r="N1499" s="18"/>
      <c r="O1499" s="19"/>
      <c r="P1499" s="412" t="s">
        <v>362</v>
      </c>
      <c r="Q1499" s="20"/>
      <c r="R1499" s="20"/>
      <c r="S1499" s="20"/>
      <c r="T1499" s="14"/>
      <c r="U1499" s="20">
        <v>8</v>
      </c>
      <c r="V1499" s="14"/>
      <c r="W1499" s="14"/>
      <c r="X1499" s="23"/>
    </row>
    <row r="1500" spans="2:24" ht="18" x14ac:dyDescent="0.25">
      <c r="B1500" s="16"/>
      <c r="C1500" s="17"/>
      <c r="D1500" s="24"/>
      <c r="E1500" s="17"/>
      <c r="F1500" s="17"/>
      <c r="G1500" s="17"/>
      <c r="H1500" s="17"/>
      <c r="I1500" s="17"/>
      <c r="J1500" s="18"/>
      <c r="K1500" s="17"/>
      <c r="L1500" s="17"/>
      <c r="M1500" s="17"/>
      <c r="N1500" s="17"/>
      <c r="O1500" s="19"/>
      <c r="P1500" s="20"/>
      <c r="Q1500" s="195"/>
      <c r="R1500" s="20"/>
      <c r="S1500" s="14"/>
      <c r="T1500" s="14"/>
      <c r="U1500" s="20"/>
      <c r="V1500" s="20"/>
      <c r="W1500" s="14">
        <f>Q1500*R1500</f>
        <v>0</v>
      </c>
      <c r="X1500" s="23"/>
    </row>
    <row r="1501" spans="2:24" ht="18" x14ac:dyDescent="0.25">
      <c r="B1501" s="16"/>
      <c r="C1501" s="18"/>
      <c r="D1501" s="17"/>
      <c r="E1501" s="17"/>
      <c r="F1501" s="17"/>
      <c r="G1501" s="17"/>
      <c r="H1501" s="18"/>
      <c r="I1501" s="18"/>
      <c r="J1501" s="17"/>
      <c r="K1501" s="18"/>
      <c r="L1501" s="17"/>
      <c r="M1501" s="17"/>
      <c r="N1501" s="17"/>
      <c r="O1501" s="19"/>
      <c r="P1501" s="20"/>
      <c r="Q1501" s="20"/>
      <c r="R1501" s="20"/>
      <c r="S1501" s="20"/>
      <c r="T1501" s="14"/>
      <c r="U1501" s="20"/>
      <c r="V1501" s="20"/>
      <c r="W1501" s="14"/>
      <c r="X1501" s="23"/>
    </row>
    <row r="1502" spans="2:24" ht="18" x14ac:dyDescent="0.25">
      <c r="B1502" s="16"/>
      <c r="C1502" s="17"/>
      <c r="D1502" s="17"/>
      <c r="E1502" s="17"/>
      <c r="F1502" s="17"/>
      <c r="G1502" s="17"/>
      <c r="H1502" s="17"/>
      <c r="I1502" s="17"/>
      <c r="J1502" s="17"/>
      <c r="K1502" s="17"/>
      <c r="L1502" s="17"/>
      <c r="M1502" s="17"/>
      <c r="N1502" s="17"/>
      <c r="O1502" s="19"/>
      <c r="Q1502" s="20"/>
      <c r="R1502" s="20"/>
      <c r="S1502" s="20"/>
      <c r="T1502" s="14"/>
      <c r="U1502" s="20"/>
      <c r="V1502" s="20"/>
      <c r="W1502" s="14"/>
      <c r="X1502" s="23"/>
    </row>
    <row r="1503" spans="2:24" ht="18" x14ac:dyDescent="0.25">
      <c r="B1503" s="16"/>
      <c r="C1503" s="17"/>
      <c r="D1503" s="17"/>
      <c r="E1503" s="17"/>
      <c r="F1503" s="17"/>
      <c r="G1503" s="17"/>
      <c r="H1503" s="17"/>
      <c r="I1503" s="17"/>
      <c r="J1503" s="17"/>
      <c r="K1503" s="17"/>
      <c r="L1503" s="17"/>
      <c r="M1503" s="17"/>
      <c r="N1503" s="17"/>
      <c r="O1503" s="19"/>
      <c r="P1503" s="21"/>
      <c r="Q1503" s="20"/>
      <c r="R1503" s="20"/>
      <c r="S1503" s="20"/>
      <c r="T1503" s="14"/>
      <c r="U1503" s="20"/>
      <c r="V1503" s="20"/>
      <c r="W1503" s="14"/>
      <c r="X1503" s="23"/>
    </row>
    <row r="1504" spans="2:24" ht="18" x14ac:dyDescent="0.25">
      <c r="B1504" s="16"/>
      <c r="D1504" s="17"/>
      <c r="E1504" s="17"/>
      <c r="F1504" s="17"/>
      <c r="G1504" s="17"/>
      <c r="H1504" s="17"/>
      <c r="I1504" s="17"/>
      <c r="J1504" s="17"/>
      <c r="K1504" s="17"/>
      <c r="L1504" s="17"/>
      <c r="M1504" s="17"/>
      <c r="N1504" s="17"/>
      <c r="O1504" s="19"/>
      <c r="P1504" s="25"/>
      <c r="Q1504" s="20"/>
      <c r="R1504" s="20"/>
      <c r="S1504" s="20"/>
      <c r="T1504" s="20"/>
      <c r="U1504" s="20"/>
      <c r="V1504" s="20"/>
      <c r="W1504" s="14"/>
      <c r="X1504" s="23"/>
    </row>
    <row r="1505" spans="2:24" ht="18" x14ac:dyDescent="0.25">
      <c r="B1505" s="16"/>
      <c r="C1505" s="17"/>
      <c r="D1505" s="17"/>
      <c r="E1505" s="17"/>
      <c r="F1505" s="17"/>
      <c r="G1505" s="17"/>
      <c r="H1505" s="17"/>
      <c r="I1505" s="17"/>
      <c r="J1505" s="17"/>
      <c r="K1505" s="17"/>
      <c r="L1505" s="17"/>
      <c r="M1505" s="17"/>
      <c r="N1505" s="17"/>
      <c r="O1505" s="19"/>
      <c r="P1505" s="21"/>
      <c r="Q1505" s="20"/>
      <c r="R1505" s="20"/>
      <c r="S1505" s="20"/>
      <c r="T1505" s="20"/>
      <c r="U1505" s="20"/>
      <c r="V1505" s="20"/>
      <c r="W1505" s="14"/>
      <c r="X1505" s="23"/>
    </row>
    <row r="1506" spans="2:24" ht="18" x14ac:dyDescent="0.25">
      <c r="B1506" s="16"/>
      <c r="C1506" s="17"/>
      <c r="D1506" s="17"/>
      <c r="E1506" s="17"/>
      <c r="F1506" s="17"/>
      <c r="G1506" s="17"/>
      <c r="H1506" s="17"/>
      <c r="I1506" s="17"/>
      <c r="J1506" s="17"/>
      <c r="K1506" s="17"/>
      <c r="L1506" s="17"/>
      <c r="M1506" s="17"/>
      <c r="N1506" s="17"/>
      <c r="O1506" s="19"/>
      <c r="P1506" s="21"/>
      <c r="Q1506" s="20"/>
      <c r="R1506" s="20"/>
      <c r="S1506" s="20"/>
      <c r="T1506" s="20"/>
      <c r="U1506" s="20"/>
      <c r="V1506" s="20"/>
      <c r="W1506" s="14"/>
      <c r="X1506" s="23"/>
    </row>
    <row r="1507" spans="2:24" ht="18" x14ac:dyDescent="0.25">
      <c r="B1507" s="16"/>
      <c r="C1507" s="17"/>
      <c r="D1507" s="17"/>
      <c r="E1507" s="17"/>
      <c r="F1507" s="17"/>
      <c r="G1507" s="17"/>
      <c r="H1507" s="17"/>
      <c r="I1507" s="17"/>
      <c r="J1507" s="17"/>
      <c r="K1507" s="17"/>
      <c r="L1507" s="17"/>
      <c r="M1507" s="17"/>
      <c r="N1507" s="17"/>
      <c r="O1507" s="19"/>
      <c r="P1507" s="21"/>
      <c r="Q1507" s="20"/>
      <c r="R1507" s="20"/>
      <c r="S1507" s="20"/>
      <c r="T1507" s="20"/>
      <c r="U1507" s="20"/>
      <c r="V1507" s="20"/>
      <c r="W1507" s="14"/>
      <c r="X1507" s="23"/>
    </row>
    <row r="1508" spans="2:24" ht="18" x14ac:dyDescent="0.25">
      <c r="B1508" s="16"/>
      <c r="C1508" s="17"/>
      <c r="D1508" s="17"/>
      <c r="E1508" s="17"/>
      <c r="F1508" s="17"/>
      <c r="G1508" s="17"/>
      <c r="H1508" s="17"/>
      <c r="I1508" s="17"/>
      <c r="J1508" s="17"/>
      <c r="K1508" s="17"/>
      <c r="L1508" s="17"/>
      <c r="M1508" s="17"/>
      <c r="N1508" s="17"/>
      <c r="O1508" s="19"/>
      <c r="P1508" s="26"/>
      <c r="Q1508" s="20"/>
      <c r="R1508" s="20"/>
      <c r="S1508" s="20"/>
      <c r="T1508" s="20"/>
      <c r="U1508" s="20"/>
      <c r="V1508" s="20"/>
      <c r="W1508" s="14"/>
      <c r="X1508" s="23"/>
    </row>
    <row r="1509" spans="2:24" ht="18" x14ac:dyDescent="0.25">
      <c r="B1509" s="16"/>
      <c r="C1509" s="17"/>
      <c r="D1509" s="17"/>
      <c r="E1509" s="17"/>
      <c r="F1509" s="17"/>
      <c r="G1509" s="17"/>
      <c r="H1509" s="17"/>
      <c r="I1509" s="17"/>
      <c r="J1509" s="17"/>
      <c r="K1509" s="17"/>
      <c r="L1509" s="17"/>
      <c r="M1509" s="17"/>
      <c r="N1509" s="17"/>
      <c r="O1509" s="19"/>
      <c r="P1509" s="26"/>
      <c r="Q1509" s="20"/>
      <c r="R1509" s="20"/>
      <c r="S1509" s="20"/>
      <c r="T1509" s="20"/>
      <c r="U1509" s="20"/>
      <c r="V1509" s="20"/>
      <c r="W1509" s="14"/>
      <c r="X1509" s="23"/>
    </row>
    <row r="1510" spans="2:24" ht="18.75" thickBot="1" x14ac:dyDescent="0.3">
      <c r="B1510" s="27"/>
      <c r="C1510" s="28"/>
      <c r="D1510" s="29"/>
      <c r="E1510" s="28"/>
      <c r="F1510" s="29"/>
      <c r="G1510" s="29"/>
      <c r="H1510" s="29"/>
      <c r="I1510" s="29"/>
      <c r="J1510" s="29"/>
      <c r="K1510" s="29"/>
      <c r="L1510" s="29"/>
      <c r="M1510" s="29"/>
      <c r="N1510" s="29"/>
      <c r="O1510" s="30"/>
      <c r="P1510" s="31"/>
      <c r="Q1510" s="32"/>
      <c r="R1510" s="32"/>
      <c r="S1510" s="32"/>
      <c r="T1510" s="32"/>
      <c r="U1510" s="32"/>
      <c r="V1510" s="33"/>
      <c r="W1510" s="34"/>
      <c r="X1510" s="35"/>
    </row>
    <row r="1511" spans="2:24" ht="18.75" thickBot="1" x14ac:dyDescent="0.3">
      <c r="B1511" s="786"/>
      <c r="C1511" s="787"/>
      <c r="D1511" s="787"/>
      <c r="E1511" s="787"/>
      <c r="F1511" s="787"/>
      <c r="G1511" s="787"/>
      <c r="H1511" s="787"/>
      <c r="I1511" s="787"/>
      <c r="J1511" s="787"/>
      <c r="K1511" s="787"/>
      <c r="L1511" s="787"/>
      <c r="M1511" s="787"/>
      <c r="N1511" s="787"/>
      <c r="O1511" s="787"/>
      <c r="P1511" s="788" t="s">
        <v>58</v>
      </c>
      <c r="Q1511" s="787"/>
      <c r="R1511" s="789" t="s">
        <v>53</v>
      </c>
      <c r="S1511" s="790"/>
      <c r="T1511" s="790"/>
      <c r="U1511" s="791"/>
      <c r="V1511" s="36"/>
      <c r="W1511" s="37"/>
      <c r="X1511" s="38">
        <f>SUM(U1488:U1510)</f>
        <v>32</v>
      </c>
    </row>
    <row r="1512" spans="2:24" ht="17.25" thickBot="1" x14ac:dyDescent="0.3">
      <c r="B1512" s="792" t="s">
        <v>59</v>
      </c>
      <c r="C1512" s="793"/>
      <c r="D1512" s="793"/>
      <c r="E1512" s="793"/>
      <c r="F1512" s="793"/>
      <c r="G1512" s="793"/>
      <c r="H1512" s="793"/>
      <c r="I1512" s="794"/>
      <c r="J1512" s="792" t="s">
        <v>60</v>
      </c>
      <c r="K1512" s="793"/>
      <c r="L1512" s="793"/>
      <c r="M1512" s="793"/>
      <c r="N1512" s="793"/>
      <c r="O1512" s="793"/>
      <c r="P1512" s="794"/>
      <c r="Q1512" s="39"/>
      <c r="R1512" s="40"/>
      <c r="S1512" s="40"/>
      <c r="T1512" s="40"/>
      <c r="U1512" s="40"/>
      <c r="V1512" s="40"/>
      <c r="W1512" s="40"/>
      <c r="X1512" s="41"/>
    </row>
    <row r="1513" spans="2:24" ht="21" thickBot="1" x14ac:dyDescent="0.3">
      <c r="B1513" s="795"/>
      <c r="C1513" s="787"/>
      <c r="D1513" s="787"/>
      <c r="E1513" s="787"/>
      <c r="F1513" s="787"/>
      <c r="G1513" s="787"/>
      <c r="H1513" s="787"/>
      <c r="I1513" s="796"/>
      <c r="J1513" s="795"/>
      <c r="K1513" s="787"/>
      <c r="L1513" s="787"/>
      <c r="M1513" s="787"/>
      <c r="N1513" s="787"/>
      <c r="O1513" s="787"/>
      <c r="P1513" s="796"/>
      <c r="Q1513" s="797" t="s">
        <v>61</v>
      </c>
      <c r="R1513" s="798"/>
      <c r="S1513" s="798"/>
      <c r="T1513" s="798"/>
      <c r="U1513" s="798"/>
      <c r="V1513" s="798"/>
      <c r="W1513" s="799"/>
      <c r="X1513" s="42">
        <f>X1511</f>
        <v>32</v>
      </c>
    </row>
    <row r="1515" spans="2:24" ht="15.75" thickBot="1" x14ac:dyDescent="0.3"/>
    <row r="1516" spans="2:24" x14ac:dyDescent="0.25">
      <c r="B1516" s="800"/>
      <c r="C1516" s="793"/>
      <c r="D1516" s="793"/>
      <c r="E1516" s="793"/>
      <c r="F1516" s="793"/>
      <c r="G1516" s="803" t="s">
        <v>42</v>
      </c>
      <c r="H1516" s="793"/>
      <c r="I1516" s="793"/>
      <c r="J1516" s="793"/>
      <c r="K1516" s="793"/>
      <c r="L1516" s="793"/>
      <c r="M1516" s="793"/>
      <c r="N1516" s="793"/>
      <c r="O1516" s="793"/>
      <c r="P1516" s="793"/>
      <c r="Q1516" s="793"/>
      <c r="R1516" s="804" t="s">
        <v>1</v>
      </c>
      <c r="S1516" s="805"/>
      <c r="T1516" s="805"/>
      <c r="U1516" s="806"/>
      <c r="V1516" s="807" t="s">
        <v>43</v>
      </c>
      <c r="W1516" s="805"/>
      <c r="X1516" s="808"/>
    </row>
    <row r="1517" spans="2:24" x14ac:dyDescent="0.25">
      <c r="B1517" s="801"/>
      <c r="C1517" s="802"/>
      <c r="D1517" s="802"/>
      <c r="E1517" s="802"/>
      <c r="F1517" s="802"/>
      <c r="G1517" s="801"/>
      <c r="H1517" s="802"/>
      <c r="I1517" s="802"/>
      <c r="J1517" s="802"/>
      <c r="K1517" s="802"/>
      <c r="L1517" s="802"/>
      <c r="M1517" s="802"/>
      <c r="N1517" s="802"/>
      <c r="O1517" s="802"/>
      <c r="P1517" s="802"/>
      <c r="Q1517" s="802"/>
      <c r="R1517" s="809" t="s">
        <v>3</v>
      </c>
      <c r="S1517" s="810"/>
      <c r="T1517" s="810"/>
      <c r="U1517" s="811"/>
      <c r="V1517" s="812">
        <v>1</v>
      </c>
      <c r="W1517" s="810"/>
      <c r="X1517" s="813"/>
    </row>
    <row r="1518" spans="2:24" ht="15.75" thickBot="1" x14ac:dyDescent="0.3">
      <c r="B1518" s="795"/>
      <c r="C1518" s="787"/>
      <c r="D1518" s="787"/>
      <c r="E1518" s="787"/>
      <c r="F1518" s="787"/>
      <c r="G1518" s="795"/>
      <c r="H1518" s="787"/>
      <c r="I1518" s="787"/>
      <c r="J1518" s="787"/>
      <c r="K1518" s="787"/>
      <c r="L1518" s="787"/>
      <c r="M1518" s="787"/>
      <c r="N1518" s="787"/>
      <c r="O1518" s="787"/>
      <c r="P1518" s="787"/>
      <c r="Q1518" s="787"/>
      <c r="R1518" s="814" t="s">
        <v>4</v>
      </c>
      <c r="S1518" s="815"/>
      <c r="T1518" s="815"/>
      <c r="U1518" s="816"/>
      <c r="V1518" s="817">
        <v>44236</v>
      </c>
      <c r="W1518" s="818"/>
      <c r="X1518" s="819"/>
    </row>
    <row r="1519" spans="2:24" x14ac:dyDescent="0.25">
      <c r="B1519" s="820" t="s">
        <v>44</v>
      </c>
      <c r="C1519" s="793"/>
      <c r="D1519" s="793"/>
      <c r="E1519" s="793"/>
      <c r="F1519" s="794"/>
      <c r="G1519" s="821" t="s">
        <v>45</v>
      </c>
      <c r="H1519" s="822"/>
      <c r="I1519" s="822"/>
      <c r="J1519" s="822"/>
      <c r="K1519" s="822"/>
      <c r="L1519" s="822"/>
      <c r="M1519" s="822"/>
      <c r="N1519" s="822"/>
      <c r="O1519" s="822"/>
      <c r="P1519" s="822"/>
      <c r="Q1519" s="822"/>
      <c r="R1519" s="822"/>
      <c r="S1519" s="822"/>
      <c r="T1519" s="822"/>
      <c r="U1519" s="822"/>
      <c r="V1519" s="822"/>
      <c r="W1519" s="822"/>
      <c r="X1519" s="823"/>
    </row>
    <row r="1520" spans="2:24" ht="15.75" thickBot="1" x14ac:dyDescent="0.3">
      <c r="B1520" s="795"/>
      <c r="C1520" s="787"/>
      <c r="D1520" s="787"/>
      <c r="E1520" s="787"/>
      <c r="F1520" s="796"/>
      <c r="G1520" s="824"/>
      <c r="H1520" s="825"/>
      <c r="I1520" s="825"/>
      <c r="J1520" s="825"/>
      <c r="K1520" s="825"/>
      <c r="L1520" s="825"/>
      <c r="M1520" s="825"/>
      <c r="N1520" s="825"/>
      <c r="O1520" s="825"/>
      <c r="P1520" s="825"/>
      <c r="Q1520" s="825"/>
      <c r="R1520" s="825"/>
      <c r="S1520" s="825"/>
      <c r="T1520" s="825"/>
      <c r="U1520" s="825"/>
      <c r="V1520" s="825"/>
      <c r="W1520" s="825"/>
      <c r="X1520" s="826"/>
    </row>
    <row r="1521" spans="2:24" ht="18.75" thickBot="1" x14ac:dyDescent="0.3">
      <c r="B1521" s="827" t="s">
        <v>46</v>
      </c>
      <c r="C1521" s="798"/>
      <c r="D1521" s="798"/>
      <c r="E1521" s="798"/>
      <c r="F1521" s="798"/>
      <c r="G1521" s="798"/>
      <c r="H1521" s="822" t="s">
        <v>47</v>
      </c>
      <c r="I1521" s="793"/>
      <c r="J1521" s="828"/>
      <c r="K1521" s="798"/>
      <c r="L1521" s="798"/>
      <c r="M1521" s="798"/>
      <c r="N1521" s="798"/>
      <c r="O1521" s="798"/>
      <c r="P1521" s="828" t="s">
        <v>48</v>
      </c>
      <c r="Q1521" s="798"/>
      <c r="R1521" s="798"/>
      <c r="S1521" s="798"/>
      <c r="T1521" s="798"/>
      <c r="U1521" s="798"/>
      <c r="V1521" s="798"/>
      <c r="W1521" s="798"/>
      <c r="X1521" s="799"/>
    </row>
    <row r="1522" spans="2:24" ht="33.75" customHeight="1" thickBot="1" x14ac:dyDescent="0.3">
      <c r="B1522" s="829">
        <f>PRESUPUESTO!$B$60</f>
        <v>8</v>
      </c>
      <c r="C1522" s="793"/>
      <c r="D1522" s="793"/>
      <c r="E1522" s="793"/>
      <c r="F1522" s="793"/>
      <c r="G1522" s="793"/>
      <c r="H1522" s="830">
        <f>PRESUPUESTO!B61</f>
        <v>8.01</v>
      </c>
      <c r="I1522" s="831"/>
      <c r="J1522" s="832" t="str">
        <f>PRESUPUESTO!$F$60</f>
        <v>COCINETA</v>
      </c>
      <c r="K1522" s="798"/>
      <c r="L1522" s="798"/>
      <c r="M1522" s="798"/>
      <c r="N1522" s="798"/>
      <c r="O1522" s="799"/>
      <c r="P1522" s="833" t="str">
        <f>PRESUPUESTO!F61</f>
        <v>Suministro e instalacion de Lavaplatos institucional, incluye griferia mezcladora color negro, canastilla y sifon.</v>
      </c>
      <c r="Q1522" s="793"/>
      <c r="R1522" s="793"/>
      <c r="S1522" s="793"/>
      <c r="T1522" s="793"/>
      <c r="U1522" s="793"/>
      <c r="V1522" s="793"/>
      <c r="W1522" s="793"/>
      <c r="X1522" s="794"/>
    </row>
    <row r="1523" spans="2:24" ht="18.75" thickBot="1" x14ac:dyDescent="0.3">
      <c r="B1523" s="821" t="s">
        <v>49</v>
      </c>
      <c r="C1523" s="834"/>
      <c r="D1523" s="834"/>
      <c r="E1523" s="834"/>
      <c r="F1523" s="834"/>
      <c r="G1523" s="834"/>
      <c r="H1523" s="835"/>
      <c r="I1523" s="835"/>
      <c r="J1523" s="834"/>
      <c r="K1523" s="834"/>
      <c r="L1523" s="834"/>
      <c r="M1523" s="834"/>
      <c r="N1523" s="834"/>
      <c r="O1523" s="834"/>
      <c r="P1523" s="837" t="s">
        <v>50</v>
      </c>
      <c r="Q1523" s="839" t="s">
        <v>51</v>
      </c>
      <c r="R1523" s="840"/>
      <c r="S1523" s="841"/>
      <c r="T1523" s="842" t="s">
        <v>20</v>
      </c>
      <c r="U1523" s="844" t="s">
        <v>52</v>
      </c>
      <c r="V1523" s="846" t="s">
        <v>53</v>
      </c>
      <c r="W1523" s="847"/>
      <c r="X1523" s="848"/>
    </row>
    <row r="1524" spans="2:24" ht="26.25" thickBot="1" x14ac:dyDescent="0.3">
      <c r="B1524" s="836"/>
      <c r="C1524" s="835"/>
      <c r="D1524" s="835"/>
      <c r="E1524" s="835"/>
      <c r="F1524" s="835"/>
      <c r="G1524" s="835"/>
      <c r="H1524" s="835"/>
      <c r="I1524" s="835"/>
      <c r="J1524" s="835"/>
      <c r="K1524" s="835"/>
      <c r="L1524" s="835"/>
      <c r="M1524" s="835"/>
      <c r="N1524" s="835"/>
      <c r="O1524" s="835"/>
      <c r="P1524" s="838"/>
      <c r="Q1524" s="4" t="s">
        <v>54</v>
      </c>
      <c r="R1524" s="5" t="s">
        <v>55</v>
      </c>
      <c r="S1524" s="6" t="s">
        <v>56</v>
      </c>
      <c r="T1524" s="843"/>
      <c r="U1524" s="845"/>
      <c r="V1524" s="7" t="s">
        <v>57</v>
      </c>
      <c r="W1524" s="8" t="s">
        <v>21</v>
      </c>
      <c r="X1524" s="9" t="s">
        <v>22</v>
      </c>
    </row>
    <row r="1525" spans="2:24" ht="18" x14ac:dyDescent="0.25">
      <c r="B1525" s="10"/>
      <c r="C1525" s="11"/>
      <c r="D1525" s="11"/>
      <c r="E1525" s="11"/>
      <c r="F1525" s="11"/>
      <c r="G1525" s="11"/>
      <c r="H1525" s="11"/>
      <c r="I1525" s="11"/>
      <c r="J1525" s="11"/>
      <c r="K1525" s="11"/>
      <c r="L1525" s="11"/>
      <c r="M1525" s="11"/>
      <c r="N1525" s="11"/>
      <c r="O1525" s="12"/>
      <c r="P1525" s="13"/>
      <c r="Q1525" s="14"/>
      <c r="R1525" s="14"/>
      <c r="S1525" s="14"/>
      <c r="T1525" s="14"/>
      <c r="U1525" s="14"/>
      <c r="V1525" s="14"/>
      <c r="W1525" s="14"/>
      <c r="X1525" s="15"/>
    </row>
    <row r="1526" spans="2:24" ht="18" x14ac:dyDescent="0.25">
      <c r="B1526" s="16"/>
      <c r="C1526" s="17"/>
      <c r="D1526" s="17"/>
      <c r="E1526" s="17"/>
      <c r="F1526" s="18"/>
      <c r="G1526" s="18"/>
      <c r="H1526" s="18"/>
      <c r="I1526" s="18"/>
      <c r="J1526" s="18"/>
      <c r="K1526" s="18"/>
      <c r="L1526" s="17"/>
      <c r="M1526" s="17"/>
      <c r="N1526" s="17"/>
      <c r="O1526" s="19"/>
      <c r="P1526" s="412" t="s">
        <v>356</v>
      </c>
      <c r="Q1526" s="415"/>
      <c r="R1526" s="14"/>
      <c r="S1526" s="14"/>
      <c r="T1526" s="14"/>
      <c r="U1526" s="14">
        <v>1</v>
      </c>
      <c r="V1526" s="14"/>
      <c r="W1526" s="14"/>
      <c r="X1526" s="15"/>
    </row>
    <row r="1527" spans="2:24" ht="18" x14ac:dyDescent="0.25">
      <c r="B1527" s="16"/>
      <c r="C1527" s="17"/>
      <c r="D1527" s="17"/>
      <c r="E1527" s="17"/>
      <c r="F1527" s="18"/>
      <c r="G1527" s="18"/>
      <c r="H1527" s="18"/>
      <c r="I1527" s="18"/>
      <c r="J1527" s="18"/>
      <c r="K1527" s="18"/>
      <c r="L1527" s="17"/>
      <c r="M1527" s="17"/>
      <c r="N1527" s="17"/>
      <c r="O1527" s="19"/>
      <c r="P1527" s="20"/>
      <c r="Q1527" s="20"/>
      <c r="R1527" s="14"/>
      <c r="S1527" s="14"/>
      <c r="T1527" s="14"/>
      <c r="U1527" s="14"/>
      <c r="V1527" s="14"/>
      <c r="W1527" s="14">
        <f>Q1527*R1527</f>
        <v>0</v>
      </c>
      <c r="X1527" s="15"/>
    </row>
    <row r="1528" spans="2:24" ht="18" x14ac:dyDescent="0.25">
      <c r="B1528" s="16"/>
      <c r="C1528" s="17"/>
      <c r="D1528" s="17"/>
      <c r="E1528" s="17"/>
      <c r="F1528" s="18"/>
      <c r="G1528" s="18"/>
      <c r="H1528" s="18"/>
      <c r="I1528" s="18"/>
      <c r="J1528" s="18"/>
      <c r="K1528" s="18"/>
      <c r="L1528" s="17"/>
      <c r="M1528" s="17"/>
      <c r="N1528" s="17"/>
      <c r="O1528" s="19"/>
      <c r="P1528" s="20"/>
      <c r="Q1528" s="20"/>
      <c r="R1528" s="20"/>
      <c r="S1528" s="14"/>
      <c r="T1528" s="14"/>
      <c r="U1528" s="20"/>
      <c r="V1528" s="14"/>
      <c r="W1528" s="14"/>
      <c r="X1528" s="15"/>
    </row>
    <row r="1529" spans="2:24" ht="18" x14ac:dyDescent="0.25">
      <c r="B1529" s="16"/>
      <c r="D1529" s="17"/>
      <c r="E1529" s="17"/>
      <c r="F1529" s="18"/>
      <c r="G1529" s="18"/>
      <c r="H1529" s="18"/>
      <c r="J1529" s="18"/>
      <c r="K1529" s="18"/>
      <c r="L1529" s="17"/>
      <c r="M1529" s="17"/>
      <c r="N1529" s="17"/>
      <c r="O1529" s="19"/>
      <c r="P1529" s="20"/>
      <c r="Q1529" s="20"/>
      <c r="R1529" s="20"/>
      <c r="S1529" s="20"/>
      <c r="T1529" s="14"/>
      <c r="U1529" s="20"/>
      <c r="V1529" s="14"/>
      <c r="W1529" s="14"/>
      <c r="X1529" s="15"/>
    </row>
    <row r="1530" spans="2:24" ht="18" x14ac:dyDescent="0.25">
      <c r="B1530" s="22"/>
      <c r="C1530" s="17"/>
      <c r="D1530" s="18"/>
      <c r="E1530" s="17"/>
      <c r="F1530" s="18"/>
      <c r="G1530" s="18"/>
      <c r="H1530" s="18"/>
      <c r="I1530" s="18"/>
      <c r="J1530" s="18"/>
      <c r="K1530" s="18"/>
      <c r="L1530" s="17"/>
      <c r="M1530" s="17"/>
      <c r="N1530" s="17"/>
      <c r="O1530" s="19"/>
      <c r="P1530" s="21"/>
      <c r="Q1530" s="20"/>
      <c r="R1530" s="20"/>
      <c r="S1530" s="20"/>
      <c r="T1530" s="14"/>
      <c r="U1530" s="20"/>
      <c r="V1530" s="14"/>
      <c r="W1530" s="14"/>
      <c r="X1530" s="15"/>
    </row>
    <row r="1531" spans="2:24" ht="18" x14ac:dyDescent="0.25">
      <c r="B1531" s="16"/>
      <c r="C1531" s="17"/>
      <c r="D1531" s="17"/>
      <c r="E1531" s="17"/>
      <c r="F1531" s="18"/>
      <c r="G1531" s="18"/>
      <c r="H1531" s="18"/>
      <c r="I1531" s="18"/>
      <c r="J1531" s="18"/>
      <c r="K1531" s="18"/>
      <c r="L1531" s="17"/>
      <c r="M1531" s="17"/>
      <c r="N1531" s="17"/>
      <c r="O1531" s="19"/>
      <c r="P1531" s="412" t="s">
        <v>361</v>
      </c>
      <c r="Q1531" s="20"/>
      <c r="R1531" s="20"/>
      <c r="S1531" s="20"/>
      <c r="T1531" s="14"/>
      <c r="U1531" s="20"/>
      <c r="V1531" s="14"/>
      <c r="W1531" s="14"/>
      <c r="X1531" s="23"/>
    </row>
    <row r="1532" spans="2:24" ht="18" x14ac:dyDescent="0.25">
      <c r="B1532" s="16"/>
      <c r="C1532" s="17"/>
      <c r="D1532" s="17"/>
      <c r="E1532" s="17"/>
      <c r="F1532" s="17"/>
      <c r="G1532" s="17"/>
      <c r="H1532" s="17"/>
      <c r="I1532" s="17"/>
      <c r="J1532" s="17"/>
      <c r="K1532" s="17"/>
      <c r="L1532" s="17"/>
      <c r="M1532" s="17"/>
      <c r="N1532" s="17"/>
      <c r="O1532" s="19"/>
      <c r="P1532" s="20"/>
      <c r="Q1532" s="20"/>
      <c r="R1532" s="194"/>
      <c r="S1532" s="20"/>
      <c r="T1532" s="14"/>
      <c r="U1532" s="20"/>
      <c r="V1532" s="14"/>
      <c r="W1532" s="14">
        <f>Q1532*R1532</f>
        <v>0</v>
      </c>
      <c r="X1532" s="23"/>
    </row>
    <row r="1533" spans="2:24" ht="18" x14ac:dyDescent="0.25">
      <c r="B1533" s="16"/>
      <c r="C1533" s="18"/>
      <c r="D1533" s="17"/>
      <c r="E1533" s="17"/>
      <c r="F1533" s="17"/>
      <c r="G1533" s="17"/>
      <c r="H1533" s="17"/>
      <c r="I1533" s="17"/>
      <c r="J1533" s="17"/>
      <c r="K1533" s="17"/>
      <c r="L1533" s="17"/>
      <c r="M1533" s="17"/>
      <c r="N1533" s="17"/>
      <c r="O1533" s="19"/>
      <c r="P1533" s="20"/>
      <c r="Q1533" s="20"/>
      <c r="R1533" s="20"/>
      <c r="S1533" s="20"/>
      <c r="T1533" s="14"/>
      <c r="U1533" s="20">
        <v>1</v>
      </c>
      <c r="V1533" s="14"/>
      <c r="W1533" s="14">
        <f>Q1533*R1533</f>
        <v>0</v>
      </c>
      <c r="X1533" s="23"/>
    </row>
    <row r="1534" spans="2:24" ht="18" x14ac:dyDescent="0.25">
      <c r="B1534" s="16"/>
      <c r="C1534" s="17"/>
      <c r="D1534" s="17"/>
      <c r="E1534" s="17"/>
      <c r="F1534" s="17"/>
      <c r="G1534" s="17"/>
      <c r="H1534" s="17"/>
      <c r="I1534" s="17"/>
      <c r="J1534" s="17"/>
      <c r="K1534" s="17"/>
      <c r="L1534" s="17"/>
      <c r="M1534" s="17"/>
      <c r="N1534" s="17"/>
      <c r="O1534" s="19"/>
      <c r="P1534" s="20"/>
      <c r="Q1534" s="20"/>
      <c r="R1534" s="20"/>
      <c r="S1534" s="20"/>
      <c r="T1534" s="14"/>
      <c r="U1534" s="20"/>
      <c r="V1534" s="14"/>
      <c r="W1534" s="14"/>
      <c r="X1534" s="23"/>
    </row>
    <row r="1535" spans="2:24" ht="18" x14ac:dyDescent="0.25">
      <c r="B1535" s="16"/>
      <c r="C1535" s="17"/>
      <c r="D1535" s="17"/>
      <c r="E1535" s="18"/>
      <c r="F1535" s="17"/>
      <c r="G1535" s="17"/>
      <c r="H1535" s="17"/>
      <c r="I1535" s="17"/>
      <c r="J1535" s="17"/>
      <c r="K1535" s="17"/>
      <c r="L1535" s="17"/>
      <c r="M1535" s="17"/>
      <c r="N1535" s="17"/>
      <c r="O1535" s="19"/>
      <c r="P1535" s="13"/>
      <c r="Q1535" s="20"/>
      <c r="R1535" s="20"/>
      <c r="S1535" s="20"/>
      <c r="T1535" s="14"/>
      <c r="U1535" s="20"/>
      <c r="V1535" s="14"/>
      <c r="W1535" s="14"/>
      <c r="X1535" s="23"/>
    </row>
    <row r="1536" spans="2:24" ht="18" x14ac:dyDescent="0.25">
      <c r="B1536" s="16"/>
      <c r="C1536" s="18"/>
      <c r="D1536" s="18"/>
      <c r="E1536" s="18"/>
      <c r="F1536" s="18"/>
      <c r="G1536" s="18"/>
      <c r="H1536" s="18"/>
      <c r="I1536" s="18"/>
      <c r="J1536" s="18"/>
      <c r="K1536" s="18"/>
      <c r="L1536" s="18"/>
      <c r="M1536" s="18"/>
      <c r="N1536" s="18"/>
      <c r="O1536" s="19"/>
      <c r="P1536" s="412" t="s">
        <v>362</v>
      </c>
      <c r="Q1536" s="20"/>
      <c r="R1536" s="20"/>
      <c r="S1536" s="20"/>
      <c r="T1536" s="14"/>
      <c r="U1536" s="20">
        <v>0</v>
      </c>
      <c r="V1536" s="14"/>
      <c r="W1536" s="14"/>
      <c r="X1536" s="23"/>
    </row>
    <row r="1537" spans="2:24" ht="18" x14ac:dyDescent="0.25">
      <c r="B1537" s="16"/>
      <c r="C1537" s="17"/>
      <c r="D1537" s="24"/>
      <c r="E1537" s="17"/>
      <c r="F1537" s="17"/>
      <c r="G1537" s="17"/>
      <c r="H1537" s="17"/>
      <c r="I1537" s="17"/>
      <c r="J1537" s="18"/>
      <c r="K1537" s="17"/>
      <c r="L1537" s="17"/>
      <c r="M1537" s="17"/>
      <c r="N1537" s="17"/>
      <c r="O1537" s="19"/>
      <c r="P1537" s="20"/>
      <c r="Q1537" s="195"/>
      <c r="R1537" s="20"/>
      <c r="S1537" s="14"/>
      <c r="T1537" s="14"/>
      <c r="U1537" s="20"/>
      <c r="V1537" s="20"/>
      <c r="W1537" s="14">
        <f>Q1537*R1537</f>
        <v>0</v>
      </c>
      <c r="X1537" s="23"/>
    </row>
    <row r="1538" spans="2:24" ht="18" x14ac:dyDescent="0.25">
      <c r="B1538" s="16"/>
      <c r="C1538" s="18"/>
      <c r="D1538" s="17"/>
      <c r="E1538" s="17"/>
      <c r="F1538" s="17"/>
      <c r="G1538" s="17"/>
      <c r="H1538" s="18"/>
      <c r="I1538" s="18"/>
      <c r="J1538" s="17"/>
      <c r="K1538" s="18"/>
      <c r="L1538" s="17"/>
      <c r="M1538" s="17"/>
      <c r="N1538" s="17"/>
      <c r="O1538" s="19"/>
      <c r="P1538" s="20"/>
      <c r="Q1538" s="20"/>
      <c r="R1538" s="20"/>
      <c r="S1538" s="20"/>
      <c r="T1538" s="14"/>
      <c r="U1538" s="20"/>
      <c r="V1538" s="20"/>
      <c r="W1538" s="14"/>
      <c r="X1538" s="23"/>
    </row>
    <row r="1539" spans="2:24" ht="18" x14ac:dyDescent="0.25">
      <c r="B1539" s="16"/>
      <c r="C1539" s="17"/>
      <c r="D1539" s="17"/>
      <c r="E1539" s="17"/>
      <c r="F1539" s="17"/>
      <c r="G1539" s="17"/>
      <c r="H1539" s="17"/>
      <c r="I1539" s="17"/>
      <c r="J1539" s="17"/>
      <c r="K1539" s="17"/>
      <c r="L1539" s="17"/>
      <c r="M1539" s="17"/>
      <c r="N1539" s="17"/>
      <c r="O1539" s="19"/>
      <c r="Q1539" s="20"/>
      <c r="R1539" s="20"/>
      <c r="S1539" s="20"/>
      <c r="T1539" s="14"/>
      <c r="U1539" s="20"/>
      <c r="V1539" s="20"/>
      <c r="W1539" s="14"/>
      <c r="X1539" s="23"/>
    </row>
    <row r="1540" spans="2:24" ht="18" x14ac:dyDescent="0.25">
      <c r="B1540" s="16"/>
      <c r="C1540" s="17"/>
      <c r="D1540" s="17"/>
      <c r="E1540" s="17"/>
      <c r="F1540" s="17"/>
      <c r="G1540" s="17"/>
      <c r="H1540" s="17"/>
      <c r="I1540" s="17"/>
      <c r="J1540" s="17"/>
      <c r="K1540" s="17"/>
      <c r="L1540" s="17"/>
      <c r="M1540" s="17"/>
      <c r="N1540" s="17"/>
      <c r="O1540" s="19"/>
      <c r="P1540" s="21"/>
      <c r="Q1540" s="20"/>
      <c r="R1540" s="20"/>
      <c r="S1540" s="20"/>
      <c r="T1540" s="14"/>
      <c r="U1540" s="20"/>
      <c r="V1540" s="20"/>
      <c r="W1540" s="14"/>
      <c r="X1540" s="23"/>
    </row>
    <row r="1541" spans="2:24" ht="18" x14ac:dyDescent="0.25">
      <c r="B1541" s="16"/>
      <c r="D1541" s="17"/>
      <c r="E1541" s="17"/>
      <c r="F1541" s="17"/>
      <c r="G1541" s="17"/>
      <c r="H1541" s="17"/>
      <c r="I1541" s="17"/>
      <c r="J1541" s="17"/>
      <c r="K1541" s="17"/>
      <c r="L1541" s="17"/>
      <c r="M1541" s="17"/>
      <c r="N1541" s="17"/>
      <c r="O1541" s="19"/>
      <c r="P1541" s="25"/>
      <c r="Q1541" s="20"/>
      <c r="R1541" s="20"/>
      <c r="S1541" s="20"/>
      <c r="T1541" s="20"/>
      <c r="U1541" s="20"/>
      <c r="V1541" s="20"/>
      <c r="W1541" s="14"/>
      <c r="X1541" s="23"/>
    </row>
    <row r="1542" spans="2:24" ht="18" x14ac:dyDescent="0.25">
      <c r="B1542" s="16"/>
      <c r="C1542" s="17"/>
      <c r="D1542" s="17"/>
      <c r="E1542" s="17"/>
      <c r="F1542" s="17"/>
      <c r="G1542" s="17"/>
      <c r="H1542" s="17"/>
      <c r="I1542" s="17"/>
      <c r="J1542" s="17"/>
      <c r="K1542" s="17"/>
      <c r="L1542" s="17"/>
      <c r="M1542" s="17"/>
      <c r="N1542" s="17"/>
      <c r="O1542" s="19"/>
      <c r="P1542" s="21"/>
      <c r="Q1542" s="20"/>
      <c r="R1542" s="20"/>
      <c r="S1542" s="20"/>
      <c r="T1542" s="20"/>
      <c r="U1542" s="20"/>
      <c r="V1542" s="20"/>
      <c r="W1542" s="14"/>
      <c r="X1542" s="23"/>
    </row>
    <row r="1543" spans="2:24" ht="18" x14ac:dyDescent="0.25">
      <c r="B1543" s="16"/>
      <c r="C1543" s="17"/>
      <c r="D1543" s="17"/>
      <c r="E1543" s="17"/>
      <c r="F1543" s="17"/>
      <c r="G1543" s="17"/>
      <c r="H1543" s="17"/>
      <c r="I1543" s="17"/>
      <c r="J1543" s="17"/>
      <c r="K1543" s="17"/>
      <c r="L1543" s="17"/>
      <c r="M1543" s="17"/>
      <c r="N1543" s="17"/>
      <c r="O1543" s="19"/>
      <c r="P1543" s="21"/>
      <c r="Q1543" s="20"/>
      <c r="R1543" s="20"/>
      <c r="S1543" s="20"/>
      <c r="T1543" s="20"/>
      <c r="U1543" s="20"/>
      <c r="V1543" s="20"/>
      <c r="W1543" s="14"/>
      <c r="X1543" s="23"/>
    </row>
    <row r="1544" spans="2:24" ht="18" x14ac:dyDescent="0.25">
      <c r="B1544" s="16"/>
      <c r="C1544" s="17"/>
      <c r="D1544" s="17"/>
      <c r="E1544" s="17"/>
      <c r="F1544" s="17"/>
      <c r="G1544" s="17"/>
      <c r="H1544" s="17"/>
      <c r="I1544" s="17"/>
      <c r="J1544" s="17"/>
      <c r="K1544" s="17"/>
      <c r="L1544" s="17"/>
      <c r="M1544" s="17"/>
      <c r="N1544" s="17"/>
      <c r="O1544" s="19"/>
      <c r="P1544" s="21"/>
      <c r="Q1544" s="20"/>
      <c r="R1544" s="20"/>
      <c r="S1544" s="20"/>
      <c r="T1544" s="20"/>
      <c r="U1544" s="20"/>
      <c r="V1544" s="20"/>
      <c r="W1544" s="14"/>
      <c r="X1544" s="23"/>
    </row>
    <row r="1545" spans="2:24" ht="18" x14ac:dyDescent="0.25">
      <c r="B1545" s="16"/>
      <c r="C1545" s="17"/>
      <c r="D1545" s="17"/>
      <c r="E1545" s="17"/>
      <c r="F1545" s="17"/>
      <c r="G1545" s="17"/>
      <c r="H1545" s="17"/>
      <c r="I1545" s="17"/>
      <c r="J1545" s="17"/>
      <c r="K1545" s="17"/>
      <c r="L1545" s="17"/>
      <c r="M1545" s="17"/>
      <c r="N1545" s="17"/>
      <c r="O1545" s="19"/>
      <c r="P1545" s="26"/>
      <c r="Q1545" s="20"/>
      <c r="R1545" s="20"/>
      <c r="S1545" s="20"/>
      <c r="T1545" s="20"/>
      <c r="U1545" s="20"/>
      <c r="V1545" s="20"/>
      <c r="W1545" s="14"/>
      <c r="X1545" s="23"/>
    </row>
    <row r="1546" spans="2:24" ht="18" x14ac:dyDescent="0.25">
      <c r="B1546" s="16"/>
      <c r="C1546" s="17"/>
      <c r="D1546" s="17"/>
      <c r="E1546" s="17"/>
      <c r="F1546" s="17"/>
      <c r="G1546" s="17"/>
      <c r="H1546" s="17"/>
      <c r="I1546" s="17"/>
      <c r="J1546" s="17"/>
      <c r="K1546" s="17"/>
      <c r="L1546" s="17"/>
      <c r="M1546" s="17"/>
      <c r="N1546" s="17"/>
      <c r="O1546" s="19"/>
      <c r="P1546" s="26"/>
      <c r="Q1546" s="20"/>
      <c r="R1546" s="20"/>
      <c r="S1546" s="20"/>
      <c r="T1546" s="20"/>
      <c r="U1546" s="20"/>
      <c r="V1546" s="20"/>
      <c r="W1546" s="14"/>
      <c r="X1546" s="23"/>
    </row>
    <row r="1547" spans="2:24" ht="18.75" thickBot="1" x14ac:dyDescent="0.3">
      <c r="B1547" s="27"/>
      <c r="C1547" s="28"/>
      <c r="D1547" s="29"/>
      <c r="E1547" s="28"/>
      <c r="F1547" s="29"/>
      <c r="G1547" s="29"/>
      <c r="H1547" s="29"/>
      <c r="I1547" s="29"/>
      <c r="J1547" s="29"/>
      <c r="K1547" s="29"/>
      <c r="L1547" s="29"/>
      <c r="M1547" s="29"/>
      <c r="N1547" s="29"/>
      <c r="O1547" s="30"/>
      <c r="P1547" s="31"/>
      <c r="Q1547" s="32"/>
      <c r="R1547" s="32"/>
      <c r="S1547" s="32"/>
      <c r="T1547" s="32"/>
      <c r="U1547" s="32"/>
      <c r="V1547" s="33"/>
      <c r="W1547" s="34"/>
      <c r="X1547" s="35"/>
    </row>
    <row r="1548" spans="2:24" ht="18.75" thickBot="1" x14ac:dyDescent="0.3">
      <c r="B1548" s="786"/>
      <c r="C1548" s="787"/>
      <c r="D1548" s="787"/>
      <c r="E1548" s="787"/>
      <c r="F1548" s="787"/>
      <c r="G1548" s="787"/>
      <c r="H1548" s="787"/>
      <c r="I1548" s="787"/>
      <c r="J1548" s="787"/>
      <c r="K1548" s="787"/>
      <c r="L1548" s="787"/>
      <c r="M1548" s="787"/>
      <c r="N1548" s="787"/>
      <c r="O1548" s="787"/>
      <c r="P1548" s="788" t="s">
        <v>58</v>
      </c>
      <c r="Q1548" s="787"/>
      <c r="R1548" s="789" t="s">
        <v>53</v>
      </c>
      <c r="S1548" s="790"/>
      <c r="T1548" s="790"/>
      <c r="U1548" s="791"/>
      <c r="V1548" s="36"/>
      <c r="W1548" s="37"/>
      <c r="X1548" s="38">
        <f>SUM(U1525:U1547)</f>
        <v>2</v>
      </c>
    </row>
    <row r="1549" spans="2:24" ht="17.25" thickBot="1" x14ac:dyDescent="0.3">
      <c r="B1549" s="792" t="s">
        <v>59</v>
      </c>
      <c r="C1549" s="793"/>
      <c r="D1549" s="793"/>
      <c r="E1549" s="793"/>
      <c r="F1549" s="793"/>
      <c r="G1549" s="793"/>
      <c r="H1549" s="793"/>
      <c r="I1549" s="794"/>
      <c r="J1549" s="792" t="s">
        <v>60</v>
      </c>
      <c r="K1549" s="793"/>
      <c r="L1549" s="793"/>
      <c r="M1549" s="793"/>
      <c r="N1549" s="793"/>
      <c r="O1549" s="793"/>
      <c r="P1549" s="794"/>
      <c r="Q1549" s="39"/>
      <c r="R1549" s="40"/>
      <c r="S1549" s="40"/>
      <c r="T1549" s="40"/>
      <c r="U1549" s="40"/>
      <c r="V1549" s="40"/>
      <c r="W1549" s="40"/>
      <c r="X1549" s="41"/>
    </row>
    <row r="1550" spans="2:24" ht="21" thickBot="1" x14ac:dyDescent="0.3">
      <c r="B1550" s="795"/>
      <c r="C1550" s="787"/>
      <c r="D1550" s="787"/>
      <c r="E1550" s="787"/>
      <c r="F1550" s="787"/>
      <c r="G1550" s="787"/>
      <c r="H1550" s="787"/>
      <c r="I1550" s="796"/>
      <c r="J1550" s="795"/>
      <c r="K1550" s="787"/>
      <c r="L1550" s="787"/>
      <c r="M1550" s="787"/>
      <c r="N1550" s="787"/>
      <c r="O1550" s="787"/>
      <c r="P1550" s="796"/>
      <c r="Q1550" s="797" t="s">
        <v>61</v>
      </c>
      <c r="R1550" s="798"/>
      <c r="S1550" s="798"/>
      <c r="T1550" s="798"/>
      <c r="U1550" s="798"/>
      <c r="V1550" s="798"/>
      <c r="W1550" s="799"/>
      <c r="X1550" s="42">
        <f>X1548</f>
        <v>2</v>
      </c>
    </row>
    <row r="1552" spans="2:24" ht="15.75" thickBot="1" x14ac:dyDescent="0.3"/>
    <row r="1553" spans="2:24" x14ac:dyDescent="0.25">
      <c r="B1553" s="800"/>
      <c r="C1553" s="793"/>
      <c r="D1553" s="793"/>
      <c r="E1553" s="793"/>
      <c r="F1553" s="793"/>
      <c r="G1553" s="803" t="s">
        <v>42</v>
      </c>
      <c r="H1553" s="793"/>
      <c r="I1553" s="793"/>
      <c r="J1553" s="793"/>
      <c r="K1553" s="793"/>
      <c r="L1553" s="793"/>
      <c r="M1553" s="793"/>
      <c r="N1553" s="793"/>
      <c r="O1553" s="793"/>
      <c r="P1553" s="793"/>
      <c r="Q1553" s="793"/>
      <c r="R1553" s="804" t="s">
        <v>1</v>
      </c>
      <c r="S1553" s="805"/>
      <c r="T1553" s="805"/>
      <c r="U1553" s="806"/>
      <c r="V1553" s="807" t="s">
        <v>43</v>
      </c>
      <c r="W1553" s="805"/>
      <c r="X1553" s="808"/>
    </row>
    <row r="1554" spans="2:24" x14ac:dyDescent="0.25">
      <c r="B1554" s="801"/>
      <c r="C1554" s="802"/>
      <c r="D1554" s="802"/>
      <c r="E1554" s="802"/>
      <c r="F1554" s="802"/>
      <c r="G1554" s="801"/>
      <c r="H1554" s="802"/>
      <c r="I1554" s="802"/>
      <c r="J1554" s="802"/>
      <c r="K1554" s="802"/>
      <c r="L1554" s="802"/>
      <c r="M1554" s="802"/>
      <c r="N1554" s="802"/>
      <c r="O1554" s="802"/>
      <c r="P1554" s="802"/>
      <c r="Q1554" s="802"/>
      <c r="R1554" s="809" t="s">
        <v>3</v>
      </c>
      <c r="S1554" s="810"/>
      <c r="T1554" s="810"/>
      <c r="U1554" s="811"/>
      <c r="V1554" s="812">
        <v>1</v>
      </c>
      <c r="W1554" s="810"/>
      <c r="X1554" s="813"/>
    </row>
    <row r="1555" spans="2:24" ht="15.75" thickBot="1" x14ac:dyDescent="0.3">
      <c r="B1555" s="795"/>
      <c r="C1555" s="787"/>
      <c r="D1555" s="787"/>
      <c r="E1555" s="787"/>
      <c r="F1555" s="787"/>
      <c r="G1555" s="795"/>
      <c r="H1555" s="787"/>
      <c r="I1555" s="787"/>
      <c r="J1555" s="787"/>
      <c r="K1555" s="787"/>
      <c r="L1555" s="787"/>
      <c r="M1555" s="787"/>
      <c r="N1555" s="787"/>
      <c r="O1555" s="787"/>
      <c r="P1555" s="787"/>
      <c r="Q1555" s="787"/>
      <c r="R1555" s="814" t="s">
        <v>4</v>
      </c>
      <c r="S1555" s="815"/>
      <c r="T1555" s="815"/>
      <c r="U1555" s="816"/>
      <c r="V1555" s="817">
        <v>44236</v>
      </c>
      <c r="W1555" s="818"/>
      <c r="X1555" s="819"/>
    </row>
    <row r="1556" spans="2:24" x14ac:dyDescent="0.25">
      <c r="B1556" s="820" t="s">
        <v>44</v>
      </c>
      <c r="C1556" s="793"/>
      <c r="D1556" s="793"/>
      <c r="E1556" s="793"/>
      <c r="F1556" s="794"/>
      <c r="G1556" s="821" t="s">
        <v>45</v>
      </c>
      <c r="H1556" s="822"/>
      <c r="I1556" s="822"/>
      <c r="J1556" s="822"/>
      <c r="K1556" s="822"/>
      <c r="L1556" s="822"/>
      <c r="M1556" s="822"/>
      <c r="N1556" s="822"/>
      <c r="O1556" s="822"/>
      <c r="P1556" s="822"/>
      <c r="Q1556" s="822"/>
      <c r="R1556" s="822"/>
      <c r="S1556" s="822"/>
      <c r="T1556" s="822"/>
      <c r="U1556" s="822"/>
      <c r="V1556" s="822"/>
      <c r="W1556" s="822"/>
      <c r="X1556" s="823"/>
    </row>
    <row r="1557" spans="2:24" ht="15.75" thickBot="1" x14ac:dyDescent="0.3">
      <c r="B1557" s="795"/>
      <c r="C1557" s="787"/>
      <c r="D1557" s="787"/>
      <c r="E1557" s="787"/>
      <c r="F1557" s="796"/>
      <c r="G1557" s="824"/>
      <c r="H1557" s="825"/>
      <c r="I1557" s="825"/>
      <c r="J1557" s="825"/>
      <c r="K1557" s="825"/>
      <c r="L1557" s="825"/>
      <c r="M1557" s="825"/>
      <c r="N1557" s="825"/>
      <c r="O1557" s="825"/>
      <c r="P1557" s="825"/>
      <c r="Q1557" s="825"/>
      <c r="R1557" s="825"/>
      <c r="S1557" s="825"/>
      <c r="T1557" s="825"/>
      <c r="U1557" s="825"/>
      <c r="V1557" s="825"/>
      <c r="W1557" s="825"/>
      <c r="X1557" s="826"/>
    </row>
    <row r="1558" spans="2:24" ht="18.75" thickBot="1" x14ac:dyDescent="0.3">
      <c r="B1558" s="827" t="s">
        <v>46</v>
      </c>
      <c r="C1558" s="798"/>
      <c r="D1558" s="798"/>
      <c r="E1558" s="798"/>
      <c r="F1558" s="798"/>
      <c r="G1558" s="798"/>
      <c r="H1558" s="822" t="s">
        <v>47</v>
      </c>
      <c r="I1558" s="793"/>
      <c r="J1558" s="828"/>
      <c r="K1558" s="798"/>
      <c r="L1558" s="798"/>
      <c r="M1558" s="798"/>
      <c r="N1558" s="798"/>
      <c r="O1558" s="798"/>
      <c r="P1558" s="828" t="s">
        <v>48</v>
      </c>
      <c r="Q1558" s="798"/>
      <c r="R1558" s="798"/>
      <c r="S1558" s="798"/>
      <c r="T1558" s="798"/>
      <c r="U1558" s="798"/>
      <c r="V1558" s="798"/>
      <c r="W1558" s="798"/>
      <c r="X1558" s="799"/>
    </row>
    <row r="1559" spans="2:24" ht="57" customHeight="1" thickBot="1" x14ac:dyDescent="0.3">
      <c r="B1559" s="829">
        <f>PRESUPUESTO!$B$60</f>
        <v>8</v>
      </c>
      <c r="C1559" s="793"/>
      <c r="D1559" s="793"/>
      <c r="E1559" s="793"/>
      <c r="F1559" s="793"/>
      <c r="G1559" s="793"/>
      <c r="H1559" s="830">
        <f>PRESUPUESTO!B62</f>
        <v>8.02</v>
      </c>
      <c r="I1559" s="831"/>
      <c r="J1559" s="832" t="str">
        <f>PRESUPUESTO!$F$60</f>
        <v>COCINETA</v>
      </c>
      <c r="K1559" s="798"/>
      <c r="L1559" s="798"/>
      <c r="M1559" s="798"/>
      <c r="N1559" s="798"/>
      <c r="O1559" s="799"/>
      <c r="P1559" s="833" t="str">
        <f>PRESUPUESTO!F62</f>
        <v>Suministro e instalación de meson para cocineta en piedra piedra color Bianco Rhino, incluye cortes para lavaplatos, salpicadero de 20 cm y frentero 4cm.</v>
      </c>
      <c r="Q1559" s="793"/>
      <c r="R1559" s="793"/>
      <c r="S1559" s="793"/>
      <c r="T1559" s="793"/>
      <c r="U1559" s="793"/>
      <c r="V1559" s="793"/>
      <c r="W1559" s="793"/>
      <c r="X1559" s="794"/>
    </row>
    <row r="1560" spans="2:24" ht="18.75" thickBot="1" x14ac:dyDescent="0.3">
      <c r="B1560" s="821" t="s">
        <v>49</v>
      </c>
      <c r="C1560" s="834"/>
      <c r="D1560" s="834"/>
      <c r="E1560" s="834"/>
      <c r="F1560" s="834"/>
      <c r="G1560" s="834"/>
      <c r="H1560" s="835"/>
      <c r="I1560" s="835"/>
      <c r="J1560" s="834"/>
      <c r="K1560" s="834"/>
      <c r="L1560" s="834"/>
      <c r="M1560" s="834"/>
      <c r="N1560" s="834"/>
      <c r="O1560" s="834"/>
      <c r="P1560" s="837" t="s">
        <v>50</v>
      </c>
      <c r="Q1560" s="839" t="s">
        <v>51</v>
      </c>
      <c r="R1560" s="840"/>
      <c r="S1560" s="841"/>
      <c r="T1560" s="842" t="s">
        <v>20</v>
      </c>
      <c r="U1560" s="844" t="s">
        <v>52</v>
      </c>
      <c r="V1560" s="846" t="s">
        <v>53</v>
      </c>
      <c r="W1560" s="847"/>
      <c r="X1560" s="848"/>
    </row>
    <row r="1561" spans="2:24" ht="26.25" thickBot="1" x14ac:dyDescent="0.3">
      <c r="B1561" s="836"/>
      <c r="C1561" s="835"/>
      <c r="D1561" s="835"/>
      <c r="E1561" s="835"/>
      <c r="F1561" s="835"/>
      <c r="G1561" s="835"/>
      <c r="H1561" s="835"/>
      <c r="I1561" s="835"/>
      <c r="J1561" s="835"/>
      <c r="K1561" s="835"/>
      <c r="L1561" s="835"/>
      <c r="M1561" s="835"/>
      <c r="N1561" s="835"/>
      <c r="O1561" s="835"/>
      <c r="P1561" s="838"/>
      <c r="Q1561" s="4" t="s">
        <v>54</v>
      </c>
      <c r="R1561" s="5" t="s">
        <v>55</v>
      </c>
      <c r="S1561" s="6" t="s">
        <v>56</v>
      </c>
      <c r="T1561" s="843"/>
      <c r="U1561" s="845"/>
      <c r="V1561" s="7" t="s">
        <v>57</v>
      </c>
      <c r="W1561" s="8" t="s">
        <v>21</v>
      </c>
      <c r="X1561" s="9" t="s">
        <v>22</v>
      </c>
    </row>
    <row r="1562" spans="2:24" ht="18" x14ac:dyDescent="0.25">
      <c r="B1562" s="10"/>
      <c r="C1562" s="11"/>
      <c r="D1562" s="11"/>
      <c r="E1562" s="11"/>
      <c r="F1562" s="11"/>
      <c r="G1562" s="11"/>
      <c r="H1562" s="11"/>
      <c r="I1562" s="11"/>
      <c r="J1562" s="11"/>
      <c r="K1562" s="11"/>
      <c r="L1562" s="11"/>
      <c r="M1562" s="11"/>
      <c r="N1562" s="11"/>
      <c r="O1562" s="12"/>
      <c r="P1562" s="13"/>
      <c r="Q1562" s="14"/>
      <c r="R1562" s="14"/>
      <c r="S1562" s="14"/>
      <c r="T1562" s="14"/>
      <c r="U1562" s="14"/>
      <c r="V1562" s="14"/>
      <c r="W1562" s="14"/>
      <c r="X1562" s="15"/>
    </row>
    <row r="1563" spans="2:24" ht="18" x14ac:dyDescent="0.25">
      <c r="B1563" s="16"/>
      <c r="C1563" s="17"/>
      <c r="D1563" s="17"/>
      <c r="E1563" s="17"/>
      <c r="F1563" s="18"/>
      <c r="G1563" s="18"/>
      <c r="H1563" s="18"/>
      <c r="I1563" s="18"/>
      <c r="J1563" s="18"/>
      <c r="K1563" s="18"/>
      <c r="L1563" s="17"/>
      <c r="M1563" s="17"/>
      <c r="N1563" s="17"/>
      <c r="O1563" s="19"/>
      <c r="P1563" s="412" t="s">
        <v>356</v>
      </c>
      <c r="Q1563" s="415">
        <v>0.88</v>
      </c>
      <c r="R1563" s="14"/>
      <c r="S1563" s="14">
        <v>0.5</v>
      </c>
      <c r="T1563" s="14"/>
      <c r="U1563" s="14"/>
      <c r="V1563" s="14"/>
      <c r="W1563" s="14">
        <f>Q1563*S1563</f>
        <v>0.44</v>
      </c>
      <c r="X1563" s="15"/>
    </row>
    <row r="1564" spans="2:24" ht="18" x14ac:dyDescent="0.25">
      <c r="B1564" s="16"/>
      <c r="C1564" s="17"/>
      <c r="D1564" s="17"/>
      <c r="E1564" s="17"/>
      <c r="F1564" s="18"/>
      <c r="G1564" s="18"/>
      <c r="H1564" s="18"/>
      <c r="I1564" s="18"/>
      <c r="J1564" s="18"/>
      <c r="K1564" s="18"/>
      <c r="L1564" s="17"/>
      <c r="M1564" s="17"/>
      <c r="N1564" s="17"/>
      <c r="O1564" s="19"/>
      <c r="P1564" s="20"/>
      <c r="Q1564" s="20">
        <v>0.88</v>
      </c>
      <c r="R1564" s="14"/>
      <c r="S1564" s="14">
        <v>0.2</v>
      </c>
      <c r="T1564" s="14"/>
      <c r="U1564" s="14"/>
      <c r="V1564" s="14"/>
      <c r="W1564" s="14">
        <f t="shared" ref="W1564:W1572" si="20">Q1564*S1564</f>
        <v>0.17600000000000002</v>
      </c>
      <c r="X1564" s="15"/>
    </row>
    <row r="1565" spans="2:24" ht="18" x14ac:dyDescent="0.25">
      <c r="B1565" s="16"/>
      <c r="C1565" s="17"/>
      <c r="D1565" s="17"/>
      <c r="E1565" s="17"/>
      <c r="F1565" s="18"/>
      <c r="G1565" s="18"/>
      <c r="H1565" s="18"/>
      <c r="I1565" s="18"/>
      <c r="J1565" s="18"/>
      <c r="K1565" s="18"/>
      <c r="L1565" s="17"/>
      <c r="M1565" s="17"/>
      <c r="N1565" s="17"/>
      <c r="O1565" s="19"/>
      <c r="P1565" s="20"/>
      <c r="Q1565" s="20">
        <v>0.88</v>
      </c>
      <c r="R1565" s="20"/>
      <c r="S1565" s="14">
        <v>0.04</v>
      </c>
      <c r="T1565" s="14"/>
      <c r="U1565" s="20"/>
      <c r="V1565" s="14"/>
      <c r="W1565" s="14">
        <f t="shared" si="20"/>
        <v>3.5200000000000002E-2</v>
      </c>
      <c r="X1565" s="15"/>
    </row>
    <row r="1566" spans="2:24" ht="18" x14ac:dyDescent="0.25">
      <c r="B1566" s="16"/>
      <c r="D1566" s="17"/>
      <c r="E1566" s="17"/>
      <c r="F1566" s="18"/>
      <c r="G1566" s="18"/>
      <c r="H1566" s="18"/>
      <c r="J1566" s="18"/>
      <c r="K1566" s="18"/>
      <c r="L1566" s="17"/>
      <c r="M1566" s="17"/>
      <c r="N1566" s="17"/>
      <c r="O1566" s="19"/>
      <c r="P1566" s="20"/>
      <c r="Q1566" s="20">
        <v>0.5</v>
      </c>
      <c r="R1566" s="20"/>
      <c r="S1566" s="20">
        <v>0.2</v>
      </c>
      <c r="T1566" s="14"/>
      <c r="U1566" s="20"/>
      <c r="V1566" s="14"/>
      <c r="W1566" s="14">
        <f t="shared" si="20"/>
        <v>0.1</v>
      </c>
      <c r="X1566" s="15"/>
    </row>
    <row r="1567" spans="2:24" ht="18" x14ac:dyDescent="0.25">
      <c r="B1567" s="22"/>
      <c r="C1567" s="17"/>
      <c r="D1567" s="18"/>
      <c r="E1567" s="17"/>
      <c r="F1567" s="18"/>
      <c r="G1567" s="18"/>
      <c r="H1567" s="18"/>
      <c r="I1567" s="18"/>
      <c r="J1567" s="18"/>
      <c r="K1567" s="18"/>
      <c r="L1567" s="17"/>
      <c r="M1567" s="17"/>
      <c r="N1567" s="17"/>
      <c r="O1567" s="19"/>
      <c r="P1567" s="21"/>
      <c r="Q1567" s="20">
        <v>0.5</v>
      </c>
      <c r="R1567" s="20"/>
      <c r="S1567" s="20">
        <v>0.2</v>
      </c>
      <c r="T1567" s="14"/>
      <c r="U1567" s="20"/>
      <c r="V1567" s="14"/>
      <c r="W1567" s="14">
        <f t="shared" si="20"/>
        <v>0.1</v>
      </c>
      <c r="X1567" s="15"/>
    </row>
    <row r="1568" spans="2:24" ht="18" x14ac:dyDescent="0.25">
      <c r="B1568" s="16"/>
      <c r="C1568" s="17"/>
      <c r="D1568" s="17"/>
      <c r="E1568" s="17"/>
      <c r="F1568" s="18"/>
      <c r="G1568" s="18"/>
      <c r="H1568" s="18"/>
      <c r="I1568" s="18"/>
      <c r="J1568" s="18"/>
      <c r="K1568" s="18"/>
      <c r="L1568" s="17"/>
      <c r="M1568" s="17"/>
      <c r="N1568" s="17"/>
      <c r="O1568" s="19"/>
      <c r="P1568" s="412" t="s">
        <v>361</v>
      </c>
      <c r="Q1568" s="20">
        <v>1.05</v>
      </c>
      <c r="R1568" s="20"/>
      <c r="S1568" s="20">
        <v>0.45</v>
      </c>
      <c r="T1568" s="14"/>
      <c r="U1568" s="20"/>
      <c r="V1568" s="14"/>
      <c r="W1568" s="14">
        <f t="shared" si="20"/>
        <v>0.47250000000000003</v>
      </c>
      <c r="X1568" s="23"/>
    </row>
    <row r="1569" spans="2:24" ht="18" x14ac:dyDescent="0.25">
      <c r="B1569" s="16"/>
      <c r="C1569" s="17"/>
      <c r="D1569" s="17"/>
      <c r="E1569" s="17"/>
      <c r="F1569" s="17"/>
      <c r="G1569" s="17"/>
      <c r="H1569" s="17"/>
      <c r="I1569" s="17"/>
      <c r="J1569" s="17"/>
      <c r="K1569" s="17"/>
      <c r="L1569" s="17"/>
      <c r="M1569" s="17"/>
      <c r="N1569" s="17"/>
      <c r="O1569" s="19"/>
      <c r="P1569" s="20"/>
      <c r="Q1569" s="20">
        <v>1.05</v>
      </c>
      <c r="R1569" s="194"/>
      <c r="S1569" s="20">
        <v>0.2</v>
      </c>
      <c r="T1569" s="14"/>
      <c r="U1569" s="20"/>
      <c r="V1569" s="14"/>
      <c r="W1569" s="14">
        <f t="shared" si="20"/>
        <v>0.21000000000000002</v>
      </c>
      <c r="X1569" s="23"/>
    </row>
    <row r="1570" spans="2:24" ht="18" x14ac:dyDescent="0.25">
      <c r="B1570" s="16"/>
      <c r="C1570" s="18"/>
      <c r="D1570" s="17"/>
      <c r="E1570" s="17"/>
      <c r="F1570" s="17"/>
      <c r="G1570" s="17"/>
      <c r="H1570" s="17"/>
      <c r="I1570" s="17"/>
      <c r="J1570" s="17"/>
      <c r="K1570" s="17"/>
      <c r="L1570" s="17"/>
      <c r="M1570" s="17"/>
      <c r="N1570" s="17"/>
      <c r="O1570" s="19"/>
      <c r="P1570" s="20"/>
      <c r="Q1570" s="20">
        <v>1.05</v>
      </c>
      <c r="R1570" s="20"/>
      <c r="S1570" s="20">
        <v>0.04</v>
      </c>
      <c r="T1570" s="14"/>
      <c r="U1570" s="20"/>
      <c r="V1570" s="14"/>
      <c r="W1570" s="14">
        <f t="shared" si="20"/>
        <v>4.2000000000000003E-2</v>
      </c>
      <c r="X1570" s="23"/>
    </row>
    <row r="1571" spans="2:24" ht="18" x14ac:dyDescent="0.25">
      <c r="B1571" s="16"/>
      <c r="C1571" s="17"/>
      <c r="D1571" s="17"/>
      <c r="E1571" s="17"/>
      <c r="F1571" s="17"/>
      <c r="G1571" s="17"/>
      <c r="H1571" s="17"/>
      <c r="I1571" s="17"/>
      <c r="J1571" s="17"/>
      <c r="K1571" s="17"/>
      <c r="L1571" s="17"/>
      <c r="M1571" s="17"/>
      <c r="N1571" s="17"/>
      <c r="O1571" s="19"/>
      <c r="P1571" s="20"/>
      <c r="Q1571" s="20">
        <v>0.45</v>
      </c>
      <c r="R1571" s="20"/>
      <c r="S1571" s="20">
        <v>0.2</v>
      </c>
      <c r="T1571" s="14"/>
      <c r="U1571" s="20"/>
      <c r="V1571" s="14"/>
      <c r="W1571" s="14">
        <f t="shared" si="20"/>
        <v>9.0000000000000011E-2</v>
      </c>
      <c r="X1571" s="23"/>
    </row>
    <row r="1572" spans="2:24" ht="18" x14ac:dyDescent="0.25">
      <c r="B1572" s="16"/>
      <c r="C1572" s="17"/>
      <c r="D1572" s="17"/>
      <c r="E1572" s="18"/>
      <c r="F1572" s="17"/>
      <c r="G1572" s="17"/>
      <c r="H1572" s="17"/>
      <c r="I1572" s="17"/>
      <c r="J1572" s="17"/>
      <c r="K1572" s="17"/>
      <c r="L1572" s="17"/>
      <c r="M1572" s="17"/>
      <c r="N1572" s="17"/>
      <c r="O1572" s="19"/>
      <c r="P1572" s="13"/>
      <c r="Q1572" s="20">
        <v>0.45</v>
      </c>
      <c r="R1572" s="20"/>
      <c r="S1572" s="20">
        <v>0.2</v>
      </c>
      <c r="T1572" s="14"/>
      <c r="U1572" s="20"/>
      <c r="V1572" s="14"/>
      <c r="W1572" s="14">
        <f t="shared" si="20"/>
        <v>9.0000000000000011E-2</v>
      </c>
      <c r="X1572" s="23"/>
    </row>
    <row r="1573" spans="2:24" ht="18" x14ac:dyDescent="0.25">
      <c r="B1573" s="16"/>
      <c r="C1573" s="18"/>
      <c r="D1573" s="18"/>
      <c r="E1573" s="18"/>
      <c r="F1573" s="18"/>
      <c r="G1573" s="18"/>
      <c r="H1573" s="18"/>
      <c r="I1573" s="18"/>
      <c r="J1573" s="18"/>
      <c r="K1573" s="18"/>
      <c r="L1573" s="18"/>
      <c r="M1573" s="18"/>
      <c r="N1573" s="18"/>
      <c r="O1573" s="19"/>
      <c r="P1573" s="412" t="s">
        <v>362</v>
      </c>
      <c r="Q1573" s="20"/>
      <c r="R1573" s="20"/>
      <c r="S1573" s="20"/>
      <c r="T1573" s="14"/>
      <c r="U1573" s="20"/>
      <c r="V1573" s="14"/>
      <c r="W1573" s="14"/>
      <c r="X1573" s="23"/>
    </row>
    <row r="1574" spans="2:24" ht="18" x14ac:dyDescent="0.25">
      <c r="B1574" s="16"/>
      <c r="C1574" s="17"/>
      <c r="D1574" s="24"/>
      <c r="E1574" s="17"/>
      <c r="F1574" s="17"/>
      <c r="G1574" s="17"/>
      <c r="H1574" s="17"/>
      <c r="I1574" s="17"/>
      <c r="J1574" s="18"/>
      <c r="K1574" s="17"/>
      <c r="L1574" s="17"/>
      <c r="M1574" s="17"/>
      <c r="N1574" s="17"/>
      <c r="O1574" s="19"/>
      <c r="P1574" s="20"/>
      <c r="Q1574" s="195"/>
      <c r="R1574" s="20"/>
      <c r="S1574" s="14"/>
      <c r="T1574" s="14"/>
      <c r="U1574" s="20"/>
      <c r="V1574" s="20"/>
      <c r="W1574" s="14"/>
      <c r="X1574" s="23"/>
    </row>
    <row r="1575" spans="2:24" ht="18" x14ac:dyDescent="0.25">
      <c r="B1575" s="16"/>
      <c r="C1575" s="18"/>
      <c r="D1575" s="17"/>
      <c r="E1575" s="17"/>
      <c r="F1575" s="17"/>
      <c r="G1575" s="17"/>
      <c r="H1575" s="18"/>
      <c r="I1575" s="18"/>
      <c r="J1575" s="17"/>
      <c r="K1575" s="18"/>
      <c r="L1575" s="17"/>
      <c r="M1575" s="17"/>
      <c r="N1575" s="17"/>
      <c r="O1575" s="19"/>
      <c r="P1575" s="20"/>
      <c r="Q1575" s="20"/>
      <c r="R1575" s="20"/>
      <c r="S1575" s="20"/>
      <c r="T1575" s="14"/>
      <c r="U1575" s="20"/>
      <c r="V1575" s="20"/>
      <c r="W1575" s="14"/>
      <c r="X1575" s="23"/>
    </row>
    <row r="1576" spans="2:24" ht="18" x14ac:dyDescent="0.25">
      <c r="B1576" s="16"/>
      <c r="C1576" s="17"/>
      <c r="D1576" s="17"/>
      <c r="E1576" s="17"/>
      <c r="F1576" s="17"/>
      <c r="G1576" s="17"/>
      <c r="H1576" s="17"/>
      <c r="I1576" s="17"/>
      <c r="J1576" s="17"/>
      <c r="K1576" s="17"/>
      <c r="L1576" s="17"/>
      <c r="M1576" s="17"/>
      <c r="N1576" s="17"/>
      <c r="O1576" s="19"/>
      <c r="Q1576" s="20"/>
      <c r="R1576" s="20"/>
      <c r="S1576" s="20"/>
      <c r="T1576" s="14"/>
      <c r="U1576" s="20"/>
      <c r="V1576" s="20"/>
      <c r="W1576" s="14"/>
      <c r="X1576" s="23"/>
    </row>
    <row r="1577" spans="2:24" ht="18" x14ac:dyDescent="0.25">
      <c r="B1577" s="16"/>
      <c r="C1577" s="17"/>
      <c r="D1577" s="17"/>
      <c r="E1577" s="17"/>
      <c r="F1577" s="17"/>
      <c r="G1577" s="17"/>
      <c r="H1577" s="17"/>
      <c r="I1577" s="17"/>
      <c r="J1577" s="17"/>
      <c r="K1577" s="17"/>
      <c r="L1577" s="17"/>
      <c r="M1577" s="17"/>
      <c r="N1577" s="17"/>
      <c r="O1577" s="19"/>
      <c r="P1577" s="21"/>
      <c r="Q1577" s="20"/>
      <c r="R1577" s="20"/>
      <c r="S1577" s="20"/>
      <c r="T1577" s="14"/>
      <c r="U1577" s="20"/>
      <c r="V1577" s="20"/>
      <c r="W1577" s="14"/>
      <c r="X1577" s="23"/>
    </row>
    <row r="1578" spans="2:24" ht="18" x14ac:dyDescent="0.25">
      <c r="B1578" s="16"/>
      <c r="D1578" s="17"/>
      <c r="E1578" s="17"/>
      <c r="F1578" s="17"/>
      <c r="G1578" s="17"/>
      <c r="H1578" s="17"/>
      <c r="I1578" s="17"/>
      <c r="J1578" s="17"/>
      <c r="K1578" s="17"/>
      <c r="L1578" s="17"/>
      <c r="M1578" s="17"/>
      <c r="N1578" s="17"/>
      <c r="O1578" s="19"/>
      <c r="P1578" s="25"/>
      <c r="Q1578" s="20"/>
      <c r="R1578" s="20"/>
      <c r="S1578" s="20"/>
      <c r="T1578" s="20"/>
      <c r="U1578" s="20"/>
      <c r="V1578" s="20"/>
      <c r="W1578" s="14"/>
      <c r="X1578" s="23"/>
    </row>
    <row r="1579" spans="2:24" ht="18" x14ac:dyDescent="0.25">
      <c r="B1579" s="16"/>
      <c r="C1579" s="17"/>
      <c r="D1579" s="17"/>
      <c r="E1579" s="17"/>
      <c r="F1579" s="17"/>
      <c r="G1579" s="17"/>
      <c r="H1579" s="17"/>
      <c r="I1579" s="17"/>
      <c r="J1579" s="17"/>
      <c r="K1579" s="17"/>
      <c r="L1579" s="17"/>
      <c r="M1579" s="17"/>
      <c r="N1579" s="17"/>
      <c r="O1579" s="19"/>
      <c r="P1579" s="21"/>
      <c r="Q1579" s="20"/>
      <c r="R1579" s="20"/>
      <c r="S1579" s="20"/>
      <c r="T1579" s="20"/>
      <c r="U1579" s="20"/>
      <c r="V1579" s="20"/>
      <c r="W1579" s="14"/>
      <c r="X1579" s="23"/>
    </row>
    <row r="1580" spans="2:24" ht="18" x14ac:dyDescent="0.25">
      <c r="B1580" s="16"/>
      <c r="C1580" s="17"/>
      <c r="D1580" s="17"/>
      <c r="E1580" s="17"/>
      <c r="F1580" s="17"/>
      <c r="G1580" s="17"/>
      <c r="H1580" s="17"/>
      <c r="I1580" s="17"/>
      <c r="J1580" s="17"/>
      <c r="K1580" s="17"/>
      <c r="L1580" s="17"/>
      <c r="M1580" s="17"/>
      <c r="N1580" s="17"/>
      <c r="O1580" s="19"/>
      <c r="P1580" s="21"/>
      <c r="Q1580" s="20"/>
      <c r="R1580" s="20"/>
      <c r="S1580" s="20"/>
      <c r="T1580" s="20"/>
      <c r="U1580" s="20"/>
      <c r="V1580" s="20"/>
      <c r="W1580" s="14"/>
      <c r="X1580" s="23"/>
    </row>
    <row r="1581" spans="2:24" ht="18" x14ac:dyDescent="0.25">
      <c r="B1581" s="16"/>
      <c r="C1581" s="17"/>
      <c r="D1581" s="17"/>
      <c r="E1581" s="17"/>
      <c r="F1581" s="17"/>
      <c r="G1581" s="17"/>
      <c r="H1581" s="17"/>
      <c r="I1581" s="17"/>
      <c r="J1581" s="17"/>
      <c r="K1581" s="17"/>
      <c r="L1581" s="17"/>
      <c r="M1581" s="17"/>
      <c r="N1581" s="17"/>
      <c r="O1581" s="19"/>
      <c r="P1581" s="21"/>
      <c r="Q1581" s="20"/>
      <c r="R1581" s="20"/>
      <c r="S1581" s="20"/>
      <c r="T1581" s="20"/>
      <c r="U1581" s="20"/>
      <c r="V1581" s="20"/>
      <c r="W1581" s="14"/>
      <c r="X1581" s="23"/>
    </row>
    <row r="1582" spans="2:24" ht="18" x14ac:dyDescent="0.25">
      <c r="B1582" s="16"/>
      <c r="C1582" s="17"/>
      <c r="D1582" s="17"/>
      <c r="E1582" s="17"/>
      <c r="F1582" s="17"/>
      <c r="G1582" s="17"/>
      <c r="H1582" s="17"/>
      <c r="I1582" s="17"/>
      <c r="J1582" s="17"/>
      <c r="K1582" s="17"/>
      <c r="L1582" s="17"/>
      <c r="M1582" s="17"/>
      <c r="N1582" s="17"/>
      <c r="O1582" s="19"/>
      <c r="P1582" s="26"/>
      <c r="Q1582" s="20"/>
      <c r="R1582" s="20"/>
      <c r="S1582" s="20"/>
      <c r="T1582" s="20"/>
      <c r="U1582" s="20"/>
      <c r="V1582" s="20"/>
      <c r="W1582" s="14"/>
      <c r="X1582" s="23"/>
    </row>
    <row r="1583" spans="2:24" ht="18" x14ac:dyDescent="0.25">
      <c r="B1583" s="16"/>
      <c r="C1583" s="17"/>
      <c r="D1583" s="17"/>
      <c r="E1583" s="17"/>
      <c r="F1583" s="17"/>
      <c r="G1583" s="17"/>
      <c r="H1583" s="17"/>
      <c r="I1583" s="17"/>
      <c r="J1583" s="17"/>
      <c r="K1583" s="17"/>
      <c r="L1583" s="17"/>
      <c r="M1583" s="17"/>
      <c r="N1583" s="17"/>
      <c r="O1583" s="19"/>
      <c r="P1583" s="26"/>
      <c r="Q1583" s="20"/>
      <c r="R1583" s="20"/>
      <c r="S1583" s="20"/>
      <c r="T1583" s="20"/>
      <c r="U1583" s="20"/>
      <c r="V1583" s="20"/>
      <c r="W1583" s="14"/>
      <c r="X1583" s="23"/>
    </row>
    <row r="1584" spans="2:24" ht="18.75" thickBot="1" x14ac:dyDescent="0.3">
      <c r="B1584" s="27"/>
      <c r="C1584" s="28"/>
      <c r="D1584" s="29"/>
      <c r="E1584" s="28"/>
      <c r="F1584" s="29"/>
      <c r="G1584" s="29"/>
      <c r="H1584" s="29"/>
      <c r="I1584" s="29"/>
      <c r="J1584" s="29"/>
      <c r="K1584" s="29"/>
      <c r="L1584" s="29"/>
      <c r="M1584" s="29"/>
      <c r="N1584" s="29"/>
      <c r="O1584" s="30"/>
      <c r="P1584" s="31"/>
      <c r="Q1584" s="32"/>
      <c r="R1584" s="32"/>
      <c r="S1584" s="32"/>
      <c r="T1584" s="32"/>
      <c r="U1584" s="32"/>
      <c r="V1584" s="33"/>
      <c r="W1584" s="34"/>
      <c r="X1584" s="35"/>
    </row>
    <row r="1585" spans="2:24" ht="18.75" thickBot="1" x14ac:dyDescent="0.3">
      <c r="B1585" s="786"/>
      <c r="C1585" s="787"/>
      <c r="D1585" s="787"/>
      <c r="E1585" s="787"/>
      <c r="F1585" s="787"/>
      <c r="G1585" s="787"/>
      <c r="H1585" s="787"/>
      <c r="I1585" s="787"/>
      <c r="J1585" s="787"/>
      <c r="K1585" s="787"/>
      <c r="L1585" s="787"/>
      <c r="M1585" s="787"/>
      <c r="N1585" s="787"/>
      <c r="O1585" s="787"/>
      <c r="P1585" s="788" t="s">
        <v>58</v>
      </c>
      <c r="Q1585" s="787"/>
      <c r="R1585" s="789" t="s">
        <v>53</v>
      </c>
      <c r="S1585" s="790"/>
      <c r="T1585" s="790"/>
      <c r="U1585" s="791"/>
      <c r="V1585" s="36"/>
      <c r="W1585" s="37"/>
      <c r="X1585" s="38">
        <f>SUM(W1562:W1584)</f>
        <v>1.7557000000000003</v>
      </c>
    </row>
    <row r="1586" spans="2:24" ht="17.25" thickBot="1" x14ac:dyDescent="0.3">
      <c r="B1586" s="792" t="s">
        <v>59</v>
      </c>
      <c r="C1586" s="793"/>
      <c r="D1586" s="793"/>
      <c r="E1586" s="793"/>
      <c r="F1586" s="793"/>
      <c r="G1586" s="793"/>
      <c r="H1586" s="793"/>
      <c r="I1586" s="794"/>
      <c r="J1586" s="792" t="s">
        <v>60</v>
      </c>
      <c r="K1586" s="793"/>
      <c r="L1586" s="793"/>
      <c r="M1586" s="793"/>
      <c r="N1586" s="793"/>
      <c r="O1586" s="793"/>
      <c r="P1586" s="794"/>
      <c r="Q1586" s="39"/>
      <c r="R1586" s="40"/>
      <c r="S1586" s="40"/>
      <c r="T1586" s="40"/>
      <c r="U1586" s="40"/>
      <c r="V1586" s="40"/>
      <c r="W1586" s="40"/>
      <c r="X1586" s="41"/>
    </row>
    <row r="1587" spans="2:24" ht="21" thickBot="1" x14ac:dyDescent="0.3">
      <c r="B1587" s="795"/>
      <c r="C1587" s="787"/>
      <c r="D1587" s="787"/>
      <c r="E1587" s="787"/>
      <c r="F1587" s="787"/>
      <c r="G1587" s="787"/>
      <c r="H1587" s="787"/>
      <c r="I1587" s="796"/>
      <c r="J1587" s="795"/>
      <c r="K1587" s="787"/>
      <c r="L1587" s="787"/>
      <c r="M1587" s="787"/>
      <c r="N1587" s="787"/>
      <c r="O1587" s="787"/>
      <c r="P1587" s="796"/>
      <c r="Q1587" s="797" t="s">
        <v>61</v>
      </c>
      <c r="R1587" s="798"/>
      <c r="S1587" s="798"/>
      <c r="T1587" s="798"/>
      <c r="U1587" s="798"/>
      <c r="V1587" s="798"/>
      <c r="W1587" s="799"/>
      <c r="X1587" s="42">
        <f>X1585</f>
        <v>1.7557000000000003</v>
      </c>
    </row>
    <row r="1589" spans="2:24" ht="15.75" thickBot="1" x14ac:dyDescent="0.3"/>
    <row r="1590" spans="2:24" x14ac:dyDescent="0.25">
      <c r="B1590" s="800"/>
      <c r="C1590" s="793"/>
      <c r="D1590" s="793"/>
      <c r="E1590" s="793"/>
      <c r="F1590" s="793"/>
      <c r="G1590" s="803" t="s">
        <v>42</v>
      </c>
      <c r="H1590" s="793"/>
      <c r="I1590" s="793"/>
      <c r="J1590" s="793"/>
      <c r="K1590" s="793"/>
      <c r="L1590" s="793"/>
      <c r="M1590" s="793"/>
      <c r="N1590" s="793"/>
      <c r="O1590" s="793"/>
      <c r="P1590" s="793"/>
      <c r="Q1590" s="793"/>
      <c r="R1590" s="804" t="s">
        <v>1</v>
      </c>
      <c r="S1590" s="805"/>
      <c r="T1590" s="805"/>
      <c r="U1590" s="806"/>
      <c r="V1590" s="807" t="s">
        <v>43</v>
      </c>
      <c r="W1590" s="805"/>
      <c r="X1590" s="808"/>
    </row>
    <row r="1591" spans="2:24" x14ac:dyDescent="0.25">
      <c r="B1591" s="801"/>
      <c r="C1591" s="802"/>
      <c r="D1591" s="802"/>
      <c r="E1591" s="802"/>
      <c r="F1591" s="802"/>
      <c r="G1591" s="801"/>
      <c r="H1591" s="802"/>
      <c r="I1591" s="802"/>
      <c r="J1591" s="802"/>
      <c r="K1591" s="802"/>
      <c r="L1591" s="802"/>
      <c r="M1591" s="802"/>
      <c r="N1591" s="802"/>
      <c r="O1591" s="802"/>
      <c r="P1591" s="802"/>
      <c r="Q1591" s="802"/>
      <c r="R1591" s="809" t="s">
        <v>3</v>
      </c>
      <c r="S1591" s="810"/>
      <c r="T1591" s="810"/>
      <c r="U1591" s="811"/>
      <c r="V1591" s="812">
        <v>1</v>
      </c>
      <c r="W1591" s="810"/>
      <c r="X1591" s="813"/>
    </row>
    <row r="1592" spans="2:24" ht="15.75" thickBot="1" x14ac:dyDescent="0.3">
      <c r="B1592" s="795"/>
      <c r="C1592" s="787"/>
      <c r="D1592" s="787"/>
      <c r="E1592" s="787"/>
      <c r="F1592" s="787"/>
      <c r="G1592" s="795"/>
      <c r="H1592" s="787"/>
      <c r="I1592" s="787"/>
      <c r="J1592" s="787"/>
      <c r="K1592" s="787"/>
      <c r="L1592" s="787"/>
      <c r="M1592" s="787"/>
      <c r="N1592" s="787"/>
      <c r="O1592" s="787"/>
      <c r="P1592" s="787"/>
      <c r="Q1592" s="787"/>
      <c r="R1592" s="814" t="s">
        <v>4</v>
      </c>
      <c r="S1592" s="815"/>
      <c r="T1592" s="815"/>
      <c r="U1592" s="816"/>
      <c r="V1592" s="817">
        <v>44236</v>
      </c>
      <c r="W1592" s="818"/>
      <c r="X1592" s="819"/>
    </row>
    <row r="1593" spans="2:24" x14ac:dyDescent="0.25">
      <c r="B1593" s="820" t="s">
        <v>44</v>
      </c>
      <c r="C1593" s="793"/>
      <c r="D1593" s="793"/>
      <c r="E1593" s="793"/>
      <c r="F1593" s="794"/>
      <c r="G1593" s="821" t="s">
        <v>45</v>
      </c>
      <c r="H1593" s="822"/>
      <c r="I1593" s="822"/>
      <c r="J1593" s="822"/>
      <c r="K1593" s="822"/>
      <c r="L1593" s="822"/>
      <c r="M1593" s="822"/>
      <c r="N1593" s="822"/>
      <c r="O1593" s="822"/>
      <c r="P1593" s="822"/>
      <c r="Q1593" s="822"/>
      <c r="R1593" s="822"/>
      <c r="S1593" s="822"/>
      <c r="T1593" s="822"/>
      <c r="U1593" s="822"/>
      <c r="V1593" s="822"/>
      <c r="W1593" s="822"/>
      <c r="X1593" s="823"/>
    </row>
    <row r="1594" spans="2:24" ht="15.75" thickBot="1" x14ac:dyDescent="0.3">
      <c r="B1594" s="795"/>
      <c r="C1594" s="787"/>
      <c r="D1594" s="787"/>
      <c r="E1594" s="787"/>
      <c r="F1594" s="796"/>
      <c r="G1594" s="824"/>
      <c r="H1594" s="825"/>
      <c r="I1594" s="825"/>
      <c r="J1594" s="825"/>
      <c r="K1594" s="825"/>
      <c r="L1594" s="825"/>
      <c r="M1594" s="825"/>
      <c r="N1594" s="825"/>
      <c r="O1594" s="825"/>
      <c r="P1594" s="825"/>
      <c r="Q1594" s="825"/>
      <c r="R1594" s="825"/>
      <c r="S1594" s="825"/>
      <c r="T1594" s="825"/>
      <c r="U1594" s="825"/>
      <c r="V1594" s="825"/>
      <c r="W1594" s="825"/>
      <c r="X1594" s="826"/>
    </row>
    <row r="1595" spans="2:24" ht="18.75" thickBot="1" x14ac:dyDescent="0.3">
      <c r="B1595" s="827" t="s">
        <v>46</v>
      </c>
      <c r="C1595" s="798"/>
      <c r="D1595" s="798"/>
      <c r="E1595" s="798"/>
      <c r="F1595" s="798"/>
      <c r="G1595" s="798"/>
      <c r="H1595" s="822" t="s">
        <v>47</v>
      </c>
      <c r="I1595" s="793"/>
      <c r="J1595" s="828"/>
      <c r="K1595" s="798"/>
      <c r="L1595" s="798"/>
      <c r="M1595" s="798"/>
      <c r="N1595" s="798"/>
      <c r="O1595" s="798"/>
      <c r="P1595" s="828" t="s">
        <v>48</v>
      </c>
      <c r="Q1595" s="798"/>
      <c r="R1595" s="798"/>
      <c r="S1595" s="798"/>
      <c r="T1595" s="798"/>
      <c r="U1595" s="798"/>
      <c r="V1595" s="798"/>
      <c r="W1595" s="798"/>
      <c r="X1595" s="799"/>
    </row>
    <row r="1596" spans="2:24" ht="46.5" customHeight="1" thickBot="1" x14ac:dyDescent="0.3">
      <c r="B1596" s="829">
        <f>PRESUPUESTO!$B$60</f>
        <v>8</v>
      </c>
      <c r="C1596" s="793"/>
      <c r="D1596" s="793"/>
      <c r="E1596" s="793"/>
      <c r="F1596" s="793"/>
      <c r="G1596" s="793"/>
      <c r="H1596" s="830">
        <f>PRESUPUESTO!B63</f>
        <v>8.0299999999999994</v>
      </c>
      <c r="I1596" s="831"/>
      <c r="J1596" s="832" t="str">
        <f>PRESUPUESTO!$F$60</f>
        <v>COCINETA</v>
      </c>
      <c r="K1596" s="798"/>
      <c r="L1596" s="798"/>
      <c r="M1596" s="798"/>
      <c r="N1596" s="798"/>
      <c r="O1596" s="799"/>
      <c r="P1596" s="833" t="str">
        <f>PRESUPUESTO!F63</f>
        <v>Sumiistro e instalación de mueble en madera melaminica en oficina Sintraofipucar, incluye puertas, entrepaños, cortesy divisiones según diseño.</v>
      </c>
      <c r="Q1596" s="793"/>
      <c r="R1596" s="793"/>
      <c r="S1596" s="793"/>
      <c r="T1596" s="793"/>
      <c r="U1596" s="793"/>
      <c r="V1596" s="793"/>
      <c r="W1596" s="793"/>
      <c r="X1596" s="794"/>
    </row>
    <row r="1597" spans="2:24" ht="18.75" thickBot="1" x14ac:dyDescent="0.3">
      <c r="B1597" s="821" t="s">
        <v>49</v>
      </c>
      <c r="C1597" s="834"/>
      <c r="D1597" s="834"/>
      <c r="E1597" s="834"/>
      <c r="F1597" s="834"/>
      <c r="G1597" s="834"/>
      <c r="H1597" s="835"/>
      <c r="I1597" s="835"/>
      <c r="J1597" s="834"/>
      <c r="K1597" s="834"/>
      <c r="L1597" s="834"/>
      <c r="M1597" s="834"/>
      <c r="N1597" s="834"/>
      <c r="O1597" s="834"/>
      <c r="P1597" s="837" t="s">
        <v>50</v>
      </c>
      <c r="Q1597" s="839" t="s">
        <v>51</v>
      </c>
      <c r="R1597" s="840"/>
      <c r="S1597" s="841"/>
      <c r="T1597" s="842" t="s">
        <v>20</v>
      </c>
      <c r="U1597" s="844" t="s">
        <v>52</v>
      </c>
      <c r="V1597" s="846" t="s">
        <v>53</v>
      </c>
      <c r="W1597" s="847"/>
      <c r="X1597" s="848"/>
    </row>
    <row r="1598" spans="2:24" ht="26.25" thickBot="1" x14ac:dyDescent="0.3">
      <c r="B1598" s="836"/>
      <c r="C1598" s="835"/>
      <c r="D1598" s="835"/>
      <c r="E1598" s="835"/>
      <c r="F1598" s="835"/>
      <c r="G1598" s="835"/>
      <c r="H1598" s="835"/>
      <c r="I1598" s="835"/>
      <c r="J1598" s="835"/>
      <c r="K1598" s="835"/>
      <c r="L1598" s="835"/>
      <c r="M1598" s="835"/>
      <c r="N1598" s="835"/>
      <c r="O1598" s="835"/>
      <c r="P1598" s="838"/>
      <c r="Q1598" s="4" t="s">
        <v>54</v>
      </c>
      <c r="R1598" s="5" t="s">
        <v>55</v>
      </c>
      <c r="S1598" s="6" t="s">
        <v>56</v>
      </c>
      <c r="T1598" s="843"/>
      <c r="U1598" s="845"/>
      <c r="V1598" s="7" t="s">
        <v>57</v>
      </c>
      <c r="W1598" s="8" t="s">
        <v>21</v>
      </c>
      <c r="X1598" s="9" t="s">
        <v>22</v>
      </c>
    </row>
    <row r="1599" spans="2:24" ht="18" x14ac:dyDescent="0.25">
      <c r="B1599" s="10"/>
      <c r="C1599" s="11"/>
      <c r="D1599" s="11"/>
      <c r="E1599" s="11"/>
      <c r="F1599" s="11"/>
      <c r="G1599" s="11"/>
      <c r="H1599" s="11"/>
      <c r="I1599" s="11"/>
      <c r="J1599" s="11"/>
      <c r="K1599" s="11"/>
      <c r="L1599" s="11"/>
      <c r="M1599" s="11"/>
      <c r="N1599" s="11"/>
      <c r="O1599" s="12"/>
      <c r="P1599" s="13"/>
      <c r="Q1599" s="14"/>
      <c r="R1599" s="14"/>
      <c r="S1599" s="14"/>
      <c r="T1599" s="14"/>
      <c r="U1599" s="14"/>
      <c r="V1599" s="14"/>
      <c r="W1599" s="14"/>
      <c r="X1599" s="15"/>
    </row>
    <row r="1600" spans="2:24" ht="18" x14ac:dyDescent="0.25">
      <c r="B1600" s="16"/>
      <c r="C1600" s="17"/>
      <c r="D1600" s="17"/>
      <c r="E1600" s="17"/>
      <c r="F1600" s="18"/>
      <c r="G1600" s="18"/>
      <c r="H1600" s="18"/>
      <c r="I1600" s="18"/>
      <c r="J1600" s="18"/>
      <c r="K1600" s="18"/>
      <c r="L1600" s="17"/>
      <c r="M1600" s="17"/>
      <c r="N1600" s="17"/>
      <c r="O1600" s="19"/>
      <c r="P1600" s="412" t="s">
        <v>356</v>
      </c>
      <c r="Q1600" s="415"/>
      <c r="R1600" s="14"/>
      <c r="S1600" s="14"/>
      <c r="T1600" s="14"/>
      <c r="U1600" s="14">
        <v>1</v>
      </c>
      <c r="V1600" s="14"/>
      <c r="W1600" s="14"/>
      <c r="X1600" s="15"/>
    </row>
    <row r="1601" spans="2:24" ht="18" x14ac:dyDescent="0.25">
      <c r="B1601" s="16"/>
      <c r="C1601" s="17"/>
      <c r="D1601" s="17"/>
      <c r="E1601" s="17"/>
      <c r="F1601" s="18"/>
      <c r="G1601" s="18"/>
      <c r="H1601" s="18"/>
      <c r="I1601" s="18"/>
      <c r="J1601" s="18"/>
      <c r="K1601" s="18"/>
      <c r="L1601" s="17"/>
      <c r="M1601" s="17"/>
      <c r="N1601" s="17"/>
      <c r="O1601" s="19"/>
      <c r="P1601" s="20"/>
      <c r="Q1601" s="20"/>
      <c r="R1601" s="14"/>
      <c r="S1601" s="14"/>
      <c r="T1601" s="14"/>
      <c r="U1601" s="14"/>
      <c r="V1601" s="14"/>
      <c r="W1601" s="14"/>
      <c r="X1601" s="15"/>
    </row>
    <row r="1602" spans="2:24" ht="18" x14ac:dyDescent="0.25">
      <c r="B1602" s="16"/>
      <c r="C1602" s="17"/>
      <c r="D1602" s="17"/>
      <c r="E1602" s="17"/>
      <c r="F1602" s="18"/>
      <c r="G1602" s="18"/>
      <c r="H1602" s="18"/>
      <c r="I1602" s="18"/>
      <c r="J1602" s="18"/>
      <c r="K1602" s="18"/>
      <c r="L1602" s="17"/>
      <c r="M1602" s="17"/>
      <c r="N1602" s="17"/>
      <c r="O1602" s="19"/>
      <c r="P1602" s="20"/>
      <c r="Q1602" s="20"/>
      <c r="R1602" s="20"/>
      <c r="S1602" s="14"/>
      <c r="T1602" s="14"/>
      <c r="U1602" s="20"/>
      <c r="V1602" s="14"/>
      <c r="W1602" s="14"/>
      <c r="X1602" s="15"/>
    </row>
    <row r="1603" spans="2:24" ht="18" x14ac:dyDescent="0.25">
      <c r="B1603" s="16"/>
      <c r="D1603" s="17"/>
      <c r="E1603" s="17"/>
      <c r="F1603" s="18"/>
      <c r="G1603" s="18"/>
      <c r="H1603" s="18"/>
      <c r="J1603" s="18"/>
      <c r="K1603" s="18"/>
      <c r="L1603" s="17"/>
      <c r="M1603" s="17"/>
      <c r="N1603" s="17"/>
      <c r="O1603" s="19"/>
      <c r="P1603" s="20"/>
      <c r="Q1603" s="20"/>
      <c r="R1603" s="20"/>
      <c r="S1603" s="20"/>
      <c r="T1603" s="14"/>
      <c r="U1603" s="20"/>
      <c r="V1603" s="14"/>
      <c r="W1603" s="14"/>
      <c r="X1603" s="15"/>
    </row>
    <row r="1604" spans="2:24" ht="18" x14ac:dyDescent="0.25">
      <c r="B1604" s="22"/>
      <c r="C1604" s="17"/>
      <c r="D1604" s="18"/>
      <c r="E1604" s="17"/>
      <c r="F1604" s="18"/>
      <c r="G1604" s="18"/>
      <c r="H1604" s="18"/>
      <c r="I1604" s="18"/>
      <c r="J1604" s="18"/>
      <c r="K1604" s="18"/>
      <c r="L1604" s="17"/>
      <c r="M1604" s="17"/>
      <c r="N1604" s="17"/>
      <c r="O1604" s="19"/>
      <c r="P1604" s="21"/>
      <c r="Q1604" s="20"/>
      <c r="R1604" s="20"/>
      <c r="S1604" s="20"/>
      <c r="T1604" s="14"/>
      <c r="U1604" s="20"/>
      <c r="V1604" s="14"/>
      <c r="W1604" s="14"/>
      <c r="X1604" s="15"/>
    </row>
    <row r="1605" spans="2:24" ht="18" x14ac:dyDescent="0.25">
      <c r="B1605" s="16"/>
      <c r="C1605" s="17"/>
      <c r="D1605" s="17"/>
      <c r="E1605" s="17"/>
      <c r="F1605" s="18"/>
      <c r="G1605" s="18"/>
      <c r="H1605" s="18"/>
      <c r="I1605" s="18"/>
      <c r="J1605" s="18"/>
      <c r="K1605" s="18"/>
      <c r="L1605" s="17"/>
      <c r="M1605" s="17"/>
      <c r="N1605" s="17"/>
      <c r="O1605" s="19"/>
      <c r="P1605" s="412" t="s">
        <v>361</v>
      </c>
      <c r="Q1605" s="20"/>
      <c r="R1605" s="20"/>
      <c r="S1605" s="20"/>
      <c r="T1605" s="14"/>
      <c r="U1605" s="20"/>
      <c r="V1605" s="14"/>
      <c r="W1605" s="14"/>
      <c r="X1605" s="23"/>
    </row>
    <row r="1606" spans="2:24" ht="18" x14ac:dyDescent="0.25">
      <c r="B1606" s="16"/>
      <c r="C1606" s="17"/>
      <c r="D1606" s="17"/>
      <c r="E1606" s="17"/>
      <c r="F1606" s="17"/>
      <c r="G1606" s="17"/>
      <c r="H1606" s="17"/>
      <c r="I1606" s="17"/>
      <c r="J1606" s="17"/>
      <c r="K1606" s="17"/>
      <c r="L1606" s="17"/>
      <c r="M1606" s="17"/>
      <c r="N1606" s="17"/>
      <c r="O1606" s="19"/>
      <c r="P1606" s="20"/>
      <c r="Q1606" s="20"/>
      <c r="R1606" s="194"/>
      <c r="S1606" s="20"/>
      <c r="T1606" s="14"/>
      <c r="U1606" s="20"/>
      <c r="V1606" s="14"/>
      <c r="W1606" s="14"/>
      <c r="X1606" s="23"/>
    </row>
    <row r="1607" spans="2:24" ht="18" x14ac:dyDescent="0.25">
      <c r="B1607" s="16"/>
      <c r="C1607" s="18"/>
      <c r="D1607" s="17"/>
      <c r="E1607" s="17"/>
      <c r="F1607" s="17"/>
      <c r="G1607" s="17"/>
      <c r="H1607" s="17"/>
      <c r="I1607" s="17"/>
      <c r="J1607" s="17"/>
      <c r="K1607" s="17"/>
      <c r="L1607" s="17"/>
      <c r="M1607" s="17"/>
      <c r="N1607" s="17"/>
      <c r="O1607" s="19"/>
      <c r="P1607" s="20"/>
      <c r="Q1607" s="20"/>
      <c r="R1607" s="20"/>
      <c r="S1607" s="20"/>
      <c r="T1607" s="14"/>
      <c r="U1607" s="20"/>
      <c r="V1607" s="14"/>
      <c r="W1607" s="14"/>
      <c r="X1607" s="23"/>
    </row>
    <row r="1608" spans="2:24" ht="18" x14ac:dyDescent="0.25">
      <c r="B1608" s="16"/>
      <c r="C1608" s="17"/>
      <c r="D1608" s="17"/>
      <c r="E1608" s="17"/>
      <c r="F1608" s="17"/>
      <c r="G1608" s="17"/>
      <c r="H1608" s="17"/>
      <c r="I1608" s="17"/>
      <c r="J1608" s="17"/>
      <c r="K1608" s="17"/>
      <c r="L1608" s="17"/>
      <c r="M1608" s="17"/>
      <c r="N1608" s="17"/>
      <c r="O1608" s="19"/>
      <c r="P1608" s="20"/>
      <c r="Q1608" s="20"/>
      <c r="R1608" s="20"/>
      <c r="S1608" s="20"/>
      <c r="T1608" s="14"/>
      <c r="U1608" s="20"/>
      <c r="V1608" s="14"/>
      <c r="W1608" s="14"/>
      <c r="X1608" s="23"/>
    </row>
    <row r="1609" spans="2:24" ht="18" x14ac:dyDescent="0.25">
      <c r="B1609" s="16"/>
      <c r="C1609" s="17"/>
      <c r="D1609" s="17"/>
      <c r="E1609" s="18"/>
      <c r="F1609" s="17"/>
      <c r="G1609" s="17"/>
      <c r="H1609" s="17"/>
      <c r="I1609" s="17"/>
      <c r="J1609" s="17"/>
      <c r="K1609" s="17"/>
      <c r="L1609" s="17"/>
      <c r="M1609" s="17"/>
      <c r="N1609" s="17"/>
      <c r="O1609" s="19"/>
      <c r="P1609" s="13"/>
      <c r="Q1609" s="20"/>
      <c r="R1609" s="20"/>
      <c r="S1609" s="20"/>
      <c r="T1609" s="14"/>
      <c r="U1609" s="20"/>
      <c r="V1609" s="14"/>
      <c r="W1609" s="14"/>
      <c r="X1609" s="23"/>
    </row>
    <row r="1610" spans="2:24" ht="18" x14ac:dyDescent="0.25">
      <c r="B1610" s="16"/>
      <c r="C1610" s="18"/>
      <c r="D1610" s="18"/>
      <c r="E1610" s="18"/>
      <c r="F1610" s="18"/>
      <c r="G1610" s="18"/>
      <c r="H1610" s="18"/>
      <c r="I1610" s="18"/>
      <c r="J1610" s="18"/>
      <c r="K1610" s="18"/>
      <c r="L1610" s="18"/>
      <c r="M1610" s="18"/>
      <c r="N1610" s="18"/>
      <c r="O1610" s="19"/>
      <c r="P1610" s="412" t="s">
        <v>362</v>
      </c>
      <c r="Q1610" s="20"/>
      <c r="R1610" s="20"/>
      <c r="S1610" s="20"/>
      <c r="T1610" s="14"/>
      <c r="U1610" s="20"/>
      <c r="V1610" s="14"/>
      <c r="W1610" s="14"/>
      <c r="X1610" s="23"/>
    </row>
    <row r="1611" spans="2:24" ht="18" x14ac:dyDescent="0.25">
      <c r="B1611" s="16"/>
      <c r="C1611" s="17"/>
      <c r="D1611" s="24"/>
      <c r="E1611" s="17"/>
      <c r="F1611" s="17"/>
      <c r="G1611" s="17"/>
      <c r="H1611" s="17"/>
      <c r="I1611" s="17"/>
      <c r="J1611" s="18"/>
      <c r="K1611" s="17"/>
      <c r="L1611" s="17"/>
      <c r="M1611" s="17"/>
      <c r="N1611" s="17"/>
      <c r="O1611" s="19"/>
      <c r="P1611" s="20"/>
      <c r="Q1611" s="195"/>
      <c r="R1611" s="20"/>
      <c r="S1611" s="14"/>
      <c r="T1611" s="14"/>
      <c r="U1611" s="20"/>
      <c r="V1611" s="20"/>
      <c r="W1611" s="14"/>
      <c r="X1611" s="23"/>
    </row>
    <row r="1612" spans="2:24" ht="18" x14ac:dyDescent="0.25">
      <c r="B1612" s="16"/>
      <c r="C1612" s="18"/>
      <c r="D1612" s="17"/>
      <c r="E1612" s="17"/>
      <c r="F1612" s="17"/>
      <c r="G1612" s="17"/>
      <c r="H1612" s="18"/>
      <c r="I1612" s="18"/>
      <c r="J1612" s="17"/>
      <c r="K1612" s="18"/>
      <c r="L1612" s="17"/>
      <c r="M1612" s="17"/>
      <c r="N1612" s="17"/>
      <c r="O1612" s="19"/>
      <c r="P1612" s="20"/>
      <c r="Q1612" s="20"/>
      <c r="R1612" s="20"/>
      <c r="S1612" s="20"/>
      <c r="T1612" s="14"/>
      <c r="U1612" s="20"/>
      <c r="V1612" s="20"/>
      <c r="W1612" s="14"/>
      <c r="X1612" s="23"/>
    </row>
    <row r="1613" spans="2:24" ht="18" x14ac:dyDescent="0.25">
      <c r="B1613" s="16"/>
      <c r="C1613" s="17"/>
      <c r="D1613" s="17"/>
      <c r="E1613" s="17"/>
      <c r="F1613" s="17"/>
      <c r="G1613" s="17"/>
      <c r="H1613" s="17"/>
      <c r="I1613" s="17"/>
      <c r="J1613" s="17"/>
      <c r="K1613" s="17"/>
      <c r="L1613" s="17"/>
      <c r="M1613" s="17"/>
      <c r="N1613" s="17"/>
      <c r="O1613" s="19"/>
      <c r="Q1613" s="20"/>
      <c r="R1613" s="20"/>
      <c r="S1613" s="20"/>
      <c r="T1613" s="14"/>
      <c r="U1613" s="20"/>
      <c r="V1613" s="20"/>
      <c r="W1613" s="14"/>
      <c r="X1613" s="23"/>
    </row>
    <row r="1614" spans="2:24" ht="18" x14ac:dyDescent="0.25">
      <c r="B1614" s="16"/>
      <c r="C1614" s="17"/>
      <c r="D1614" s="17"/>
      <c r="E1614" s="17"/>
      <c r="F1614" s="17"/>
      <c r="G1614" s="17"/>
      <c r="H1614" s="17"/>
      <c r="I1614" s="17"/>
      <c r="J1614" s="17"/>
      <c r="K1614" s="17"/>
      <c r="L1614" s="17"/>
      <c r="M1614" s="17"/>
      <c r="N1614" s="17"/>
      <c r="O1614" s="19"/>
      <c r="P1614" s="21"/>
      <c r="Q1614" s="20"/>
      <c r="R1614" s="20"/>
      <c r="S1614" s="20"/>
      <c r="T1614" s="14"/>
      <c r="U1614" s="20"/>
      <c r="V1614" s="20"/>
      <c r="W1614" s="14"/>
      <c r="X1614" s="23"/>
    </row>
    <row r="1615" spans="2:24" ht="18" x14ac:dyDescent="0.25">
      <c r="B1615" s="16"/>
      <c r="D1615" s="17"/>
      <c r="E1615" s="17"/>
      <c r="F1615" s="17"/>
      <c r="G1615" s="17"/>
      <c r="H1615" s="17"/>
      <c r="I1615" s="17"/>
      <c r="J1615" s="17"/>
      <c r="K1615" s="17"/>
      <c r="L1615" s="17"/>
      <c r="M1615" s="17"/>
      <c r="N1615" s="17"/>
      <c r="O1615" s="19"/>
      <c r="P1615" s="25"/>
      <c r="Q1615" s="20"/>
      <c r="R1615" s="20"/>
      <c r="S1615" s="20"/>
      <c r="T1615" s="20"/>
      <c r="U1615" s="20"/>
      <c r="V1615" s="20"/>
      <c r="W1615" s="14"/>
      <c r="X1615" s="23"/>
    </row>
    <row r="1616" spans="2:24" ht="18" x14ac:dyDescent="0.25">
      <c r="B1616" s="16"/>
      <c r="C1616" s="17"/>
      <c r="D1616" s="17"/>
      <c r="E1616" s="17"/>
      <c r="F1616" s="17"/>
      <c r="G1616" s="17"/>
      <c r="H1616" s="17"/>
      <c r="I1616" s="17"/>
      <c r="J1616" s="17"/>
      <c r="K1616" s="17"/>
      <c r="L1616" s="17"/>
      <c r="M1616" s="17"/>
      <c r="N1616" s="17"/>
      <c r="O1616" s="19"/>
      <c r="P1616" s="21"/>
      <c r="Q1616" s="20"/>
      <c r="R1616" s="20"/>
      <c r="S1616" s="20"/>
      <c r="T1616" s="20"/>
      <c r="U1616" s="20"/>
      <c r="V1616" s="20"/>
      <c r="W1616" s="14"/>
      <c r="X1616" s="23"/>
    </row>
    <row r="1617" spans="2:24" ht="18" x14ac:dyDescent="0.25">
      <c r="B1617" s="16"/>
      <c r="C1617" s="17"/>
      <c r="D1617" s="17"/>
      <c r="E1617" s="17"/>
      <c r="F1617" s="17"/>
      <c r="G1617" s="17"/>
      <c r="H1617" s="17"/>
      <c r="I1617" s="17"/>
      <c r="J1617" s="17"/>
      <c r="K1617" s="17"/>
      <c r="L1617" s="17"/>
      <c r="M1617" s="17"/>
      <c r="N1617" s="17"/>
      <c r="O1617" s="19"/>
      <c r="P1617" s="21"/>
      <c r="Q1617" s="20"/>
      <c r="R1617" s="20"/>
      <c r="S1617" s="20"/>
      <c r="T1617" s="20"/>
      <c r="U1617" s="20"/>
      <c r="V1617" s="20"/>
      <c r="W1617" s="14"/>
      <c r="X1617" s="23"/>
    </row>
    <row r="1618" spans="2:24" ht="18" x14ac:dyDescent="0.25">
      <c r="B1618" s="16"/>
      <c r="C1618" s="17"/>
      <c r="D1618" s="17"/>
      <c r="E1618" s="17"/>
      <c r="F1618" s="17"/>
      <c r="G1618" s="17"/>
      <c r="H1618" s="17"/>
      <c r="I1618" s="17"/>
      <c r="J1618" s="17"/>
      <c r="K1618" s="17"/>
      <c r="L1618" s="17"/>
      <c r="M1618" s="17"/>
      <c r="N1618" s="17"/>
      <c r="O1618" s="19"/>
      <c r="P1618" s="21"/>
      <c r="Q1618" s="20"/>
      <c r="R1618" s="20"/>
      <c r="S1618" s="20"/>
      <c r="T1618" s="20"/>
      <c r="U1618" s="20"/>
      <c r="V1618" s="20"/>
      <c r="W1618" s="14"/>
      <c r="X1618" s="23"/>
    </row>
    <row r="1619" spans="2:24" ht="18" x14ac:dyDescent="0.25">
      <c r="B1619" s="16"/>
      <c r="C1619" s="17"/>
      <c r="D1619" s="17"/>
      <c r="E1619" s="17"/>
      <c r="F1619" s="17"/>
      <c r="G1619" s="17"/>
      <c r="H1619" s="17"/>
      <c r="I1619" s="17"/>
      <c r="J1619" s="17"/>
      <c r="K1619" s="17"/>
      <c r="L1619" s="17"/>
      <c r="M1619" s="17"/>
      <c r="N1619" s="17"/>
      <c r="O1619" s="19"/>
      <c r="P1619" s="26"/>
      <c r="Q1619" s="20"/>
      <c r="R1619" s="20"/>
      <c r="S1619" s="20"/>
      <c r="T1619" s="20"/>
      <c r="U1619" s="20"/>
      <c r="V1619" s="20"/>
      <c r="W1619" s="14"/>
      <c r="X1619" s="23"/>
    </row>
    <row r="1620" spans="2:24" ht="18" x14ac:dyDescent="0.25">
      <c r="B1620" s="16"/>
      <c r="C1620" s="17"/>
      <c r="D1620" s="17"/>
      <c r="E1620" s="17"/>
      <c r="F1620" s="17"/>
      <c r="G1620" s="17"/>
      <c r="H1620" s="17"/>
      <c r="I1620" s="17"/>
      <c r="J1620" s="17"/>
      <c r="K1620" s="17"/>
      <c r="L1620" s="17"/>
      <c r="M1620" s="17"/>
      <c r="N1620" s="17"/>
      <c r="O1620" s="19"/>
      <c r="P1620" s="26"/>
      <c r="Q1620" s="20"/>
      <c r="R1620" s="20"/>
      <c r="S1620" s="20"/>
      <c r="T1620" s="20"/>
      <c r="U1620" s="20"/>
      <c r="V1620" s="20"/>
      <c r="W1620" s="14"/>
      <c r="X1620" s="23"/>
    </row>
    <row r="1621" spans="2:24" ht="18.75" thickBot="1" x14ac:dyDescent="0.3">
      <c r="B1621" s="27"/>
      <c r="C1621" s="28"/>
      <c r="D1621" s="29"/>
      <c r="E1621" s="28"/>
      <c r="F1621" s="29"/>
      <c r="G1621" s="29"/>
      <c r="H1621" s="29"/>
      <c r="I1621" s="29"/>
      <c r="J1621" s="29"/>
      <c r="K1621" s="29"/>
      <c r="L1621" s="29"/>
      <c r="M1621" s="29"/>
      <c r="N1621" s="29"/>
      <c r="O1621" s="30"/>
      <c r="P1621" s="31"/>
      <c r="Q1621" s="32"/>
      <c r="R1621" s="32"/>
      <c r="S1621" s="32"/>
      <c r="T1621" s="32"/>
      <c r="U1621" s="32"/>
      <c r="V1621" s="33"/>
      <c r="W1621" s="34"/>
      <c r="X1621" s="35"/>
    </row>
    <row r="1622" spans="2:24" ht="18.75" thickBot="1" x14ac:dyDescent="0.3">
      <c r="B1622" s="786"/>
      <c r="C1622" s="787"/>
      <c r="D1622" s="787"/>
      <c r="E1622" s="787"/>
      <c r="F1622" s="787"/>
      <c r="G1622" s="787"/>
      <c r="H1622" s="787"/>
      <c r="I1622" s="787"/>
      <c r="J1622" s="787"/>
      <c r="K1622" s="787"/>
      <c r="L1622" s="787"/>
      <c r="M1622" s="787"/>
      <c r="N1622" s="787"/>
      <c r="O1622" s="787"/>
      <c r="P1622" s="788" t="s">
        <v>58</v>
      </c>
      <c r="Q1622" s="787"/>
      <c r="R1622" s="789" t="s">
        <v>53</v>
      </c>
      <c r="S1622" s="790"/>
      <c r="T1622" s="790"/>
      <c r="U1622" s="791"/>
      <c r="V1622" s="36"/>
      <c r="W1622" s="37"/>
      <c r="X1622" s="38">
        <f>SUM(U1599:U1621)</f>
        <v>1</v>
      </c>
    </row>
    <row r="1623" spans="2:24" ht="17.25" thickBot="1" x14ac:dyDescent="0.3">
      <c r="B1623" s="792" t="s">
        <v>59</v>
      </c>
      <c r="C1623" s="793"/>
      <c r="D1623" s="793"/>
      <c r="E1623" s="793"/>
      <c r="F1623" s="793"/>
      <c r="G1623" s="793"/>
      <c r="H1623" s="793"/>
      <c r="I1623" s="794"/>
      <c r="J1623" s="792" t="s">
        <v>60</v>
      </c>
      <c r="K1623" s="793"/>
      <c r="L1623" s="793"/>
      <c r="M1623" s="793"/>
      <c r="N1623" s="793"/>
      <c r="O1623" s="793"/>
      <c r="P1623" s="794"/>
      <c r="Q1623" s="39"/>
      <c r="R1623" s="40"/>
      <c r="S1623" s="40"/>
      <c r="T1623" s="40"/>
      <c r="U1623" s="40"/>
      <c r="V1623" s="40"/>
      <c r="W1623" s="40"/>
      <c r="X1623" s="41"/>
    </row>
    <row r="1624" spans="2:24" ht="21" thickBot="1" x14ac:dyDescent="0.3">
      <c r="B1624" s="795"/>
      <c r="C1624" s="787"/>
      <c r="D1624" s="787"/>
      <c r="E1624" s="787"/>
      <c r="F1624" s="787"/>
      <c r="G1624" s="787"/>
      <c r="H1624" s="787"/>
      <c r="I1624" s="796"/>
      <c r="J1624" s="795"/>
      <c r="K1624" s="787"/>
      <c r="L1624" s="787"/>
      <c r="M1624" s="787"/>
      <c r="N1624" s="787"/>
      <c r="O1624" s="787"/>
      <c r="P1624" s="796"/>
      <c r="Q1624" s="797" t="s">
        <v>61</v>
      </c>
      <c r="R1624" s="798"/>
      <c r="S1624" s="798"/>
      <c r="T1624" s="798"/>
      <c r="U1624" s="798"/>
      <c r="V1624" s="798"/>
      <c r="W1624" s="799"/>
      <c r="X1624" s="42">
        <f>X1622</f>
        <v>1</v>
      </c>
    </row>
    <row r="1626" spans="2:24" ht="15.75" thickBot="1" x14ac:dyDescent="0.3"/>
    <row r="1627" spans="2:24" x14ac:dyDescent="0.25">
      <c r="B1627" s="800"/>
      <c r="C1627" s="793"/>
      <c r="D1627" s="793"/>
      <c r="E1627" s="793"/>
      <c r="F1627" s="793"/>
      <c r="G1627" s="803" t="s">
        <v>42</v>
      </c>
      <c r="H1627" s="793"/>
      <c r="I1627" s="793"/>
      <c r="J1627" s="793"/>
      <c r="K1627" s="793"/>
      <c r="L1627" s="793"/>
      <c r="M1627" s="793"/>
      <c r="N1627" s="793"/>
      <c r="O1627" s="793"/>
      <c r="P1627" s="793"/>
      <c r="Q1627" s="793"/>
      <c r="R1627" s="804" t="s">
        <v>1</v>
      </c>
      <c r="S1627" s="805"/>
      <c r="T1627" s="805"/>
      <c r="U1627" s="806"/>
      <c r="V1627" s="807" t="s">
        <v>43</v>
      </c>
      <c r="W1627" s="805"/>
      <c r="X1627" s="808"/>
    </row>
    <row r="1628" spans="2:24" x14ac:dyDescent="0.25">
      <c r="B1628" s="801"/>
      <c r="C1628" s="802"/>
      <c r="D1628" s="802"/>
      <c r="E1628" s="802"/>
      <c r="F1628" s="802"/>
      <c r="G1628" s="801"/>
      <c r="H1628" s="802"/>
      <c r="I1628" s="802"/>
      <c r="J1628" s="802"/>
      <c r="K1628" s="802"/>
      <c r="L1628" s="802"/>
      <c r="M1628" s="802"/>
      <c r="N1628" s="802"/>
      <c r="O1628" s="802"/>
      <c r="P1628" s="802"/>
      <c r="Q1628" s="802"/>
      <c r="R1628" s="809" t="s">
        <v>3</v>
      </c>
      <c r="S1628" s="810"/>
      <c r="T1628" s="810"/>
      <c r="U1628" s="811"/>
      <c r="V1628" s="812">
        <v>1</v>
      </c>
      <c r="W1628" s="810"/>
      <c r="X1628" s="813"/>
    </row>
    <row r="1629" spans="2:24" ht="15.75" thickBot="1" x14ac:dyDescent="0.3">
      <c r="B1629" s="795"/>
      <c r="C1629" s="787"/>
      <c r="D1629" s="787"/>
      <c r="E1629" s="787"/>
      <c r="F1629" s="787"/>
      <c r="G1629" s="795"/>
      <c r="H1629" s="787"/>
      <c r="I1629" s="787"/>
      <c r="J1629" s="787"/>
      <c r="K1629" s="787"/>
      <c r="L1629" s="787"/>
      <c r="M1629" s="787"/>
      <c r="N1629" s="787"/>
      <c r="O1629" s="787"/>
      <c r="P1629" s="787"/>
      <c r="Q1629" s="787"/>
      <c r="R1629" s="814" t="s">
        <v>4</v>
      </c>
      <c r="S1629" s="815"/>
      <c r="T1629" s="815"/>
      <c r="U1629" s="816"/>
      <c r="V1629" s="817">
        <v>44236</v>
      </c>
      <c r="W1629" s="818"/>
      <c r="X1629" s="819"/>
    </row>
    <row r="1630" spans="2:24" x14ac:dyDescent="0.25">
      <c r="B1630" s="820" t="s">
        <v>44</v>
      </c>
      <c r="C1630" s="793"/>
      <c r="D1630" s="793"/>
      <c r="E1630" s="793"/>
      <c r="F1630" s="794"/>
      <c r="G1630" s="821" t="s">
        <v>45</v>
      </c>
      <c r="H1630" s="822"/>
      <c r="I1630" s="822"/>
      <c r="J1630" s="822"/>
      <c r="K1630" s="822"/>
      <c r="L1630" s="822"/>
      <c r="M1630" s="822"/>
      <c r="N1630" s="822"/>
      <c r="O1630" s="822"/>
      <c r="P1630" s="822"/>
      <c r="Q1630" s="822"/>
      <c r="R1630" s="822"/>
      <c r="S1630" s="822"/>
      <c r="T1630" s="822"/>
      <c r="U1630" s="822"/>
      <c r="V1630" s="822"/>
      <c r="W1630" s="822"/>
      <c r="X1630" s="823"/>
    </row>
    <row r="1631" spans="2:24" ht="15.75" thickBot="1" x14ac:dyDescent="0.3">
      <c r="B1631" s="795"/>
      <c r="C1631" s="787"/>
      <c r="D1631" s="787"/>
      <c r="E1631" s="787"/>
      <c r="F1631" s="796"/>
      <c r="G1631" s="824"/>
      <c r="H1631" s="825"/>
      <c r="I1631" s="825"/>
      <c r="J1631" s="825"/>
      <c r="K1631" s="825"/>
      <c r="L1631" s="825"/>
      <c r="M1631" s="825"/>
      <c r="N1631" s="825"/>
      <c r="O1631" s="825"/>
      <c r="P1631" s="825"/>
      <c r="Q1631" s="825"/>
      <c r="R1631" s="825"/>
      <c r="S1631" s="825"/>
      <c r="T1631" s="825"/>
      <c r="U1631" s="825"/>
      <c r="V1631" s="825"/>
      <c r="W1631" s="825"/>
      <c r="X1631" s="826"/>
    </row>
    <row r="1632" spans="2:24" ht="18.75" thickBot="1" x14ac:dyDescent="0.3">
      <c r="B1632" s="827" t="s">
        <v>46</v>
      </c>
      <c r="C1632" s="798"/>
      <c r="D1632" s="798"/>
      <c r="E1632" s="798"/>
      <c r="F1632" s="798"/>
      <c r="G1632" s="798"/>
      <c r="H1632" s="822" t="s">
        <v>47</v>
      </c>
      <c r="I1632" s="793"/>
      <c r="J1632" s="828"/>
      <c r="K1632" s="798"/>
      <c r="L1632" s="798"/>
      <c r="M1632" s="798"/>
      <c r="N1632" s="798"/>
      <c r="O1632" s="798"/>
      <c r="P1632" s="828" t="s">
        <v>48</v>
      </c>
      <c r="Q1632" s="798"/>
      <c r="R1632" s="798"/>
      <c r="S1632" s="798"/>
      <c r="T1632" s="798"/>
      <c r="U1632" s="798"/>
      <c r="V1632" s="798"/>
      <c r="W1632" s="798"/>
      <c r="X1632" s="799"/>
    </row>
    <row r="1633" spans="2:24" ht="48" customHeight="1" thickBot="1" x14ac:dyDescent="0.3">
      <c r="B1633" s="829">
        <f>PRESUPUESTO!$B$60</f>
        <v>8</v>
      </c>
      <c r="C1633" s="793"/>
      <c r="D1633" s="793"/>
      <c r="E1633" s="793"/>
      <c r="F1633" s="793"/>
      <c r="G1633" s="793"/>
      <c r="H1633" s="830">
        <f>PRESUPUESTO!B64</f>
        <v>8.0399999999999991</v>
      </c>
      <c r="I1633" s="831"/>
      <c r="J1633" s="832" t="str">
        <f>PRESUPUESTO!$F$60</f>
        <v>COCINETA</v>
      </c>
      <c r="K1633" s="798"/>
      <c r="L1633" s="798"/>
      <c r="M1633" s="798"/>
      <c r="N1633" s="798"/>
      <c r="O1633" s="799"/>
      <c r="P1633" s="833" t="str">
        <f>PRESUPUESTO!F64</f>
        <v>Sumiistro e instalación de mueble en madera melaminica en oficina Unalde, incluye puertas, entrepaños, cortesy divisiones según diseño.</v>
      </c>
      <c r="Q1633" s="793"/>
      <c r="R1633" s="793"/>
      <c r="S1633" s="793"/>
      <c r="T1633" s="793"/>
      <c r="U1633" s="793"/>
      <c r="V1633" s="793"/>
      <c r="W1633" s="793"/>
      <c r="X1633" s="794"/>
    </row>
    <row r="1634" spans="2:24" ht="18.75" thickBot="1" x14ac:dyDescent="0.3">
      <c r="B1634" s="821" t="s">
        <v>49</v>
      </c>
      <c r="C1634" s="834"/>
      <c r="D1634" s="834"/>
      <c r="E1634" s="834"/>
      <c r="F1634" s="834"/>
      <c r="G1634" s="834"/>
      <c r="H1634" s="835"/>
      <c r="I1634" s="835"/>
      <c r="J1634" s="834"/>
      <c r="K1634" s="834"/>
      <c r="L1634" s="834"/>
      <c r="M1634" s="834"/>
      <c r="N1634" s="834"/>
      <c r="O1634" s="834"/>
      <c r="P1634" s="837" t="s">
        <v>50</v>
      </c>
      <c r="Q1634" s="839" t="s">
        <v>51</v>
      </c>
      <c r="R1634" s="840"/>
      <c r="S1634" s="841"/>
      <c r="T1634" s="842" t="s">
        <v>20</v>
      </c>
      <c r="U1634" s="844" t="s">
        <v>52</v>
      </c>
      <c r="V1634" s="846" t="s">
        <v>53</v>
      </c>
      <c r="W1634" s="847"/>
      <c r="X1634" s="848"/>
    </row>
    <row r="1635" spans="2:24" ht="26.25" thickBot="1" x14ac:dyDescent="0.3">
      <c r="B1635" s="836"/>
      <c r="C1635" s="835"/>
      <c r="D1635" s="835"/>
      <c r="E1635" s="835"/>
      <c r="F1635" s="835"/>
      <c r="G1635" s="835"/>
      <c r="H1635" s="835"/>
      <c r="I1635" s="835"/>
      <c r="J1635" s="835"/>
      <c r="K1635" s="835"/>
      <c r="L1635" s="835"/>
      <c r="M1635" s="835"/>
      <c r="N1635" s="835"/>
      <c r="O1635" s="835"/>
      <c r="P1635" s="838"/>
      <c r="Q1635" s="4" t="s">
        <v>54</v>
      </c>
      <c r="R1635" s="5" t="s">
        <v>55</v>
      </c>
      <c r="S1635" s="6" t="s">
        <v>56</v>
      </c>
      <c r="T1635" s="843"/>
      <c r="U1635" s="845"/>
      <c r="V1635" s="7" t="s">
        <v>57</v>
      </c>
      <c r="W1635" s="8" t="s">
        <v>21</v>
      </c>
      <c r="X1635" s="9" t="s">
        <v>22</v>
      </c>
    </row>
    <row r="1636" spans="2:24" ht="18" x14ac:dyDescent="0.25">
      <c r="B1636" s="10"/>
      <c r="C1636" s="11"/>
      <c r="D1636" s="11"/>
      <c r="E1636" s="11"/>
      <c r="F1636" s="11"/>
      <c r="G1636" s="11"/>
      <c r="H1636" s="11"/>
      <c r="I1636" s="11"/>
      <c r="J1636" s="11"/>
      <c r="K1636" s="11"/>
      <c r="L1636" s="11"/>
      <c r="M1636" s="11"/>
      <c r="N1636" s="11"/>
      <c r="O1636" s="12"/>
      <c r="P1636" s="13"/>
      <c r="Q1636" s="14"/>
      <c r="R1636" s="14"/>
      <c r="S1636" s="14"/>
      <c r="T1636" s="14"/>
      <c r="U1636" s="14"/>
      <c r="V1636" s="14"/>
      <c r="W1636" s="14"/>
      <c r="X1636" s="15"/>
    </row>
    <row r="1637" spans="2:24" ht="18" x14ac:dyDescent="0.25">
      <c r="B1637" s="16"/>
      <c r="C1637" s="17"/>
      <c r="D1637" s="17"/>
      <c r="E1637" s="17"/>
      <c r="F1637" s="18"/>
      <c r="G1637" s="18"/>
      <c r="H1637" s="18"/>
      <c r="I1637" s="18"/>
      <c r="J1637" s="18"/>
      <c r="K1637" s="18"/>
      <c r="L1637" s="17"/>
      <c r="M1637" s="17"/>
      <c r="N1637" s="17"/>
      <c r="O1637" s="19"/>
      <c r="P1637" s="412" t="s">
        <v>356</v>
      </c>
      <c r="Q1637" s="415"/>
      <c r="R1637" s="14"/>
      <c r="S1637" s="14"/>
      <c r="T1637" s="14"/>
      <c r="U1637" s="14"/>
      <c r="V1637" s="14"/>
      <c r="W1637" s="14"/>
      <c r="X1637" s="15"/>
    </row>
    <row r="1638" spans="2:24" ht="18" x14ac:dyDescent="0.25">
      <c r="B1638" s="16"/>
      <c r="C1638" s="17"/>
      <c r="D1638" s="17"/>
      <c r="E1638" s="17"/>
      <c r="F1638" s="18"/>
      <c r="G1638" s="18"/>
      <c r="H1638" s="18"/>
      <c r="I1638" s="18"/>
      <c r="J1638" s="18"/>
      <c r="K1638" s="18"/>
      <c r="L1638" s="17"/>
      <c r="M1638" s="17"/>
      <c r="N1638" s="17"/>
      <c r="O1638" s="19"/>
      <c r="P1638" s="20"/>
      <c r="Q1638" s="20"/>
      <c r="R1638" s="14"/>
      <c r="S1638" s="14"/>
      <c r="T1638" s="14"/>
      <c r="U1638" s="14"/>
      <c r="V1638" s="14"/>
      <c r="W1638" s="14"/>
      <c r="X1638" s="15"/>
    </row>
    <row r="1639" spans="2:24" ht="18" x14ac:dyDescent="0.25">
      <c r="B1639" s="16"/>
      <c r="C1639" s="17"/>
      <c r="D1639" s="17"/>
      <c r="E1639" s="17"/>
      <c r="F1639" s="18"/>
      <c r="G1639" s="18"/>
      <c r="H1639" s="18"/>
      <c r="I1639" s="18"/>
      <c r="J1639" s="18"/>
      <c r="K1639" s="18"/>
      <c r="L1639" s="17"/>
      <c r="M1639" s="17"/>
      <c r="N1639" s="17"/>
      <c r="O1639" s="19"/>
      <c r="P1639" s="20"/>
      <c r="Q1639" s="20"/>
      <c r="R1639" s="20"/>
      <c r="S1639" s="14"/>
      <c r="T1639" s="14"/>
      <c r="U1639" s="20"/>
      <c r="V1639" s="14"/>
      <c r="W1639" s="14"/>
      <c r="X1639" s="15"/>
    </row>
    <row r="1640" spans="2:24" ht="18" x14ac:dyDescent="0.25">
      <c r="B1640" s="16"/>
      <c r="D1640" s="17"/>
      <c r="E1640" s="17"/>
      <c r="F1640" s="18"/>
      <c r="G1640" s="18"/>
      <c r="H1640" s="18"/>
      <c r="J1640" s="18"/>
      <c r="K1640" s="18"/>
      <c r="L1640" s="17"/>
      <c r="M1640" s="17"/>
      <c r="N1640" s="17"/>
      <c r="O1640" s="19"/>
      <c r="P1640" s="20"/>
      <c r="Q1640" s="20"/>
      <c r="R1640" s="20"/>
      <c r="S1640" s="20"/>
      <c r="T1640" s="14"/>
      <c r="U1640" s="20"/>
      <c r="V1640" s="14"/>
      <c r="W1640" s="14"/>
      <c r="X1640" s="15"/>
    </row>
    <row r="1641" spans="2:24" ht="18" x14ac:dyDescent="0.25">
      <c r="B1641" s="22"/>
      <c r="C1641" s="17"/>
      <c r="D1641" s="18"/>
      <c r="E1641" s="17"/>
      <c r="F1641" s="18"/>
      <c r="G1641" s="18"/>
      <c r="H1641" s="18"/>
      <c r="I1641" s="18"/>
      <c r="J1641" s="18"/>
      <c r="K1641" s="18"/>
      <c r="L1641" s="17"/>
      <c r="M1641" s="17"/>
      <c r="N1641" s="17"/>
      <c r="O1641" s="19"/>
      <c r="P1641" s="21"/>
      <c r="Q1641" s="20"/>
      <c r="R1641" s="20"/>
      <c r="S1641" s="20"/>
      <c r="T1641" s="14"/>
      <c r="U1641" s="20"/>
      <c r="V1641" s="14"/>
      <c r="W1641" s="14"/>
      <c r="X1641" s="15"/>
    </row>
    <row r="1642" spans="2:24" ht="18" x14ac:dyDescent="0.25">
      <c r="B1642" s="16"/>
      <c r="C1642" s="17"/>
      <c r="D1642" s="17"/>
      <c r="E1642" s="17"/>
      <c r="F1642" s="18"/>
      <c r="G1642" s="18"/>
      <c r="H1642" s="18"/>
      <c r="I1642" s="18"/>
      <c r="J1642" s="18"/>
      <c r="K1642" s="18"/>
      <c r="L1642" s="17"/>
      <c r="M1642" s="17"/>
      <c r="N1642" s="17"/>
      <c r="O1642" s="19"/>
      <c r="P1642" s="412" t="s">
        <v>361</v>
      </c>
      <c r="Q1642" s="20"/>
      <c r="R1642" s="20"/>
      <c r="S1642" s="20"/>
      <c r="T1642" s="14"/>
      <c r="U1642" s="20">
        <v>1</v>
      </c>
      <c r="V1642" s="14"/>
      <c r="W1642" s="14"/>
      <c r="X1642" s="23"/>
    </row>
    <row r="1643" spans="2:24" ht="18" x14ac:dyDescent="0.25">
      <c r="B1643" s="16"/>
      <c r="C1643" s="17"/>
      <c r="D1643" s="17"/>
      <c r="E1643" s="17"/>
      <c r="F1643" s="17"/>
      <c r="G1643" s="17"/>
      <c r="H1643" s="17"/>
      <c r="I1643" s="17"/>
      <c r="J1643" s="17"/>
      <c r="K1643" s="17"/>
      <c r="L1643" s="17"/>
      <c r="M1643" s="17"/>
      <c r="N1643" s="17"/>
      <c r="O1643" s="19"/>
      <c r="P1643" s="20"/>
      <c r="Q1643" s="20"/>
      <c r="R1643" s="194"/>
      <c r="S1643" s="20"/>
      <c r="T1643" s="14"/>
      <c r="U1643" s="20"/>
      <c r="V1643" s="14"/>
      <c r="W1643" s="14"/>
      <c r="X1643" s="23"/>
    </row>
    <row r="1644" spans="2:24" ht="18" x14ac:dyDescent="0.25">
      <c r="B1644" s="16"/>
      <c r="C1644" s="18"/>
      <c r="D1644" s="17"/>
      <c r="E1644" s="17"/>
      <c r="F1644" s="17"/>
      <c r="G1644" s="17"/>
      <c r="H1644" s="17"/>
      <c r="I1644" s="17"/>
      <c r="J1644" s="17"/>
      <c r="K1644" s="17"/>
      <c r="L1644" s="17"/>
      <c r="M1644" s="17"/>
      <c r="N1644" s="17"/>
      <c r="O1644" s="19"/>
      <c r="P1644" s="20"/>
      <c r="Q1644" s="20"/>
      <c r="R1644" s="20"/>
      <c r="S1644" s="20"/>
      <c r="T1644" s="14"/>
      <c r="U1644" s="20"/>
      <c r="V1644" s="14"/>
      <c r="W1644" s="14"/>
      <c r="X1644" s="23"/>
    </row>
    <row r="1645" spans="2:24" ht="18" x14ac:dyDescent="0.25">
      <c r="B1645" s="16"/>
      <c r="C1645" s="17"/>
      <c r="D1645" s="17"/>
      <c r="E1645" s="17"/>
      <c r="F1645" s="17"/>
      <c r="G1645" s="17"/>
      <c r="H1645" s="17"/>
      <c r="I1645" s="17"/>
      <c r="J1645" s="17"/>
      <c r="K1645" s="17"/>
      <c r="L1645" s="17"/>
      <c r="M1645" s="17"/>
      <c r="N1645" s="17"/>
      <c r="O1645" s="19"/>
      <c r="P1645" s="20"/>
      <c r="Q1645" s="20"/>
      <c r="R1645" s="20"/>
      <c r="S1645" s="20"/>
      <c r="T1645" s="14"/>
      <c r="U1645" s="20"/>
      <c r="V1645" s="14"/>
      <c r="W1645" s="14"/>
      <c r="X1645" s="23"/>
    </row>
    <row r="1646" spans="2:24" ht="18" x14ac:dyDescent="0.25">
      <c r="B1646" s="16"/>
      <c r="C1646" s="17"/>
      <c r="D1646" s="17"/>
      <c r="E1646" s="18"/>
      <c r="F1646" s="17"/>
      <c r="G1646" s="17"/>
      <c r="H1646" s="17"/>
      <c r="I1646" s="17"/>
      <c r="J1646" s="17"/>
      <c r="K1646" s="17"/>
      <c r="L1646" s="17"/>
      <c r="M1646" s="17"/>
      <c r="N1646" s="17"/>
      <c r="O1646" s="19"/>
      <c r="P1646" s="13"/>
      <c r="Q1646" s="20"/>
      <c r="R1646" s="20"/>
      <c r="S1646" s="20"/>
      <c r="T1646" s="14"/>
      <c r="U1646" s="20"/>
      <c r="V1646" s="14"/>
      <c r="W1646" s="14"/>
      <c r="X1646" s="23"/>
    </row>
    <row r="1647" spans="2:24" ht="18" x14ac:dyDescent="0.25">
      <c r="B1647" s="16"/>
      <c r="C1647" s="18"/>
      <c r="D1647" s="18"/>
      <c r="E1647" s="18"/>
      <c r="F1647" s="18"/>
      <c r="G1647" s="18"/>
      <c r="H1647" s="18"/>
      <c r="I1647" s="18"/>
      <c r="J1647" s="18"/>
      <c r="K1647" s="18"/>
      <c r="L1647" s="18"/>
      <c r="M1647" s="18"/>
      <c r="N1647" s="18"/>
      <c r="O1647" s="19"/>
      <c r="P1647" s="412" t="s">
        <v>362</v>
      </c>
      <c r="Q1647" s="20"/>
      <c r="R1647" s="20"/>
      <c r="S1647" s="20"/>
      <c r="T1647" s="14"/>
      <c r="U1647" s="20"/>
      <c r="V1647" s="14"/>
      <c r="W1647" s="14"/>
      <c r="X1647" s="23"/>
    </row>
    <row r="1648" spans="2:24" ht="18" x14ac:dyDescent="0.25">
      <c r="B1648" s="16"/>
      <c r="C1648" s="17"/>
      <c r="D1648" s="24"/>
      <c r="E1648" s="17"/>
      <c r="F1648" s="17"/>
      <c r="G1648" s="17"/>
      <c r="H1648" s="17"/>
      <c r="I1648" s="17"/>
      <c r="J1648" s="18"/>
      <c r="K1648" s="17"/>
      <c r="L1648" s="17"/>
      <c r="M1648" s="17"/>
      <c r="N1648" s="17"/>
      <c r="O1648" s="19"/>
      <c r="P1648" s="20"/>
      <c r="Q1648" s="195"/>
      <c r="R1648" s="20"/>
      <c r="S1648" s="14"/>
      <c r="T1648" s="14"/>
      <c r="U1648" s="20"/>
      <c r="V1648" s="20"/>
      <c r="W1648" s="14"/>
      <c r="X1648" s="23"/>
    </row>
    <row r="1649" spans="2:24" ht="18" x14ac:dyDescent="0.25">
      <c r="B1649" s="16"/>
      <c r="C1649" s="18"/>
      <c r="D1649" s="17"/>
      <c r="E1649" s="17"/>
      <c r="F1649" s="17"/>
      <c r="G1649" s="17"/>
      <c r="H1649" s="18"/>
      <c r="I1649" s="18"/>
      <c r="J1649" s="17"/>
      <c r="K1649" s="18"/>
      <c r="L1649" s="17"/>
      <c r="M1649" s="17"/>
      <c r="N1649" s="17"/>
      <c r="O1649" s="19"/>
      <c r="P1649" s="20"/>
      <c r="Q1649" s="20"/>
      <c r="R1649" s="20"/>
      <c r="S1649" s="20"/>
      <c r="T1649" s="14"/>
      <c r="U1649" s="20"/>
      <c r="V1649" s="20"/>
      <c r="W1649" s="14"/>
      <c r="X1649" s="23"/>
    </row>
    <row r="1650" spans="2:24" ht="18" x14ac:dyDescent="0.25">
      <c r="B1650" s="16"/>
      <c r="C1650" s="17"/>
      <c r="D1650" s="17"/>
      <c r="E1650" s="17"/>
      <c r="F1650" s="17"/>
      <c r="G1650" s="17"/>
      <c r="H1650" s="17"/>
      <c r="I1650" s="17"/>
      <c r="J1650" s="17"/>
      <c r="K1650" s="17"/>
      <c r="L1650" s="17"/>
      <c r="M1650" s="17"/>
      <c r="N1650" s="17"/>
      <c r="O1650" s="19"/>
      <c r="Q1650" s="20"/>
      <c r="R1650" s="20"/>
      <c r="S1650" s="20"/>
      <c r="T1650" s="14"/>
      <c r="U1650" s="20"/>
      <c r="V1650" s="20"/>
      <c r="W1650" s="14"/>
      <c r="X1650" s="23"/>
    </row>
    <row r="1651" spans="2:24" ht="18" x14ac:dyDescent="0.25">
      <c r="B1651" s="16"/>
      <c r="C1651" s="17"/>
      <c r="D1651" s="17"/>
      <c r="E1651" s="17"/>
      <c r="F1651" s="17"/>
      <c r="G1651" s="17"/>
      <c r="H1651" s="17"/>
      <c r="I1651" s="17"/>
      <c r="J1651" s="17"/>
      <c r="K1651" s="17"/>
      <c r="L1651" s="17"/>
      <c r="M1651" s="17"/>
      <c r="N1651" s="17"/>
      <c r="O1651" s="19"/>
      <c r="P1651" s="21"/>
      <c r="Q1651" s="20"/>
      <c r="R1651" s="20"/>
      <c r="S1651" s="20"/>
      <c r="T1651" s="14"/>
      <c r="U1651" s="20"/>
      <c r="V1651" s="20"/>
      <c r="W1651" s="14"/>
      <c r="X1651" s="23"/>
    </row>
    <row r="1652" spans="2:24" ht="18" x14ac:dyDescent="0.25">
      <c r="B1652" s="16"/>
      <c r="D1652" s="17"/>
      <c r="E1652" s="17"/>
      <c r="F1652" s="17"/>
      <c r="G1652" s="17"/>
      <c r="H1652" s="17"/>
      <c r="I1652" s="17"/>
      <c r="J1652" s="17"/>
      <c r="K1652" s="17"/>
      <c r="L1652" s="17"/>
      <c r="M1652" s="17"/>
      <c r="N1652" s="17"/>
      <c r="O1652" s="19"/>
      <c r="P1652" s="25"/>
      <c r="Q1652" s="20"/>
      <c r="R1652" s="20"/>
      <c r="S1652" s="20"/>
      <c r="T1652" s="20"/>
      <c r="U1652" s="20"/>
      <c r="V1652" s="20"/>
      <c r="W1652" s="14"/>
      <c r="X1652" s="23"/>
    </row>
    <row r="1653" spans="2:24" ht="18" x14ac:dyDescent="0.25">
      <c r="B1653" s="16"/>
      <c r="C1653" s="17"/>
      <c r="D1653" s="17"/>
      <c r="E1653" s="17"/>
      <c r="F1653" s="17"/>
      <c r="G1653" s="17"/>
      <c r="H1653" s="17"/>
      <c r="I1653" s="17"/>
      <c r="J1653" s="17"/>
      <c r="K1653" s="17"/>
      <c r="L1653" s="17"/>
      <c r="M1653" s="17"/>
      <c r="N1653" s="17"/>
      <c r="O1653" s="19"/>
      <c r="P1653" s="21"/>
      <c r="Q1653" s="20"/>
      <c r="R1653" s="20"/>
      <c r="S1653" s="20"/>
      <c r="T1653" s="20"/>
      <c r="U1653" s="20"/>
      <c r="V1653" s="20"/>
      <c r="W1653" s="14"/>
      <c r="X1653" s="23"/>
    </row>
    <row r="1654" spans="2:24" ht="18" x14ac:dyDescent="0.25">
      <c r="B1654" s="16"/>
      <c r="C1654" s="17"/>
      <c r="D1654" s="17"/>
      <c r="E1654" s="17"/>
      <c r="F1654" s="17"/>
      <c r="G1654" s="17"/>
      <c r="H1654" s="17"/>
      <c r="I1654" s="17"/>
      <c r="J1654" s="17"/>
      <c r="K1654" s="17"/>
      <c r="L1654" s="17"/>
      <c r="M1654" s="17"/>
      <c r="N1654" s="17"/>
      <c r="O1654" s="19"/>
      <c r="P1654" s="21"/>
      <c r="Q1654" s="20"/>
      <c r="R1654" s="20"/>
      <c r="S1654" s="20"/>
      <c r="T1654" s="20"/>
      <c r="U1654" s="20"/>
      <c r="V1654" s="20"/>
      <c r="W1654" s="14"/>
      <c r="X1654" s="23"/>
    </row>
    <row r="1655" spans="2:24" ht="18" x14ac:dyDescent="0.25">
      <c r="B1655" s="16"/>
      <c r="C1655" s="17"/>
      <c r="D1655" s="17"/>
      <c r="E1655" s="17"/>
      <c r="F1655" s="17"/>
      <c r="G1655" s="17"/>
      <c r="H1655" s="17"/>
      <c r="I1655" s="17"/>
      <c r="J1655" s="17"/>
      <c r="K1655" s="17"/>
      <c r="L1655" s="17"/>
      <c r="M1655" s="17"/>
      <c r="N1655" s="17"/>
      <c r="O1655" s="19"/>
      <c r="P1655" s="21"/>
      <c r="Q1655" s="20"/>
      <c r="R1655" s="20"/>
      <c r="S1655" s="20"/>
      <c r="T1655" s="20"/>
      <c r="U1655" s="20"/>
      <c r="V1655" s="20"/>
      <c r="W1655" s="14"/>
      <c r="X1655" s="23"/>
    </row>
    <row r="1656" spans="2:24" ht="18" x14ac:dyDescent="0.25">
      <c r="B1656" s="16"/>
      <c r="C1656" s="17"/>
      <c r="D1656" s="17"/>
      <c r="E1656" s="17"/>
      <c r="F1656" s="17"/>
      <c r="G1656" s="17"/>
      <c r="H1656" s="17"/>
      <c r="I1656" s="17"/>
      <c r="J1656" s="17"/>
      <c r="K1656" s="17"/>
      <c r="L1656" s="17"/>
      <c r="M1656" s="17"/>
      <c r="N1656" s="17"/>
      <c r="O1656" s="19"/>
      <c r="P1656" s="26"/>
      <c r="Q1656" s="20"/>
      <c r="R1656" s="20"/>
      <c r="S1656" s="20"/>
      <c r="T1656" s="20"/>
      <c r="U1656" s="20"/>
      <c r="V1656" s="20"/>
      <c r="W1656" s="14"/>
      <c r="X1656" s="23"/>
    </row>
    <row r="1657" spans="2:24" ht="18" x14ac:dyDescent="0.25">
      <c r="B1657" s="16"/>
      <c r="C1657" s="17"/>
      <c r="D1657" s="17"/>
      <c r="E1657" s="17"/>
      <c r="F1657" s="17"/>
      <c r="G1657" s="17"/>
      <c r="H1657" s="17"/>
      <c r="I1657" s="17"/>
      <c r="J1657" s="17"/>
      <c r="K1657" s="17"/>
      <c r="L1657" s="17"/>
      <c r="M1657" s="17"/>
      <c r="N1657" s="17"/>
      <c r="O1657" s="19"/>
      <c r="P1657" s="26"/>
      <c r="Q1657" s="20"/>
      <c r="R1657" s="20"/>
      <c r="S1657" s="20"/>
      <c r="T1657" s="20"/>
      <c r="U1657" s="20"/>
      <c r="V1657" s="20"/>
      <c r="W1657" s="14"/>
      <c r="X1657" s="23"/>
    </row>
    <row r="1658" spans="2:24" ht="18.75" thickBot="1" x14ac:dyDescent="0.3">
      <c r="B1658" s="27"/>
      <c r="C1658" s="28"/>
      <c r="D1658" s="29"/>
      <c r="E1658" s="28"/>
      <c r="F1658" s="29"/>
      <c r="G1658" s="29"/>
      <c r="H1658" s="29"/>
      <c r="I1658" s="29"/>
      <c r="J1658" s="29"/>
      <c r="K1658" s="29"/>
      <c r="L1658" s="29"/>
      <c r="M1658" s="29"/>
      <c r="N1658" s="29"/>
      <c r="O1658" s="30"/>
      <c r="P1658" s="31"/>
      <c r="Q1658" s="32"/>
      <c r="R1658" s="32"/>
      <c r="S1658" s="32"/>
      <c r="T1658" s="32"/>
      <c r="U1658" s="32"/>
      <c r="V1658" s="33"/>
      <c r="W1658" s="34"/>
      <c r="X1658" s="35"/>
    </row>
    <row r="1659" spans="2:24" ht="18.75" thickBot="1" x14ac:dyDescent="0.3">
      <c r="B1659" s="786"/>
      <c r="C1659" s="787"/>
      <c r="D1659" s="787"/>
      <c r="E1659" s="787"/>
      <c r="F1659" s="787"/>
      <c r="G1659" s="787"/>
      <c r="H1659" s="787"/>
      <c r="I1659" s="787"/>
      <c r="J1659" s="787"/>
      <c r="K1659" s="787"/>
      <c r="L1659" s="787"/>
      <c r="M1659" s="787"/>
      <c r="N1659" s="787"/>
      <c r="O1659" s="787"/>
      <c r="P1659" s="788" t="s">
        <v>58</v>
      </c>
      <c r="Q1659" s="787"/>
      <c r="R1659" s="789" t="s">
        <v>53</v>
      </c>
      <c r="S1659" s="790"/>
      <c r="T1659" s="790"/>
      <c r="U1659" s="791"/>
      <c r="V1659" s="36"/>
      <c r="W1659" s="37"/>
      <c r="X1659" s="38">
        <f>SUM(U1636:U1658)</f>
        <v>1</v>
      </c>
    </row>
    <row r="1660" spans="2:24" ht="17.25" thickBot="1" x14ac:dyDescent="0.3">
      <c r="B1660" s="792" t="s">
        <v>59</v>
      </c>
      <c r="C1660" s="793"/>
      <c r="D1660" s="793"/>
      <c r="E1660" s="793"/>
      <c r="F1660" s="793"/>
      <c r="G1660" s="793"/>
      <c r="H1660" s="793"/>
      <c r="I1660" s="794"/>
      <c r="J1660" s="792" t="s">
        <v>60</v>
      </c>
      <c r="K1660" s="793"/>
      <c r="L1660" s="793"/>
      <c r="M1660" s="793"/>
      <c r="N1660" s="793"/>
      <c r="O1660" s="793"/>
      <c r="P1660" s="794"/>
      <c r="Q1660" s="39"/>
      <c r="R1660" s="40"/>
      <c r="S1660" s="40"/>
      <c r="T1660" s="40"/>
      <c r="U1660" s="40"/>
      <c r="V1660" s="40"/>
      <c r="W1660" s="40"/>
      <c r="X1660" s="41"/>
    </row>
    <row r="1661" spans="2:24" ht="21" thickBot="1" x14ac:dyDescent="0.3">
      <c r="B1661" s="795"/>
      <c r="C1661" s="787"/>
      <c r="D1661" s="787"/>
      <c r="E1661" s="787"/>
      <c r="F1661" s="787"/>
      <c r="G1661" s="787"/>
      <c r="H1661" s="787"/>
      <c r="I1661" s="796"/>
      <c r="J1661" s="795"/>
      <c r="K1661" s="787"/>
      <c r="L1661" s="787"/>
      <c r="M1661" s="787"/>
      <c r="N1661" s="787"/>
      <c r="O1661" s="787"/>
      <c r="P1661" s="796"/>
      <c r="Q1661" s="797" t="s">
        <v>61</v>
      </c>
      <c r="R1661" s="798"/>
      <c r="S1661" s="798"/>
      <c r="T1661" s="798"/>
      <c r="U1661" s="798"/>
      <c r="V1661" s="798"/>
      <c r="W1661" s="799"/>
      <c r="X1661" s="42">
        <f>X1659</f>
        <v>1</v>
      </c>
    </row>
    <row r="1663" spans="2:24" ht="15.75" thickBot="1" x14ac:dyDescent="0.3"/>
    <row r="1664" spans="2:24" x14ac:dyDescent="0.25">
      <c r="B1664" s="800"/>
      <c r="C1664" s="793"/>
      <c r="D1664" s="793"/>
      <c r="E1664" s="793"/>
      <c r="F1664" s="793"/>
      <c r="G1664" s="803" t="s">
        <v>42</v>
      </c>
      <c r="H1664" s="793"/>
      <c r="I1664" s="793"/>
      <c r="J1664" s="793"/>
      <c r="K1664" s="793"/>
      <c r="L1664" s="793"/>
      <c r="M1664" s="793"/>
      <c r="N1664" s="793"/>
      <c r="O1664" s="793"/>
      <c r="P1664" s="793"/>
      <c r="Q1664" s="793"/>
      <c r="R1664" s="804" t="s">
        <v>1</v>
      </c>
      <c r="S1664" s="805"/>
      <c r="T1664" s="805"/>
      <c r="U1664" s="806"/>
      <c r="V1664" s="807" t="s">
        <v>43</v>
      </c>
      <c r="W1664" s="805"/>
      <c r="X1664" s="808"/>
    </row>
    <row r="1665" spans="2:24" x14ac:dyDescent="0.25">
      <c r="B1665" s="801"/>
      <c r="C1665" s="802"/>
      <c r="D1665" s="802"/>
      <c r="E1665" s="802"/>
      <c r="F1665" s="802"/>
      <c r="G1665" s="801"/>
      <c r="H1665" s="802"/>
      <c r="I1665" s="802"/>
      <c r="J1665" s="802"/>
      <c r="K1665" s="802"/>
      <c r="L1665" s="802"/>
      <c r="M1665" s="802"/>
      <c r="N1665" s="802"/>
      <c r="O1665" s="802"/>
      <c r="P1665" s="802"/>
      <c r="Q1665" s="802"/>
      <c r="R1665" s="809" t="s">
        <v>3</v>
      </c>
      <c r="S1665" s="810"/>
      <c r="T1665" s="810"/>
      <c r="U1665" s="811"/>
      <c r="V1665" s="812">
        <v>1</v>
      </c>
      <c r="W1665" s="810"/>
      <c r="X1665" s="813"/>
    </row>
    <row r="1666" spans="2:24" ht="15.75" thickBot="1" x14ac:dyDescent="0.3">
      <c r="B1666" s="795"/>
      <c r="C1666" s="787"/>
      <c r="D1666" s="787"/>
      <c r="E1666" s="787"/>
      <c r="F1666" s="787"/>
      <c r="G1666" s="795"/>
      <c r="H1666" s="787"/>
      <c r="I1666" s="787"/>
      <c r="J1666" s="787"/>
      <c r="K1666" s="787"/>
      <c r="L1666" s="787"/>
      <c r="M1666" s="787"/>
      <c r="N1666" s="787"/>
      <c r="O1666" s="787"/>
      <c r="P1666" s="787"/>
      <c r="Q1666" s="787"/>
      <c r="R1666" s="814" t="s">
        <v>4</v>
      </c>
      <c r="S1666" s="815"/>
      <c r="T1666" s="815"/>
      <c r="U1666" s="816"/>
      <c r="V1666" s="817">
        <v>44236</v>
      </c>
      <c r="W1666" s="818"/>
      <c r="X1666" s="819"/>
    </row>
    <row r="1667" spans="2:24" x14ac:dyDescent="0.25">
      <c r="B1667" s="820" t="s">
        <v>44</v>
      </c>
      <c r="C1667" s="793"/>
      <c r="D1667" s="793"/>
      <c r="E1667" s="793"/>
      <c r="F1667" s="794"/>
      <c r="G1667" s="821" t="s">
        <v>45</v>
      </c>
      <c r="H1667" s="822"/>
      <c r="I1667" s="822"/>
      <c r="J1667" s="822"/>
      <c r="K1667" s="822"/>
      <c r="L1667" s="822"/>
      <c r="M1667" s="822"/>
      <c r="N1667" s="822"/>
      <c r="O1667" s="822"/>
      <c r="P1667" s="822"/>
      <c r="Q1667" s="822"/>
      <c r="R1667" s="822"/>
      <c r="S1667" s="822"/>
      <c r="T1667" s="822"/>
      <c r="U1667" s="822"/>
      <c r="V1667" s="822"/>
      <c r="W1667" s="822"/>
      <c r="X1667" s="823"/>
    </row>
    <row r="1668" spans="2:24" ht="15.75" thickBot="1" x14ac:dyDescent="0.3">
      <c r="B1668" s="795"/>
      <c r="C1668" s="787"/>
      <c r="D1668" s="787"/>
      <c r="E1668" s="787"/>
      <c r="F1668" s="796"/>
      <c r="G1668" s="824"/>
      <c r="H1668" s="825"/>
      <c r="I1668" s="825"/>
      <c r="J1668" s="825"/>
      <c r="K1668" s="825"/>
      <c r="L1668" s="825"/>
      <c r="M1668" s="825"/>
      <c r="N1668" s="825"/>
      <c r="O1668" s="825"/>
      <c r="P1668" s="825"/>
      <c r="Q1668" s="825"/>
      <c r="R1668" s="825"/>
      <c r="S1668" s="825"/>
      <c r="T1668" s="825"/>
      <c r="U1668" s="825"/>
      <c r="V1668" s="825"/>
      <c r="W1668" s="825"/>
      <c r="X1668" s="826"/>
    </row>
    <row r="1669" spans="2:24" ht="18.75" thickBot="1" x14ac:dyDescent="0.3">
      <c r="B1669" s="827" t="s">
        <v>46</v>
      </c>
      <c r="C1669" s="798"/>
      <c r="D1669" s="798"/>
      <c r="E1669" s="798"/>
      <c r="F1669" s="798"/>
      <c r="G1669" s="798"/>
      <c r="H1669" s="822" t="s">
        <v>47</v>
      </c>
      <c r="I1669" s="793"/>
      <c r="J1669" s="828"/>
      <c r="K1669" s="798"/>
      <c r="L1669" s="798"/>
      <c r="M1669" s="798"/>
      <c r="N1669" s="798"/>
      <c r="O1669" s="798"/>
      <c r="P1669" s="828" t="s">
        <v>48</v>
      </c>
      <c r="Q1669" s="798"/>
      <c r="R1669" s="798"/>
      <c r="S1669" s="798"/>
      <c r="T1669" s="798"/>
      <c r="U1669" s="798"/>
      <c r="V1669" s="798"/>
      <c r="W1669" s="798"/>
      <c r="X1669" s="799"/>
    </row>
    <row r="1670" spans="2:24" ht="45" customHeight="1" thickBot="1" x14ac:dyDescent="0.3">
      <c r="B1670" s="829">
        <f>PRESUPUESTO!$B$65</f>
        <v>9</v>
      </c>
      <c r="C1670" s="793"/>
      <c r="D1670" s="793"/>
      <c r="E1670" s="793"/>
      <c r="F1670" s="793"/>
      <c r="G1670" s="793"/>
      <c r="H1670" s="830">
        <f>PRESUPUESTO!B66</f>
        <v>9.01</v>
      </c>
      <c r="I1670" s="831"/>
      <c r="J1670" s="832" t="str">
        <f>PRESUPUESTO!$F$65</f>
        <v>ENTREPISO</v>
      </c>
      <c r="K1670" s="798"/>
      <c r="L1670" s="798"/>
      <c r="M1670" s="798"/>
      <c r="N1670" s="798"/>
      <c r="O1670" s="799"/>
      <c r="P1670" s="833" t="str">
        <f>PRESUPUESTO!F66</f>
        <v>Anclaje estructural para refuerzo horizontal y verticalcon varilla corrugada N°4 y epoxico Sicadur Anchorfix 4. Extencion de traslapo de 60cm + 20cm de anclaje.</v>
      </c>
      <c r="Q1670" s="793"/>
      <c r="R1670" s="793"/>
      <c r="S1670" s="793"/>
      <c r="T1670" s="793"/>
      <c r="U1670" s="793"/>
      <c r="V1670" s="793"/>
      <c r="W1670" s="793"/>
      <c r="X1670" s="794"/>
    </row>
    <row r="1671" spans="2:24" ht="18.75" thickBot="1" x14ac:dyDescent="0.3">
      <c r="B1671" s="821" t="s">
        <v>49</v>
      </c>
      <c r="C1671" s="834"/>
      <c r="D1671" s="834"/>
      <c r="E1671" s="834"/>
      <c r="F1671" s="834"/>
      <c r="G1671" s="834"/>
      <c r="H1671" s="835"/>
      <c r="I1671" s="835"/>
      <c r="J1671" s="834"/>
      <c r="K1671" s="834"/>
      <c r="L1671" s="834"/>
      <c r="M1671" s="834"/>
      <c r="N1671" s="834"/>
      <c r="O1671" s="834"/>
      <c r="P1671" s="837" t="s">
        <v>50</v>
      </c>
      <c r="Q1671" s="839" t="s">
        <v>51</v>
      </c>
      <c r="R1671" s="840"/>
      <c r="S1671" s="841"/>
      <c r="T1671" s="842" t="s">
        <v>20</v>
      </c>
      <c r="U1671" s="844" t="s">
        <v>52</v>
      </c>
      <c r="V1671" s="846" t="s">
        <v>53</v>
      </c>
      <c r="W1671" s="847"/>
      <c r="X1671" s="848"/>
    </row>
    <row r="1672" spans="2:24" ht="26.25" thickBot="1" x14ac:dyDescent="0.3">
      <c r="B1672" s="836"/>
      <c r="C1672" s="835"/>
      <c r="D1672" s="835"/>
      <c r="E1672" s="835"/>
      <c r="F1672" s="835"/>
      <c r="G1672" s="835"/>
      <c r="H1672" s="835"/>
      <c r="I1672" s="835"/>
      <c r="J1672" s="835"/>
      <c r="K1672" s="835"/>
      <c r="L1672" s="835"/>
      <c r="M1672" s="835"/>
      <c r="N1672" s="835"/>
      <c r="O1672" s="835"/>
      <c r="P1672" s="838"/>
      <c r="Q1672" s="4" t="s">
        <v>54</v>
      </c>
      <c r="R1672" s="5" t="s">
        <v>55</v>
      </c>
      <c r="S1672" s="6" t="s">
        <v>56</v>
      </c>
      <c r="T1672" s="843"/>
      <c r="U1672" s="845"/>
      <c r="V1672" s="7" t="s">
        <v>57</v>
      </c>
      <c r="W1672" s="8" t="s">
        <v>21</v>
      </c>
      <c r="X1672" s="9" t="s">
        <v>22</v>
      </c>
    </row>
    <row r="1673" spans="2:24" ht="18" x14ac:dyDescent="0.25">
      <c r="B1673" s="10"/>
      <c r="C1673" s="11"/>
      <c r="D1673" s="11"/>
      <c r="E1673" s="11"/>
      <c r="F1673" s="11"/>
      <c r="G1673" s="11"/>
      <c r="H1673" s="11"/>
      <c r="I1673" s="11"/>
      <c r="J1673" s="11"/>
      <c r="K1673" s="11"/>
      <c r="L1673" s="11"/>
      <c r="M1673" s="11"/>
      <c r="N1673" s="11"/>
      <c r="O1673" s="12"/>
      <c r="P1673" s="13"/>
      <c r="Q1673" s="14"/>
      <c r="R1673" s="14"/>
      <c r="S1673" s="14"/>
      <c r="T1673" s="14"/>
      <c r="U1673" s="14"/>
      <c r="V1673" s="14"/>
      <c r="W1673" s="14"/>
      <c r="X1673" s="15"/>
    </row>
    <row r="1674" spans="2:24" ht="18" x14ac:dyDescent="0.25">
      <c r="B1674" s="16"/>
      <c r="C1674" s="17"/>
      <c r="D1674" s="17"/>
      <c r="E1674" s="17"/>
      <c r="F1674" s="18"/>
      <c r="G1674" s="18"/>
      <c r="H1674" s="18"/>
      <c r="I1674" s="18"/>
      <c r="J1674" s="18"/>
      <c r="K1674" s="18"/>
      <c r="L1674" s="17"/>
      <c r="M1674" s="17"/>
      <c r="N1674" s="17"/>
      <c r="O1674" s="19"/>
      <c r="P1674" s="412" t="s">
        <v>356</v>
      </c>
      <c r="Q1674" s="415"/>
      <c r="R1674" s="14"/>
      <c r="S1674" s="14"/>
      <c r="T1674" s="14"/>
      <c r="U1674" s="14"/>
      <c r="V1674" s="14"/>
      <c r="W1674" s="14"/>
      <c r="X1674" s="15"/>
    </row>
    <row r="1675" spans="2:24" ht="18" x14ac:dyDescent="0.25">
      <c r="B1675" s="16"/>
      <c r="C1675" s="17"/>
      <c r="D1675" s="17"/>
      <c r="E1675" s="17"/>
      <c r="F1675" s="18"/>
      <c r="G1675" s="18"/>
      <c r="H1675" s="18"/>
      <c r="I1675" s="18"/>
      <c r="J1675" s="18"/>
      <c r="K1675" s="18"/>
      <c r="L1675" s="17"/>
      <c r="M1675" s="17"/>
      <c r="N1675" s="17"/>
      <c r="O1675" s="19"/>
      <c r="P1675" s="20"/>
      <c r="Q1675" s="20"/>
      <c r="R1675" s="14"/>
      <c r="S1675" s="14"/>
      <c r="T1675" s="14"/>
      <c r="U1675" s="14"/>
      <c r="V1675" s="14"/>
      <c r="W1675" s="14"/>
      <c r="X1675" s="15"/>
    </row>
    <row r="1676" spans="2:24" ht="18" x14ac:dyDescent="0.25">
      <c r="B1676" s="16"/>
      <c r="C1676" s="17"/>
      <c r="D1676" s="17"/>
      <c r="E1676" s="17"/>
      <c r="F1676" s="18"/>
      <c r="G1676" s="18"/>
      <c r="H1676" s="18"/>
      <c r="I1676" s="18"/>
      <c r="J1676" s="18"/>
      <c r="K1676" s="18"/>
      <c r="L1676" s="17"/>
      <c r="M1676" s="17"/>
      <c r="N1676" s="17"/>
      <c r="O1676" s="19"/>
      <c r="P1676" s="20"/>
      <c r="Q1676" s="20"/>
      <c r="R1676" s="20"/>
      <c r="S1676" s="14"/>
      <c r="T1676" s="14"/>
      <c r="U1676" s="20"/>
      <c r="V1676" s="14"/>
      <c r="W1676" s="14"/>
      <c r="X1676" s="15"/>
    </row>
    <row r="1677" spans="2:24" ht="18" x14ac:dyDescent="0.25">
      <c r="B1677" s="16"/>
      <c r="D1677" s="17"/>
      <c r="E1677" s="17"/>
      <c r="F1677" s="18"/>
      <c r="G1677" s="18"/>
      <c r="H1677" s="18"/>
      <c r="J1677" s="18"/>
      <c r="K1677" s="18"/>
      <c r="L1677" s="17"/>
      <c r="M1677" s="17"/>
      <c r="N1677" s="17"/>
      <c r="O1677" s="19"/>
      <c r="P1677" s="20"/>
      <c r="Q1677" s="20"/>
      <c r="R1677" s="20"/>
      <c r="S1677" s="20"/>
      <c r="T1677" s="14"/>
      <c r="U1677" s="20"/>
      <c r="V1677" s="14"/>
      <c r="W1677" s="14"/>
      <c r="X1677" s="15"/>
    </row>
    <row r="1678" spans="2:24" ht="18" x14ac:dyDescent="0.25">
      <c r="B1678" s="22"/>
      <c r="C1678" s="17"/>
      <c r="D1678" s="18"/>
      <c r="E1678" s="17"/>
      <c r="F1678" s="18"/>
      <c r="G1678" s="18"/>
      <c r="H1678" s="18"/>
      <c r="I1678" s="18"/>
      <c r="J1678" s="18"/>
      <c r="K1678" s="18"/>
      <c r="L1678" s="17"/>
      <c r="M1678" s="17"/>
      <c r="N1678" s="17"/>
      <c r="O1678" s="19"/>
      <c r="P1678" s="21"/>
      <c r="Q1678" s="20"/>
      <c r="R1678" s="20"/>
      <c r="S1678" s="20"/>
      <c r="T1678" s="14"/>
      <c r="U1678" s="20"/>
      <c r="V1678" s="14"/>
      <c r="W1678" s="14"/>
      <c r="X1678" s="15"/>
    </row>
    <row r="1679" spans="2:24" ht="18" x14ac:dyDescent="0.25">
      <c r="B1679" s="16"/>
      <c r="C1679" s="17"/>
      <c r="D1679" s="17"/>
      <c r="E1679" s="17"/>
      <c r="F1679" s="18"/>
      <c r="G1679" s="18"/>
      <c r="H1679" s="18"/>
      <c r="I1679" s="18"/>
      <c r="J1679" s="18"/>
      <c r="K1679" s="18"/>
      <c r="L1679" s="17"/>
      <c r="M1679" s="17"/>
      <c r="N1679" s="17"/>
      <c r="O1679" s="19"/>
      <c r="P1679" s="412" t="s">
        <v>361</v>
      </c>
      <c r="Q1679" s="20"/>
      <c r="R1679" s="20"/>
      <c r="S1679" s="20"/>
      <c r="T1679" s="14"/>
      <c r="U1679" s="20"/>
      <c r="V1679" s="14"/>
      <c r="W1679" s="14"/>
      <c r="X1679" s="23"/>
    </row>
    <row r="1680" spans="2:24" ht="18" x14ac:dyDescent="0.25">
      <c r="B1680" s="16"/>
      <c r="C1680" s="17"/>
      <c r="D1680" s="17"/>
      <c r="E1680" s="17"/>
      <c r="F1680" s="17"/>
      <c r="G1680" s="17"/>
      <c r="H1680" s="17"/>
      <c r="I1680" s="17"/>
      <c r="J1680" s="17"/>
      <c r="K1680" s="17"/>
      <c r="L1680" s="17"/>
      <c r="M1680" s="17"/>
      <c r="N1680" s="17"/>
      <c r="O1680" s="19"/>
      <c r="P1680" s="20"/>
      <c r="Q1680" s="20"/>
      <c r="R1680" s="194"/>
      <c r="S1680" s="20"/>
      <c r="T1680" s="14"/>
      <c r="U1680" s="20"/>
      <c r="V1680" s="14"/>
      <c r="W1680" s="14"/>
      <c r="X1680" s="23"/>
    </row>
    <row r="1681" spans="2:24" ht="18" x14ac:dyDescent="0.25">
      <c r="B1681" s="16"/>
      <c r="C1681" s="18"/>
      <c r="D1681" s="17"/>
      <c r="E1681" s="17"/>
      <c r="F1681" s="17"/>
      <c r="G1681" s="17"/>
      <c r="H1681" s="17"/>
      <c r="I1681" s="17"/>
      <c r="J1681" s="17"/>
      <c r="K1681" s="17"/>
      <c r="L1681" s="17"/>
      <c r="M1681" s="17"/>
      <c r="N1681" s="17"/>
      <c r="O1681" s="19"/>
      <c r="P1681" s="20"/>
      <c r="Q1681" s="20" t="s">
        <v>395</v>
      </c>
      <c r="R1681" s="20"/>
      <c r="S1681" s="20"/>
      <c r="T1681" s="14"/>
      <c r="U1681" s="20">
        <v>15</v>
      </c>
      <c r="V1681" s="14"/>
      <c r="W1681" s="14"/>
      <c r="X1681" s="23"/>
    </row>
    <row r="1682" spans="2:24" ht="18" x14ac:dyDescent="0.25">
      <c r="B1682" s="16"/>
      <c r="C1682" s="17"/>
      <c r="D1682" s="17"/>
      <c r="E1682" s="17"/>
      <c r="F1682" s="17"/>
      <c r="G1682" s="17"/>
      <c r="H1682" s="17"/>
      <c r="I1682" s="17"/>
      <c r="J1682" s="17"/>
      <c r="K1682" s="17"/>
      <c r="L1682" s="17"/>
      <c r="M1682" s="17"/>
      <c r="N1682" s="17"/>
      <c r="O1682" s="19"/>
      <c r="P1682" s="20"/>
      <c r="Q1682" s="20"/>
      <c r="R1682" s="20"/>
      <c r="S1682" s="20"/>
      <c r="T1682" s="14"/>
      <c r="U1682" s="20"/>
      <c r="V1682" s="14"/>
      <c r="W1682" s="14"/>
      <c r="X1682" s="23"/>
    </row>
    <row r="1683" spans="2:24" ht="18" x14ac:dyDescent="0.25">
      <c r="B1683" s="16"/>
      <c r="C1683" s="17"/>
      <c r="D1683" s="17"/>
      <c r="E1683" s="18"/>
      <c r="F1683" s="17"/>
      <c r="G1683" s="17"/>
      <c r="H1683" s="17"/>
      <c r="I1683" s="17"/>
      <c r="J1683" s="17"/>
      <c r="K1683" s="17"/>
      <c r="L1683" s="17"/>
      <c r="M1683" s="17"/>
      <c r="N1683" s="17"/>
      <c r="O1683" s="19"/>
      <c r="P1683" s="13"/>
      <c r="Q1683" s="20"/>
      <c r="R1683" s="20"/>
      <c r="S1683" s="20"/>
      <c r="T1683" s="14"/>
      <c r="U1683" s="20"/>
      <c r="V1683" s="14"/>
      <c r="W1683" s="14"/>
      <c r="X1683" s="23"/>
    </row>
    <row r="1684" spans="2:24" ht="18" x14ac:dyDescent="0.25">
      <c r="B1684" s="16"/>
      <c r="C1684" s="18"/>
      <c r="D1684" s="18"/>
      <c r="E1684" s="18"/>
      <c r="F1684" s="18"/>
      <c r="G1684" s="18"/>
      <c r="H1684" s="18"/>
      <c r="I1684" s="18"/>
      <c r="J1684" s="18"/>
      <c r="K1684" s="18"/>
      <c r="L1684" s="18"/>
      <c r="M1684" s="18"/>
      <c r="N1684" s="18"/>
      <c r="O1684" s="19"/>
      <c r="P1684" s="412" t="s">
        <v>362</v>
      </c>
      <c r="Q1684" s="20"/>
      <c r="R1684" s="20"/>
      <c r="S1684" s="20"/>
      <c r="T1684" s="14"/>
      <c r="U1684" s="20"/>
      <c r="V1684" s="14"/>
      <c r="W1684" s="14"/>
      <c r="X1684" s="23"/>
    </row>
    <row r="1685" spans="2:24" ht="18" x14ac:dyDescent="0.25">
      <c r="B1685" s="16"/>
      <c r="C1685" s="17"/>
      <c r="D1685" s="24"/>
      <c r="E1685" s="17"/>
      <c r="F1685" s="17"/>
      <c r="G1685" s="17"/>
      <c r="H1685" s="17"/>
      <c r="I1685" s="17"/>
      <c r="J1685" s="18"/>
      <c r="K1685" s="17"/>
      <c r="L1685" s="17"/>
      <c r="M1685" s="17"/>
      <c r="N1685" s="17"/>
      <c r="O1685" s="19"/>
      <c r="P1685" s="20"/>
      <c r="Q1685" s="195"/>
      <c r="R1685" s="20"/>
      <c r="S1685" s="14"/>
      <c r="T1685" s="14"/>
      <c r="U1685" s="20"/>
      <c r="V1685" s="20"/>
      <c r="W1685" s="14"/>
      <c r="X1685" s="23"/>
    </row>
    <row r="1686" spans="2:24" ht="18" x14ac:dyDescent="0.25">
      <c r="B1686" s="16"/>
      <c r="C1686" s="18"/>
      <c r="D1686" s="17"/>
      <c r="E1686" s="17"/>
      <c r="F1686" s="17"/>
      <c r="G1686" s="17"/>
      <c r="H1686" s="18"/>
      <c r="I1686" s="18"/>
      <c r="J1686" s="17"/>
      <c r="K1686" s="18"/>
      <c r="L1686" s="17"/>
      <c r="M1686" s="17"/>
      <c r="N1686" s="17"/>
      <c r="O1686" s="19"/>
      <c r="P1686" s="20"/>
      <c r="Q1686" s="20"/>
      <c r="R1686" s="20"/>
      <c r="S1686" s="20"/>
      <c r="T1686" s="14"/>
      <c r="U1686" s="20"/>
      <c r="V1686" s="20"/>
      <c r="W1686" s="14"/>
      <c r="X1686" s="23"/>
    </row>
    <row r="1687" spans="2:24" ht="18" x14ac:dyDescent="0.25">
      <c r="B1687" s="16"/>
      <c r="C1687" s="17"/>
      <c r="D1687" s="17"/>
      <c r="E1687" s="17"/>
      <c r="F1687" s="17"/>
      <c r="G1687" s="17"/>
      <c r="H1687" s="17"/>
      <c r="I1687" s="17"/>
      <c r="J1687" s="17"/>
      <c r="K1687" s="17"/>
      <c r="L1687" s="17"/>
      <c r="M1687" s="17"/>
      <c r="N1687" s="17"/>
      <c r="O1687" s="19"/>
      <c r="Q1687" s="20"/>
      <c r="R1687" s="20"/>
      <c r="S1687" s="20"/>
      <c r="T1687" s="14"/>
      <c r="U1687" s="20"/>
      <c r="V1687" s="20"/>
      <c r="W1687" s="14"/>
      <c r="X1687" s="23"/>
    </row>
    <row r="1688" spans="2:24" ht="18" x14ac:dyDescent="0.25">
      <c r="B1688" s="16"/>
      <c r="C1688" s="17"/>
      <c r="D1688" s="17"/>
      <c r="E1688" s="17"/>
      <c r="F1688" s="17"/>
      <c r="G1688" s="17"/>
      <c r="H1688" s="17"/>
      <c r="I1688" s="17"/>
      <c r="J1688" s="17"/>
      <c r="K1688" s="17"/>
      <c r="L1688" s="17"/>
      <c r="M1688" s="17"/>
      <c r="N1688" s="17"/>
      <c r="O1688" s="19"/>
      <c r="P1688" s="21"/>
      <c r="Q1688" s="20"/>
      <c r="R1688" s="20"/>
      <c r="S1688" s="20"/>
      <c r="T1688" s="14"/>
      <c r="U1688" s="20"/>
      <c r="V1688" s="20"/>
      <c r="W1688" s="14"/>
      <c r="X1688" s="23"/>
    </row>
    <row r="1689" spans="2:24" ht="18" x14ac:dyDescent="0.25">
      <c r="B1689" s="16"/>
      <c r="D1689" s="17"/>
      <c r="E1689" s="17"/>
      <c r="F1689" s="17"/>
      <c r="G1689" s="17"/>
      <c r="H1689" s="17"/>
      <c r="I1689" s="17"/>
      <c r="J1689" s="17"/>
      <c r="K1689" s="17"/>
      <c r="L1689" s="17"/>
      <c r="M1689" s="17"/>
      <c r="N1689" s="17"/>
      <c r="O1689" s="19"/>
      <c r="P1689" s="25"/>
      <c r="Q1689" s="20"/>
      <c r="R1689" s="20"/>
      <c r="S1689" s="20"/>
      <c r="T1689" s="20"/>
      <c r="U1689" s="20"/>
      <c r="V1689" s="20"/>
      <c r="W1689" s="14"/>
      <c r="X1689" s="23"/>
    </row>
    <row r="1690" spans="2:24" ht="18" x14ac:dyDescent="0.25">
      <c r="B1690" s="16"/>
      <c r="C1690" s="17"/>
      <c r="D1690" s="17"/>
      <c r="E1690" s="17"/>
      <c r="F1690" s="17"/>
      <c r="G1690" s="17"/>
      <c r="H1690" s="17"/>
      <c r="I1690" s="17"/>
      <c r="J1690" s="17"/>
      <c r="K1690" s="17"/>
      <c r="L1690" s="17"/>
      <c r="M1690" s="17"/>
      <c r="N1690" s="17"/>
      <c r="O1690" s="19"/>
      <c r="P1690" s="21"/>
      <c r="Q1690" s="20"/>
      <c r="R1690" s="20"/>
      <c r="S1690" s="20"/>
      <c r="T1690" s="20"/>
      <c r="U1690" s="20"/>
      <c r="V1690" s="20"/>
      <c r="W1690" s="14"/>
      <c r="X1690" s="23"/>
    </row>
    <row r="1691" spans="2:24" ht="18" x14ac:dyDescent="0.25">
      <c r="B1691" s="16"/>
      <c r="C1691" s="17"/>
      <c r="D1691" s="17"/>
      <c r="E1691" s="17"/>
      <c r="F1691" s="17"/>
      <c r="G1691" s="17"/>
      <c r="H1691" s="17"/>
      <c r="I1691" s="17"/>
      <c r="J1691" s="17"/>
      <c r="K1691" s="17"/>
      <c r="L1691" s="17"/>
      <c r="M1691" s="17"/>
      <c r="N1691" s="17"/>
      <c r="O1691" s="19"/>
      <c r="P1691" s="21"/>
      <c r="Q1691" s="20"/>
      <c r="R1691" s="20"/>
      <c r="S1691" s="20"/>
      <c r="T1691" s="20"/>
      <c r="U1691" s="20"/>
      <c r="V1691" s="20"/>
      <c r="W1691" s="14"/>
      <c r="X1691" s="23"/>
    </row>
    <row r="1692" spans="2:24" ht="18" x14ac:dyDescent="0.25">
      <c r="B1692" s="16"/>
      <c r="C1692" s="17"/>
      <c r="D1692" s="17"/>
      <c r="E1692" s="17"/>
      <c r="F1692" s="17"/>
      <c r="G1692" s="17"/>
      <c r="H1692" s="17"/>
      <c r="I1692" s="17"/>
      <c r="J1692" s="17"/>
      <c r="K1692" s="17"/>
      <c r="L1692" s="17"/>
      <c r="M1692" s="17"/>
      <c r="N1692" s="17"/>
      <c r="O1692" s="19"/>
      <c r="P1692" s="21"/>
      <c r="Q1692" s="20"/>
      <c r="R1692" s="20"/>
      <c r="S1692" s="20"/>
      <c r="T1692" s="20"/>
      <c r="U1692" s="20"/>
      <c r="V1692" s="20"/>
      <c r="W1692" s="14"/>
      <c r="X1692" s="23"/>
    </row>
    <row r="1693" spans="2:24" ht="18" x14ac:dyDescent="0.25">
      <c r="B1693" s="16"/>
      <c r="C1693" s="17"/>
      <c r="D1693" s="17"/>
      <c r="E1693" s="17"/>
      <c r="F1693" s="17"/>
      <c r="G1693" s="17"/>
      <c r="H1693" s="17"/>
      <c r="I1693" s="17"/>
      <c r="J1693" s="17"/>
      <c r="K1693" s="17"/>
      <c r="L1693" s="17"/>
      <c r="M1693" s="17"/>
      <c r="N1693" s="17"/>
      <c r="O1693" s="19"/>
      <c r="P1693" s="26"/>
      <c r="Q1693" s="20"/>
      <c r="R1693" s="20"/>
      <c r="S1693" s="20"/>
      <c r="T1693" s="20"/>
      <c r="U1693" s="20"/>
      <c r="V1693" s="20"/>
      <c r="W1693" s="14"/>
      <c r="X1693" s="23"/>
    </row>
    <row r="1694" spans="2:24" ht="18" x14ac:dyDescent="0.25">
      <c r="B1694" s="16"/>
      <c r="C1694" s="17"/>
      <c r="D1694" s="17"/>
      <c r="E1694" s="17"/>
      <c r="F1694" s="17"/>
      <c r="G1694" s="17"/>
      <c r="H1694" s="17"/>
      <c r="I1694" s="17"/>
      <c r="J1694" s="17"/>
      <c r="K1694" s="17"/>
      <c r="L1694" s="17"/>
      <c r="M1694" s="17"/>
      <c r="N1694" s="17"/>
      <c r="O1694" s="19"/>
      <c r="P1694" s="26"/>
      <c r="Q1694" s="20"/>
      <c r="R1694" s="20"/>
      <c r="S1694" s="20"/>
      <c r="T1694" s="20"/>
      <c r="U1694" s="20"/>
      <c r="V1694" s="20"/>
      <c r="W1694" s="14"/>
      <c r="X1694" s="23"/>
    </row>
    <row r="1695" spans="2:24" ht="18.75" thickBot="1" x14ac:dyDescent="0.3">
      <c r="B1695" s="27"/>
      <c r="C1695" s="28"/>
      <c r="D1695" s="29"/>
      <c r="E1695" s="28"/>
      <c r="F1695" s="29"/>
      <c r="G1695" s="29"/>
      <c r="H1695" s="29"/>
      <c r="I1695" s="29"/>
      <c r="J1695" s="29"/>
      <c r="K1695" s="29"/>
      <c r="L1695" s="29"/>
      <c r="M1695" s="29"/>
      <c r="N1695" s="29"/>
      <c r="O1695" s="30"/>
      <c r="P1695" s="31"/>
      <c r="Q1695" s="32"/>
      <c r="R1695" s="32"/>
      <c r="S1695" s="32"/>
      <c r="T1695" s="32"/>
      <c r="U1695" s="32"/>
      <c r="V1695" s="33"/>
      <c r="W1695" s="34"/>
      <c r="X1695" s="35"/>
    </row>
    <row r="1696" spans="2:24" ht="18.75" thickBot="1" x14ac:dyDescent="0.3">
      <c r="B1696" s="786"/>
      <c r="C1696" s="787"/>
      <c r="D1696" s="787"/>
      <c r="E1696" s="787"/>
      <c r="F1696" s="787"/>
      <c r="G1696" s="787"/>
      <c r="H1696" s="787"/>
      <c r="I1696" s="787"/>
      <c r="J1696" s="787"/>
      <c r="K1696" s="787"/>
      <c r="L1696" s="787"/>
      <c r="M1696" s="787"/>
      <c r="N1696" s="787"/>
      <c r="O1696" s="787"/>
      <c r="P1696" s="788" t="s">
        <v>58</v>
      </c>
      <c r="Q1696" s="787"/>
      <c r="R1696" s="789" t="s">
        <v>53</v>
      </c>
      <c r="S1696" s="790"/>
      <c r="T1696" s="790"/>
      <c r="U1696" s="791"/>
      <c r="V1696" s="36"/>
      <c r="W1696" s="37"/>
      <c r="X1696" s="38">
        <f>SUM(U1673:U1695)</f>
        <v>15</v>
      </c>
    </row>
    <row r="1697" spans="2:24" ht="17.25" thickBot="1" x14ac:dyDescent="0.3">
      <c r="B1697" s="792" t="s">
        <v>59</v>
      </c>
      <c r="C1697" s="793"/>
      <c r="D1697" s="793"/>
      <c r="E1697" s="793"/>
      <c r="F1697" s="793"/>
      <c r="G1697" s="793"/>
      <c r="H1697" s="793"/>
      <c r="I1697" s="794"/>
      <c r="J1697" s="792" t="s">
        <v>60</v>
      </c>
      <c r="K1697" s="793"/>
      <c r="L1697" s="793"/>
      <c r="M1697" s="793"/>
      <c r="N1697" s="793"/>
      <c r="O1697" s="793"/>
      <c r="P1697" s="794"/>
      <c r="Q1697" s="39"/>
      <c r="R1697" s="40"/>
      <c r="S1697" s="40"/>
      <c r="T1697" s="40"/>
      <c r="U1697" s="40"/>
      <c r="V1697" s="40"/>
      <c r="W1697" s="40"/>
      <c r="X1697" s="41"/>
    </row>
    <row r="1698" spans="2:24" ht="21" thickBot="1" x14ac:dyDescent="0.3">
      <c r="B1698" s="795"/>
      <c r="C1698" s="787"/>
      <c r="D1698" s="787"/>
      <c r="E1698" s="787"/>
      <c r="F1698" s="787"/>
      <c r="G1698" s="787"/>
      <c r="H1698" s="787"/>
      <c r="I1698" s="796"/>
      <c r="J1698" s="795"/>
      <c r="K1698" s="787"/>
      <c r="L1698" s="787"/>
      <c r="M1698" s="787"/>
      <c r="N1698" s="787"/>
      <c r="O1698" s="787"/>
      <c r="P1698" s="796"/>
      <c r="Q1698" s="797" t="s">
        <v>61</v>
      </c>
      <c r="R1698" s="798"/>
      <c r="S1698" s="798"/>
      <c r="T1698" s="798"/>
      <c r="U1698" s="798"/>
      <c r="V1698" s="798"/>
      <c r="W1698" s="799"/>
      <c r="X1698" s="42">
        <f>X1696</f>
        <v>15</v>
      </c>
    </row>
    <row r="1700" spans="2:24" ht="15.75" thickBot="1" x14ac:dyDescent="0.3"/>
    <row r="1701" spans="2:24" x14ac:dyDescent="0.25">
      <c r="B1701" s="800"/>
      <c r="C1701" s="793"/>
      <c r="D1701" s="793"/>
      <c r="E1701" s="793"/>
      <c r="F1701" s="793"/>
      <c r="G1701" s="803" t="s">
        <v>42</v>
      </c>
      <c r="H1701" s="793"/>
      <c r="I1701" s="793"/>
      <c r="J1701" s="793"/>
      <c r="K1701" s="793"/>
      <c r="L1701" s="793"/>
      <c r="M1701" s="793"/>
      <c r="N1701" s="793"/>
      <c r="O1701" s="793"/>
      <c r="P1701" s="793"/>
      <c r="Q1701" s="793"/>
      <c r="R1701" s="804" t="s">
        <v>1</v>
      </c>
      <c r="S1701" s="805"/>
      <c r="T1701" s="805"/>
      <c r="U1701" s="806"/>
      <c r="V1701" s="807" t="s">
        <v>43</v>
      </c>
      <c r="W1701" s="805"/>
      <c r="X1701" s="808"/>
    </row>
    <row r="1702" spans="2:24" x14ac:dyDescent="0.25">
      <c r="B1702" s="801"/>
      <c r="C1702" s="802"/>
      <c r="D1702" s="802"/>
      <c r="E1702" s="802"/>
      <c r="F1702" s="802"/>
      <c r="G1702" s="801"/>
      <c r="H1702" s="802"/>
      <c r="I1702" s="802"/>
      <c r="J1702" s="802"/>
      <c r="K1702" s="802"/>
      <c r="L1702" s="802"/>
      <c r="M1702" s="802"/>
      <c r="N1702" s="802"/>
      <c r="O1702" s="802"/>
      <c r="P1702" s="802"/>
      <c r="Q1702" s="802"/>
      <c r="R1702" s="809" t="s">
        <v>3</v>
      </c>
      <c r="S1702" s="810"/>
      <c r="T1702" s="810"/>
      <c r="U1702" s="811"/>
      <c r="V1702" s="812">
        <v>1</v>
      </c>
      <c r="W1702" s="810"/>
      <c r="X1702" s="813"/>
    </row>
    <row r="1703" spans="2:24" ht="15.75" thickBot="1" x14ac:dyDescent="0.3">
      <c r="B1703" s="795"/>
      <c r="C1703" s="787"/>
      <c r="D1703" s="787"/>
      <c r="E1703" s="787"/>
      <c r="F1703" s="787"/>
      <c r="G1703" s="795"/>
      <c r="H1703" s="787"/>
      <c r="I1703" s="787"/>
      <c r="J1703" s="787"/>
      <c r="K1703" s="787"/>
      <c r="L1703" s="787"/>
      <c r="M1703" s="787"/>
      <c r="N1703" s="787"/>
      <c r="O1703" s="787"/>
      <c r="P1703" s="787"/>
      <c r="Q1703" s="787"/>
      <c r="R1703" s="814" t="s">
        <v>4</v>
      </c>
      <c r="S1703" s="815"/>
      <c r="T1703" s="815"/>
      <c r="U1703" s="816"/>
      <c r="V1703" s="817">
        <v>44236</v>
      </c>
      <c r="W1703" s="818"/>
      <c r="X1703" s="819"/>
    </row>
    <row r="1704" spans="2:24" x14ac:dyDescent="0.25">
      <c r="B1704" s="820" t="s">
        <v>44</v>
      </c>
      <c r="C1704" s="793"/>
      <c r="D1704" s="793"/>
      <c r="E1704" s="793"/>
      <c r="F1704" s="794"/>
      <c r="G1704" s="821" t="s">
        <v>45</v>
      </c>
      <c r="H1704" s="822"/>
      <c r="I1704" s="822"/>
      <c r="J1704" s="822"/>
      <c r="K1704" s="822"/>
      <c r="L1704" s="822"/>
      <c r="M1704" s="822"/>
      <c r="N1704" s="822"/>
      <c r="O1704" s="822"/>
      <c r="P1704" s="822"/>
      <c r="Q1704" s="822"/>
      <c r="R1704" s="822"/>
      <c r="S1704" s="822"/>
      <c r="T1704" s="822"/>
      <c r="U1704" s="822"/>
      <c r="V1704" s="822"/>
      <c r="W1704" s="822"/>
      <c r="X1704" s="823"/>
    </row>
    <row r="1705" spans="2:24" ht="15.75" thickBot="1" x14ac:dyDescent="0.3">
      <c r="B1705" s="795"/>
      <c r="C1705" s="787"/>
      <c r="D1705" s="787"/>
      <c r="E1705" s="787"/>
      <c r="F1705" s="796"/>
      <c r="G1705" s="824"/>
      <c r="H1705" s="825"/>
      <c r="I1705" s="825"/>
      <c r="J1705" s="825"/>
      <c r="K1705" s="825"/>
      <c r="L1705" s="825"/>
      <c r="M1705" s="825"/>
      <c r="N1705" s="825"/>
      <c r="O1705" s="825"/>
      <c r="P1705" s="825"/>
      <c r="Q1705" s="825"/>
      <c r="R1705" s="825"/>
      <c r="S1705" s="825"/>
      <c r="T1705" s="825"/>
      <c r="U1705" s="825"/>
      <c r="V1705" s="825"/>
      <c r="W1705" s="825"/>
      <c r="X1705" s="826"/>
    </row>
    <row r="1706" spans="2:24" ht="18.75" thickBot="1" x14ac:dyDescent="0.3">
      <c r="B1706" s="827" t="s">
        <v>46</v>
      </c>
      <c r="C1706" s="798"/>
      <c r="D1706" s="798"/>
      <c r="E1706" s="798"/>
      <c r="F1706" s="798"/>
      <c r="G1706" s="798"/>
      <c r="H1706" s="822" t="s">
        <v>47</v>
      </c>
      <c r="I1706" s="793"/>
      <c r="J1706" s="828"/>
      <c r="K1706" s="798"/>
      <c r="L1706" s="798"/>
      <c r="M1706" s="798"/>
      <c r="N1706" s="798"/>
      <c r="O1706" s="798"/>
      <c r="P1706" s="828" t="s">
        <v>48</v>
      </c>
      <c r="Q1706" s="798"/>
      <c r="R1706" s="798"/>
      <c r="S1706" s="798"/>
      <c r="T1706" s="798"/>
      <c r="U1706" s="798"/>
      <c r="V1706" s="798"/>
      <c r="W1706" s="798"/>
      <c r="X1706" s="799"/>
    </row>
    <row r="1707" spans="2:24" ht="48" customHeight="1" thickBot="1" x14ac:dyDescent="0.3">
      <c r="B1707" s="829">
        <f>PRESUPUESTO!$B$65</f>
        <v>9</v>
      </c>
      <c r="C1707" s="793"/>
      <c r="D1707" s="793"/>
      <c r="E1707" s="793"/>
      <c r="F1707" s="793"/>
      <c r="G1707" s="793"/>
      <c r="H1707" s="830">
        <f>PRESUPUESTO!B67</f>
        <v>9.02</v>
      </c>
      <c r="I1707" s="831"/>
      <c r="J1707" s="832" t="str">
        <f>PRESUPUESTO!$F$65</f>
        <v>ENTREPISO</v>
      </c>
      <c r="K1707" s="798"/>
      <c r="L1707" s="798"/>
      <c r="M1707" s="798"/>
      <c r="N1707" s="798"/>
      <c r="O1707" s="799"/>
      <c r="P1707" s="833" t="str">
        <f>PRESUPUESTO!F67</f>
        <v>Perno de Anclaje estructural para bases de estructura metalica en varilla roscada AC de 3/4" B7 y tres (3) tuercas 2H, con aplicación de epoxico Sicadur Anchorfix 4. Profundidad 20cm de anclaje.</v>
      </c>
      <c r="Q1707" s="793"/>
      <c r="R1707" s="793"/>
      <c r="S1707" s="793"/>
      <c r="T1707" s="793"/>
      <c r="U1707" s="793"/>
      <c r="V1707" s="793"/>
      <c r="W1707" s="793"/>
      <c r="X1707" s="794"/>
    </row>
    <row r="1708" spans="2:24" ht="18.75" thickBot="1" x14ac:dyDescent="0.3">
      <c r="B1708" s="821" t="s">
        <v>49</v>
      </c>
      <c r="C1708" s="834"/>
      <c r="D1708" s="834"/>
      <c r="E1708" s="834"/>
      <c r="F1708" s="834"/>
      <c r="G1708" s="834"/>
      <c r="H1708" s="835"/>
      <c r="I1708" s="835"/>
      <c r="J1708" s="834"/>
      <c r="K1708" s="834"/>
      <c r="L1708" s="834"/>
      <c r="M1708" s="834"/>
      <c r="N1708" s="834"/>
      <c r="O1708" s="834"/>
      <c r="P1708" s="837" t="s">
        <v>50</v>
      </c>
      <c r="Q1708" s="839" t="s">
        <v>51</v>
      </c>
      <c r="R1708" s="840"/>
      <c r="S1708" s="841"/>
      <c r="T1708" s="842" t="s">
        <v>20</v>
      </c>
      <c r="U1708" s="844" t="s">
        <v>52</v>
      </c>
      <c r="V1708" s="846" t="s">
        <v>53</v>
      </c>
      <c r="W1708" s="847"/>
      <c r="X1708" s="848"/>
    </row>
    <row r="1709" spans="2:24" ht="26.25" thickBot="1" x14ac:dyDescent="0.3">
      <c r="B1709" s="836"/>
      <c r="C1709" s="835"/>
      <c r="D1709" s="835"/>
      <c r="E1709" s="835"/>
      <c r="F1709" s="835"/>
      <c r="G1709" s="835"/>
      <c r="H1709" s="835"/>
      <c r="I1709" s="835"/>
      <c r="J1709" s="835"/>
      <c r="K1709" s="835"/>
      <c r="L1709" s="835"/>
      <c r="M1709" s="835"/>
      <c r="N1709" s="835"/>
      <c r="O1709" s="835"/>
      <c r="P1709" s="838"/>
      <c r="Q1709" s="4" t="s">
        <v>54</v>
      </c>
      <c r="R1709" s="5" t="s">
        <v>55</v>
      </c>
      <c r="S1709" s="6" t="s">
        <v>56</v>
      </c>
      <c r="T1709" s="843"/>
      <c r="U1709" s="845"/>
      <c r="V1709" s="7" t="s">
        <v>57</v>
      </c>
      <c r="W1709" s="8" t="s">
        <v>21</v>
      </c>
      <c r="X1709" s="9" t="s">
        <v>22</v>
      </c>
    </row>
    <row r="1710" spans="2:24" ht="18" x14ac:dyDescent="0.25">
      <c r="B1710" s="10"/>
      <c r="C1710" s="11"/>
      <c r="D1710" s="11"/>
      <c r="E1710" s="11"/>
      <c r="F1710" s="11"/>
      <c r="G1710" s="11"/>
      <c r="H1710" s="11"/>
      <c r="I1710" s="11"/>
      <c r="J1710" s="11"/>
      <c r="K1710" s="11"/>
      <c r="L1710" s="11"/>
      <c r="M1710" s="11"/>
      <c r="N1710" s="11"/>
      <c r="O1710" s="12"/>
      <c r="P1710" s="13"/>
      <c r="Q1710" s="14"/>
      <c r="R1710" s="14"/>
      <c r="S1710" s="14"/>
      <c r="T1710" s="14"/>
      <c r="U1710" s="14"/>
      <c r="V1710" s="14"/>
      <c r="W1710" s="14"/>
      <c r="X1710" s="15"/>
    </row>
    <row r="1711" spans="2:24" ht="18" x14ac:dyDescent="0.25">
      <c r="B1711" s="16"/>
      <c r="C1711" s="17"/>
      <c r="D1711" s="17"/>
      <c r="E1711" s="17"/>
      <c r="F1711" s="18"/>
      <c r="G1711" s="18"/>
      <c r="H1711" s="18"/>
      <c r="I1711" s="18"/>
      <c r="J1711" s="18"/>
      <c r="K1711" s="18"/>
      <c r="L1711" s="17"/>
      <c r="M1711" s="17"/>
      <c r="N1711" s="17"/>
      <c r="O1711" s="19"/>
      <c r="P1711" s="412" t="s">
        <v>356</v>
      </c>
      <c r="Q1711" s="415"/>
      <c r="R1711" s="14"/>
      <c r="S1711" s="14"/>
      <c r="T1711" s="14"/>
      <c r="U1711" s="14"/>
      <c r="V1711" s="14"/>
      <c r="W1711" s="14"/>
      <c r="X1711" s="15"/>
    </row>
    <row r="1712" spans="2:24" ht="18" x14ac:dyDescent="0.25">
      <c r="B1712" s="16"/>
      <c r="C1712" s="17"/>
      <c r="D1712" s="17"/>
      <c r="E1712" s="17"/>
      <c r="F1712" s="18"/>
      <c r="G1712" s="18"/>
      <c r="H1712" s="18"/>
      <c r="I1712" s="18"/>
      <c r="J1712" s="18"/>
      <c r="K1712" s="18"/>
      <c r="L1712" s="17"/>
      <c r="M1712" s="17"/>
      <c r="N1712" s="17"/>
      <c r="O1712" s="19"/>
      <c r="P1712" s="20"/>
      <c r="Q1712" s="20"/>
      <c r="R1712" s="14"/>
      <c r="S1712" s="14"/>
      <c r="T1712" s="14"/>
      <c r="U1712" s="14"/>
      <c r="V1712" s="14"/>
      <c r="W1712" s="14"/>
      <c r="X1712" s="15"/>
    </row>
    <row r="1713" spans="2:24" ht="18" x14ac:dyDescent="0.25">
      <c r="B1713" s="16"/>
      <c r="C1713" s="17"/>
      <c r="D1713" s="17"/>
      <c r="E1713" s="17"/>
      <c r="F1713" s="18"/>
      <c r="G1713" s="18"/>
      <c r="H1713" s="18"/>
      <c r="I1713" s="18"/>
      <c r="J1713" s="18"/>
      <c r="K1713" s="18"/>
      <c r="L1713" s="17"/>
      <c r="M1713" s="17"/>
      <c r="N1713" s="17"/>
      <c r="O1713" s="19"/>
      <c r="P1713" s="20"/>
      <c r="Q1713" s="20"/>
      <c r="R1713" s="20"/>
      <c r="S1713" s="14"/>
      <c r="T1713" s="14"/>
      <c r="U1713" s="20"/>
      <c r="V1713" s="14"/>
      <c r="W1713" s="14"/>
      <c r="X1713" s="15"/>
    </row>
    <row r="1714" spans="2:24" ht="18" x14ac:dyDescent="0.25">
      <c r="B1714" s="16"/>
      <c r="D1714" s="17"/>
      <c r="E1714" s="17"/>
      <c r="F1714" s="18"/>
      <c r="G1714" s="18"/>
      <c r="H1714" s="18"/>
      <c r="J1714" s="18"/>
      <c r="K1714" s="18"/>
      <c r="L1714" s="17"/>
      <c r="M1714" s="17"/>
      <c r="N1714" s="17"/>
      <c r="O1714" s="19"/>
      <c r="P1714" s="20"/>
      <c r="Q1714" s="20"/>
      <c r="R1714" s="20"/>
      <c r="S1714" s="20"/>
      <c r="T1714" s="14"/>
      <c r="U1714" s="20"/>
      <c r="V1714" s="14"/>
      <c r="W1714" s="14"/>
      <c r="X1714" s="15"/>
    </row>
    <row r="1715" spans="2:24" ht="18" x14ac:dyDescent="0.25">
      <c r="B1715" s="22"/>
      <c r="C1715" s="17"/>
      <c r="D1715" s="18"/>
      <c r="E1715" s="17"/>
      <c r="F1715" s="18"/>
      <c r="G1715" s="18"/>
      <c r="H1715" s="18"/>
      <c r="I1715" s="18"/>
      <c r="J1715" s="18"/>
      <c r="K1715" s="18"/>
      <c r="L1715" s="17"/>
      <c r="M1715" s="17"/>
      <c r="N1715" s="17"/>
      <c r="O1715" s="19"/>
      <c r="P1715" s="21"/>
      <c r="Q1715" s="20"/>
      <c r="R1715" s="20"/>
      <c r="S1715" s="20"/>
      <c r="T1715" s="14"/>
      <c r="U1715" s="20"/>
      <c r="V1715" s="14"/>
      <c r="W1715" s="14"/>
      <c r="X1715" s="15"/>
    </row>
    <row r="1716" spans="2:24" ht="18" x14ac:dyDescent="0.25">
      <c r="B1716" s="16"/>
      <c r="C1716" s="17"/>
      <c r="D1716" s="17"/>
      <c r="E1716" s="17"/>
      <c r="F1716" s="18"/>
      <c r="G1716" s="18"/>
      <c r="H1716" s="18"/>
      <c r="I1716" s="18"/>
      <c r="J1716" s="18"/>
      <c r="K1716" s="18"/>
      <c r="L1716" s="17"/>
      <c r="M1716" s="17"/>
      <c r="N1716" s="17"/>
      <c r="O1716" s="19"/>
      <c r="P1716" s="412" t="s">
        <v>361</v>
      </c>
      <c r="Q1716" s="20"/>
      <c r="R1716" s="20"/>
      <c r="S1716" s="20"/>
      <c r="T1716" s="14"/>
      <c r="U1716" s="20"/>
      <c r="V1716" s="14"/>
      <c r="W1716" s="14"/>
      <c r="X1716" s="23"/>
    </row>
    <row r="1717" spans="2:24" ht="18" x14ac:dyDescent="0.25">
      <c r="B1717" s="16"/>
      <c r="C1717" s="17"/>
      <c r="D1717" s="17"/>
      <c r="E1717" s="17"/>
      <c r="F1717" s="17"/>
      <c r="G1717" s="17"/>
      <c r="H1717" s="17"/>
      <c r="I1717" s="17"/>
      <c r="J1717" s="17"/>
      <c r="K1717" s="17"/>
      <c r="L1717" s="17"/>
      <c r="M1717" s="17"/>
      <c r="N1717" s="17"/>
      <c r="O1717" s="19"/>
      <c r="P1717" s="20"/>
      <c r="Q1717" s="20"/>
      <c r="R1717" s="194"/>
      <c r="S1717" s="20"/>
      <c r="T1717" s="14"/>
      <c r="U1717" s="20"/>
      <c r="V1717" s="14"/>
      <c r="W1717" s="14"/>
      <c r="X1717" s="23"/>
    </row>
    <row r="1718" spans="2:24" ht="18" x14ac:dyDescent="0.25">
      <c r="B1718" s="16"/>
      <c r="C1718" s="18"/>
      <c r="D1718" s="17"/>
      <c r="E1718" s="17"/>
      <c r="F1718" s="17"/>
      <c r="G1718" s="17"/>
      <c r="H1718" s="17"/>
      <c r="I1718" s="17"/>
      <c r="J1718" s="17"/>
      <c r="K1718" s="17"/>
      <c r="L1718" s="17"/>
      <c r="M1718" s="17"/>
      <c r="N1718" s="17"/>
      <c r="O1718" s="19"/>
      <c r="P1718" s="20"/>
      <c r="Q1718" s="20" t="s">
        <v>391</v>
      </c>
      <c r="R1718" s="20"/>
      <c r="S1718" s="20"/>
      <c r="T1718" s="14"/>
      <c r="U1718" s="20">
        <v>8</v>
      </c>
      <c r="V1718" s="14"/>
      <c r="W1718" s="14"/>
      <c r="X1718" s="23"/>
    </row>
    <row r="1719" spans="2:24" ht="18" x14ac:dyDescent="0.25">
      <c r="B1719" s="16"/>
      <c r="C1719" s="17"/>
      <c r="D1719" s="17"/>
      <c r="E1719" s="17"/>
      <c r="F1719" s="17"/>
      <c r="G1719" s="17"/>
      <c r="H1719" s="17"/>
      <c r="I1719" s="17"/>
      <c r="J1719" s="17"/>
      <c r="K1719" s="17"/>
      <c r="L1719" s="17"/>
      <c r="M1719" s="17"/>
      <c r="N1719" s="17"/>
      <c r="O1719" s="19"/>
      <c r="P1719" s="20"/>
      <c r="Q1719" s="20"/>
      <c r="R1719" s="20"/>
      <c r="S1719" s="20"/>
      <c r="T1719" s="14"/>
      <c r="U1719" s="20"/>
      <c r="V1719" s="14"/>
      <c r="W1719" s="14"/>
      <c r="X1719" s="23"/>
    </row>
    <row r="1720" spans="2:24" ht="18" x14ac:dyDescent="0.25">
      <c r="B1720" s="16"/>
      <c r="C1720" s="17"/>
      <c r="D1720" s="17"/>
      <c r="E1720" s="18"/>
      <c r="F1720" s="17"/>
      <c r="G1720" s="17"/>
      <c r="H1720" s="17"/>
      <c r="I1720" s="17"/>
      <c r="J1720" s="17"/>
      <c r="K1720" s="17"/>
      <c r="L1720" s="17"/>
      <c r="M1720" s="17"/>
      <c r="N1720" s="17"/>
      <c r="O1720" s="19"/>
      <c r="P1720" s="13"/>
      <c r="Q1720" s="20"/>
      <c r="R1720" s="20"/>
      <c r="S1720" s="20"/>
      <c r="T1720" s="14"/>
      <c r="U1720" s="20"/>
      <c r="V1720" s="14"/>
      <c r="W1720" s="14"/>
      <c r="X1720" s="23"/>
    </row>
    <row r="1721" spans="2:24" ht="18" x14ac:dyDescent="0.25">
      <c r="B1721" s="16"/>
      <c r="C1721" s="18"/>
      <c r="D1721" s="18"/>
      <c r="E1721" s="18"/>
      <c r="F1721" s="18"/>
      <c r="G1721" s="18"/>
      <c r="H1721" s="18"/>
      <c r="I1721" s="18"/>
      <c r="J1721" s="18"/>
      <c r="K1721" s="18"/>
      <c r="L1721" s="18"/>
      <c r="M1721" s="18"/>
      <c r="N1721" s="18"/>
      <c r="O1721" s="19"/>
      <c r="P1721" s="412" t="s">
        <v>362</v>
      </c>
      <c r="Q1721" s="20"/>
      <c r="R1721" s="20"/>
      <c r="S1721" s="20"/>
      <c r="T1721" s="14"/>
      <c r="U1721" s="20"/>
      <c r="V1721" s="14"/>
      <c r="W1721" s="14"/>
      <c r="X1721" s="23"/>
    </row>
    <row r="1722" spans="2:24" ht="18" x14ac:dyDescent="0.25">
      <c r="B1722" s="16"/>
      <c r="C1722" s="17"/>
      <c r="D1722" s="24"/>
      <c r="E1722" s="17"/>
      <c r="F1722" s="17"/>
      <c r="G1722" s="17"/>
      <c r="H1722" s="17"/>
      <c r="I1722" s="17"/>
      <c r="J1722" s="18"/>
      <c r="K1722" s="17"/>
      <c r="L1722" s="17"/>
      <c r="M1722" s="17"/>
      <c r="N1722" s="17"/>
      <c r="O1722" s="19"/>
      <c r="P1722" s="20"/>
      <c r="Q1722" s="195"/>
      <c r="R1722" s="20"/>
      <c r="S1722" s="14"/>
      <c r="T1722" s="14"/>
      <c r="U1722" s="20"/>
      <c r="V1722" s="20"/>
      <c r="W1722" s="14"/>
      <c r="X1722" s="23"/>
    </row>
    <row r="1723" spans="2:24" ht="18" x14ac:dyDescent="0.25">
      <c r="B1723" s="16"/>
      <c r="C1723" s="18"/>
      <c r="D1723" s="17"/>
      <c r="E1723" s="17"/>
      <c r="F1723" s="17"/>
      <c r="G1723" s="17"/>
      <c r="H1723" s="18"/>
      <c r="I1723" s="18"/>
      <c r="J1723" s="17"/>
      <c r="K1723" s="18"/>
      <c r="L1723" s="17"/>
      <c r="M1723" s="17"/>
      <c r="N1723" s="17"/>
      <c r="O1723" s="19"/>
      <c r="P1723" s="20"/>
      <c r="Q1723" s="20"/>
      <c r="R1723" s="20"/>
      <c r="S1723" s="20"/>
      <c r="T1723" s="14"/>
      <c r="U1723" s="20"/>
      <c r="V1723" s="20"/>
      <c r="W1723" s="14"/>
      <c r="X1723" s="23"/>
    </row>
    <row r="1724" spans="2:24" ht="18" x14ac:dyDescent="0.25">
      <c r="B1724" s="16"/>
      <c r="C1724" s="17"/>
      <c r="D1724" s="17"/>
      <c r="E1724" s="17"/>
      <c r="F1724" s="17"/>
      <c r="G1724" s="17"/>
      <c r="H1724" s="17"/>
      <c r="I1724" s="17"/>
      <c r="J1724" s="17"/>
      <c r="K1724" s="17"/>
      <c r="L1724" s="17"/>
      <c r="M1724" s="17"/>
      <c r="N1724" s="17"/>
      <c r="O1724" s="19"/>
      <c r="Q1724" s="20"/>
      <c r="R1724" s="20"/>
      <c r="S1724" s="20"/>
      <c r="T1724" s="14"/>
      <c r="U1724" s="20"/>
      <c r="V1724" s="20"/>
      <c r="W1724" s="14"/>
      <c r="X1724" s="23"/>
    </row>
    <row r="1725" spans="2:24" ht="18" x14ac:dyDescent="0.25">
      <c r="B1725" s="16"/>
      <c r="C1725" s="17"/>
      <c r="D1725" s="17"/>
      <c r="E1725" s="17"/>
      <c r="F1725" s="17"/>
      <c r="G1725" s="17"/>
      <c r="H1725" s="17"/>
      <c r="I1725" s="17"/>
      <c r="J1725" s="17"/>
      <c r="K1725" s="17"/>
      <c r="L1725" s="17"/>
      <c r="M1725" s="17"/>
      <c r="N1725" s="17"/>
      <c r="O1725" s="19"/>
      <c r="P1725" s="21"/>
      <c r="Q1725" s="20"/>
      <c r="R1725" s="20"/>
      <c r="S1725" s="20"/>
      <c r="T1725" s="14"/>
      <c r="U1725" s="20"/>
      <c r="V1725" s="20"/>
      <c r="W1725" s="14"/>
      <c r="X1725" s="23"/>
    </row>
    <row r="1726" spans="2:24" ht="18" x14ac:dyDescent="0.25">
      <c r="B1726" s="16"/>
      <c r="D1726" s="17"/>
      <c r="E1726" s="17"/>
      <c r="F1726" s="17"/>
      <c r="G1726" s="17"/>
      <c r="H1726" s="17"/>
      <c r="I1726" s="17"/>
      <c r="J1726" s="17"/>
      <c r="K1726" s="17"/>
      <c r="L1726" s="17"/>
      <c r="M1726" s="17"/>
      <c r="N1726" s="17"/>
      <c r="O1726" s="19"/>
      <c r="P1726" s="25"/>
      <c r="Q1726" s="20"/>
      <c r="R1726" s="20"/>
      <c r="S1726" s="20"/>
      <c r="T1726" s="20"/>
      <c r="U1726" s="20"/>
      <c r="V1726" s="20"/>
      <c r="W1726" s="14"/>
      <c r="X1726" s="23"/>
    </row>
    <row r="1727" spans="2:24" ht="18" x14ac:dyDescent="0.25">
      <c r="B1727" s="16"/>
      <c r="C1727" s="17"/>
      <c r="D1727" s="17"/>
      <c r="E1727" s="17"/>
      <c r="F1727" s="17"/>
      <c r="G1727" s="17"/>
      <c r="H1727" s="17"/>
      <c r="I1727" s="17"/>
      <c r="J1727" s="17"/>
      <c r="K1727" s="17"/>
      <c r="L1727" s="17"/>
      <c r="M1727" s="17"/>
      <c r="N1727" s="17"/>
      <c r="O1727" s="19"/>
      <c r="P1727" s="21"/>
      <c r="Q1727" s="20"/>
      <c r="R1727" s="20"/>
      <c r="S1727" s="20"/>
      <c r="T1727" s="20"/>
      <c r="U1727" s="20"/>
      <c r="V1727" s="20"/>
      <c r="W1727" s="14"/>
      <c r="X1727" s="23"/>
    </row>
    <row r="1728" spans="2:24" ht="18" x14ac:dyDescent="0.25">
      <c r="B1728" s="16"/>
      <c r="C1728" s="17"/>
      <c r="D1728" s="17"/>
      <c r="E1728" s="17"/>
      <c r="F1728" s="17"/>
      <c r="G1728" s="17"/>
      <c r="H1728" s="17"/>
      <c r="I1728" s="17"/>
      <c r="J1728" s="17"/>
      <c r="K1728" s="17"/>
      <c r="L1728" s="17"/>
      <c r="M1728" s="17"/>
      <c r="N1728" s="17"/>
      <c r="O1728" s="19"/>
      <c r="P1728" s="21"/>
      <c r="Q1728" s="20"/>
      <c r="R1728" s="20"/>
      <c r="S1728" s="20"/>
      <c r="T1728" s="20"/>
      <c r="U1728" s="20"/>
      <c r="V1728" s="20"/>
      <c r="W1728" s="14"/>
      <c r="X1728" s="23"/>
    </row>
    <row r="1729" spans="2:24" ht="18" x14ac:dyDescent="0.25">
      <c r="B1729" s="16"/>
      <c r="C1729" s="17"/>
      <c r="D1729" s="17"/>
      <c r="E1729" s="17"/>
      <c r="F1729" s="17"/>
      <c r="G1729" s="17"/>
      <c r="H1729" s="17"/>
      <c r="I1729" s="17"/>
      <c r="J1729" s="17"/>
      <c r="K1729" s="17"/>
      <c r="L1729" s="17"/>
      <c r="M1729" s="17"/>
      <c r="N1729" s="17"/>
      <c r="O1729" s="19"/>
      <c r="P1729" s="21"/>
      <c r="Q1729" s="20"/>
      <c r="R1729" s="20"/>
      <c r="S1729" s="20"/>
      <c r="T1729" s="20"/>
      <c r="U1729" s="20"/>
      <c r="V1729" s="20"/>
      <c r="W1729" s="14"/>
      <c r="X1729" s="23"/>
    </row>
    <row r="1730" spans="2:24" ht="18" x14ac:dyDescent="0.25">
      <c r="B1730" s="16"/>
      <c r="C1730" s="17"/>
      <c r="D1730" s="17"/>
      <c r="E1730" s="17"/>
      <c r="F1730" s="17"/>
      <c r="G1730" s="17"/>
      <c r="H1730" s="17"/>
      <c r="I1730" s="17"/>
      <c r="J1730" s="17"/>
      <c r="K1730" s="17"/>
      <c r="L1730" s="17"/>
      <c r="M1730" s="17"/>
      <c r="N1730" s="17"/>
      <c r="O1730" s="19"/>
      <c r="P1730" s="26"/>
      <c r="Q1730" s="20"/>
      <c r="R1730" s="20"/>
      <c r="S1730" s="20"/>
      <c r="T1730" s="20"/>
      <c r="U1730" s="20"/>
      <c r="V1730" s="20"/>
      <c r="W1730" s="14"/>
      <c r="X1730" s="23"/>
    </row>
    <row r="1731" spans="2:24" ht="18" x14ac:dyDescent="0.25">
      <c r="B1731" s="16"/>
      <c r="C1731" s="17"/>
      <c r="D1731" s="17"/>
      <c r="E1731" s="17"/>
      <c r="F1731" s="17"/>
      <c r="G1731" s="17"/>
      <c r="H1731" s="17"/>
      <c r="I1731" s="17"/>
      <c r="J1731" s="17"/>
      <c r="K1731" s="17"/>
      <c r="L1731" s="17"/>
      <c r="M1731" s="17"/>
      <c r="N1731" s="17"/>
      <c r="O1731" s="19"/>
      <c r="P1731" s="26"/>
      <c r="Q1731" s="20"/>
      <c r="R1731" s="20"/>
      <c r="S1731" s="20"/>
      <c r="T1731" s="20"/>
      <c r="U1731" s="20"/>
      <c r="V1731" s="20"/>
      <c r="W1731" s="14"/>
      <c r="X1731" s="23"/>
    </row>
    <row r="1732" spans="2:24" ht="18.75" thickBot="1" x14ac:dyDescent="0.3">
      <c r="B1732" s="27"/>
      <c r="C1732" s="28"/>
      <c r="D1732" s="29"/>
      <c r="E1732" s="28"/>
      <c r="F1732" s="29"/>
      <c r="G1732" s="29"/>
      <c r="H1732" s="29"/>
      <c r="I1732" s="29"/>
      <c r="J1732" s="29"/>
      <c r="K1732" s="29"/>
      <c r="L1732" s="29"/>
      <c r="M1732" s="29"/>
      <c r="N1732" s="29"/>
      <c r="O1732" s="30"/>
      <c r="P1732" s="31"/>
      <c r="Q1732" s="32"/>
      <c r="R1732" s="32"/>
      <c r="S1732" s="32"/>
      <c r="T1732" s="32"/>
      <c r="U1732" s="32"/>
      <c r="V1732" s="33"/>
      <c r="W1732" s="34"/>
      <c r="X1732" s="35"/>
    </row>
    <row r="1733" spans="2:24" ht="18.75" thickBot="1" x14ac:dyDescent="0.3">
      <c r="B1733" s="786"/>
      <c r="C1733" s="787"/>
      <c r="D1733" s="787"/>
      <c r="E1733" s="787"/>
      <c r="F1733" s="787"/>
      <c r="G1733" s="787"/>
      <c r="H1733" s="787"/>
      <c r="I1733" s="787"/>
      <c r="J1733" s="787"/>
      <c r="K1733" s="787"/>
      <c r="L1733" s="787"/>
      <c r="M1733" s="787"/>
      <c r="N1733" s="787"/>
      <c r="O1733" s="787"/>
      <c r="P1733" s="788" t="s">
        <v>58</v>
      </c>
      <c r="Q1733" s="787"/>
      <c r="R1733" s="789" t="s">
        <v>53</v>
      </c>
      <c r="S1733" s="790"/>
      <c r="T1733" s="790"/>
      <c r="U1733" s="791"/>
      <c r="V1733" s="36"/>
      <c r="W1733" s="37"/>
      <c r="X1733" s="38">
        <f>SUM(U1710:U1732)</f>
        <v>8</v>
      </c>
    </row>
    <row r="1734" spans="2:24" ht="17.25" thickBot="1" x14ac:dyDescent="0.3">
      <c r="B1734" s="792" t="s">
        <v>59</v>
      </c>
      <c r="C1734" s="793"/>
      <c r="D1734" s="793"/>
      <c r="E1734" s="793"/>
      <c r="F1734" s="793"/>
      <c r="G1734" s="793"/>
      <c r="H1734" s="793"/>
      <c r="I1734" s="794"/>
      <c r="J1734" s="792" t="s">
        <v>60</v>
      </c>
      <c r="K1734" s="793"/>
      <c r="L1734" s="793"/>
      <c r="M1734" s="793"/>
      <c r="N1734" s="793"/>
      <c r="O1734" s="793"/>
      <c r="P1734" s="794"/>
      <c r="Q1734" s="39"/>
      <c r="R1734" s="40"/>
      <c r="S1734" s="40"/>
      <c r="T1734" s="40"/>
      <c r="U1734" s="40"/>
      <c r="V1734" s="40"/>
      <c r="W1734" s="40"/>
      <c r="X1734" s="41"/>
    </row>
    <row r="1735" spans="2:24" ht="21" thickBot="1" x14ac:dyDescent="0.3">
      <c r="B1735" s="795"/>
      <c r="C1735" s="787"/>
      <c r="D1735" s="787"/>
      <c r="E1735" s="787"/>
      <c r="F1735" s="787"/>
      <c r="G1735" s="787"/>
      <c r="H1735" s="787"/>
      <c r="I1735" s="796"/>
      <c r="J1735" s="795"/>
      <c r="K1735" s="787"/>
      <c r="L1735" s="787"/>
      <c r="M1735" s="787"/>
      <c r="N1735" s="787"/>
      <c r="O1735" s="787"/>
      <c r="P1735" s="796"/>
      <c r="Q1735" s="797" t="s">
        <v>61</v>
      </c>
      <c r="R1735" s="798"/>
      <c r="S1735" s="798"/>
      <c r="T1735" s="798"/>
      <c r="U1735" s="798"/>
      <c r="V1735" s="798"/>
      <c r="W1735" s="799"/>
      <c r="X1735" s="42">
        <f>X1733</f>
        <v>8</v>
      </c>
    </row>
    <row r="1737" spans="2:24" ht="15.75" thickBot="1" x14ac:dyDescent="0.3"/>
    <row r="1738" spans="2:24" x14ac:dyDescent="0.25">
      <c r="B1738" s="800"/>
      <c r="C1738" s="793"/>
      <c r="D1738" s="793"/>
      <c r="E1738" s="793"/>
      <c r="F1738" s="793"/>
      <c r="G1738" s="803" t="s">
        <v>42</v>
      </c>
      <c r="H1738" s="793"/>
      <c r="I1738" s="793"/>
      <c r="J1738" s="793"/>
      <c r="K1738" s="793"/>
      <c r="L1738" s="793"/>
      <c r="M1738" s="793"/>
      <c r="N1738" s="793"/>
      <c r="O1738" s="793"/>
      <c r="P1738" s="793"/>
      <c r="Q1738" s="793"/>
      <c r="R1738" s="804" t="s">
        <v>1</v>
      </c>
      <c r="S1738" s="805"/>
      <c r="T1738" s="805"/>
      <c r="U1738" s="806"/>
      <c r="V1738" s="807" t="s">
        <v>43</v>
      </c>
      <c r="W1738" s="805"/>
      <c r="X1738" s="808"/>
    </row>
    <row r="1739" spans="2:24" x14ac:dyDescent="0.25">
      <c r="B1739" s="801"/>
      <c r="C1739" s="802"/>
      <c r="D1739" s="802"/>
      <c r="E1739" s="802"/>
      <c r="F1739" s="802"/>
      <c r="G1739" s="801"/>
      <c r="H1739" s="802"/>
      <c r="I1739" s="802"/>
      <c r="J1739" s="802"/>
      <c r="K1739" s="802"/>
      <c r="L1739" s="802"/>
      <c r="M1739" s="802"/>
      <c r="N1739" s="802"/>
      <c r="O1739" s="802"/>
      <c r="P1739" s="802"/>
      <c r="Q1739" s="802"/>
      <c r="R1739" s="809" t="s">
        <v>3</v>
      </c>
      <c r="S1739" s="810"/>
      <c r="T1739" s="810"/>
      <c r="U1739" s="811"/>
      <c r="V1739" s="812">
        <v>1</v>
      </c>
      <c r="W1739" s="810"/>
      <c r="X1739" s="813"/>
    </row>
    <row r="1740" spans="2:24" ht="15.75" thickBot="1" x14ac:dyDescent="0.3">
      <c r="B1740" s="795"/>
      <c r="C1740" s="787"/>
      <c r="D1740" s="787"/>
      <c r="E1740" s="787"/>
      <c r="F1740" s="787"/>
      <c r="G1740" s="795"/>
      <c r="H1740" s="787"/>
      <c r="I1740" s="787"/>
      <c r="J1740" s="787"/>
      <c r="K1740" s="787"/>
      <c r="L1740" s="787"/>
      <c r="M1740" s="787"/>
      <c r="N1740" s="787"/>
      <c r="O1740" s="787"/>
      <c r="P1740" s="787"/>
      <c r="Q1740" s="787"/>
      <c r="R1740" s="814" t="s">
        <v>4</v>
      </c>
      <c r="S1740" s="815"/>
      <c r="T1740" s="815"/>
      <c r="U1740" s="816"/>
      <c r="V1740" s="817">
        <v>44236</v>
      </c>
      <c r="W1740" s="818"/>
      <c r="X1740" s="819"/>
    </row>
    <row r="1741" spans="2:24" x14ac:dyDescent="0.25">
      <c r="B1741" s="820" t="s">
        <v>44</v>
      </c>
      <c r="C1741" s="793"/>
      <c r="D1741" s="793"/>
      <c r="E1741" s="793"/>
      <c r="F1741" s="794"/>
      <c r="G1741" s="821" t="s">
        <v>45</v>
      </c>
      <c r="H1741" s="822"/>
      <c r="I1741" s="822"/>
      <c r="J1741" s="822"/>
      <c r="K1741" s="822"/>
      <c r="L1741" s="822"/>
      <c r="M1741" s="822"/>
      <c r="N1741" s="822"/>
      <c r="O1741" s="822"/>
      <c r="P1741" s="822"/>
      <c r="Q1741" s="822"/>
      <c r="R1741" s="822"/>
      <c r="S1741" s="822"/>
      <c r="T1741" s="822"/>
      <c r="U1741" s="822"/>
      <c r="V1741" s="822"/>
      <c r="W1741" s="822"/>
      <c r="X1741" s="823"/>
    </row>
    <row r="1742" spans="2:24" ht="15.75" thickBot="1" x14ac:dyDescent="0.3">
      <c r="B1742" s="795"/>
      <c r="C1742" s="787"/>
      <c r="D1742" s="787"/>
      <c r="E1742" s="787"/>
      <c r="F1742" s="796"/>
      <c r="G1742" s="824"/>
      <c r="H1742" s="825"/>
      <c r="I1742" s="825"/>
      <c r="J1742" s="825"/>
      <c r="K1742" s="825"/>
      <c r="L1742" s="825"/>
      <c r="M1742" s="825"/>
      <c r="N1742" s="825"/>
      <c r="O1742" s="825"/>
      <c r="P1742" s="825"/>
      <c r="Q1742" s="825"/>
      <c r="R1742" s="825"/>
      <c r="S1742" s="825"/>
      <c r="T1742" s="825"/>
      <c r="U1742" s="825"/>
      <c r="V1742" s="825"/>
      <c r="W1742" s="825"/>
      <c r="X1742" s="826"/>
    </row>
    <row r="1743" spans="2:24" ht="18.75" thickBot="1" x14ac:dyDescent="0.3">
      <c r="B1743" s="827" t="s">
        <v>46</v>
      </c>
      <c r="C1743" s="798"/>
      <c r="D1743" s="798"/>
      <c r="E1743" s="798"/>
      <c r="F1743" s="798"/>
      <c r="G1743" s="798"/>
      <c r="H1743" s="822" t="s">
        <v>47</v>
      </c>
      <c r="I1743" s="793"/>
      <c r="J1743" s="828"/>
      <c r="K1743" s="798"/>
      <c r="L1743" s="798"/>
      <c r="M1743" s="798"/>
      <c r="N1743" s="798"/>
      <c r="O1743" s="798"/>
      <c r="P1743" s="828" t="s">
        <v>48</v>
      </c>
      <c r="Q1743" s="798"/>
      <c r="R1743" s="798"/>
      <c r="S1743" s="798"/>
      <c r="T1743" s="798"/>
      <c r="U1743" s="798"/>
      <c r="V1743" s="798"/>
      <c r="W1743" s="798"/>
      <c r="X1743" s="799"/>
    </row>
    <row r="1744" spans="2:24" ht="69" customHeight="1" thickBot="1" x14ac:dyDescent="0.3">
      <c r="B1744" s="829">
        <f>PRESUPUESTO!$B$65</f>
        <v>9</v>
      </c>
      <c r="C1744" s="793"/>
      <c r="D1744" s="793"/>
      <c r="E1744" s="793"/>
      <c r="F1744" s="793"/>
      <c r="G1744" s="793"/>
      <c r="H1744" s="830">
        <f>PRESUPUESTO!B68</f>
        <v>9.0299999999999994</v>
      </c>
      <c r="I1744" s="831"/>
      <c r="J1744" s="832" t="str">
        <f>PRESUPUESTO!$F$65</f>
        <v>ENTREPISO</v>
      </c>
      <c r="K1744" s="798"/>
      <c r="L1744" s="798"/>
      <c r="M1744" s="798"/>
      <c r="N1744" s="798"/>
      <c r="O1744" s="799"/>
      <c r="P1744" s="833" t="str">
        <f>PRESUPUESTO!F68</f>
        <v>SUMINISTRO E INSTALACION DE ESTRUCTURA METÁLICA PARA CUBIERTAS Y SUPER ESTRUCTURAS, INCLUYE LIMPIEZA DE SUPERFICIE SSPC-SP 03, ANTICORROSIVO Y PINTURA EN POLIURETANO ESQUEMA DE e=6mils y e=6mils RESPECTIVAMENTE. Incluye todos los elementos de soporte y anclaje, como platinas y pernos.</v>
      </c>
      <c r="Q1744" s="793"/>
      <c r="R1744" s="793"/>
      <c r="S1744" s="793"/>
      <c r="T1744" s="793"/>
      <c r="U1744" s="793"/>
      <c r="V1744" s="793"/>
      <c r="W1744" s="793"/>
      <c r="X1744" s="794"/>
    </row>
    <row r="1745" spans="2:24" ht="18.75" thickBot="1" x14ac:dyDescent="0.3">
      <c r="B1745" s="821" t="s">
        <v>49</v>
      </c>
      <c r="C1745" s="834"/>
      <c r="D1745" s="834"/>
      <c r="E1745" s="834"/>
      <c r="F1745" s="834"/>
      <c r="G1745" s="834"/>
      <c r="H1745" s="835"/>
      <c r="I1745" s="835"/>
      <c r="J1745" s="834"/>
      <c r="K1745" s="834"/>
      <c r="L1745" s="834"/>
      <c r="M1745" s="834"/>
      <c r="N1745" s="834"/>
      <c r="O1745" s="834"/>
      <c r="P1745" s="837" t="s">
        <v>50</v>
      </c>
      <c r="Q1745" s="839" t="s">
        <v>51</v>
      </c>
      <c r="R1745" s="840"/>
      <c r="S1745" s="841"/>
      <c r="T1745" s="842" t="s">
        <v>20</v>
      </c>
      <c r="U1745" s="844" t="s">
        <v>52</v>
      </c>
      <c r="V1745" s="846" t="s">
        <v>53</v>
      </c>
      <c r="W1745" s="847"/>
      <c r="X1745" s="848"/>
    </row>
    <row r="1746" spans="2:24" ht="26.25" thickBot="1" x14ac:dyDescent="0.3">
      <c r="B1746" s="836"/>
      <c r="C1746" s="835"/>
      <c r="D1746" s="835"/>
      <c r="E1746" s="835"/>
      <c r="F1746" s="835"/>
      <c r="G1746" s="835"/>
      <c r="H1746" s="835"/>
      <c r="I1746" s="835"/>
      <c r="J1746" s="835"/>
      <c r="K1746" s="835"/>
      <c r="L1746" s="835"/>
      <c r="M1746" s="835"/>
      <c r="N1746" s="835"/>
      <c r="O1746" s="835"/>
      <c r="P1746" s="838"/>
      <c r="Q1746" s="4" t="s">
        <v>54</v>
      </c>
      <c r="R1746" s="5" t="s">
        <v>55</v>
      </c>
      <c r="S1746" s="6" t="s">
        <v>56</v>
      </c>
      <c r="T1746" s="843"/>
      <c r="U1746" s="845"/>
      <c r="V1746" s="7" t="s">
        <v>57</v>
      </c>
      <c r="W1746" s="8" t="s">
        <v>21</v>
      </c>
      <c r="X1746" s="9" t="s">
        <v>22</v>
      </c>
    </row>
    <row r="1747" spans="2:24" ht="18" x14ac:dyDescent="0.25">
      <c r="B1747" s="10"/>
      <c r="C1747" s="11"/>
      <c r="D1747" s="11"/>
      <c r="E1747" s="11"/>
      <c r="F1747" s="11"/>
      <c r="G1747" s="11"/>
      <c r="H1747" s="11"/>
      <c r="I1747" s="11"/>
      <c r="J1747" s="11"/>
      <c r="K1747" s="11"/>
      <c r="L1747" s="11"/>
      <c r="M1747" s="11"/>
      <c r="N1747" s="11"/>
      <c r="O1747" s="12"/>
      <c r="P1747" s="13"/>
      <c r="Q1747" s="14"/>
      <c r="R1747" s="14"/>
      <c r="S1747" s="14"/>
      <c r="T1747" s="14"/>
      <c r="U1747" s="14"/>
      <c r="V1747" s="14"/>
      <c r="W1747" s="14"/>
      <c r="X1747" s="15"/>
    </row>
    <row r="1748" spans="2:24" ht="18" x14ac:dyDescent="0.25">
      <c r="B1748" s="16"/>
      <c r="C1748" s="17"/>
      <c r="D1748" s="17"/>
      <c r="E1748" s="17"/>
      <c r="F1748" s="18"/>
      <c r="G1748" s="18"/>
      <c r="H1748" s="18"/>
      <c r="I1748" s="18"/>
      <c r="J1748" s="18"/>
      <c r="K1748" s="18"/>
      <c r="L1748" s="17"/>
      <c r="M1748" s="17"/>
      <c r="N1748" s="17"/>
      <c r="O1748" s="19"/>
      <c r="P1748" s="412" t="s">
        <v>356</v>
      </c>
      <c r="Q1748" s="415"/>
      <c r="R1748" s="14"/>
      <c r="S1748" s="14"/>
      <c r="T1748" s="14"/>
      <c r="U1748" s="14"/>
      <c r="V1748" s="14"/>
      <c r="W1748" s="14"/>
      <c r="X1748" s="15"/>
    </row>
    <row r="1749" spans="2:24" ht="18" x14ac:dyDescent="0.25">
      <c r="B1749" s="16"/>
      <c r="C1749" s="17"/>
      <c r="D1749" s="17"/>
      <c r="E1749" s="17"/>
      <c r="F1749" s="18"/>
      <c r="G1749" s="18"/>
      <c r="H1749" s="18"/>
      <c r="I1749" s="18"/>
      <c r="J1749" s="18"/>
      <c r="K1749" s="18"/>
      <c r="L1749" s="17"/>
      <c r="M1749" s="17"/>
      <c r="N1749" s="17"/>
      <c r="O1749" s="19"/>
      <c r="P1749" s="20"/>
      <c r="Q1749" s="20"/>
      <c r="R1749" s="14"/>
      <c r="S1749" s="14"/>
      <c r="T1749" s="14"/>
      <c r="U1749" s="14"/>
      <c r="V1749" s="14"/>
      <c r="W1749" s="14"/>
      <c r="X1749" s="15"/>
    </row>
    <row r="1750" spans="2:24" ht="18" x14ac:dyDescent="0.25">
      <c r="B1750" s="16"/>
      <c r="C1750" s="17"/>
      <c r="D1750" s="17"/>
      <c r="E1750" s="17"/>
      <c r="F1750" s="18"/>
      <c r="G1750" s="18"/>
      <c r="H1750" s="18"/>
      <c r="I1750" s="18"/>
      <c r="J1750" s="18"/>
      <c r="K1750" s="18"/>
      <c r="L1750" s="17"/>
      <c r="M1750" s="17"/>
      <c r="N1750" s="17"/>
      <c r="O1750" s="19"/>
      <c r="P1750" s="20"/>
      <c r="Q1750" s="20"/>
      <c r="R1750" s="20"/>
      <c r="S1750" s="14"/>
      <c r="T1750" s="14"/>
      <c r="U1750" s="20"/>
      <c r="V1750" s="14"/>
      <c r="W1750" s="14"/>
      <c r="X1750" s="15"/>
    </row>
    <row r="1751" spans="2:24" ht="18" x14ac:dyDescent="0.25">
      <c r="B1751" s="16"/>
      <c r="D1751" s="17"/>
      <c r="E1751" s="17"/>
      <c r="F1751" s="18"/>
      <c r="G1751" s="18"/>
      <c r="H1751" s="18"/>
      <c r="J1751" s="18"/>
      <c r="K1751" s="18"/>
      <c r="L1751" s="17"/>
      <c r="M1751" s="17"/>
      <c r="N1751" s="17"/>
      <c r="O1751" s="19"/>
      <c r="P1751" s="20"/>
      <c r="Q1751" s="20"/>
      <c r="R1751" s="20"/>
      <c r="S1751" s="20"/>
      <c r="T1751" s="14"/>
      <c r="U1751" s="20"/>
      <c r="V1751" s="14"/>
      <c r="W1751" s="14"/>
      <c r="X1751" s="15"/>
    </row>
    <row r="1752" spans="2:24" ht="18" x14ac:dyDescent="0.25">
      <c r="B1752" s="22"/>
      <c r="C1752" s="17"/>
      <c r="D1752" s="18"/>
      <c r="E1752" s="17"/>
      <c r="F1752" s="18"/>
      <c r="G1752" s="18"/>
      <c r="H1752" s="18"/>
      <c r="I1752" s="18"/>
      <c r="J1752" s="18"/>
      <c r="K1752" s="18"/>
      <c r="L1752" s="17"/>
      <c r="M1752" s="17"/>
      <c r="N1752" s="17"/>
      <c r="O1752" s="19"/>
      <c r="P1752" s="21"/>
      <c r="Q1752" s="20"/>
      <c r="R1752" s="20"/>
      <c r="S1752" s="20"/>
      <c r="T1752" s="14"/>
      <c r="U1752" s="20"/>
      <c r="V1752" s="14"/>
      <c r="W1752" s="14"/>
      <c r="X1752" s="15"/>
    </row>
    <row r="1753" spans="2:24" ht="18" x14ac:dyDescent="0.25">
      <c r="B1753" s="16"/>
      <c r="C1753" s="17"/>
      <c r="D1753" s="17"/>
      <c r="E1753" s="17"/>
      <c r="F1753" s="18"/>
      <c r="G1753" s="18"/>
      <c r="H1753" s="18"/>
      <c r="I1753" s="18"/>
      <c r="J1753" s="18"/>
      <c r="K1753" s="18"/>
      <c r="L1753" s="17"/>
      <c r="M1753" s="17"/>
      <c r="N1753" s="17"/>
      <c r="O1753" s="19"/>
      <c r="P1753" s="412" t="s">
        <v>361</v>
      </c>
      <c r="Q1753" s="20"/>
      <c r="R1753" s="20"/>
      <c r="S1753" s="20"/>
      <c r="T1753" s="14" t="s">
        <v>396</v>
      </c>
      <c r="U1753" s="20" t="s">
        <v>274</v>
      </c>
      <c r="V1753" s="14"/>
      <c r="W1753" s="14"/>
      <c r="X1753" s="23"/>
    </row>
    <row r="1754" spans="2:24" ht="18" x14ac:dyDescent="0.25">
      <c r="B1754" s="16"/>
      <c r="C1754" s="17"/>
      <c r="D1754" s="17"/>
      <c r="E1754" s="17"/>
      <c r="F1754" s="17"/>
      <c r="G1754" s="17"/>
      <c r="H1754" s="17"/>
      <c r="I1754" s="17"/>
      <c r="J1754" s="17"/>
      <c r="K1754" s="17"/>
      <c r="L1754" s="17"/>
      <c r="M1754" s="17"/>
      <c r="N1754" s="17"/>
      <c r="O1754" s="19"/>
      <c r="P1754" s="20"/>
      <c r="Q1754" s="20" t="s">
        <v>397</v>
      </c>
      <c r="R1754" s="194">
        <v>3.4</v>
      </c>
      <c r="S1754" s="20"/>
      <c r="T1754" s="14">
        <v>15.8</v>
      </c>
      <c r="U1754" s="20">
        <f>R1754*T1754</f>
        <v>53.72</v>
      </c>
      <c r="V1754" s="14"/>
      <c r="W1754" s="14"/>
      <c r="X1754" s="23"/>
    </row>
    <row r="1755" spans="2:24" ht="18" x14ac:dyDescent="0.25">
      <c r="B1755" s="16"/>
      <c r="C1755" s="18"/>
      <c r="D1755" s="17"/>
      <c r="E1755" s="17"/>
      <c r="F1755" s="17"/>
      <c r="G1755" s="17"/>
      <c r="H1755" s="17"/>
      <c r="I1755" s="17"/>
      <c r="J1755" s="17"/>
      <c r="K1755" s="17"/>
      <c r="L1755" s="17"/>
      <c r="M1755" s="17"/>
      <c r="N1755" s="17"/>
      <c r="O1755" s="19"/>
      <c r="Q1755" t="s">
        <v>398</v>
      </c>
      <c r="R1755" s="20">
        <f>3.4*2</f>
        <v>6.8</v>
      </c>
      <c r="S1755" s="20"/>
      <c r="T1755" s="20">
        <v>5.26</v>
      </c>
      <c r="U1755" s="20">
        <f>R1755*T1755</f>
        <v>35.768000000000001</v>
      </c>
      <c r="V1755" s="14"/>
      <c r="W1755" s="14"/>
      <c r="X1755" s="23"/>
    </row>
    <row r="1756" spans="2:24" ht="18" x14ac:dyDescent="0.25">
      <c r="B1756" s="16"/>
      <c r="C1756" s="17"/>
      <c r="D1756" s="17"/>
      <c r="E1756" s="17"/>
      <c r="F1756" s="17"/>
      <c r="G1756" s="17"/>
      <c r="H1756" s="17"/>
      <c r="I1756" s="17"/>
      <c r="J1756" s="17"/>
      <c r="K1756" s="17"/>
      <c r="L1756" s="17"/>
      <c r="M1756" s="17"/>
      <c r="N1756" s="17"/>
      <c r="O1756" s="19"/>
      <c r="P1756" s="20"/>
      <c r="Q1756" t="s">
        <v>398</v>
      </c>
      <c r="R1756" s="20">
        <f>1+1+0.45+0.45</f>
        <v>2.9000000000000004</v>
      </c>
      <c r="S1756" s="20"/>
      <c r="T1756" s="20">
        <v>5.26</v>
      </c>
      <c r="U1756" s="20">
        <f>R1756*T1756</f>
        <v>15.254000000000001</v>
      </c>
      <c r="V1756" s="14"/>
      <c r="W1756" s="14"/>
      <c r="X1756" s="23"/>
    </row>
    <row r="1757" spans="2:24" ht="18" x14ac:dyDescent="0.25">
      <c r="B1757" s="16"/>
      <c r="C1757" s="17"/>
      <c r="D1757" s="17"/>
      <c r="E1757" s="18"/>
      <c r="F1757" s="17"/>
      <c r="G1757" s="17"/>
      <c r="H1757" s="17"/>
      <c r="I1757" s="17"/>
      <c r="J1757" s="17"/>
      <c r="K1757" s="17"/>
      <c r="L1757" s="17"/>
      <c r="M1757" s="17"/>
      <c r="N1757" s="17"/>
      <c r="O1757" s="19"/>
      <c r="P1757" s="13"/>
      <c r="Q1757" s="20" t="s">
        <v>405</v>
      </c>
      <c r="R1757" s="20">
        <f>(0.16*0.16)*2</f>
        <v>5.1200000000000002E-2</v>
      </c>
      <c r="S1757" s="20"/>
      <c r="T1757" s="14">
        <v>74.69</v>
      </c>
      <c r="U1757" s="20">
        <f>R1757*T1757</f>
        <v>3.824128</v>
      </c>
      <c r="V1757" s="14"/>
      <c r="W1757" s="14"/>
      <c r="X1757" s="23"/>
    </row>
    <row r="1758" spans="2:24" ht="18" x14ac:dyDescent="0.25">
      <c r="B1758" s="16"/>
      <c r="C1758" s="18"/>
      <c r="D1758" s="18"/>
      <c r="E1758" s="18"/>
      <c r="F1758" s="18"/>
      <c r="G1758" s="18"/>
      <c r="H1758" s="18"/>
      <c r="I1758" s="18"/>
      <c r="J1758" s="18"/>
      <c r="K1758" s="18"/>
      <c r="L1758" s="18"/>
      <c r="M1758" s="18"/>
      <c r="N1758" s="18"/>
      <c r="O1758" s="19"/>
      <c r="P1758" s="412" t="s">
        <v>362</v>
      </c>
      <c r="Q1758" s="20"/>
      <c r="R1758" s="20"/>
      <c r="S1758" s="20"/>
      <c r="T1758" s="14"/>
      <c r="U1758" s="20"/>
      <c r="V1758" s="14"/>
      <c r="W1758" s="14"/>
      <c r="X1758" s="23"/>
    </row>
    <row r="1759" spans="2:24" ht="18" x14ac:dyDescent="0.25">
      <c r="B1759" s="16"/>
      <c r="C1759" s="17"/>
      <c r="D1759" s="24"/>
      <c r="E1759" s="17"/>
      <c r="F1759" s="17"/>
      <c r="G1759" s="17"/>
      <c r="H1759" s="17"/>
      <c r="I1759" s="17"/>
      <c r="J1759" s="18"/>
      <c r="K1759" s="17"/>
      <c r="L1759" s="17"/>
      <c r="M1759" s="17"/>
      <c r="N1759" s="17"/>
      <c r="O1759" s="19"/>
      <c r="P1759" s="20"/>
      <c r="Q1759" s="195"/>
      <c r="R1759" s="20"/>
      <c r="S1759" s="14"/>
      <c r="T1759" s="14"/>
      <c r="U1759" s="20"/>
      <c r="V1759" s="20"/>
      <c r="W1759" s="14"/>
      <c r="X1759" s="23"/>
    </row>
    <row r="1760" spans="2:24" ht="18" x14ac:dyDescent="0.25">
      <c r="B1760" s="16"/>
      <c r="C1760" s="18"/>
      <c r="D1760" s="17"/>
      <c r="E1760" s="17"/>
      <c r="F1760" s="17"/>
      <c r="G1760" s="17"/>
      <c r="H1760" s="18"/>
      <c r="I1760" s="18"/>
      <c r="J1760" s="17"/>
      <c r="K1760" s="18"/>
      <c r="L1760" s="17"/>
      <c r="M1760" s="17"/>
      <c r="N1760" s="17"/>
      <c r="O1760" s="19"/>
      <c r="P1760" s="20"/>
      <c r="Q1760" s="20"/>
      <c r="R1760" s="20"/>
      <c r="S1760" s="20"/>
      <c r="T1760" s="14"/>
      <c r="U1760" s="20"/>
      <c r="V1760" s="20"/>
      <c r="W1760" s="14"/>
      <c r="X1760" s="23"/>
    </row>
    <row r="1761" spans="2:24" ht="18" x14ac:dyDescent="0.25">
      <c r="B1761" s="16"/>
      <c r="C1761" s="17"/>
      <c r="D1761" s="17"/>
      <c r="E1761" s="17"/>
      <c r="F1761" s="17"/>
      <c r="G1761" s="17"/>
      <c r="H1761" s="17"/>
      <c r="I1761" s="17"/>
      <c r="J1761" s="17"/>
      <c r="K1761" s="17"/>
      <c r="L1761" s="17"/>
      <c r="M1761" s="17"/>
      <c r="N1761" s="17"/>
      <c r="O1761" s="19"/>
      <c r="Q1761" s="20"/>
      <c r="R1761" s="20"/>
      <c r="S1761" s="20"/>
      <c r="T1761" s="14"/>
      <c r="U1761" s="20"/>
      <c r="V1761" s="20"/>
      <c r="W1761" s="14"/>
      <c r="X1761" s="23"/>
    </row>
    <row r="1762" spans="2:24" ht="18" x14ac:dyDescent="0.25">
      <c r="B1762" s="16"/>
      <c r="C1762" s="17"/>
      <c r="D1762" s="17"/>
      <c r="E1762" s="17"/>
      <c r="F1762" s="17"/>
      <c r="G1762" s="17"/>
      <c r="H1762" s="17"/>
      <c r="I1762" s="17"/>
      <c r="J1762" s="17"/>
      <c r="K1762" s="17"/>
      <c r="L1762" s="17"/>
      <c r="M1762" s="17"/>
      <c r="N1762" s="17"/>
      <c r="O1762" s="19"/>
      <c r="P1762" s="21"/>
      <c r="Q1762" s="20"/>
      <c r="R1762" s="20"/>
      <c r="S1762" s="20"/>
      <c r="T1762" s="14"/>
      <c r="U1762" s="20"/>
      <c r="V1762" s="20"/>
      <c r="W1762" s="14"/>
      <c r="X1762" s="23"/>
    </row>
    <row r="1763" spans="2:24" ht="18" x14ac:dyDescent="0.25">
      <c r="B1763" s="16"/>
      <c r="D1763" s="17"/>
      <c r="E1763" s="17"/>
      <c r="F1763" s="17"/>
      <c r="G1763" s="17"/>
      <c r="H1763" s="17"/>
      <c r="I1763" s="17"/>
      <c r="J1763" s="17"/>
      <c r="K1763" s="17"/>
      <c r="L1763" s="17"/>
      <c r="M1763" s="17"/>
      <c r="N1763" s="17"/>
      <c r="O1763" s="19"/>
      <c r="P1763" s="25"/>
      <c r="Q1763" s="20"/>
      <c r="R1763" s="20"/>
      <c r="S1763" s="20"/>
      <c r="T1763" s="20"/>
      <c r="U1763" s="20"/>
      <c r="V1763" s="20"/>
      <c r="W1763" s="14"/>
      <c r="X1763" s="23"/>
    </row>
    <row r="1764" spans="2:24" ht="18" x14ac:dyDescent="0.25">
      <c r="B1764" s="16"/>
      <c r="C1764" s="17"/>
      <c r="D1764" s="17"/>
      <c r="E1764" s="17"/>
      <c r="F1764" s="17"/>
      <c r="G1764" s="17"/>
      <c r="H1764" s="17"/>
      <c r="I1764" s="17"/>
      <c r="J1764" s="17"/>
      <c r="K1764" s="17"/>
      <c r="L1764" s="17"/>
      <c r="M1764" s="17"/>
      <c r="N1764" s="17"/>
      <c r="O1764" s="19"/>
      <c r="P1764" s="21"/>
      <c r="Q1764" s="20"/>
      <c r="R1764" s="20"/>
      <c r="S1764" s="20"/>
      <c r="T1764" s="20"/>
      <c r="U1764" s="20"/>
      <c r="V1764" s="20"/>
      <c r="W1764" s="14"/>
      <c r="X1764" s="23"/>
    </row>
    <row r="1765" spans="2:24" ht="18" x14ac:dyDescent="0.25">
      <c r="B1765" s="16"/>
      <c r="C1765" s="17"/>
      <c r="D1765" s="17"/>
      <c r="E1765" s="17"/>
      <c r="F1765" s="17"/>
      <c r="G1765" s="17"/>
      <c r="H1765" s="17"/>
      <c r="I1765" s="17"/>
      <c r="J1765" s="17"/>
      <c r="K1765" s="17"/>
      <c r="L1765" s="17"/>
      <c r="M1765" s="17"/>
      <c r="N1765" s="17"/>
      <c r="O1765" s="19"/>
      <c r="P1765" s="21"/>
      <c r="Q1765" s="20"/>
      <c r="R1765" s="20"/>
      <c r="S1765" s="20"/>
      <c r="T1765" s="20"/>
      <c r="U1765" s="20"/>
      <c r="V1765" s="20"/>
      <c r="W1765" s="14"/>
      <c r="X1765" s="23"/>
    </row>
    <row r="1766" spans="2:24" ht="18" x14ac:dyDescent="0.25">
      <c r="B1766" s="16"/>
      <c r="C1766" s="17"/>
      <c r="D1766" s="17"/>
      <c r="E1766" s="17"/>
      <c r="F1766" s="17"/>
      <c r="G1766" s="17"/>
      <c r="H1766" s="17"/>
      <c r="I1766" s="17"/>
      <c r="J1766" s="17"/>
      <c r="K1766" s="17"/>
      <c r="L1766" s="17"/>
      <c r="M1766" s="17"/>
      <c r="N1766" s="17"/>
      <c r="O1766" s="19"/>
      <c r="P1766" s="21"/>
      <c r="Q1766" s="20"/>
      <c r="R1766" s="20"/>
      <c r="S1766" s="20"/>
      <c r="T1766" s="20"/>
      <c r="U1766" s="20"/>
      <c r="V1766" s="20"/>
      <c r="W1766" s="14"/>
      <c r="X1766" s="23"/>
    </row>
    <row r="1767" spans="2:24" ht="18" x14ac:dyDescent="0.25">
      <c r="B1767" s="16"/>
      <c r="C1767" s="17"/>
      <c r="D1767" s="17"/>
      <c r="E1767" s="17"/>
      <c r="F1767" s="17"/>
      <c r="G1767" s="17"/>
      <c r="H1767" s="17"/>
      <c r="I1767" s="17"/>
      <c r="J1767" s="17"/>
      <c r="K1767" s="17"/>
      <c r="L1767" s="17"/>
      <c r="M1767" s="17"/>
      <c r="N1767" s="17"/>
      <c r="O1767" s="19"/>
      <c r="P1767" s="26"/>
      <c r="Q1767" s="20"/>
      <c r="R1767" s="20"/>
      <c r="S1767" s="20"/>
      <c r="T1767" s="20"/>
      <c r="U1767" s="20"/>
      <c r="V1767" s="20"/>
      <c r="W1767" s="14"/>
      <c r="X1767" s="23"/>
    </row>
    <row r="1768" spans="2:24" ht="18" x14ac:dyDescent="0.25">
      <c r="B1768" s="16"/>
      <c r="C1768" s="17"/>
      <c r="D1768" s="17"/>
      <c r="E1768" s="17"/>
      <c r="F1768" s="17"/>
      <c r="G1768" s="17"/>
      <c r="H1768" s="17"/>
      <c r="I1768" s="17"/>
      <c r="J1768" s="17"/>
      <c r="K1768" s="17"/>
      <c r="L1768" s="17"/>
      <c r="M1768" s="17"/>
      <c r="N1768" s="17"/>
      <c r="O1768" s="19"/>
      <c r="P1768" s="26"/>
      <c r="Q1768" s="20"/>
      <c r="R1768" s="20"/>
      <c r="S1768" s="20"/>
      <c r="T1768" s="20"/>
      <c r="U1768" s="20"/>
      <c r="V1768" s="20"/>
      <c r="W1768" s="14"/>
      <c r="X1768" s="23"/>
    </row>
    <row r="1769" spans="2:24" ht="18.75" thickBot="1" x14ac:dyDescent="0.3">
      <c r="B1769" s="27"/>
      <c r="C1769" s="28"/>
      <c r="D1769" s="29"/>
      <c r="E1769" s="28"/>
      <c r="F1769" s="29"/>
      <c r="G1769" s="29"/>
      <c r="H1769" s="29"/>
      <c r="I1769" s="29"/>
      <c r="J1769" s="29"/>
      <c r="K1769" s="29"/>
      <c r="L1769" s="29"/>
      <c r="M1769" s="29"/>
      <c r="N1769" s="29"/>
      <c r="O1769" s="30"/>
      <c r="P1769" s="31"/>
      <c r="Q1769" s="32"/>
      <c r="R1769" s="32"/>
      <c r="S1769" s="32"/>
      <c r="T1769" s="32"/>
      <c r="U1769" s="32"/>
      <c r="V1769" s="33"/>
      <c r="W1769" s="34"/>
      <c r="X1769" s="35"/>
    </row>
    <row r="1770" spans="2:24" ht="18.75" thickBot="1" x14ac:dyDescent="0.3">
      <c r="B1770" s="786"/>
      <c r="C1770" s="787"/>
      <c r="D1770" s="787"/>
      <c r="E1770" s="787"/>
      <c r="F1770" s="787"/>
      <c r="G1770" s="787"/>
      <c r="H1770" s="787"/>
      <c r="I1770" s="787"/>
      <c r="J1770" s="787"/>
      <c r="K1770" s="787"/>
      <c r="L1770" s="787"/>
      <c r="M1770" s="787"/>
      <c r="N1770" s="787"/>
      <c r="O1770" s="787"/>
      <c r="P1770" s="788" t="s">
        <v>58</v>
      </c>
      <c r="Q1770" s="787"/>
      <c r="R1770" s="789" t="s">
        <v>53</v>
      </c>
      <c r="S1770" s="790"/>
      <c r="T1770" s="790"/>
      <c r="U1770" s="791"/>
      <c r="V1770" s="36"/>
      <c r="W1770" s="37"/>
      <c r="X1770" s="38">
        <f>SUM(U1747:U1769)</f>
        <v>108.56612800000001</v>
      </c>
    </row>
    <row r="1771" spans="2:24" ht="17.25" thickBot="1" x14ac:dyDescent="0.3">
      <c r="B1771" s="792" t="s">
        <v>59</v>
      </c>
      <c r="C1771" s="793"/>
      <c r="D1771" s="793"/>
      <c r="E1771" s="793"/>
      <c r="F1771" s="793"/>
      <c r="G1771" s="793"/>
      <c r="H1771" s="793"/>
      <c r="I1771" s="794"/>
      <c r="J1771" s="792" t="s">
        <v>60</v>
      </c>
      <c r="K1771" s="793"/>
      <c r="L1771" s="793"/>
      <c r="M1771" s="793"/>
      <c r="N1771" s="793"/>
      <c r="O1771" s="793"/>
      <c r="P1771" s="794"/>
      <c r="Q1771" s="39"/>
      <c r="R1771" s="40"/>
      <c r="S1771" s="40"/>
      <c r="T1771" s="40"/>
      <c r="U1771" s="40"/>
      <c r="V1771" s="40"/>
      <c r="W1771" s="40"/>
      <c r="X1771" s="41"/>
    </row>
    <row r="1772" spans="2:24" ht="21" thickBot="1" x14ac:dyDescent="0.3">
      <c r="B1772" s="795"/>
      <c r="C1772" s="787"/>
      <c r="D1772" s="787"/>
      <c r="E1772" s="787"/>
      <c r="F1772" s="787"/>
      <c r="G1772" s="787"/>
      <c r="H1772" s="787"/>
      <c r="I1772" s="796"/>
      <c r="J1772" s="795"/>
      <c r="K1772" s="787"/>
      <c r="L1772" s="787"/>
      <c r="M1772" s="787"/>
      <c r="N1772" s="787"/>
      <c r="O1772" s="787"/>
      <c r="P1772" s="796"/>
      <c r="Q1772" s="797" t="s">
        <v>61</v>
      </c>
      <c r="R1772" s="798"/>
      <c r="S1772" s="798"/>
      <c r="T1772" s="798"/>
      <c r="U1772" s="798"/>
      <c r="V1772" s="798"/>
      <c r="W1772" s="799"/>
      <c r="X1772" s="42">
        <f>X1770</f>
        <v>108.56612800000001</v>
      </c>
    </row>
    <row r="1774" spans="2:24" ht="15.75" thickBot="1" x14ac:dyDescent="0.3"/>
    <row r="1775" spans="2:24" x14ac:dyDescent="0.25">
      <c r="B1775" s="800"/>
      <c r="C1775" s="793"/>
      <c r="D1775" s="793"/>
      <c r="E1775" s="793"/>
      <c r="F1775" s="793"/>
      <c r="G1775" s="803" t="s">
        <v>42</v>
      </c>
      <c r="H1775" s="793"/>
      <c r="I1775" s="793"/>
      <c r="J1775" s="793"/>
      <c r="K1775" s="793"/>
      <c r="L1775" s="793"/>
      <c r="M1775" s="793"/>
      <c r="N1775" s="793"/>
      <c r="O1775" s="793"/>
      <c r="P1775" s="793"/>
      <c r="Q1775" s="793"/>
      <c r="R1775" s="804" t="s">
        <v>1</v>
      </c>
      <c r="S1775" s="805"/>
      <c r="T1775" s="805"/>
      <c r="U1775" s="806"/>
      <c r="V1775" s="807" t="s">
        <v>43</v>
      </c>
      <c r="W1775" s="805"/>
      <c r="X1775" s="808"/>
    </row>
    <row r="1776" spans="2:24" x14ac:dyDescent="0.25">
      <c r="B1776" s="801"/>
      <c r="C1776" s="802"/>
      <c r="D1776" s="802"/>
      <c r="E1776" s="802"/>
      <c r="F1776" s="802"/>
      <c r="G1776" s="801"/>
      <c r="H1776" s="802"/>
      <c r="I1776" s="802"/>
      <c r="J1776" s="802"/>
      <c r="K1776" s="802"/>
      <c r="L1776" s="802"/>
      <c r="M1776" s="802"/>
      <c r="N1776" s="802"/>
      <c r="O1776" s="802"/>
      <c r="P1776" s="802"/>
      <c r="Q1776" s="802"/>
      <c r="R1776" s="809" t="s">
        <v>3</v>
      </c>
      <c r="S1776" s="810"/>
      <c r="T1776" s="810"/>
      <c r="U1776" s="811"/>
      <c r="V1776" s="812">
        <v>1</v>
      </c>
      <c r="W1776" s="810"/>
      <c r="X1776" s="813"/>
    </row>
    <row r="1777" spans="2:24" ht="15.75" thickBot="1" x14ac:dyDescent="0.3">
      <c r="B1777" s="795"/>
      <c r="C1777" s="787"/>
      <c r="D1777" s="787"/>
      <c r="E1777" s="787"/>
      <c r="F1777" s="787"/>
      <c r="G1777" s="795"/>
      <c r="H1777" s="787"/>
      <c r="I1777" s="787"/>
      <c r="J1777" s="787"/>
      <c r="K1777" s="787"/>
      <c r="L1777" s="787"/>
      <c r="M1777" s="787"/>
      <c r="N1777" s="787"/>
      <c r="O1777" s="787"/>
      <c r="P1777" s="787"/>
      <c r="Q1777" s="787"/>
      <c r="R1777" s="814" t="s">
        <v>4</v>
      </c>
      <c r="S1777" s="815"/>
      <c r="T1777" s="815"/>
      <c r="U1777" s="816"/>
      <c r="V1777" s="817">
        <v>44236</v>
      </c>
      <c r="W1777" s="818"/>
      <c r="X1777" s="819"/>
    </row>
    <row r="1778" spans="2:24" x14ac:dyDescent="0.25">
      <c r="B1778" s="820" t="s">
        <v>44</v>
      </c>
      <c r="C1778" s="793"/>
      <c r="D1778" s="793"/>
      <c r="E1778" s="793"/>
      <c r="F1778" s="794"/>
      <c r="G1778" s="821" t="s">
        <v>45</v>
      </c>
      <c r="H1778" s="822"/>
      <c r="I1778" s="822"/>
      <c r="J1778" s="822"/>
      <c r="K1778" s="822"/>
      <c r="L1778" s="822"/>
      <c r="M1778" s="822"/>
      <c r="N1778" s="822"/>
      <c r="O1778" s="822"/>
      <c r="P1778" s="822"/>
      <c r="Q1778" s="822"/>
      <c r="R1778" s="822"/>
      <c r="S1778" s="822"/>
      <c r="T1778" s="822"/>
      <c r="U1778" s="822"/>
      <c r="V1778" s="822"/>
      <c r="W1778" s="822"/>
      <c r="X1778" s="823"/>
    </row>
    <row r="1779" spans="2:24" ht="15.75" thickBot="1" x14ac:dyDescent="0.3">
      <c r="B1779" s="795"/>
      <c r="C1779" s="787"/>
      <c r="D1779" s="787"/>
      <c r="E1779" s="787"/>
      <c r="F1779" s="796"/>
      <c r="G1779" s="824"/>
      <c r="H1779" s="825"/>
      <c r="I1779" s="825"/>
      <c r="J1779" s="825"/>
      <c r="K1779" s="825"/>
      <c r="L1779" s="825"/>
      <c r="M1779" s="825"/>
      <c r="N1779" s="825"/>
      <c r="O1779" s="825"/>
      <c r="P1779" s="825"/>
      <c r="Q1779" s="825"/>
      <c r="R1779" s="825"/>
      <c r="S1779" s="825"/>
      <c r="T1779" s="825"/>
      <c r="U1779" s="825"/>
      <c r="V1779" s="825"/>
      <c r="W1779" s="825"/>
      <c r="X1779" s="826"/>
    </row>
    <row r="1780" spans="2:24" ht="18.75" thickBot="1" x14ac:dyDescent="0.3">
      <c r="B1780" s="827" t="s">
        <v>46</v>
      </c>
      <c r="C1780" s="798"/>
      <c r="D1780" s="798"/>
      <c r="E1780" s="798"/>
      <c r="F1780" s="798"/>
      <c r="G1780" s="798"/>
      <c r="H1780" s="822" t="s">
        <v>47</v>
      </c>
      <c r="I1780" s="793"/>
      <c r="J1780" s="828"/>
      <c r="K1780" s="798"/>
      <c r="L1780" s="798"/>
      <c r="M1780" s="798"/>
      <c r="N1780" s="798"/>
      <c r="O1780" s="798"/>
      <c r="P1780" s="828" t="s">
        <v>48</v>
      </c>
      <c r="Q1780" s="798"/>
      <c r="R1780" s="798"/>
      <c r="S1780" s="798"/>
      <c r="T1780" s="798"/>
      <c r="U1780" s="798"/>
      <c r="V1780" s="798"/>
      <c r="W1780" s="798"/>
      <c r="X1780" s="799"/>
    </row>
    <row r="1781" spans="2:24" ht="31.5" customHeight="1" thickBot="1" x14ac:dyDescent="0.3">
      <c r="B1781" s="829">
        <f>PRESUPUESTO!$B$65</f>
        <v>9</v>
      </c>
      <c r="C1781" s="793"/>
      <c r="D1781" s="793"/>
      <c r="E1781" s="793"/>
      <c r="F1781" s="793"/>
      <c r="G1781" s="793"/>
      <c r="H1781" s="830">
        <f>PRESUPUESTO!B69</f>
        <v>9.0399999999999991</v>
      </c>
      <c r="I1781" s="831"/>
      <c r="J1781" s="832" t="str">
        <f>PRESUPUESTO!$F$65</f>
        <v>ENTREPISO</v>
      </c>
      <c r="K1781" s="798"/>
      <c r="L1781" s="798"/>
      <c r="M1781" s="798"/>
      <c r="N1781" s="798"/>
      <c r="O1781" s="799"/>
      <c r="P1781" s="833" t="str">
        <f>PRESUPUESTO!F69</f>
        <v>Placa en metaldeck e=10cm con refuerzo de acero en malla electrosoldada 15cm x 15cm x 4mm</v>
      </c>
      <c r="Q1781" s="793"/>
      <c r="R1781" s="793"/>
      <c r="S1781" s="793"/>
      <c r="T1781" s="793"/>
      <c r="U1781" s="793"/>
      <c r="V1781" s="793"/>
      <c r="W1781" s="793"/>
      <c r="X1781" s="794"/>
    </row>
    <row r="1782" spans="2:24" ht="18.75" thickBot="1" x14ac:dyDescent="0.3">
      <c r="B1782" s="821" t="s">
        <v>49</v>
      </c>
      <c r="C1782" s="834"/>
      <c r="D1782" s="834"/>
      <c r="E1782" s="834"/>
      <c r="F1782" s="834"/>
      <c r="G1782" s="834"/>
      <c r="H1782" s="835"/>
      <c r="I1782" s="835"/>
      <c r="J1782" s="834"/>
      <c r="K1782" s="834"/>
      <c r="L1782" s="834"/>
      <c r="M1782" s="834"/>
      <c r="N1782" s="834"/>
      <c r="O1782" s="834"/>
      <c r="P1782" s="837" t="s">
        <v>50</v>
      </c>
      <c r="Q1782" s="839" t="s">
        <v>51</v>
      </c>
      <c r="R1782" s="840"/>
      <c r="S1782" s="841"/>
      <c r="T1782" s="842" t="s">
        <v>20</v>
      </c>
      <c r="U1782" s="844" t="s">
        <v>52</v>
      </c>
      <c r="V1782" s="846" t="s">
        <v>53</v>
      </c>
      <c r="W1782" s="847"/>
      <c r="X1782" s="848"/>
    </row>
    <row r="1783" spans="2:24" ht="26.25" thickBot="1" x14ac:dyDescent="0.3">
      <c r="B1783" s="836"/>
      <c r="C1783" s="835"/>
      <c r="D1783" s="835"/>
      <c r="E1783" s="835"/>
      <c r="F1783" s="835"/>
      <c r="G1783" s="835"/>
      <c r="H1783" s="835"/>
      <c r="I1783" s="835"/>
      <c r="J1783" s="835"/>
      <c r="K1783" s="835"/>
      <c r="L1783" s="835"/>
      <c r="M1783" s="835"/>
      <c r="N1783" s="835"/>
      <c r="O1783" s="835"/>
      <c r="P1783" s="838"/>
      <c r="Q1783" s="4" t="s">
        <v>54</v>
      </c>
      <c r="R1783" s="5" t="s">
        <v>55</v>
      </c>
      <c r="S1783" s="6" t="s">
        <v>56</v>
      </c>
      <c r="T1783" s="843"/>
      <c r="U1783" s="845"/>
      <c r="V1783" s="7" t="s">
        <v>57</v>
      </c>
      <c r="W1783" s="8" t="s">
        <v>21</v>
      </c>
      <c r="X1783" s="9" t="s">
        <v>22</v>
      </c>
    </row>
    <row r="1784" spans="2:24" ht="18" x14ac:dyDescent="0.25">
      <c r="B1784" s="10"/>
      <c r="C1784" s="11"/>
      <c r="D1784" s="11"/>
      <c r="E1784" s="11"/>
      <c r="F1784" s="11"/>
      <c r="G1784" s="11"/>
      <c r="H1784" s="11"/>
      <c r="I1784" s="11"/>
      <c r="J1784" s="11"/>
      <c r="K1784" s="11"/>
      <c r="L1784" s="11"/>
      <c r="M1784" s="11"/>
      <c r="N1784" s="11"/>
      <c r="O1784" s="12"/>
      <c r="P1784" s="13"/>
      <c r="Q1784" s="14"/>
      <c r="R1784" s="14"/>
      <c r="S1784" s="14"/>
      <c r="T1784" s="14"/>
      <c r="U1784" s="14"/>
      <c r="V1784" s="14"/>
      <c r="W1784" s="14"/>
      <c r="X1784" s="15"/>
    </row>
    <row r="1785" spans="2:24" ht="18" x14ac:dyDescent="0.25">
      <c r="B1785" s="16"/>
      <c r="C1785" s="17"/>
      <c r="D1785" s="17"/>
      <c r="E1785" s="17"/>
      <c r="F1785" s="18"/>
      <c r="G1785" s="18"/>
      <c r="H1785" s="18"/>
      <c r="I1785" s="18"/>
      <c r="J1785" s="18"/>
      <c r="K1785" s="18"/>
      <c r="L1785" s="17"/>
      <c r="M1785" s="17"/>
      <c r="N1785" s="17"/>
      <c r="O1785" s="19"/>
      <c r="P1785" s="412" t="s">
        <v>356</v>
      </c>
      <c r="Q1785" s="415"/>
      <c r="R1785" s="14"/>
      <c r="S1785" s="14"/>
      <c r="T1785" s="14"/>
      <c r="U1785" s="14"/>
      <c r="V1785" s="14"/>
      <c r="W1785" s="14"/>
      <c r="X1785" s="15"/>
    </row>
    <row r="1786" spans="2:24" ht="18" x14ac:dyDescent="0.25">
      <c r="B1786" s="16"/>
      <c r="C1786" s="17"/>
      <c r="D1786" s="17"/>
      <c r="E1786" s="17"/>
      <c r="F1786" s="18"/>
      <c r="G1786" s="18"/>
      <c r="H1786" s="18"/>
      <c r="I1786" s="18"/>
      <c r="J1786" s="18"/>
      <c r="K1786" s="18"/>
      <c r="L1786" s="17"/>
      <c r="M1786" s="17"/>
      <c r="N1786" s="17"/>
      <c r="O1786" s="19"/>
      <c r="P1786" s="20"/>
      <c r="Q1786" s="20"/>
      <c r="R1786" s="14"/>
      <c r="S1786" s="14"/>
      <c r="T1786" s="14"/>
      <c r="U1786" s="14"/>
      <c r="V1786" s="14"/>
      <c r="W1786" s="14"/>
      <c r="X1786" s="15"/>
    </row>
    <row r="1787" spans="2:24" ht="18" x14ac:dyDescent="0.25">
      <c r="B1787" s="16"/>
      <c r="C1787" s="17"/>
      <c r="D1787" s="17"/>
      <c r="E1787" s="17"/>
      <c r="F1787" s="18"/>
      <c r="G1787" s="18"/>
      <c r="H1787" s="18"/>
      <c r="I1787" s="18"/>
      <c r="J1787" s="18"/>
      <c r="K1787" s="18"/>
      <c r="L1787" s="17"/>
      <c r="M1787" s="17"/>
      <c r="N1787" s="17"/>
      <c r="O1787" s="19"/>
      <c r="P1787" s="20"/>
      <c r="Q1787" s="20"/>
      <c r="R1787" s="20"/>
      <c r="S1787" s="14"/>
      <c r="T1787" s="14"/>
      <c r="U1787" s="20"/>
      <c r="V1787" s="14"/>
      <c r="W1787" s="14"/>
      <c r="X1787" s="15"/>
    </row>
    <row r="1788" spans="2:24" ht="18" x14ac:dyDescent="0.25">
      <c r="B1788" s="16"/>
      <c r="D1788" s="17"/>
      <c r="E1788" s="17"/>
      <c r="F1788" s="18"/>
      <c r="G1788" s="18"/>
      <c r="H1788" s="18"/>
      <c r="J1788" s="18"/>
      <c r="K1788" s="18"/>
      <c r="L1788" s="17"/>
      <c r="M1788" s="17"/>
      <c r="N1788" s="17"/>
      <c r="O1788" s="19"/>
      <c r="P1788" s="20"/>
      <c r="Q1788" s="20"/>
      <c r="R1788" s="20"/>
      <c r="S1788" s="20"/>
      <c r="T1788" s="14"/>
      <c r="U1788" s="20"/>
      <c r="V1788" s="14"/>
      <c r="W1788" s="14"/>
      <c r="X1788" s="15"/>
    </row>
    <row r="1789" spans="2:24" ht="18" x14ac:dyDescent="0.25">
      <c r="B1789" s="22"/>
      <c r="C1789" s="17"/>
      <c r="D1789" s="18"/>
      <c r="E1789" s="17"/>
      <c r="F1789" s="18"/>
      <c r="G1789" s="18"/>
      <c r="H1789" s="18"/>
      <c r="I1789" s="18"/>
      <c r="J1789" s="18"/>
      <c r="K1789" s="18"/>
      <c r="L1789" s="17"/>
      <c r="M1789" s="17"/>
      <c r="N1789" s="17"/>
      <c r="O1789" s="19"/>
      <c r="P1789" s="21"/>
      <c r="Q1789" s="20"/>
      <c r="R1789" s="20"/>
      <c r="S1789" s="20"/>
      <c r="T1789" s="14"/>
      <c r="U1789" s="20"/>
      <c r="V1789" s="14"/>
      <c r="W1789" s="14"/>
      <c r="X1789" s="15"/>
    </row>
    <row r="1790" spans="2:24" ht="18" x14ac:dyDescent="0.25">
      <c r="B1790" s="16"/>
      <c r="C1790" s="17"/>
      <c r="D1790" s="17"/>
      <c r="E1790" s="17"/>
      <c r="F1790" s="18"/>
      <c r="G1790" s="18"/>
      <c r="H1790" s="18"/>
      <c r="I1790" s="18"/>
      <c r="J1790" s="18"/>
      <c r="K1790" s="18"/>
      <c r="L1790" s="17"/>
      <c r="M1790" s="17"/>
      <c r="N1790" s="17"/>
      <c r="O1790" s="19"/>
      <c r="P1790" s="412" t="s">
        <v>361</v>
      </c>
      <c r="Q1790" s="20"/>
      <c r="R1790" s="20"/>
      <c r="S1790" s="20"/>
      <c r="T1790" s="14"/>
      <c r="U1790" s="20"/>
      <c r="V1790" s="14"/>
      <c r="W1790" s="14"/>
      <c r="X1790" s="23"/>
    </row>
    <row r="1791" spans="2:24" ht="18" x14ac:dyDescent="0.25">
      <c r="B1791" s="16"/>
      <c r="C1791" s="17"/>
      <c r="D1791" s="17"/>
      <c r="E1791" s="17"/>
      <c r="F1791" s="17"/>
      <c r="G1791" s="17"/>
      <c r="H1791" s="17"/>
      <c r="I1791" s="17"/>
      <c r="J1791" s="17"/>
      <c r="K1791" s="17"/>
      <c r="L1791" s="17"/>
      <c r="M1791" s="17"/>
      <c r="N1791" s="17"/>
      <c r="O1791" s="19"/>
      <c r="P1791" s="20"/>
      <c r="Q1791" s="20"/>
      <c r="R1791" s="194"/>
      <c r="S1791" s="20"/>
      <c r="T1791" s="14"/>
      <c r="U1791" s="20"/>
      <c r="V1791" s="14"/>
      <c r="W1791" s="14">
        <v>3.6</v>
      </c>
      <c r="X1791" s="23"/>
    </row>
    <row r="1792" spans="2:24" ht="18" x14ac:dyDescent="0.25">
      <c r="B1792" s="16"/>
      <c r="C1792" s="18"/>
      <c r="D1792" s="17"/>
      <c r="E1792" s="17"/>
      <c r="F1792" s="17"/>
      <c r="G1792" s="17"/>
      <c r="H1792" s="17"/>
      <c r="I1792" s="17"/>
      <c r="J1792" s="17"/>
      <c r="K1792" s="17"/>
      <c r="L1792" s="17"/>
      <c r="M1792" s="17"/>
      <c r="N1792" s="17"/>
      <c r="O1792" s="19"/>
      <c r="P1792" s="20"/>
      <c r="R1792" s="20"/>
      <c r="S1792" s="20"/>
      <c r="T1792" s="20"/>
      <c r="U1792" s="20"/>
      <c r="V1792" s="14"/>
      <c r="W1792" s="14">
        <v>0.45</v>
      </c>
      <c r="X1792" s="23"/>
    </row>
    <row r="1793" spans="2:24" ht="18" x14ac:dyDescent="0.25">
      <c r="B1793" s="16"/>
      <c r="C1793" s="17"/>
      <c r="D1793" s="17"/>
      <c r="E1793" s="17"/>
      <c r="F1793" s="17"/>
      <c r="G1793" s="17"/>
      <c r="H1793" s="17"/>
      <c r="I1793" s="17"/>
      <c r="J1793" s="17"/>
      <c r="K1793" s="17"/>
      <c r="L1793" s="17"/>
      <c r="M1793" s="17"/>
      <c r="N1793" s="17"/>
      <c r="O1793" s="19"/>
      <c r="P1793" s="20"/>
      <c r="R1793" s="20"/>
      <c r="S1793" s="20"/>
      <c r="T1793" s="20"/>
      <c r="U1793" s="20"/>
      <c r="V1793" s="14"/>
      <c r="W1793" s="14"/>
      <c r="X1793" s="23"/>
    </row>
    <row r="1794" spans="2:24" ht="18" x14ac:dyDescent="0.25">
      <c r="B1794" s="16"/>
      <c r="C1794" s="17"/>
      <c r="D1794" s="17"/>
      <c r="E1794" s="18"/>
      <c r="F1794" s="17"/>
      <c r="G1794" s="17"/>
      <c r="H1794" s="17"/>
      <c r="I1794" s="17"/>
      <c r="J1794" s="17"/>
      <c r="K1794" s="17"/>
      <c r="L1794" s="17"/>
      <c r="M1794" s="17"/>
      <c r="N1794" s="17"/>
      <c r="O1794" s="19"/>
      <c r="P1794" s="13"/>
      <c r="Q1794" s="20"/>
      <c r="R1794" s="20"/>
      <c r="S1794" s="20"/>
      <c r="T1794" s="14"/>
      <c r="U1794" s="20"/>
      <c r="V1794" s="14"/>
      <c r="W1794" s="14"/>
      <c r="X1794" s="23"/>
    </row>
    <row r="1795" spans="2:24" ht="18" x14ac:dyDescent="0.25">
      <c r="B1795" s="16"/>
      <c r="C1795" s="18"/>
      <c r="D1795" s="18"/>
      <c r="E1795" s="18"/>
      <c r="F1795" s="18"/>
      <c r="G1795" s="18"/>
      <c r="H1795" s="18"/>
      <c r="I1795" s="18"/>
      <c r="J1795" s="18"/>
      <c r="K1795" s="18"/>
      <c r="L1795" s="18"/>
      <c r="M1795" s="18"/>
      <c r="N1795" s="18"/>
      <c r="O1795" s="19"/>
      <c r="P1795" s="412" t="s">
        <v>362</v>
      </c>
      <c r="Q1795" s="20"/>
      <c r="R1795" s="20"/>
      <c r="S1795" s="20"/>
      <c r="T1795" s="14"/>
      <c r="U1795" s="20"/>
      <c r="V1795" s="14"/>
      <c r="W1795" s="14"/>
      <c r="X1795" s="23"/>
    </row>
    <row r="1796" spans="2:24" ht="18" x14ac:dyDescent="0.25">
      <c r="B1796" s="16"/>
      <c r="C1796" s="17"/>
      <c r="D1796" s="24"/>
      <c r="E1796" s="17"/>
      <c r="F1796" s="17"/>
      <c r="G1796" s="17"/>
      <c r="H1796" s="17"/>
      <c r="I1796" s="17"/>
      <c r="J1796" s="18"/>
      <c r="K1796" s="17"/>
      <c r="L1796" s="17"/>
      <c r="M1796" s="17"/>
      <c r="N1796" s="17"/>
      <c r="O1796" s="19"/>
      <c r="P1796" s="20"/>
      <c r="Q1796" s="195"/>
      <c r="R1796" s="20"/>
      <c r="S1796" s="14"/>
      <c r="T1796" s="14"/>
      <c r="U1796" s="20"/>
      <c r="V1796" s="20"/>
      <c r="W1796" s="14"/>
      <c r="X1796" s="23"/>
    </row>
    <row r="1797" spans="2:24" ht="18" x14ac:dyDescent="0.25">
      <c r="B1797" s="16"/>
      <c r="C1797" s="18"/>
      <c r="D1797" s="17"/>
      <c r="E1797" s="17"/>
      <c r="F1797" s="17"/>
      <c r="G1797" s="17"/>
      <c r="H1797" s="18"/>
      <c r="I1797" s="18"/>
      <c r="J1797" s="17"/>
      <c r="K1797" s="18"/>
      <c r="L1797" s="17"/>
      <c r="M1797" s="17"/>
      <c r="N1797" s="17"/>
      <c r="O1797" s="19"/>
      <c r="P1797" s="20"/>
      <c r="Q1797" s="20"/>
      <c r="R1797" s="20"/>
      <c r="S1797" s="20"/>
      <c r="T1797" s="14"/>
      <c r="U1797" s="20"/>
      <c r="V1797" s="20"/>
      <c r="W1797" s="14"/>
      <c r="X1797" s="23"/>
    </row>
    <row r="1798" spans="2:24" ht="18" x14ac:dyDescent="0.25">
      <c r="B1798" s="16"/>
      <c r="C1798" s="17"/>
      <c r="D1798" s="17"/>
      <c r="E1798" s="17"/>
      <c r="F1798" s="17"/>
      <c r="G1798" s="17"/>
      <c r="H1798" s="17"/>
      <c r="I1798" s="17"/>
      <c r="J1798" s="17"/>
      <c r="K1798" s="17"/>
      <c r="L1798" s="17"/>
      <c r="M1798" s="17"/>
      <c r="N1798" s="17"/>
      <c r="O1798" s="19"/>
      <c r="Q1798" s="20"/>
      <c r="R1798" s="20"/>
      <c r="S1798" s="20"/>
      <c r="T1798" s="14"/>
      <c r="U1798" s="20"/>
      <c r="V1798" s="20"/>
      <c r="W1798" s="14"/>
      <c r="X1798" s="23"/>
    </row>
    <row r="1799" spans="2:24" ht="18" x14ac:dyDescent="0.25">
      <c r="B1799" s="16"/>
      <c r="C1799" s="17"/>
      <c r="D1799" s="17"/>
      <c r="E1799" s="17"/>
      <c r="F1799" s="17"/>
      <c r="G1799" s="17"/>
      <c r="H1799" s="17"/>
      <c r="I1799" s="17"/>
      <c r="J1799" s="17"/>
      <c r="K1799" s="17"/>
      <c r="L1799" s="17"/>
      <c r="M1799" s="17"/>
      <c r="N1799" s="17"/>
      <c r="O1799" s="19"/>
      <c r="P1799" s="21"/>
      <c r="Q1799" s="20"/>
      <c r="R1799" s="20"/>
      <c r="S1799" s="20"/>
      <c r="T1799" s="14"/>
      <c r="U1799" s="20"/>
      <c r="V1799" s="20"/>
      <c r="W1799" s="14"/>
      <c r="X1799" s="23"/>
    </row>
    <row r="1800" spans="2:24" ht="18" x14ac:dyDescent="0.25">
      <c r="B1800" s="16"/>
      <c r="D1800" s="17"/>
      <c r="E1800" s="17"/>
      <c r="F1800" s="17"/>
      <c r="G1800" s="17"/>
      <c r="H1800" s="17"/>
      <c r="I1800" s="17"/>
      <c r="J1800" s="17"/>
      <c r="K1800" s="17"/>
      <c r="L1800" s="17"/>
      <c r="M1800" s="17"/>
      <c r="N1800" s="17"/>
      <c r="O1800" s="19"/>
      <c r="P1800" s="25"/>
      <c r="Q1800" s="20"/>
      <c r="R1800" s="20"/>
      <c r="S1800" s="20"/>
      <c r="T1800" s="20"/>
      <c r="U1800" s="20"/>
      <c r="V1800" s="20"/>
      <c r="W1800" s="14"/>
      <c r="X1800" s="23"/>
    </row>
    <row r="1801" spans="2:24" ht="18" x14ac:dyDescent="0.25">
      <c r="B1801" s="16"/>
      <c r="C1801" s="17"/>
      <c r="D1801" s="17"/>
      <c r="E1801" s="17"/>
      <c r="F1801" s="17"/>
      <c r="G1801" s="17"/>
      <c r="H1801" s="17"/>
      <c r="I1801" s="17"/>
      <c r="J1801" s="17"/>
      <c r="K1801" s="17"/>
      <c r="L1801" s="17"/>
      <c r="M1801" s="17"/>
      <c r="N1801" s="17"/>
      <c r="O1801" s="19"/>
      <c r="P1801" s="21"/>
      <c r="Q1801" s="20"/>
      <c r="R1801" s="20"/>
      <c r="S1801" s="20"/>
      <c r="T1801" s="20"/>
      <c r="U1801" s="20"/>
      <c r="V1801" s="20"/>
      <c r="W1801" s="14"/>
      <c r="X1801" s="23"/>
    </row>
    <row r="1802" spans="2:24" ht="18" x14ac:dyDescent="0.25">
      <c r="B1802" s="16"/>
      <c r="C1802" s="17"/>
      <c r="D1802" s="17"/>
      <c r="E1802" s="17"/>
      <c r="F1802" s="17"/>
      <c r="G1802" s="17"/>
      <c r="H1802" s="17"/>
      <c r="I1802" s="17"/>
      <c r="J1802" s="17"/>
      <c r="K1802" s="17"/>
      <c r="L1802" s="17"/>
      <c r="M1802" s="17"/>
      <c r="N1802" s="17"/>
      <c r="O1802" s="19"/>
      <c r="P1802" s="21"/>
      <c r="Q1802" s="20"/>
      <c r="R1802" s="20"/>
      <c r="S1802" s="20"/>
      <c r="T1802" s="20"/>
      <c r="U1802" s="20"/>
      <c r="V1802" s="20"/>
      <c r="W1802" s="14"/>
      <c r="X1802" s="23"/>
    </row>
    <row r="1803" spans="2:24" ht="18" x14ac:dyDescent="0.25">
      <c r="B1803" s="16"/>
      <c r="C1803" s="17"/>
      <c r="D1803" s="17"/>
      <c r="E1803" s="17"/>
      <c r="F1803" s="17"/>
      <c r="G1803" s="17"/>
      <c r="H1803" s="17"/>
      <c r="I1803" s="17"/>
      <c r="J1803" s="17"/>
      <c r="K1803" s="17"/>
      <c r="L1803" s="17"/>
      <c r="M1803" s="17"/>
      <c r="N1803" s="17"/>
      <c r="O1803" s="19"/>
      <c r="P1803" s="21"/>
      <c r="Q1803" s="20"/>
      <c r="R1803" s="20"/>
      <c r="S1803" s="20"/>
      <c r="T1803" s="20"/>
      <c r="U1803" s="20"/>
      <c r="V1803" s="20"/>
      <c r="W1803" s="14"/>
      <c r="X1803" s="23"/>
    </row>
    <row r="1804" spans="2:24" ht="18" x14ac:dyDescent="0.25">
      <c r="B1804" s="16"/>
      <c r="C1804" s="17"/>
      <c r="D1804" s="17"/>
      <c r="E1804" s="17"/>
      <c r="F1804" s="17"/>
      <c r="G1804" s="17"/>
      <c r="H1804" s="17"/>
      <c r="I1804" s="17"/>
      <c r="J1804" s="17"/>
      <c r="K1804" s="17"/>
      <c r="L1804" s="17"/>
      <c r="M1804" s="17"/>
      <c r="N1804" s="17"/>
      <c r="O1804" s="19"/>
      <c r="P1804" s="26"/>
      <c r="Q1804" s="20"/>
      <c r="R1804" s="20"/>
      <c r="S1804" s="20"/>
      <c r="T1804" s="20"/>
      <c r="U1804" s="20"/>
      <c r="V1804" s="20"/>
      <c r="W1804" s="14"/>
      <c r="X1804" s="23"/>
    </row>
    <row r="1805" spans="2:24" ht="18" x14ac:dyDescent="0.25">
      <c r="B1805" s="16"/>
      <c r="C1805" s="17"/>
      <c r="D1805" s="17"/>
      <c r="E1805" s="17"/>
      <c r="F1805" s="17"/>
      <c r="G1805" s="17"/>
      <c r="H1805" s="17"/>
      <c r="I1805" s="17"/>
      <c r="J1805" s="17"/>
      <c r="K1805" s="17"/>
      <c r="L1805" s="17"/>
      <c r="M1805" s="17"/>
      <c r="N1805" s="17"/>
      <c r="O1805" s="19"/>
      <c r="P1805" s="26"/>
      <c r="Q1805" s="20"/>
      <c r="R1805" s="20"/>
      <c r="S1805" s="20"/>
      <c r="T1805" s="20"/>
      <c r="U1805" s="20"/>
      <c r="V1805" s="20"/>
      <c r="W1805" s="14"/>
      <c r="X1805" s="23"/>
    </row>
    <row r="1806" spans="2:24" ht="18.75" thickBot="1" x14ac:dyDescent="0.3">
      <c r="B1806" s="27"/>
      <c r="C1806" s="28"/>
      <c r="D1806" s="29"/>
      <c r="E1806" s="28"/>
      <c r="F1806" s="29"/>
      <c r="G1806" s="29"/>
      <c r="H1806" s="29"/>
      <c r="I1806" s="29"/>
      <c r="J1806" s="29"/>
      <c r="K1806" s="29"/>
      <c r="L1806" s="29"/>
      <c r="M1806" s="29"/>
      <c r="N1806" s="29"/>
      <c r="O1806" s="30"/>
      <c r="P1806" s="31"/>
      <c r="Q1806" s="32"/>
      <c r="R1806" s="32"/>
      <c r="S1806" s="32"/>
      <c r="T1806" s="32"/>
      <c r="U1806" s="32"/>
      <c r="V1806" s="33"/>
      <c r="W1806" s="34"/>
      <c r="X1806" s="35"/>
    </row>
    <row r="1807" spans="2:24" ht="18.75" thickBot="1" x14ac:dyDescent="0.3">
      <c r="B1807" s="786"/>
      <c r="C1807" s="787"/>
      <c r="D1807" s="787"/>
      <c r="E1807" s="787"/>
      <c r="F1807" s="787"/>
      <c r="G1807" s="787"/>
      <c r="H1807" s="787"/>
      <c r="I1807" s="787"/>
      <c r="J1807" s="787"/>
      <c r="K1807" s="787"/>
      <c r="L1807" s="787"/>
      <c r="M1807" s="787"/>
      <c r="N1807" s="787"/>
      <c r="O1807" s="787"/>
      <c r="P1807" s="788" t="s">
        <v>58</v>
      </c>
      <c r="Q1807" s="787"/>
      <c r="R1807" s="789" t="s">
        <v>53</v>
      </c>
      <c r="S1807" s="790"/>
      <c r="T1807" s="790"/>
      <c r="U1807" s="791"/>
      <c r="V1807" s="36"/>
      <c r="W1807" s="37"/>
      <c r="X1807" s="38">
        <f>SUM(W1784:W1806)</f>
        <v>4.05</v>
      </c>
    </row>
    <row r="1808" spans="2:24" ht="17.25" thickBot="1" x14ac:dyDescent="0.3">
      <c r="B1808" s="792" t="s">
        <v>59</v>
      </c>
      <c r="C1808" s="793"/>
      <c r="D1808" s="793"/>
      <c r="E1808" s="793"/>
      <c r="F1808" s="793"/>
      <c r="G1808" s="793"/>
      <c r="H1808" s="793"/>
      <c r="I1808" s="794"/>
      <c r="J1808" s="792" t="s">
        <v>60</v>
      </c>
      <c r="K1808" s="793"/>
      <c r="L1808" s="793"/>
      <c r="M1808" s="793"/>
      <c r="N1808" s="793"/>
      <c r="O1808" s="793"/>
      <c r="P1808" s="794"/>
      <c r="Q1808" s="39"/>
      <c r="R1808" s="40"/>
      <c r="S1808" s="40"/>
      <c r="T1808" s="40"/>
      <c r="U1808" s="40"/>
      <c r="V1808" s="40"/>
      <c r="W1808" s="40"/>
      <c r="X1808" s="41"/>
    </row>
    <row r="1809" spans="2:24" ht="21" thickBot="1" x14ac:dyDescent="0.3">
      <c r="B1809" s="795"/>
      <c r="C1809" s="787"/>
      <c r="D1809" s="787"/>
      <c r="E1809" s="787"/>
      <c r="F1809" s="787"/>
      <c r="G1809" s="787"/>
      <c r="H1809" s="787"/>
      <c r="I1809" s="796"/>
      <c r="J1809" s="795"/>
      <c r="K1809" s="787"/>
      <c r="L1809" s="787"/>
      <c r="M1809" s="787"/>
      <c r="N1809" s="787"/>
      <c r="O1809" s="787"/>
      <c r="P1809" s="796"/>
      <c r="Q1809" s="797" t="s">
        <v>61</v>
      </c>
      <c r="R1809" s="798"/>
      <c r="S1809" s="798"/>
      <c r="T1809" s="798"/>
      <c r="U1809" s="798"/>
      <c r="V1809" s="798"/>
      <c r="W1809" s="799"/>
      <c r="X1809" s="42">
        <f>X1807</f>
        <v>4.05</v>
      </c>
    </row>
    <row r="1811" spans="2:24" ht="15.75" thickBot="1" x14ac:dyDescent="0.3"/>
    <row r="1812" spans="2:24" x14ac:dyDescent="0.25">
      <c r="B1812" s="800"/>
      <c r="C1812" s="793"/>
      <c r="D1812" s="793"/>
      <c r="E1812" s="793"/>
      <c r="F1812" s="793"/>
      <c r="G1812" s="803" t="s">
        <v>42</v>
      </c>
      <c r="H1812" s="793"/>
      <c r="I1812" s="793"/>
      <c r="J1812" s="793"/>
      <c r="K1812" s="793"/>
      <c r="L1812" s="793"/>
      <c r="M1812" s="793"/>
      <c r="N1812" s="793"/>
      <c r="O1812" s="793"/>
      <c r="P1812" s="793"/>
      <c r="Q1812" s="793"/>
      <c r="R1812" s="804" t="s">
        <v>1</v>
      </c>
      <c r="S1812" s="805"/>
      <c r="T1812" s="805"/>
      <c r="U1812" s="806"/>
      <c r="V1812" s="807" t="s">
        <v>43</v>
      </c>
      <c r="W1812" s="805"/>
      <c r="X1812" s="808"/>
    </row>
    <row r="1813" spans="2:24" x14ac:dyDescent="0.25">
      <c r="B1813" s="801"/>
      <c r="C1813" s="802"/>
      <c r="D1813" s="802"/>
      <c r="E1813" s="802"/>
      <c r="F1813" s="802"/>
      <c r="G1813" s="801"/>
      <c r="H1813" s="802"/>
      <c r="I1813" s="802"/>
      <c r="J1813" s="802"/>
      <c r="K1813" s="802"/>
      <c r="L1813" s="802"/>
      <c r="M1813" s="802"/>
      <c r="N1813" s="802"/>
      <c r="O1813" s="802"/>
      <c r="P1813" s="802"/>
      <c r="Q1813" s="802"/>
      <c r="R1813" s="809" t="s">
        <v>3</v>
      </c>
      <c r="S1813" s="810"/>
      <c r="T1813" s="810"/>
      <c r="U1813" s="811"/>
      <c r="V1813" s="812">
        <v>1</v>
      </c>
      <c r="W1813" s="810"/>
      <c r="X1813" s="813"/>
    </row>
    <row r="1814" spans="2:24" ht="15.75" thickBot="1" x14ac:dyDescent="0.3">
      <c r="B1814" s="795"/>
      <c r="C1814" s="787"/>
      <c r="D1814" s="787"/>
      <c r="E1814" s="787"/>
      <c r="F1814" s="787"/>
      <c r="G1814" s="795"/>
      <c r="H1814" s="787"/>
      <c r="I1814" s="787"/>
      <c r="J1814" s="787"/>
      <c r="K1814" s="787"/>
      <c r="L1814" s="787"/>
      <c r="M1814" s="787"/>
      <c r="N1814" s="787"/>
      <c r="O1814" s="787"/>
      <c r="P1814" s="787"/>
      <c r="Q1814" s="787"/>
      <c r="R1814" s="814" t="s">
        <v>4</v>
      </c>
      <c r="S1814" s="815"/>
      <c r="T1814" s="815"/>
      <c r="U1814" s="816"/>
      <c r="V1814" s="817">
        <v>44236</v>
      </c>
      <c r="W1814" s="818"/>
      <c r="X1814" s="819"/>
    </row>
    <row r="1815" spans="2:24" x14ac:dyDescent="0.25">
      <c r="B1815" s="820" t="s">
        <v>44</v>
      </c>
      <c r="C1815" s="793"/>
      <c r="D1815" s="793"/>
      <c r="E1815" s="793"/>
      <c r="F1815" s="794"/>
      <c r="G1815" s="821" t="s">
        <v>45</v>
      </c>
      <c r="H1815" s="822"/>
      <c r="I1815" s="822"/>
      <c r="J1815" s="822"/>
      <c r="K1815" s="822"/>
      <c r="L1815" s="822"/>
      <c r="M1815" s="822"/>
      <c r="N1815" s="822"/>
      <c r="O1815" s="822"/>
      <c r="P1815" s="822"/>
      <c r="Q1815" s="822"/>
      <c r="R1815" s="822"/>
      <c r="S1815" s="822"/>
      <c r="T1815" s="822"/>
      <c r="U1815" s="822"/>
      <c r="V1815" s="822"/>
      <c r="W1815" s="822"/>
      <c r="X1815" s="823"/>
    </row>
    <row r="1816" spans="2:24" ht="15.75" thickBot="1" x14ac:dyDescent="0.3">
      <c r="B1816" s="795"/>
      <c r="C1816" s="787"/>
      <c r="D1816" s="787"/>
      <c r="E1816" s="787"/>
      <c r="F1816" s="796"/>
      <c r="G1816" s="824"/>
      <c r="H1816" s="825"/>
      <c r="I1816" s="825"/>
      <c r="J1816" s="825"/>
      <c r="K1816" s="825"/>
      <c r="L1816" s="825"/>
      <c r="M1816" s="825"/>
      <c r="N1816" s="825"/>
      <c r="O1816" s="825"/>
      <c r="P1816" s="825"/>
      <c r="Q1816" s="825"/>
      <c r="R1816" s="825"/>
      <c r="S1816" s="825"/>
      <c r="T1816" s="825"/>
      <c r="U1816" s="825"/>
      <c r="V1816" s="825"/>
      <c r="W1816" s="825"/>
      <c r="X1816" s="826"/>
    </row>
    <row r="1817" spans="2:24" ht="18.75" thickBot="1" x14ac:dyDescent="0.3">
      <c r="B1817" s="827" t="s">
        <v>46</v>
      </c>
      <c r="C1817" s="798"/>
      <c r="D1817" s="798"/>
      <c r="E1817" s="798"/>
      <c r="F1817" s="798"/>
      <c r="G1817" s="798"/>
      <c r="H1817" s="822" t="s">
        <v>47</v>
      </c>
      <c r="I1817" s="793"/>
      <c r="J1817" s="828"/>
      <c r="K1817" s="798"/>
      <c r="L1817" s="798"/>
      <c r="M1817" s="798"/>
      <c r="N1817" s="798"/>
      <c r="O1817" s="798"/>
      <c r="P1817" s="828" t="s">
        <v>48</v>
      </c>
      <c r="Q1817" s="798"/>
      <c r="R1817" s="798"/>
      <c r="S1817" s="798"/>
      <c r="T1817" s="798"/>
      <c r="U1817" s="798"/>
      <c r="V1817" s="798"/>
      <c r="W1817" s="798"/>
      <c r="X1817" s="799"/>
    </row>
    <row r="1818" spans="2:24" ht="60.75" customHeight="1" thickBot="1" x14ac:dyDescent="0.3">
      <c r="B1818" s="829">
        <f>PRESUPUESTO!$B$70</f>
        <v>10</v>
      </c>
      <c r="C1818" s="793"/>
      <c r="D1818" s="793"/>
      <c r="E1818" s="793"/>
      <c r="F1818" s="793"/>
      <c r="G1818" s="793"/>
      <c r="H1818" s="830">
        <f>PRESUPUESTO!B71</f>
        <v>10.01</v>
      </c>
      <c r="I1818" s="831"/>
      <c r="J1818" s="832" t="str">
        <f>PRESUPUESTO!$F$70</f>
        <v>MUROS Y DIVISIONES</v>
      </c>
      <c r="K1818" s="798"/>
      <c r="L1818" s="798"/>
      <c r="M1818" s="798"/>
      <c r="N1818" s="798"/>
      <c r="O1818" s="799"/>
      <c r="P1818" s="833" t="str">
        <f>PRESUPUESTO!F71</f>
        <v>MUROS EN SUPERBOARD EN LAMINA DE 10 MM, MUROS DOBLE CARA, ANCHO DE MURO EN PERFILERÍA BASE 9 PARA ZONAS INTERNAS (incluye pintura 2 manos, soporte perfileria metaliza y accesorios de sujecion)</v>
      </c>
      <c r="Q1818" s="793"/>
      <c r="R1818" s="793"/>
      <c r="S1818" s="793"/>
      <c r="T1818" s="793"/>
      <c r="U1818" s="793"/>
      <c r="V1818" s="793"/>
      <c r="W1818" s="793"/>
      <c r="X1818" s="794"/>
    </row>
    <row r="1819" spans="2:24" ht="18.75" thickBot="1" x14ac:dyDescent="0.3">
      <c r="B1819" s="821" t="s">
        <v>49</v>
      </c>
      <c r="C1819" s="834"/>
      <c r="D1819" s="834"/>
      <c r="E1819" s="834"/>
      <c r="F1819" s="834"/>
      <c r="G1819" s="834"/>
      <c r="H1819" s="835"/>
      <c r="I1819" s="835"/>
      <c r="J1819" s="834"/>
      <c r="K1819" s="834"/>
      <c r="L1819" s="834"/>
      <c r="M1819" s="834"/>
      <c r="N1819" s="834"/>
      <c r="O1819" s="834"/>
      <c r="P1819" s="837" t="s">
        <v>50</v>
      </c>
      <c r="Q1819" s="839" t="s">
        <v>51</v>
      </c>
      <c r="R1819" s="840"/>
      <c r="S1819" s="841"/>
      <c r="T1819" s="842" t="s">
        <v>20</v>
      </c>
      <c r="U1819" s="844" t="s">
        <v>52</v>
      </c>
      <c r="V1819" s="846" t="s">
        <v>53</v>
      </c>
      <c r="W1819" s="847"/>
      <c r="X1819" s="848"/>
    </row>
    <row r="1820" spans="2:24" ht="26.25" thickBot="1" x14ac:dyDescent="0.3">
      <c r="B1820" s="836"/>
      <c r="C1820" s="835"/>
      <c r="D1820" s="835"/>
      <c r="E1820" s="835"/>
      <c r="F1820" s="835"/>
      <c r="G1820" s="835"/>
      <c r="H1820" s="835"/>
      <c r="I1820" s="835"/>
      <c r="J1820" s="835"/>
      <c r="K1820" s="835"/>
      <c r="L1820" s="835"/>
      <c r="M1820" s="835"/>
      <c r="N1820" s="835"/>
      <c r="O1820" s="835"/>
      <c r="P1820" s="838"/>
      <c r="Q1820" s="4" t="s">
        <v>54</v>
      </c>
      <c r="R1820" s="5" t="s">
        <v>55</v>
      </c>
      <c r="S1820" s="6" t="s">
        <v>56</v>
      </c>
      <c r="T1820" s="843"/>
      <c r="U1820" s="845"/>
      <c r="V1820" s="7" t="s">
        <v>57</v>
      </c>
      <c r="W1820" s="8" t="s">
        <v>21</v>
      </c>
      <c r="X1820" s="9" t="s">
        <v>22</v>
      </c>
    </row>
    <row r="1821" spans="2:24" ht="18" x14ac:dyDescent="0.25">
      <c r="B1821" s="10"/>
      <c r="C1821" s="11"/>
      <c r="D1821" s="11"/>
      <c r="E1821" s="11"/>
      <c r="F1821" s="11"/>
      <c r="G1821" s="11"/>
      <c r="H1821" s="11"/>
      <c r="I1821" s="11"/>
      <c r="J1821" s="11"/>
      <c r="K1821" s="11"/>
      <c r="L1821" s="11"/>
      <c r="M1821" s="11"/>
      <c r="N1821" s="11"/>
      <c r="O1821" s="12"/>
      <c r="P1821" s="13"/>
      <c r="Q1821" s="14"/>
      <c r="R1821" s="14"/>
      <c r="S1821" s="14"/>
      <c r="T1821" s="14"/>
      <c r="U1821" s="14"/>
      <c r="V1821" s="14"/>
      <c r="W1821" s="14"/>
      <c r="X1821" s="15"/>
    </row>
    <row r="1822" spans="2:24" ht="18" x14ac:dyDescent="0.25">
      <c r="B1822" s="16"/>
      <c r="C1822" s="17"/>
      <c r="D1822" s="17"/>
      <c r="E1822" s="17"/>
      <c r="F1822" s="18"/>
      <c r="G1822" s="18"/>
      <c r="H1822" s="18"/>
      <c r="I1822" s="18"/>
      <c r="J1822" s="18"/>
      <c r="K1822" s="18"/>
      <c r="L1822" s="17"/>
      <c r="M1822" s="17"/>
      <c r="N1822" s="17"/>
      <c r="O1822" s="19"/>
      <c r="P1822" s="412" t="s">
        <v>356</v>
      </c>
      <c r="Q1822" s="415"/>
      <c r="R1822" s="14"/>
      <c r="S1822" s="14"/>
      <c r="T1822" s="14"/>
      <c r="U1822" s="14"/>
      <c r="V1822" s="14"/>
      <c r="W1822" s="14"/>
      <c r="X1822" s="15"/>
    </row>
    <row r="1823" spans="2:24" ht="18" x14ac:dyDescent="0.25">
      <c r="B1823" s="16"/>
      <c r="C1823" s="17"/>
      <c r="D1823" s="17"/>
      <c r="E1823" s="17"/>
      <c r="G1823" s="18"/>
      <c r="H1823" s="18"/>
      <c r="I1823" s="18"/>
      <c r="J1823" s="18"/>
      <c r="K1823" s="18"/>
      <c r="L1823" s="17"/>
      <c r="M1823" s="17"/>
      <c r="N1823" s="17"/>
      <c r="O1823" s="19"/>
      <c r="P1823" s="20"/>
      <c r="Q1823" s="20"/>
      <c r="R1823" s="14"/>
      <c r="S1823" s="14"/>
      <c r="T1823" s="14"/>
      <c r="U1823" s="14"/>
      <c r="V1823" s="14"/>
      <c r="W1823" s="14"/>
      <c r="X1823" s="15"/>
    </row>
    <row r="1824" spans="2:24" ht="18" x14ac:dyDescent="0.25">
      <c r="B1824" s="16"/>
      <c r="C1824" s="17"/>
      <c r="D1824" s="17"/>
      <c r="E1824" s="17"/>
      <c r="F1824" s="18"/>
      <c r="G1824" s="18"/>
      <c r="H1824" s="18"/>
      <c r="I1824" s="18"/>
      <c r="J1824" s="18"/>
      <c r="K1824" s="18"/>
      <c r="L1824" s="17"/>
      <c r="M1824" s="17"/>
      <c r="N1824" s="17"/>
      <c r="O1824" s="19"/>
      <c r="P1824" s="20"/>
      <c r="Q1824" s="20"/>
      <c r="R1824" s="20"/>
      <c r="S1824" s="14"/>
      <c r="T1824" s="14"/>
      <c r="U1824" s="20"/>
      <c r="V1824" s="14"/>
      <c r="W1824" s="14"/>
      <c r="X1824" s="15"/>
    </row>
    <row r="1825" spans="2:24" ht="18" x14ac:dyDescent="0.25">
      <c r="B1825" s="16"/>
      <c r="D1825" s="17"/>
      <c r="E1825" s="17"/>
      <c r="F1825" s="18"/>
      <c r="G1825" s="18"/>
      <c r="H1825" s="18"/>
      <c r="J1825" s="18"/>
      <c r="K1825" s="18"/>
      <c r="L1825" s="17"/>
      <c r="M1825" s="17"/>
      <c r="N1825" s="17"/>
      <c r="O1825" s="19"/>
      <c r="P1825" s="20"/>
      <c r="Q1825" s="20"/>
      <c r="R1825" s="20"/>
      <c r="S1825" s="20"/>
      <c r="T1825" s="14"/>
      <c r="U1825" s="20"/>
      <c r="V1825" s="14"/>
      <c r="W1825" s="14"/>
      <c r="X1825" s="15"/>
    </row>
    <row r="1826" spans="2:24" ht="18" x14ac:dyDescent="0.25">
      <c r="B1826" s="22"/>
      <c r="C1826" s="17"/>
      <c r="D1826" s="18"/>
      <c r="E1826" s="17"/>
      <c r="F1826" s="18"/>
      <c r="G1826" s="18"/>
      <c r="H1826" s="18"/>
      <c r="I1826" s="18"/>
      <c r="J1826" s="18"/>
      <c r="K1826" s="18"/>
      <c r="L1826" s="17"/>
      <c r="M1826" s="17"/>
      <c r="N1826" s="17"/>
      <c r="O1826" s="19"/>
      <c r="P1826" s="21"/>
      <c r="Q1826" s="20"/>
      <c r="R1826" s="20"/>
      <c r="S1826" s="20"/>
      <c r="T1826" s="14"/>
      <c r="U1826" s="20"/>
      <c r="V1826" s="14"/>
      <c r="W1826" s="14"/>
      <c r="X1826" s="15"/>
    </row>
    <row r="1827" spans="2:24" ht="18" x14ac:dyDescent="0.25">
      <c r="B1827" s="16"/>
      <c r="C1827" s="17"/>
      <c r="D1827" s="17"/>
      <c r="E1827" s="17"/>
      <c r="F1827" s="18"/>
      <c r="G1827" s="18"/>
      <c r="H1827" s="18"/>
      <c r="I1827" s="18"/>
      <c r="J1827" s="18"/>
      <c r="K1827" s="18"/>
      <c r="L1827" s="17"/>
      <c r="M1827" s="17"/>
      <c r="N1827" s="17"/>
      <c r="O1827" s="19"/>
      <c r="P1827" s="412" t="s">
        <v>361</v>
      </c>
      <c r="Q1827" s="20"/>
      <c r="R1827" s="20"/>
      <c r="S1827" s="20"/>
      <c r="T1827" s="14"/>
      <c r="U1827" s="20"/>
      <c r="V1827" s="14"/>
      <c r="W1827" s="14"/>
      <c r="X1827" s="23"/>
    </row>
    <row r="1828" spans="2:24" ht="18" x14ac:dyDescent="0.25">
      <c r="B1828" s="16"/>
      <c r="C1828" s="17"/>
      <c r="D1828" s="17"/>
      <c r="E1828" s="17"/>
      <c r="F1828" s="17"/>
      <c r="G1828" s="17"/>
      <c r="H1828" s="17"/>
      <c r="I1828" s="17"/>
      <c r="J1828" s="17"/>
      <c r="K1828" s="17"/>
      <c r="L1828" s="17"/>
      <c r="M1828" s="17"/>
      <c r="N1828" s="17"/>
      <c r="O1828" s="19"/>
      <c r="P1828" s="20"/>
      <c r="Q1828" s="20"/>
      <c r="R1828" s="194" t="s">
        <v>429</v>
      </c>
      <c r="S1828" s="20"/>
      <c r="T1828" s="14"/>
      <c r="U1828" s="20"/>
      <c r="V1828" s="14">
        <v>2.8</v>
      </c>
      <c r="W1828" s="14"/>
      <c r="X1828" s="23"/>
    </row>
    <row r="1829" spans="2:24" ht="18" x14ac:dyDescent="0.25">
      <c r="B1829" s="16"/>
      <c r="C1829" s="18"/>
      <c r="D1829" s="17"/>
      <c r="E1829" s="17"/>
      <c r="F1829" s="17"/>
      <c r="G1829" s="17"/>
      <c r="H1829" s="17"/>
      <c r="I1829" s="17"/>
      <c r="J1829" s="17"/>
      <c r="K1829" s="17"/>
      <c r="L1829" s="17"/>
      <c r="M1829" s="17"/>
      <c r="N1829" s="17"/>
      <c r="O1829" s="19"/>
      <c r="P1829" s="20"/>
      <c r="R1829" s="20" t="s">
        <v>430</v>
      </c>
      <c r="S1829" s="20"/>
      <c r="T1829" s="20"/>
      <c r="U1829" s="20"/>
      <c r="V1829" s="14">
        <v>2.8</v>
      </c>
      <c r="W1829" s="14"/>
      <c r="X1829" s="23"/>
    </row>
    <row r="1830" spans="2:24" ht="18" x14ac:dyDescent="0.25">
      <c r="B1830" s="16"/>
      <c r="C1830" s="17"/>
      <c r="D1830" s="17"/>
      <c r="E1830" s="17"/>
      <c r="F1830" s="17"/>
      <c r="G1830" s="17"/>
      <c r="H1830" s="17"/>
      <c r="I1830" s="17"/>
      <c r="J1830" s="17"/>
      <c r="K1830" s="17"/>
      <c r="L1830" s="17"/>
      <c r="M1830" s="17"/>
      <c r="N1830" s="17"/>
      <c r="O1830" s="19"/>
      <c r="P1830" s="20"/>
      <c r="R1830" s="20"/>
      <c r="S1830" s="20"/>
      <c r="T1830" s="20"/>
      <c r="U1830" s="20"/>
      <c r="V1830" s="14"/>
      <c r="W1830" s="14"/>
      <c r="X1830" s="23"/>
    </row>
    <row r="1831" spans="2:24" ht="18" x14ac:dyDescent="0.25">
      <c r="B1831" s="16"/>
      <c r="C1831" s="17"/>
      <c r="D1831" s="17"/>
      <c r="E1831" s="18"/>
      <c r="F1831" s="17"/>
      <c r="G1831" s="17"/>
      <c r="H1831" s="17"/>
      <c r="I1831" s="17"/>
      <c r="J1831" s="17"/>
      <c r="K1831" s="17"/>
      <c r="L1831" s="17"/>
      <c r="M1831" s="17"/>
      <c r="N1831" s="17"/>
      <c r="O1831" s="19"/>
      <c r="P1831" s="13"/>
      <c r="Q1831" s="20"/>
      <c r="R1831" s="20"/>
      <c r="S1831" s="20"/>
      <c r="T1831" s="14"/>
      <c r="U1831" s="20"/>
      <c r="V1831" s="14"/>
      <c r="W1831" s="14"/>
      <c r="X1831" s="23"/>
    </row>
    <row r="1832" spans="2:24" ht="18" x14ac:dyDescent="0.25">
      <c r="B1832" s="16"/>
      <c r="C1832" s="18"/>
      <c r="D1832" s="18"/>
      <c r="E1832" s="18"/>
      <c r="F1832" s="18"/>
      <c r="G1832" s="18"/>
      <c r="H1832" s="18"/>
      <c r="I1832" s="18"/>
      <c r="J1832" s="18"/>
      <c r="K1832" s="18"/>
      <c r="L1832" s="18"/>
      <c r="M1832" s="18"/>
      <c r="N1832" s="18"/>
      <c r="O1832" s="19"/>
      <c r="P1832" s="412" t="s">
        <v>362</v>
      </c>
      <c r="Q1832" s="20"/>
      <c r="R1832" s="20"/>
      <c r="S1832" s="20"/>
      <c r="T1832" s="14"/>
      <c r="U1832" s="20"/>
      <c r="V1832" s="14"/>
      <c r="W1832" s="14"/>
      <c r="X1832" s="23"/>
    </row>
    <row r="1833" spans="2:24" ht="18" x14ac:dyDescent="0.25">
      <c r="B1833" s="16"/>
      <c r="C1833" s="17"/>
      <c r="D1833" s="24"/>
      <c r="E1833" s="17"/>
      <c r="F1833" s="17"/>
      <c r="G1833" s="17"/>
      <c r="H1833" s="17"/>
      <c r="I1833" s="17"/>
      <c r="J1833" s="18"/>
      <c r="K1833" s="17"/>
      <c r="L1833" s="17"/>
      <c r="M1833" s="17"/>
      <c r="N1833" s="17"/>
      <c r="O1833" s="19"/>
      <c r="P1833" s="20"/>
      <c r="Q1833" s="195"/>
      <c r="R1833" s="20"/>
      <c r="S1833" s="14"/>
      <c r="T1833" s="14"/>
      <c r="U1833" s="20"/>
      <c r="V1833" s="20"/>
      <c r="W1833" s="14"/>
      <c r="X1833" s="23"/>
    </row>
    <row r="1834" spans="2:24" ht="18" x14ac:dyDescent="0.25">
      <c r="B1834" s="16"/>
      <c r="C1834" s="18"/>
      <c r="D1834" s="17"/>
      <c r="E1834" s="17"/>
      <c r="F1834" s="17"/>
      <c r="G1834" s="17"/>
      <c r="H1834" s="18"/>
      <c r="I1834" s="18"/>
      <c r="J1834" s="17"/>
      <c r="K1834" s="18"/>
      <c r="L1834" s="17"/>
      <c r="M1834" s="17"/>
      <c r="N1834" s="17"/>
      <c r="O1834" s="19"/>
      <c r="P1834" s="20"/>
      <c r="Q1834" s="20"/>
      <c r="R1834" s="20"/>
      <c r="S1834" s="20"/>
      <c r="T1834" s="14"/>
      <c r="U1834" s="20"/>
      <c r="V1834" s="20"/>
      <c r="W1834" s="14"/>
      <c r="X1834" s="23"/>
    </row>
    <row r="1835" spans="2:24" ht="18" x14ac:dyDescent="0.25">
      <c r="B1835" s="16"/>
      <c r="C1835" s="17"/>
      <c r="D1835" s="17"/>
      <c r="E1835" s="17"/>
      <c r="F1835" s="17"/>
      <c r="G1835" s="17"/>
      <c r="H1835" s="17"/>
      <c r="I1835" s="17"/>
      <c r="J1835" s="17"/>
      <c r="K1835" s="17"/>
      <c r="L1835" s="17"/>
      <c r="M1835" s="17"/>
      <c r="N1835" s="17"/>
      <c r="O1835" s="19"/>
      <c r="Q1835" s="20"/>
      <c r="R1835" s="20"/>
      <c r="S1835" s="20"/>
      <c r="T1835" s="14"/>
      <c r="U1835" s="20"/>
      <c r="V1835" s="20"/>
      <c r="W1835" s="14"/>
      <c r="X1835" s="23"/>
    </row>
    <row r="1836" spans="2:24" ht="18" x14ac:dyDescent="0.25">
      <c r="B1836" s="16"/>
      <c r="C1836" s="17"/>
      <c r="D1836" s="17"/>
      <c r="E1836" s="17"/>
      <c r="F1836" s="17"/>
      <c r="G1836" s="17"/>
      <c r="H1836" s="17"/>
      <c r="I1836" s="17"/>
      <c r="J1836" s="17"/>
      <c r="K1836" s="17"/>
      <c r="L1836" s="17"/>
      <c r="M1836" s="17"/>
      <c r="N1836" s="17"/>
      <c r="O1836" s="19"/>
      <c r="P1836" s="21"/>
      <c r="Q1836" s="20"/>
      <c r="R1836" s="20"/>
      <c r="S1836" s="20"/>
      <c r="T1836" s="14"/>
      <c r="U1836" s="20"/>
      <c r="V1836" s="20"/>
      <c r="W1836" s="14"/>
      <c r="X1836" s="23"/>
    </row>
    <row r="1837" spans="2:24" ht="18" x14ac:dyDescent="0.25">
      <c r="B1837" s="16"/>
      <c r="D1837" s="17"/>
      <c r="E1837" s="17"/>
      <c r="F1837" s="17"/>
      <c r="G1837" s="17"/>
      <c r="H1837" s="17"/>
      <c r="I1837" s="17"/>
      <c r="J1837" s="17"/>
      <c r="K1837" s="17"/>
      <c r="L1837" s="17"/>
      <c r="M1837" s="17"/>
      <c r="N1837" s="17"/>
      <c r="O1837" s="19"/>
      <c r="P1837" s="25"/>
      <c r="Q1837" s="20"/>
      <c r="R1837" s="20"/>
      <c r="S1837" s="20"/>
      <c r="T1837" s="20"/>
      <c r="U1837" s="20"/>
      <c r="V1837" s="20"/>
      <c r="W1837" s="14"/>
      <c r="X1837" s="23"/>
    </row>
    <row r="1838" spans="2:24" ht="18" x14ac:dyDescent="0.25">
      <c r="B1838" s="16"/>
      <c r="C1838" s="17"/>
      <c r="D1838" s="17"/>
      <c r="E1838" s="17"/>
      <c r="F1838" s="17"/>
      <c r="G1838" s="17"/>
      <c r="H1838" s="17"/>
      <c r="I1838" s="17"/>
      <c r="J1838" s="17"/>
      <c r="K1838" s="17"/>
      <c r="L1838" s="17"/>
      <c r="M1838" s="17"/>
      <c r="N1838" s="17"/>
      <c r="O1838" s="19"/>
      <c r="P1838" s="21"/>
      <c r="Q1838" s="20"/>
      <c r="R1838" s="20"/>
      <c r="S1838" s="20"/>
      <c r="T1838" s="20"/>
      <c r="U1838" s="20"/>
      <c r="V1838" s="20"/>
      <c r="W1838" s="14"/>
      <c r="X1838" s="23"/>
    </row>
    <row r="1839" spans="2:24" ht="18" x14ac:dyDescent="0.25">
      <c r="B1839" s="16"/>
      <c r="C1839" s="17"/>
      <c r="D1839" s="17"/>
      <c r="E1839" s="17"/>
      <c r="F1839" s="17"/>
      <c r="G1839" s="17"/>
      <c r="H1839" s="17"/>
      <c r="I1839" s="17"/>
      <c r="J1839" s="17"/>
      <c r="K1839" s="17"/>
      <c r="L1839" s="17"/>
      <c r="M1839" s="17"/>
      <c r="N1839" s="17"/>
      <c r="O1839" s="19"/>
      <c r="P1839" s="21"/>
      <c r="Q1839" s="20"/>
      <c r="R1839" s="20"/>
      <c r="S1839" s="20"/>
      <c r="T1839" s="20"/>
      <c r="U1839" s="20"/>
      <c r="V1839" s="20"/>
      <c r="W1839" s="14"/>
      <c r="X1839" s="23"/>
    </row>
    <row r="1840" spans="2:24" ht="18" x14ac:dyDescent="0.25">
      <c r="B1840" s="16"/>
      <c r="C1840" s="17"/>
      <c r="D1840" s="17"/>
      <c r="E1840" s="17"/>
      <c r="F1840" s="17"/>
      <c r="G1840" s="17"/>
      <c r="H1840" s="17"/>
      <c r="I1840" s="17"/>
      <c r="J1840" s="17"/>
      <c r="K1840" s="17"/>
      <c r="L1840" s="17"/>
      <c r="M1840" s="17"/>
      <c r="N1840" s="17"/>
      <c r="O1840" s="19"/>
      <c r="P1840" s="21"/>
      <c r="Q1840" s="20"/>
      <c r="R1840" s="20"/>
      <c r="S1840" s="20"/>
      <c r="T1840" s="20"/>
      <c r="U1840" s="20"/>
      <c r="V1840" s="20"/>
      <c r="W1840" s="14"/>
      <c r="X1840" s="23"/>
    </row>
    <row r="1841" spans="2:24" ht="18" x14ac:dyDescent="0.25">
      <c r="B1841" s="16"/>
      <c r="C1841" s="17"/>
      <c r="D1841" s="17"/>
      <c r="E1841" s="17"/>
      <c r="F1841" s="17"/>
      <c r="G1841" s="17"/>
      <c r="H1841" s="17"/>
      <c r="I1841" s="17"/>
      <c r="J1841" s="17"/>
      <c r="K1841" s="17"/>
      <c r="L1841" s="17"/>
      <c r="M1841" s="17"/>
      <c r="N1841" s="17"/>
      <c r="O1841" s="19"/>
      <c r="P1841" s="26"/>
      <c r="Q1841" s="20"/>
      <c r="R1841" s="20"/>
      <c r="S1841" s="20"/>
      <c r="T1841" s="20"/>
      <c r="U1841" s="20"/>
      <c r="V1841" s="20"/>
      <c r="W1841" s="14"/>
      <c r="X1841" s="23"/>
    </row>
    <row r="1842" spans="2:24" ht="18" x14ac:dyDescent="0.25">
      <c r="B1842" s="16"/>
      <c r="C1842" s="17"/>
      <c r="D1842" s="17"/>
      <c r="E1842" s="17"/>
      <c r="F1842" s="17"/>
      <c r="G1842" s="17"/>
      <c r="H1842" s="17"/>
      <c r="I1842" s="17"/>
      <c r="J1842" s="17"/>
      <c r="K1842" s="17"/>
      <c r="L1842" s="17"/>
      <c r="M1842" s="17"/>
      <c r="N1842" s="17"/>
      <c r="O1842" s="19"/>
      <c r="P1842" s="26"/>
      <c r="Q1842" s="20"/>
      <c r="R1842" s="20"/>
      <c r="S1842" s="20"/>
      <c r="T1842" s="20"/>
      <c r="U1842" s="20"/>
      <c r="V1842" s="20"/>
      <c r="W1842" s="14"/>
      <c r="X1842" s="23"/>
    </row>
    <row r="1843" spans="2:24" ht="18.75" thickBot="1" x14ac:dyDescent="0.3">
      <c r="B1843" s="27"/>
      <c r="C1843" s="28"/>
      <c r="D1843" s="29"/>
      <c r="E1843" s="28"/>
      <c r="F1843" s="29"/>
      <c r="G1843" s="29"/>
      <c r="H1843" s="29"/>
      <c r="I1843" s="29"/>
      <c r="J1843" s="29"/>
      <c r="K1843" s="29"/>
      <c r="L1843" s="29"/>
      <c r="M1843" s="29"/>
      <c r="N1843" s="29"/>
      <c r="O1843" s="30"/>
      <c r="P1843" s="31"/>
      <c r="Q1843" s="32"/>
      <c r="R1843" s="32"/>
      <c r="S1843" s="32"/>
      <c r="T1843" s="32"/>
      <c r="U1843" s="32"/>
      <c r="V1843" s="33"/>
      <c r="W1843" s="34"/>
      <c r="X1843" s="35"/>
    </row>
    <row r="1844" spans="2:24" ht="18.75" thickBot="1" x14ac:dyDescent="0.3">
      <c r="B1844" s="786"/>
      <c r="C1844" s="787"/>
      <c r="D1844" s="787"/>
      <c r="E1844" s="787"/>
      <c r="F1844" s="787"/>
      <c r="G1844" s="787"/>
      <c r="H1844" s="787"/>
      <c r="I1844" s="787"/>
      <c r="J1844" s="787"/>
      <c r="K1844" s="787"/>
      <c r="L1844" s="787"/>
      <c r="M1844" s="787"/>
      <c r="N1844" s="787"/>
      <c r="O1844" s="787"/>
      <c r="P1844" s="788" t="s">
        <v>58</v>
      </c>
      <c r="Q1844" s="787"/>
      <c r="R1844" s="789" t="s">
        <v>53</v>
      </c>
      <c r="S1844" s="790"/>
      <c r="T1844" s="790"/>
      <c r="U1844" s="791"/>
      <c r="V1844" s="36"/>
      <c r="W1844" s="37"/>
      <c r="X1844" s="38">
        <f>SUM(V1821:V1843)</f>
        <v>5.6</v>
      </c>
    </row>
    <row r="1845" spans="2:24" ht="17.25" thickBot="1" x14ac:dyDescent="0.3">
      <c r="B1845" s="792" t="s">
        <v>59</v>
      </c>
      <c r="C1845" s="793"/>
      <c r="D1845" s="793"/>
      <c r="E1845" s="793"/>
      <c r="F1845" s="793"/>
      <c r="G1845" s="793"/>
      <c r="H1845" s="793"/>
      <c r="I1845" s="794"/>
      <c r="J1845" s="792" t="s">
        <v>60</v>
      </c>
      <c r="K1845" s="793"/>
      <c r="L1845" s="793"/>
      <c r="M1845" s="793"/>
      <c r="N1845" s="793"/>
      <c r="O1845" s="793"/>
      <c r="P1845" s="794"/>
      <c r="Q1845" s="39"/>
      <c r="R1845" s="40"/>
      <c r="S1845" s="40"/>
      <c r="T1845" s="40"/>
      <c r="U1845" s="40"/>
      <c r="V1845" s="40"/>
      <c r="W1845" s="40"/>
      <c r="X1845" s="41"/>
    </row>
    <row r="1846" spans="2:24" ht="21" thickBot="1" x14ac:dyDescent="0.3">
      <c r="B1846" s="795"/>
      <c r="C1846" s="787"/>
      <c r="D1846" s="787"/>
      <c r="E1846" s="787"/>
      <c r="F1846" s="787"/>
      <c r="G1846" s="787"/>
      <c r="H1846" s="787"/>
      <c r="I1846" s="796"/>
      <c r="J1846" s="795"/>
      <c r="K1846" s="787"/>
      <c r="L1846" s="787"/>
      <c r="M1846" s="787"/>
      <c r="N1846" s="787"/>
      <c r="O1846" s="787"/>
      <c r="P1846" s="796"/>
      <c r="Q1846" s="797" t="s">
        <v>61</v>
      </c>
      <c r="R1846" s="798"/>
      <c r="S1846" s="798"/>
      <c r="T1846" s="798"/>
      <c r="U1846" s="798"/>
      <c r="V1846" s="798"/>
      <c r="W1846" s="799"/>
      <c r="X1846" s="42">
        <f>X1844</f>
        <v>5.6</v>
      </c>
    </row>
    <row r="1848" spans="2:24" ht="15.75" thickBot="1" x14ac:dyDescent="0.3"/>
    <row r="1849" spans="2:24" x14ac:dyDescent="0.25">
      <c r="B1849" s="800"/>
      <c r="C1849" s="793"/>
      <c r="D1849" s="793"/>
      <c r="E1849" s="793"/>
      <c r="F1849" s="793"/>
      <c r="G1849" s="803" t="s">
        <v>42</v>
      </c>
      <c r="H1849" s="793"/>
      <c r="I1849" s="793"/>
      <c r="J1849" s="793"/>
      <c r="K1849" s="793"/>
      <c r="L1849" s="793"/>
      <c r="M1849" s="793"/>
      <c r="N1849" s="793"/>
      <c r="O1849" s="793"/>
      <c r="P1849" s="793"/>
      <c r="Q1849" s="793"/>
      <c r="R1849" s="804" t="s">
        <v>1</v>
      </c>
      <c r="S1849" s="805"/>
      <c r="T1849" s="805"/>
      <c r="U1849" s="806"/>
      <c r="V1849" s="807" t="s">
        <v>43</v>
      </c>
      <c r="W1849" s="805"/>
      <c r="X1849" s="808"/>
    </row>
    <row r="1850" spans="2:24" x14ac:dyDescent="0.25">
      <c r="B1850" s="801"/>
      <c r="C1850" s="802"/>
      <c r="D1850" s="802"/>
      <c r="E1850" s="802"/>
      <c r="F1850" s="802"/>
      <c r="G1850" s="801"/>
      <c r="H1850" s="802"/>
      <c r="I1850" s="802"/>
      <c r="J1850" s="802"/>
      <c r="K1850" s="802"/>
      <c r="L1850" s="802"/>
      <c r="M1850" s="802"/>
      <c r="N1850" s="802"/>
      <c r="O1850" s="802"/>
      <c r="P1850" s="802"/>
      <c r="Q1850" s="802"/>
      <c r="R1850" s="809" t="s">
        <v>3</v>
      </c>
      <c r="S1850" s="810"/>
      <c r="T1850" s="810"/>
      <c r="U1850" s="811"/>
      <c r="V1850" s="812">
        <v>1</v>
      </c>
      <c r="W1850" s="810"/>
      <c r="X1850" s="813"/>
    </row>
    <row r="1851" spans="2:24" ht="15.75" thickBot="1" x14ac:dyDescent="0.3">
      <c r="B1851" s="795"/>
      <c r="C1851" s="787"/>
      <c r="D1851" s="787"/>
      <c r="E1851" s="787"/>
      <c r="F1851" s="787"/>
      <c r="G1851" s="795"/>
      <c r="H1851" s="787"/>
      <c r="I1851" s="787"/>
      <c r="J1851" s="787"/>
      <c r="K1851" s="787"/>
      <c r="L1851" s="787"/>
      <c r="M1851" s="787"/>
      <c r="N1851" s="787"/>
      <c r="O1851" s="787"/>
      <c r="P1851" s="787"/>
      <c r="Q1851" s="787"/>
      <c r="R1851" s="814" t="s">
        <v>4</v>
      </c>
      <c r="S1851" s="815"/>
      <c r="T1851" s="815"/>
      <c r="U1851" s="816"/>
      <c r="V1851" s="817">
        <v>44236</v>
      </c>
      <c r="W1851" s="818"/>
      <c r="X1851" s="819"/>
    </row>
    <row r="1852" spans="2:24" x14ac:dyDescent="0.25">
      <c r="B1852" s="820" t="s">
        <v>44</v>
      </c>
      <c r="C1852" s="793"/>
      <c r="D1852" s="793"/>
      <c r="E1852" s="793"/>
      <c r="F1852" s="794"/>
      <c r="G1852" s="821" t="s">
        <v>45</v>
      </c>
      <c r="H1852" s="822"/>
      <c r="I1852" s="822"/>
      <c r="J1852" s="822"/>
      <c r="K1852" s="822"/>
      <c r="L1852" s="822"/>
      <c r="M1852" s="822"/>
      <c r="N1852" s="822"/>
      <c r="O1852" s="822"/>
      <c r="P1852" s="822"/>
      <c r="Q1852" s="822"/>
      <c r="R1852" s="822"/>
      <c r="S1852" s="822"/>
      <c r="T1852" s="822"/>
      <c r="U1852" s="822"/>
      <c r="V1852" s="822"/>
      <c r="W1852" s="822"/>
      <c r="X1852" s="823"/>
    </row>
    <row r="1853" spans="2:24" ht="15.75" thickBot="1" x14ac:dyDescent="0.3">
      <c r="B1853" s="795"/>
      <c r="C1853" s="787"/>
      <c r="D1853" s="787"/>
      <c r="E1853" s="787"/>
      <c r="F1853" s="796"/>
      <c r="G1853" s="824"/>
      <c r="H1853" s="825"/>
      <c r="I1853" s="825"/>
      <c r="J1853" s="825"/>
      <c r="K1853" s="825"/>
      <c r="L1853" s="825"/>
      <c r="M1853" s="825"/>
      <c r="N1853" s="825"/>
      <c r="O1853" s="825"/>
      <c r="P1853" s="825"/>
      <c r="Q1853" s="825"/>
      <c r="R1853" s="825"/>
      <c r="S1853" s="825"/>
      <c r="T1853" s="825"/>
      <c r="U1853" s="825"/>
      <c r="V1853" s="825"/>
      <c r="W1853" s="825"/>
      <c r="X1853" s="826"/>
    </row>
    <row r="1854" spans="2:24" ht="18.75" thickBot="1" x14ac:dyDescent="0.3">
      <c r="B1854" s="827" t="s">
        <v>46</v>
      </c>
      <c r="C1854" s="798"/>
      <c r="D1854" s="798"/>
      <c r="E1854" s="798"/>
      <c r="F1854" s="798"/>
      <c r="G1854" s="798"/>
      <c r="H1854" s="822" t="s">
        <v>47</v>
      </c>
      <c r="I1854" s="793"/>
      <c r="J1854" s="828"/>
      <c r="K1854" s="798"/>
      <c r="L1854" s="798"/>
      <c r="M1854" s="798"/>
      <c r="N1854" s="798"/>
      <c r="O1854" s="798"/>
      <c r="P1854" s="828" t="s">
        <v>48</v>
      </c>
      <c r="Q1854" s="798"/>
      <c r="R1854" s="798"/>
      <c r="S1854" s="798"/>
      <c r="T1854" s="798"/>
      <c r="U1854" s="798"/>
      <c r="V1854" s="798"/>
      <c r="W1854" s="798"/>
      <c r="X1854" s="799"/>
    </row>
    <row r="1855" spans="2:24" ht="30.75" customHeight="1" thickBot="1" x14ac:dyDescent="0.3">
      <c r="B1855" s="829">
        <f>PRESUPUESTO!$B$70</f>
        <v>10</v>
      </c>
      <c r="C1855" s="793"/>
      <c r="D1855" s="793"/>
      <c r="E1855" s="793"/>
      <c r="F1855" s="793"/>
      <c r="G1855" s="793"/>
      <c r="H1855" s="830">
        <f>PRESUPUESTO!B72</f>
        <v>10.02</v>
      </c>
      <c r="I1855" s="831"/>
      <c r="J1855" s="832" t="str">
        <f>PRESUPUESTO!$F$70</f>
        <v>MUROS Y DIVISIONES</v>
      </c>
      <c r="K1855" s="798"/>
      <c r="L1855" s="798"/>
      <c r="M1855" s="798"/>
      <c r="N1855" s="798"/>
      <c r="O1855" s="799"/>
      <c r="P1855" s="833" t="str">
        <f>PRESUPUESTO!F72</f>
        <v>MUROS EN DRYWALL 2 CARAS (incluye pintura 2 manos, soporte perfileria metaliza y accesorios de sujecion)</v>
      </c>
      <c r="Q1855" s="793"/>
      <c r="R1855" s="793"/>
      <c r="S1855" s="793"/>
      <c r="T1855" s="793"/>
      <c r="U1855" s="793"/>
      <c r="V1855" s="793"/>
      <c r="W1855" s="793"/>
      <c r="X1855" s="794"/>
    </row>
    <row r="1856" spans="2:24" ht="18.75" thickBot="1" x14ac:dyDescent="0.3">
      <c r="B1856" s="821" t="s">
        <v>49</v>
      </c>
      <c r="C1856" s="834"/>
      <c r="D1856" s="834"/>
      <c r="E1856" s="834"/>
      <c r="F1856" s="834"/>
      <c r="G1856" s="834"/>
      <c r="H1856" s="835"/>
      <c r="I1856" s="835"/>
      <c r="J1856" s="834"/>
      <c r="K1856" s="834"/>
      <c r="L1856" s="834"/>
      <c r="M1856" s="834"/>
      <c r="N1856" s="834"/>
      <c r="O1856" s="834"/>
      <c r="P1856" s="837" t="s">
        <v>50</v>
      </c>
      <c r="Q1856" s="839" t="s">
        <v>51</v>
      </c>
      <c r="R1856" s="840"/>
      <c r="S1856" s="841"/>
      <c r="T1856" s="842" t="s">
        <v>20</v>
      </c>
      <c r="U1856" s="844" t="s">
        <v>52</v>
      </c>
      <c r="V1856" s="846" t="s">
        <v>53</v>
      </c>
      <c r="W1856" s="847"/>
      <c r="X1856" s="848"/>
    </row>
    <row r="1857" spans="2:24" ht="26.25" thickBot="1" x14ac:dyDescent="0.3">
      <c r="B1857" s="836"/>
      <c r="C1857" s="835"/>
      <c r="D1857" s="835"/>
      <c r="E1857" s="835"/>
      <c r="F1857" s="835"/>
      <c r="G1857" s="835"/>
      <c r="H1857" s="835"/>
      <c r="I1857" s="835"/>
      <c r="J1857" s="835"/>
      <c r="K1857" s="835"/>
      <c r="L1857" s="835"/>
      <c r="M1857" s="835"/>
      <c r="N1857" s="835"/>
      <c r="O1857" s="835"/>
      <c r="P1857" s="838"/>
      <c r="Q1857" s="4" t="s">
        <v>54</v>
      </c>
      <c r="R1857" s="5" t="s">
        <v>55</v>
      </c>
      <c r="S1857" s="6" t="s">
        <v>56</v>
      </c>
      <c r="T1857" s="843"/>
      <c r="U1857" s="845"/>
      <c r="V1857" s="7" t="s">
        <v>57</v>
      </c>
      <c r="W1857" s="8" t="s">
        <v>21</v>
      </c>
      <c r="X1857" s="9" t="s">
        <v>22</v>
      </c>
    </row>
    <row r="1858" spans="2:24" ht="18" x14ac:dyDescent="0.25">
      <c r="B1858" s="10"/>
      <c r="C1858" s="11"/>
      <c r="D1858" s="11"/>
      <c r="E1858" s="11"/>
      <c r="F1858" s="11"/>
      <c r="G1858" s="11"/>
      <c r="H1858" s="11"/>
      <c r="I1858" s="11"/>
      <c r="J1858" s="11"/>
      <c r="K1858" s="11"/>
      <c r="L1858" s="11"/>
      <c r="M1858" s="11"/>
      <c r="N1858" s="11"/>
      <c r="O1858" s="12"/>
      <c r="P1858" s="13"/>
      <c r="Q1858" s="14"/>
      <c r="R1858" s="14"/>
      <c r="S1858" s="14"/>
      <c r="T1858" s="14"/>
      <c r="U1858" s="14"/>
      <c r="V1858" s="14"/>
      <c r="W1858" s="14"/>
      <c r="X1858" s="15"/>
    </row>
    <row r="1859" spans="2:24" ht="18" x14ac:dyDescent="0.25">
      <c r="B1859" s="16"/>
      <c r="C1859" s="17"/>
      <c r="D1859" s="17"/>
      <c r="E1859" s="17"/>
      <c r="F1859" s="18"/>
      <c r="G1859" s="18"/>
      <c r="H1859" s="18"/>
      <c r="I1859" s="18"/>
      <c r="J1859" s="18"/>
      <c r="K1859" s="18"/>
      <c r="L1859" s="17"/>
      <c r="M1859" s="17"/>
      <c r="N1859" s="17"/>
      <c r="O1859" s="19"/>
      <c r="P1859" s="412" t="s">
        <v>356</v>
      </c>
      <c r="Q1859" s="415"/>
      <c r="R1859" s="14"/>
      <c r="S1859" s="14"/>
      <c r="T1859" s="14"/>
      <c r="U1859" s="14"/>
      <c r="V1859" s="14"/>
      <c r="W1859" s="14"/>
      <c r="X1859" s="15"/>
    </row>
    <row r="1860" spans="2:24" ht="18" x14ac:dyDescent="0.25">
      <c r="B1860" s="16"/>
      <c r="C1860" s="17"/>
      <c r="D1860" s="17"/>
      <c r="E1860" s="17"/>
      <c r="G1860" s="18"/>
      <c r="H1860" s="18"/>
      <c r="I1860" s="18"/>
      <c r="J1860" s="18"/>
      <c r="K1860" s="18"/>
      <c r="L1860" s="17"/>
      <c r="M1860" s="17"/>
      <c r="N1860" s="17"/>
      <c r="O1860" s="19"/>
      <c r="P1860" s="20"/>
      <c r="Q1860" s="20"/>
      <c r="R1860" s="14"/>
      <c r="S1860" s="14"/>
      <c r="T1860" s="14"/>
      <c r="U1860" s="14"/>
      <c r="V1860" s="14"/>
      <c r="W1860" s="14"/>
      <c r="X1860" s="15"/>
    </row>
    <row r="1861" spans="2:24" ht="18" x14ac:dyDescent="0.25">
      <c r="B1861" s="16"/>
      <c r="C1861" s="17"/>
      <c r="D1861" s="17"/>
      <c r="E1861" s="17"/>
      <c r="F1861" s="18"/>
      <c r="G1861" s="18"/>
      <c r="H1861" s="18"/>
      <c r="I1861" s="18"/>
      <c r="J1861" s="18"/>
      <c r="K1861" s="18"/>
      <c r="L1861" s="17"/>
      <c r="M1861" s="17"/>
      <c r="N1861" s="17"/>
      <c r="O1861" s="19"/>
      <c r="P1861" s="20"/>
      <c r="Q1861" s="20"/>
      <c r="R1861" s="20"/>
      <c r="S1861" s="14"/>
      <c r="T1861" s="14"/>
      <c r="U1861" s="20"/>
      <c r="V1861" s="14"/>
      <c r="W1861" s="14"/>
      <c r="X1861" s="15"/>
    </row>
    <row r="1862" spans="2:24" ht="18" x14ac:dyDescent="0.25">
      <c r="B1862" s="16"/>
      <c r="D1862" s="17"/>
      <c r="E1862" s="17"/>
      <c r="F1862" s="18"/>
      <c r="G1862" s="18"/>
      <c r="H1862" s="18"/>
      <c r="J1862" s="18"/>
      <c r="K1862" s="18"/>
      <c r="L1862" s="17"/>
      <c r="M1862" s="17"/>
      <c r="N1862" s="17"/>
      <c r="O1862" s="19"/>
      <c r="P1862" s="20"/>
      <c r="Q1862" s="20"/>
      <c r="R1862" s="20"/>
      <c r="S1862" s="20"/>
      <c r="T1862" s="14"/>
      <c r="U1862" s="20"/>
      <c r="V1862" s="14"/>
      <c r="W1862" s="14"/>
      <c r="X1862" s="15"/>
    </row>
    <row r="1863" spans="2:24" ht="18" x14ac:dyDescent="0.25">
      <c r="B1863" s="22"/>
      <c r="C1863" s="17"/>
      <c r="D1863" s="18"/>
      <c r="E1863" s="17"/>
      <c r="F1863" s="18"/>
      <c r="G1863" s="18"/>
      <c r="H1863" s="18"/>
      <c r="I1863" s="18"/>
      <c r="J1863" s="18"/>
      <c r="K1863" s="18"/>
      <c r="L1863" s="17"/>
      <c r="M1863" s="17"/>
      <c r="N1863" s="17"/>
      <c r="O1863" s="19"/>
      <c r="P1863" s="21"/>
      <c r="Q1863" s="20"/>
      <c r="R1863" s="20"/>
      <c r="S1863" s="20"/>
      <c r="T1863" s="14"/>
      <c r="U1863" s="20"/>
      <c r="V1863" s="14"/>
      <c r="W1863" s="14"/>
      <c r="X1863" s="15"/>
    </row>
    <row r="1864" spans="2:24" ht="18" x14ac:dyDescent="0.25">
      <c r="B1864" s="16"/>
      <c r="C1864" s="17"/>
      <c r="D1864" s="17"/>
      <c r="E1864" s="17"/>
      <c r="F1864" s="18"/>
      <c r="G1864" s="18"/>
      <c r="H1864" s="18"/>
      <c r="I1864" s="18"/>
      <c r="J1864" s="18"/>
      <c r="K1864" s="18"/>
      <c r="L1864" s="17"/>
      <c r="M1864" s="17"/>
      <c r="N1864" s="17"/>
      <c r="O1864" s="19"/>
      <c r="P1864" s="412" t="s">
        <v>361</v>
      </c>
      <c r="Q1864" s="20"/>
      <c r="R1864" s="20"/>
      <c r="S1864" s="20"/>
      <c r="T1864" s="14"/>
      <c r="U1864" s="20"/>
      <c r="V1864" s="14"/>
      <c r="W1864" s="14"/>
      <c r="X1864" s="23"/>
    </row>
    <row r="1865" spans="2:24" ht="18" x14ac:dyDescent="0.25">
      <c r="B1865" s="16"/>
      <c r="C1865" s="17"/>
      <c r="D1865" s="17"/>
      <c r="E1865" s="17"/>
      <c r="F1865" s="17"/>
      <c r="G1865" s="17"/>
      <c r="H1865" s="17"/>
      <c r="I1865" s="17"/>
      <c r="J1865" s="17"/>
      <c r="K1865" s="17"/>
      <c r="L1865" s="17"/>
      <c r="M1865" s="17"/>
      <c r="N1865" s="17"/>
      <c r="O1865" s="19"/>
      <c r="P1865" s="20" t="s">
        <v>431</v>
      </c>
      <c r="Q1865" s="20">
        <v>2.5</v>
      </c>
      <c r="R1865" s="194"/>
      <c r="S1865" s="20">
        <v>2.7</v>
      </c>
      <c r="T1865" s="14"/>
      <c r="U1865" s="20">
        <v>2</v>
      </c>
      <c r="V1865" s="14"/>
      <c r="W1865" s="14">
        <f>Q1865*S1865*U1865</f>
        <v>13.5</v>
      </c>
      <c r="X1865" s="23"/>
    </row>
    <row r="1866" spans="2:24" ht="18" x14ac:dyDescent="0.25">
      <c r="B1866" s="16"/>
      <c r="C1866" s="18"/>
      <c r="D1866" s="17"/>
      <c r="E1866" s="17"/>
      <c r="F1866" s="17"/>
      <c r="G1866" s="17"/>
      <c r="H1866" s="17"/>
      <c r="I1866" s="17"/>
      <c r="J1866" s="17"/>
      <c r="K1866" s="17"/>
      <c r="L1866" s="17"/>
      <c r="M1866" s="17"/>
      <c r="N1866" s="17"/>
      <c r="O1866" s="19"/>
      <c r="P1866" s="20" t="s">
        <v>432</v>
      </c>
      <c r="Q1866">
        <v>2.7</v>
      </c>
      <c r="R1866" s="20"/>
      <c r="S1866" s="20">
        <v>2.5</v>
      </c>
      <c r="T1866" s="20"/>
      <c r="U1866" s="20">
        <v>1</v>
      </c>
      <c r="V1866" s="14"/>
      <c r="W1866" s="14">
        <f>Q1866*S1866*U1866</f>
        <v>6.75</v>
      </c>
      <c r="X1866" s="23"/>
    </row>
    <row r="1867" spans="2:24" ht="18" x14ac:dyDescent="0.25">
      <c r="B1867" s="16"/>
      <c r="C1867" s="17"/>
      <c r="D1867" s="17"/>
      <c r="E1867" s="17"/>
      <c r="F1867" s="17"/>
      <c r="G1867" s="17"/>
      <c r="H1867" s="17"/>
      <c r="I1867" s="17"/>
      <c r="J1867" s="17"/>
      <c r="K1867" s="17"/>
      <c r="L1867" s="17"/>
      <c r="M1867" s="17"/>
      <c r="N1867" s="17"/>
      <c r="O1867" s="19"/>
      <c r="P1867" s="20"/>
      <c r="R1867" s="20"/>
      <c r="S1867" s="20"/>
      <c r="T1867" s="20"/>
      <c r="U1867" s="20"/>
      <c r="V1867" s="14"/>
      <c r="W1867" s="14"/>
      <c r="X1867" s="23"/>
    </row>
    <row r="1868" spans="2:24" ht="18" x14ac:dyDescent="0.25">
      <c r="B1868" s="16"/>
      <c r="C1868" s="17"/>
      <c r="D1868" s="17"/>
      <c r="E1868" s="18"/>
      <c r="F1868" s="17"/>
      <c r="G1868" s="17"/>
      <c r="H1868" s="17"/>
      <c r="I1868" s="17"/>
      <c r="J1868" s="17"/>
      <c r="K1868" s="17"/>
      <c r="L1868" s="17"/>
      <c r="M1868" s="17"/>
      <c r="N1868" s="17"/>
      <c r="O1868" s="19"/>
      <c r="P1868" s="13"/>
      <c r="Q1868" s="20"/>
      <c r="R1868" s="20"/>
      <c r="S1868" s="20"/>
      <c r="T1868" s="14"/>
      <c r="U1868" s="20"/>
      <c r="V1868" s="14"/>
      <c r="W1868" s="14"/>
      <c r="X1868" s="23"/>
    </row>
    <row r="1869" spans="2:24" ht="18" x14ac:dyDescent="0.25">
      <c r="B1869" s="16"/>
      <c r="C1869" s="18"/>
      <c r="D1869" s="18"/>
      <c r="E1869" s="18"/>
      <c r="F1869" s="18"/>
      <c r="G1869" s="18"/>
      <c r="H1869" s="18"/>
      <c r="I1869" s="18"/>
      <c r="J1869" s="18"/>
      <c r="K1869" s="18"/>
      <c r="L1869" s="18"/>
      <c r="M1869" s="18"/>
      <c r="N1869" s="18"/>
      <c r="O1869" s="19"/>
      <c r="P1869" s="412" t="s">
        <v>362</v>
      </c>
      <c r="Q1869" s="20"/>
      <c r="R1869" s="20"/>
      <c r="S1869" s="20"/>
      <c r="T1869" s="14"/>
      <c r="U1869" s="20"/>
      <c r="V1869" s="14"/>
      <c r="W1869" s="14"/>
      <c r="X1869" s="23"/>
    </row>
    <row r="1870" spans="2:24" ht="18" x14ac:dyDescent="0.25">
      <c r="B1870" s="16"/>
      <c r="C1870" s="17"/>
      <c r="D1870" s="24"/>
      <c r="E1870" s="17"/>
      <c r="F1870" s="17"/>
      <c r="G1870" s="17"/>
      <c r="H1870" s="17"/>
      <c r="I1870" s="17"/>
      <c r="J1870" s="18"/>
      <c r="K1870" s="17"/>
      <c r="L1870" s="17"/>
      <c r="M1870" s="17"/>
      <c r="N1870" s="17"/>
      <c r="O1870" s="19"/>
      <c r="P1870" s="20"/>
      <c r="Q1870" s="195"/>
      <c r="R1870" s="20"/>
      <c r="S1870" s="14"/>
      <c r="T1870" s="14"/>
      <c r="U1870" s="20"/>
      <c r="V1870" s="20"/>
      <c r="W1870" s="14"/>
      <c r="X1870" s="23"/>
    </row>
    <row r="1871" spans="2:24" ht="18" x14ac:dyDescent="0.25">
      <c r="B1871" s="16"/>
      <c r="C1871" s="18"/>
      <c r="D1871" s="17"/>
      <c r="E1871" s="17"/>
      <c r="F1871" s="17"/>
      <c r="G1871" s="17"/>
      <c r="H1871" s="18"/>
      <c r="I1871" s="18"/>
      <c r="J1871" s="17"/>
      <c r="K1871" s="18"/>
      <c r="L1871" s="17"/>
      <c r="M1871" s="17"/>
      <c r="N1871" s="17"/>
      <c r="O1871" s="19"/>
      <c r="P1871" s="20" t="s">
        <v>432</v>
      </c>
      <c r="Q1871" s="20">
        <v>2.5</v>
      </c>
      <c r="R1871" s="20"/>
      <c r="S1871" s="20">
        <v>2.5</v>
      </c>
      <c r="T1871" s="14"/>
      <c r="U1871" s="20">
        <v>1</v>
      </c>
      <c r="V1871" s="20"/>
      <c r="W1871" s="14">
        <f>Q1871*S1871*U1871</f>
        <v>6.25</v>
      </c>
      <c r="X1871" s="23"/>
    </row>
    <row r="1872" spans="2:24" ht="18" x14ac:dyDescent="0.25">
      <c r="B1872" s="16"/>
      <c r="C1872" s="17"/>
      <c r="D1872" s="17"/>
      <c r="E1872" s="17"/>
      <c r="F1872" s="17"/>
      <c r="G1872" s="17"/>
      <c r="H1872" s="17"/>
      <c r="I1872" s="17"/>
      <c r="J1872" s="17"/>
      <c r="K1872" s="17"/>
      <c r="L1872" s="17"/>
      <c r="M1872" s="17"/>
      <c r="N1872" s="17"/>
      <c r="O1872" s="19"/>
      <c r="Q1872" s="20"/>
      <c r="R1872" s="20"/>
      <c r="S1872" s="20"/>
      <c r="T1872" s="14"/>
      <c r="U1872" s="20"/>
      <c r="V1872" s="20"/>
      <c r="W1872" s="14"/>
      <c r="X1872" s="23"/>
    </row>
    <row r="1873" spans="2:24" ht="18" x14ac:dyDescent="0.25">
      <c r="B1873" s="16"/>
      <c r="C1873" s="17"/>
      <c r="D1873" s="17"/>
      <c r="E1873" s="17"/>
      <c r="F1873" s="17"/>
      <c r="G1873" s="17"/>
      <c r="H1873" s="17"/>
      <c r="I1873" s="17"/>
      <c r="J1873" s="17"/>
      <c r="K1873" s="17"/>
      <c r="L1873" s="17"/>
      <c r="M1873" s="17"/>
      <c r="N1873" s="17"/>
      <c r="O1873" s="19"/>
      <c r="P1873" s="21"/>
      <c r="Q1873" s="20"/>
      <c r="R1873" s="20"/>
      <c r="S1873" s="20"/>
      <c r="T1873" s="14"/>
      <c r="U1873" s="20"/>
      <c r="V1873" s="20"/>
      <c r="W1873" s="14"/>
      <c r="X1873" s="23"/>
    </row>
    <row r="1874" spans="2:24" ht="18" x14ac:dyDescent="0.25">
      <c r="B1874" s="16"/>
      <c r="D1874" s="17"/>
      <c r="E1874" s="17"/>
      <c r="F1874" s="17"/>
      <c r="G1874" s="17"/>
      <c r="H1874" s="17"/>
      <c r="I1874" s="17"/>
      <c r="J1874" s="17"/>
      <c r="K1874" s="17"/>
      <c r="L1874" s="17"/>
      <c r="M1874" s="17"/>
      <c r="N1874" s="17"/>
      <c r="O1874" s="19"/>
      <c r="P1874" s="25"/>
      <c r="Q1874" s="20"/>
      <c r="R1874" s="20"/>
      <c r="S1874" s="20"/>
      <c r="T1874" s="20"/>
      <c r="U1874" s="20"/>
      <c r="V1874" s="20"/>
      <c r="W1874" s="14"/>
      <c r="X1874" s="23"/>
    </row>
    <row r="1875" spans="2:24" ht="18" x14ac:dyDescent="0.25">
      <c r="B1875" s="16"/>
      <c r="C1875" s="17"/>
      <c r="D1875" s="17"/>
      <c r="E1875" s="17"/>
      <c r="F1875" s="17"/>
      <c r="G1875" s="17"/>
      <c r="H1875" s="17"/>
      <c r="I1875" s="17"/>
      <c r="J1875" s="17"/>
      <c r="K1875" s="17"/>
      <c r="L1875" s="17"/>
      <c r="M1875" s="17"/>
      <c r="N1875" s="17"/>
      <c r="O1875" s="19"/>
      <c r="P1875" s="21"/>
      <c r="Q1875" s="20"/>
      <c r="R1875" s="20"/>
      <c r="S1875" s="20"/>
      <c r="T1875" s="20"/>
      <c r="U1875" s="20"/>
      <c r="V1875" s="20"/>
      <c r="W1875" s="14"/>
      <c r="X1875" s="23"/>
    </row>
    <row r="1876" spans="2:24" ht="18" x14ac:dyDescent="0.25">
      <c r="B1876" s="16"/>
      <c r="C1876" s="17"/>
      <c r="D1876" s="17"/>
      <c r="E1876" s="17"/>
      <c r="F1876" s="17"/>
      <c r="G1876" s="17"/>
      <c r="H1876" s="17"/>
      <c r="I1876" s="17"/>
      <c r="J1876" s="17"/>
      <c r="K1876" s="17"/>
      <c r="L1876" s="17"/>
      <c r="M1876" s="17"/>
      <c r="N1876" s="17"/>
      <c r="O1876" s="19"/>
      <c r="P1876" s="21"/>
      <c r="Q1876" s="20"/>
      <c r="R1876" s="20"/>
      <c r="S1876" s="20"/>
      <c r="T1876" s="20"/>
      <c r="U1876" s="20"/>
      <c r="V1876" s="20"/>
      <c r="W1876" s="14"/>
      <c r="X1876" s="23"/>
    </row>
    <row r="1877" spans="2:24" ht="18" x14ac:dyDescent="0.25">
      <c r="B1877" s="16"/>
      <c r="C1877" s="17"/>
      <c r="D1877" s="17"/>
      <c r="E1877" s="17"/>
      <c r="F1877" s="17"/>
      <c r="G1877" s="17"/>
      <c r="H1877" s="17"/>
      <c r="I1877" s="17"/>
      <c r="J1877" s="17"/>
      <c r="K1877" s="17"/>
      <c r="L1877" s="17"/>
      <c r="M1877" s="17"/>
      <c r="N1877" s="17"/>
      <c r="O1877" s="19"/>
      <c r="P1877" s="21"/>
      <c r="Q1877" s="20"/>
      <c r="R1877" s="20"/>
      <c r="S1877" s="20"/>
      <c r="T1877" s="20"/>
      <c r="U1877" s="20"/>
      <c r="V1877" s="20"/>
      <c r="W1877" s="14"/>
      <c r="X1877" s="23"/>
    </row>
    <row r="1878" spans="2:24" ht="18" x14ac:dyDescent="0.25">
      <c r="B1878" s="16"/>
      <c r="C1878" s="17"/>
      <c r="D1878" s="17"/>
      <c r="E1878" s="17"/>
      <c r="F1878" s="17"/>
      <c r="G1878" s="17"/>
      <c r="H1878" s="17"/>
      <c r="I1878" s="17"/>
      <c r="J1878" s="17"/>
      <c r="K1878" s="17"/>
      <c r="L1878" s="17"/>
      <c r="M1878" s="17"/>
      <c r="N1878" s="17"/>
      <c r="O1878" s="19"/>
      <c r="P1878" s="26"/>
      <c r="Q1878" s="20"/>
      <c r="R1878" s="20"/>
      <c r="S1878" s="20"/>
      <c r="T1878" s="20"/>
      <c r="U1878" s="20"/>
      <c r="V1878" s="20"/>
      <c r="W1878" s="14"/>
      <c r="X1878" s="23"/>
    </row>
    <row r="1879" spans="2:24" ht="18" x14ac:dyDescent="0.25">
      <c r="B1879" s="16"/>
      <c r="C1879" s="17"/>
      <c r="D1879" s="17"/>
      <c r="E1879" s="17"/>
      <c r="F1879" s="17"/>
      <c r="G1879" s="17"/>
      <c r="H1879" s="17"/>
      <c r="I1879" s="17"/>
      <c r="J1879" s="17"/>
      <c r="K1879" s="17"/>
      <c r="L1879" s="17"/>
      <c r="M1879" s="17"/>
      <c r="N1879" s="17"/>
      <c r="O1879" s="19"/>
      <c r="P1879" s="26"/>
      <c r="Q1879" s="20"/>
      <c r="R1879" s="20"/>
      <c r="S1879" s="20"/>
      <c r="T1879" s="20"/>
      <c r="U1879" s="20"/>
      <c r="V1879" s="20"/>
      <c r="W1879" s="14"/>
      <c r="X1879" s="23"/>
    </row>
    <row r="1880" spans="2:24" ht="18.75" thickBot="1" x14ac:dyDescent="0.3">
      <c r="B1880" s="27"/>
      <c r="C1880" s="28"/>
      <c r="D1880" s="29"/>
      <c r="E1880" s="28"/>
      <c r="F1880" s="29"/>
      <c r="G1880" s="29"/>
      <c r="H1880" s="29"/>
      <c r="I1880" s="29"/>
      <c r="J1880" s="29"/>
      <c r="K1880" s="29"/>
      <c r="L1880" s="29"/>
      <c r="M1880" s="29"/>
      <c r="N1880" s="29"/>
      <c r="O1880" s="30"/>
      <c r="P1880" s="31"/>
      <c r="Q1880" s="32"/>
      <c r="R1880" s="32"/>
      <c r="S1880" s="32"/>
      <c r="T1880" s="32"/>
      <c r="U1880" s="32"/>
      <c r="V1880" s="33"/>
      <c r="W1880" s="34"/>
      <c r="X1880" s="35"/>
    </row>
    <row r="1881" spans="2:24" ht="18.75" thickBot="1" x14ac:dyDescent="0.3">
      <c r="B1881" s="786"/>
      <c r="C1881" s="787"/>
      <c r="D1881" s="787"/>
      <c r="E1881" s="787"/>
      <c r="F1881" s="787"/>
      <c r="G1881" s="787"/>
      <c r="H1881" s="787"/>
      <c r="I1881" s="787"/>
      <c r="J1881" s="787"/>
      <c r="K1881" s="787"/>
      <c r="L1881" s="787"/>
      <c r="M1881" s="787"/>
      <c r="N1881" s="787"/>
      <c r="O1881" s="787"/>
      <c r="P1881" s="788" t="s">
        <v>58</v>
      </c>
      <c r="Q1881" s="787"/>
      <c r="R1881" s="789" t="s">
        <v>53</v>
      </c>
      <c r="S1881" s="790"/>
      <c r="T1881" s="790"/>
      <c r="U1881" s="791"/>
      <c r="V1881" s="36"/>
      <c r="W1881" s="37"/>
      <c r="X1881" s="38">
        <f>SUM(W1858:W1880)</f>
        <v>26.5</v>
      </c>
    </row>
    <row r="1882" spans="2:24" ht="17.25" thickBot="1" x14ac:dyDescent="0.3">
      <c r="B1882" s="792" t="s">
        <v>59</v>
      </c>
      <c r="C1882" s="793"/>
      <c r="D1882" s="793"/>
      <c r="E1882" s="793"/>
      <c r="F1882" s="793"/>
      <c r="G1882" s="793"/>
      <c r="H1882" s="793"/>
      <c r="I1882" s="794"/>
      <c r="J1882" s="792" t="s">
        <v>60</v>
      </c>
      <c r="K1882" s="793"/>
      <c r="L1882" s="793"/>
      <c r="M1882" s="793"/>
      <c r="N1882" s="793"/>
      <c r="O1882" s="793"/>
      <c r="P1882" s="794"/>
      <c r="Q1882" s="39"/>
      <c r="R1882" s="40"/>
      <c r="S1882" s="40"/>
      <c r="T1882" s="40"/>
      <c r="U1882" s="40"/>
      <c r="V1882" s="40"/>
      <c r="W1882" s="40"/>
      <c r="X1882" s="41"/>
    </row>
    <row r="1883" spans="2:24" ht="21" thickBot="1" x14ac:dyDescent="0.3">
      <c r="B1883" s="795"/>
      <c r="C1883" s="787"/>
      <c r="D1883" s="787"/>
      <c r="E1883" s="787"/>
      <c r="F1883" s="787"/>
      <c r="G1883" s="787"/>
      <c r="H1883" s="787"/>
      <c r="I1883" s="796"/>
      <c r="J1883" s="795"/>
      <c r="K1883" s="787"/>
      <c r="L1883" s="787"/>
      <c r="M1883" s="787"/>
      <c r="N1883" s="787"/>
      <c r="O1883" s="787"/>
      <c r="P1883" s="796"/>
      <c r="Q1883" s="797" t="s">
        <v>61</v>
      </c>
      <c r="R1883" s="798"/>
      <c r="S1883" s="798"/>
      <c r="T1883" s="798"/>
      <c r="U1883" s="798"/>
      <c r="V1883" s="798"/>
      <c r="W1883" s="799"/>
      <c r="X1883" s="42">
        <f>X1881</f>
        <v>26.5</v>
      </c>
    </row>
    <row r="1885" spans="2:24" ht="15.75" thickBot="1" x14ac:dyDescent="0.3"/>
    <row r="1886" spans="2:24" x14ac:dyDescent="0.25">
      <c r="B1886" s="800"/>
      <c r="C1886" s="793"/>
      <c r="D1886" s="793"/>
      <c r="E1886" s="793"/>
      <c r="F1886" s="793"/>
      <c r="G1886" s="803" t="s">
        <v>42</v>
      </c>
      <c r="H1886" s="793"/>
      <c r="I1886" s="793"/>
      <c r="J1886" s="793"/>
      <c r="K1886" s="793"/>
      <c r="L1886" s="793"/>
      <c r="M1886" s="793"/>
      <c r="N1886" s="793"/>
      <c r="O1886" s="793"/>
      <c r="P1886" s="793"/>
      <c r="Q1886" s="793"/>
      <c r="R1886" s="804" t="s">
        <v>1</v>
      </c>
      <c r="S1886" s="805"/>
      <c r="T1886" s="805"/>
      <c r="U1886" s="806"/>
      <c r="V1886" s="807" t="s">
        <v>43</v>
      </c>
      <c r="W1886" s="805"/>
      <c r="X1886" s="808"/>
    </row>
    <row r="1887" spans="2:24" x14ac:dyDescent="0.25">
      <c r="B1887" s="801"/>
      <c r="C1887" s="802"/>
      <c r="D1887" s="802"/>
      <c r="E1887" s="802"/>
      <c r="F1887" s="802"/>
      <c r="G1887" s="801"/>
      <c r="H1887" s="802"/>
      <c r="I1887" s="802"/>
      <c r="J1887" s="802"/>
      <c r="K1887" s="802"/>
      <c r="L1887" s="802"/>
      <c r="M1887" s="802"/>
      <c r="N1887" s="802"/>
      <c r="O1887" s="802"/>
      <c r="P1887" s="802"/>
      <c r="Q1887" s="802"/>
      <c r="R1887" s="809" t="s">
        <v>3</v>
      </c>
      <c r="S1887" s="810"/>
      <c r="T1887" s="810"/>
      <c r="U1887" s="811"/>
      <c r="V1887" s="812">
        <v>1</v>
      </c>
      <c r="W1887" s="810"/>
      <c r="X1887" s="813"/>
    </row>
    <row r="1888" spans="2:24" ht="15.75" thickBot="1" x14ac:dyDescent="0.3">
      <c r="B1888" s="795"/>
      <c r="C1888" s="787"/>
      <c r="D1888" s="787"/>
      <c r="E1888" s="787"/>
      <c r="F1888" s="787"/>
      <c r="G1888" s="795"/>
      <c r="H1888" s="787"/>
      <c r="I1888" s="787"/>
      <c r="J1888" s="787"/>
      <c r="K1888" s="787"/>
      <c r="L1888" s="787"/>
      <c r="M1888" s="787"/>
      <c r="N1888" s="787"/>
      <c r="O1888" s="787"/>
      <c r="P1888" s="787"/>
      <c r="Q1888" s="787"/>
      <c r="R1888" s="814" t="s">
        <v>4</v>
      </c>
      <c r="S1888" s="815"/>
      <c r="T1888" s="815"/>
      <c r="U1888" s="816"/>
      <c r="V1888" s="817">
        <v>44236</v>
      </c>
      <c r="W1888" s="818"/>
      <c r="X1888" s="819"/>
    </row>
    <row r="1889" spans="2:24" x14ac:dyDescent="0.25">
      <c r="B1889" s="820" t="s">
        <v>44</v>
      </c>
      <c r="C1889" s="793"/>
      <c r="D1889" s="793"/>
      <c r="E1889" s="793"/>
      <c r="F1889" s="794"/>
      <c r="G1889" s="821" t="s">
        <v>45</v>
      </c>
      <c r="H1889" s="822"/>
      <c r="I1889" s="822"/>
      <c r="J1889" s="822"/>
      <c r="K1889" s="822"/>
      <c r="L1889" s="822"/>
      <c r="M1889" s="822"/>
      <c r="N1889" s="822"/>
      <c r="O1889" s="822"/>
      <c r="P1889" s="822"/>
      <c r="Q1889" s="822"/>
      <c r="R1889" s="822"/>
      <c r="S1889" s="822"/>
      <c r="T1889" s="822"/>
      <c r="U1889" s="822"/>
      <c r="V1889" s="822"/>
      <c r="W1889" s="822"/>
      <c r="X1889" s="823"/>
    </row>
    <row r="1890" spans="2:24" ht="15.75" thickBot="1" x14ac:dyDescent="0.3">
      <c r="B1890" s="795"/>
      <c r="C1890" s="787"/>
      <c r="D1890" s="787"/>
      <c r="E1890" s="787"/>
      <c r="F1890" s="796"/>
      <c r="G1890" s="824"/>
      <c r="H1890" s="825"/>
      <c r="I1890" s="825"/>
      <c r="J1890" s="825"/>
      <c r="K1890" s="825"/>
      <c r="L1890" s="825"/>
      <c r="M1890" s="825"/>
      <c r="N1890" s="825"/>
      <c r="O1890" s="825"/>
      <c r="P1890" s="825"/>
      <c r="Q1890" s="825"/>
      <c r="R1890" s="825"/>
      <c r="S1890" s="825"/>
      <c r="T1890" s="825"/>
      <c r="U1890" s="825"/>
      <c r="V1890" s="825"/>
      <c r="W1890" s="825"/>
      <c r="X1890" s="826"/>
    </row>
    <row r="1891" spans="2:24" ht="18.75" thickBot="1" x14ac:dyDescent="0.3">
      <c r="B1891" s="827" t="s">
        <v>46</v>
      </c>
      <c r="C1891" s="798"/>
      <c r="D1891" s="798"/>
      <c r="E1891" s="798"/>
      <c r="F1891" s="798"/>
      <c r="G1891" s="798"/>
      <c r="H1891" s="822" t="s">
        <v>47</v>
      </c>
      <c r="I1891" s="793"/>
      <c r="J1891" s="828"/>
      <c r="K1891" s="798"/>
      <c r="L1891" s="798"/>
      <c r="M1891" s="798"/>
      <c r="N1891" s="798"/>
      <c r="O1891" s="798"/>
      <c r="P1891" s="828" t="s">
        <v>48</v>
      </c>
      <c r="Q1891" s="798"/>
      <c r="R1891" s="798"/>
      <c r="S1891" s="798"/>
      <c r="T1891" s="798"/>
      <c r="U1891" s="798"/>
      <c r="V1891" s="798"/>
      <c r="W1891" s="798"/>
      <c r="X1891" s="799"/>
    </row>
    <row r="1892" spans="2:24" ht="35.25" customHeight="1" thickBot="1" x14ac:dyDescent="0.3">
      <c r="B1892" s="829">
        <f>PRESUPUESTO!$B$70</f>
        <v>10</v>
      </c>
      <c r="C1892" s="793"/>
      <c r="D1892" s="793"/>
      <c r="E1892" s="793"/>
      <c r="F1892" s="793"/>
      <c r="G1892" s="793"/>
      <c r="H1892" s="830">
        <f>PRESUPUESTO!B73</f>
        <v>10.029999999999999</v>
      </c>
      <c r="I1892" s="831"/>
      <c r="J1892" s="832" t="str">
        <f>PRESUPUESTO!$F$70</f>
        <v>MUROS Y DIVISIONES</v>
      </c>
      <c r="K1892" s="798"/>
      <c r="L1892" s="798"/>
      <c r="M1892" s="798"/>
      <c r="N1892" s="798"/>
      <c r="O1892" s="799"/>
      <c r="P1892" s="833" t="str">
        <f>PRESUPUESTO!F73</f>
        <v>Pañete sobre muros interior y exterior,  impermeabilizado con sika mortero 101 o similar en muros de cerramientos</v>
      </c>
      <c r="Q1892" s="793"/>
      <c r="R1892" s="793"/>
      <c r="S1892" s="793"/>
      <c r="T1892" s="793"/>
      <c r="U1892" s="793"/>
      <c r="V1892" s="793"/>
      <c r="W1892" s="793"/>
      <c r="X1892" s="794"/>
    </row>
    <row r="1893" spans="2:24" ht="18.75" thickBot="1" x14ac:dyDescent="0.3">
      <c r="B1893" s="821" t="s">
        <v>49</v>
      </c>
      <c r="C1893" s="834"/>
      <c r="D1893" s="834"/>
      <c r="E1893" s="834"/>
      <c r="F1893" s="834"/>
      <c r="G1893" s="834"/>
      <c r="H1893" s="835"/>
      <c r="I1893" s="835"/>
      <c r="J1893" s="834"/>
      <c r="K1893" s="834"/>
      <c r="L1893" s="834"/>
      <c r="M1893" s="834"/>
      <c r="N1893" s="834"/>
      <c r="O1893" s="834"/>
      <c r="P1893" s="837" t="s">
        <v>50</v>
      </c>
      <c r="Q1893" s="839" t="s">
        <v>51</v>
      </c>
      <c r="R1893" s="840"/>
      <c r="S1893" s="841"/>
      <c r="T1893" s="842" t="s">
        <v>20</v>
      </c>
      <c r="U1893" s="844" t="s">
        <v>52</v>
      </c>
      <c r="V1893" s="846" t="s">
        <v>53</v>
      </c>
      <c r="W1893" s="847"/>
      <c r="X1893" s="848"/>
    </row>
    <row r="1894" spans="2:24" ht="26.25" thickBot="1" x14ac:dyDescent="0.3">
      <c r="B1894" s="836"/>
      <c r="C1894" s="835"/>
      <c r="D1894" s="835"/>
      <c r="E1894" s="835"/>
      <c r="F1894" s="835"/>
      <c r="G1894" s="835"/>
      <c r="H1894" s="835"/>
      <c r="I1894" s="835"/>
      <c r="J1894" s="835"/>
      <c r="K1894" s="835"/>
      <c r="L1894" s="835"/>
      <c r="M1894" s="835"/>
      <c r="N1894" s="835"/>
      <c r="O1894" s="835"/>
      <c r="P1894" s="838"/>
      <c r="Q1894" s="4" t="s">
        <v>54</v>
      </c>
      <c r="R1894" s="5" t="s">
        <v>55</v>
      </c>
      <c r="S1894" s="6" t="s">
        <v>56</v>
      </c>
      <c r="T1894" s="843"/>
      <c r="U1894" s="845"/>
      <c r="V1894" s="7" t="s">
        <v>57</v>
      </c>
      <c r="W1894" s="8" t="s">
        <v>21</v>
      </c>
      <c r="X1894" s="9" t="s">
        <v>22</v>
      </c>
    </row>
    <row r="1895" spans="2:24" ht="18" x14ac:dyDescent="0.25">
      <c r="B1895" s="10"/>
      <c r="C1895" s="11"/>
      <c r="D1895" s="11"/>
      <c r="E1895" s="11"/>
      <c r="F1895" s="11"/>
      <c r="G1895" s="11"/>
      <c r="H1895" s="11"/>
      <c r="I1895" s="11"/>
      <c r="J1895" s="11"/>
      <c r="K1895" s="11"/>
      <c r="L1895" s="11"/>
      <c r="M1895" s="11"/>
      <c r="N1895" s="11"/>
      <c r="O1895" s="12"/>
      <c r="P1895" s="13"/>
      <c r="Q1895" s="14"/>
      <c r="R1895" s="14"/>
      <c r="S1895" s="14"/>
      <c r="T1895" s="14"/>
      <c r="U1895" s="14"/>
      <c r="V1895" s="14"/>
      <c r="W1895" s="14"/>
      <c r="X1895" s="15"/>
    </row>
    <row r="1896" spans="2:24" ht="18" x14ac:dyDescent="0.25">
      <c r="B1896" s="16"/>
      <c r="C1896" s="17"/>
      <c r="D1896" s="17"/>
      <c r="E1896" s="17"/>
      <c r="F1896" s="18"/>
      <c r="G1896" s="18"/>
      <c r="H1896" s="18"/>
      <c r="I1896" s="18"/>
      <c r="J1896" s="18"/>
      <c r="K1896" s="18"/>
      <c r="L1896" s="17"/>
      <c r="M1896" s="17"/>
      <c r="N1896" s="17"/>
      <c r="O1896" s="19"/>
      <c r="P1896" s="412" t="s">
        <v>356</v>
      </c>
      <c r="Q1896" s="20"/>
      <c r="R1896" s="20"/>
      <c r="S1896" s="14"/>
      <c r="T1896" s="14"/>
      <c r="U1896" s="14"/>
      <c r="V1896" s="14"/>
      <c r="W1896" s="14"/>
      <c r="X1896" s="15"/>
    </row>
    <row r="1897" spans="2:24" ht="18" x14ac:dyDescent="0.25">
      <c r="B1897" s="16"/>
      <c r="C1897" s="17"/>
      <c r="D1897" s="17"/>
      <c r="E1897" s="17"/>
      <c r="G1897" s="18"/>
      <c r="H1897" s="18"/>
      <c r="I1897" s="18"/>
      <c r="J1897" s="18"/>
      <c r="K1897" s="18"/>
      <c r="L1897" s="17"/>
      <c r="M1897" s="17"/>
      <c r="N1897" s="17"/>
      <c r="O1897" s="19"/>
      <c r="P1897" s="20"/>
      <c r="Q1897" s="194"/>
      <c r="R1897" s="195"/>
      <c r="S1897" s="14"/>
      <c r="T1897" s="14"/>
      <c r="U1897" s="14"/>
      <c r="V1897" s="14"/>
      <c r="W1897" s="14"/>
      <c r="X1897" s="15"/>
    </row>
    <row r="1898" spans="2:24" ht="18" x14ac:dyDescent="0.25">
      <c r="B1898" s="16"/>
      <c r="C1898" s="17"/>
      <c r="D1898" s="17"/>
      <c r="E1898" s="17"/>
      <c r="F1898" s="18"/>
      <c r="G1898" s="18"/>
      <c r="H1898" s="18"/>
      <c r="I1898" s="18"/>
      <c r="J1898" s="18"/>
      <c r="K1898" s="18"/>
      <c r="L1898" s="17"/>
      <c r="M1898" s="17"/>
      <c r="N1898" s="17"/>
      <c r="O1898" s="19"/>
      <c r="P1898" s="20"/>
      <c r="Q1898" s="20"/>
      <c r="R1898" s="14"/>
      <c r="S1898" s="14"/>
      <c r="T1898" s="14"/>
      <c r="U1898" s="20"/>
      <c r="V1898" s="14"/>
      <c r="W1898" s="14"/>
      <c r="X1898" s="15"/>
    </row>
    <row r="1899" spans="2:24" ht="18" x14ac:dyDescent="0.25">
      <c r="B1899" s="16"/>
      <c r="D1899" s="17"/>
      <c r="E1899" s="17"/>
      <c r="F1899" s="18"/>
      <c r="G1899" s="18"/>
      <c r="H1899" s="18"/>
      <c r="J1899" s="18"/>
      <c r="K1899" s="18"/>
      <c r="L1899" s="17"/>
      <c r="M1899" s="17"/>
      <c r="N1899" s="17"/>
      <c r="O1899" s="19"/>
      <c r="P1899" s="20"/>
      <c r="Q1899" s="20" t="s">
        <v>359</v>
      </c>
      <c r="R1899" s="20">
        <v>12</v>
      </c>
      <c r="S1899" s="20"/>
      <c r="T1899" s="14"/>
      <c r="U1899" s="20"/>
      <c r="V1899" s="14"/>
      <c r="W1899" s="14">
        <f>R1899</f>
        <v>12</v>
      </c>
      <c r="X1899" s="15"/>
    </row>
    <row r="1900" spans="2:24" ht="18" x14ac:dyDescent="0.25">
      <c r="B1900" s="22"/>
      <c r="C1900" s="17"/>
      <c r="D1900" s="18"/>
      <c r="E1900" s="17"/>
      <c r="F1900" s="18"/>
      <c r="G1900" s="18"/>
      <c r="H1900" s="18"/>
      <c r="I1900" s="18"/>
      <c r="J1900" s="18"/>
      <c r="K1900" s="18"/>
      <c r="L1900" s="17"/>
      <c r="M1900" s="17"/>
      <c r="N1900" s="17"/>
      <c r="O1900" s="19"/>
      <c r="P1900" s="21"/>
      <c r="Q1900" s="20"/>
      <c r="R1900" s="20"/>
      <c r="S1900" s="20"/>
      <c r="T1900" s="14"/>
      <c r="U1900" s="20"/>
      <c r="V1900" s="14"/>
      <c r="W1900" s="14"/>
      <c r="X1900" s="15"/>
    </row>
    <row r="1901" spans="2:24" ht="18" x14ac:dyDescent="0.25">
      <c r="B1901" s="16"/>
      <c r="C1901" s="17"/>
      <c r="D1901" s="17"/>
      <c r="E1901" s="17"/>
      <c r="F1901" s="18"/>
      <c r="G1901" s="18"/>
      <c r="H1901" s="18"/>
      <c r="I1901" s="18"/>
      <c r="J1901" s="18"/>
      <c r="K1901" s="18"/>
      <c r="L1901" s="17"/>
      <c r="M1901" s="17"/>
      <c r="N1901" s="17"/>
      <c r="O1901" s="19"/>
      <c r="P1901" s="412" t="s">
        <v>361</v>
      </c>
      <c r="Q1901" s="20"/>
      <c r="R1901" s="14"/>
      <c r="S1901" s="20"/>
      <c r="T1901" s="14"/>
      <c r="U1901" s="20"/>
      <c r="V1901" s="14"/>
      <c r="W1901" s="14"/>
      <c r="X1901" s="23"/>
    </row>
    <row r="1902" spans="2:24" ht="18" x14ac:dyDescent="0.25">
      <c r="B1902" s="16"/>
      <c r="C1902" s="17"/>
      <c r="D1902" s="17"/>
      <c r="E1902" s="17"/>
      <c r="F1902" s="17"/>
      <c r="G1902" s="17"/>
      <c r="H1902" s="17"/>
      <c r="I1902" s="17"/>
      <c r="J1902" s="17"/>
      <c r="K1902" s="17"/>
      <c r="L1902" s="17"/>
      <c r="M1902" s="17"/>
      <c r="N1902" s="17"/>
      <c r="O1902" s="19"/>
      <c r="P1902" s="20"/>
      <c r="Q1902" s="34"/>
      <c r="R1902" s="14"/>
      <c r="S1902" s="20"/>
      <c r="T1902" s="14"/>
      <c r="U1902" s="20"/>
      <c r="V1902" s="14"/>
      <c r="W1902" s="14"/>
      <c r="X1902" s="23"/>
    </row>
    <row r="1903" spans="2:24" ht="18" x14ac:dyDescent="0.25">
      <c r="B1903" s="16"/>
      <c r="C1903" s="18"/>
      <c r="D1903" s="17"/>
      <c r="E1903" s="17"/>
      <c r="F1903" s="17"/>
      <c r="G1903" s="17"/>
      <c r="H1903" s="17"/>
      <c r="I1903" s="17"/>
      <c r="J1903" s="17"/>
      <c r="K1903" s="17"/>
      <c r="L1903" s="17"/>
      <c r="M1903" s="17"/>
      <c r="N1903" s="17"/>
      <c r="O1903" s="19"/>
      <c r="P1903" s="20"/>
      <c r="Q1903" s="20"/>
      <c r="R1903" s="14"/>
      <c r="S1903" s="20"/>
      <c r="T1903" s="20"/>
      <c r="U1903" s="20"/>
      <c r="V1903" s="14"/>
      <c r="W1903" s="14"/>
      <c r="X1903" s="23"/>
    </row>
    <row r="1904" spans="2:24" ht="18" x14ac:dyDescent="0.25">
      <c r="B1904" s="16"/>
      <c r="C1904" s="17"/>
      <c r="D1904" s="17"/>
      <c r="E1904" s="17"/>
      <c r="F1904" s="17"/>
      <c r="G1904" s="17"/>
      <c r="H1904" s="17"/>
      <c r="I1904" s="17"/>
      <c r="J1904" s="17"/>
      <c r="K1904" s="17"/>
      <c r="L1904" s="17"/>
      <c r="M1904" s="17"/>
      <c r="N1904" s="17"/>
      <c r="O1904" s="19"/>
      <c r="P1904" s="20"/>
      <c r="Q1904" s="20" t="s">
        <v>359</v>
      </c>
      <c r="R1904" s="20">
        <v>11</v>
      </c>
      <c r="S1904" s="20"/>
      <c r="T1904" s="20"/>
      <c r="U1904" s="20"/>
      <c r="V1904" s="14"/>
      <c r="W1904" s="14">
        <f>R1904</f>
        <v>11</v>
      </c>
      <c r="X1904" s="23"/>
    </row>
    <row r="1905" spans="2:24" ht="18" x14ac:dyDescent="0.25">
      <c r="B1905" s="16"/>
      <c r="C1905" s="17"/>
      <c r="D1905" s="17"/>
      <c r="E1905" s="18"/>
      <c r="F1905" s="17"/>
      <c r="G1905" s="17"/>
      <c r="H1905" s="17"/>
      <c r="I1905" s="17"/>
      <c r="J1905" s="17"/>
      <c r="K1905" s="17"/>
      <c r="L1905" s="17"/>
      <c r="M1905" s="17"/>
      <c r="N1905" s="17"/>
      <c r="O1905" s="19"/>
      <c r="P1905" s="13"/>
      <c r="Q1905" s="20"/>
      <c r="R1905" s="20"/>
      <c r="S1905" s="20"/>
      <c r="T1905" s="14"/>
      <c r="U1905" s="20"/>
      <c r="V1905" s="14"/>
      <c r="W1905" s="14"/>
      <c r="X1905" s="23"/>
    </row>
    <row r="1906" spans="2:24" ht="18" x14ac:dyDescent="0.25">
      <c r="B1906" s="16"/>
      <c r="C1906" s="18"/>
      <c r="D1906" s="18"/>
      <c r="E1906" s="18"/>
      <c r="F1906" s="18"/>
      <c r="G1906" s="18"/>
      <c r="H1906" s="18"/>
      <c r="I1906" s="18"/>
      <c r="J1906" s="18"/>
      <c r="K1906" s="18"/>
      <c r="L1906" s="18"/>
      <c r="M1906" s="18"/>
      <c r="N1906" s="18"/>
      <c r="O1906" s="19"/>
      <c r="P1906" s="412" t="s">
        <v>362</v>
      </c>
      <c r="Q1906" s="20"/>
      <c r="R1906" s="20"/>
      <c r="S1906" s="20"/>
      <c r="T1906" s="14"/>
      <c r="U1906" s="20"/>
      <c r="V1906" s="14"/>
      <c r="W1906" s="14"/>
      <c r="X1906" s="23"/>
    </row>
    <row r="1907" spans="2:24" ht="18" x14ac:dyDescent="0.25">
      <c r="B1907" s="16"/>
      <c r="C1907" s="17"/>
      <c r="D1907" s="24"/>
      <c r="E1907" s="17"/>
      <c r="F1907" s="17"/>
      <c r="G1907" s="17"/>
      <c r="H1907" s="17"/>
      <c r="I1907" s="17"/>
      <c r="J1907" s="18"/>
      <c r="K1907" s="17"/>
      <c r="L1907" s="17"/>
      <c r="M1907" s="17"/>
      <c r="N1907" s="17"/>
      <c r="O1907" s="19"/>
      <c r="P1907" s="20"/>
      <c r="Q1907" s="34"/>
      <c r="R1907" s="20"/>
      <c r="S1907" s="14"/>
      <c r="T1907" s="14"/>
      <c r="U1907" s="20"/>
      <c r="V1907" s="20"/>
      <c r="W1907" s="14"/>
      <c r="X1907" s="23"/>
    </row>
    <row r="1908" spans="2:24" ht="18" x14ac:dyDescent="0.25">
      <c r="B1908" s="16"/>
      <c r="C1908" s="18"/>
      <c r="D1908" s="17"/>
      <c r="E1908" s="17"/>
      <c r="F1908" s="17"/>
      <c r="G1908" s="17"/>
      <c r="H1908" s="18"/>
      <c r="I1908" s="18"/>
      <c r="J1908" s="17"/>
      <c r="K1908" s="18"/>
      <c r="L1908" s="17"/>
      <c r="M1908" s="17"/>
      <c r="N1908" s="17"/>
      <c r="O1908" s="19"/>
      <c r="P1908" s="20"/>
      <c r="Q1908" s="20"/>
      <c r="R1908" s="20"/>
      <c r="S1908" s="20"/>
      <c r="T1908" s="14"/>
      <c r="U1908" s="20"/>
      <c r="V1908" s="20"/>
      <c r="W1908" s="14"/>
      <c r="X1908" s="23"/>
    </row>
    <row r="1909" spans="2:24" ht="18" x14ac:dyDescent="0.25">
      <c r="B1909" s="16"/>
      <c r="C1909" s="17"/>
      <c r="D1909" s="17"/>
      <c r="E1909" s="17"/>
      <c r="F1909" s="17"/>
      <c r="G1909" s="17"/>
      <c r="H1909" s="17"/>
      <c r="I1909" s="17"/>
      <c r="J1909" s="17"/>
      <c r="K1909" s="17"/>
      <c r="L1909" s="17"/>
      <c r="M1909" s="17"/>
      <c r="N1909" s="17"/>
      <c r="O1909" s="19"/>
      <c r="Q1909" s="20" t="s">
        <v>359</v>
      </c>
      <c r="R1909" s="20">
        <v>10.5</v>
      </c>
      <c r="S1909" s="20"/>
      <c r="T1909" s="14"/>
      <c r="U1909" s="20"/>
      <c r="V1909" s="20"/>
      <c r="W1909" s="14">
        <f>R1909</f>
        <v>10.5</v>
      </c>
      <c r="X1909" s="23"/>
    </row>
    <row r="1910" spans="2:24" ht="18" x14ac:dyDescent="0.25">
      <c r="B1910" s="16"/>
      <c r="C1910" s="17"/>
      <c r="D1910" s="17"/>
      <c r="E1910" s="17"/>
      <c r="F1910" s="17"/>
      <c r="G1910" s="17"/>
      <c r="H1910" s="17"/>
      <c r="I1910" s="17"/>
      <c r="J1910" s="17"/>
      <c r="K1910" s="17"/>
      <c r="L1910" s="17"/>
      <c r="M1910" s="17"/>
      <c r="N1910" s="17"/>
      <c r="O1910" s="19"/>
      <c r="P1910" s="21"/>
      <c r="Q1910" s="20"/>
      <c r="R1910" s="20"/>
      <c r="S1910" s="20"/>
      <c r="T1910" s="14"/>
      <c r="U1910" s="20"/>
      <c r="V1910" s="20"/>
      <c r="W1910" s="14"/>
      <c r="X1910" s="23"/>
    </row>
    <row r="1911" spans="2:24" ht="18" x14ac:dyDescent="0.25">
      <c r="B1911" s="16"/>
      <c r="D1911" s="17"/>
      <c r="E1911" s="17"/>
      <c r="F1911" s="17"/>
      <c r="G1911" s="17"/>
      <c r="H1911" s="17"/>
      <c r="I1911" s="17"/>
      <c r="J1911" s="17"/>
      <c r="K1911" s="17"/>
      <c r="L1911" s="17"/>
      <c r="M1911" s="17"/>
      <c r="N1911" s="17"/>
      <c r="O1911" s="19"/>
      <c r="P1911" s="25"/>
      <c r="Q1911" s="20"/>
      <c r="R1911" s="20"/>
      <c r="S1911" s="20"/>
      <c r="T1911" s="20"/>
      <c r="U1911" s="20"/>
      <c r="V1911" s="20"/>
      <c r="W1911" s="14"/>
      <c r="X1911" s="23"/>
    </row>
    <row r="1912" spans="2:24" ht="18" x14ac:dyDescent="0.25">
      <c r="B1912" s="16"/>
      <c r="C1912" s="17"/>
      <c r="D1912" s="17"/>
      <c r="E1912" s="17"/>
      <c r="F1912" s="17"/>
      <c r="G1912" s="17"/>
      <c r="H1912" s="17"/>
      <c r="I1912" s="17"/>
      <c r="J1912" s="17"/>
      <c r="K1912" s="17"/>
      <c r="L1912" s="17"/>
      <c r="M1912" s="17"/>
      <c r="N1912" s="17"/>
      <c r="O1912" s="19"/>
      <c r="P1912" s="21"/>
      <c r="Q1912" s="20"/>
      <c r="R1912" s="20"/>
      <c r="S1912" s="20"/>
      <c r="T1912" s="20"/>
      <c r="U1912" s="20"/>
      <c r="V1912" s="20"/>
      <c r="W1912" s="14"/>
      <c r="X1912" s="23"/>
    </row>
    <row r="1913" spans="2:24" ht="18" x14ac:dyDescent="0.25">
      <c r="B1913" s="16"/>
      <c r="C1913" s="17"/>
      <c r="D1913" s="17"/>
      <c r="E1913" s="17"/>
      <c r="F1913" s="17"/>
      <c r="G1913" s="17"/>
      <c r="H1913" s="17"/>
      <c r="I1913" s="17"/>
      <c r="J1913" s="17"/>
      <c r="K1913" s="17"/>
      <c r="L1913" s="17"/>
      <c r="M1913" s="17"/>
      <c r="N1913" s="17"/>
      <c r="O1913" s="19"/>
      <c r="P1913" s="21"/>
      <c r="Q1913" s="20"/>
      <c r="R1913" s="20"/>
      <c r="S1913" s="20"/>
      <c r="T1913" s="20"/>
      <c r="U1913" s="20"/>
      <c r="V1913" s="20"/>
      <c r="W1913" s="14"/>
      <c r="X1913" s="23"/>
    </row>
    <row r="1914" spans="2:24" ht="18" x14ac:dyDescent="0.25">
      <c r="B1914" s="16"/>
      <c r="C1914" s="17"/>
      <c r="D1914" s="17"/>
      <c r="E1914" s="17"/>
      <c r="F1914" s="17"/>
      <c r="G1914" s="17"/>
      <c r="H1914" s="17"/>
      <c r="I1914" s="17"/>
      <c r="J1914" s="17"/>
      <c r="K1914" s="17"/>
      <c r="L1914" s="17"/>
      <c r="M1914" s="17"/>
      <c r="N1914" s="17"/>
      <c r="O1914" s="19"/>
      <c r="P1914" s="21"/>
      <c r="Q1914" s="20"/>
      <c r="R1914" s="20"/>
      <c r="S1914" s="20"/>
      <c r="T1914" s="20"/>
      <c r="U1914" s="20"/>
      <c r="V1914" s="20"/>
      <c r="W1914" s="14"/>
      <c r="X1914" s="23"/>
    </row>
    <row r="1915" spans="2:24" ht="18" x14ac:dyDescent="0.25">
      <c r="B1915" s="16"/>
      <c r="C1915" s="17"/>
      <c r="D1915" s="17"/>
      <c r="E1915" s="17"/>
      <c r="F1915" s="17"/>
      <c r="G1915" s="17"/>
      <c r="H1915" s="17"/>
      <c r="I1915" s="17"/>
      <c r="J1915" s="17"/>
      <c r="K1915" s="17"/>
      <c r="L1915" s="17"/>
      <c r="M1915" s="17"/>
      <c r="N1915" s="17"/>
      <c r="O1915" s="19"/>
      <c r="P1915" s="26"/>
      <c r="Q1915" s="20"/>
      <c r="R1915" s="20"/>
      <c r="S1915" s="20"/>
      <c r="T1915" s="20"/>
      <c r="U1915" s="20"/>
      <c r="V1915" s="20"/>
      <c r="W1915" s="14"/>
      <c r="X1915" s="23"/>
    </row>
    <row r="1916" spans="2:24" ht="18" x14ac:dyDescent="0.25">
      <c r="B1916" s="16"/>
      <c r="C1916" s="17"/>
      <c r="D1916" s="17"/>
      <c r="E1916" s="17"/>
      <c r="F1916" s="17"/>
      <c r="G1916" s="17"/>
      <c r="H1916" s="17"/>
      <c r="I1916" s="17"/>
      <c r="J1916" s="17"/>
      <c r="K1916" s="17"/>
      <c r="L1916" s="17"/>
      <c r="M1916" s="17"/>
      <c r="N1916" s="17"/>
      <c r="O1916" s="19"/>
      <c r="P1916" s="26"/>
      <c r="Q1916" s="20"/>
      <c r="R1916" s="20"/>
      <c r="S1916" s="20"/>
      <c r="T1916" s="20"/>
      <c r="U1916" s="20"/>
      <c r="V1916" s="20"/>
      <c r="W1916" s="14"/>
      <c r="X1916" s="23"/>
    </row>
    <row r="1917" spans="2:24" ht="18.75" thickBot="1" x14ac:dyDescent="0.3">
      <c r="B1917" s="27"/>
      <c r="C1917" s="28"/>
      <c r="D1917" s="29"/>
      <c r="E1917" s="28"/>
      <c r="F1917" s="29"/>
      <c r="G1917" s="29"/>
      <c r="H1917" s="29"/>
      <c r="I1917" s="29"/>
      <c r="J1917" s="29"/>
      <c r="K1917" s="29"/>
      <c r="L1917" s="29"/>
      <c r="M1917" s="29"/>
      <c r="N1917" s="29"/>
      <c r="O1917" s="30"/>
      <c r="P1917" s="31"/>
      <c r="Q1917" s="32"/>
      <c r="R1917" s="32"/>
      <c r="S1917" s="32"/>
      <c r="T1917" s="32"/>
      <c r="U1917" s="32"/>
      <c r="V1917" s="33"/>
      <c r="W1917" s="34"/>
      <c r="X1917" s="35"/>
    </row>
    <row r="1918" spans="2:24" ht="18.75" thickBot="1" x14ac:dyDescent="0.3">
      <c r="B1918" s="786"/>
      <c r="C1918" s="787"/>
      <c r="D1918" s="787"/>
      <c r="E1918" s="787"/>
      <c r="F1918" s="787"/>
      <c r="G1918" s="787"/>
      <c r="H1918" s="787"/>
      <c r="I1918" s="787"/>
      <c r="J1918" s="787"/>
      <c r="K1918" s="787"/>
      <c r="L1918" s="787"/>
      <c r="M1918" s="787"/>
      <c r="N1918" s="787"/>
      <c r="O1918" s="787"/>
      <c r="P1918" s="788" t="s">
        <v>58</v>
      </c>
      <c r="Q1918" s="787"/>
      <c r="R1918" s="789" t="s">
        <v>53</v>
      </c>
      <c r="S1918" s="790"/>
      <c r="T1918" s="790"/>
      <c r="U1918" s="791"/>
      <c r="V1918" s="36"/>
      <c r="W1918" s="37"/>
      <c r="X1918" s="38">
        <f>SUM(W1895:W1917)</f>
        <v>33.5</v>
      </c>
    </row>
    <row r="1919" spans="2:24" ht="17.25" thickBot="1" x14ac:dyDescent="0.3">
      <c r="B1919" s="792" t="s">
        <v>59</v>
      </c>
      <c r="C1919" s="793"/>
      <c r="D1919" s="793"/>
      <c r="E1919" s="793"/>
      <c r="F1919" s="793"/>
      <c r="G1919" s="793"/>
      <c r="H1919" s="793"/>
      <c r="I1919" s="794"/>
      <c r="J1919" s="792" t="s">
        <v>60</v>
      </c>
      <c r="K1919" s="793"/>
      <c r="L1919" s="793"/>
      <c r="M1919" s="793"/>
      <c r="N1919" s="793"/>
      <c r="O1919" s="793"/>
      <c r="P1919" s="794"/>
      <c r="Q1919" s="39"/>
      <c r="R1919" s="40"/>
      <c r="S1919" s="40"/>
      <c r="T1919" s="40"/>
      <c r="U1919" s="40"/>
      <c r="V1919" s="40"/>
      <c r="W1919" s="40"/>
      <c r="X1919" s="41"/>
    </row>
    <row r="1920" spans="2:24" ht="21" thickBot="1" x14ac:dyDescent="0.3">
      <c r="B1920" s="795"/>
      <c r="C1920" s="787"/>
      <c r="D1920" s="787"/>
      <c r="E1920" s="787"/>
      <c r="F1920" s="787"/>
      <c r="G1920" s="787"/>
      <c r="H1920" s="787"/>
      <c r="I1920" s="796"/>
      <c r="J1920" s="795"/>
      <c r="K1920" s="787"/>
      <c r="L1920" s="787"/>
      <c r="M1920" s="787"/>
      <c r="N1920" s="787"/>
      <c r="O1920" s="787"/>
      <c r="P1920" s="796"/>
      <c r="Q1920" s="797" t="s">
        <v>61</v>
      </c>
      <c r="R1920" s="798"/>
      <c r="S1920" s="798"/>
      <c r="T1920" s="798"/>
      <c r="U1920" s="798"/>
      <c r="V1920" s="798"/>
      <c r="W1920" s="799"/>
      <c r="X1920" s="42">
        <f>X1918</f>
        <v>33.5</v>
      </c>
    </row>
    <row r="1922" spans="2:24" ht="15.75" thickBot="1" x14ac:dyDescent="0.3"/>
    <row r="1923" spans="2:24" x14ac:dyDescent="0.25">
      <c r="B1923" s="800"/>
      <c r="C1923" s="793"/>
      <c r="D1923" s="793"/>
      <c r="E1923" s="793"/>
      <c r="F1923" s="793"/>
      <c r="G1923" s="803" t="s">
        <v>42</v>
      </c>
      <c r="H1923" s="793"/>
      <c r="I1923" s="793"/>
      <c r="J1923" s="793"/>
      <c r="K1923" s="793"/>
      <c r="L1923" s="793"/>
      <c r="M1923" s="793"/>
      <c r="N1923" s="793"/>
      <c r="O1923" s="793"/>
      <c r="P1923" s="793"/>
      <c r="Q1923" s="793"/>
      <c r="R1923" s="804" t="s">
        <v>1</v>
      </c>
      <c r="S1923" s="805"/>
      <c r="T1923" s="805"/>
      <c r="U1923" s="806"/>
      <c r="V1923" s="807" t="s">
        <v>43</v>
      </c>
      <c r="W1923" s="805"/>
      <c r="X1923" s="808"/>
    </row>
    <row r="1924" spans="2:24" x14ac:dyDescent="0.25">
      <c r="B1924" s="801"/>
      <c r="C1924" s="802"/>
      <c r="D1924" s="802"/>
      <c r="E1924" s="802"/>
      <c r="F1924" s="802"/>
      <c r="G1924" s="801"/>
      <c r="H1924" s="802"/>
      <c r="I1924" s="802"/>
      <c r="J1924" s="802"/>
      <c r="K1924" s="802"/>
      <c r="L1924" s="802"/>
      <c r="M1924" s="802"/>
      <c r="N1924" s="802"/>
      <c r="O1924" s="802"/>
      <c r="P1924" s="802"/>
      <c r="Q1924" s="802"/>
      <c r="R1924" s="809" t="s">
        <v>3</v>
      </c>
      <c r="S1924" s="810"/>
      <c r="T1924" s="810"/>
      <c r="U1924" s="811"/>
      <c r="V1924" s="812">
        <v>1</v>
      </c>
      <c r="W1924" s="810"/>
      <c r="X1924" s="813"/>
    </row>
    <row r="1925" spans="2:24" ht="15.75" thickBot="1" x14ac:dyDescent="0.3">
      <c r="B1925" s="795"/>
      <c r="C1925" s="787"/>
      <c r="D1925" s="787"/>
      <c r="E1925" s="787"/>
      <c r="F1925" s="787"/>
      <c r="G1925" s="795"/>
      <c r="H1925" s="787"/>
      <c r="I1925" s="787"/>
      <c r="J1925" s="787"/>
      <c r="K1925" s="787"/>
      <c r="L1925" s="787"/>
      <c r="M1925" s="787"/>
      <c r="N1925" s="787"/>
      <c r="O1925" s="787"/>
      <c r="P1925" s="787"/>
      <c r="Q1925" s="787"/>
      <c r="R1925" s="814" t="s">
        <v>4</v>
      </c>
      <c r="S1925" s="815"/>
      <c r="T1925" s="815"/>
      <c r="U1925" s="816"/>
      <c r="V1925" s="817">
        <v>44236</v>
      </c>
      <c r="W1925" s="818"/>
      <c r="X1925" s="819"/>
    </row>
    <row r="1926" spans="2:24" x14ac:dyDescent="0.25">
      <c r="B1926" s="820" t="s">
        <v>44</v>
      </c>
      <c r="C1926" s="793"/>
      <c r="D1926" s="793"/>
      <c r="E1926" s="793"/>
      <c r="F1926" s="794"/>
      <c r="G1926" s="821" t="s">
        <v>45</v>
      </c>
      <c r="H1926" s="822"/>
      <c r="I1926" s="822"/>
      <c r="J1926" s="822"/>
      <c r="K1926" s="822"/>
      <c r="L1926" s="822"/>
      <c r="M1926" s="822"/>
      <c r="N1926" s="822"/>
      <c r="O1926" s="822"/>
      <c r="P1926" s="822"/>
      <c r="Q1926" s="822"/>
      <c r="R1926" s="822"/>
      <c r="S1926" s="822"/>
      <c r="T1926" s="822"/>
      <c r="U1926" s="822"/>
      <c r="V1926" s="822"/>
      <c r="W1926" s="822"/>
      <c r="X1926" s="823"/>
    </row>
    <row r="1927" spans="2:24" ht="15.75" thickBot="1" x14ac:dyDescent="0.3">
      <c r="B1927" s="795"/>
      <c r="C1927" s="787"/>
      <c r="D1927" s="787"/>
      <c r="E1927" s="787"/>
      <c r="F1927" s="796"/>
      <c r="G1927" s="824"/>
      <c r="H1927" s="825"/>
      <c r="I1927" s="825"/>
      <c r="J1927" s="825"/>
      <c r="K1927" s="825"/>
      <c r="L1927" s="825"/>
      <c r="M1927" s="825"/>
      <c r="N1927" s="825"/>
      <c r="O1927" s="825"/>
      <c r="P1927" s="825"/>
      <c r="Q1927" s="825"/>
      <c r="R1927" s="825"/>
      <c r="S1927" s="825"/>
      <c r="T1927" s="825"/>
      <c r="U1927" s="825"/>
      <c r="V1927" s="825"/>
      <c r="W1927" s="825"/>
      <c r="X1927" s="826"/>
    </row>
    <row r="1928" spans="2:24" ht="18.75" thickBot="1" x14ac:dyDescent="0.3">
      <c r="B1928" s="827" t="s">
        <v>46</v>
      </c>
      <c r="C1928" s="798"/>
      <c r="D1928" s="798"/>
      <c r="E1928" s="798"/>
      <c r="F1928" s="798"/>
      <c r="G1928" s="798"/>
      <c r="H1928" s="822" t="s">
        <v>47</v>
      </c>
      <c r="I1928" s="793"/>
      <c r="J1928" s="828"/>
      <c r="K1928" s="798"/>
      <c r="L1928" s="798"/>
      <c r="M1928" s="798"/>
      <c r="N1928" s="798"/>
      <c r="O1928" s="798"/>
      <c r="P1928" s="828" t="s">
        <v>48</v>
      </c>
      <c r="Q1928" s="798"/>
      <c r="R1928" s="798"/>
      <c r="S1928" s="798"/>
      <c r="T1928" s="798"/>
      <c r="U1928" s="798"/>
      <c r="V1928" s="798"/>
      <c r="W1928" s="798"/>
      <c r="X1928" s="799"/>
    </row>
    <row r="1929" spans="2:24" ht="50.25" customHeight="1" thickBot="1" x14ac:dyDescent="0.3">
      <c r="B1929" s="829">
        <f>PRESUPUESTO!$B$74</f>
        <v>11</v>
      </c>
      <c r="C1929" s="793"/>
      <c r="D1929" s="793"/>
      <c r="E1929" s="793"/>
      <c r="F1929" s="793"/>
      <c r="G1929" s="793"/>
      <c r="H1929" s="830">
        <f>PRESUPUESTO!B75</f>
        <v>11.01</v>
      </c>
      <c r="I1929" s="831"/>
      <c r="J1929" s="832" t="str">
        <f>PRESUPUESTO!$F$74</f>
        <v>PAISAJISMO Y ORNAMENTACIÓN</v>
      </c>
      <c r="K1929" s="798"/>
      <c r="L1929" s="798"/>
      <c r="M1929" s="798"/>
      <c r="N1929" s="798"/>
      <c r="O1929" s="799"/>
      <c r="P1929" s="833" t="str">
        <f>PRESUPUESTO!F75</f>
        <v>Suministro y siembra de planta "Tronco de la felicidad" (Dracaena fragrans) - minimo 3 troncos por planta, altura total minimo 1,2m; incluye maceta en cerámica minimo de 50 cm de alto.</v>
      </c>
      <c r="Q1929" s="793"/>
      <c r="R1929" s="793"/>
      <c r="S1929" s="793"/>
      <c r="T1929" s="793"/>
      <c r="U1929" s="793"/>
      <c r="V1929" s="793"/>
      <c r="W1929" s="793"/>
      <c r="X1929" s="794"/>
    </row>
    <row r="1930" spans="2:24" ht="18.75" thickBot="1" x14ac:dyDescent="0.3">
      <c r="B1930" s="821" t="s">
        <v>49</v>
      </c>
      <c r="C1930" s="834"/>
      <c r="D1930" s="834"/>
      <c r="E1930" s="834"/>
      <c r="F1930" s="834"/>
      <c r="G1930" s="834"/>
      <c r="H1930" s="835"/>
      <c r="I1930" s="835"/>
      <c r="J1930" s="834"/>
      <c r="K1930" s="834"/>
      <c r="L1930" s="834"/>
      <c r="M1930" s="834"/>
      <c r="N1930" s="834"/>
      <c r="O1930" s="834"/>
      <c r="P1930" s="837" t="s">
        <v>50</v>
      </c>
      <c r="Q1930" s="839" t="s">
        <v>51</v>
      </c>
      <c r="R1930" s="840"/>
      <c r="S1930" s="841"/>
      <c r="T1930" s="842" t="s">
        <v>20</v>
      </c>
      <c r="U1930" s="844" t="s">
        <v>52</v>
      </c>
      <c r="V1930" s="846" t="s">
        <v>53</v>
      </c>
      <c r="W1930" s="847"/>
      <c r="X1930" s="848"/>
    </row>
    <row r="1931" spans="2:24" ht="26.25" thickBot="1" x14ac:dyDescent="0.3">
      <c r="B1931" s="836"/>
      <c r="C1931" s="835"/>
      <c r="D1931" s="835"/>
      <c r="E1931" s="835"/>
      <c r="F1931" s="835"/>
      <c r="G1931" s="835"/>
      <c r="H1931" s="835"/>
      <c r="I1931" s="835"/>
      <c r="J1931" s="835"/>
      <c r="K1931" s="835"/>
      <c r="L1931" s="835"/>
      <c r="M1931" s="835"/>
      <c r="N1931" s="835"/>
      <c r="O1931" s="835"/>
      <c r="P1931" s="838"/>
      <c r="Q1931" s="4" t="s">
        <v>54</v>
      </c>
      <c r="R1931" s="5" t="s">
        <v>55</v>
      </c>
      <c r="S1931" s="6" t="s">
        <v>56</v>
      </c>
      <c r="T1931" s="843"/>
      <c r="U1931" s="845"/>
      <c r="V1931" s="7" t="s">
        <v>57</v>
      </c>
      <c r="W1931" s="8" t="s">
        <v>21</v>
      </c>
      <c r="X1931" s="9" t="s">
        <v>22</v>
      </c>
    </row>
    <row r="1932" spans="2:24" ht="18" x14ac:dyDescent="0.25">
      <c r="B1932" s="10"/>
      <c r="C1932" s="11"/>
      <c r="D1932" s="11"/>
      <c r="E1932" s="11"/>
      <c r="F1932" s="11"/>
      <c r="G1932" s="11"/>
      <c r="H1932" s="11"/>
      <c r="I1932" s="11"/>
      <c r="J1932" s="11"/>
      <c r="K1932" s="11"/>
      <c r="L1932" s="11"/>
      <c r="M1932" s="11"/>
      <c r="N1932" s="11"/>
      <c r="O1932" s="12"/>
      <c r="P1932" s="13"/>
      <c r="Q1932" s="14"/>
      <c r="R1932" s="14"/>
      <c r="S1932" s="14"/>
      <c r="T1932" s="14"/>
      <c r="U1932" s="14"/>
      <c r="V1932" s="14"/>
      <c r="W1932" s="14"/>
      <c r="X1932" s="15"/>
    </row>
    <row r="1933" spans="2:24" ht="18" x14ac:dyDescent="0.25">
      <c r="B1933" s="16"/>
      <c r="C1933" s="17"/>
      <c r="D1933" s="17"/>
      <c r="E1933" s="17"/>
      <c r="F1933" s="18"/>
      <c r="G1933" s="18"/>
      <c r="H1933" s="18"/>
      <c r="I1933" s="18"/>
      <c r="J1933" s="18"/>
      <c r="K1933" s="18"/>
      <c r="L1933" s="17"/>
      <c r="M1933" s="17"/>
      <c r="N1933" s="17"/>
      <c r="O1933" s="19"/>
      <c r="P1933" s="412" t="s">
        <v>356</v>
      </c>
      <c r="Q1933" s="415"/>
      <c r="R1933" s="14"/>
      <c r="S1933" s="14"/>
      <c r="T1933" s="14"/>
      <c r="U1933" s="14">
        <v>2</v>
      </c>
      <c r="V1933" s="14"/>
      <c r="W1933" s="14"/>
      <c r="X1933" s="15"/>
    </row>
    <row r="1934" spans="2:24" ht="18" x14ac:dyDescent="0.25">
      <c r="B1934" s="16"/>
      <c r="C1934" s="17"/>
      <c r="D1934" s="17"/>
      <c r="E1934" s="17"/>
      <c r="G1934" s="18"/>
      <c r="H1934" s="18"/>
      <c r="I1934" s="18"/>
      <c r="J1934" s="18"/>
      <c r="K1934" s="18"/>
      <c r="L1934" s="17"/>
      <c r="M1934" s="17"/>
      <c r="N1934" s="17"/>
      <c r="O1934" s="19"/>
      <c r="P1934" s="20"/>
      <c r="Q1934" s="20"/>
      <c r="R1934" s="14"/>
      <c r="S1934" s="14"/>
      <c r="T1934" s="14"/>
      <c r="U1934" s="14"/>
      <c r="V1934" s="14"/>
      <c r="W1934" s="14"/>
      <c r="X1934" s="15"/>
    </row>
    <row r="1935" spans="2:24" ht="18" x14ac:dyDescent="0.25">
      <c r="B1935" s="16"/>
      <c r="C1935" s="17"/>
      <c r="D1935" s="17"/>
      <c r="E1935" s="17"/>
      <c r="F1935" s="18"/>
      <c r="G1935" s="18"/>
      <c r="H1935" s="18"/>
      <c r="I1935" s="18"/>
      <c r="J1935" s="18"/>
      <c r="K1935" s="18"/>
      <c r="L1935" s="17"/>
      <c r="M1935" s="17"/>
      <c r="N1935" s="17"/>
      <c r="O1935" s="19"/>
      <c r="P1935" s="20"/>
      <c r="Q1935" s="20"/>
      <c r="R1935" s="20"/>
      <c r="S1935" s="14"/>
      <c r="T1935" s="14"/>
      <c r="U1935" s="20"/>
      <c r="V1935" s="14"/>
      <c r="W1935" s="14"/>
      <c r="X1935" s="15"/>
    </row>
    <row r="1936" spans="2:24" ht="18" x14ac:dyDescent="0.25">
      <c r="B1936" s="16"/>
      <c r="D1936" s="17"/>
      <c r="E1936" s="17"/>
      <c r="F1936" s="18"/>
      <c r="G1936" s="18"/>
      <c r="H1936" s="18"/>
      <c r="J1936" s="18"/>
      <c r="K1936" s="18"/>
      <c r="L1936" s="17"/>
      <c r="M1936" s="17"/>
      <c r="N1936" s="17"/>
      <c r="O1936" s="19"/>
      <c r="P1936" s="20"/>
      <c r="Q1936" s="20"/>
      <c r="R1936" s="20"/>
      <c r="S1936" s="20"/>
      <c r="T1936" s="14"/>
      <c r="U1936" s="20"/>
      <c r="V1936" s="14"/>
      <c r="W1936" s="14"/>
      <c r="X1936" s="15"/>
    </row>
    <row r="1937" spans="2:24" ht="18" x14ac:dyDescent="0.25">
      <c r="B1937" s="22"/>
      <c r="C1937" s="17"/>
      <c r="D1937" s="18"/>
      <c r="E1937" s="17"/>
      <c r="F1937" s="18"/>
      <c r="G1937" s="18"/>
      <c r="H1937" s="18"/>
      <c r="I1937" s="18"/>
      <c r="J1937" s="18"/>
      <c r="K1937" s="18"/>
      <c r="L1937" s="17"/>
      <c r="M1937" s="17"/>
      <c r="N1937" s="17"/>
      <c r="O1937" s="19"/>
      <c r="P1937" s="21"/>
      <c r="Q1937" s="20"/>
      <c r="R1937" s="20"/>
      <c r="S1937" s="20"/>
      <c r="T1937" s="14"/>
      <c r="U1937" s="20"/>
      <c r="V1937" s="14"/>
      <c r="W1937" s="14"/>
      <c r="X1937" s="15"/>
    </row>
    <row r="1938" spans="2:24" ht="18" x14ac:dyDescent="0.25">
      <c r="B1938" s="16"/>
      <c r="C1938" s="17"/>
      <c r="D1938" s="17"/>
      <c r="E1938" s="17"/>
      <c r="F1938" s="18"/>
      <c r="G1938" s="18"/>
      <c r="H1938" s="18"/>
      <c r="I1938" s="18"/>
      <c r="J1938" s="18"/>
      <c r="K1938" s="18"/>
      <c r="L1938" s="17"/>
      <c r="M1938" s="17"/>
      <c r="N1938" s="17"/>
      <c r="O1938" s="19"/>
      <c r="P1938" s="412" t="s">
        <v>361</v>
      </c>
      <c r="Q1938" s="20"/>
      <c r="R1938" s="20"/>
      <c r="S1938" s="20"/>
      <c r="T1938" s="14"/>
      <c r="U1938" s="20">
        <v>2</v>
      </c>
      <c r="V1938" s="14"/>
      <c r="W1938" s="14"/>
      <c r="X1938" s="23"/>
    </row>
    <row r="1939" spans="2:24" ht="18" x14ac:dyDescent="0.25">
      <c r="B1939" s="16"/>
      <c r="C1939" s="17"/>
      <c r="D1939" s="17"/>
      <c r="E1939" s="17"/>
      <c r="F1939" s="17"/>
      <c r="G1939" s="17"/>
      <c r="H1939" s="17"/>
      <c r="I1939" s="17"/>
      <c r="J1939" s="17"/>
      <c r="K1939" s="17"/>
      <c r="L1939" s="17"/>
      <c r="M1939" s="17"/>
      <c r="N1939" s="17"/>
      <c r="O1939" s="19"/>
      <c r="P1939" s="20"/>
      <c r="Q1939" s="20"/>
      <c r="R1939" s="194"/>
      <c r="S1939" s="20"/>
      <c r="T1939" s="14"/>
      <c r="U1939" s="20"/>
      <c r="V1939" s="14"/>
      <c r="W1939" s="14"/>
      <c r="X1939" s="23"/>
    </row>
    <row r="1940" spans="2:24" ht="18" x14ac:dyDescent="0.25">
      <c r="B1940" s="16"/>
      <c r="C1940" s="18"/>
      <c r="D1940" s="17"/>
      <c r="E1940" s="17"/>
      <c r="F1940" s="17"/>
      <c r="G1940" s="17"/>
      <c r="H1940" s="17"/>
      <c r="I1940" s="17"/>
      <c r="J1940" s="17"/>
      <c r="K1940" s="17"/>
      <c r="L1940" s="17"/>
      <c r="M1940" s="17"/>
      <c r="N1940" s="17"/>
      <c r="O1940" s="19"/>
      <c r="P1940" s="20"/>
      <c r="R1940" s="20"/>
      <c r="S1940" s="20"/>
      <c r="T1940" s="20"/>
      <c r="U1940" s="20"/>
      <c r="V1940" s="14"/>
      <c r="W1940" s="14"/>
      <c r="X1940" s="23"/>
    </row>
    <row r="1941" spans="2:24" ht="18" x14ac:dyDescent="0.25">
      <c r="B1941" s="16"/>
      <c r="C1941" s="17"/>
      <c r="D1941" s="17"/>
      <c r="E1941" s="17"/>
      <c r="F1941" s="17"/>
      <c r="G1941" s="17"/>
      <c r="H1941" s="17"/>
      <c r="I1941" s="17"/>
      <c r="J1941" s="17"/>
      <c r="K1941" s="17"/>
      <c r="L1941" s="17"/>
      <c r="M1941" s="17"/>
      <c r="N1941" s="17"/>
      <c r="O1941" s="19"/>
      <c r="P1941" s="20"/>
      <c r="R1941" s="20"/>
      <c r="S1941" s="20"/>
      <c r="T1941" s="20"/>
      <c r="U1941" s="20"/>
      <c r="V1941" s="14"/>
      <c r="W1941" s="14"/>
      <c r="X1941" s="23"/>
    </row>
    <row r="1942" spans="2:24" ht="18" x14ac:dyDescent="0.25">
      <c r="B1942" s="16"/>
      <c r="C1942" s="17"/>
      <c r="D1942" s="17"/>
      <c r="E1942" s="18"/>
      <c r="F1942" s="17"/>
      <c r="G1942" s="17"/>
      <c r="H1942" s="17"/>
      <c r="I1942" s="17"/>
      <c r="J1942" s="17"/>
      <c r="K1942" s="17"/>
      <c r="L1942" s="17"/>
      <c r="M1942" s="17"/>
      <c r="N1942" s="17"/>
      <c r="O1942" s="19"/>
      <c r="P1942" s="13"/>
      <c r="Q1942" s="20"/>
      <c r="R1942" s="20"/>
      <c r="S1942" s="20"/>
      <c r="T1942" s="14"/>
      <c r="U1942" s="20"/>
      <c r="V1942" s="14"/>
      <c r="W1942" s="14"/>
      <c r="X1942" s="23"/>
    </row>
    <row r="1943" spans="2:24" ht="18" x14ac:dyDescent="0.25">
      <c r="B1943" s="16"/>
      <c r="C1943" s="18"/>
      <c r="D1943" s="18"/>
      <c r="E1943" s="18"/>
      <c r="F1943" s="18"/>
      <c r="G1943" s="18"/>
      <c r="H1943" s="18"/>
      <c r="I1943" s="18"/>
      <c r="J1943" s="18"/>
      <c r="K1943" s="18"/>
      <c r="L1943" s="18"/>
      <c r="M1943" s="18"/>
      <c r="N1943" s="18"/>
      <c r="O1943" s="19"/>
      <c r="P1943" s="412" t="s">
        <v>362</v>
      </c>
      <c r="Q1943" s="20"/>
      <c r="R1943" s="20"/>
      <c r="S1943" s="20"/>
      <c r="T1943" s="14"/>
      <c r="U1943" s="20"/>
      <c r="V1943" s="14"/>
      <c r="W1943" s="14"/>
      <c r="X1943" s="23"/>
    </row>
    <row r="1944" spans="2:24" ht="18" x14ac:dyDescent="0.25">
      <c r="B1944" s="16"/>
      <c r="C1944" s="17"/>
      <c r="D1944" s="24"/>
      <c r="E1944" s="17"/>
      <c r="F1944" s="17"/>
      <c r="G1944" s="17"/>
      <c r="H1944" s="17"/>
      <c r="I1944" s="17"/>
      <c r="J1944" s="18"/>
      <c r="K1944" s="17"/>
      <c r="L1944" s="17"/>
      <c r="M1944" s="17"/>
      <c r="N1944" s="17"/>
      <c r="O1944" s="19"/>
      <c r="P1944" s="20"/>
      <c r="Q1944" s="195"/>
      <c r="R1944" s="20"/>
      <c r="S1944" s="14"/>
      <c r="T1944" s="14"/>
      <c r="U1944" s="20"/>
      <c r="V1944" s="20"/>
      <c r="W1944" s="14"/>
      <c r="X1944" s="23"/>
    </row>
    <row r="1945" spans="2:24" ht="18" x14ac:dyDescent="0.25">
      <c r="B1945" s="16"/>
      <c r="C1945" s="18"/>
      <c r="D1945" s="17"/>
      <c r="E1945" s="17"/>
      <c r="F1945" s="17"/>
      <c r="G1945" s="17"/>
      <c r="H1945" s="18"/>
      <c r="I1945" s="18"/>
      <c r="J1945" s="17"/>
      <c r="K1945" s="18"/>
      <c r="L1945" s="17"/>
      <c r="M1945" s="17"/>
      <c r="N1945" s="17"/>
      <c r="O1945" s="19"/>
      <c r="P1945" s="20"/>
      <c r="Q1945" s="20"/>
      <c r="R1945" s="20"/>
      <c r="S1945" s="20"/>
      <c r="T1945" s="14"/>
      <c r="U1945" s="20"/>
      <c r="V1945" s="20"/>
      <c r="W1945" s="14"/>
      <c r="X1945" s="23"/>
    </row>
    <row r="1946" spans="2:24" ht="18" x14ac:dyDescent="0.25">
      <c r="B1946" s="16"/>
      <c r="C1946" s="17"/>
      <c r="D1946" s="17"/>
      <c r="E1946" s="17"/>
      <c r="F1946" s="17"/>
      <c r="G1946" s="17"/>
      <c r="H1946" s="17"/>
      <c r="I1946" s="17"/>
      <c r="J1946" s="17"/>
      <c r="K1946" s="17"/>
      <c r="L1946" s="17"/>
      <c r="M1946" s="17"/>
      <c r="N1946" s="17"/>
      <c r="O1946" s="19"/>
      <c r="Q1946" s="20"/>
      <c r="R1946" s="20"/>
      <c r="S1946" s="20"/>
      <c r="T1946" s="14"/>
      <c r="U1946" s="20"/>
      <c r="V1946" s="20"/>
      <c r="W1946" s="14"/>
      <c r="X1946" s="23"/>
    </row>
    <row r="1947" spans="2:24" ht="18" x14ac:dyDescent="0.25">
      <c r="B1947" s="16"/>
      <c r="C1947" s="17"/>
      <c r="D1947" s="17"/>
      <c r="E1947" s="17"/>
      <c r="F1947" s="17"/>
      <c r="G1947" s="17"/>
      <c r="H1947" s="17"/>
      <c r="I1947" s="17"/>
      <c r="J1947" s="17"/>
      <c r="K1947" s="17"/>
      <c r="L1947" s="17"/>
      <c r="M1947" s="17"/>
      <c r="N1947" s="17"/>
      <c r="O1947" s="19"/>
      <c r="P1947" s="21"/>
      <c r="Q1947" s="20"/>
      <c r="R1947" s="20"/>
      <c r="S1947" s="20"/>
      <c r="T1947" s="14"/>
      <c r="U1947" s="20"/>
      <c r="V1947" s="20"/>
      <c r="W1947" s="14"/>
      <c r="X1947" s="23"/>
    </row>
    <row r="1948" spans="2:24" ht="18" x14ac:dyDescent="0.25">
      <c r="B1948" s="16"/>
      <c r="D1948" s="17"/>
      <c r="E1948" s="17"/>
      <c r="F1948" s="17"/>
      <c r="G1948" s="17"/>
      <c r="H1948" s="17"/>
      <c r="I1948" s="17"/>
      <c r="J1948" s="17"/>
      <c r="K1948" s="17"/>
      <c r="L1948" s="17"/>
      <c r="M1948" s="17"/>
      <c r="N1948" s="17"/>
      <c r="O1948" s="19"/>
      <c r="P1948" s="25"/>
      <c r="Q1948" s="20"/>
      <c r="R1948" s="20"/>
      <c r="S1948" s="20"/>
      <c r="T1948" s="20"/>
      <c r="U1948" s="20"/>
      <c r="V1948" s="20"/>
      <c r="W1948" s="14"/>
      <c r="X1948" s="23"/>
    </row>
    <row r="1949" spans="2:24" ht="18" x14ac:dyDescent="0.25">
      <c r="B1949" s="16"/>
      <c r="C1949" s="17"/>
      <c r="D1949" s="17"/>
      <c r="E1949" s="17"/>
      <c r="F1949" s="17"/>
      <c r="G1949" s="17"/>
      <c r="H1949" s="17"/>
      <c r="I1949" s="17"/>
      <c r="J1949" s="17"/>
      <c r="K1949" s="17"/>
      <c r="L1949" s="17"/>
      <c r="M1949" s="17"/>
      <c r="N1949" s="17"/>
      <c r="O1949" s="19"/>
      <c r="P1949" s="21"/>
      <c r="Q1949" s="20"/>
      <c r="R1949" s="20"/>
      <c r="S1949" s="20"/>
      <c r="T1949" s="20"/>
      <c r="U1949" s="20"/>
      <c r="V1949" s="20"/>
      <c r="W1949" s="14"/>
      <c r="X1949" s="23"/>
    </row>
    <row r="1950" spans="2:24" ht="18" x14ac:dyDescent="0.25">
      <c r="B1950" s="16"/>
      <c r="C1950" s="17"/>
      <c r="D1950" s="17"/>
      <c r="E1950" s="17"/>
      <c r="F1950" s="17"/>
      <c r="G1950" s="17"/>
      <c r="H1950" s="17"/>
      <c r="I1950" s="17"/>
      <c r="J1950" s="17"/>
      <c r="K1950" s="17"/>
      <c r="L1950" s="17"/>
      <c r="M1950" s="17"/>
      <c r="N1950" s="17"/>
      <c r="O1950" s="19"/>
      <c r="P1950" s="21"/>
      <c r="Q1950" s="20"/>
      <c r="R1950" s="20"/>
      <c r="S1950" s="20"/>
      <c r="T1950" s="20"/>
      <c r="U1950" s="20"/>
      <c r="V1950" s="20"/>
      <c r="W1950" s="14"/>
      <c r="X1950" s="23"/>
    </row>
    <row r="1951" spans="2:24" ht="18" x14ac:dyDescent="0.25">
      <c r="B1951" s="16"/>
      <c r="C1951" s="17"/>
      <c r="D1951" s="17"/>
      <c r="E1951" s="17"/>
      <c r="F1951" s="17"/>
      <c r="G1951" s="17"/>
      <c r="H1951" s="17"/>
      <c r="I1951" s="17"/>
      <c r="J1951" s="17"/>
      <c r="K1951" s="17"/>
      <c r="L1951" s="17"/>
      <c r="M1951" s="17"/>
      <c r="N1951" s="17"/>
      <c r="O1951" s="19"/>
      <c r="P1951" s="21"/>
      <c r="Q1951" s="20"/>
      <c r="R1951" s="20"/>
      <c r="S1951" s="20"/>
      <c r="T1951" s="20"/>
      <c r="U1951" s="20"/>
      <c r="V1951" s="20"/>
      <c r="W1951" s="14"/>
      <c r="X1951" s="23"/>
    </row>
    <row r="1952" spans="2:24" ht="18" x14ac:dyDescent="0.25">
      <c r="B1952" s="16"/>
      <c r="C1952" s="17"/>
      <c r="D1952" s="17"/>
      <c r="E1952" s="17"/>
      <c r="F1952" s="17"/>
      <c r="G1952" s="17"/>
      <c r="H1952" s="17"/>
      <c r="I1952" s="17"/>
      <c r="J1952" s="17"/>
      <c r="K1952" s="17"/>
      <c r="L1952" s="17"/>
      <c r="M1952" s="17"/>
      <c r="N1952" s="17"/>
      <c r="O1952" s="19"/>
      <c r="P1952" s="26"/>
      <c r="Q1952" s="20"/>
      <c r="R1952" s="20"/>
      <c r="S1952" s="20"/>
      <c r="T1952" s="20"/>
      <c r="U1952" s="20"/>
      <c r="V1952" s="20"/>
      <c r="W1952" s="14"/>
      <c r="X1952" s="23"/>
    </row>
    <row r="1953" spans="2:24" ht="18" x14ac:dyDescent="0.25">
      <c r="B1953" s="16"/>
      <c r="C1953" s="17"/>
      <c r="D1953" s="17"/>
      <c r="E1953" s="17"/>
      <c r="F1953" s="17"/>
      <c r="G1953" s="17"/>
      <c r="H1953" s="17"/>
      <c r="I1953" s="17"/>
      <c r="J1953" s="17"/>
      <c r="K1953" s="17"/>
      <c r="L1953" s="17"/>
      <c r="M1953" s="17"/>
      <c r="N1953" s="17"/>
      <c r="O1953" s="19"/>
      <c r="P1953" s="26"/>
      <c r="Q1953" s="20"/>
      <c r="R1953" s="20"/>
      <c r="S1953" s="20"/>
      <c r="T1953" s="20"/>
      <c r="U1953" s="20"/>
      <c r="V1953" s="20"/>
      <c r="W1953" s="14"/>
      <c r="X1953" s="23"/>
    </row>
    <row r="1954" spans="2:24" ht="18.75" thickBot="1" x14ac:dyDescent="0.3">
      <c r="B1954" s="27"/>
      <c r="C1954" s="28"/>
      <c r="D1954" s="29"/>
      <c r="E1954" s="28"/>
      <c r="F1954" s="29"/>
      <c r="G1954" s="29"/>
      <c r="H1954" s="29"/>
      <c r="I1954" s="29"/>
      <c r="J1954" s="29"/>
      <c r="K1954" s="29"/>
      <c r="L1954" s="29"/>
      <c r="M1954" s="29"/>
      <c r="N1954" s="29"/>
      <c r="O1954" s="30"/>
      <c r="P1954" s="31"/>
      <c r="Q1954" s="32"/>
      <c r="R1954" s="32"/>
      <c r="S1954" s="32"/>
      <c r="T1954" s="32"/>
      <c r="U1954" s="32"/>
      <c r="V1954" s="33"/>
      <c r="W1954" s="34"/>
      <c r="X1954" s="35"/>
    </row>
    <row r="1955" spans="2:24" ht="18.75" thickBot="1" x14ac:dyDescent="0.3">
      <c r="B1955" s="786"/>
      <c r="C1955" s="787"/>
      <c r="D1955" s="787"/>
      <c r="E1955" s="787"/>
      <c r="F1955" s="787"/>
      <c r="G1955" s="787"/>
      <c r="H1955" s="787"/>
      <c r="I1955" s="787"/>
      <c r="J1955" s="787"/>
      <c r="K1955" s="787"/>
      <c r="L1955" s="787"/>
      <c r="M1955" s="787"/>
      <c r="N1955" s="787"/>
      <c r="O1955" s="787"/>
      <c r="P1955" s="788" t="s">
        <v>58</v>
      </c>
      <c r="Q1955" s="787"/>
      <c r="R1955" s="789" t="s">
        <v>53</v>
      </c>
      <c r="S1955" s="790"/>
      <c r="T1955" s="790"/>
      <c r="U1955" s="791"/>
      <c r="V1955" s="36"/>
      <c r="W1955" s="37"/>
      <c r="X1955" s="38">
        <f>SUM(U1932:U1954)</f>
        <v>4</v>
      </c>
    </row>
    <row r="1956" spans="2:24" ht="17.25" thickBot="1" x14ac:dyDescent="0.3">
      <c r="B1956" s="792" t="s">
        <v>59</v>
      </c>
      <c r="C1956" s="793"/>
      <c r="D1956" s="793"/>
      <c r="E1956" s="793"/>
      <c r="F1956" s="793"/>
      <c r="G1956" s="793"/>
      <c r="H1956" s="793"/>
      <c r="I1956" s="794"/>
      <c r="J1956" s="792" t="s">
        <v>60</v>
      </c>
      <c r="K1956" s="793"/>
      <c r="L1956" s="793"/>
      <c r="M1956" s="793"/>
      <c r="N1956" s="793"/>
      <c r="O1956" s="793"/>
      <c r="P1956" s="794"/>
      <c r="Q1956" s="39"/>
      <c r="R1956" s="40"/>
      <c r="S1956" s="40"/>
      <c r="T1956" s="40"/>
      <c r="U1956" s="40"/>
      <c r="V1956" s="40"/>
      <c r="W1956" s="40"/>
      <c r="X1956" s="41"/>
    </row>
    <row r="1957" spans="2:24" ht="21" thickBot="1" x14ac:dyDescent="0.3">
      <c r="B1957" s="795"/>
      <c r="C1957" s="787"/>
      <c r="D1957" s="787"/>
      <c r="E1957" s="787"/>
      <c r="F1957" s="787"/>
      <c r="G1957" s="787"/>
      <c r="H1957" s="787"/>
      <c r="I1957" s="796"/>
      <c r="J1957" s="795"/>
      <c r="K1957" s="787"/>
      <c r="L1957" s="787"/>
      <c r="M1957" s="787"/>
      <c r="N1957" s="787"/>
      <c r="O1957" s="787"/>
      <c r="P1957" s="796"/>
      <c r="Q1957" s="797" t="s">
        <v>61</v>
      </c>
      <c r="R1957" s="798"/>
      <c r="S1957" s="798"/>
      <c r="T1957" s="798"/>
      <c r="U1957" s="798"/>
      <c r="V1957" s="798"/>
      <c r="W1957" s="799"/>
      <c r="X1957" s="42">
        <f>X1955</f>
        <v>4</v>
      </c>
    </row>
  </sheetData>
  <mergeCells count="1590">
    <mergeCell ref="B290:O290"/>
    <mergeCell ref="P290:Q290"/>
    <mergeCell ref="R290:U290"/>
    <mergeCell ref="B291:I292"/>
    <mergeCell ref="J291:P292"/>
    <mergeCell ref="Q292:W292"/>
    <mergeCell ref="B264:G264"/>
    <mergeCell ref="H264:I264"/>
    <mergeCell ref="J264:O264"/>
    <mergeCell ref="P264:X264"/>
    <mergeCell ref="B265:O266"/>
    <mergeCell ref="P265:P266"/>
    <mergeCell ref="Q265:S265"/>
    <mergeCell ref="T265:T266"/>
    <mergeCell ref="U265:U266"/>
    <mergeCell ref="V265:X265"/>
    <mergeCell ref="B255:I256"/>
    <mergeCell ref="J255:P256"/>
    <mergeCell ref="Q256:W256"/>
    <mergeCell ref="B254:O254"/>
    <mergeCell ref="P254:Q254"/>
    <mergeCell ref="R254:U254"/>
    <mergeCell ref="B228:G228"/>
    <mergeCell ref="H228:I228"/>
    <mergeCell ref="J228:O228"/>
    <mergeCell ref="P228:X228"/>
    <mergeCell ref="B229:O230"/>
    <mergeCell ref="P229:P230"/>
    <mergeCell ref="Q229:S229"/>
    <mergeCell ref="T229:T230"/>
    <mergeCell ref="U229:U230"/>
    <mergeCell ref="V229:X229"/>
    <mergeCell ref="B261:F262"/>
    <mergeCell ref="G261:X262"/>
    <mergeCell ref="B263:G263"/>
    <mergeCell ref="H263:I263"/>
    <mergeCell ref="J263:O263"/>
    <mergeCell ref="P263:X263"/>
    <mergeCell ref="B258:F260"/>
    <mergeCell ref="G258:Q260"/>
    <mergeCell ref="R258:U258"/>
    <mergeCell ref="V258:X258"/>
    <mergeCell ref="R259:U259"/>
    <mergeCell ref="V259:X259"/>
    <mergeCell ref="R260:U260"/>
    <mergeCell ref="V260:X260"/>
    <mergeCell ref="P193:P194"/>
    <mergeCell ref="Q193:S193"/>
    <mergeCell ref="T193:T194"/>
    <mergeCell ref="U193:U194"/>
    <mergeCell ref="V193:X193"/>
    <mergeCell ref="B225:F226"/>
    <mergeCell ref="G225:X226"/>
    <mergeCell ref="B227:G227"/>
    <mergeCell ref="H227:I227"/>
    <mergeCell ref="J227:O227"/>
    <mergeCell ref="P227:X227"/>
    <mergeCell ref="B222:F224"/>
    <mergeCell ref="G222:Q224"/>
    <mergeCell ref="R222:U222"/>
    <mergeCell ref="V222:X222"/>
    <mergeCell ref="R223:U223"/>
    <mergeCell ref="V223:X223"/>
    <mergeCell ref="R224:U224"/>
    <mergeCell ref="V224:X224"/>
    <mergeCell ref="B81:G81"/>
    <mergeCell ref="H81:I81"/>
    <mergeCell ref="J81:O81"/>
    <mergeCell ref="P81:X81"/>
    <mergeCell ref="B76:F78"/>
    <mergeCell ref="G76:Q78"/>
    <mergeCell ref="R76:U76"/>
    <mergeCell ref="V76:X76"/>
    <mergeCell ref="R77:U77"/>
    <mergeCell ref="V77:X77"/>
    <mergeCell ref="R78:U78"/>
    <mergeCell ref="V78:X78"/>
    <mergeCell ref="B108:O108"/>
    <mergeCell ref="P108:Q108"/>
    <mergeCell ref="R108:U108"/>
    <mergeCell ref="B109:I110"/>
    <mergeCell ref="J109:P110"/>
    <mergeCell ref="Q110:W110"/>
    <mergeCell ref="B82:G82"/>
    <mergeCell ref="H82:I82"/>
    <mergeCell ref="J82:O82"/>
    <mergeCell ref="P82:X82"/>
    <mergeCell ref="B83:O84"/>
    <mergeCell ref="P83:P84"/>
    <mergeCell ref="Q83:S83"/>
    <mergeCell ref="T83:T84"/>
    <mergeCell ref="U83:U84"/>
    <mergeCell ref="V83:X83"/>
    <mergeCell ref="B71:O71"/>
    <mergeCell ref="P71:Q71"/>
    <mergeCell ref="R71:U71"/>
    <mergeCell ref="B72:I73"/>
    <mergeCell ref="J72:P73"/>
    <mergeCell ref="Q73:W73"/>
    <mergeCell ref="B45:G45"/>
    <mergeCell ref="H45:I45"/>
    <mergeCell ref="J45:O45"/>
    <mergeCell ref="P45:X45"/>
    <mergeCell ref="B46:O47"/>
    <mergeCell ref="P46:P47"/>
    <mergeCell ref="Q46:S46"/>
    <mergeCell ref="T46:T47"/>
    <mergeCell ref="U46:U47"/>
    <mergeCell ref="V46:X46"/>
    <mergeCell ref="B79:F80"/>
    <mergeCell ref="G79:X80"/>
    <mergeCell ref="B35:I36"/>
    <mergeCell ref="J35:P36"/>
    <mergeCell ref="Q36:W36"/>
    <mergeCell ref="B8:G8"/>
    <mergeCell ref="H8:I8"/>
    <mergeCell ref="J8:O8"/>
    <mergeCell ref="P8:X8"/>
    <mergeCell ref="B9:O10"/>
    <mergeCell ref="P9:P10"/>
    <mergeCell ref="Q9:S9"/>
    <mergeCell ref="T9:T10"/>
    <mergeCell ref="U9:U10"/>
    <mergeCell ref="V9:X9"/>
    <mergeCell ref="B42:F43"/>
    <mergeCell ref="G42:X43"/>
    <mergeCell ref="B44:G44"/>
    <mergeCell ref="H44:I44"/>
    <mergeCell ref="J44:O44"/>
    <mergeCell ref="P44:X44"/>
    <mergeCell ref="B39:F41"/>
    <mergeCell ref="G39:Q41"/>
    <mergeCell ref="R39:U39"/>
    <mergeCell ref="V39:X39"/>
    <mergeCell ref="R40:U40"/>
    <mergeCell ref="V40:X40"/>
    <mergeCell ref="R41:U41"/>
    <mergeCell ref="V41:X41"/>
    <mergeCell ref="B5:F6"/>
    <mergeCell ref="G5:X6"/>
    <mergeCell ref="B7:G7"/>
    <mergeCell ref="H7:I7"/>
    <mergeCell ref="J7:O7"/>
    <mergeCell ref="P7:X7"/>
    <mergeCell ref="B2:F4"/>
    <mergeCell ref="G2:Q4"/>
    <mergeCell ref="R2:U2"/>
    <mergeCell ref="V2:X2"/>
    <mergeCell ref="R3:U3"/>
    <mergeCell ref="V3:X3"/>
    <mergeCell ref="R4:U4"/>
    <mergeCell ref="V4:X4"/>
    <mergeCell ref="B34:O34"/>
    <mergeCell ref="P34:Q34"/>
    <mergeCell ref="R34:U34"/>
    <mergeCell ref="B118:G118"/>
    <mergeCell ref="H118:I118"/>
    <mergeCell ref="J118:O118"/>
    <mergeCell ref="P118:X118"/>
    <mergeCell ref="B119:G119"/>
    <mergeCell ref="H119:I119"/>
    <mergeCell ref="J119:O119"/>
    <mergeCell ref="P119:X119"/>
    <mergeCell ref="B120:O121"/>
    <mergeCell ref="P120:P121"/>
    <mergeCell ref="Q120:S120"/>
    <mergeCell ref="T120:T121"/>
    <mergeCell ref="U120:U121"/>
    <mergeCell ref="V120:X120"/>
    <mergeCell ref="B113:F115"/>
    <mergeCell ref="G113:Q115"/>
    <mergeCell ref="R113:U113"/>
    <mergeCell ref="V113:X113"/>
    <mergeCell ref="R114:U114"/>
    <mergeCell ref="V114:X114"/>
    <mergeCell ref="R115:U115"/>
    <mergeCell ref="V115:X115"/>
    <mergeCell ref="B116:F117"/>
    <mergeCell ref="G116:X117"/>
    <mergeCell ref="B152:F153"/>
    <mergeCell ref="G152:X153"/>
    <mergeCell ref="B154:G154"/>
    <mergeCell ref="H154:I154"/>
    <mergeCell ref="J154:O154"/>
    <mergeCell ref="P154:X154"/>
    <mergeCell ref="B155:G155"/>
    <mergeCell ref="H155:I155"/>
    <mergeCell ref="J155:O155"/>
    <mergeCell ref="P155:X155"/>
    <mergeCell ref="B145:O145"/>
    <mergeCell ref="P145:Q145"/>
    <mergeCell ref="R145:U145"/>
    <mergeCell ref="B146:I147"/>
    <mergeCell ref="J146:P147"/>
    <mergeCell ref="Q147:W147"/>
    <mergeCell ref="B149:F151"/>
    <mergeCell ref="G149:Q151"/>
    <mergeCell ref="R149:U149"/>
    <mergeCell ref="V149:X149"/>
    <mergeCell ref="R150:U150"/>
    <mergeCell ref="V150:X150"/>
    <mergeCell ref="R151:U151"/>
    <mergeCell ref="V151:X151"/>
    <mergeCell ref="B156:O157"/>
    <mergeCell ref="P156:P157"/>
    <mergeCell ref="Q156:S156"/>
    <mergeCell ref="T156:T157"/>
    <mergeCell ref="U156:U157"/>
    <mergeCell ref="V156:X156"/>
    <mergeCell ref="B181:O181"/>
    <mergeCell ref="P181:Q181"/>
    <mergeCell ref="R181:U181"/>
    <mergeCell ref="B189:F190"/>
    <mergeCell ref="G189:X190"/>
    <mergeCell ref="B191:G191"/>
    <mergeCell ref="H191:I191"/>
    <mergeCell ref="J191:O191"/>
    <mergeCell ref="P191:X191"/>
    <mergeCell ref="B186:F188"/>
    <mergeCell ref="G186:Q188"/>
    <mergeCell ref="R186:U186"/>
    <mergeCell ref="V186:X186"/>
    <mergeCell ref="R187:U187"/>
    <mergeCell ref="V187:X187"/>
    <mergeCell ref="R188:U188"/>
    <mergeCell ref="V188:X188"/>
    <mergeCell ref="B298:F299"/>
    <mergeCell ref="G298:X299"/>
    <mergeCell ref="B300:G300"/>
    <mergeCell ref="H300:I300"/>
    <mergeCell ref="J300:O300"/>
    <mergeCell ref="P300:X300"/>
    <mergeCell ref="B301:G301"/>
    <mergeCell ref="H301:I301"/>
    <mergeCell ref="J301:O301"/>
    <mergeCell ref="P301:X301"/>
    <mergeCell ref="B182:I183"/>
    <mergeCell ref="J182:P183"/>
    <mergeCell ref="Q183:W183"/>
    <mergeCell ref="B295:F297"/>
    <mergeCell ref="G295:Q297"/>
    <mergeCell ref="R295:U295"/>
    <mergeCell ref="V295:X295"/>
    <mergeCell ref="R296:U296"/>
    <mergeCell ref="V296:X296"/>
    <mergeCell ref="R297:U297"/>
    <mergeCell ref="V297:X297"/>
    <mergeCell ref="B218:O218"/>
    <mergeCell ref="P218:Q218"/>
    <mergeCell ref="R218:U218"/>
    <mergeCell ref="B219:I220"/>
    <mergeCell ref="J219:P220"/>
    <mergeCell ref="Q220:W220"/>
    <mergeCell ref="B192:G192"/>
    <mergeCell ref="H192:I192"/>
    <mergeCell ref="J192:O192"/>
    <mergeCell ref="P192:X192"/>
    <mergeCell ref="B193:O194"/>
    <mergeCell ref="B328:I329"/>
    <mergeCell ref="J328:P329"/>
    <mergeCell ref="Q329:W329"/>
    <mergeCell ref="B332:F334"/>
    <mergeCell ref="G332:Q334"/>
    <mergeCell ref="R332:U332"/>
    <mergeCell ref="V332:X332"/>
    <mergeCell ref="R333:U333"/>
    <mergeCell ref="V333:X333"/>
    <mergeCell ref="R334:U334"/>
    <mergeCell ref="V334:X334"/>
    <mergeCell ref="B302:O303"/>
    <mergeCell ref="P302:P303"/>
    <mergeCell ref="Q302:S302"/>
    <mergeCell ref="T302:T303"/>
    <mergeCell ref="U302:U303"/>
    <mergeCell ref="V302:X302"/>
    <mergeCell ref="B327:O327"/>
    <mergeCell ref="P327:Q327"/>
    <mergeCell ref="R327:U327"/>
    <mergeCell ref="B339:O340"/>
    <mergeCell ref="P339:P340"/>
    <mergeCell ref="Q339:S339"/>
    <mergeCell ref="T339:T340"/>
    <mergeCell ref="U339:U340"/>
    <mergeCell ref="V339:X339"/>
    <mergeCell ref="B364:O364"/>
    <mergeCell ref="P364:Q364"/>
    <mergeCell ref="R364:U364"/>
    <mergeCell ref="B335:F336"/>
    <mergeCell ref="G335:X336"/>
    <mergeCell ref="B337:G337"/>
    <mergeCell ref="H337:I337"/>
    <mergeCell ref="J337:O337"/>
    <mergeCell ref="P337:X337"/>
    <mergeCell ref="B338:G338"/>
    <mergeCell ref="H338:I338"/>
    <mergeCell ref="J338:O338"/>
    <mergeCell ref="P338:X338"/>
    <mergeCell ref="B372:F373"/>
    <mergeCell ref="G372:X373"/>
    <mergeCell ref="B374:G374"/>
    <mergeCell ref="H374:I374"/>
    <mergeCell ref="J374:O374"/>
    <mergeCell ref="P374:X374"/>
    <mergeCell ref="B375:G375"/>
    <mergeCell ref="H375:I375"/>
    <mergeCell ref="J375:O375"/>
    <mergeCell ref="P375:X375"/>
    <mergeCell ref="B365:I366"/>
    <mergeCell ref="J365:P366"/>
    <mergeCell ref="Q366:W366"/>
    <mergeCell ref="B369:F371"/>
    <mergeCell ref="G369:Q371"/>
    <mergeCell ref="R369:U369"/>
    <mergeCell ref="V369:X369"/>
    <mergeCell ref="R370:U370"/>
    <mergeCell ref="V370:X370"/>
    <mergeCell ref="R371:U371"/>
    <mergeCell ref="V371:X371"/>
    <mergeCell ref="B406:F408"/>
    <mergeCell ref="G406:Q408"/>
    <mergeCell ref="R406:U406"/>
    <mergeCell ref="V406:X406"/>
    <mergeCell ref="R407:U407"/>
    <mergeCell ref="V407:X407"/>
    <mergeCell ref="R408:U408"/>
    <mergeCell ref="V408:X408"/>
    <mergeCell ref="B402:I403"/>
    <mergeCell ref="J402:P403"/>
    <mergeCell ref="Q403:W403"/>
    <mergeCell ref="B376:O377"/>
    <mergeCell ref="P376:P377"/>
    <mergeCell ref="Q376:S376"/>
    <mergeCell ref="T376:T377"/>
    <mergeCell ref="U376:U377"/>
    <mergeCell ref="V376:X376"/>
    <mergeCell ref="B401:O401"/>
    <mergeCell ref="P401:Q401"/>
    <mergeCell ref="R401:U401"/>
    <mergeCell ref="B413:O414"/>
    <mergeCell ref="P413:P414"/>
    <mergeCell ref="Q413:S413"/>
    <mergeCell ref="T413:T414"/>
    <mergeCell ref="U413:U414"/>
    <mergeCell ref="V413:X413"/>
    <mergeCell ref="B438:O438"/>
    <mergeCell ref="P438:Q438"/>
    <mergeCell ref="R438:U438"/>
    <mergeCell ref="B409:F410"/>
    <mergeCell ref="G409:X410"/>
    <mergeCell ref="B411:G411"/>
    <mergeCell ref="H411:I411"/>
    <mergeCell ref="J411:O411"/>
    <mergeCell ref="P411:X411"/>
    <mergeCell ref="B412:G412"/>
    <mergeCell ref="H412:I412"/>
    <mergeCell ref="J412:O412"/>
    <mergeCell ref="P412:X412"/>
    <mergeCell ref="B446:F447"/>
    <mergeCell ref="G446:X447"/>
    <mergeCell ref="B448:G448"/>
    <mergeCell ref="H448:I448"/>
    <mergeCell ref="J448:O448"/>
    <mergeCell ref="P448:X448"/>
    <mergeCell ref="B449:G449"/>
    <mergeCell ref="H449:I449"/>
    <mergeCell ref="J449:O449"/>
    <mergeCell ref="P449:X449"/>
    <mergeCell ref="B439:I440"/>
    <mergeCell ref="J439:P440"/>
    <mergeCell ref="Q440:W440"/>
    <mergeCell ref="B443:F445"/>
    <mergeCell ref="G443:Q445"/>
    <mergeCell ref="R443:U443"/>
    <mergeCell ref="V443:X443"/>
    <mergeCell ref="R444:U444"/>
    <mergeCell ref="V444:X444"/>
    <mergeCell ref="R445:U445"/>
    <mergeCell ref="V445:X445"/>
    <mergeCell ref="B476:I477"/>
    <mergeCell ref="J476:P477"/>
    <mergeCell ref="Q477:W477"/>
    <mergeCell ref="B480:F482"/>
    <mergeCell ref="G480:Q482"/>
    <mergeCell ref="R480:U480"/>
    <mergeCell ref="V480:X480"/>
    <mergeCell ref="R481:U481"/>
    <mergeCell ref="V481:X481"/>
    <mergeCell ref="R482:U482"/>
    <mergeCell ref="V482:X482"/>
    <mergeCell ref="B450:O451"/>
    <mergeCell ref="P450:P451"/>
    <mergeCell ref="Q450:S450"/>
    <mergeCell ref="T450:T451"/>
    <mergeCell ref="U450:U451"/>
    <mergeCell ref="V450:X450"/>
    <mergeCell ref="B475:O475"/>
    <mergeCell ref="P475:Q475"/>
    <mergeCell ref="R475:U475"/>
    <mergeCell ref="B487:O488"/>
    <mergeCell ref="P487:P488"/>
    <mergeCell ref="Q487:S487"/>
    <mergeCell ref="T487:T488"/>
    <mergeCell ref="U487:U488"/>
    <mergeCell ref="V487:X487"/>
    <mergeCell ref="B512:O512"/>
    <mergeCell ref="P512:Q512"/>
    <mergeCell ref="R512:U512"/>
    <mergeCell ref="B524:O525"/>
    <mergeCell ref="P524:P525"/>
    <mergeCell ref="Q524:S524"/>
    <mergeCell ref="B554:F556"/>
    <mergeCell ref="G554:Q556"/>
    <mergeCell ref="R554:U554"/>
    <mergeCell ref="V554:X554"/>
    <mergeCell ref="B483:F484"/>
    <mergeCell ref="G483:X484"/>
    <mergeCell ref="B485:G485"/>
    <mergeCell ref="H485:I485"/>
    <mergeCell ref="J485:O485"/>
    <mergeCell ref="P485:X485"/>
    <mergeCell ref="B486:G486"/>
    <mergeCell ref="H486:I486"/>
    <mergeCell ref="J486:O486"/>
    <mergeCell ref="P486:X486"/>
    <mergeCell ref="B628:F630"/>
    <mergeCell ref="G628:Q630"/>
    <mergeCell ref="R628:U628"/>
    <mergeCell ref="V628:X628"/>
    <mergeCell ref="R629:U629"/>
    <mergeCell ref="V629:X629"/>
    <mergeCell ref="R630:U630"/>
    <mergeCell ref="V630:X630"/>
    <mergeCell ref="B513:I514"/>
    <mergeCell ref="J513:P514"/>
    <mergeCell ref="Q514:W514"/>
    <mergeCell ref="T524:T525"/>
    <mergeCell ref="U524:U525"/>
    <mergeCell ref="V524:X524"/>
    <mergeCell ref="B549:O549"/>
    <mergeCell ref="P549:Q549"/>
    <mergeCell ref="R549:U549"/>
    <mergeCell ref="B550:I551"/>
    <mergeCell ref="J550:P551"/>
    <mergeCell ref="Q551:W551"/>
    <mergeCell ref="B561:O562"/>
    <mergeCell ref="P561:P562"/>
    <mergeCell ref="Q561:S561"/>
    <mergeCell ref="T561:T562"/>
    <mergeCell ref="R555:U555"/>
    <mergeCell ref="V555:X555"/>
    <mergeCell ref="R556:U556"/>
    <mergeCell ref="V556:X556"/>
    <mergeCell ref="B557:F558"/>
    <mergeCell ref="G557:X558"/>
    <mergeCell ref="B559:G559"/>
    <mergeCell ref="H559:I559"/>
    <mergeCell ref="B661:I662"/>
    <mergeCell ref="J661:P662"/>
    <mergeCell ref="Q662:W662"/>
    <mergeCell ref="B635:O636"/>
    <mergeCell ref="P635:P636"/>
    <mergeCell ref="Q635:S635"/>
    <mergeCell ref="T635:T636"/>
    <mergeCell ref="U635:U636"/>
    <mergeCell ref="V635:X635"/>
    <mergeCell ref="B660:O660"/>
    <mergeCell ref="P660:Q660"/>
    <mergeCell ref="R660:U660"/>
    <mergeCell ref="B631:F632"/>
    <mergeCell ref="G631:X632"/>
    <mergeCell ref="B633:G633"/>
    <mergeCell ref="H633:I633"/>
    <mergeCell ref="J633:O633"/>
    <mergeCell ref="P633:X633"/>
    <mergeCell ref="B634:G634"/>
    <mergeCell ref="H634:I634"/>
    <mergeCell ref="J634:O634"/>
    <mergeCell ref="P634:X634"/>
    <mergeCell ref="B668:F669"/>
    <mergeCell ref="G668:X669"/>
    <mergeCell ref="B670:G670"/>
    <mergeCell ref="H670:I670"/>
    <mergeCell ref="J670:O670"/>
    <mergeCell ref="P670:X670"/>
    <mergeCell ref="B671:G671"/>
    <mergeCell ref="H671:I671"/>
    <mergeCell ref="J671:O671"/>
    <mergeCell ref="P671:X671"/>
    <mergeCell ref="B665:F667"/>
    <mergeCell ref="G665:Q667"/>
    <mergeCell ref="R665:U665"/>
    <mergeCell ref="V665:X665"/>
    <mergeCell ref="R666:U666"/>
    <mergeCell ref="V666:X666"/>
    <mergeCell ref="R667:U667"/>
    <mergeCell ref="V667:X667"/>
    <mergeCell ref="B698:I699"/>
    <mergeCell ref="J698:P699"/>
    <mergeCell ref="Q699:W699"/>
    <mergeCell ref="B702:F704"/>
    <mergeCell ref="G702:Q704"/>
    <mergeCell ref="R702:U702"/>
    <mergeCell ref="V702:X702"/>
    <mergeCell ref="R703:U703"/>
    <mergeCell ref="V703:X703"/>
    <mergeCell ref="R704:U704"/>
    <mergeCell ref="V704:X704"/>
    <mergeCell ref="B672:O673"/>
    <mergeCell ref="P672:P673"/>
    <mergeCell ref="Q672:S672"/>
    <mergeCell ref="T672:T673"/>
    <mergeCell ref="U672:U673"/>
    <mergeCell ref="V672:X672"/>
    <mergeCell ref="B697:O697"/>
    <mergeCell ref="P697:Q697"/>
    <mergeCell ref="R697:U697"/>
    <mergeCell ref="B709:O710"/>
    <mergeCell ref="P709:P710"/>
    <mergeCell ref="Q709:S709"/>
    <mergeCell ref="T709:T710"/>
    <mergeCell ref="U709:U710"/>
    <mergeCell ref="V709:X709"/>
    <mergeCell ref="B734:O734"/>
    <mergeCell ref="P734:Q734"/>
    <mergeCell ref="R734:U734"/>
    <mergeCell ref="B705:F706"/>
    <mergeCell ref="G705:X706"/>
    <mergeCell ref="B707:G707"/>
    <mergeCell ref="H707:I707"/>
    <mergeCell ref="J707:O707"/>
    <mergeCell ref="P707:X707"/>
    <mergeCell ref="B708:G708"/>
    <mergeCell ref="H708:I708"/>
    <mergeCell ref="J708:O708"/>
    <mergeCell ref="P708:X708"/>
    <mergeCell ref="B742:F743"/>
    <mergeCell ref="G742:X743"/>
    <mergeCell ref="B744:G744"/>
    <mergeCell ref="H744:I744"/>
    <mergeCell ref="J744:O744"/>
    <mergeCell ref="P744:X744"/>
    <mergeCell ref="B745:G745"/>
    <mergeCell ref="H745:I745"/>
    <mergeCell ref="J745:O745"/>
    <mergeCell ref="P745:X745"/>
    <mergeCell ref="B735:I736"/>
    <mergeCell ref="J735:P736"/>
    <mergeCell ref="Q736:W736"/>
    <mergeCell ref="B739:F741"/>
    <mergeCell ref="G739:Q741"/>
    <mergeCell ref="R739:U739"/>
    <mergeCell ref="V739:X739"/>
    <mergeCell ref="R740:U740"/>
    <mergeCell ref="V740:X740"/>
    <mergeCell ref="R741:U741"/>
    <mergeCell ref="V741:X741"/>
    <mergeCell ref="B781:G781"/>
    <mergeCell ref="H781:I781"/>
    <mergeCell ref="J781:O781"/>
    <mergeCell ref="P781:X781"/>
    <mergeCell ref="B782:G782"/>
    <mergeCell ref="H782:I782"/>
    <mergeCell ref="J782:O782"/>
    <mergeCell ref="P782:X782"/>
    <mergeCell ref="B772:I773"/>
    <mergeCell ref="J772:P773"/>
    <mergeCell ref="Q773:W773"/>
    <mergeCell ref="B746:O747"/>
    <mergeCell ref="P746:P747"/>
    <mergeCell ref="Q746:S746"/>
    <mergeCell ref="T746:T747"/>
    <mergeCell ref="U746:U747"/>
    <mergeCell ref="V746:X746"/>
    <mergeCell ref="B771:O771"/>
    <mergeCell ref="P771:Q771"/>
    <mergeCell ref="R771:U771"/>
    <mergeCell ref="B813:F815"/>
    <mergeCell ref="G813:Q815"/>
    <mergeCell ref="R813:U813"/>
    <mergeCell ref="V813:X813"/>
    <mergeCell ref="R814:U814"/>
    <mergeCell ref="V814:X814"/>
    <mergeCell ref="R815:U815"/>
    <mergeCell ref="V815:X815"/>
    <mergeCell ref="B816:F817"/>
    <mergeCell ref="G816:X817"/>
    <mergeCell ref="B809:I810"/>
    <mergeCell ref="J809:P810"/>
    <mergeCell ref="Q810:W810"/>
    <mergeCell ref="B776:F778"/>
    <mergeCell ref="G776:Q778"/>
    <mergeCell ref="R776:U776"/>
    <mergeCell ref="V776:X776"/>
    <mergeCell ref="R777:U777"/>
    <mergeCell ref="V777:X777"/>
    <mergeCell ref="R778:U778"/>
    <mergeCell ref="V778:X778"/>
    <mergeCell ref="B783:O784"/>
    <mergeCell ref="P783:P784"/>
    <mergeCell ref="Q783:S783"/>
    <mergeCell ref="T783:T784"/>
    <mergeCell ref="U783:U784"/>
    <mergeCell ref="V783:X783"/>
    <mergeCell ref="B808:O808"/>
    <mergeCell ref="P808:Q808"/>
    <mergeCell ref="R808:U808"/>
    <mergeCell ref="B779:F780"/>
    <mergeCell ref="G779:X780"/>
    <mergeCell ref="B818:G818"/>
    <mergeCell ref="H818:I818"/>
    <mergeCell ref="J818:O818"/>
    <mergeCell ref="P818:X818"/>
    <mergeCell ref="B819:G819"/>
    <mergeCell ref="H819:I819"/>
    <mergeCell ref="J819:O819"/>
    <mergeCell ref="P819:X819"/>
    <mergeCell ref="B820:O821"/>
    <mergeCell ref="P820:P821"/>
    <mergeCell ref="Q820:S820"/>
    <mergeCell ref="T820:T821"/>
    <mergeCell ref="U820:U821"/>
    <mergeCell ref="V820:X820"/>
    <mergeCell ref="R963:U963"/>
    <mergeCell ref="V963:X963"/>
    <mergeCell ref="H892:I892"/>
    <mergeCell ref="J892:O892"/>
    <mergeCell ref="P892:X892"/>
    <mergeCell ref="B893:G893"/>
    <mergeCell ref="H893:I893"/>
    <mergeCell ref="J893:O893"/>
    <mergeCell ref="B845:O845"/>
    <mergeCell ref="P845:Q845"/>
    <mergeCell ref="R845:U845"/>
    <mergeCell ref="B846:I847"/>
    <mergeCell ref="J846:P847"/>
    <mergeCell ref="Q847:W847"/>
    <mergeCell ref="Q894:S894"/>
    <mergeCell ref="T894:T895"/>
    <mergeCell ref="U894:U895"/>
    <mergeCell ref="V894:X894"/>
    <mergeCell ref="G998:Q1000"/>
    <mergeCell ref="R998:U998"/>
    <mergeCell ref="V998:X998"/>
    <mergeCell ref="R999:U999"/>
    <mergeCell ref="V999:X999"/>
    <mergeCell ref="R1000:U1000"/>
    <mergeCell ref="V1000:X1000"/>
    <mergeCell ref="T931:T932"/>
    <mergeCell ref="U931:U932"/>
    <mergeCell ref="V931:X931"/>
    <mergeCell ref="B956:O956"/>
    <mergeCell ref="P956:Q956"/>
    <mergeCell ref="R956:U956"/>
    <mergeCell ref="B957:I958"/>
    <mergeCell ref="J957:P958"/>
    <mergeCell ref="Q958:W958"/>
    <mergeCell ref="B961:F963"/>
    <mergeCell ref="P931:P932"/>
    <mergeCell ref="Q931:S931"/>
    <mergeCell ref="B919:O919"/>
    <mergeCell ref="P919:Q919"/>
    <mergeCell ref="B1031:I1032"/>
    <mergeCell ref="J1031:P1032"/>
    <mergeCell ref="Q1032:W1032"/>
    <mergeCell ref="B1005:O1006"/>
    <mergeCell ref="P1005:P1006"/>
    <mergeCell ref="Q1005:S1005"/>
    <mergeCell ref="T1005:T1006"/>
    <mergeCell ref="U1005:U1006"/>
    <mergeCell ref="V1005:X1005"/>
    <mergeCell ref="B1030:O1030"/>
    <mergeCell ref="P1030:Q1030"/>
    <mergeCell ref="R1030:U1030"/>
    <mergeCell ref="B1001:F1002"/>
    <mergeCell ref="G1001:X1002"/>
    <mergeCell ref="B1003:G1003"/>
    <mergeCell ref="H1003:I1003"/>
    <mergeCell ref="J1003:O1003"/>
    <mergeCell ref="P1003:X1003"/>
    <mergeCell ref="B1004:G1004"/>
    <mergeCell ref="H1004:I1004"/>
    <mergeCell ref="J1004:O1004"/>
    <mergeCell ref="P1004:X1004"/>
    <mergeCell ref="B931:O932"/>
    <mergeCell ref="V968:X968"/>
    <mergeCell ref="G961:Q963"/>
    <mergeCell ref="R961:U961"/>
    <mergeCell ref="V961:X961"/>
    <mergeCell ref="R962:U962"/>
    <mergeCell ref="V962:X962"/>
    <mergeCell ref="B998:F1000"/>
    <mergeCell ref="B1068:I1069"/>
    <mergeCell ref="J1068:P1069"/>
    <mergeCell ref="Q1069:W1069"/>
    <mergeCell ref="B1035:F1037"/>
    <mergeCell ref="G1035:Q1037"/>
    <mergeCell ref="R1035:U1035"/>
    <mergeCell ref="V1035:X1035"/>
    <mergeCell ref="R1036:U1036"/>
    <mergeCell ref="V1036:X1036"/>
    <mergeCell ref="R1037:U1037"/>
    <mergeCell ref="V1037:X1037"/>
    <mergeCell ref="B1042:O1043"/>
    <mergeCell ref="P1042:P1043"/>
    <mergeCell ref="Q1042:S1042"/>
    <mergeCell ref="T1042:T1043"/>
    <mergeCell ref="U1042:U1043"/>
    <mergeCell ref="V1042:X1042"/>
    <mergeCell ref="B1067:O1067"/>
    <mergeCell ref="P1067:Q1067"/>
    <mergeCell ref="R1067:U1067"/>
    <mergeCell ref="B1038:F1039"/>
    <mergeCell ref="G1038:X1039"/>
    <mergeCell ref="B1040:G1040"/>
    <mergeCell ref="H1040:I1040"/>
    <mergeCell ref="J1040:O1040"/>
    <mergeCell ref="P1040:X1040"/>
    <mergeCell ref="B1041:G1041"/>
    <mergeCell ref="H1041:I1041"/>
    <mergeCell ref="J1041:O1041"/>
    <mergeCell ref="P1041:X1041"/>
    <mergeCell ref="B1151:G1151"/>
    <mergeCell ref="H1151:I1151"/>
    <mergeCell ref="J1151:O1151"/>
    <mergeCell ref="P1151:X1151"/>
    <mergeCell ref="B1152:G1152"/>
    <mergeCell ref="H1152:I1152"/>
    <mergeCell ref="J1152:O1152"/>
    <mergeCell ref="P1152:X1152"/>
    <mergeCell ref="B1153:O1154"/>
    <mergeCell ref="P1153:P1154"/>
    <mergeCell ref="Q1153:S1153"/>
    <mergeCell ref="T1153:T1154"/>
    <mergeCell ref="U1153:U1154"/>
    <mergeCell ref="V1153:X1153"/>
    <mergeCell ref="B1146:F1148"/>
    <mergeCell ref="G1146:Q1148"/>
    <mergeCell ref="R1146:U1146"/>
    <mergeCell ref="V1146:X1146"/>
    <mergeCell ref="R1147:U1147"/>
    <mergeCell ref="V1147:X1147"/>
    <mergeCell ref="R1148:U1148"/>
    <mergeCell ref="V1148:X1148"/>
    <mergeCell ref="B1149:F1150"/>
    <mergeCell ref="G1149:X1150"/>
    <mergeCell ref="B1223:F1224"/>
    <mergeCell ref="G1223:X1224"/>
    <mergeCell ref="B1225:G1225"/>
    <mergeCell ref="H1225:I1225"/>
    <mergeCell ref="J1225:O1225"/>
    <mergeCell ref="B1186:F1187"/>
    <mergeCell ref="G1186:X1187"/>
    <mergeCell ref="B1188:G1188"/>
    <mergeCell ref="H1188:I1188"/>
    <mergeCell ref="J1188:O1188"/>
    <mergeCell ref="P1188:X1188"/>
    <mergeCell ref="B1189:G1189"/>
    <mergeCell ref="H1189:I1189"/>
    <mergeCell ref="J1189:O1189"/>
    <mergeCell ref="P1189:X1189"/>
    <mergeCell ref="B1178:O1178"/>
    <mergeCell ref="P1178:Q1178"/>
    <mergeCell ref="R1178:U1178"/>
    <mergeCell ref="B1179:I1180"/>
    <mergeCell ref="J1179:P1180"/>
    <mergeCell ref="Q1180:W1180"/>
    <mergeCell ref="B1183:F1185"/>
    <mergeCell ref="G1183:Q1185"/>
    <mergeCell ref="R1183:U1183"/>
    <mergeCell ref="V1183:X1183"/>
    <mergeCell ref="R1184:U1184"/>
    <mergeCell ref="V1184:X1184"/>
    <mergeCell ref="R1185:U1185"/>
    <mergeCell ref="V1185:X1185"/>
    <mergeCell ref="B1216:I1217"/>
    <mergeCell ref="J1216:P1217"/>
    <mergeCell ref="Q1217:W1217"/>
    <mergeCell ref="B1220:F1222"/>
    <mergeCell ref="G1220:Q1222"/>
    <mergeCell ref="R1220:U1220"/>
    <mergeCell ref="V1220:X1220"/>
    <mergeCell ref="R1221:U1221"/>
    <mergeCell ref="V1221:X1221"/>
    <mergeCell ref="R1222:U1222"/>
    <mergeCell ref="V1222:X1222"/>
    <mergeCell ref="B1190:O1191"/>
    <mergeCell ref="P1190:P1191"/>
    <mergeCell ref="Q1190:S1190"/>
    <mergeCell ref="T1190:T1191"/>
    <mergeCell ref="U1190:U1191"/>
    <mergeCell ref="V1190:X1190"/>
    <mergeCell ref="B1215:O1215"/>
    <mergeCell ref="P1215:Q1215"/>
    <mergeCell ref="R1215:U1215"/>
    <mergeCell ref="B1299:G1299"/>
    <mergeCell ref="H1299:I1299"/>
    <mergeCell ref="J1299:O1299"/>
    <mergeCell ref="P1299:X1299"/>
    <mergeCell ref="B1300:G1300"/>
    <mergeCell ref="H1300:I1300"/>
    <mergeCell ref="J1300:O1300"/>
    <mergeCell ref="P1300:X1300"/>
    <mergeCell ref="B1301:O1302"/>
    <mergeCell ref="P1301:P1302"/>
    <mergeCell ref="Q1301:S1301"/>
    <mergeCell ref="T1301:T1302"/>
    <mergeCell ref="P1225:X1225"/>
    <mergeCell ref="B1226:G1226"/>
    <mergeCell ref="H1226:I1226"/>
    <mergeCell ref="J1226:O1226"/>
    <mergeCell ref="P1226:X1226"/>
    <mergeCell ref="U1301:U1302"/>
    <mergeCell ref="U1264:U1265"/>
    <mergeCell ref="V1264:X1264"/>
    <mergeCell ref="B1289:O1289"/>
    <mergeCell ref="P1289:Q1289"/>
    <mergeCell ref="R1289:U1289"/>
    <mergeCell ref="B1260:F1261"/>
    <mergeCell ref="G1260:X1261"/>
    <mergeCell ref="B1262:G1262"/>
    <mergeCell ref="H1262:I1262"/>
    <mergeCell ref="J1262:O1262"/>
    <mergeCell ref="P1262:X1262"/>
    <mergeCell ref="B1227:O1228"/>
    <mergeCell ref="P1227:P1228"/>
    <mergeCell ref="Q1227:S1227"/>
    <mergeCell ref="B1334:F1335"/>
    <mergeCell ref="G1334:X1335"/>
    <mergeCell ref="B1336:G1336"/>
    <mergeCell ref="H1336:I1336"/>
    <mergeCell ref="J1336:O1336"/>
    <mergeCell ref="P1336:X1336"/>
    <mergeCell ref="B1371:F1372"/>
    <mergeCell ref="G1371:X1372"/>
    <mergeCell ref="B1373:G1373"/>
    <mergeCell ref="H1373:I1373"/>
    <mergeCell ref="J1373:O1373"/>
    <mergeCell ref="P1373:X1373"/>
    <mergeCell ref="B1374:G1374"/>
    <mergeCell ref="H1374:I1374"/>
    <mergeCell ref="J1374:O1374"/>
    <mergeCell ref="P1374:X1374"/>
    <mergeCell ref="B1368:F1370"/>
    <mergeCell ref="G1368:Q1370"/>
    <mergeCell ref="R1368:U1368"/>
    <mergeCell ref="V1368:X1368"/>
    <mergeCell ref="R1369:U1369"/>
    <mergeCell ref="V1369:X1369"/>
    <mergeCell ref="R1370:U1370"/>
    <mergeCell ref="V1370:X1370"/>
    <mergeCell ref="B1337:G1337"/>
    <mergeCell ref="H1337:I1337"/>
    <mergeCell ref="J1337:O1337"/>
    <mergeCell ref="P1337:X1337"/>
    <mergeCell ref="B1364:I1365"/>
    <mergeCell ref="B1401:I1402"/>
    <mergeCell ref="J1401:P1402"/>
    <mergeCell ref="Q1402:W1402"/>
    <mergeCell ref="B1405:F1407"/>
    <mergeCell ref="G1405:Q1407"/>
    <mergeCell ref="R1405:U1405"/>
    <mergeCell ref="V1405:X1405"/>
    <mergeCell ref="R1406:U1406"/>
    <mergeCell ref="V1406:X1406"/>
    <mergeCell ref="R1407:U1407"/>
    <mergeCell ref="V1407:X1407"/>
    <mergeCell ref="B1375:O1376"/>
    <mergeCell ref="P1375:P1376"/>
    <mergeCell ref="Q1375:S1375"/>
    <mergeCell ref="T1375:T1376"/>
    <mergeCell ref="U1375:U1376"/>
    <mergeCell ref="V1375:X1375"/>
    <mergeCell ref="B1400:O1400"/>
    <mergeCell ref="P1400:Q1400"/>
    <mergeCell ref="R1400:U1400"/>
    <mergeCell ref="B1412:O1413"/>
    <mergeCell ref="P1412:P1413"/>
    <mergeCell ref="Q1412:S1412"/>
    <mergeCell ref="T1412:T1413"/>
    <mergeCell ref="U1412:U1413"/>
    <mergeCell ref="V1412:X1412"/>
    <mergeCell ref="B1437:O1437"/>
    <mergeCell ref="P1437:Q1437"/>
    <mergeCell ref="R1437:U1437"/>
    <mergeCell ref="B1408:F1409"/>
    <mergeCell ref="G1408:X1409"/>
    <mergeCell ref="B1410:G1410"/>
    <mergeCell ref="H1410:I1410"/>
    <mergeCell ref="J1410:O1410"/>
    <mergeCell ref="P1410:X1410"/>
    <mergeCell ref="B1411:G1411"/>
    <mergeCell ref="H1411:I1411"/>
    <mergeCell ref="J1411:O1411"/>
    <mergeCell ref="P1411:X1411"/>
    <mergeCell ref="U1449:U1450"/>
    <mergeCell ref="V1449:X1449"/>
    <mergeCell ref="B1474:O1474"/>
    <mergeCell ref="P1474:Q1474"/>
    <mergeCell ref="R1474:U1474"/>
    <mergeCell ref="B1445:F1446"/>
    <mergeCell ref="G1445:X1446"/>
    <mergeCell ref="B1447:G1447"/>
    <mergeCell ref="H1447:I1447"/>
    <mergeCell ref="J1447:O1447"/>
    <mergeCell ref="P1447:X1447"/>
    <mergeCell ref="B1448:G1448"/>
    <mergeCell ref="H1448:I1448"/>
    <mergeCell ref="J1448:O1448"/>
    <mergeCell ref="P1448:X1448"/>
    <mergeCell ref="B1438:I1439"/>
    <mergeCell ref="J1438:P1439"/>
    <mergeCell ref="Q1439:W1439"/>
    <mergeCell ref="B1442:F1444"/>
    <mergeCell ref="G1442:Q1444"/>
    <mergeCell ref="R1442:U1442"/>
    <mergeCell ref="V1442:X1442"/>
    <mergeCell ref="R1443:U1443"/>
    <mergeCell ref="V1443:X1443"/>
    <mergeCell ref="R1444:U1444"/>
    <mergeCell ref="V1444:X1444"/>
    <mergeCell ref="U857:U858"/>
    <mergeCell ref="V857:X857"/>
    <mergeCell ref="B882:O882"/>
    <mergeCell ref="P882:Q882"/>
    <mergeCell ref="R882:U882"/>
    <mergeCell ref="P894:P895"/>
    <mergeCell ref="B1523:O1524"/>
    <mergeCell ref="P1523:P1524"/>
    <mergeCell ref="Q1523:S1523"/>
    <mergeCell ref="T1523:T1524"/>
    <mergeCell ref="U1523:U1524"/>
    <mergeCell ref="V1523:X1523"/>
    <mergeCell ref="B1548:O1548"/>
    <mergeCell ref="P1548:Q1548"/>
    <mergeCell ref="R1548:U1548"/>
    <mergeCell ref="B1519:F1520"/>
    <mergeCell ref="G1519:X1520"/>
    <mergeCell ref="B1521:G1521"/>
    <mergeCell ref="H1521:I1521"/>
    <mergeCell ref="J1521:O1521"/>
    <mergeCell ref="P1521:X1521"/>
    <mergeCell ref="B1522:G1522"/>
    <mergeCell ref="H1522:I1522"/>
    <mergeCell ref="J1522:O1522"/>
    <mergeCell ref="P1522:X1522"/>
    <mergeCell ref="H1484:I1484"/>
    <mergeCell ref="J1484:O1484"/>
    <mergeCell ref="P1484:X1484"/>
    <mergeCell ref="B1485:G1485"/>
    <mergeCell ref="H1485:I1485"/>
    <mergeCell ref="J1485:O1485"/>
    <mergeCell ref="P1485:X1485"/>
    <mergeCell ref="B883:I884"/>
    <mergeCell ref="J883:P884"/>
    <mergeCell ref="Q884:W884"/>
    <mergeCell ref="B887:F889"/>
    <mergeCell ref="G887:Q889"/>
    <mergeCell ref="R887:U887"/>
    <mergeCell ref="V887:X887"/>
    <mergeCell ref="R888:U888"/>
    <mergeCell ref="V888:X888"/>
    <mergeCell ref="R889:U889"/>
    <mergeCell ref="B1512:I1513"/>
    <mergeCell ref="J1512:P1513"/>
    <mergeCell ref="Q1513:W1513"/>
    <mergeCell ref="B1516:F1518"/>
    <mergeCell ref="G1516:Q1518"/>
    <mergeCell ref="R1516:U1516"/>
    <mergeCell ref="V1516:X1516"/>
    <mergeCell ref="R1517:U1517"/>
    <mergeCell ref="V1517:X1517"/>
    <mergeCell ref="R1518:U1518"/>
    <mergeCell ref="V1518:X1518"/>
    <mergeCell ref="V889:X889"/>
    <mergeCell ref="B1475:I1476"/>
    <mergeCell ref="J1475:P1476"/>
    <mergeCell ref="Q1476:W1476"/>
    <mergeCell ref="B1479:F1481"/>
    <mergeCell ref="G1479:Q1481"/>
    <mergeCell ref="R1479:U1479"/>
    <mergeCell ref="V1479:X1479"/>
    <mergeCell ref="R1480:U1480"/>
    <mergeCell ref="V1480:X1480"/>
    <mergeCell ref="U968:U969"/>
    <mergeCell ref="B850:F852"/>
    <mergeCell ref="G850:Q852"/>
    <mergeCell ref="R850:U850"/>
    <mergeCell ref="V850:X850"/>
    <mergeCell ref="R851:U851"/>
    <mergeCell ref="V851:X851"/>
    <mergeCell ref="R852:U852"/>
    <mergeCell ref="V852:X852"/>
    <mergeCell ref="B927:F928"/>
    <mergeCell ref="G927:X928"/>
    <mergeCell ref="B929:G929"/>
    <mergeCell ref="H929:I929"/>
    <mergeCell ref="J929:O929"/>
    <mergeCell ref="P929:X929"/>
    <mergeCell ref="B930:G930"/>
    <mergeCell ref="H930:I930"/>
    <mergeCell ref="J930:O930"/>
    <mergeCell ref="P930:X930"/>
    <mergeCell ref="B853:F854"/>
    <mergeCell ref="G853:X854"/>
    <mergeCell ref="B855:G855"/>
    <mergeCell ref="H855:I855"/>
    <mergeCell ref="J855:O855"/>
    <mergeCell ref="P855:X855"/>
    <mergeCell ref="B856:G856"/>
    <mergeCell ref="H856:I856"/>
    <mergeCell ref="J856:O856"/>
    <mergeCell ref="P856:X856"/>
    <mergeCell ref="B857:O858"/>
    <mergeCell ref="P857:P858"/>
    <mergeCell ref="Q857:S857"/>
    <mergeCell ref="T857:T858"/>
    <mergeCell ref="T1227:T1228"/>
    <mergeCell ref="U1227:U1228"/>
    <mergeCell ref="V1227:X1227"/>
    <mergeCell ref="B1252:O1252"/>
    <mergeCell ref="P1252:Q1252"/>
    <mergeCell ref="R1252:U1252"/>
    <mergeCell ref="B1263:G1263"/>
    <mergeCell ref="H1263:I1263"/>
    <mergeCell ref="J1263:O1263"/>
    <mergeCell ref="P1263:X1263"/>
    <mergeCell ref="B1253:I1254"/>
    <mergeCell ref="J1253:P1254"/>
    <mergeCell ref="Q1254:W1254"/>
    <mergeCell ref="B1257:F1259"/>
    <mergeCell ref="G1257:Q1259"/>
    <mergeCell ref="R1257:U1257"/>
    <mergeCell ref="V1257:X1257"/>
    <mergeCell ref="R1258:U1258"/>
    <mergeCell ref="V1258:X1258"/>
    <mergeCell ref="R1259:U1259"/>
    <mergeCell ref="V1259:X1259"/>
    <mergeCell ref="B1667:F1668"/>
    <mergeCell ref="G1667:X1668"/>
    <mergeCell ref="B1669:G1669"/>
    <mergeCell ref="H1669:I1669"/>
    <mergeCell ref="J1669:O1669"/>
    <mergeCell ref="P1669:X1669"/>
    <mergeCell ref="V1331:X1331"/>
    <mergeCell ref="R1332:U1332"/>
    <mergeCell ref="V1332:X1332"/>
    <mergeCell ref="R1333:U1333"/>
    <mergeCell ref="V1333:X1333"/>
    <mergeCell ref="Q1560:S1560"/>
    <mergeCell ref="B1338:O1339"/>
    <mergeCell ref="P1338:P1339"/>
    <mergeCell ref="Q1338:S1338"/>
    <mergeCell ref="T1338:T1339"/>
    <mergeCell ref="U1338:U1339"/>
    <mergeCell ref="V1338:X1338"/>
    <mergeCell ref="B1363:O1363"/>
    <mergeCell ref="P1363:Q1363"/>
    <mergeCell ref="R1363:U1363"/>
    <mergeCell ref="B1486:O1487"/>
    <mergeCell ref="P1486:P1487"/>
    <mergeCell ref="B1549:I1550"/>
    <mergeCell ref="J1549:P1550"/>
    <mergeCell ref="Q1550:W1550"/>
    <mergeCell ref="R1481:U1481"/>
    <mergeCell ref="V1481:X1481"/>
    <mergeCell ref="B1449:O1450"/>
    <mergeCell ref="P1449:P1450"/>
    <mergeCell ref="Q1449:S1449"/>
    <mergeCell ref="T1449:T1450"/>
    <mergeCell ref="V1295:X1295"/>
    <mergeCell ref="R1296:U1296"/>
    <mergeCell ref="V1296:X1296"/>
    <mergeCell ref="B1327:I1328"/>
    <mergeCell ref="J1327:P1328"/>
    <mergeCell ref="Q1328:W1328"/>
    <mergeCell ref="B1331:F1333"/>
    <mergeCell ref="G1331:Q1333"/>
    <mergeCell ref="R1331:U1331"/>
    <mergeCell ref="B964:F965"/>
    <mergeCell ref="G964:X965"/>
    <mergeCell ref="B1290:I1291"/>
    <mergeCell ref="J1290:P1291"/>
    <mergeCell ref="Q1291:W1291"/>
    <mergeCell ref="B1264:O1265"/>
    <mergeCell ref="P1264:P1265"/>
    <mergeCell ref="Q1264:S1264"/>
    <mergeCell ref="T1264:T1265"/>
    <mergeCell ref="B1297:F1298"/>
    <mergeCell ref="G1297:X1298"/>
    <mergeCell ref="B966:G966"/>
    <mergeCell ref="H966:I966"/>
    <mergeCell ref="J966:O966"/>
    <mergeCell ref="P966:X966"/>
    <mergeCell ref="B967:G967"/>
    <mergeCell ref="H967:I967"/>
    <mergeCell ref="J967:O967"/>
    <mergeCell ref="P967:X967"/>
    <mergeCell ref="B968:O969"/>
    <mergeCell ref="P968:P969"/>
    <mergeCell ref="Q968:S968"/>
    <mergeCell ref="T968:T969"/>
    <mergeCell ref="B1671:O1672"/>
    <mergeCell ref="P1671:P1672"/>
    <mergeCell ref="Q1671:S1671"/>
    <mergeCell ref="T1671:T1672"/>
    <mergeCell ref="U1671:U1672"/>
    <mergeCell ref="V1671:X1671"/>
    <mergeCell ref="B1696:O1696"/>
    <mergeCell ref="P1696:Q1696"/>
    <mergeCell ref="R1696:U1696"/>
    <mergeCell ref="B1670:G1670"/>
    <mergeCell ref="H1670:I1670"/>
    <mergeCell ref="J1670:O1670"/>
    <mergeCell ref="P1670:X1670"/>
    <mergeCell ref="B993:O993"/>
    <mergeCell ref="P993:Q993"/>
    <mergeCell ref="R993:U993"/>
    <mergeCell ref="B994:I995"/>
    <mergeCell ref="J994:P995"/>
    <mergeCell ref="Q995:W995"/>
    <mergeCell ref="B1664:F1666"/>
    <mergeCell ref="G1664:Q1666"/>
    <mergeCell ref="R1664:U1664"/>
    <mergeCell ref="V1664:X1664"/>
    <mergeCell ref="R1665:U1665"/>
    <mergeCell ref="V1665:X1665"/>
    <mergeCell ref="R1666:U1666"/>
    <mergeCell ref="V1666:X1666"/>
    <mergeCell ref="B1294:F1296"/>
    <mergeCell ref="G1294:Q1296"/>
    <mergeCell ref="R1294:U1294"/>
    <mergeCell ref="V1294:X1294"/>
    <mergeCell ref="R1295:U1295"/>
    <mergeCell ref="B1704:F1705"/>
    <mergeCell ref="G1704:X1705"/>
    <mergeCell ref="B1706:G1706"/>
    <mergeCell ref="H1706:I1706"/>
    <mergeCell ref="J1706:O1706"/>
    <mergeCell ref="P1706:X1706"/>
    <mergeCell ref="B1707:G1707"/>
    <mergeCell ref="H1707:I1707"/>
    <mergeCell ref="J1707:O1707"/>
    <mergeCell ref="P1707:X1707"/>
    <mergeCell ref="B1697:I1698"/>
    <mergeCell ref="J1697:P1698"/>
    <mergeCell ref="Q1698:W1698"/>
    <mergeCell ref="B1701:F1703"/>
    <mergeCell ref="G1701:Q1703"/>
    <mergeCell ref="R1701:U1701"/>
    <mergeCell ref="V1701:X1701"/>
    <mergeCell ref="R1702:U1702"/>
    <mergeCell ref="V1702:X1702"/>
    <mergeCell ref="R1703:U1703"/>
    <mergeCell ref="V1703:X1703"/>
    <mergeCell ref="B1734:I1735"/>
    <mergeCell ref="J1734:P1735"/>
    <mergeCell ref="Q1735:W1735"/>
    <mergeCell ref="B1738:F1740"/>
    <mergeCell ref="G1738:Q1740"/>
    <mergeCell ref="R1738:U1738"/>
    <mergeCell ref="V1738:X1738"/>
    <mergeCell ref="R1739:U1739"/>
    <mergeCell ref="V1739:X1739"/>
    <mergeCell ref="R1740:U1740"/>
    <mergeCell ref="V1740:X1740"/>
    <mergeCell ref="B1708:O1709"/>
    <mergeCell ref="P1708:P1709"/>
    <mergeCell ref="Q1708:S1708"/>
    <mergeCell ref="T1708:T1709"/>
    <mergeCell ref="U1708:U1709"/>
    <mergeCell ref="V1708:X1708"/>
    <mergeCell ref="B1733:O1733"/>
    <mergeCell ref="P1733:Q1733"/>
    <mergeCell ref="R1733:U1733"/>
    <mergeCell ref="B1745:O1746"/>
    <mergeCell ref="P1745:P1746"/>
    <mergeCell ref="Q1745:S1745"/>
    <mergeCell ref="T1745:T1746"/>
    <mergeCell ref="U1745:U1746"/>
    <mergeCell ref="V1745:X1745"/>
    <mergeCell ref="B1770:O1770"/>
    <mergeCell ref="P1770:Q1770"/>
    <mergeCell ref="R1770:U1770"/>
    <mergeCell ref="B1741:F1742"/>
    <mergeCell ref="G1741:X1742"/>
    <mergeCell ref="B1743:G1743"/>
    <mergeCell ref="H1743:I1743"/>
    <mergeCell ref="J1743:O1743"/>
    <mergeCell ref="P1743:X1743"/>
    <mergeCell ref="B1744:G1744"/>
    <mergeCell ref="H1744:I1744"/>
    <mergeCell ref="J1744:O1744"/>
    <mergeCell ref="P1744:X1744"/>
    <mergeCell ref="U1782:U1783"/>
    <mergeCell ref="V1782:X1782"/>
    <mergeCell ref="B1807:O1807"/>
    <mergeCell ref="P1807:Q1807"/>
    <mergeCell ref="R1807:U1807"/>
    <mergeCell ref="B1778:F1779"/>
    <mergeCell ref="G1778:X1779"/>
    <mergeCell ref="B1780:G1780"/>
    <mergeCell ref="H1780:I1780"/>
    <mergeCell ref="J1780:O1780"/>
    <mergeCell ref="P1780:X1780"/>
    <mergeCell ref="B1781:G1781"/>
    <mergeCell ref="H1781:I1781"/>
    <mergeCell ref="J1781:O1781"/>
    <mergeCell ref="P1781:X1781"/>
    <mergeCell ref="B1771:I1772"/>
    <mergeCell ref="J1771:P1772"/>
    <mergeCell ref="Q1772:W1772"/>
    <mergeCell ref="B1775:F1777"/>
    <mergeCell ref="G1775:Q1777"/>
    <mergeCell ref="R1775:U1775"/>
    <mergeCell ref="V1775:X1775"/>
    <mergeCell ref="R1776:U1776"/>
    <mergeCell ref="V1776:X1776"/>
    <mergeCell ref="R1777:U1777"/>
    <mergeCell ref="V1777:X1777"/>
    <mergeCell ref="B1930:O1931"/>
    <mergeCell ref="P1930:P1931"/>
    <mergeCell ref="Q1930:S1930"/>
    <mergeCell ref="T1930:T1931"/>
    <mergeCell ref="U1930:U1931"/>
    <mergeCell ref="V1930:X1930"/>
    <mergeCell ref="B1955:O1955"/>
    <mergeCell ref="P1955:Q1955"/>
    <mergeCell ref="R1955:U1955"/>
    <mergeCell ref="B1926:F1927"/>
    <mergeCell ref="G1926:X1927"/>
    <mergeCell ref="B1928:G1928"/>
    <mergeCell ref="H1928:I1928"/>
    <mergeCell ref="J1928:O1928"/>
    <mergeCell ref="P1928:X1928"/>
    <mergeCell ref="B1929:G1929"/>
    <mergeCell ref="H1929:I1929"/>
    <mergeCell ref="J1929:O1929"/>
    <mergeCell ref="P1929:X1929"/>
    <mergeCell ref="B1923:F1925"/>
    <mergeCell ref="G1923:Q1925"/>
    <mergeCell ref="R1923:U1923"/>
    <mergeCell ref="V1923:X1923"/>
    <mergeCell ref="R1924:U1924"/>
    <mergeCell ref="V1924:X1924"/>
    <mergeCell ref="R1925:U1925"/>
    <mergeCell ref="B517:F519"/>
    <mergeCell ref="G517:Q519"/>
    <mergeCell ref="R517:U517"/>
    <mergeCell ref="V517:X517"/>
    <mergeCell ref="R518:U518"/>
    <mergeCell ref="V518:X518"/>
    <mergeCell ref="R519:U519"/>
    <mergeCell ref="V519:X519"/>
    <mergeCell ref="B520:F521"/>
    <mergeCell ref="G520:X521"/>
    <mergeCell ref="B522:G522"/>
    <mergeCell ref="H522:I522"/>
    <mergeCell ref="J522:O522"/>
    <mergeCell ref="P522:X522"/>
    <mergeCell ref="B523:G523"/>
    <mergeCell ref="H523:I523"/>
    <mergeCell ref="J523:O523"/>
    <mergeCell ref="P523:X523"/>
    <mergeCell ref="V1301:X1301"/>
    <mergeCell ref="B1326:O1326"/>
    <mergeCell ref="P1326:Q1326"/>
    <mergeCell ref="R1326:U1326"/>
    <mergeCell ref="B1782:O1783"/>
    <mergeCell ref="P1782:P1783"/>
    <mergeCell ref="Q1782:S1782"/>
    <mergeCell ref="B1956:I1957"/>
    <mergeCell ref="J1956:P1957"/>
    <mergeCell ref="Q1957:W1957"/>
    <mergeCell ref="V1925:X1925"/>
    <mergeCell ref="B1815:F1816"/>
    <mergeCell ref="G1815:X1816"/>
    <mergeCell ref="B1817:G1817"/>
    <mergeCell ref="H1817:I1817"/>
    <mergeCell ref="J1817:O1817"/>
    <mergeCell ref="P1817:X1817"/>
    <mergeCell ref="B1818:G1818"/>
    <mergeCell ref="H1818:I1818"/>
    <mergeCell ref="J1818:O1818"/>
    <mergeCell ref="P1818:X1818"/>
    <mergeCell ref="B1819:O1820"/>
    <mergeCell ref="P1819:P1820"/>
    <mergeCell ref="Q1819:S1819"/>
    <mergeCell ref="B1845:I1846"/>
    <mergeCell ref="J1845:P1846"/>
    <mergeCell ref="Q1846:W1846"/>
    <mergeCell ref="B1882:I1883"/>
    <mergeCell ref="J1882:P1883"/>
    <mergeCell ref="Q1883:W1883"/>
    <mergeCell ref="B1855:G1855"/>
    <mergeCell ref="H1855:I1855"/>
    <mergeCell ref="J1855:O1855"/>
    <mergeCell ref="P1855:X1855"/>
    <mergeCell ref="B1856:O1857"/>
    <mergeCell ref="P1856:P1857"/>
    <mergeCell ref="Q1856:S1856"/>
    <mergeCell ref="B1891:G1891"/>
    <mergeCell ref="H1891:I1891"/>
    <mergeCell ref="B1553:F1555"/>
    <mergeCell ref="Q1486:S1486"/>
    <mergeCell ref="T1486:T1487"/>
    <mergeCell ref="U1486:U1487"/>
    <mergeCell ref="V1486:X1486"/>
    <mergeCell ref="B1511:O1511"/>
    <mergeCell ref="P1511:Q1511"/>
    <mergeCell ref="R1511:U1511"/>
    <mergeCell ref="B1482:F1483"/>
    <mergeCell ref="G1482:X1483"/>
    <mergeCell ref="B1484:G1484"/>
    <mergeCell ref="T1819:T1820"/>
    <mergeCell ref="U1819:U1820"/>
    <mergeCell ref="V1819:X1819"/>
    <mergeCell ref="B1844:O1844"/>
    <mergeCell ref="P1844:Q1844"/>
    <mergeCell ref="R1844:U1844"/>
    <mergeCell ref="G1553:Q1555"/>
    <mergeCell ref="R1553:U1553"/>
    <mergeCell ref="V1553:X1553"/>
    <mergeCell ref="R1554:U1554"/>
    <mergeCell ref="V1554:X1554"/>
    <mergeCell ref="R1555:U1555"/>
    <mergeCell ref="V1555:X1555"/>
    <mergeCell ref="B1597:O1598"/>
    <mergeCell ref="P1597:P1598"/>
    <mergeCell ref="Q1597:S1597"/>
    <mergeCell ref="T1597:T1598"/>
    <mergeCell ref="U1597:U1598"/>
    <mergeCell ref="V1597:X1597"/>
    <mergeCell ref="R1659:U1659"/>
    <mergeCell ref="P1622:Q1622"/>
    <mergeCell ref="R1812:U1812"/>
    <mergeCell ref="V1812:X1812"/>
    <mergeCell ref="R1813:U1813"/>
    <mergeCell ref="V1813:X1813"/>
    <mergeCell ref="R1814:U1814"/>
    <mergeCell ref="V1814:X1814"/>
    <mergeCell ref="B1556:F1557"/>
    <mergeCell ref="G1556:X1557"/>
    <mergeCell ref="B1558:G1558"/>
    <mergeCell ref="H1558:I1558"/>
    <mergeCell ref="J1558:O1558"/>
    <mergeCell ref="P1558:X1558"/>
    <mergeCell ref="B1559:G1559"/>
    <mergeCell ref="H1559:I1559"/>
    <mergeCell ref="J1559:O1559"/>
    <mergeCell ref="P1559:X1559"/>
    <mergeCell ref="B1560:O1561"/>
    <mergeCell ref="P1560:P1561"/>
    <mergeCell ref="T1560:T1561"/>
    <mergeCell ref="U1560:U1561"/>
    <mergeCell ref="V1560:X1560"/>
    <mergeCell ref="B1585:O1585"/>
    <mergeCell ref="P1585:Q1585"/>
    <mergeCell ref="R1585:U1585"/>
    <mergeCell ref="B1586:I1587"/>
    <mergeCell ref="J1586:P1587"/>
    <mergeCell ref="Q1587:W1587"/>
    <mergeCell ref="R1622:U1622"/>
    <mergeCell ref="B1808:I1809"/>
    <mergeCell ref="J1808:P1809"/>
    <mergeCell ref="Q1809:W1809"/>
    <mergeCell ref="T1782:T1783"/>
    <mergeCell ref="J559:O559"/>
    <mergeCell ref="P559:X559"/>
    <mergeCell ref="B560:G560"/>
    <mergeCell ref="H560:I560"/>
    <mergeCell ref="J560:O560"/>
    <mergeCell ref="P560:X560"/>
    <mergeCell ref="B1854:G1854"/>
    <mergeCell ref="H1854:I1854"/>
    <mergeCell ref="J1854:O1854"/>
    <mergeCell ref="P1854:X1854"/>
    <mergeCell ref="U561:U562"/>
    <mergeCell ref="V561:X561"/>
    <mergeCell ref="B586:O586"/>
    <mergeCell ref="P586:Q586"/>
    <mergeCell ref="R586:U586"/>
    <mergeCell ref="B587:I588"/>
    <mergeCell ref="J587:P588"/>
    <mergeCell ref="Q588:W588"/>
    <mergeCell ref="B591:F593"/>
    <mergeCell ref="G591:Q593"/>
    <mergeCell ref="R591:U591"/>
    <mergeCell ref="V591:X591"/>
    <mergeCell ref="R592:U592"/>
    <mergeCell ref="V592:X592"/>
    <mergeCell ref="R593:U593"/>
    <mergeCell ref="V593:X593"/>
    <mergeCell ref="B598:O599"/>
    <mergeCell ref="P598:P599"/>
    <mergeCell ref="Q598:S598"/>
    <mergeCell ref="T598:T599"/>
    <mergeCell ref="U598:U599"/>
    <mergeCell ref="V598:X598"/>
    <mergeCell ref="U1856:U1857"/>
    <mergeCell ref="V1856:X1856"/>
    <mergeCell ref="B1849:F1851"/>
    <mergeCell ref="G1849:Q1851"/>
    <mergeCell ref="R1849:U1849"/>
    <mergeCell ref="V1849:X1849"/>
    <mergeCell ref="R1850:U1850"/>
    <mergeCell ref="V1850:X1850"/>
    <mergeCell ref="R1851:U1851"/>
    <mergeCell ref="V1851:X1851"/>
    <mergeCell ref="B1852:F1853"/>
    <mergeCell ref="G1852:X1853"/>
    <mergeCell ref="T1079:T1080"/>
    <mergeCell ref="B1596:G1596"/>
    <mergeCell ref="H1596:I1596"/>
    <mergeCell ref="J1596:O1596"/>
    <mergeCell ref="P1596:X1596"/>
    <mergeCell ref="B1630:F1631"/>
    <mergeCell ref="G1630:X1631"/>
    <mergeCell ref="B1632:G1632"/>
    <mergeCell ref="H1632:I1632"/>
    <mergeCell ref="J1632:O1632"/>
    <mergeCell ref="P1632:X1632"/>
    <mergeCell ref="B1633:G1633"/>
    <mergeCell ref="H1633:I1633"/>
    <mergeCell ref="J1633:O1633"/>
    <mergeCell ref="P1633:X1633"/>
    <mergeCell ref="B1622:O1622"/>
    <mergeCell ref="J1364:P1365"/>
    <mergeCell ref="Q1365:W1365"/>
    <mergeCell ref="B1812:F1814"/>
    <mergeCell ref="G1812:Q1814"/>
    <mergeCell ref="B623:O623"/>
    <mergeCell ref="P623:Q623"/>
    <mergeCell ref="R623:U623"/>
    <mergeCell ref="B594:F595"/>
    <mergeCell ref="G594:X595"/>
    <mergeCell ref="B596:G596"/>
    <mergeCell ref="H596:I596"/>
    <mergeCell ref="J596:O596"/>
    <mergeCell ref="P596:X596"/>
    <mergeCell ref="B597:G597"/>
    <mergeCell ref="H597:I597"/>
    <mergeCell ref="J597:O597"/>
    <mergeCell ref="P597:X597"/>
    <mergeCell ref="B920:I921"/>
    <mergeCell ref="J920:P921"/>
    <mergeCell ref="Q921:W921"/>
    <mergeCell ref="B924:F926"/>
    <mergeCell ref="G924:Q926"/>
    <mergeCell ref="R924:U924"/>
    <mergeCell ref="V924:X924"/>
    <mergeCell ref="R925:U925"/>
    <mergeCell ref="V925:X925"/>
    <mergeCell ref="R926:U926"/>
    <mergeCell ref="V926:X926"/>
    <mergeCell ref="B894:O895"/>
    <mergeCell ref="B624:I625"/>
    <mergeCell ref="J624:P625"/>
    <mergeCell ref="Q625:W625"/>
    <mergeCell ref="R919:U919"/>
    <mergeCell ref="B890:F891"/>
    <mergeCell ref="G890:X891"/>
    <mergeCell ref="B892:G892"/>
    <mergeCell ref="P893:X893"/>
    <mergeCell ref="T1116:T1117"/>
    <mergeCell ref="U1116:U1117"/>
    <mergeCell ref="V1116:X1116"/>
    <mergeCell ref="B1141:O1141"/>
    <mergeCell ref="P1141:Q1141"/>
    <mergeCell ref="R1141:U1141"/>
    <mergeCell ref="B1142:I1143"/>
    <mergeCell ref="J1142:P1143"/>
    <mergeCell ref="Q1143:W1143"/>
    <mergeCell ref="B1079:O1080"/>
    <mergeCell ref="P1079:P1080"/>
    <mergeCell ref="Q1079:S1079"/>
    <mergeCell ref="B1595:G1595"/>
    <mergeCell ref="H1595:I1595"/>
    <mergeCell ref="J1595:O1595"/>
    <mergeCell ref="P1595:X1595"/>
    <mergeCell ref="B1590:F1592"/>
    <mergeCell ref="G1590:Q1592"/>
    <mergeCell ref="R1590:U1590"/>
    <mergeCell ref="V1590:X1590"/>
    <mergeCell ref="R1591:U1591"/>
    <mergeCell ref="V1591:X1591"/>
    <mergeCell ref="R1592:U1592"/>
    <mergeCell ref="V1592:X1592"/>
    <mergeCell ref="B1593:F1594"/>
    <mergeCell ref="G1593:X1594"/>
    <mergeCell ref="U1079:U1080"/>
    <mergeCell ref="V1079:X1079"/>
    <mergeCell ref="B1116:O1117"/>
    <mergeCell ref="P1116:P1117"/>
    <mergeCell ref="Q1116:S1116"/>
    <mergeCell ref="B1623:I1624"/>
    <mergeCell ref="J1623:P1624"/>
    <mergeCell ref="Q1624:W1624"/>
    <mergeCell ref="B1627:F1629"/>
    <mergeCell ref="G1627:Q1629"/>
    <mergeCell ref="R1627:U1627"/>
    <mergeCell ref="V1627:X1627"/>
    <mergeCell ref="R1628:U1628"/>
    <mergeCell ref="V1628:X1628"/>
    <mergeCell ref="R1629:U1629"/>
    <mergeCell ref="V1629:X1629"/>
    <mergeCell ref="B1660:I1661"/>
    <mergeCell ref="J1660:P1661"/>
    <mergeCell ref="Q1661:W1661"/>
    <mergeCell ref="B1109:F1111"/>
    <mergeCell ref="G1109:Q1111"/>
    <mergeCell ref="R1109:U1109"/>
    <mergeCell ref="V1109:X1109"/>
    <mergeCell ref="R1110:U1110"/>
    <mergeCell ref="V1110:X1110"/>
    <mergeCell ref="R1111:U1111"/>
    <mergeCell ref="V1111:X1111"/>
    <mergeCell ref="B1112:F1113"/>
    <mergeCell ref="G1112:X1113"/>
    <mergeCell ref="B1114:G1114"/>
    <mergeCell ref="H1114:I1114"/>
    <mergeCell ref="J1114:O1114"/>
    <mergeCell ref="P1114:X1114"/>
    <mergeCell ref="B1115:G1115"/>
    <mergeCell ref="H1115:I1115"/>
    <mergeCell ref="J1115:O1115"/>
    <mergeCell ref="P1115:X1115"/>
    <mergeCell ref="B1634:O1635"/>
    <mergeCell ref="P1634:P1635"/>
    <mergeCell ref="Q1634:S1634"/>
    <mergeCell ref="T1634:T1635"/>
    <mergeCell ref="U1634:U1635"/>
    <mergeCell ref="V1634:X1634"/>
    <mergeCell ref="B1659:O1659"/>
    <mergeCell ref="P1659:Q1659"/>
    <mergeCell ref="B1892:G1892"/>
    <mergeCell ref="H1892:I1892"/>
    <mergeCell ref="J1892:O1892"/>
    <mergeCell ref="P1892:X1892"/>
    <mergeCell ref="B1893:O1894"/>
    <mergeCell ref="P1893:P1894"/>
    <mergeCell ref="Q1893:S1893"/>
    <mergeCell ref="T1893:T1894"/>
    <mergeCell ref="U1893:U1894"/>
    <mergeCell ref="V1893:X1893"/>
    <mergeCell ref="B1886:F1888"/>
    <mergeCell ref="G1886:Q1888"/>
    <mergeCell ref="R1886:U1886"/>
    <mergeCell ref="V1886:X1886"/>
    <mergeCell ref="R1887:U1887"/>
    <mergeCell ref="V1887:X1887"/>
    <mergeCell ref="R1888:U1888"/>
    <mergeCell ref="V1888:X1888"/>
    <mergeCell ref="B1889:F1890"/>
    <mergeCell ref="G1889:X1890"/>
    <mergeCell ref="B1881:O1881"/>
    <mergeCell ref="P1881:Q1881"/>
    <mergeCell ref="R1881:U1881"/>
    <mergeCell ref="T1856:T1857"/>
    <mergeCell ref="B1104:O1104"/>
    <mergeCell ref="P1104:Q1104"/>
    <mergeCell ref="R1104:U1104"/>
    <mergeCell ref="B1105:I1106"/>
    <mergeCell ref="J1105:P1106"/>
    <mergeCell ref="Q1106:W1106"/>
    <mergeCell ref="B1918:O1918"/>
    <mergeCell ref="P1918:Q1918"/>
    <mergeCell ref="R1918:U1918"/>
    <mergeCell ref="B1919:I1920"/>
    <mergeCell ref="J1919:P1920"/>
    <mergeCell ref="Q1920:W1920"/>
    <mergeCell ref="B1072:F1074"/>
    <mergeCell ref="G1072:Q1074"/>
    <mergeCell ref="R1072:U1072"/>
    <mergeCell ref="V1072:X1072"/>
    <mergeCell ref="R1073:U1073"/>
    <mergeCell ref="V1073:X1073"/>
    <mergeCell ref="R1074:U1074"/>
    <mergeCell ref="V1074:X1074"/>
    <mergeCell ref="B1075:F1076"/>
    <mergeCell ref="G1075:X1076"/>
    <mergeCell ref="B1077:G1077"/>
    <mergeCell ref="H1077:I1077"/>
    <mergeCell ref="J1077:O1077"/>
    <mergeCell ref="P1077:X1077"/>
    <mergeCell ref="B1078:G1078"/>
    <mergeCell ref="H1078:I1078"/>
    <mergeCell ref="J1078:O1078"/>
    <mergeCell ref="P1078:X1078"/>
    <mergeCell ref="J1891:O1891"/>
    <mergeCell ref="P1891:X1891"/>
  </mergeCells>
  <hyperlinks>
    <hyperlink ref="H301:I301" location="I2.01" display="I2.01" xr:uid="{C9FD9714-79DB-4A5E-9E89-0DF97D584FF1}"/>
    <hyperlink ref="H338:I338" location="I2.02" display="I2.02" xr:uid="{4F3725A6-4616-4C9B-AE01-58F0DF9FED57}"/>
    <hyperlink ref="H375:I375" location="I2.03" display="I2.03" xr:uid="{55AD30D6-1B07-4039-89C9-0A9C60DB1EDA}"/>
    <hyperlink ref="H412:I412" location="I2.04" display="I2.04" xr:uid="{0A499AE9-1261-4229-8FEC-E14763F512BB}"/>
    <hyperlink ref="H449:I449" location="I2.05" display="I2.05" xr:uid="{52FFA753-A2A5-4DBA-838B-EA701B9ABA38}"/>
    <hyperlink ref="H486:I486" location="I2.06" display="I2.06" xr:uid="{EA049D68-D5DE-4B1E-A50D-B61469FE64E2}"/>
    <hyperlink ref="H523:I523" location="I2.07" display="I2.07" xr:uid="{15DFDBFF-11B5-4914-8D66-DA39EA657220}"/>
    <hyperlink ref="H560:I560" location="I2.08" display="I2.08" xr:uid="{354B2F0A-FE17-4EBF-9CFD-2C3DABFE33AE}"/>
    <hyperlink ref="H597:I597" location="I2.09" display="I2.09" xr:uid="{08ED4467-F93E-4D44-9D6A-DB471A37ABFF}"/>
    <hyperlink ref="H634:I634" location="I3.01" display="I3.01" xr:uid="{7129DA07-E249-47D6-85C8-DDACEE6B8705}"/>
    <hyperlink ref="H671:I671" location="I3.02" display="I3.02" xr:uid="{A23AD653-2B04-45AB-B43B-67F4AD310018}"/>
    <hyperlink ref="H708:I708" location="I4.01" display="I4.01" xr:uid="{BA911DD4-4DA2-43A7-81A1-3D47861F3433}"/>
    <hyperlink ref="H745:I745" location="I4.02" display="I4.02" xr:uid="{62FD96E7-CBD1-4545-92BB-82778A08C258}"/>
    <hyperlink ref="H782:I782" location="I4.03" display="I4.03" xr:uid="{A5E34A24-EE97-42A0-9E3B-AE51D42D8859}"/>
    <hyperlink ref="H819:I819" location="I4.04" display="I4.04" xr:uid="{D926F689-A8D0-4AE5-A86A-D5EE0229C0DC}"/>
    <hyperlink ref="H856:I856" location="I4.05" display="I4.05" xr:uid="{005AAE84-C360-422E-8967-DAB7E7717A30}"/>
    <hyperlink ref="H893:I893" location="I4.06" display="I4.06" xr:uid="{0E077585-2CF2-43B9-B894-F7188E9C08F4}"/>
    <hyperlink ref="H930:I930" location="I4.07" display="I4.07" xr:uid="{CFE7537E-8F43-4432-ACA3-CDDD7CA5F4F6}"/>
    <hyperlink ref="H967:I967" location="I4.08" display="I4.08" xr:uid="{5C50D228-0C26-4364-99E3-A7169622BD5A}"/>
    <hyperlink ref="H1004:I1004" location="I5.01" display="I5.01" xr:uid="{0A3CB905-5028-4D56-B5A4-31877EE7B446}"/>
    <hyperlink ref="H1041:I1041" location="I5.02" display="I5.02" xr:uid="{6C9508E0-473B-4782-AA73-B1E906B66E36}"/>
    <hyperlink ref="H1078:I1078" location="I5.03" display="I5.03" xr:uid="{C375FDDE-B9F4-4274-8F62-CB11201A99CD}"/>
    <hyperlink ref="H1115:I1115" location="I6.01" display="I6.01" xr:uid="{949F8749-0FD0-4F7E-88A6-B283B5A661E6}"/>
    <hyperlink ref="H1152:I1152" location="I6.02" display="I6.02" xr:uid="{0C818567-E012-458D-90AB-EAB0DCF7DA5E}"/>
    <hyperlink ref="H1189:I1189" location="I6.03" display="I6.03" xr:uid="{29173534-DDC2-4BC6-8AD1-2D5A85673BC8}"/>
    <hyperlink ref="H1226:I1226" location="I6.04" display="I6.04" xr:uid="{CFA0BCB8-0A1E-4F7D-828E-4A2A88335FD6}"/>
    <hyperlink ref="H1263:I1263" location="I6.05" display="I6.05" xr:uid="{0A984064-36BE-4ED2-970D-0BE054851CA4}"/>
    <hyperlink ref="H1300:I1300" location="I6.06" display="I6.06" xr:uid="{C91D7B41-945C-4596-80B6-1C9B94169CC8}"/>
    <hyperlink ref="H1337:I1337" location="I6.07" display="I6.07" xr:uid="{2C6D0AF0-0E28-4217-8A1B-7E70CD1FA150}"/>
    <hyperlink ref="H1374:I1374" location="I7.01" display="I7.01" xr:uid="{D09C33D8-BD88-4F5B-B893-C66B2FD1DAA1}"/>
    <hyperlink ref="H1411:I1411" location="I7.02" display="I7.02" xr:uid="{F0F10ED7-1D7A-4076-BC67-1EE8C818C037}"/>
    <hyperlink ref="H1448:I1448" location="I7.03" display="I7.03" xr:uid="{BA905A5B-3CBA-4C55-A514-DD1512628143}"/>
    <hyperlink ref="H1485:I1485" location="I7.04" display="I7.04" xr:uid="{97B76D97-AD2C-4F0F-8D39-BDA64EC0CE69}"/>
    <hyperlink ref="H1522:I1522" location="I8.01" display="I8.01" xr:uid="{5D1F044C-EA7A-4ED1-BE37-CFDA45A38BC8}"/>
    <hyperlink ref="H1559:I1559" location="I8.02" display="I8.02" xr:uid="{1B87E40D-2039-4DA3-85A9-D7A09F2742F8}"/>
    <hyperlink ref="H1596:I1596" location="I8.03" display="I8.03" xr:uid="{BE7BE127-FB28-4D95-963C-805BF8898F65}"/>
    <hyperlink ref="H1633:I1633" location="I8.04" display="I8.04" xr:uid="{BFD9C2E9-DD55-43F3-AEF8-B5DAEC16647A}"/>
    <hyperlink ref="H1670:I1670" location="I9.01" display="I9.01" xr:uid="{528A1D07-69BF-4B4F-ADBB-AA666638EE0E}"/>
    <hyperlink ref="H1707:I1707" location="I9.02" display="I9.02" xr:uid="{2461BAAC-731D-4A70-8694-563FB802AB03}"/>
    <hyperlink ref="H1744:I1744" location="I9.03" display="I9.03" xr:uid="{18E2F960-9C8C-4076-86C9-E1C19B07ABA1}"/>
    <hyperlink ref="H1781:I1781" location="I9.04" display="I9.04" xr:uid="{06EF1B28-12E0-417B-BF79-F80BA8D23E47}"/>
    <hyperlink ref="H1818:I1818" location="I10.01" display="I10.01" xr:uid="{8DC1F390-B08D-440F-BE8E-0C69A7619619}"/>
    <hyperlink ref="H1855:I1855" location="I10.02" display="I10.02" xr:uid="{37EC349A-9580-4973-BEFA-AA8552CFEF27}"/>
    <hyperlink ref="H1892:I1892" location="I10.03" display="I10.03" xr:uid="{E287ECBA-BA8D-45A4-A923-B713AE60CE30}"/>
    <hyperlink ref="H1929:I1929" location="I11.01" display="I11.01" xr:uid="{8C660AD1-8DF2-4729-B37E-EFD0C16DA054}"/>
  </hyperlinks>
  <pageMargins left="0.25" right="0.25" top="0.75" bottom="0.75" header="0.3" footer="0.3"/>
  <pageSetup scale="41" fitToHeight="0" orientation="landscape" r:id="rId1"/>
  <rowBreaks count="53" manualBreakCount="53">
    <brk id="37" max="16383" man="1"/>
    <brk id="74" max="16383" man="1"/>
    <brk id="111" max="16383" man="1"/>
    <brk id="147" max="16383" man="1"/>
    <brk id="184" max="16383" man="1"/>
    <brk id="220" max="16383" man="1"/>
    <brk id="256" max="16383" man="1"/>
    <brk id="293" max="16383" man="1"/>
    <brk id="330" max="16383" man="1"/>
    <brk id="367" max="16383" man="1"/>
    <brk id="404" max="16383" man="1"/>
    <brk id="441" max="16383" man="1"/>
    <brk id="478" max="16383" man="1"/>
    <brk id="515" max="16383" man="1"/>
    <brk id="552" max="16383" man="1"/>
    <brk id="589" max="16383" man="1"/>
    <brk id="626" max="16383" man="1"/>
    <brk id="663" max="16383" man="1"/>
    <brk id="700" max="16383" man="1"/>
    <brk id="737" max="16383" man="1"/>
    <brk id="774" max="16383" man="1"/>
    <brk id="811" max="16383" man="1"/>
    <brk id="848" max="16383" man="1"/>
    <brk id="885" max="16383" man="1"/>
    <brk id="922" max="16383" man="1"/>
    <brk id="959" max="16383" man="1"/>
    <brk id="996" max="16383" man="1"/>
    <brk id="1033" max="16383" man="1"/>
    <brk id="1070" max="16383" man="1"/>
    <brk id="1107" max="16383" man="1"/>
    <brk id="1144" max="16383" man="1"/>
    <brk id="1181" max="16383" man="1"/>
    <brk id="1218" max="16383" man="1"/>
    <brk id="1255" max="16383" man="1"/>
    <brk id="1292" max="16383" man="1"/>
    <brk id="1329" max="16383" man="1"/>
    <brk id="1366" max="16383" man="1"/>
    <brk id="1403" max="16383" man="1"/>
    <brk id="1440" max="16383" man="1"/>
    <brk id="1477" max="16383" man="1"/>
    <brk id="1514" max="16383" man="1"/>
    <brk id="1551" max="16383" man="1"/>
    <brk id="1588" max="16383" man="1"/>
    <brk id="1625" max="16383" man="1"/>
    <brk id="1662" max="16383" man="1"/>
    <brk id="1699" max="16383" man="1"/>
    <brk id="1736" max="16383" man="1"/>
    <brk id="1773" max="16383" man="1"/>
    <brk id="1810" max="16383" man="1"/>
    <brk id="1847" max="16383" man="1"/>
    <brk id="1884" max="16383" man="1"/>
    <brk id="1921" max="16383" man="1"/>
    <brk id="1958"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7C64E1-F867-4F6A-B272-D4699C44779F}">
  <sheetPr codeName="Hoja4">
    <pageSetUpPr fitToPage="1"/>
  </sheetPr>
  <dimension ref="A1:O4757"/>
  <sheetViews>
    <sheetView view="pageBreakPreview" topLeftCell="A2348" zoomScale="85" zoomScaleNormal="100" zoomScaleSheetLayoutView="85" workbookViewId="0">
      <selection activeCell="F58" sqref="F58"/>
    </sheetView>
  </sheetViews>
  <sheetFormatPr baseColWidth="10" defaultRowHeight="15" x14ac:dyDescent="0.25"/>
  <cols>
    <col min="1" max="1" width="3.140625" customWidth="1"/>
    <col min="2" max="2" width="13.5703125" customWidth="1"/>
    <col min="3" max="3" width="30.140625" customWidth="1"/>
    <col min="5" max="5" width="12.42578125" customWidth="1"/>
    <col min="6" max="6" width="15.140625" customWidth="1"/>
    <col min="7" max="7" width="21.85546875" customWidth="1"/>
    <col min="8" max="8" width="16.85546875" bestFit="1" customWidth="1"/>
    <col min="9" max="9" width="3.140625" customWidth="1"/>
  </cols>
  <sheetData>
    <row r="1" spans="2:8" x14ac:dyDescent="0.25">
      <c r="B1" s="946"/>
      <c r="C1" s="942"/>
      <c r="D1" s="943" t="s">
        <v>148</v>
      </c>
      <c r="E1" s="944"/>
      <c r="F1" s="945"/>
      <c r="G1" s="57" t="s">
        <v>149</v>
      </c>
      <c r="H1" s="58" t="s">
        <v>150</v>
      </c>
    </row>
    <row r="2" spans="2:8" x14ac:dyDescent="0.25">
      <c r="B2" s="947"/>
      <c r="C2" s="856"/>
      <c r="D2" s="862"/>
      <c r="E2" s="863"/>
      <c r="F2" s="864"/>
      <c r="G2" s="59" t="s">
        <v>151</v>
      </c>
      <c r="H2" s="60"/>
    </row>
    <row r="3" spans="2:8" x14ac:dyDescent="0.25">
      <c r="B3" s="947"/>
      <c r="C3" s="856"/>
      <c r="D3" s="862"/>
      <c r="E3" s="863"/>
      <c r="F3" s="864"/>
      <c r="G3" s="59" t="s">
        <v>152</v>
      </c>
      <c r="H3" s="61">
        <v>44901</v>
      </c>
    </row>
    <row r="4" spans="2:8" x14ac:dyDescent="0.25">
      <c r="B4" s="948"/>
      <c r="C4" s="858"/>
      <c r="D4" s="865"/>
      <c r="E4" s="866"/>
      <c r="F4" s="867"/>
      <c r="G4" s="62"/>
      <c r="H4" s="63"/>
    </row>
    <row r="5" spans="2:8" x14ac:dyDescent="0.25">
      <c r="B5" s="64"/>
      <c r="C5" s="65"/>
      <c r="D5" s="66"/>
      <c r="E5" s="66"/>
      <c r="F5" s="67"/>
      <c r="G5" s="65"/>
      <c r="H5" s="68"/>
    </row>
    <row r="6" spans="2:8" x14ac:dyDescent="0.25">
      <c r="B6" s="69" t="s">
        <v>153</v>
      </c>
      <c r="C6" s="868" t="str">
        <f>PRESUPUESTO!F12</f>
        <v>LOCALIZACIÓN, TRAZADO, REPLANTEO Y NIVELACIÓN. INCLUYE ENTREGA DE PLANOS Y CARTERA.</v>
      </c>
      <c r="D6" s="868"/>
      <c r="E6" s="868"/>
      <c r="F6" s="868"/>
      <c r="G6" s="868"/>
      <c r="H6" s="70" t="s">
        <v>154</v>
      </c>
    </row>
    <row r="7" spans="2:8" x14ac:dyDescent="0.25">
      <c r="B7" s="71">
        <f>PRESUPUESTO!B12</f>
        <v>1.01</v>
      </c>
      <c r="C7" s="868"/>
      <c r="D7" s="868"/>
      <c r="E7" s="868"/>
      <c r="F7" s="868"/>
      <c r="G7" s="868"/>
      <c r="H7" s="70" t="str">
        <f>PRESUPUESTO!G12</f>
        <v>M2</v>
      </c>
    </row>
    <row r="8" spans="2:8" x14ac:dyDescent="0.25">
      <c r="B8" s="72" t="s">
        <v>155</v>
      </c>
      <c r="C8" s="65"/>
      <c r="D8" s="66"/>
      <c r="E8" s="66"/>
      <c r="F8" s="67"/>
      <c r="G8" s="65"/>
      <c r="H8" s="68"/>
    </row>
    <row r="9" spans="2:8" x14ac:dyDescent="0.25">
      <c r="B9" s="73" t="s">
        <v>156</v>
      </c>
      <c r="C9" s="74"/>
      <c r="D9" s="75" t="s">
        <v>157</v>
      </c>
      <c r="E9" s="75" t="s">
        <v>158</v>
      </c>
      <c r="F9" s="75" t="s">
        <v>159</v>
      </c>
      <c r="G9" s="76" t="s">
        <v>160</v>
      </c>
      <c r="H9" s="77"/>
    </row>
    <row r="10" spans="2:8" x14ac:dyDescent="0.25">
      <c r="B10" s="949" t="s">
        <v>161</v>
      </c>
      <c r="C10" s="950"/>
      <c r="D10" s="78" t="s">
        <v>162</v>
      </c>
      <c r="E10" s="79">
        <v>0.05</v>
      </c>
      <c r="F10" s="80">
        <f>+H40</f>
        <v>1266.5760714285714</v>
      </c>
      <c r="G10" s="81">
        <f>F10*E10</f>
        <v>63.328803571428573</v>
      </c>
      <c r="H10" s="951"/>
    </row>
    <row r="11" spans="2:8" x14ac:dyDescent="0.25">
      <c r="B11" s="954" t="s">
        <v>163</v>
      </c>
      <c r="C11" s="955"/>
      <c r="D11" s="78" t="s">
        <v>164</v>
      </c>
      <c r="E11" s="82">
        <f>1/(F37)</f>
        <v>2.8571428571428571E-3</v>
      </c>
      <c r="F11" s="83">
        <v>650000</v>
      </c>
      <c r="G11" s="81">
        <f>+F11*E11</f>
        <v>1857.1428571428571</v>
      </c>
      <c r="H11" s="952"/>
    </row>
    <row r="12" spans="2:8" x14ac:dyDescent="0.25">
      <c r="B12" s="956"/>
      <c r="C12" s="957"/>
      <c r="D12" s="78"/>
      <c r="E12" s="82"/>
      <c r="F12" s="83"/>
      <c r="G12" s="81">
        <f>+F12*E12</f>
        <v>0</v>
      </c>
      <c r="H12" s="952"/>
    </row>
    <row r="13" spans="2:8" x14ac:dyDescent="0.25">
      <c r="B13" s="956"/>
      <c r="C13" s="957"/>
      <c r="D13" s="84"/>
      <c r="E13" s="82"/>
      <c r="F13" s="83"/>
      <c r="G13" s="81">
        <f>+F13*E13</f>
        <v>0</v>
      </c>
      <c r="H13" s="953"/>
    </row>
    <row r="14" spans="2:8" x14ac:dyDescent="0.25">
      <c r="B14" s="85"/>
      <c r="C14" s="86"/>
      <c r="D14" s="87"/>
      <c r="E14" s="87"/>
      <c r="F14" s="88"/>
      <c r="G14" s="89" t="s">
        <v>165</v>
      </c>
      <c r="H14" s="90">
        <f>+SUM(G10:G13)</f>
        <v>1920.4716607142857</v>
      </c>
    </row>
    <row r="15" spans="2:8" x14ac:dyDescent="0.25">
      <c r="B15" s="85"/>
      <c r="C15" s="86"/>
      <c r="D15" s="87"/>
      <c r="E15" s="87"/>
      <c r="F15" s="88"/>
      <c r="G15" s="86"/>
      <c r="H15" s="68"/>
    </row>
    <row r="16" spans="2:8" x14ac:dyDescent="0.25">
      <c r="B16" s="91" t="s">
        <v>166</v>
      </c>
      <c r="C16" s="86"/>
      <c r="D16" s="87"/>
      <c r="E16" s="87"/>
      <c r="F16" s="88"/>
      <c r="G16" s="86"/>
      <c r="H16" s="68"/>
    </row>
    <row r="17" spans="2:8" x14ac:dyDescent="0.25">
      <c r="B17" s="959" t="s">
        <v>156</v>
      </c>
      <c r="C17" s="960"/>
      <c r="D17" s="92" t="s">
        <v>157</v>
      </c>
      <c r="E17" s="92" t="s">
        <v>158</v>
      </c>
      <c r="F17" s="93" t="s">
        <v>160</v>
      </c>
      <c r="G17" s="94" t="s">
        <v>167</v>
      </c>
      <c r="H17" s="77"/>
    </row>
    <row r="18" spans="2:8" x14ac:dyDescent="0.25">
      <c r="B18" s="961" t="s">
        <v>168</v>
      </c>
      <c r="C18" s="962"/>
      <c r="D18" s="95" t="s">
        <v>169</v>
      </c>
      <c r="E18" s="95">
        <f>+E10</f>
        <v>0.05</v>
      </c>
      <c r="F18" s="96">
        <f>+F10*0.5</f>
        <v>633.28803571428568</v>
      </c>
      <c r="G18" s="97">
        <f t="shared" ref="G18:G25" si="0">F18*E18</f>
        <v>31.664401785714286</v>
      </c>
      <c r="H18" s="951"/>
    </row>
    <row r="19" spans="2:8" x14ac:dyDescent="0.25">
      <c r="B19" s="961" t="s">
        <v>170</v>
      </c>
      <c r="C19" s="962" t="s">
        <v>171</v>
      </c>
      <c r="D19" s="98" t="s">
        <v>172</v>
      </c>
      <c r="E19" s="99">
        <f>1/(F37*3)</f>
        <v>9.5238095238095238E-4</v>
      </c>
      <c r="F19" s="100">
        <f>20700*1.04</f>
        <v>21528</v>
      </c>
      <c r="G19" s="81">
        <f t="shared" si="0"/>
        <v>20.502857142857142</v>
      </c>
      <c r="H19" s="952"/>
    </row>
    <row r="20" spans="2:8" x14ac:dyDescent="0.25">
      <c r="B20" s="963" t="s">
        <v>173</v>
      </c>
      <c r="C20" s="964"/>
      <c r="D20" s="78" t="s">
        <v>172</v>
      </c>
      <c r="E20" s="78">
        <f>+E19*3</f>
        <v>2.8571428571428571E-3</v>
      </c>
      <c r="F20" s="80">
        <v>4900</v>
      </c>
      <c r="G20" s="81">
        <f t="shared" si="0"/>
        <v>14</v>
      </c>
      <c r="H20" s="952"/>
    </row>
    <row r="21" spans="2:8" x14ac:dyDescent="0.25">
      <c r="B21" s="965"/>
      <c r="C21" s="966"/>
      <c r="D21" s="78"/>
      <c r="E21" s="101"/>
      <c r="F21" s="80"/>
      <c r="G21" s="81">
        <f t="shared" si="0"/>
        <v>0</v>
      </c>
      <c r="H21" s="952"/>
    </row>
    <row r="22" spans="2:8" x14ac:dyDescent="0.25">
      <c r="B22" s="965"/>
      <c r="C22" s="966"/>
      <c r="D22" s="78"/>
      <c r="E22" s="101"/>
      <c r="F22" s="80"/>
      <c r="G22" s="81">
        <f t="shared" si="0"/>
        <v>0</v>
      </c>
      <c r="H22" s="952"/>
    </row>
    <row r="23" spans="2:8" x14ac:dyDescent="0.25">
      <c r="B23" s="956"/>
      <c r="C23" s="957"/>
      <c r="D23" s="78"/>
      <c r="E23" s="101"/>
      <c r="F23" s="80"/>
      <c r="G23" s="81">
        <f t="shared" si="0"/>
        <v>0</v>
      </c>
      <c r="H23" s="952"/>
    </row>
    <row r="24" spans="2:8" x14ac:dyDescent="0.25">
      <c r="B24" s="965"/>
      <c r="C24" s="966"/>
      <c r="D24" s="78"/>
      <c r="E24" s="101"/>
      <c r="F24" s="80"/>
      <c r="G24" s="81">
        <f t="shared" si="0"/>
        <v>0</v>
      </c>
      <c r="H24" s="952"/>
    </row>
    <row r="25" spans="2:8" x14ac:dyDescent="0.25">
      <c r="B25" s="965"/>
      <c r="C25" s="966"/>
      <c r="D25" s="78"/>
      <c r="E25" s="101"/>
      <c r="F25" s="80"/>
      <c r="G25" s="81">
        <f t="shared" si="0"/>
        <v>0</v>
      </c>
      <c r="H25" s="953"/>
    </row>
    <row r="26" spans="2:8" x14ac:dyDescent="0.25">
      <c r="B26" s="85"/>
      <c r="C26" s="86"/>
      <c r="D26" s="87"/>
      <c r="E26" s="87"/>
      <c r="F26" s="88"/>
      <c r="G26" s="89" t="s">
        <v>165</v>
      </c>
      <c r="H26" s="90">
        <f>+SUM(G18:G25)</f>
        <v>66.167258928571428</v>
      </c>
    </row>
    <row r="27" spans="2:8" x14ac:dyDescent="0.25">
      <c r="B27" s="85"/>
      <c r="C27" s="86"/>
      <c r="D27" s="87"/>
      <c r="E27" s="87"/>
      <c r="F27" s="88"/>
      <c r="G27" s="86"/>
      <c r="H27" s="68"/>
    </row>
    <row r="28" spans="2:8" x14ac:dyDescent="0.25">
      <c r="B28" s="91" t="s">
        <v>174</v>
      </c>
      <c r="C28" s="86"/>
      <c r="D28" s="87"/>
      <c r="E28" s="87"/>
      <c r="F28" s="88"/>
      <c r="G28" s="86"/>
      <c r="H28" s="68"/>
    </row>
    <row r="29" spans="2:8" x14ac:dyDescent="0.25">
      <c r="B29" s="959" t="s">
        <v>156</v>
      </c>
      <c r="C29" s="960"/>
      <c r="D29" s="92" t="s">
        <v>175</v>
      </c>
      <c r="E29" s="92" t="s">
        <v>176</v>
      </c>
      <c r="F29" s="93" t="s">
        <v>177</v>
      </c>
      <c r="G29" s="94" t="s">
        <v>178</v>
      </c>
      <c r="H29" s="102" t="s">
        <v>160</v>
      </c>
    </row>
    <row r="30" spans="2:8" x14ac:dyDescent="0.25">
      <c r="B30" s="965"/>
      <c r="C30" s="966"/>
      <c r="D30" s="78"/>
      <c r="E30" s="101"/>
      <c r="F30" s="103"/>
      <c r="G30" s="81">
        <f>F30*E30</f>
        <v>0</v>
      </c>
      <c r="H30" s="104">
        <f>+E30*F30*G30</f>
        <v>0</v>
      </c>
    </row>
    <row r="31" spans="2:8" x14ac:dyDescent="0.25">
      <c r="B31" s="967"/>
      <c r="C31" s="968"/>
      <c r="D31" s="78"/>
      <c r="E31" s="101"/>
      <c r="F31" s="105"/>
      <c r="G31" s="81">
        <f>F31*E31</f>
        <v>0</v>
      </c>
      <c r="H31" s="104">
        <f>+E31*F31*G31</f>
        <v>0</v>
      </c>
    </row>
    <row r="32" spans="2:8" x14ac:dyDescent="0.25">
      <c r="B32" s="965"/>
      <c r="C32" s="966"/>
      <c r="D32" s="78"/>
      <c r="E32" s="101"/>
      <c r="F32" s="105"/>
      <c r="G32" s="81">
        <f>F32*E32</f>
        <v>0</v>
      </c>
      <c r="H32" s="104">
        <f>+E32*F32*G32</f>
        <v>0</v>
      </c>
    </row>
    <row r="33" spans="2:8" x14ac:dyDescent="0.25">
      <c r="B33" s="85"/>
      <c r="C33" s="86"/>
      <c r="D33" s="87"/>
      <c r="E33" s="87"/>
      <c r="F33" s="88"/>
      <c r="G33" s="89" t="s">
        <v>165</v>
      </c>
      <c r="H33" s="90">
        <f>+SUM(H30:H32)</f>
        <v>0</v>
      </c>
    </row>
    <row r="34" spans="2:8" x14ac:dyDescent="0.25">
      <c r="B34" s="85"/>
      <c r="C34" s="86"/>
      <c r="D34" s="87"/>
      <c r="E34" s="87"/>
      <c r="F34" s="88"/>
      <c r="G34" s="86"/>
      <c r="H34" s="68"/>
    </row>
    <row r="35" spans="2:8" x14ac:dyDescent="0.25">
      <c r="B35" s="91" t="s">
        <v>179</v>
      </c>
      <c r="C35" s="86"/>
      <c r="D35" s="87"/>
      <c r="E35" s="87"/>
      <c r="F35" s="88"/>
      <c r="G35" s="86"/>
      <c r="H35" s="68"/>
    </row>
    <row r="36" spans="2:8" x14ac:dyDescent="0.25">
      <c r="B36" s="106" t="s">
        <v>180</v>
      </c>
      <c r="C36" s="107" t="s">
        <v>181</v>
      </c>
      <c r="D36" s="92" t="s">
        <v>182</v>
      </c>
      <c r="E36" s="92" t="s">
        <v>183</v>
      </c>
      <c r="F36" s="93" t="s">
        <v>184</v>
      </c>
      <c r="G36" s="108" t="s">
        <v>185</v>
      </c>
      <c r="H36" s="77"/>
    </row>
    <row r="37" spans="2:8" x14ac:dyDescent="0.25">
      <c r="B37" s="109" t="s">
        <v>132</v>
      </c>
      <c r="C37" s="110">
        <f>+VLOOKUP(B37,MO!$D$13:$E$80,2,FALSE)</f>
        <v>113880</v>
      </c>
      <c r="D37" s="111">
        <v>0.85</v>
      </c>
      <c r="E37" s="81">
        <f>C37+(C37*D37)</f>
        <v>210678</v>
      </c>
      <c r="F37" s="112">
        <v>350</v>
      </c>
      <c r="G37" s="113">
        <f>+E37/F37</f>
        <v>601.93714285714282</v>
      </c>
      <c r="H37" s="951"/>
    </row>
    <row r="38" spans="2:8" x14ac:dyDescent="0.25">
      <c r="B38" s="109" t="s">
        <v>110</v>
      </c>
      <c r="C38" s="110">
        <f>+VLOOKUP(B38,MO!$D$13:$E$80,2,FALSE)</f>
        <v>54567.499999999993</v>
      </c>
      <c r="D38" s="111">
        <v>0.85</v>
      </c>
      <c r="E38" s="81">
        <f>C38+(C38*D38)</f>
        <v>100949.87499999999</v>
      </c>
      <c r="F38" s="112">
        <f>+F37</f>
        <v>350</v>
      </c>
      <c r="G38" s="113">
        <f>+E38/F38</f>
        <v>288.42821428571426</v>
      </c>
      <c r="H38" s="952"/>
    </row>
    <row r="39" spans="2:8" x14ac:dyDescent="0.25">
      <c r="B39" s="114" t="s">
        <v>134</v>
      </c>
      <c r="C39" s="110">
        <f>+VLOOKUP(B39,MO!$D$13:$E$80,2,FALSE)</f>
        <v>71175</v>
      </c>
      <c r="D39" s="111">
        <v>0.85</v>
      </c>
      <c r="E39" s="81">
        <f>C39+(C39*D39)</f>
        <v>131673.75</v>
      </c>
      <c r="F39" s="112">
        <f>+F38</f>
        <v>350</v>
      </c>
      <c r="G39" s="113">
        <f>+E39/F39</f>
        <v>376.21071428571429</v>
      </c>
      <c r="H39" s="953"/>
    </row>
    <row r="40" spans="2:8" x14ac:dyDescent="0.25">
      <c r="B40" s="64"/>
      <c r="C40" s="65"/>
      <c r="D40" s="66"/>
      <c r="E40" s="66"/>
      <c r="F40" s="67"/>
      <c r="G40" s="115" t="s">
        <v>165</v>
      </c>
      <c r="H40" s="90">
        <f>+SUM(G37:G39)</f>
        <v>1266.5760714285714</v>
      </c>
    </row>
    <row r="41" spans="2:8" x14ac:dyDescent="0.25">
      <c r="B41" s="64"/>
      <c r="C41" s="65"/>
      <c r="D41" s="66"/>
      <c r="E41" s="66"/>
      <c r="F41" s="67"/>
      <c r="G41" s="65"/>
      <c r="H41" s="116"/>
    </row>
    <row r="42" spans="2:8" ht="15.75" x14ac:dyDescent="0.25">
      <c r="B42" s="64"/>
      <c r="C42" s="65"/>
      <c r="D42" s="66"/>
      <c r="E42" s="66"/>
      <c r="F42" s="117" t="s">
        <v>186</v>
      </c>
      <c r="G42" s="118"/>
      <c r="H42" s="119">
        <f>ROUND(H40+H33+H26+H14,0)</f>
        <v>3253</v>
      </c>
    </row>
    <row r="43" spans="2:8" x14ac:dyDescent="0.25">
      <c r="B43" s="64"/>
      <c r="C43" s="65"/>
      <c r="D43" s="66"/>
      <c r="E43" s="66"/>
      <c r="F43" s="67"/>
      <c r="G43" s="65"/>
      <c r="H43" s="68"/>
    </row>
    <row r="44" spans="2:8" x14ac:dyDescent="0.25">
      <c r="B44" s="72" t="s">
        <v>187</v>
      </c>
      <c r="C44" s="65"/>
      <c r="D44" s="66"/>
      <c r="E44" s="66"/>
      <c r="F44" s="67"/>
      <c r="G44" s="65"/>
      <c r="H44" s="68"/>
    </row>
    <row r="45" spans="2:8" x14ac:dyDescent="0.25">
      <c r="B45" s="120" t="s">
        <v>31</v>
      </c>
      <c r="C45" s="121"/>
      <c r="D45" s="122"/>
      <c r="E45" s="122"/>
      <c r="F45" s="123" t="s">
        <v>72</v>
      </c>
      <c r="G45" s="124"/>
      <c r="H45" s="77"/>
    </row>
    <row r="46" spans="2:8" x14ac:dyDescent="0.25">
      <c r="B46" s="958" t="s">
        <v>24</v>
      </c>
      <c r="C46" s="851"/>
      <c r="D46" s="125"/>
      <c r="E46" s="125"/>
      <c r="F46" s="126">
        <v>0.2</v>
      </c>
      <c r="G46" s="127"/>
      <c r="H46" s="128">
        <f>H42*F46</f>
        <v>650.6</v>
      </c>
    </row>
    <row r="47" spans="2:8" x14ac:dyDescent="0.25">
      <c r="B47" s="958" t="s">
        <v>25</v>
      </c>
      <c r="C47" s="851"/>
      <c r="D47" s="125"/>
      <c r="E47" s="125"/>
      <c r="F47" s="126">
        <v>0.05</v>
      </c>
      <c r="G47" s="127"/>
      <c r="H47" s="128">
        <f>H42*F47</f>
        <v>162.65</v>
      </c>
    </row>
    <row r="48" spans="2:8" x14ac:dyDescent="0.25">
      <c r="B48" s="973" t="s">
        <v>27</v>
      </c>
      <c r="C48" s="974"/>
      <c r="D48" s="125"/>
      <c r="E48" s="125"/>
      <c r="F48" s="126">
        <v>0.05</v>
      </c>
      <c r="G48" s="127"/>
      <c r="H48" s="128">
        <f>H42*F48</f>
        <v>162.65</v>
      </c>
    </row>
    <row r="49" spans="2:8" x14ac:dyDescent="0.25">
      <c r="B49" s="64"/>
      <c r="C49" s="65"/>
      <c r="D49" s="66"/>
      <c r="E49" s="66"/>
      <c r="F49" s="67"/>
      <c r="G49" s="115" t="s">
        <v>165</v>
      </c>
      <c r="H49" s="90">
        <f>+SUM(H46:H48)</f>
        <v>975.9</v>
      </c>
    </row>
    <row r="50" spans="2:8" x14ac:dyDescent="0.25">
      <c r="B50" s="64"/>
      <c r="C50" s="65"/>
      <c r="D50" s="66"/>
      <c r="E50" s="66"/>
      <c r="F50" s="67"/>
      <c r="G50" s="65"/>
      <c r="H50" s="68"/>
    </row>
    <row r="51" spans="2:8" x14ac:dyDescent="0.25">
      <c r="B51" s="64"/>
      <c r="C51" s="129" t="s">
        <v>188</v>
      </c>
      <c r="D51" s="66"/>
      <c r="E51" s="66"/>
      <c r="F51" s="117" t="s">
        <v>189</v>
      </c>
      <c r="G51" s="118"/>
      <c r="H51" s="130">
        <f>H42+H49</f>
        <v>4228.8999999999996</v>
      </c>
    </row>
    <row r="52" spans="2:8" x14ac:dyDescent="0.25">
      <c r="B52" s="131"/>
      <c r="C52" s="132"/>
      <c r="D52" s="132"/>
      <c r="E52" s="132"/>
      <c r="F52" s="132"/>
      <c r="G52" s="132"/>
      <c r="H52" s="133"/>
    </row>
    <row r="53" spans="2:8" x14ac:dyDescent="0.25">
      <c r="B53" s="131"/>
      <c r="C53" s="132"/>
      <c r="D53" s="132"/>
      <c r="E53" s="132"/>
      <c r="F53" s="134" t="s">
        <v>190</v>
      </c>
      <c r="G53" s="132"/>
      <c r="H53" s="133"/>
    </row>
    <row r="54" spans="2:8" x14ac:dyDescent="0.25">
      <c r="B54" s="131"/>
      <c r="C54" s="132"/>
      <c r="D54" s="132"/>
      <c r="E54" s="132"/>
      <c r="F54" s="134" t="s">
        <v>191</v>
      </c>
      <c r="G54" s="132"/>
      <c r="H54" s="133"/>
    </row>
    <row r="55" spans="2:8" x14ac:dyDescent="0.25">
      <c r="B55" s="131"/>
      <c r="C55" s="132"/>
      <c r="D55" s="132"/>
      <c r="E55" s="132"/>
      <c r="F55" s="134" t="s">
        <v>192</v>
      </c>
      <c r="G55" s="132"/>
      <c r="H55" s="133"/>
    </row>
    <row r="56" spans="2:8" x14ac:dyDescent="0.25">
      <c r="B56" s="131"/>
      <c r="C56" s="132"/>
      <c r="D56" s="132"/>
      <c r="E56" s="132"/>
      <c r="F56" s="134" t="s">
        <v>193</v>
      </c>
      <c r="G56" s="132"/>
      <c r="H56" s="133"/>
    </row>
    <row r="57" spans="2:8" x14ac:dyDescent="0.25">
      <c r="B57" s="131"/>
      <c r="C57" s="132"/>
      <c r="D57" s="132"/>
      <c r="E57" s="132"/>
      <c r="F57" s="132"/>
      <c r="G57" s="132"/>
      <c r="H57" s="133"/>
    </row>
    <row r="58" spans="2:8" x14ac:dyDescent="0.25">
      <c r="B58" s="131"/>
      <c r="C58" s="135" t="s">
        <v>194</v>
      </c>
      <c r="D58" s="132"/>
      <c r="E58" s="132"/>
      <c r="F58" s="132"/>
      <c r="G58" s="132"/>
      <c r="H58" s="133"/>
    </row>
    <row r="59" spans="2:8" x14ac:dyDescent="0.25">
      <c r="B59" s="131"/>
      <c r="C59" s="136" t="s">
        <v>195</v>
      </c>
      <c r="D59" s="132"/>
      <c r="E59" s="132"/>
      <c r="F59" s="132"/>
      <c r="G59" s="132"/>
      <c r="H59" s="133"/>
    </row>
    <row r="60" spans="2:8" x14ac:dyDescent="0.25">
      <c r="B60" s="131"/>
      <c r="C60" s="137">
        <v>1</v>
      </c>
      <c r="D60" s="132"/>
      <c r="E60" s="132"/>
      <c r="F60" s="132"/>
      <c r="G60" s="132"/>
      <c r="H60" s="133"/>
    </row>
    <row r="61" spans="2:8" x14ac:dyDescent="0.25">
      <c r="B61" s="131"/>
      <c r="C61" s="137">
        <v>2</v>
      </c>
      <c r="D61" s="132"/>
      <c r="E61" s="132"/>
      <c r="F61" s="132"/>
      <c r="G61" s="132"/>
      <c r="H61" s="133"/>
    </row>
    <row r="62" spans="2:8" x14ac:dyDescent="0.25">
      <c r="B62" s="131"/>
      <c r="C62" s="137">
        <v>3</v>
      </c>
      <c r="D62" s="132"/>
      <c r="E62" s="132"/>
      <c r="F62" s="132"/>
      <c r="G62" s="132"/>
      <c r="H62" s="133"/>
    </row>
    <row r="63" spans="2:8" x14ac:dyDescent="0.25">
      <c r="B63" s="131"/>
      <c r="C63" s="137"/>
      <c r="D63" s="132"/>
      <c r="E63" s="132"/>
      <c r="F63" s="134" t="s">
        <v>190</v>
      </c>
      <c r="G63" s="132"/>
      <c r="H63" s="133"/>
    </row>
    <row r="64" spans="2:8" x14ac:dyDescent="0.25">
      <c r="B64" s="131"/>
      <c r="C64" s="132"/>
      <c r="D64" s="132"/>
      <c r="E64" s="132"/>
      <c r="F64" s="134" t="s">
        <v>191</v>
      </c>
      <c r="G64" s="132"/>
      <c r="H64" s="133"/>
    </row>
    <row r="65" spans="2:8" x14ac:dyDescent="0.25">
      <c r="B65" s="131"/>
      <c r="C65" s="132"/>
      <c r="D65" s="132"/>
      <c r="E65" s="132"/>
      <c r="F65" s="134" t="s">
        <v>196</v>
      </c>
      <c r="G65" s="132"/>
      <c r="H65" s="133"/>
    </row>
    <row r="66" spans="2:8" x14ac:dyDescent="0.25">
      <c r="B66" s="131"/>
      <c r="C66" s="132"/>
      <c r="D66" s="132"/>
      <c r="E66" s="132"/>
      <c r="F66" s="134" t="s">
        <v>193</v>
      </c>
      <c r="G66" s="132"/>
      <c r="H66" s="133"/>
    </row>
    <row r="67" spans="2:8" ht="15.75" thickBot="1" x14ac:dyDescent="0.3">
      <c r="B67" s="138"/>
      <c r="C67" s="139"/>
      <c r="D67" s="139"/>
      <c r="E67" s="139"/>
      <c r="F67" s="140"/>
      <c r="G67" s="139"/>
      <c r="H67" s="141"/>
    </row>
    <row r="68" spans="2:8" x14ac:dyDescent="0.25">
      <c r="B68" s="946"/>
      <c r="C68" s="942"/>
      <c r="D68" s="943" t="s">
        <v>148</v>
      </c>
      <c r="E68" s="944"/>
      <c r="F68" s="945"/>
      <c r="G68" s="57" t="s">
        <v>149</v>
      </c>
      <c r="H68" s="58" t="s">
        <v>150</v>
      </c>
    </row>
    <row r="69" spans="2:8" x14ac:dyDescent="0.25">
      <c r="B69" s="947"/>
      <c r="C69" s="856"/>
      <c r="D69" s="862"/>
      <c r="E69" s="863"/>
      <c r="F69" s="864"/>
      <c r="G69" s="59" t="s">
        <v>151</v>
      </c>
      <c r="H69" s="60"/>
    </row>
    <row r="70" spans="2:8" x14ac:dyDescent="0.25">
      <c r="B70" s="947"/>
      <c r="C70" s="856"/>
      <c r="D70" s="862"/>
      <c r="E70" s="863"/>
      <c r="F70" s="864"/>
      <c r="G70" s="59" t="s">
        <v>152</v>
      </c>
      <c r="H70" s="61">
        <v>44901</v>
      </c>
    </row>
    <row r="71" spans="2:8" x14ac:dyDescent="0.25">
      <c r="B71" s="948"/>
      <c r="C71" s="858"/>
      <c r="D71" s="865"/>
      <c r="E71" s="866"/>
      <c r="F71" s="867"/>
      <c r="G71" s="62"/>
      <c r="H71" s="63"/>
    </row>
    <row r="72" spans="2:8" x14ac:dyDescent="0.25">
      <c r="B72" s="64"/>
      <c r="C72" s="65"/>
      <c r="D72" s="66"/>
      <c r="E72" s="66"/>
      <c r="F72" s="67"/>
      <c r="G72" s="65"/>
      <c r="H72" s="68"/>
    </row>
    <row r="73" spans="2:8" x14ac:dyDescent="0.25">
      <c r="B73" s="69" t="s">
        <v>153</v>
      </c>
      <c r="C73" s="868" t="str">
        <f>PRESUPUESTO!F13</f>
        <v>CERRAMIENTO  (8 HILERAS DE ALAMBRE LISO CALIBRE 12, CON POSTE DE CONCRETO DE 10 CM X 10 CM Y 3 M DE ALTURA, CON BRAZO, 8 HUECOS.  ENTERRADO COMO MIN. 0.60m, CON PEDESTAL EN CONCRETO 30X30, NTERCALADO CADA 1,2 M  ENTRE POSTES Y CONTRAFUERTES AL INCIO Y FINAL DE CADA TRAMO Y ESQUINAS. CON AMARRE DE SEGURIDAD PARA CADA HILO DE ALAMBRE EN LOS POSTES</v>
      </c>
      <c r="D73" s="868"/>
      <c r="E73" s="868"/>
      <c r="F73" s="868"/>
      <c r="G73" s="868"/>
      <c r="H73" s="70" t="s">
        <v>154</v>
      </c>
    </row>
    <row r="74" spans="2:8" x14ac:dyDescent="0.25">
      <c r="B74" s="71">
        <f>PRESUPUESTO!B13</f>
        <v>1.02</v>
      </c>
      <c r="C74" s="868"/>
      <c r="D74" s="868"/>
      <c r="E74" s="868"/>
      <c r="F74" s="868"/>
      <c r="G74" s="868"/>
      <c r="H74" s="70" t="str">
        <f>PRESUPUESTO!G13</f>
        <v>ML</v>
      </c>
    </row>
    <row r="75" spans="2:8" x14ac:dyDescent="0.25">
      <c r="B75" s="72" t="s">
        <v>155</v>
      </c>
      <c r="C75" s="65"/>
      <c r="D75" s="66"/>
      <c r="E75" s="66"/>
      <c r="F75" s="67"/>
      <c r="G75" s="65"/>
      <c r="H75" s="68"/>
    </row>
    <row r="76" spans="2:8" x14ac:dyDescent="0.25">
      <c r="B76" s="73" t="s">
        <v>156</v>
      </c>
      <c r="C76" s="74"/>
      <c r="D76" s="75" t="s">
        <v>157</v>
      </c>
      <c r="E76" s="75" t="s">
        <v>158</v>
      </c>
      <c r="F76" s="75" t="s">
        <v>159</v>
      </c>
      <c r="G76" s="76" t="s">
        <v>160</v>
      </c>
      <c r="H76" s="77"/>
    </row>
    <row r="77" spans="2:8" x14ac:dyDescent="0.25">
      <c r="B77" s="949" t="s">
        <v>161</v>
      </c>
      <c r="C77" s="950"/>
      <c r="D77" s="78" t="s">
        <v>162</v>
      </c>
      <c r="E77" s="79">
        <v>0.05</v>
      </c>
      <c r="F77" s="80">
        <f>+H107</f>
        <v>50161.428571428572</v>
      </c>
      <c r="G77" s="81">
        <f>F77*E77</f>
        <v>2508.0714285714289</v>
      </c>
      <c r="H77" s="951"/>
    </row>
    <row r="78" spans="2:8" x14ac:dyDescent="0.25">
      <c r="B78" s="954" t="s">
        <v>198</v>
      </c>
      <c r="C78" s="955"/>
      <c r="D78" s="78" t="s">
        <v>164</v>
      </c>
      <c r="E78" s="82">
        <f>1/32</f>
        <v>3.125E-2</v>
      </c>
      <c r="F78" s="83">
        <f>6000*8</f>
        <v>48000</v>
      </c>
      <c r="G78" s="81">
        <f>+F78*E78</f>
        <v>1500</v>
      </c>
      <c r="H78" s="952"/>
    </row>
    <row r="79" spans="2:8" x14ac:dyDescent="0.25">
      <c r="B79" s="956"/>
      <c r="C79" s="957"/>
      <c r="D79" s="78"/>
      <c r="E79" s="82"/>
      <c r="F79" s="83"/>
      <c r="G79" s="81">
        <f>+F79*E79</f>
        <v>0</v>
      </c>
      <c r="H79" s="952"/>
    </row>
    <row r="80" spans="2:8" x14ac:dyDescent="0.25">
      <c r="B80" s="956"/>
      <c r="C80" s="957"/>
      <c r="D80" s="84"/>
      <c r="E80" s="82"/>
      <c r="F80" s="83"/>
      <c r="G80" s="81">
        <f>+F80*E80</f>
        <v>0</v>
      </c>
      <c r="H80" s="953"/>
    </row>
    <row r="81" spans="2:8" x14ac:dyDescent="0.25">
      <c r="B81" s="85"/>
      <c r="C81" s="86"/>
      <c r="D81" s="87"/>
      <c r="E81" s="87"/>
      <c r="F81" s="88"/>
      <c r="G81" s="89" t="s">
        <v>165</v>
      </c>
      <c r="H81" s="90">
        <f>+SUM(G77:G80)</f>
        <v>4008.0714285714289</v>
      </c>
    </row>
    <row r="82" spans="2:8" x14ac:dyDescent="0.25">
      <c r="B82" s="85"/>
      <c r="C82" s="86"/>
      <c r="D82" s="87"/>
      <c r="E82" s="87"/>
      <c r="F82" s="88"/>
      <c r="G82" s="86"/>
      <c r="H82" s="68"/>
    </row>
    <row r="83" spans="2:8" x14ac:dyDescent="0.25">
      <c r="B83" s="91" t="s">
        <v>166</v>
      </c>
      <c r="C83" s="86"/>
      <c r="D83" s="87"/>
      <c r="E83" s="87"/>
      <c r="F83" s="88"/>
      <c r="G83" s="86"/>
      <c r="H83" s="68"/>
    </row>
    <row r="84" spans="2:8" x14ac:dyDescent="0.25">
      <c r="B84" s="959" t="s">
        <v>156</v>
      </c>
      <c r="C84" s="960"/>
      <c r="D84" s="92" t="s">
        <v>157</v>
      </c>
      <c r="E84" s="92" t="s">
        <v>158</v>
      </c>
      <c r="F84" s="93" t="s">
        <v>160</v>
      </c>
      <c r="G84" s="94" t="s">
        <v>167</v>
      </c>
      <c r="H84" s="77"/>
    </row>
    <row r="85" spans="2:8" x14ac:dyDescent="0.25">
      <c r="B85" s="971" t="s">
        <v>168</v>
      </c>
      <c r="C85" s="972"/>
      <c r="D85" s="95" t="s">
        <v>169</v>
      </c>
      <c r="E85" s="95">
        <f>+E77</f>
        <v>0.05</v>
      </c>
      <c r="F85" s="96">
        <f>+F77*0.5</f>
        <v>25080.714285714286</v>
      </c>
      <c r="G85" s="97">
        <f t="shared" ref="G85:G92" si="1">F85*E85</f>
        <v>1254.0357142857144</v>
      </c>
      <c r="H85" s="951"/>
    </row>
    <row r="86" spans="2:8" ht="46.5" customHeight="1" x14ac:dyDescent="0.25">
      <c r="B86" s="969" t="s">
        <v>227</v>
      </c>
      <c r="C86" s="970"/>
      <c r="D86" s="142" t="s">
        <v>199</v>
      </c>
      <c r="E86" s="144">
        <f>+(1+(2/30))</f>
        <v>1.0666666666666667</v>
      </c>
      <c r="F86" s="143">
        <v>67000</v>
      </c>
      <c r="G86" s="81">
        <f>E86*F86</f>
        <v>71466.666666666672</v>
      </c>
      <c r="H86" s="952"/>
    </row>
    <row r="87" spans="2:8" x14ac:dyDescent="0.25">
      <c r="B87" s="969" t="s">
        <v>201</v>
      </c>
      <c r="C87" s="970"/>
      <c r="D87" s="145" t="s">
        <v>200</v>
      </c>
      <c r="E87" s="147">
        <v>8</v>
      </c>
      <c r="F87" s="146">
        <v>500</v>
      </c>
      <c r="G87" s="81">
        <f>E87*F87</f>
        <v>4000</v>
      </c>
      <c r="H87" s="952"/>
    </row>
    <row r="88" spans="2:8" x14ac:dyDescent="0.25">
      <c r="B88" s="969" t="s">
        <v>203</v>
      </c>
      <c r="C88" s="970"/>
      <c r="D88" s="148" t="s">
        <v>18</v>
      </c>
      <c r="E88" s="147">
        <f>(0.3*0.3*0.6)</f>
        <v>5.3999999999999999E-2</v>
      </c>
      <c r="F88" s="152">
        <v>621593.27152306004</v>
      </c>
      <c r="G88" s="81">
        <f>E88*F88</f>
        <v>33566.036662245242</v>
      </c>
      <c r="H88" s="952"/>
    </row>
    <row r="89" spans="2:8" x14ac:dyDescent="0.25">
      <c r="B89" s="969" t="s">
        <v>202</v>
      </c>
      <c r="C89" s="970"/>
      <c r="D89" s="150" t="s">
        <v>204</v>
      </c>
      <c r="E89" s="151">
        <f>8*0.5</f>
        <v>4</v>
      </c>
      <c r="F89" s="149">
        <v>500</v>
      </c>
      <c r="G89" s="81">
        <f>E89*F89</f>
        <v>2000</v>
      </c>
      <c r="H89" s="952"/>
    </row>
    <row r="90" spans="2:8" x14ac:dyDescent="0.25">
      <c r="B90" s="956"/>
      <c r="C90" s="957"/>
      <c r="D90" s="78"/>
      <c r="E90" s="101"/>
      <c r="F90" s="80"/>
      <c r="G90" s="81">
        <f t="shared" si="1"/>
        <v>0</v>
      </c>
      <c r="H90" s="952"/>
    </row>
    <row r="91" spans="2:8" x14ac:dyDescent="0.25">
      <c r="B91" s="965"/>
      <c r="C91" s="966"/>
      <c r="D91" s="78"/>
      <c r="E91" s="101"/>
      <c r="F91" s="80"/>
      <c r="G91" s="81">
        <f t="shared" si="1"/>
        <v>0</v>
      </c>
      <c r="H91" s="952"/>
    </row>
    <row r="92" spans="2:8" x14ac:dyDescent="0.25">
      <c r="B92" s="965"/>
      <c r="C92" s="966"/>
      <c r="D92" s="78"/>
      <c r="E92" s="101"/>
      <c r="F92" s="80"/>
      <c r="G92" s="81">
        <f t="shared" si="1"/>
        <v>0</v>
      </c>
      <c r="H92" s="953"/>
    </row>
    <row r="93" spans="2:8" x14ac:dyDescent="0.25">
      <c r="B93" s="85"/>
      <c r="C93" s="86"/>
      <c r="D93" s="87"/>
      <c r="E93" s="87"/>
      <c r="F93" s="88"/>
      <c r="G93" s="89" t="s">
        <v>165</v>
      </c>
      <c r="H93" s="90">
        <f>+SUM(G85:G92)</f>
        <v>112286.73904319762</v>
      </c>
    </row>
    <row r="94" spans="2:8" x14ac:dyDescent="0.25">
      <c r="B94" s="85"/>
      <c r="C94" s="86"/>
      <c r="D94" s="87"/>
      <c r="E94" s="87"/>
      <c r="F94" s="88"/>
      <c r="G94" s="86"/>
      <c r="H94" s="68"/>
    </row>
    <row r="95" spans="2:8" x14ac:dyDescent="0.25">
      <c r="B95" s="91" t="s">
        <v>174</v>
      </c>
      <c r="C95" s="86"/>
      <c r="D95" s="87"/>
      <c r="E95" s="87"/>
      <c r="F95" s="88"/>
      <c r="G95" s="86"/>
      <c r="H95" s="68"/>
    </row>
    <row r="96" spans="2:8" x14ac:dyDescent="0.25">
      <c r="B96" s="959" t="s">
        <v>156</v>
      </c>
      <c r="C96" s="960"/>
      <c r="D96" s="92" t="s">
        <v>175</v>
      </c>
      <c r="E96" s="92" t="s">
        <v>176</v>
      </c>
      <c r="F96" s="93" t="s">
        <v>177</v>
      </c>
      <c r="G96" s="94" t="s">
        <v>178</v>
      </c>
      <c r="H96" s="102" t="s">
        <v>160</v>
      </c>
    </row>
    <row r="97" spans="2:9" x14ac:dyDescent="0.25">
      <c r="B97" s="965"/>
      <c r="C97" s="966"/>
      <c r="D97" s="78"/>
      <c r="E97" s="101"/>
      <c r="F97" s="103"/>
      <c r="G97" s="81">
        <f>F97*E97</f>
        <v>0</v>
      </c>
      <c r="H97" s="104">
        <f>+E97*F97*G97</f>
        <v>0</v>
      </c>
    </row>
    <row r="98" spans="2:9" x14ac:dyDescent="0.25">
      <c r="B98" s="967"/>
      <c r="C98" s="968"/>
      <c r="D98" s="78"/>
      <c r="E98" s="101"/>
      <c r="F98" s="105"/>
      <c r="G98" s="81">
        <f>F98*E98</f>
        <v>0</v>
      </c>
      <c r="H98" s="104">
        <f>+E98*F98*G98</f>
        <v>0</v>
      </c>
    </row>
    <row r="99" spans="2:9" x14ac:dyDescent="0.25">
      <c r="B99" s="965"/>
      <c r="C99" s="966"/>
      <c r="D99" s="78"/>
      <c r="E99" s="101"/>
      <c r="F99" s="105"/>
      <c r="G99" s="81">
        <f>F99*E99</f>
        <v>0</v>
      </c>
      <c r="H99" s="104">
        <f>+E99*F99*G99</f>
        <v>0</v>
      </c>
    </row>
    <row r="100" spans="2:9" x14ac:dyDescent="0.25">
      <c r="B100" s="85"/>
      <c r="C100" s="86"/>
      <c r="D100" s="87"/>
      <c r="E100" s="87"/>
      <c r="F100" s="88"/>
      <c r="G100" s="89" t="s">
        <v>165</v>
      </c>
      <c r="H100" s="90">
        <f>+SUM(H97:H99)</f>
        <v>0</v>
      </c>
    </row>
    <row r="101" spans="2:9" x14ac:dyDescent="0.25">
      <c r="B101" s="85"/>
      <c r="C101" s="86"/>
      <c r="D101" s="87"/>
      <c r="E101" s="87"/>
      <c r="F101" s="88"/>
      <c r="G101" s="86"/>
      <c r="H101" s="68"/>
    </row>
    <row r="102" spans="2:9" x14ac:dyDescent="0.25">
      <c r="B102" s="91" t="s">
        <v>179</v>
      </c>
      <c r="C102" s="86"/>
      <c r="D102" s="87"/>
      <c r="E102" s="87"/>
      <c r="F102" s="88"/>
      <c r="G102" s="86"/>
      <c r="H102" s="68"/>
    </row>
    <row r="103" spans="2:9" x14ac:dyDescent="0.25">
      <c r="B103" s="106" t="s">
        <v>180</v>
      </c>
      <c r="C103" s="107" t="s">
        <v>181</v>
      </c>
      <c r="D103" s="92" t="s">
        <v>182</v>
      </c>
      <c r="E103" s="92" t="s">
        <v>183</v>
      </c>
      <c r="F103" s="93" t="s">
        <v>184</v>
      </c>
      <c r="G103" s="108" t="s">
        <v>185</v>
      </c>
      <c r="H103" s="77"/>
    </row>
    <row r="104" spans="2:9" x14ac:dyDescent="0.25">
      <c r="B104" s="109" t="s">
        <v>205</v>
      </c>
      <c r="C104" s="110">
        <f>+VLOOKUP(B104,MO!$D$13:$E$80,2,FALSE)</f>
        <v>94900</v>
      </c>
      <c r="D104" s="111">
        <v>0.85</v>
      </c>
      <c r="E104" s="81">
        <f>C104+(C104*D104)</f>
        <v>175565</v>
      </c>
      <c r="F104" s="112">
        <v>7</v>
      </c>
      <c r="G104" s="113">
        <f>+E104/F104</f>
        <v>25080.714285714286</v>
      </c>
      <c r="H104" s="951"/>
    </row>
    <row r="105" spans="2:9" x14ac:dyDescent="0.25">
      <c r="B105" s="109" t="s">
        <v>206</v>
      </c>
      <c r="C105" s="110">
        <f>+VLOOKUP(B105,MO!$D$13:$E$80,2,FALSE)</f>
        <v>94900</v>
      </c>
      <c r="D105" s="111">
        <v>0.85</v>
      </c>
      <c r="E105" s="81">
        <f>C105+(C105*D105)</f>
        <v>175565</v>
      </c>
      <c r="F105" s="112">
        <f>F104</f>
        <v>7</v>
      </c>
      <c r="G105" s="113">
        <f>+E105/F105</f>
        <v>25080.714285714286</v>
      </c>
      <c r="H105" s="952"/>
    </row>
    <row r="106" spans="2:9" x14ac:dyDescent="0.25">
      <c r="B106" s="114"/>
      <c r="C106" s="110"/>
      <c r="D106" s="111"/>
      <c r="E106" s="81"/>
      <c r="F106" s="112"/>
      <c r="G106" s="113"/>
      <c r="H106" s="953"/>
    </row>
    <row r="107" spans="2:9" x14ac:dyDescent="0.25">
      <c r="B107" s="64"/>
      <c r="C107" s="65"/>
      <c r="D107" s="66"/>
      <c r="E107" s="66"/>
      <c r="F107" s="67"/>
      <c r="G107" s="115" t="s">
        <v>165</v>
      </c>
      <c r="H107" s="90">
        <f>+SUM(G104:G106)</f>
        <v>50161.428571428572</v>
      </c>
      <c r="I107" s="196"/>
    </row>
    <row r="108" spans="2:9" x14ac:dyDescent="0.25">
      <c r="B108" s="64"/>
      <c r="C108" s="65"/>
      <c r="D108" s="66"/>
      <c r="E108" s="66"/>
      <c r="F108" s="67"/>
      <c r="G108" s="65"/>
      <c r="H108" s="116"/>
    </row>
    <row r="109" spans="2:9" ht="15.75" x14ac:dyDescent="0.25">
      <c r="B109" s="64"/>
      <c r="C109" s="65"/>
      <c r="D109" s="66"/>
      <c r="E109" s="66"/>
      <c r="F109" s="117" t="s">
        <v>186</v>
      </c>
      <c r="G109" s="118"/>
      <c r="H109" s="119">
        <f>ROUND(H107+H100+H93+H81,0)</f>
        <v>166456</v>
      </c>
    </row>
    <row r="110" spans="2:9" x14ac:dyDescent="0.25">
      <c r="B110" s="64"/>
      <c r="C110" s="65"/>
      <c r="D110" s="66"/>
      <c r="E110" s="66"/>
      <c r="F110" s="67"/>
      <c r="G110" s="65"/>
      <c r="H110" s="68"/>
    </row>
    <row r="111" spans="2:9" x14ac:dyDescent="0.25">
      <c r="B111" s="72" t="s">
        <v>187</v>
      </c>
      <c r="C111" s="65"/>
      <c r="D111" s="66"/>
      <c r="E111" s="66"/>
      <c r="F111" s="67"/>
      <c r="G111" s="65"/>
      <c r="H111" s="68"/>
    </row>
    <row r="112" spans="2:9" x14ac:dyDescent="0.25">
      <c r="B112" s="120" t="s">
        <v>31</v>
      </c>
      <c r="C112" s="121"/>
      <c r="D112" s="122"/>
      <c r="E112" s="122"/>
      <c r="F112" s="123" t="s">
        <v>72</v>
      </c>
      <c r="G112" s="124"/>
      <c r="H112" s="77"/>
    </row>
    <row r="113" spans="2:8" x14ac:dyDescent="0.25">
      <c r="B113" s="958" t="s">
        <v>24</v>
      </c>
      <c r="C113" s="851"/>
      <c r="D113" s="125"/>
      <c r="E113" s="125"/>
      <c r="F113" s="126">
        <v>0.2</v>
      </c>
      <c r="G113" s="127"/>
      <c r="H113" s="128">
        <f>H109*F113</f>
        <v>33291.200000000004</v>
      </c>
    </row>
    <row r="114" spans="2:8" x14ac:dyDescent="0.25">
      <c r="B114" s="958" t="s">
        <v>25</v>
      </c>
      <c r="C114" s="851"/>
      <c r="D114" s="125"/>
      <c r="E114" s="125"/>
      <c r="F114" s="126">
        <v>0.05</v>
      </c>
      <c r="G114" s="127"/>
      <c r="H114" s="128">
        <f>H109*F114</f>
        <v>8322.8000000000011</v>
      </c>
    </row>
    <row r="115" spans="2:8" x14ac:dyDescent="0.25">
      <c r="B115" s="973" t="s">
        <v>27</v>
      </c>
      <c r="C115" s="974"/>
      <c r="D115" s="125"/>
      <c r="E115" s="125"/>
      <c r="F115" s="126">
        <v>0.05</v>
      </c>
      <c r="G115" s="127"/>
      <c r="H115" s="128">
        <f>H109*F115</f>
        <v>8322.8000000000011</v>
      </c>
    </row>
    <row r="116" spans="2:8" x14ac:dyDescent="0.25">
      <c r="B116" s="64"/>
      <c r="C116" s="65"/>
      <c r="D116" s="66"/>
      <c r="E116" s="66"/>
      <c r="F116" s="67"/>
      <c r="G116" s="115" t="s">
        <v>165</v>
      </c>
      <c r="H116" s="90">
        <f>+SUM(H113:H115)</f>
        <v>49936.80000000001</v>
      </c>
    </row>
    <row r="117" spans="2:8" x14ac:dyDescent="0.25">
      <c r="B117" s="64"/>
      <c r="C117" s="65"/>
      <c r="D117" s="66"/>
      <c r="E117" s="66"/>
      <c r="F117" s="67"/>
      <c r="G117" s="65"/>
      <c r="H117" s="68"/>
    </row>
    <row r="118" spans="2:8" x14ac:dyDescent="0.25">
      <c r="B118" s="64"/>
      <c r="C118" s="129" t="s">
        <v>188</v>
      </c>
      <c r="D118" s="66"/>
      <c r="E118" s="66"/>
      <c r="F118" s="117" t="s">
        <v>189</v>
      </c>
      <c r="G118" s="118"/>
      <c r="H118" s="130">
        <f>H109+H116</f>
        <v>216392.80000000002</v>
      </c>
    </row>
    <row r="119" spans="2:8" x14ac:dyDescent="0.25">
      <c r="B119" s="131"/>
      <c r="C119" s="132"/>
      <c r="D119" s="132"/>
      <c r="E119" s="132"/>
      <c r="F119" s="132"/>
      <c r="G119" s="132"/>
      <c r="H119" s="133"/>
    </row>
    <row r="120" spans="2:8" x14ac:dyDescent="0.25">
      <c r="B120" s="131"/>
      <c r="C120" s="132"/>
      <c r="D120" s="132"/>
      <c r="E120" s="132"/>
      <c r="F120" s="134" t="s">
        <v>190</v>
      </c>
      <c r="G120" s="132"/>
      <c r="H120" s="133"/>
    </row>
    <row r="121" spans="2:8" x14ac:dyDescent="0.25">
      <c r="B121" s="131"/>
      <c r="C121" s="132"/>
      <c r="D121" s="132"/>
      <c r="E121" s="132"/>
      <c r="F121" s="134" t="s">
        <v>191</v>
      </c>
      <c r="G121" s="132"/>
      <c r="H121" s="133"/>
    </row>
    <row r="122" spans="2:8" x14ac:dyDescent="0.25">
      <c r="B122" s="131"/>
      <c r="C122" s="132"/>
      <c r="D122" s="132"/>
      <c r="E122" s="132"/>
      <c r="F122" s="134" t="s">
        <v>192</v>
      </c>
      <c r="G122" s="132"/>
      <c r="H122" s="133"/>
    </row>
    <row r="123" spans="2:8" x14ac:dyDescent="0.25">
      <c r="B123" s="131"/>
      <c r="C123" s="132"/>
      <c r="D123" s="132"/>
      <c r="E123" s="132"/>
      <c r="F123" s="134" t="s">
        <v>193</v>
      </c>
      <c r="G123" s="132"/>
      <c r="H123" s="133"/>
    </row>
    <row r="124" spans="2:8" x14ac:dyDescent="0.25">
      <c r="B124" s="131"/>
      <c r="C124" s="132"/>
      <c r="D124" s="132"/>
      <c r="E124" s="132"/>
      <c r="F124" s="132"/>
      <c r="G124" s="132"/>
      <c r="H124" s="133"/>
    </row>
    <row r="125" spans="2:8" x14ac:dyDescent="0.25">
      <c r="B125" s="131"/>
      <c r="C125" s="135" t="s">
        <v>194</v>
      </c>
      <c r="D125" s="132"/>
      <c r="E125" s="132"/>
      <c r="F125" s="132"/>
      <c r="G125" s="132"/>
      <c r="H125" s="133"/>
    </row>
    <row r="126" spans="2:8" x14ac:dyDescent="0.25">
      <c r="B126" s="131"/>
      <c r="C126" s="136" t="s">
        <v>195</v>
      </c>
      <c r="D126" s="132"/>
      <c r="E126" s="132"/>
      <c r="F126" s="132"/>
      <c r="G126" s="132"/>
      <c r="H126" s="133"/>
    </row>
    <row r="127" spans="2:8" x14ac:dyDescent="0.25">
      <c r="B127" s="131"/>
      <c r="C127" s="137">
        <v>1</v>
      </c>
      <c r="D127" s="132"/>
      <c r="E127" s="132"/>
      <c r="F127" s="132"/>
      <c r="G127" s="132"/>
      <c r="H127" s="133"/>
    </row>
    <row r="128" spans="2:8" x14ac:dyDescent="0.25">
      <c r="B128" s="131"/>
      <c r="C128" s="137">
        <v>2</v>
      </c>
      <c r="D128" s="132"/>
      <c r="E128" s="132"/>
      <c r="F128" s="132"/>
      <c r="G128" s="132"/>
      <c r="H128" s="133"/>
    </row>
    <row r="129" spans="2:8" x14ac:dyDescent="0.25">
      <c r="B129" s="131"/>
      <c r="C129" s="137">
        <v>3</v>
      </c>
      <c r="D129" s="132"/>
      <c r="E129" s="132"/>
      <c r="F129" s="132"/>
      <c r="G129" s="132"/>
      <c r="H129" s="133"/>
    </row>
    <row r="130" spans="2:8" x14ac:dyDescent="0.25">
      <c r="B130" s="131"/>
      <c r="C130" s="137"/>
      <c r="D130" s="132"/>
      <c r="E130" s="132"/>
      <c r="F130" s="134" t="s">
        <v>190</v>
      </c>
      <c r="G130" s="132"/>
      <c r="H130" s="133"/>
    </row>
    <row r="131" spans="2:8" x14ac:dyDescent="0.25">
      <c r="B131" s="131"/>
      <c r="C131" s="132"/>
      <c r="D131" s="132"/>
      <c r="E131" s="132"/>
      <c r="F131" s="134" t="s">
        <v>191</v>
      </c>
      <c r="G131" s="132"/>
      <c r="H131" s="133"/>
    </row>
    <row r="132" spans="2:8" x14ac:dyDescent="0.25">
      <c r="B132" s="131"/>
      <c r="C132" s="132"/>
      <c r="D132" s="132"/>
      <c r="E132" s="132"/>
      <c r="F132" s="134" t="s">
        <v>196</v>
      </c>
      <c r="G132" s="132"/>
      <c r="H132" s="133"/>
    </row>
    <row r="133" spans="2:8" x14ac:dyDescent="0.25">
      <c r="B133" s="131"/>
      <c r="C133" s="132"/>
      <c r="D133" s="132"/>
      <c r="E133" s="132"/>
      <c r="F133" s="134" t="s">
        <v>193</v>
      </c>
      <c r="G133" s="132"/>
      <c r="H133" s="133"/>
    </row>
    <row r="134" spans="2:8" ht="15.75" thickBot="1" x14ac:dyDescent="0.3">
      <c r="B134" s="138"/>
      <c r="C134" s="139"/>
      <c r="D134" s="139"/>
      <c r="E134" s="139"/>
      <c r="F134" s="140"/>
      <c r="G134" s="139"/>
      <c r="H134" s="141"/>
    </row>
    <row r="135" spans="2:8" x14ac:dyDescent="0.25">
      <c r="B135" s="946"/>
      <c r="C135" s="942"/>
      <c r="D135" s="943" t="s">
        <v>148</v>
      </c>
      <c r="E135" s="944"/>
      <c r="F135" s="945"/>
      <c r="G135" s="57" t="s">
        <v>149</v>
      </c>
      <c r="H135" s="58" t="s">
        <v>150</v>
      </c>
    </row>
    <row r="136" spans="2:8" x14ac:dyDescent="0.25">
      <c r="B136" s="947"/>
      <c r="C136" s="856"/>
      <c r="D136" s="862"/>
      <c r="E136" s="863"/>
      <c r="F136" s="864"/>
      <c r="G136" s="59" t="s">
        <v>151</v>
      </c>
      <c r="H136" s="60"/>
    </row>
    <row r="137" spans="2:8" x14ac:dyDescent="0.25">
      <c r="B137" s="947"/>
      <c r="C137" s="856"/>
      <c r="D137" s="862"/>
      <c r="E137" s="863"/>
      <c r="F137" s="864"/>
      <c r="G137" s="59" t="s">
        <v>152</v>
      </c>
      <c r="H137" s="61">
        <v>44901</v>
      </c>
    </row>
    <row r="138" spans="2:8" x14ac:dyDescent="0.25">
      <c r="B138" s="948"/>
      <c r="C138" s="858"/>
      <c r="D138" s="865"/>
      <c r="E138" s="866"/>
      <c r="F138" s="867"/>
      <c r="G138" s="62"/>
      <c r="H138" s="63"/>
    </row>
    <row r="139" spans="2:8" x14ac:dyDescent="0.25">
      <c r="B139" s="64"/>
      <c r="C139" s="65"/>
      <c r="D139" s="66"/>
      <c r="E139" s="66"/>
      <c r="F139" s="67"/>
      <c r="G139" s="65"/>
      <c r="H139" s="68"/>
    </row>
    <row r="140" spans="2:8" x14ac:dyDescent="0.25">
      <c r="B140" s="69" t="s">
        <v>153</v>
      </c>
      <c r="C140" s="868" t="str">
        <f>PRESUPUESTO!F14</f>
        <v>Suministro e instalacion de Porton de acceso vehicular de doble hoja abatible en tuberia galvanizada estructural Ø2". Incluye soportes y Herrajes, esquema de pintura Anticorrosivo Esp=6 mils, acabado Poliuretano blanca Esp=12mils. Incluye marco, tensores, empotramiento y anclaje de tubería de soporte de giro a pedestal de 20cm x 20cm x 40cm fundido In Situ en concreto de 3500 PSI armado con acero de refuerzo corrugado grado 60, Fy = 4200 kg/cm², cuantía mínima de 80kg/m³.</v>
      </c>
      <c r="D140" s="868"/>
      <c r="E140" s="868"/>
      <c r="F140" s="868"/>
      <c r="G140" s="868"/>
      <c r="H140" s="70" t="s">
        <v>154</v>
      </c>
    </row>
    <row r="141" spans="2:8" x14ac:dyDescent="0.25">
      <c r="B141" s="71">
        <f>PRESUPUESTO!B14</f>
        <v>1.03</v>
      </c>
      <c r="C141" s="868"/>
      <c r="D141" s="868"/>
      <c r="E141" s="868"/>
      <c r="F141" s="868"/>
      <c r="G141" s="868"/>
      <c r="H141" s="70" t="str">
        <f>PRESUPUESTO!G14</f>
        <v>M2</v>
      </c>
    </row>
    <row r="142" spans="2:8" x14ac:dyDescent="0.25">
      <c r="B142" s="72" t="s">
        <v>155</v>
      </c>
      <c r="C142" s="65"/>
      <c r="D142" s="66"/>
      <c r="E142" s="66"/>
      <c r="F142" s="67"/>
      <c r="G142" s="65"/>
      <c r="H142" s="68"/>
    </row>
    <row r="143" spans="2:8" x14ac:dyDescent="0.25">
      <c r="B143" s="73" t="s">
        <v>156</v>
      </c>
      <c r="C143" s="74"/>
      <c r="D143" s="75" t="s">
        <v>157</v>
      </c>
      <c r="E143" s="75" t="s">
        <v>158</v>
      </c>
      <c r="F143" s="75" t="s">
        <v>159</v>
      </c>
      <c r="G143" s="76" t="s">
        <v>160</v>
      </c>
      <c r="H143" s="77"/>
    </row>
    <row r="144" spans="2:8" x14ac:dyDescent="0.25">
      <c r="B144" s="975" t="s">
        <v>161</v>
      </c>
      <c r="C144" s="869"/>
      <c r="D144" s="98" t="s">
        <v>162</v>
      </c>
      <c r="E144" s="154">
        <v>0.08</v>
      </c>
      <c r="F144" s="155">
        <f>+H174</f>
        <v>63398.472222222219</v>
      </c>
      <c r="G144" s="156">
        <f>F144*E144</f>
        <v>5071.8777777777777</v>
      </c>
      <c r="H144" s="951"/>
    </row>
    <row r="145" spans="2:8" x14ac:dyDescent="0.25">
      <c r="B145" s="975" t="s">
        <v>207</v>
      </c>
      <c r="C145" s="869"/>
      <c r="D145" s="98" t="s">
        <v>208</v>
      </c>
      <c r="E145" s="98">
        <f>1/(F171*2)</f>
        <v>5.5555555555555552E-2</v>
      </c>
      <c r="F145" s="155">
        <v>85000</v>
      </c>
      <c r="G145" s="156">
        <f>+F145*E145</f>
        <v>4722.2222222222217</v>
      </c>
      <c r="H145" s="952"/>
    </row>
    <row r="146" spans="2:8" x14ac:dyDescent="0.25">
      <c r="B146" s="976" t="s">
        <v>209</v>
      </c>
      <c r="C146" s="872"/>
      <c r="D146" s="157" t="s">
        <v>164</v>
      </c>
      <c r="E146" s="98">
        <f>+E145</f>
        <v>5.5555555555555552E-2</v>
      </c>
      <c r="F146" s="155">
        <v>85000</v>
      </c>
      <c r="G146" s="156">
        <f>+F146*E146</f>
        <v>4722.2222222222217</v>
      </c>
      <c r="H146" s="952"/>
    </row>
    <row r="147" spans="2:8" x14ac:dyDescent="0.25">
      <c r="B147" s="976"/>
      <c r="C147" s="872"/>
      <c r="D147" s="157"/>
      <c r="E147" s="98"/>
      <c r="F147" s="155"/>
      <c r="G147" s="156">
        <f>+F147*E147</f>
        <v>0</v>
      </c>
      <c r="H147" s="953"/>
    </row>
    <row r="148" spans="2:8" x14ac:dyDescent="0.25">
      <c r="B148" s="174"/>
      <c r="C148" s="175"/>
      <c r="D148" s="176"/>
      <c r="E148" s="176"/>
      <c r="F148" s="177"/>
      <c r="G148" s="178" t="s">
        <v>165</v>
      </c>
      <c r="H148" s="90">
        <f>+SUM(G144:G147)</f>
        <v>14516.322222222221</v>
      </c>
    </row>
    <row r="149" spans="2:8" x14ac:dyDescent="0.25">
      <c r="B149" s="174"/>
      <c r="C149" s="175"/>
      <c r="D149" s="176"/>
      <c r="E149" s="176"/>
      <c r="F149" s="177"/>
      <c r="G149" s="175"/>
      <c r="H149" s="68"/>
    </row>
    <row r="150" spans="2:8" x14ac:dyDescent="0.25">
      <c r="B150" s="179" t="s">
        <v>166</v>
      </c>
      <c r="C150" s="175"/>
      <c r="D150" s="176"/>
      <c r="E150" s="176"/>
      <c r="F150" s="177"/>
      <c r="G150" s="175"/>
      <c r="H150" s="68"/>
    </row>
    <row r="151" spans="2:8" x14ac:dyDescent="0.25">
      <c r="B151" s="73" t="s">
        <v>156</v>
      </c>
      <c r="C151" s="74"/>
      <c r="D151" s="75" t="s">
        <v>157</v>
      </c>
      <c r="E151" s="75" t="s">
        <v>158</v>
      </c>
      <c r="F151" s="158" t="s">
        <v>160</v>
      </c>
      <c r="G151" s="76" t="s">
        <v>167</v>
      </c>
      <c r="H151" s="77"/>
    </row>
    <row r="152" spans="2:8" x14ac:dyDescent="0.25">
      <c r="B152" s="979" t="s">
        <v>210</v>
      </c>
      <c r="C152" s="877" t="s">
        <v>211</v>
      </c>
      <c r="D152" s="98" t="s">
        <v>16</v>
      </c>
      <c r="E152" s="157">
        <f>(1/0.15)</f>
        <v>6.666666666666667</v>
      </c>
      <c r="F152" s="160">
        <v>22300</v>
      </c>
      <c r="G152" s="156">
        <f t="shared" ref="G152:G159" si="2">F152*E152</f>
        <v>148666.66666666669</v>
      </c>
      <c r="H152" s="951"/>
    </row>
    <row r="153" spans="2:8" x14ac:dyDescent="0.25">
      <c r="B153" s="980" t="s">
        <v>212</v>
      </c>
      <c r="C153" s="916"/>
      <c r="D153" s="157" t="s">
        <v>19</v>
      </c>
      <c r="E153" s="157">
        <f>+E152*(0.00323624595469256)+E159*(0.00323624595469256)</f>
        <v>3.1283710895361416E-2</v>
      </c>
      <c r="F153" s="161">
        <f>251000*1.2/5</f>
        <v>60240</v>
      </c>
      <c r="G153" s="156">
        <f t="shared" si="2"/>
        <v>1884.5307443365716</v>
      </c>
      <c r="H153" s="952"/>
    </row>
    <row r="154" spans="2:8" x14ac:dyDescent="0.25">
      <c r="B154" s="180" t="s">
        <v>213</v>
      </c>
      <c r="C154" s="162"/>
      <c r="D154" s="157" t="s">
        <v>20</v>
      </c>
      <c r="E154" s="157">
        <f>((5*4)/6)/14</f>
        <v>0.23809523809523811</v>
      </c>
      <c r="F154" s="163">
        <v>184600</v>
      </c>
      <c r="G154" s="156">
        <f t="shared" si="2"/>
        <v>43952.380952380954</v>
      </c>
      <c r="H154" s="952"/>
    </row>
    <row r="155" spans="2:8" x14ac:dyDescent="0.25">
      <c r="B155" s="976" t="s">
        <v>214</v>
      </c>
      <c r="C155" s="872"/>
      <c r="D155" s="157" t="s">
        <v>169</v>
      </c>
      <c r="E155" s="157">
        <f>+E144/0.08</f>
        <v>1</v>
      </c>
      <c r="F155" s="161">
        <f>+F144*0.8</f>
        <v>50718.777777777781</v>
      </c>
      <c r="G155" s="156">
        <f t="shared" si="2"/>
        <v>50718.777777777781</v>
      </c>
      <c r="H155" s="952"/>
    </row>
    <row r="156" spans="2:8" x14ac:dyDescent="0.25">
      <c r="B156" s="975" t="s">
        <v>215</v>
      </c>
      <c r="C156" s="869"/>
      <c r="D156" s="157" t="s">
        <v>216</v>
      </c>
      <c r="E156" s="157">
        <f>+((0.28*E159)+(0.19*E152)+(E154*0.2*5.7))/15</f>
        <v>0.15853968253968256</v>
      </c>
      <c r="F156" s="164">
        <v>80208.785554719158</v>
      </c>
      <c r="G156" s="156">
        <f t="shared" si="2"/>
        <v>12716.275398738651</v>
      </c>
      <c r="H156" s="952"/>
    </row>
    <row r="157" spans="2:8" x14ac:dyDescent="0.25">
      <c r="B157" s="977" t="s">
        <v>217</v>
      </c>
      <c r="C157" s="876"/>
      <c r="D157" s="157" t="s">
        <v>218</v>
      </c>
      <c r="E157" s="157">
        <f>+E156</f>
        <v>0.15853968253968256</v>
      </c>
      <c r="F157" s="163">
        <v>289000</v>
      </c>
      <c r="G157" s="156">
        <f t="shared" si="2"/>
        <v>45817.968253968262</v>
      </c>
      <c r="H157" s="952"/>
    </row>
    <row r="158" spans="2:8" x14ac:dyDescent="0.25">
      <c r="B158" s="978" t="s">
        <v>219</v>
      </c>
      <c r="C158" s="875"/>
      <c r="D158" s="157" t="s">
        <v>220</v>
      </c>
      <c r="E158" s="157">
        <f>+E156+E157</f>
        <v>0.31707936507936513</v>
      </c>
      <c r="F158" s="161">
        <f>99000/3</f>
        <v>33000</v>
      </c>
      <c r="G158" s="156">
        <f t="shared" si="2"/>
        <v>10463.61904761905</v>
      </c>
      <c r="H158" s="952"/>
    </row>
    <row r="159" spans="2:8" x14ac:dyDescent="0.25">
      <c r="B159" s="981" t="s">
        <v>221</v>
      </c>
      <c r="C159" s="899"/>
      <c r="D159" s="157" t="s">
        <v>16</v>
      </c>
      <c r="E159" s="157">
        <v>3</v>
      </c>
      <c r="F159" s="161">
        <v>45700</v>
      </c>
      <c r="G159" s="156">
        <f t="shared" si="2"/>
        <v>137100</v>
      </c>
      <c r="H159" s="953"/>
    </row>
    <row r="160" spans="2:8" x14ac:dyDescent="0.25">
      <c r="B160" s="174"/>
      <c r="C160" s="175"/>
      <c r="D160" s="176"/>
      <c r="E160" s="176"/>
      <c r="F160" s="177"/>
      <c r="G160" s="178" t="s">
        <v>165</v>
      </c>
      <c r="H160" s="90">
        <f>+SUM(G152:G159)</f>
        <v>451320.21884148795</v>
      </c>
    </row>
    <row r="161" spans="2:8" x14ac:dyDescent="0.25">
      <c r="B161" s="174"/>
      <c r="C161" s="175"/>
      <c r="D161" s="176"/>
      <c r="E161" s="176"/>
      <c r="F161" s="177"/>
      <c r="G161" s="175"/>
      <c r="H161" s="68"/>
    </row>
    <row r="162" spans="2:8" x14ac:dyDescent="0.25">
      <c r="B162" s="179" t="s">
        <v>174</v>
      </c>
      <c r="C162" s="175"/>
      <c r="D162" s="176"/>
      <c r="E162" s="176"/>
      <c r="F162" s="177"/>
      <c r="G162" s="175"/>
      <c r="H162" s="68"/>
    </row>
    <row r="163" spans="2:8" x14ac:dyDescent="0.25">
      <c r="B163" s="73" t="s">
        <v>156</v>
      </c>
      <c r="C163" s="74"/>
      <c r="D163" s="75" t="s">
        <v>175</v>
      </c>
      <c r="E163" s="75" t="s">
        <v>176</v>
      </c>
      <c r="F163" s="158" t="s">
        <v>177</v>
      </c>
      <c r="G163" s="76" t="s">
        <v>178</v>
      </c>
      <c r="H163" s="102" t="s">
        <v>160</v>
      </c>
    </row>
    <row r="164" spans="2:8" x14ac:dyDescent="0.25">
      <c r="B164" s="977"/>
      <c r="C164" s="876"/>
      <c r="D164" s="157"/>
      <c r="E164" s="165"/>
      <c r="F164" s="166"/>
      <c r="G164" s="156">
        <f>F164*E164</f>
        <v>0</v>
      </c>
      <c r="H164" s="104">
        <f>+E164*F164*G164</f>
        <v>0</v>
      </c>
    </row>
    <row r="165" spans="2:8" x14ac:dyDescent="0.25">
      <c r="B165" s="975"/>
      <c r="C165" s="869"/>
      <c r="D165" s="157"/>
      <c r="E165" s="165"/>
      <c r="F165" s="167"/>
      <c r="G165" s="156">
        <f>F165*E165</f>
        <v>0</v>
      </c>
      <c r="H165" s="104">
        <f>+E165*F165*G165</f>
        <v>0</v>
      </c>
    </row>
    <row r="166" spans="2:8" x14ac:dyDescent="0.25">
      <c r="B166" s="978"/>
      <c r="C166" s="875"/>
      <c r="D166" s="157"/>
      <c r="E166" s="165"/>
      <c r="F166" s="168"/>
      <c r="G166" s="156">
        <f>F166*E166</f>
        <v>0</v>
      </c>
      <c r="H166" s="104">
        <f>+E166*F166*G166</f>
        <v>0</v>
      </c>
    </row>
    <row r="167" spans="2:8" x14ac:dyDescent="0.25">
      <c r="B167" s="174"/>
      <c r="C167" s="175"/>
      <c r="D167" s="176"/>
      <c r="E167" s="176"/>
      <c r="F167" s="177"/>
      <c r="G167" s="178" t="s">
        <v>165</v>
      </c>
      <c r="H167" s="90">
        <f>+SUM(H164:H166)</f>
        <v>0</v>
      </c>
    </row>
    <row r="168" spans="2:8" x14ac:dyDescent="0.25">
      <c r="B168" s="174"/>
      <c r="C168" s="175"/>
      <c r="D168" s="176"/>
      <c r="E168" s="176"/>
      <c r="F168" s="177"/>
      <c r="G168" s="175"/>
      <c r="H168" s="68"/>
    </row>
    <row r="169" spans="2:8" x14ac:dyDescent="0.25">
      <c r="B169" s="179" t="s">
        <v>179</v>
      </c>
      <c r="C169" s="175"/>
      <c r="D169" s="176"/>
      <c r="E169" s="176"/>
      <c r="F169" s="177"/>
      <c r="G169" s="175"/>
      <c r="H169" s="68"/>
    </row>
    <row r="170" spans="2:8" x14ac:dyDescent="0.25">
      <c r="B170" s="181" t="s">
        <v>180</v>
      </c>
      <c r="C170" s="169" t="s">
        <v>181</v>
      </c>
      <c r="D170" s="75" t="s">
        <v>182</v>
      </c>
      <c r="E170" s="75" t="s">
        <v>183</v>
      </c>
      <c r="F170" s="158" t="s">
        <v>184</v>
      </c>
      <c r="G170" s="170" t="s">
        <v>185</v>
      </c>
      <c r="H170" s="77"/>
    </row>
    <row r="171" spans="2:8" x14ac:dyDescent="0.25">
      <c r="B171" s="182" t="s">
        <v>81</v>
      </c>
      <c r="C171" s="110">
        <f>+VLOOKUP(B171,MO!$D$13:$E$80,2,FALSE)</f>
        <v>94900</v>
      </c>
      <c r="D171" s="171">
        <v>0.85</v>
      </c>
      <c r="E171" s="156">
        <f>C171+(C171*D171)</f>
        <v>175565</v>
      </c>
      <c r="F171" s="172">
        <v>9</v>
      </c>
      <c r="G171" s="173">
        <f>+E171/F171</f>
        <v>19507.222222222223</v>
      </c>
      <c r="H171" s="951"/>
    </row>
    <row r="172" spans="2:8" x14ac:dyDescent="0.25">
      <c r="B172" s="182" t="s">
        <v>87</v>
      </c>
      <c r="C172" s="110">
        <f>+VLOOKUP(B172,MO!$D$13:$E$80,2,FALSE)</f>
        <v>142350</v>
      </c>
      <c r="D172" s="171">
        <v>0.85</v>
      </c>
      <c r="E172" s="156">
        <f>C172+(C172*D172)</f>
        <v>263347.5</v>
      </c>
      <c r="F172" s="172">
        <f>+F171</f>
        <v>9</v>
      </c>
      <c r="G172" s="173">
        <f>+E172/F172</f>
        <v>29260.833333333332</v>
      </c>
      <c r="H172" s="952"/>
    </row>
    <row r="173" spans="2:8" x14ac:dyDescent="0.25">
      <c r="B173" s="183" t="s">
        <v>123</v>
      </c>
      <c r="C173" s="110">
        <f>+VLOOKUP(B173,MO!$D$13:$E$80,2,FALSE)</f>
        <v>71175</v>
      </c>
      <c r="D173" s="171">
        <v>0.85</v>
      </c>
      <c r="E173" s="156">
        <f>C173+(C173*D173)</f>
        <v>131673.75</v>
      </c>
      <c r="F173" s="172">
        <f>+F172</f>
        <v>9</v>
      </c>
      <c r="G173" s="173">
        <f>+E173/F173</f>
        <v>14630.416666666666</v>
      </c>
      <c r="H173" s="953"/>
    </row>
    <row r="174" spans="2:8" x14ac:dyDescent="0.25">
      <c r="B174" s="64"/>
      <c r="C174" s="65"/>
      <c r="D174" s="66"/>
      <c r="E174" s="66"/>
      <c r="F174" s="67"/>
      <c r="G174" s="115" t="s">
        <v>165</v>
      </c>
      <c r="H174" s="90">
        <f>+SUM(G171:G173)</f>
        <v>63398.472222222219</v>
      </c>
    </row>
    <row r="175" spans="2:8" x14ac:dyDescent="0.25">
      <c r="B175" s="64"/>
      <c r="C175" s="65"/>
      <c r="D175" s="66"/>
      <c r="E175" s="66"/>
      <c r="F175" s="67"/>
      <c r="G175" s="65"/>
      <c r="H175" s="116"/>
    </row>
    <row r="176" spans="2:8" ht="15.75" x14ac:dyDescent="0.25">
      <c r="B176" s="64"/>
      <c r="C176" s="65"/>
      <c r="D176" s="66"/>
      <c r="E176" s="66"/>
      <c r="F176" s="117" t="s">
        <v>186</v>
      </c>
      <c r="G176" s="118"/>
      <c r="H176" s="119">
        <f>ROUND(H174+H167+H160+H148,0)</f>
        <v>529235</v>
      </c>
    </row>
    <row r="177" spans="2:8" x14ac:dyDescent="0.25">
      <c r="B177" s="64"/>
      <c r="C177" s="65"/>
      <c r="D177" s="66"/>
      <c r="E177" s="66"/>
      <c r="F177" s="67"/>
      <c r="G177" s="65"/>
      <c r="H177" s="68"/>
    </row>
    <row r="178" spans="2:8" x14ac:dyDescent="0.25">
      <c r="B178" s="72" t="s">
        <v>187</v>
      </c>
      <c r="C178" s="65"/>
      <c r="D178" s="66"/>
      <c r="E178" s="66"/>
      <c r="F178" s="67"/>
      <c r="G178" s="65"/>
      <c r="H178" s="68"/>
    </row>
    <row r="179" spans="2:8" x14ac:dyDescent="0.25">
      <c r="B179" s="120" t="s">
        <v>31</v>
      </c>
      <c r="C179" s="121"/>
      <c r="D179" s="122"/>
      <c r="E179" s="122"/>
      <c r="F179" s="123" t="s">
        <v>72</v>
      </c>
      <c r="G179" s="124"/>
      <c r="H179" s="77"/>
    </row>
    <row r="180" spans="2:8" x14ac:dyDescent="0.25">
      <c r="B180" s="958" t="s">
        <v>24</v>
      </c>
      <c r="C180" s="851"/>
      <c r="D180" s="125"/>
      <c r="E180" s="125"/>
      <c r="F180" s="126">
        <f>+F113</f>
        <v>0.2</v>
      </c>
      <c r="G180" s="127"/>
      <c r="H180" s="128">
        <f>H176*F180</f>
        <v>105847</v>
      </c>
    </row>
    <row r="181" spans="2:8" x14ac:dyDescent="0.25">
      <c r="B181" s="958" t="s">
        <v>25</v>
      </c>
      <c r="C181" s="851"/>
      <c r="D181" s="125"/>
      <c r="E181" s="125"/>
      <c r="F181" s="126">
        <f>+F114</f>
        <v>0.05</v>
      </c>
      <c r="G181" s="127"/>
      <c r="H181" s="128">
        <f>H176*F181</f>
        <v>26461.75</v>
      </c>
    </row>
    <row r="182" spans="2:8" x14ac:dyDescent="0.25">
      <c r="B182" s="982" t="s">
        <v>27</v>
      </c>
      <c r="C182" s="852"/>
      <c r="D182" s="125"/>
      <c r="E182" s="125"/>
      <c r="F182" s="126">
        <f>+F115</f>
        <v>0.05</v>
      </c>
      <c r="G182" s="127"/>
      <c r="H182" s="128">
        <f>H176*F182</f>
        <v>26461.75</v>
      </c>
    </row>
    <row r="183" spans="2:8" x14ac:dyDescent="0.25">
      <c r="B183" s="64"/>
      <c r="C183" s="65"/>
      <c r="D183" s="66"/>
      <c r="E183" s="66"/>
      <c r="F183" s="67"/>
      <c r="G183" s="115" t="s">
        <v>165</v>
      </c>
      <c r="H183" s="90">
        <f>+SUM(H180:H182)</f>
        <v>158770.5</v>
      </c>
    </row>
    <row r="184" spans="2:8" x14ac:dyDescent="0.25">
      <c r="B184" s="64"/>
      <c r="C184" s="65"/>
      <c r="D184" s="66"/>
      <c r="E184" s="66"/>
      <c r="F184" s="67"/>
      <c r="G184" s="65"/>
      <c r="H184" s="68"/>
    </row>
    <row r="185" spans="2:8" x14ac:dyDescent="0.25">
      <c r="B185" s="64"/>
      <c r="C185" s="129" t="s">
        <v>188</v>
      </c>
      <c r="D185" s="66"/>
      <c r="E185" s="66"/>
      <c r="F185" s="117" t="s">
        <v>189</v>
      </c>
      <c r="G185" s="118"/>
      <c r="H185" s="130">
        <f>H176+H183</f>
        <v>688005.5</v>
      </c>
    </row>
    <row r="186" spans="2:8" x14ac:dyDescent="0.25">
      <c r="B186" s="184"/>
      <c r="C186" s="185"/>
      <c r="D186" s="185"/>
      <c r="E186" s="185"/>
      <c r="F186" s="185"/>
      <c r="G186" s="185"/>
      <c r="H186" s="186"/>
    </row>
    <row r="187" spans="2:8" x14ac:dyDescent="0.25">
      <c r="B187" s="184"/>
      <c r="C187" s="185"/>
      <c r="D187" s="185"/>
      <c r="E187" s="185"/>
      <c r="F187" s="134" t="s">
        <v>190</v>
      </c>
      <c r="G187" s="185"/>
      <c r="H187" s="186"/>
    </row>
    <row r="188" spans="2:8" x14ac:dyDescent="0.25">
      <c r="B188" s="184"/>
      <c r="C188" s="185"/>
      <c r="D188" s="185"/>
      <c r="E188" s="185"/>
      <c r="F188" s="134" t="s">
        <v>191</v>
      </c>
      <c r="G188" s="185"/>
      <c r="H188" s="186"/>
    </row>
    <row r="189" spans="2:8" x14ac:dyDescent="0.25">
      <c r="B189" s="184"/>
      <c r="C189" s="185"/>
      <c r="D189" s="185"/>
      <c r="E189" s="185"/>
      <c r="F189" s="134" t="s">
        <v>192</v>
      </c>
      <c r="G189" s="185"/>
      <c r="H189" s="186"/>
    </row>
    <row r="190" spans="2:8" x14ac:dyDescent="0.25">
      <c r="B190" s="184"/>
      <c r="C190" s="185"/>
      <c r="D190" s="185"/>
      <c r="E190" s="185"/>
      <c r="F190" s="134" t="s">
        <v>193</v>
      </c>
      <c r="G190" s="185"/>
      <c r="H190" s="186"/>
    </row>
    <row r="191" spans="2:8" x14ac:dyDescent="0.25">
      <c r="B191" s="184"/>
      <c r="C191" s="185"/>
      <c r="D191" s="185"/>
      <c r="E191" s="185"/>
      <c r="F191" s="185"/>
      <c r="G191" s="185"/>
      <c r="H191" s="186"/>
    </row>
    <row r="192" spans="2:8" x14ac:dyDescent="0.25">
      <c r="B192" s="184"/>
      <c r="C192" s="135" t="s">
        <v>194</v>
      </c>
      <c r="D192" s="185"/>
      <c r="E192" s="185"/>
      <c r="F192" s="185"/>
      <c r="G192" s="185"/>
      <c r="H192" s="186"/>
    </row>
    <row r="193" spans="2:8" x14ac:dyDescent="0.25">
      <c r="B193" s="184"/>
      <c r="C193" s="136" t="s">
        <v>195</v>
      </c>
      <c r="D193" s="185"/>
      <c r="E193" s="185"/>
      <c r="F193" s="185"/>
      <c r="G193" s="185"/>
      <c r="H193" s="186"/>
    </row>
    <row r="194" spans="2:8" x14ac:dyDescent="0.25">
      <c r="B194" s="184"/>
      <c r="C194" s="137">
        <v>1</v>
      </c>
      <c r="D194" s="185"/>
      <c r="E194" s="185"/>
      <c r="F194" s="185"/>
      <c r="G194" s="185"/>
      <c r="H194" s="186"/>
    </row>
    <row r="195" spans="2:8" x14ac:dyDescent="0.25">
      <c r="B195" s="184"/>
      <c r="C195" s="137">
        <v>2</v>
      </c>
      <c r="D195" s="185"/>
      <c r="E195" s="185"/>
      <c r="F195" s="185"/>
      <c r="G195" s="185"/>
      <c r="H195" s="186"/>
    </row>
    <row r="196" spans="2:8" x14ac:dyDescent="0.25">
      <c r="B196" s="184"/>
      <c r="C196" s="137">
        <v>3</v>
      </c>
      <c r="D196" s="185"/>
      <c r="E196" s="185"/>
      <c r="F196" s="185"/>
      <c r="G196" s="185"/>
      <c r="H196" s="186"/>
    </row>
    <row r="197" spans="2:8" x14ac:dyDescent="0.25">
      <c r="B197" s="184"/>
      <c r="C197" s="137"/>
      <c r="D197" s="185"/>
      <c r="E197" s="185"/>
      <c r="F197" s="134" t="s">
        <v>190</v>
      </c>
      <c r="G197" s="185"/>
      <c r="H197" s="186"/>
    </row>
    <row r="198" spans="2:8" x14ac:dyDescent="0.25">
      <c r="B198" s="184"/>
      <c r="C198" s="185"/>
      <c r="D198" s="185"/>
      <c r="E198" s="185"/>
      <c r="F198" s="134" t="s">
        <v>191</v>
      </c>
      <c r="G198" s="185"/>
      <c r="H198" s="186"/>
    </row>
    <row r="199" spans="2:8" x14ac:dyDescent="0.25">
      <c r="B199" s="184"/>
      <c r="C199" s="185"/>
      <c r="D199" s="185"/>
      <c r="E199" s="185"/>
      <c r="F199" s="134" t="s">
        <v>196</v>
      </c>
      <c r="G199" s="185"/>
      <c r="H199" s="186"/>
    </row>
    <row r="200" spans="2:8" x14ac:dyDescent="0.25">
      <c r="B200" s="184"/>
      <c r="C200" s="185"/>
      <c r="D200" s="185"/>
      <c r="E200" s="185"/>
      <c r="F200" s="134" t="s">
        <v>193</v>
      </c>
      <c r="G200" s="185"/>
      <c r="H200" s="186"/>
    </row>
    <row r="201" spans="2:8" ht="15.75" thickBot="1" x14ac:dyDescent="0.3">
      <c r="B201" s="187"/>
      <c r="C201" s="188"/>
      <c r="D201" s="188"/>
      <c r="E201" s="188"/>
      <c r="F201" s="188"/>
      <c r="G201" s="188"/>
      <c r="H201" s="189"/>
    </row>
    <row r="202" spans="2:8" s="197" customFormat="1" x14ac:dyDescent="0.25">
      <c r="B202" s="853"/>
      <c r="C202" s="854"/>
      <c r="D202" s="859" t="s">
        <v>148</v>
      </c>
      <c r="E202" s="860"/>
      <c r="F202" s="861"/>
      <c r="G202" s="198" t="s">
        <v>149</v>
      </c>
      <c r="H202" s="199" t="s">
        <v>150</v>
      </c>
    </row>
    <row r="203" spans="2:8" s="197" customFormat="1" x14ac:dyDescent="0.25">
      <c r="B203" s="855"/>
      <c r="C203" s="856"/>
      <c r="D203" s="862"/>
      <c r="E203" s="863"/>
      <c r="F203" s="864"/>
      <c r="G203" s="59" t="s">
        <v>151</v>
      </c>
      <c r="H203" s="200"/>
    </row>
    <row r="204" spans="2:8" s="197" customFormat="1" x14ac:dyDescent="0.25">
      <c r="B204" s="855"/>
      <c r="C204" s="856"/>
      <c r="D204" s="862"/>
      <c r="E204" s="863"/>
      <c r="F204" s="864"/>
      <c r="G204" s="59" t="s">
        <v>152</v>
      </c>
      <c r="H204" s="201">
        <v>44901</v>
      </c>
    </row>
    <row r="205" spans="2:8" s="197" customFormat="1" x14ac:dyDescent="0.25">
      <c r="B205" s="857"/>
      <c r="C205" s="858"/>
      <c r="D205" s="865"/>
      <c r="E205" s="866"/>
      <c r="F205" s="867"/>
      <c r="G205" s="62"/>
      <c r="H205" s="202"/>
    </row>
    <row r="206" spans="2:8" s="197" customFormat="1" x14ac:dyDescent="0.25">
      <c r="B206" s="203"/>
      <c r="C206" s="65"/>
      <c r="D206" s="66"/>
      <c r="E206" s="66"/>
      <c r="F206" s="67"/>
      <c r="G206" s="65"/>
      <c r="H206" s="204"/>
    </row>
    <row r="207" spans="2:8" s="197" customFormat="1" x14ac:dyDescent="0.25">
      <c r="B207" s="205" t="s">
        <v>153</v>
      </c>
      <c r="C207" s="868" t="str">
        <f>PRESUPUESTO!F15</f>
        <v>Micropilote para soporte de postes metalicos de portones Ø 30cm x H = 0,8mt. Incluye acero de refuerzo, Q. Min = 120 Kg Incluyendo acero de anclaje y avance para transferencia de carga a cimentacion superior.</v>
      </c>
      <c r="D207" s="868"/>
      <c r="E207" s="868"/>
      <c r="F207" s="868"/>
      <c r="G207" s="868"/>
      <c r="H207" s="206" t="s">
        <v>154</v>
      </c>
    </row>
    <row r="208" spans="2:8" s="197" customFormat="1" x14ac:dyDescent="0.25">
      <c r="B208" s="207">
        <f>PRESUPUESTO!B15</f>
        <v>1.04</v>
      </c>
      <c r="C208" s="868"/>
      <c r="D208" s="868"/>
      <c r="E208" s="868"/>
      <c r="F208" s="868"/>
      <c r="G208" s="868"/>
      <c r="H208" s="206" t="str">
        <f>PRESUPUESTO!G15</f>
        <v>UND</v>
      </c>
    </row>
    <row r="209" spans="2:8" s="197" customFormat="1" x14ac:dyDescent="0.25">
      <c r="B209" s="208" t="s">
        <v>155</v>
      </c>
      <c r="C209" s="65"/>
      <c r="D209" s="66"/>
      <c r="E209" s="66"/>
      <c r="F209" s="67"/>
      <c r="G209" s="65"/>
      <c r="H209" s="204"/>
    </row>
    <row r="210" spans="2:8" s="197" customFormat="1" x14ac:dyDescent="0.25">
      <c r="B210" s="209" t="s">
        <v>156</v>
      </c>
      <c r="C210" s="74"/>
      <c r="D210" s="75" t="s">
        <v>157</v>
      </c>
      <c r="E210" s="75" t="s">
        <v>158</v>
      </c>
      <c r="F210" s="75" t="s">
        <v>159</v>
      </c>
      <c r="G210" s="76" t="s">
        <v>160</v>
      </c>
      <c r="H210" s="210"/>
    </row>
    <row r="211" spans="2:8" s="197" customFormat="1" ht="15" customHeight="1" x14ac:dyDescent="0.25">
      <c r="B211" s="869" t="s">
        <v>161</v>
      </c>
      <c r="C211" s="869"/>
      <c r="D211" s="98" t="s">
        <v>162</v>
      </c>
      <c r="E211" s="154">
        <v>0.08</v>
      </c>
      <c r="F211" s="371">
        <f>+H241</f>
        <v>263347.5</v>
      </c>
      <c r="G211" s="372">
        <f>F211*E211</f>
        <v>21067.8</v>
      </c>
      <c r="H211" s="878"/>
    </row>
    <row r="212" spans="2:8" s="197" customFormat="1" x14ac:dyDescent="0.25">
      <c r="B212" s="869" t="s">
        <v>228</v>
      </c>
      <c r="C212" s="869"/>
      <c r="D212" s="98" t="s">
        <v>229</v>
      </c>
      <c r="E212" s="98">
        <f>1/(F238*2)</f>
        <v>0.25</v>
      </c>
      <c r="F212" s="371">
        <v>45000</v>
      </c>
      <c r="G212" s="372">
        <f>+F212*E212</f>
        <v>11250</v>
      </c>
      <c r="H212" s="879"/>
    </row>
    <row r="213" spans="2:8" s="197" customFormat="1" x14ac:dyDescent="0.25">
      <c r="B213" s="869"/>
      <c r="C213" s="869"/>
      <c r="D213" s="98"/>
      <c r="E213" s="98"/>
      <c r="F213" s="371"/>
      <c r="G213" s="372">
        <f>+F213*E213</f>
        <v>0</v>
      </c>
      <c r="H213" s="879"/>
    </row>
    <row r="214" spans="2:8" s="197" customFormat="1" ht="15" customHeight="1" x14ac:dyDescent="0.25">
      <c r="B214" s="872"/>
      <c r="C214" s="872"/>
      <c r="D214" s="157"/>
      <c r="E214" s="98"/>
      <c r="F214" s="371"/>
      <c r="G214" s="372">
        <f>+F214*E214</f>
        <v>0</v>
      </c>
      <c r="H214" s="880"/>
    </row>
    <row r="215" spans="2:8" s="197" customFormat="1" x14ac:dyDescent="0.25">
      <c r="B215" s="213"/>
      <c r="C215" s="175"/>
      <c r="D215" s="176"/>
      <c r="E215" s="176"/>
      <c r="F215" s="177"/>
      <c r="G215" s="178" t="s">
        <v>165</v>
      </c>
      <c r="H215" s="373">
        <f>+SUM(G211:G214)</f>
        <v>32317.8</v>
      </c>
    </row>
    <row r="216" spans="2:8" s="197" customFormat="1" x14ac:dyDescent="0.25">
      <c r="B216" s="213"/>
      <c r="C216" s="175"/>
      <c r="D216" s="176"/>
      <c r="E216" s="176"/>
      <c r="F216" s="177"/>
      <c r="G216" s="175"/>
      <c r="H216" s="204"/>
    </row>
    <row r="217" spans="2:8" s="197" customFormat="1" x14ac:dyDescent="0.25">
      <c r="B217" s="216" t="s">
        <v>166</v>
      </c>
      <c r="C217" s="175"/>
      <c r="D217" s="176"/>
      <c r="E217" s="176"/>
      <c r="F217" s="177"/>
      <c r="G217" s="175"/>
      <c r="H217" s="204"/>
    </row>
    <row r="218" spans="2:8" s="197" customFormat="1" x14ac:dyDescent="0.25">
      <c r="B218" s="209" t="s">
        <v>156</v>
      </c>
      <c r="C218" s="74"/>
      <c r="D218" s="75" t="s">
        <v>157</v>
      </c>
      <c r="E218" s="75" t="s">
        <v>158</v>
      </c>
      <c r="F218" s="158" t="s">
        <v>160</v>
      </c>
      <c r="G218" s="76" t="s">
        <v>167</v>
      </c>
      <c r="H218" s="210"/>
    </row>
    <row r="219" spans="2:8" s="197" customFormat="1" x14ac:dyDescent="0.25">
      <c r="B219" s="877" t="s">
        <v>235</v>
      </c>
      <c r="C219" s="877" t="s">
        <v>211</v>
      </c>
      <c r="D219" s="98" t="s">
        <v>22</v>
      </c>
      <c r="E219" s="157">
        <f>+(3.1416*0.15^2)*0.8*1.1</f>
        <v>6.2203680000000011E-2</v>
      </c>
      <c r="F219" s="410">
        <v>621593.27152306004</v>
      </c>
      <c r="G219" s="372">
        <f t="shared" ref="G219:G226" si="3">F219*E219</f>
        <v>38665.388951973546</v>
      </c>
      <c r="H219" s="878"/>
    </row>
    <row r="220" spans="2:8" s="197" customFormat="1" ht="15" customHeight="1" x14ac:dyDescent="0.25">
      <c r="B220" s="919" t="s">
        <v>233</v>
      </c>
      <c r="C220" s="918"/>
      <c r="D220" s="157" t="s">
        <v>232</v>
      </c>
      <c r="E220" s="157">
        <f>+E219*120</f>
        <v>7.4644416000000016</v>
      </c>
      <c r="F220" s="164">
        <v>5000</v>
      </c>
      <c r="G220" s="372">
        <f t="shared" si="3"/>
        <v>37322.208000000006</v>
      </c>
      <c r="H220" s="879"/>
    </row>
    <row r="221" spans="2:8" s="197" customFormat="1" ht="15" customHeight="1" x14ac:dyDescent="0.25">
      <c r="B221" s="869" t="s">
        <v>234</v>
      </c>
      <c r="C221" s="869"/>
      <c r="D221" s="157" t="s">
        <v>232</v>
      </c>
      <c r="E221" s="157">
        <f>+E220*0.03</f>
        <v>0.22393324800000003</v>
      </c>
      <c r="F221" s="164">
        <v>7500</v>
      </c>
      <c r="G221" s="372">
        <f t="shared" si="3"/>
        <v>1679.4993600000003</v>
      </c>
      <c r="H221" s="879"/>
    </row>
    <row r="222" spans="2:8" s="197" customFormat="1" x14ac:dyDescent="0.25">
      <c r="B222" s="875" t="s">
        <v>168</v>
      </c>
      <c r="C222" s="875"/>
      <c r="D222" s="157" t="s">
        <v>169</v>
      </c>
      <c r="E222" s="157">
        <f>+E211</f>
        <v>0.08</v>
      </c>
      <c r="F222" s="370">
        <f>+F211*0.8</f>
        <v>210678</v>
      </c>
      <c r="G222" s="372">
        <f t="shared" si="3"/>
        <v>16854.240000000002</v>
      </c>
      <c r="H222" s="879"/>
    </row>
    <row r="223" spans="2:8" s="197" customFormat="1" x14ac:dyDescent="0.25">
      <c r="B223" s="869"/>
      <c r="C223" s="869"/>
      <c r="D223" s="157"/>
      <c r="E223" s="157"/>
      <c r="F223" s="164"/>
      <c r="G223" s="372">
        <f t="shared" si="3"/>
        <v>0</v>
      </c>
      <c r="H223" s="879"/>
    </row>
    <row r="224" spans="2:8" s="197" customFormat="1" ht="15" customHeight="1" x14ac:dyDescent="0.25">
      <c r="B224" s="875"/>
      <c r="C224" s="875"/>
      <c r="D224" s="157"/>
      <c r="E224" s="157"/>
      <c r="F224" s="370"/>
      <c r="G224" s="372">
        <f t="shared" si="3"/>
        <v>0</v>
      </c>
      <c r="H224" s="879"/>
    </row>
    <row r="225" spans="2:8" s="197" customFormat="1" x14ac:dyDescent="0.25">
      <c r="B225" s="875"/>
      <c r="C225" s="875"/>
      <c r="D225" s="157"/>
      <c r="E225" s="157"/>
      <c r="F225" s="370"/>
      <c r="G225" s="372">
        <f t="shared" si="3"/>
        <v>0</v>
      </c>
      <c r="H225" s="879"/>
    </row>
    <row r="226" spans="2:8" s="197" customFormat="1" x14ac:dyDescent="0.25">
      <c r="B226" s="875"/>
      <c r="C226" s="875"/>
      <c r="D226" s="157"/>
      <c r="E226" s="165"/>
      <c r="F226" s="370"/>
      <c r="G226" s="372">
        <f t="shared" si="3"/>
        <v>0</v>
      </c>
      <c r="H226" s="880"/>
    </row>
    <row r="227" spans="2:8" s="197" customFormat="1" x14ac:dyDescent="0.25">
      <c r="B227" s="213"/>
      <c r="C227" s="175"/>
      <c r="D227" s="176"/>
      <c r="E227" s="176"/>
      <c r="F227" s="177"/>
      <c r="G227" s="178" t="s">
        <v>165</v>
      </c>
      <c r="H227" s="373">
        <f>+SUM(G219:G226)</f>
        <v>94521.336311973559</v>
      </c>
    </row>
    <row r="228" spans="2:8" s="197" customFormat="1" x14ac:dyDescent="0.25">
      <c r="B228" s="213"/>
      <c r="C228" s="175"/>
      <c r="D228" s="176"/>
      <c r="E228" s="176"/>
      <c r="F228" s="177"/>
      <c r="G228" s="175"/>
      <c r="H228" s="204"/>
    </row>
    <row r="229" spans="2:8" s="197" customFormat="1" x14ac:dyDescent="0.25">
      <c r="B229" s="216" t="s">
        <v>174</v>
      </c>
      <c r="C229" s="175"/>
      <c r="D229" s="176"/>
      <c r="E229" s="176"/>
      <c r="F229" s="177"/>
      <c r="G229" s="175"/>
      <c r="H229" s="204"/>
    </row>
    <row r="230" spans="2:8" s="197" customFormat="1" x14ac:dyDescent="0.25">
      <c r="B230" s="209" t="s">
        <v>156</v>
      </c>
      <c r="C230" s="74"/>
      <c r="D230" s="75" t="s">
        <v>175</v>
      </c>
      <c r="E230" s="75" t="s">
        <v>176</v>
      </c>
      <c r="F230" s="158" t="s">
        <v>177</v>
      </c>
      <c r="G230" s="76" t="s">
        <v>178</v>
      </c>
      <c r="H230" s="218" t="s">
        <v>160</v>
      </c>
    </row>
    <row r="231" spans="2:8" s="197" customFormat="1" x14ac:dyDescent="0.25">
      <c r="B231" s="876"/>
      <c r="C231" s="876"/>
      <c r="D231" s="157"/>
      <c r="E231" s="165"/>
      <c r="F231" s="166"/>
      <c r="G231" s="372">
        <f>F231*E231</f>
        <v>0</v>
      </c>
      <c r="H231" s="376">
        <f>+E231*F231*G231</f>
        <v>0</v>
      </c>
    </row>
    <row r="232" spans="2:8" s="197" customFormat="1" x14ac:dyDescent="0.25">
      <c r="B232" s="869"/>
      <c r="C232" s="869"/>
      <c r="D232" s="157"/>
      <c r="E232" s="165"/>
      <c r="F232" s="167"/>
      <c r="G232" s="372">
        <f>F232*E232</f>
        <v>0</v>
      </c>
      <c r="H232" s="376">
        <f>+E232*F232*G232</f>
        <v>0</v>
      </c>
    </row>
    <row r="233" spans="2:8" s="197" customFormat="1" x14ac:dyDescent="0.25">
      <c r="B233" s="875"/>
      <c r="C233" s="875"/>
      <c r="D233" s="157"/>
      <c r="E233" s="165"/>
      <c r="F233" s="168"/>
      <c r="G233" s="372">
        <f>F233*E233</f>
        <v>0</v>
      </c>
      <c r="H233" s="376">
        <f>+E233*F233*G233</f>
        <v>0</v>
      </c>
    </row>
    <row r="234" spans="2:8" s="197" customFormat="1" x14ac:dyDescent="0.25">
      <c r="B234" s="213"/>
      <c r="C234" s="175"/>
      <c r="D234" s="176"/>
      <c r="E234" s="176"/>
      <c r="F234" s="177"/>
      <c r="G234" s="178" t="s">
        <v>165</v>
      </c>
      <c r="H234" s="373">
        <f>+SUM(H231:H233)</f>
        <v>0</v>
      </c>
    </row>
    <row r="235" spans="2:8" s="197" customFormat="1" x14ac:dyDescent="0.25">
      <c r="B235" s="213"/>
      <c r="C235" s="175"/>
      <c r="D235" s="176"/>
      <c r="E235" s="176"/>
      <c r="F235" s="177"/>
      <c r="G235" s="175"/>
      <c r="H235" s="204"/>
    </row>
    <row r="236" spans="2:8" s="197" customFormat="1" x14ac:dyDescent="0.25">
      <c r="B236" s="216" t="s">
        <v>179</v>
      </c>
      <c r="C236" s="175"/>
      <c r="D236" s="176"/>
      <c r="E236" s="176"/>
      <c r="F236" s="177"/>
      <c r="G236" s="175"/>
      <c r="H236" s="204"/>
    </row>
    <row r="237" spans="2:8" s="197" customFormat="1" x14ac:dyDescent="0.25">
      <c r="B237" s="220" t="s">
        <v>180</v>
      </c>
      <c r="C237" s="169" t="s">
        <v>181</v>
      </c>
      <c r="D237" s="75" t="s">
        <v>182</v>
      </c>
      <c r="E237" s="75" t="s">
        <v>183</v>
      </c>
      <c r="F237" s="158" t="s">
        <v>184</v>
      </c>
      <c r="G237" s="170" t="s">
        <v>185</v>
      </c>
      <c r="H237" s="210"/>
    </row>
    <row r="238" spans="2:8" s="197" customFormat="1" x14ac:dyDescent="0.25">
      <c r="B238" s="221" t="s">
        <v>81</v>
      </c>
      <c r="C238" s="110">
        <f>+VLOOKUP(B238,MO!$D$13:$E$80,2,FALSE)</f>
        <v>94900</v>
      </c>
      <c r="D238" s="171">
        <v>0.85</v>
      </c>
      <c r="E238" s="372">
        <f>C238+(C238*D238)</f>
        <v>175565</v>
      </c>
      <c r="F238" s="172">
        <v>2</v>
      </c>
      <c r="G238" s="377">
        <f>+E238/F238</f>
        <v>87782.5</v>
      </c>
      <c r="H238" s="878"/>
    </row>
    <row r="239" spans="2:8" s="197" customFormat="1" x14ac:dyDescent="0.25">
      <c r="B239" s="221" t="s">
        <v>88</v>
      </c>
      <c r="C239" s="110">
        <v>189800</v>
      </c>
      <c r="D239" s="171">
        <v>0.85</v>
      </c>
      <c r="E239" s="372">
        <f>C239+(C239*D239)</f>
        <v>351130</v>
      </c>
      <c r="F239" s="172">
        <f>+F238</f>
        <v>2</v>
      </c>
      <c r="G239" s="377">
        <f>+E239/F239</f>
        <v>175565</v>
      </c>
      <c r="H239" s="879"/>
    </row>
    <row r="240" spans="2:8" s="197" customFormat="1" x14ac:dyDescent="0.25">
      <c r="B240" s="223"/>
      <c r="C240" s="110"/>
      <c r="D240" s="171"/>
      <c r="E240" s="224"/>
      <c r="F240" s="172"/>
      <c r="G240" s="377"/>
      <c r="H240" s="880"/>
    </row>
    <row r="241" spans="2:8" s="197" customFormat="1" x14ac:dyDescent="0.25">
      <c r="B241" s="203"/>
      <c r="C241" s="65"/>
      <c r="D241" s="66"/>
      <c r="E241" s="66"/>
      <c r="F241" s="67"/>
      <c r="G241" s="115" t="s">
        <v>165</v>
      </c>
      <c r="H241" s="373">
        <f>+SUM(G238:G240)</f>
        <v>263347.5</v>
      </c>
    </row>
    <row r="242" spans="2:8" s="197" customFormat="1" x14ac:dyDescent="0.25">
      <c r="B242" s="203"/>
      <c r="C242" s="65"/>
      <c r="D242" s="66"/>
      <c r="E242" s="66"/>
      <c r="F242" s="67"/>
      <c r="G242" s="65"/>
      <c r="H242" s="225"/>
    </row>
    <row r="243" spans="2:8" s="197" customFormat="1" ht="15.75" x14ac:dyDescent="0.25">
      <c r="B243" s="203"/>
      <c r="C243" s="65"/>
      <c r="D243" s="66"/>
      <c r="E243" s="66"/>
      <c r="F243" s="117" t="s">
        <v>186</v>
      </c>
      <c r="G243" s="118"/>
      <c r="H243" s="119">
        <f>ROUND(H241+H234+H227+H215,0)</f>
        <v>390187</v>
      </c>
    </row>
    <row r="244" spans="2:8" s="197" customFormat="1" x14ac:dyDescent="0.25">
      <c r="B244" s="203"/>
      <c r="C244" s="65"/>
      <c r="D244" s="66"/>
      <c r="E244" s="66"/>
      <c r="F244" s="67"/>
      <c r="G244" s="65"/>
      <c r="H244" s="204"/>
    </row>
    <row r="245" spans="2:8" s="197" customFormat="1" x14ac:dyDescent="0.25">
      <c r="B245" s="208" t="s">
        <v>187</v>
      </c>
      <c r="C245" s="65"/>
      <c r="D245" s="66"/>
      <c r="E245" s="66"/>
      <c r="F245" s="67"/>
      <c r="G245" s="65"/>
      <c r="H245" s="204"/>
    </row>
    <row r="246" spans="2:8" s="197" customFormat="1" x14ac:dyDescent="0.25">
      <c r="B246" s="226" t="s">
        <v>31</v>
      </c>
      <c r="C246" s="121"/>
      <c r="D246" s="122"/>
      <c r="E246" s="122"/>
      <c r="F246" s="123" t="s">
        <v>72</v>
      </c>
      <c r="G246" s="124"/>
      <c r="H246" s="210"/>
    </row>
    <row r="247" spans="2:8" s="197" customFormat="1" x14ac:dyDescent="0.25">
      <c r="B247" s="851" t="s">
        <v>24</v>
      </c>
      <c r="C247" s="851"/>
      <c r="D247" s="125"/>
      <c r="E247" s="125"/>
      <c r="F247" s="126">
        <f>F180</f>
        <v>0.2</v>
      </c>
      <c r="G247" s="127"/>
      <c r="H247" s="378">
        <f>H243*F247</f>
        <v>78037.400000000009</v>
      </c>
    </row>
    <row r="248" spans="2:8" s="197" customFormat="1" x14ac:dyDescent="0.25">
      <c r="B248" s="851" t="s">
        <v>25</v>
      </c>
      <c r="C248" s="851"/>
      <c r="D248" s="125"/>
      <c r="E248" s="125"/>
      <c r="F248" s="126">
        <f t="shared" ref="F248:F249" si="4">F181</f>
        <v>0.05</v>
      </c>
      <c r="G248" s="127"/>
      <c r="H248" s="378">
        <f>H243*F248</f>
        <v>19509.350000000002</v>
      </c>
    </row>
    <row r="249" spans="2:8" s="197" customFormat="1" x14ac:dyDescent="0.25">
      <c r="B249" s="852" t="s">
        <v>27</v>
      </c>
      <c r="C249" s="852"/>
      <c r="D249" s="125"/>
      <c r="E249" s="125"/>
      <c r="F249" s="126">
        <f t="shared" si="4"/>
        <v>0.05</v>
      </c>
      <c r="G249" s="127"/>
      <c r="H249" s="378">
        <f>H243*F249</f>
        <v>19509.350000000002</v>
      </c>
    </row>
    <row r="250" spans="2:8" s="197" customFormat="1" x14ac:dyDescent="0.25">
      <c r="B250" s="203"/>
      <c r="C250" s="65"/>
      <c r="D250" s="66"/>
      <c r="E250" s="66"/>
      <c r="F250" s="67"/>
      <c r="G250" s="115" t="s">
        <v>165</v>
      </c>
      <c r="H250" s="373">
        <f>+SUM(H247:H249)</f>
        <v>117056.10000000002</v>
      </c>
    </row>
    <row r="251" spans="2:8" s="197" customFormat="1" x14ac:dyDescent="0.25">
      <c r="B251" s="203"/>
      <c r="C251" s="65"/>
      <c r="D251" s="66"/>
      <c r="E251" s="66"/>
      <c r="F251" s="67"/>
      <c r="G251" s="65"/>
      <c r="H251" s="204"/>
    </row>
    <row r="252" spans="2:8" s="197" customFormat="1" x14ac:dyDescent="0.25">
      <c r="B252" s="203"/>
      <c r="C252" s="129" t="s">
        <v>188</v>
      </c>
      <c r="D252" s="66"/>
      <c r="E252" s="66"/>
      <c r="F252" s="117" t="s">
        <v>189</v>
      </c>
      <c r="G252" s="118"/>
      <c r="H252" s="379">
        <f>H243+H250</f>
        <v>507243.10000000003</v>
      </c>
    </row>
    <row r="253" spans="2:8" s="197" customFormat="1" x14ac:dyDescent="0.25">
      <c r="B253" s="229"/>
      <c r="C253" s="185"/>
      <c r="D253" s="185"/>
      <c r="E253" s="185"/>
      <c r="F253" s="185"/>
      <c r="G253" s="185"/>
      <c r="H253" s="230"/>
    </row>
    <row r="254" spans="2:8" s="197" customFormat="1" x14ac:dyDescent="0.25">
      <c r="B254" s="229"/>
      <c r="C254" s="185"/>
      <c r="D254" s="185"/>
      <c r="E254" s="185"/>
      <c r="F254" s="134" t="s">
        <v>190</v>
      </c>
      <c r="G254" s="185"/>
      <c r="H254" s="230"/>
    </row>
    <row r="255" spans="2:8" s="197" customFormat="1" x14ac:dyDescent="0.25">
      <c r="B255" s="229"/>
      <c r="C255" s="185"/>
      <c r="D255" s="185"/>
      <c r="E255" s="185"/>
      <c r="F255" s="134" t="s">
        <v>191</v>
      </c>
      <c r="G255" s="185"/>
      <c r="H255" s="230"/>
    </row>
    <row r="256" spans="2:8" s="197" customFormat="1" x14ac:dyDescent="0.25">
      <c r="B256" s="229"/>
      <c r="C256" s="185"/>
      <c r="D256" s="185"/>
      <c r="E256" s="185"/>
      <c r="F256" s="134" t="s">
        <v>192</v>
      </c>
      <c r="G256" s="185"/>
      <c r="H256" s="230"/>
    </row>
    <row r="257" spans="2:8" s="197" customFormat="1" x14ac:dyDescent="0.25">
      <c r="B257" s="229"/>
      <c r="C257" s="185"/>
      <c r="D257" s="185"/>
      <c r="E257" s="185"/>
      <c r="F257" s="134" t="s">
        <v>193</v>
      </c>
      <c r="G257" s="185"/>
      <c r="H257" s="230"/>
    </row>
    <row r="258" spans="2:8" s="197" customFormat="1" x14ac:dyDescent="0.25">
      <c r="B258" s="229"/>
      <c r="C258" s="185"/>
      <c r="D258" s="185"/>
      <c r="E258" s="185"/>
      <c r="F258" s="185"/>
      <c r="G258" s="185"/>
      <c r="H258" s="230"/>
    </row>
    <row r="259" spans="2:8" s="197" customFormat="1" x14ac:dyDescent="0.25">
      <c r="B259" s="229"/>
      <c r="C259" s="135" t="s">
        <v>194</v>
      </c>
      <c r="D259" s="185"/>
      <c r="E259" s="185"/>
      <c r="F259" s="185"/>
      <c r="G259" s="185"/>
      <c r="H259" s="230"/>
    </row>
    <row r="260" spans="2:8" s="197" customFormat="1" x14ac:dyDescent="0.25">
      <c r="B260" s="229"/>
      <c r="C260" s="136" t="s">
        <v>195</v>
      </c>
      <c r="D260" s="185"/>
      <c r="E260" s="185"/>
      <c r="F260" s="185"/>
      <c r="G260" s="185"/>
      <c r="H260" s="230"/>
    </row>
    <row r="261" spans="2:8" s="197" customFormat="1" x14ac:dyDescent="0.25">
      <c r="B261" s="229"/>
      <c r="C261" s="137">
        <v>1</v>
      </c>
      <c r="D261" s="185"/>
      <c r="E261" s="185"/>
      <c r="F261" s="185"/>
      <c r="G261" s="185"/>
      <c r="H261" s="230"/>
    </row>
    <row r="262" spans="2:8" s="197" customFormat="1" x14ac:dyDescent="0.25">
      <c r="B262" s="229"/>
      <c r="C262" s="137">
        <v>2</v>
      </c>
      <c r="D262" s="185"/>
      <c r="E262" s="185"/>
      <c r="F262" s="185"/>
      <c r="G262" s="185"/>
      <c r="H262" s="230"/>
    </row>
    <row r="263" spans="2:8" s="197" customFormat="1" x14ac:dyDescent="0.25">
      <c r="B263" s="229"/>
      <c r="C263" s="137">
        <v>3</v>
      </c>
      <c r="D263" s="185"/>
      <c r="E263" s="185"/>
      <c r="F263" s="185"/>
      <c r="G263" s="185"/>
      <c r="H263" s="230"/>
    </row>
    <row r="264" spans="2:8" s="197" customFormat="1" x14ac:dyDescent="0.25">
      <c r="B264" s="229"/>
      <c r="C264" s="137"/>
      <c r="D264" s="185"/>
      <c r="E264" s="185"/>
      <c r="F264" s="134" t="s">
        <v>190</v>
      </c>
      <c r="G264" s="185"/>
      <c r="H264" s="230"/>
    </row>
    <row r="265" spans="2:8" s="197" customFormat="1" x14ac:dyDescent="0.25">
      <c r="B265" s="229"/>
      <c r="C265" s="185"/>
      <c r="D265" s="185"/>
      <c r="E265" s="185"/>
      <c r="F265" s="134" t="s">
        <v>191</v>
      </c>
      <c r="G265" s="185"/>
      <c r="H265" s="230"/>
    </row>
    <row r="266" spans="2:8" s="197" customFormat="1" x14ac:dyDescent="0.25">
      <c r="B266" s="229"/>
      <c r="C266" s="185"/>
      <c r="D266" s="185"/>
      <c r="E266" s="185"/>
      <c r="F266" s="134" t="s">
        <v>196</v>
      </c>
      <c r="G266" s="185"/>
      <c r="H266" s="230"/>
    </row>
    <row r="267" spans="2:8" s="197" customFormat="1" x14ac:dyDescent="0.25">
      <c r="B267" s="229"/>
      <c r="C267" s="185"/>
      <c r="D267" s="185"/>
      <c r="E267" s="185"/>
      <c r="F267" s="134" t="s">
        <v>193</v>
      </c>
      <c r="G267" s="185"/>
      <c r="H267" s="230"/>
    </row>
    <row r="268" spans="2:8" s="197" customFormat="1" x14ac:dyDescent="0.25">
      <c r="B268" s="231"/>
      <c r="H268" s="232"/>
    </row>
    <row r="269" spans="2:8" s="197" customFormat="1" x14ac:dyDescent="0.25">
      <c r="B269" s="853"/>
      <c r="C269" s="854"/>
      <c r="D269" s="859" t="s">
        <v>148</v>
      </c>
      <c r="E269" s="860"/>
      <c r="F269" s="861"/>
      <c r="G269" s="198" t="s">
        <v>149</v>
      </c>
      <c r="H269" s="199" t="s">
        <v>150</v>
      </c>
    </row>
    <row r="270" spans="2:8" s="197" customFormat="1" x14ac:dyDescent="0.25">
      <c r="B270" s="855"/>
      <c r="C270" s="856"/>
      <c r="D270" s="862"/>
      <c r="E270" s="863"/>
      <c r="F270" s="864"/>
      <c r="G270" s="59" t="s">
        <v>151</v>
      </c>
      <c r="H270" s="200"/>
    </row>
    <row r="271" spans="2:8" s="197" customFormat="1" x14ac:dyDescent="0.25">
      <c r="B271" s="855"/>
      <c r="C271" s="856"/>
      <c r="D271" s="862"/>
      <c r="E271" s="863"/>
      <c r="F271" s="864"/>
      <c r="G271" s="59" t="s">
        <v>152</v>
      </c>
      <c r="H271" s="201">
        <v>44901</v>
      </c>
    </row>
    <row r="272" spans="2:8" s="197" customFormat="1" x14ac:dyDescent="0.25">
      <c r="B272" s="857"/>
      <c r="C272" s="858"/>
      <c r="D272" s="865"/>
      <c r="E272" s="866"/>
      <c r="F272" s="867"/>
      <c r="G272" s="62"/>
      <c r="H272" s="202"/>
    </row>
    <row r="273" spans="2:8" s="197" customFormat="1" x14ac:dyDescent="0.25">
      <c r="B273" s="203"/>
      <c r="C273" s="65"/>
      <c r="D273" s="66"/>
      <c r="E273" s="66"/>
      <c r="F273" s="67"/>
      <c r="G273" s="65"/>
      <c r="H273" s="204"/>
    </row>
    <row r="274" spans="2:8" s="197" customFormat="1" x14ac:dyDescent="0.25">
      <c r="B274" s="205" t="s">
        <v>153</v>
      </c>
      <c r="C274" s="868" t="str">
        <f>PRESUPUESTO!F16</f>
        <v>Viga de amarre en concreto reforzado de 3500 PSI H=0,20 x W=0,20. Incluye acero de refuerzo corrugado grado 60, Fy = 4200 kg/cm², cuantia minima de 95kg/m³. Incluye junta de dilatacion en ambas caras de viga con placa existente.</v>
      </c>
      <c r="D274" s="868"/>
      <c r="E274" s="868"/>
      <c r="F274" s="868"/>
      <c r="G274" s="868"/>
      <c r="H274" s="206" t="s">
        <v>154</v>
      </c>
    </row>
    <row r="275" spans="2:8" s="197" customFormat="1" x14ac:dyDescent="0.25">
      <c r="B275" s="207">
        <f>PRESUPUESTO!B16</f>
        <v>1.05</v>
      </c>
      <c r="C275" s="868"/>
      <c r="D275" s="868"/>
      <c r="E275" s="868"/>
      <c r="F275" s="868"/>
      <c r="G275" s="868"/>
      <c r="H275" s="206" t="str">
        <f>PRESUPUESTO!G16</f>
        <v>ML</v>
      </c>
    </row>
    <row r="276" spans="2:8" s="197" customFormat="1" x14ac:dyDescent="0.25">
      <c r="B276" s="208" t="s">
        <v>155</v>
      </c>
      <c r="C276" s="65"/>
      <c r="D276" s="66"/>
      <c r="E276" s="66"/>
      <c r="F276" s="67"/>
      <c r="G276" s="65"/>
      <c r="H276" s="204"/>
    </row>
    <row r="277" spans="2:8" s="197" customFormat="1" x14ac:dyDescent="0.25">
      <c r="B277" s="209" t="s">
        <v>156</v>
      </c>
      <c r="C277" s="74"/>
      <c r="D277" s="75" t="s">
        <v>157</v>
      </c>
      <c r="E277" s="75" t="s">
        <v>158</v>
      </c>
      <c r="F277" s="75" t="s">
        <v>159</v>
      </c>
      <c r="G277" s="76" t="s">
        <v>160</v>
      </c>
      <c r="H277" s="210"/>
    </row>
    <row r="278" spans="2:8" s="197" customFormat="1" x14ac:dyDescent="0.25">
      <c r="B278" s="869" t="s">
        <v>161</v>
      </c>
      <c r="C278" s="869"/>
      <c r="D278" s="98" t="s">
        <v>162</v>
      </c>
      <c r="E278" s="154">
        <v>0.05</v>
      </c>
      <c r="F278" s="155">
        <f>+H308</f>
        <v>76809.6875</v>
      </c>
      <c r="G278" s="156">
        <f>F278*E278</f>
        <v>3840.484375</v>
      </c>
      <c r="H278" s="878"/>
    </row>
    <row r="279" spans="2:8" s="197" customFormat="1" x14ac:dyDescent="0.25">
      <c r="B279" s="869" t="s">
        <v>228</v>
      </c>
      <c r="C279" s="869"/>
      <c r="D279" s="98" t="s">
        <v>229</v>
      </c>
      <c r="E279" s="98">
        <v>0.125</v>
      </c>
      <c r="F279" s="155">
        <v>45000</v>
      </c>
      <c r="G279" s="156">
        <f>+F279*E279</f>
        <v>5625</v>
      </c>
      <c r="H279" s="879"/>
    </row>
    <row r="280" spans="2:8" s="197" customFormat="1" x14ac:dyDescent="0.25">
      <c r="B280" s="869"/>
      <c r="C280" s="869"/>
      <c r="D280" s="98"/>
      <c r="E280" s="98"/>
      <c r="F280" s="155"/>
      <c r="G280" s="156">
        <f>+F280*E280</f>
        <v>0</v>
      </c>
      <c r="H280" s="879"/>
    </row>
    <row r="281" spans="2:8" s="197" customFormat="1" ht="15" customHeight="1" x14ac:dyDescent="0.25">
      <c r="B281" s="872"/>
      <c r="C281" s="872"/>
      <c r="D281" s="157"/>
      <c r="E281" s="98"/>
      <c r="F281" s="155"/>
      <c r="G281" s="156">
        <f>+F281*E281</f>
        <v>0</v>
      </c>
      <c r="H281" s="880"/>
    </row>
    <row r="282" spans="2:8" s="197" customFormat="1" x14ac:dyDescent="0.25">
      <c r="B282" s="213"/>
      <c r="C282" s="175"/>
      <c r="D282" s="176"/>
      <c r="E282" s="176"/>
      <c r="F282" s="177"/>
      <c r="G282" s="178" t="s">
        <v>165</v>
      </c>
      <c r="H282" s="214">
        <f>+SUM(G278:G281)</f>
        <v>9465.484375</v>
      </c>
    </row>
    <row r="283" spans="2:8" s="197" customFormat="1" x14ac:dyDescent="0.25">
      <c r="B283" s="213"/>
      <c r="C283" s="175"/>
      <c r="D283" s="176"/>
      <c r="E283" s="176"/>
      <c r="F283" s="177"/>
      <c r="G283" s="175"/>
      <c r="H283" s="204"/>
    </row>
    <row r="284" spans="2:8" s="197" customFormat="1" x14ac:dyDescent="0.25">
      <c r="B284" s="216" t="s">
        <v>166</v>
      </c>
      <c r="C284" s="175"/>
      <c r="D284" s="176"/>
      <c r="E284" s="176"/>
      <c r="F284" s="177"/>
      <c r="G284" s="175"/>
      <c r="H284" s="204"/>
    </row>
    <row r="285" spans="2:8" s="197" customFormat="1" x14ac:dyDescent="0.25">
      <c r="B285" s="209" t="s">
        <v>156</v>
      </c>
      <c r="C285" s="74"/>
      <c r="D285" s="75" t="s">
        <v>157</v>
      </c>
      <c r="E285" s="75" t="s">
        <v>158</v>
      </c>
      <c r="F285" s="158" t="s">
        <v>160</v>
      </c>
      <c r="G285" s="76" t="s">
        <v>167</v>
      </c>
      <c r="H285" s="210"/>
    </row>
    <row r="286" spans="2:8" s="197" customFormat="1" ht="15" customHeight="1" x14ac:dyDescent="0.25">
      <c r="B286" s="877" t="s">
        <v>235</v>
      </c>
      <c r="C286" s="877" t="s">
        <v>211</v>
      </c>
      <c r="D286" s="98" t="s">
        <v>22</v>
      </c>
      <c r="E286" s="157">
        <f>0.2*0.2*1.05</f>
        <v>4.200000000000001E-2</v>
      </c>
      <c r="F286" s="411">
        <v>621593.27152306004</v>
      </c>
      <c r="G286" s="156">
        <f t="shared" ref="G286:G293" si="5">F286*E286</f>
        <v>26106.917403968528</v>
      </c>
      <c r="H286" s="878"/>
    </row>
    <row r="287" spans="2:8" s="197" customFormat="1" ht="15" customHeight="1" x14ac:dyDescent="0.25">
      <c r="B287" s="877" t="s">
        <v>231</v>
      </c>
      <c r="C287" s="877"/>
      <c r="D287" s="157" t="s">
        <v>232</v>
      </c>
      <c r="E287" s="157">
        <f>+E286*2</f>
        <v>8.4000000000000019E-2</v>
      </c>
      <c r="F287" s="217">
        <v>16800</v>
      </c>
      <c r="G287" s="156">
        <f t="shared" si="5"/>
        <v>1411.2000000000003</v>
      </c>
      <c r="H287" s="879"/>
    </row>
    <row r="288" spans="2:8" s="197" customFormat="1" ht="15" customHeight="1" x14ac:dyDescent="0.25">
      <c r="B288" s="877" t="s">
        <v>233</v>
      </c>
      <c r="C288" s="877"/>
      <c r="D288" s="157" t="s">
        <v>232</v>
      </c>
      <c r="E288" s="157">
        <f>+E286*95</f>
        <v>3.9900000000000011</v>
      </c>
      <c r="F288" s="164">
        <v>5000</v>
      </c>
      <c r="G288" s="156">
        <f t="shared" si="5"/>
        <v>19950.000000000007</v>
      </c>
      <c r="H288" s="879"/>
    </row>
    <row r="289" spans="2:8" s="197" customFormat="1" x14ac:dyDescent="0.25">
      <c r="B289" s="877" t="s">
        <v>234</v>
      </c>
      <c r="C289" s="877"/>
      <c r="D289" s="157" t="s">
        <v>232</v>
      </c>
      <c r="E289" s="157">
        <f>+E288*0.03</f>
        <v>0.11970000000000003</v>
      </c>
      <c r="F289" s="164">
        <v>7500</v>
      </c>
      <c r="G289" s="156">
        <f t="shared" si="5"/>
        <v>897.75000000000023</v>
      </c>
      <c r="H289" s="879"/>
    </row>
    <row r="290" spans="2:8" s="197" customFormat="1" x14ac:dyDescent="0.25">
      <c r="B290" s="877" t="s">
        <v>168</v>
      </c>
      <c r="C290" s="877"/>
      <c r="D290" s="157" t="s">
        <v>169</v>
      </c>
      <c r="E290" s="157">
        <f>+E278</f>
        <v>0.05</v>
      </c>
      <c r="F290" s="161">
        <f>+F278*0.3</f>
        <v>23042.90625</v>
      </c>
      <c r="G290" s="156">
        <f t="shared" si="5"/>
        <v>1152.1453125</v>
      </c>
      <c r="H290" s="879"/>
    </row>
    <row r="291" spans="2:8" s="197" customFormat="1" ht="15" customHeight="1" x14ac:dyDescent="0.25">
      <c r="B291" s="875"/>
      <c r="C291" s="875"/>
      <c r="D291" s="157"/>
      <c r="E291" s="157"/>
      <c r="F291" s="161"/>
      <c r="G291" s="156">
        <f t="shared" si="5"/>
        <v>0</v>
      </c>
      <c r="H291" s="879"/>
    </row>
    <row r="292" spans="2:8" s="197" customFormat="1" x14ac:dyDescent="0.25">
      <c r="B292" s="875"/>
      <c r="C292" s="875"/>
      <c r="D292" s="157"/>
      <c r="E292" s="157"/>
      <c r="F292" s="161"/>
      <c r="G292" s="156">
        <f t="shared" si="5"/>
        <v>0</v>
      </c>
      <c r="H292" s="879"/>
    </row>
    <row r="293" spans="2:8" s="197" customFormat="1" x14ac:dyDescent="0.25">
      <c r="B293" s="875"/>
      <c r="C293" s="875"/>
      <c r="D293" s="157"/>
      <c r="E293" s="165"/>
      <c r="F293" s="161"/>
      <c r="G293" s="156">
        <f t="shared" si="5"/>
        <v>0</v>
      </c>
      <c r="H293" s="880"/>
    </row>
    <row r="294" spans="2:8" s="197" customFormat="1" x14ac:dyDescent="0.25">
      <c r="B294" s="213"/>
      <c r="C294" s="175"/>
      <c r="D294" s="176"/>
      <c r="E294" s="176"/>
      <c r="F294" s="177"/>
      <c r="G294" s="178" t="s">
        <v>165</v>
      </c>
      <c r="H294" s="214">
        <f>+SUM(G286:G293)</f>
        <v>49518.012716468533</v>
      </c>
    </row>
    <row r="295" spans="2:8" s="197" customFormat="1" x14ac:dyDescent="0.25">
      <c r="B295" s="213"/>
      <c r="C295" s="175"/>
      <c r="D295" s="176"/>
      <c r="E295" s="176"/>
      <c r="F295" s="177"/>
      <c r="G295" s="175"/>
      <c r="H295" s="204"/>
    </row>
    <row r="296" spans="2:8" s="197" customFormat="1" x14ac:dyDescent="0.25">
      <c r="B296" s="216" t="s">
        <v>174</v>
      </c>
      <c r="C296" s="175"/>
      <c r="D296" s="176"/>
      <c r="E296" s="176"/>
      <c r="F296" s="177"/>
      <c r="G296" s="175"/>
      <c r="H296" s="204"/>
    </row>
    <row r="297" spans="2:8" s="197" customFormat="1" x14ac:dyDescent="0.25">
      <c r="B297" s="209" t="s">
        <v>156</v>
      </c>
      <c r="C297" s="74"/>
      <c r="D297" s="75" t="s">
        <v>175</v>
      </c>
      <c r="E297" s="75" t="s">
        <v>176</v>
      </c>
      <c r="F297" s="158" t="s">
        <v>177</v>
      </c>
      <c r="G297" s="76" t="s">
        <v>178</v>
      </c>
      <c r="H297" s="218" t="s">
        <v>160</v>
      </c>
    </row>
    <row r="298" spans="2:8" s="197" customFormat="1" x14ac:dyDescent="0.25">
      <c r="B298" s="876"/>
      <c r="C298" s="876"/>
      <c r="D298" s="157"/>
      <c r="E298" s="165"/>
      <c r="F298" s="166"/>
      <c r="G298" s="156">
        <f>F298*E298</f>
        <v>0</v>
      </c>
      <c r="H298" s="219">
        <f>+E298*F298*G298</f>
        <v>0</v>
      </c>
    </row>
    <row r="299" spans="2:8" s="197" customFormat="1" x14ac:dyDescent="0.25">
      <c r="B299" s="869"/>
      <c r="C299" s="869"/>
      <c r="D299" s="157"/>
      <c r="E299" s="165"/>
      <c r="F299" s="167"/>
      <c r="G299" s="156">
        <f>F299*E299</f>
        <v>0</v>
      </c>
      <c r="H299" s="219">
        <f>+E299*F299*G299</f>
        <v>0</v>
      </c>
    </row>
    <row r="300" spans="2:8" s="197" customFormat="1" x14ac:dyDescent="0.25">
      <c r="B300" s="875"/>
      <c r="C300" s="875"/>
      <c r="D300" s="157"/>
      <c r="E300" s="165"/>
      <c r="F300" s="168"/>
      <c r="G300" s="156">
        <f>F300*E300</f>
        <v>0</v>
      </c>
      <c r="H300" s="219">
        <f>+E300*F300*G300</f>
        <v>0</v>
      </c>
    </row>
    <row r="301" spans="2:8" s="197" customFormat="1" x14ac:dyDescent="0.25">
      <c r="B301" s="213"/>
      <c r="C301" s="175"/>
      <c r="D301" s="176"/>
      <c r="E301" s="176"/>
      <c r="F301" s="177"/>
      <c r="G301" s="178" t="s">
        <v>165</v>
      </c>
      <c r="H301" s="214">
        <f>+SUM(H298:H300)</f>
        <v>0</v>
      </c>
    </row>
    <row r="302" spans="2:8" s="197" customFormat="1" x14ac:dyDescent="0.25">
      <c r="B302" s="213"/>
      <c r="C302" s="175"/>
      <c r="D302" s="176"/>
      <c r="E302" s="176"/>
      <c r="F302" s="177"/>
      <c r="G302" s="175"/>
      <c r="H302" s="204"/>
    </row>
    <row r="303" spans="2:8" s="197" customFormat="1" x14ac:dyDescent="0.25">
      <c r="B303" s="216" t="s">
        <v>179</v>
      </c>
      <c r="C303" s="175"/>
      <c r="D303" s="176"/>
      <c r="E303" s="176"/>
      <c r="F303" s="177"/>
      <c r="G303" s="175"/>
      <c r="H303" s="204"/>
    </row>
    <row r="304" spans="2:8" s="197" customFormat="1" x14ac:dyDescent="0.25">
      <c r="B304" s="220" t="s">
        <v>180</v>
      </c>
      <c r="C304" s="169" t="s">
        <v>181</v>
      </c>
      <c r="D304" s="75" t="s">
        <v>182</v>
      </c>
      <c r="E304" s="75" t="s">
        <v>183</v>
      </c>
      <c r="F304" s="158" t="s">
        <v>184</v>
      </c>
      <c r="G304" s="170" t="s">
        <v>185</v>
      </c>
      <c r="H304" s="210"/>
    </row>
    <row r="305" spans="2:8" s="197" customFormat="1" x14ac:dyDescent="0.25">
      <c r="B305" s="221" t="s">
        <v>81</v>
      </c>
      <c r="C305" s="110">
        <f>+VLOOKUP(B305,MO!$D$13:$E$80,2,FALSE)</f>
        <v>94900</v>
      </c>
      <c r="D305" s="171">
        <v>0.85</v>
      </c>
      <c r="E305" s="156">
        <f>C305+(C305*D305)</f>
        <v>175565</v>
      </c>
      <c r="F305" s="172">
        <v>8</v>
      </c>
      <c r="G305" s="173">
        <f>+E305/F305</f>
        <v>21945.625</v>
      </c>
      <c r="H305" s="878"/>
    </row>
    <row r="306" spans="2:8" s="197" customFormat="1" x14ac:dyDescent="0.25">
      <c r="B306" s="221" t="s">
        <v>89</v>
      </c>
      <c r="C306" s="110">
        <v>237250</v>
      </c>
      <c r="D306" s="171">
        <v>0.85</v>
      </c>
      <c r="E306" s="156">
        <f>C306+(C306*D306)</f>
        <v>438912.5</v>
      </c>
      <c r="F306" s="172">
        <f>+F305</f>
        <v>8</v>
      </c>
      <c r="G306" s="173">
        <f>+E306/F306</f>
        <v>54864.0625</v>
      </c>
      <c r="H306" s="879"/>
    </row>
    <row r="307" spans="2:8" s="197" customFormat="1" x14ac:dyDescent="0.25">
      <c r="B307" s="223"/>
      <c r="C307" s="110"/>
      <c r="D307" s="171"/>
      <c r="E307" s="224"/>
      <c r="F307" s="172"/>
      <c r="G307" s="173"/>
      <c r="H307" s="880"/>
    </row>
    <row r="308" spans="2:8" s="197" customFormat="1" x14ac:dyDescent="0.25">
      <c r="B308" s="203"/>
      <c r="C308" s="65"/>
      <c r="D308" s="66"/>
      <c r="E308" s="66"/>
      <c r="F308" s="67"/>
      <c r="G308" s="115" t="s">
        <v>165</v>
      </c>
      <c r="H308" s="214">
        <f>+SUM(G305:G307)</f>
        <v>76809.6875</v>
      </c>
    </row>
    <row r="309" spans="2:8" s="197" customFormat="1" x14ac:dyDescent="0.25">
      <c r="B309" s="203"/>
      <c r="C309" s="65"/>
      <c r="D309" s="66"/>
      <c r="E309" s="66"/>
      <c r="F309" s="67"/>
      <c r="G309" s="65"/>
      <c r="H309" s="225"/>
    </row>
    <row r="310" spans="2:8" s="197" customFormat="1" ht="15.75" x14ac:dyDescent="0.25">
      <c r="B310" s="203"/>
      <c r="C310" s="65"/>
      <c r="D310" s="66"/>
      <c r="E310" s="66"/>
      <c r="F310" s="117" t="s">
        <v>186</v>
      </c>
      <c r="G310" s="118"/>
      <c r="H310" s="119">
        <f>ROUND(H308+H301+H294+H282,0)</f>
        <v>135793</v>
      </c>
    </row>
    <row r="311" spans="2:8" s="197" customFormat="1" x14ac:dyDescent="0.25">
      <c r="B311" s="203"/>
      <c r="C311" s="65"/>
      <c r="D311" s="66"/>
      <c r="E311" s="66"/>
      <c r="F311" s="67"/>
      <c r="G311" s="65"/>
      <c r="H311" s="204"/>
    </row>
    <row r="312" spans="2:8" s="197" customFormat="1" x14ac:dyDescent="0.25">
      <c r="B312" s="208" t="s">
        <v>187</v>
      </c>
      <c r="C312" s="65"/>
      <c r="D312" s="66"/>
      <c r="E312" s="66"/>
      <c r="F312" s="67"/>
      <c r="G312" s="65"/>
      <c r="H312" s="204"/>
    </row>
    <row r="313" spans="2:8" s="197" customFormat="1" x14ac:dyDescent="0.25">
      <c r="B313" s="226" t="s">
        <v>31</v>
      </c>
      <c r="C313" s="121"/>
      <c r="D313" s="122"/>
      <c r="E313" s="122"/>
      <c r="F313" s="123" t="s">
        <v>72</v>
      </c>
      <c r="G313" s="124"/>
      <c r="H313" s="210"/>
    </row>
    <row r="314" spans="2:8" s="197" customFormat="1" x14ac:dyDescent="0.25">
      <c r="B314" s="851" t="s">
        <v>24</v>
      </c>
      <c r="C314" s="851"/>
      <c r="D314" s="125"/>
      <c r="E314" s="125"/>
      <c r="F314" s="126">
        <f>+F113</f>
        <v>0.2</v>
      </c>
      <c r="G314" s="127"/>
      <c r="H314" s="227">
        <f>H310*F314</f>
        <v>27158.600000000002</v>
      </c>
    </row>
    <row r="315" spans="2:8" s="197" customFormat="1" x14ac:dyDescent="0.25">
      <c r="B315" s="851" t="s">
        <v>25</v>
      </c>
      <c r="C315" s="851"/>
      <c r="D315" s="125"/>
      <c r="E315" s="125"/>
      <c r="F315" s="126">
        <f>+F114</f>
        <v>0.05</v>
      </c>
      <c r="G315" s="127"/>
      <c r="H315" s="227">
        <f>H310*F315</f>
        <v>6789.6500000000005</v>
      </c>
    </row>
    <row r="316" spans="2:8" s="197" customFormat="1" x14ac:dyDescent="0.25">
      <c r="B316" s="852" t="s">
        <v>27</v>
      </c>
      <c r="C316" s="852"/>
      <c r="D316" s="125"/>
      <c r="E316" s="125"/>
      <c r="F316" s="126">
        <f>+F115</f>
        <v>0.05</v>
      </c>
      <c r="G316" s="127"/>
      <c r="H316" s="227">
        <f>H310*F316</f>
        <v>6789.6500000000005</v>
      </c>
    </row>
    <row r="317" spans="2:8" s="197" customFormat="1" x14ac:dyDescent="0.25">
      <c r="B317" s="203"/>
      <c r="C317" s="65"/>
      <c r="D317" s="66"/>
      <c r="E317" s="66"/>
      <c r="F317" s="67"/>
      <c r="G317" s="115" t="s">
        <v>165</v>
      </c>
      <c r="H317" s="214">
        <f>+SUM(H314:H316)</f>
        <v>40737.9</v>
      </c>
    </row>
    <row r="318" spans="2:8" s="197" customFormat="1" x14ac:dyDescent="0.25">
      <c r="B318" s="203"/>
      <c r="C318" s="65"/>
      <c r="D318" s="66"/>
      <c r="E318" s="66"/>
      <c r="F318" s="67"/>
      <c r="G318" s="65"/>
      <c r="H318" s="204"/>
    </row>
    <row r="319" spans="2:8" s="197" customFormat="1" x14ac:dyDescent="0.25">
      <c r="B319" s="203"/>
      <c r="C319" s="129" t="s">
        <v>188</v>
      </c>
      <c r="D319" s="66"/>
      <c r="E319" s="66"/>
      <c r="F319" s="117" t="s">
        <v>189</v>
      </c>
      <c r="G319" s="118"/>
      <c r="H319" s="228">
        <f>H310+H317</f>
        <v>176530.9</v>
      </c>
    </row>
    <row r="320" spans="2:8" s="197" customFormat="1" x14ac:dyDescent="0.25">
      <c r="B320" s="229"/>
      <c r="C320" s="185"/>
      <c r="D320" s="185"/>
      <c r="E320" s="185"/>
      <c r="F320" s="185"/>
      <c r="G320" s="185"/>
      <c r="H320" s="230"/>
    </row>
    <row r="321" spans="2:8" s="197" customFormat="1" x14ac:dyDescent="0.25">
      <c r="B321" s="229"/>
      <c r="C321" s="185"/>
      <c r="D321" s="185"/>
      <c r="E321" s="185"/>
      <c r="F321" s="134" t="s">
        <v>190</v>
      </c>
      <c r="G321" s="185"/>
      <c r="H321" s="230"/>
    </row>
    <row r="322" spans="2:8" s="197" customFormat="1" x14ac:dyDescent="0.25">
      <c r="B322" s="229"/>
      <c r="C322" s="185"/>
      <c r="D322" s="185"/>
      <c r="E322" s="185"/>
      <c r="F322" s="134" t="s">
        <v>191</v>
      </c>
      <c r="G322" s="185"/>
      <c r="H322" s="230"/>
    </row>
    <row r="323" spans="2:8" s="197" customFormat="1" x14ac:dyDescent="0.25">
      <c r="B323" s="229"/>
      <c r="C323" s="185"/>
      <c r="D323" s="185"/>
      <c r="E323" s="185"/>
      <c r="F323" s="134" t="s">
        <v>192</v>
      </c>
      <c r="G323" s="185"/>
      <c r="H323" s="230"/>
    </row>
    <row r="324" spans="2:8" s="197" customFormat="1" x14ac:dyDescent="0.25">
      <c r="B324" s="229"/>
      <c r="C324" s="185"/>
      <c r="D324" s="185"/>
      <c r="E324" s="185"/>
      <c r="F324" s="134" t="s">
        <v>193</v>
      </c>
      <c r="G324" s="185"/>
      <c r="H324" s="230"/>
    </row>
    <row r="325" spans="2:8" s="197" customFormat="1" x14ac:dyDescent="0.25">
      <c r="B325" s="229"/>
      <c r="C325" s="185"/>
      <c r="D325" s="185"/>
      <c r="E325" s="185"/>
      <c r="F325" s="185"/>
      <c r="G325" s="185"/>
      <c r="H325" s="230"/>
    </row>
    <row r="326" spans="2:8" s="197" customFormat="1" x14ac:dyDescent="0.25">
      <c r="B326" s="229"/>
      <c r="C326" s="135" t="s">
        <v>194</v>
      </c>
      <c r="D326" s="185"/>
      <c r="E326" s="185"/>
      <c r="F326" s="185"/>
      <c r="G326" s="185"/>
      <c r="H326" s="230"/>
    </row>
    <row r="327" spans="2:8" s="197" customFormat="1" x14ac:dyDescent="0.25">
      <c r="B327" s="229"/>
      <c r="C327" s="136" t="s">
        <v>195</v>
      </c>
      <c r="D327" s="185"/>
      <c r="E327" s="185"/>
      <c r="F327" s="185"/>
      <c r="G327" s="185"/>
      <c r="H327" s="230"/>
    </row>
    <row r="328" spans="2:8" s="197" customFormat="1" x14ac:dyDescent="0.25">
      <c r="B328" s="229"/>
      <c r="C328" s="137">
        <v>1</v>
      </c>
      <c r="D328" s="185"/>
      <c r="E328" s="185"/>
      <c r="F328" s="185"/>
      <c r="G328" s="185"/>
      <c r="H328" s="230"/>
    </row>
    <row r="329" spans="2:8" s="197" customFormat="1" x14ac:dyDescent="0.25">
      <c r="B329" s="229"/>
      <c r="C329" s="137">
        <v>2</v>
      </c>
      <c r="D329" s="185"/>
      <c r="E329" s="185"/>
      <c r="F329" s="185"/>
      <c r="G329" s="185"/>
      <c r="H329" s="230"/>
    </row>
    <row r="330" spans="2:8" s="197" customFormat="1" x14ac:dyDescent="0.25">
      <c r="B330" s="229"/>
      <c r="C330" s="137">
        <v>3</v>
      </c>
      <c r="D330" s="185"/>
      <c r="E330" s="185"/>
      <c r="F330" s="185"/>
      <c r="G330" s="185"/>
      <c r="H330" s="230"/>
    </row>
    <row r="331" spans="2:8" s="197" customFormat="1" x14ac:dyDescent="0.25">
      <c r="B331" s="229"/>
      <c r="C331" s="137"/>
      <c r="D331" s="185"/>
      <c r="E331" s="185"/>
      <c r="F331" s="134" t="s">
        <v>190</v>
      </c>
      <c r="G331" s="185"/>
      <c r="H331" s="230"/>
    </row>
    <row r="332" spans="2:8" s="197" customFormat="1" x14ac:dyDescent="0.25">
      <c r="B332" s="229"/>
      <c r="C332" s="185"/>
      <c r="D332" s="185"/>
      <c r="E332" s="185"/>
      <c r="F332" s="134" t="s">
        <v>191</v>
      </c>
      <c r="G332" s="185"/>
      <c r="H332" s="230"/>
    </row>
    <row r="333" spans="2:8" s="197" customFormat="1" x14ac:dyDescent="0.25">
      <c r="B333" s="229"/>
      <c r="C333" s="185"/>
      <c r="D333" s="185"/>
      <c r="E333" s="185"/>
      <c r="F333" s="134" t="s">
        <v>196</v>
      </c>
      <c r="G333" s="185"/>
      <c r="H333" s="230"/>
    </row>
    <row r="334" spans="2:8" s="197" customFormat="1" x14ac:dyDescent="0.25">
      <c r="B334" s="229"/>
      <c r="C334" s="185"/>
      <c r="D334" s="185"/>
      <c r="E334" s="185"/>
      <c r="F334" s="134" t="s">
        <v>193</v>
      </c>
      <c r="G334" s="185"/>
      <c r="H334" s="230"/>
    </row>
    <row r="335" spans="2:8" s="197" customFormat="1" ht="15.75" thickBot="1" x14ac:dyDescent="0.3">
      <c r="B335" s="231"/>
      <c r="H335" s="232"/>
    </row>
    <row r="336" spans="2:8" x14ac:dyDescent="0.25">
      <c r="B336" s="946"/>
      <c r="C336" s="942"/>
      <c r="D336" s="943" t="s">
        <v>148</v>
      </c>
      <c r="E336" s="944"/>
      <c r="F336" s="945"/>
      <c r="G336" s="57" t="s">
        <v>149</v>
      </c>
      <c r="H336" s="58" t="s">
        <v>150</v>
      </c>
    </row>
    <row r="337" spans="2:8" x14ac:dyDescent="0.25">
      <c r="B337" s="947"/>
      <c r="C337" s="856"/>
      <c r="D337" s="862"/>
      <c r="E337" s="863"/>
      <c r="F337" s="864"/>
      <c r="G337" s="59" t="s">
        <v>151</v>
      </c>
      <c r="H337" s="60"/>
    </row>
    <row r="338" spans="2:8" x14ac:dyDescent="0.25">
      <c r="B338" s="947"/>
      <c r="C338" s="856"/>
      <c r="D338" s="862"/>
      <c r="E338" s="863"/>
      <c r="F338" s="864"/>
      <c r="G338" s="59" t="s">
        <v>152</v>
      </c>
      <c r="H338" s="61">
        <v>44901</v>
      </c>
    </row>
    <row r="339" spans="2:8" x14ac:dyDescent="0.25">
      <c r="B339" s="948"/>
      <c r="C339" s="858"/>
      <c r="D339" s="865"/>
      <c r="E339" s="866"/>
      <c r="F339" s="867"/>
      <c r="G339" s="62"/>
      <c r="H339" s="63"/>
    </row>
    <row r="340" spans="2:8" x14ac:dyDescent="0.25">
      <c r="B340" s="64"/>
      <c r="C340" s="65"/>
      <c r="D340" s="66"/>
      <c r="E340" s="66"/>
      <c r="F340" s="67"/>
      <c r="G340" s="65"/>
      <c r="H340" s="68"/>
    </row>
    <row r="341" spans="2:8" x14ac:dyDescent="0.25">
      <c r="B341" s="69" t="s">
        <v>153</v>
      </c>
      <c r="C341" s="868" t="str">
        <f>PRESUPUESTO!F17</f>
        <v>Perfilacion y poda con guadañadora de terreno natural, Incluye trasiego de material de residuo a punto de acopio temporal.</v>
      </c>
      <c r="D341" s="868"/>
      <c r="E341" s="868"/>
      <c r="F341" s="868"/>
      <c r="G341" s="868"/>
      <c r="H341" s="70" t="s">
        <v>154</v>
      </c>
    </row>
    <row r="342" spans="2:8" x14ac:dyDescent="0.25">
      <c r="B342" s="71">
        <f>PRESUPUESTO!B17</f>
        <v>1.06</v>
      </c>
      <c r="C342" s="868"/>
      <c r="D342" s="868"/>
      <c r="E342" s="868"/>
      <c r="F342" s="868"/>
      <c r="G342" s="868"/>
      <c r="H342" s="70" t="str">
        <f>PRESUPUESTO!G17</f>
        <v>M2</v>
      </c>
    </row>
    <row r="343" spans="2:8" x14ac:dyDescent="0.25">
      <c r="B343" s="72" t="s">
        <v>155</v>
      </c>
      <c r="C343" s="65"/>
      <c r="D343" s="66"/>
      <c r="E343" s="66"/>
      <c r="F343" s="67"/>
      <c r="G343" s="65"/>
      <c r="H343" s="68"/>
    </row>
    <row r="344" spans="2:8" x14ac:dyDescent="0.25">
      <c r="B344" s="73" t="s">
        <v>156</v>
      </c>
      <c r="C344" s="74"/>
      <c r="D344" s="75" t="s">
        <v>157</v>
      </c>
      <c r="E344" s="75" t="s">
        <v>158</v>
      </c>
      <c r="F344" s="75" t="s">
        <v>159</v>
      </c>
      <c r="G344" s="76" t="s">
        <v>160</v>
      </c>
      <c r="H344" s="77"/>
    </row>
    <row r="345" spans="2:8" x14ac:dyDescent="0.25">
      <c r="B345" s="892" t="s">
        <v>161</v>
      </c>
      <c r="C345" s="892"/>
      <c r="D345" s="235" t="s">
        <v>162</v>
      </c>
      <c r="E345" s="439">
        <v>0.08</v>
      </c>
      <c r="F345" s="440">
        <f>+H374</f>
        <v>1755.65</v>
      </c>
      <c r="G345" s="441">
        <f>F345*E345</f>
        <v>140.452</v>
      </c>
      <c r="H345" s="951"/>
    </row>
    <row r="346" spans="2:8" x14ac:dyDescent="0.25">
      <c r="B346" s="892" t="s">
        <v>474</v>
      </c>
      <c r="C346" s="892"/>
      <c r="D346" s="235" t="s">
        <v>164</v>
      </c>
      <c r="E346" s="239">
        <f>1/F372</f>
        <v>3.3333333333333335E-3</v>
      </c>
      <c r="F346" s="440">
        <v>95000</v>
      </c>
      <c r="G346" s="441">
        <f>+F346*E346</f>
        <v>316.66666666666669</v>
      </c>
      <c r="H346" s="952"/>
    </row>
    <row r="347" spans="2:8" x14ac:dyDescent="0.25">
      <c r="B347" s="892"/>
      <c r="C347" s="892"/>
      <c r="D347" s="235"/>
      <c r="E347" s="240"/>
      <c r="F347" s="440"/>
      <c r="G347" s="441">
        <f>+F347*E347</f>
        <v>0</v>
      </c>
      <c r="H347" s="952"/>
    </row>
    <row r="348" spans="2:8" x14ac:dyDescent="0.25">
      <c r="B348" s="892"/>
      <c r="C348" s="892"/>
      <c r="D348" s="235"/>
      <c r="E348" s="241"/>
      <c r="F348" s="440"/>
      <c r="G348" s="441">
        <f>+F348*E348/2</f>
        <v>0</v>
      </c>
      <c r="H348" s="953"/>
    </row>
    <row r="349" spans="2:8" x14ac:dyDescent="0.25">
      <c r="B349" s="242"/>
      <c r="C349" s="243"/>
      <c r="D349" s="244"/>
      <c r="E349" s="244"/>
      <c r="F349" s="245"/>
      <c r="G349" s="246" t="s">
        <v>165</v>
      </c>
      <c r="H349" s="90">
        <f>+SUM(G345:G348)</f>
        <v>457.11866666666668</v>
      </c>
    </row>
    <row r="350" spans="2:8" x14ac:dyDescent="0.25">
      <c r="B350" s="242"/>
      <c r="C350" s="243"/>
      <c r="D350" s="244"/>
      <c r="E350" s="244"/>
      <c r="F350" s="245"/>
      <c r="G350" s="243"/>
      <c r="H350" s="68"/>
    </row>
    <row r="351" spans="2:8" x14ac:dyDescent="0.25">
      <c r="B351" s="247" t="s">
        <v>166</v>
      </c>
      <c r="C351" s="243"/>
      <c r="D351" s="244"/>
      <c r="E351" s="244"/>
      <c r="F351" s="245"/>
      <c r="G351" s="243"/>
      <c r="H351" s="68"/>
    </row>
    <row r="352" spans="2:8" x14ac:dyDescent="0.25">
      <c r="B352" s="248" t="s">
        <v>156</v>
      </c>
      <c r="C352" s="249"/>
      <c r="D352" s="250" t="s">
        <v>157</v>
      </c>
      <c r="E352" s="250" t="s">
        <v>158</v>
      </c>
      <c r="F352" s="251" t="s">
        <v>160</v>
      </c>
      <c r="G352" s="252" t="s">
        <v>167</v>
      </c>
      <c r="H352" s="77"/>
    </row>
    <row r="353" spans="2:8" ht="14.45" customHeight="1" x14ac:dyDescent="0.25">
      <c r="B353" s="893" t="s">
        <v>168</v>
      </c>
      <c r="C353" s="894"/>
      <c r="D353" s="253" t="s">
        <v>169</v>
      </c>
      <c r="E353" s="254">
        <f>+E345</f>
        <v>0.08</v>
      </c>
      <c r="F353" s="374">
        <f>+F345*0.8</f>
        <v>1404.5200000000002</v>
      </c>
      <c r="G353" s="375">
        <f t="shared" ref="G353:G360" si="6">F353*E353</f>
        <v>112.36160000000002</v>
      </c>
      <c r="H353" s="951"/>
    </row>
    <row r="354" spans="2:8" x14ac:dyDescent="0.25">
      <c r="B354" s="895" t="s">
        <v>475</v>
      </c>
      <c r="C354" s="895"/>
      <c r="D354" s="235" t="s">
        <v>20</v>
      </c>
      <c r="E354" s="241">
        <f>1/F372</f>
        <v>3.3333333333333335E-3</v>
      </c>
      <c r="F354" s="369">
        <v>14000</v>
      </c>
      <c r="G354" s="372">
        <f t="shared" si="6"/>
        <v>46.666666666666671</v>
      </c>
      <c r="H354" s="952"/>
    </row>
    <row r="355" spans="2:8" x14ac:dyDescent="0.25">
      <c r="B355" s="896"/>
      <c r="C355" s="896"/>
      <c r="D355" s="235"/>
      <c r="E355" s="241"/>
      <c r="F355" s="370"/>
      <c r="G355" s="372">
        <f t="shared" si="6"/>
        <v>0</v>
      </c>
      <c r="H355" s="952"/>
    </row>
    <row r="356" spans="2:8" x14ac:dyDescent="0.25">
      <c r="B356" s="896"/>
      <c r="C356" s="896"/>
      <c r="D356" s="235"/>
      <c r="E356" s="241"/>
      <c r="F356" s="370"/>
      <c r="G356" s="372">
        <f t="shared" si="6"/>
        <v>0</v>
      </c>
      <c r="H356" s="952"/>
    </row>
    <row r="357" spans="2:8" x14ac:dyDescent="0.25">
      <c r="B357" s="896"/>
      <c r="C357" s="896"/>
      <c r="D357" s="235"/>
      <c r="E357" s="241"/>
      <c r="F357" s="370"/>
      <c r="G357" s="372">
        <f t="shared" si="6"/>
        <v>0</v>
      </c>
      <c r="H357" s="952"/>
    </row>
    <row r="358" spans="2:8" x14ac:dyDescent="0.25">
      <c r="B358" s="892"/>
      <c r="C358" s="892"/>
      <c r="D358" s="235"/>
      <c r="E358" s="241"/>
      <c r="F358" s="370"/>
      <c r="G358" s="372">
        <f t="shared" si="6"/>
        <v>0</v>
      </c>
      <c r="H358" s="952"/>
    </row>
    <row r="359" spans="2:8" x14ac:dyDescent="0.25">
      <c r="B359" s="896"/>
      <c r="C359" s="896"/>
      <c r="D359" s="235"/>
      <c r="E359" s="241"/>
      <c r="F359" s="370"/>
      <c r="G359" s="372">
        <f t="shared" si="6"/>
        <v>0</v>
      </c>
      <c r="H359" s="952"/>
    </row>
    <row r="360" spans="2:8" x14ac:dyDescent="0.25">
      <c r="B360" s="896"/>
      <c r="C360" s="896"/>
      <c r="D360" s="235"/>
      <c r="E360" s="241"/>
      <c r="F360" s="370"/>
      <c r="G360" s="372">
        <f t="shared" si="6"/>
        <v>0</v>
      </c>
      <c r="H360" s="953"/>
    </row>
    <row r="361" spans="2:8" x14ac:dyDescent="0.25">
      <c r="B361" s="242"/>
      <c r="C361" s="243"/>
      <c r="D361" s="244"/>
      <c r="E361" s="244"/>
      <c r="F361" s="245"/>
      <c r="G361" s="246" t="s">
        <v>165</v>
      </c>
      <c r="H361" s="90">
        <f>+SUM(G353:G360)</f>
        <v>159.0282666666667</v>
      </c>
    </row>
    <row r="362" spans="2:8" x14ac:dyDescent="0.25">
      <c r="B362" s="242"/>
      <c r="C362" s="243"/>
      <c r="D362" s="244"/>
      <c r="E362" s="244"/>
      <c r="F362" s="245"/>
      <c r="G362" s="243"/>
      <c r="H362" s="68"/>
    </row>
    <row r="363" spans="2:8" x14ac:dyDescent="0.25">
      <c r="B363" s="247" t="s">
        <v>174</v>
      </c>
      <c r="C363" s="243"/>
      <c r="D363" s="244"/>
      <c r="E363" s="244"/>
      <c r="F363" s="245"/>
      <c r="G363" s="243"/>
      <c r="H363" s="68"/>
    </row>
    <row r="364" spans="2:8" x14ac:dyDescent="0.25">
      <c r="B364" s="248" t="s">
        <v>156</v>
      </c>
      <c r="C364" s="249"/>
      <c r="D364" s="250" t="s">
        <v>175</v>
      </c>
      <c r="E364" s="250" t="s">
        <v>176</v>
      </c>
      <c r="F364" s="251" t="s">
        <v>177</v>
      </c>
      <c r="G364" s="252" t="s">
        <v>178</v>
      </c>
      <c r="H364" s="102" t="s">
        <v>160</v>
      </c>
    </row>
    <row r="365" spans="2:8" x14ac:dyDescent="0.25">
      <c r="B365" s="910"/>
      <c r="C365" s="910"/>
      <c r="D365" s="257"/>
      <c r="E365" s="258"/>
      <c r="F365" s="257"/>
      <c r="G365" s="442">
        <v>0</v>
      </c>
      <c r="H365" s="104">
        <f>+E365*F365*G365</f>
        <v>0</v>
      </c>
    </row>
    <row r="366" spans="2:8" x14ac:dyDescent="0.25">
      <c r="B366" s="895"/>
      <c r="C366" s="895"/>
      <c r="D366" s="235"/>
      <c r="E366" s="241"/>
      <c r="F366" s="260"/>
      <c r="G366" s="372">
        <f>F366*E366</f>
        <v>0</v>
      </c>
      <c r="H366" s="104">
        <f>+E366*F366*G366</f>
        <v>0</v>
      </c>
    </row>
    <row r="367" spans="2:8" x14ac:dyDescent="0.25">
      <c r="B367" s="896"/>
      <c r="C367" s="896"/>
      <c r="D367" s="235"/>
      <c r="E367" s="241"/>
      <c r="F367" s="168"/>
      <c r="G367" s="372">
        <f>F367*E367</f>
        <v>0</v>
      </c>
      <c r="H367" s="104">
        <f>+E367*F367*G367</f>
        <v>0</v>
      </c>
    </row>
    <row r="368" spans="2:8" x14ac:dyDescent="0.25">
      <c r="B368" s="242"/>
      <c r="C368" s="243"/>
      <c r="D368" s="244"/>
      <c r="E368" s="244"/>
      <c r="F368" s="245"/>
      <c r="G368" s="246" t="s">
        <v>165</v>
      </c>
      <c r="H368" s="90">
        <f>+SUM(H365:H367)</f>
        <v>0</v>
      </c>
    </row>
    <row r="369" spans="2:8" x14ac:dyDescent="0.25">
      <c r="B369" s="242"/>
      <c r="C369" s="243"/>
      <c r="D369" s="244"/>
      <c r="E369" s="244"/>
      <c r="F369" s="245"/>
      <c r="G369" s="243"/>
      <c r="H369" s="68"/>
    </row>
    <row r="370" spans="2:8" x14ac:dyDescent="0.25">
      <c r="B370" s="247" t="s">
        <v>179</v>
      </c>
      <c r="C370" s="243"/>
      <c r="D370" s="244"/>
      <c r="E370" s="244"/>
      <c r="F370" s="245"/>
      <c r="G370" s="243"/>
      <c r="H370" s="68"/>
    </row>
    <row r="371" spans="2:8" x14ac:dyDescent="0.25">
      <c r="B371" s="261" t="s">
        <v>180</v>
      </c>
      <c r="C371" s="262" t="s">
        <v>181</v>
      </c>
      <c r="D371" s="250" t="s">
        <v>182</v>
      </c>
      <c r="E371" s="250" t="s">
        <v>183</v>
      </c>
      <c r="F371" s="251" t="s">
        <v>184</v>
      </c>
      <c r="G371" s="263" t="s">
        <v>185</v>
      </c>
      <c r="H371" s="77"/>
    </row>
    <row r="372" spans="2:8" x14ac:dyDescent="0.25">
      <c r="B372" s="264" t="s">
        <v>81</v>
      </c>
      <c r="C372" s="110">
        <f>+VLOOKUP(B372,MO!$D$13:$E$80,2,FALSE)</f>
        <v>94900</v>
      </c>
      <c r="D372" s="443">
        <v>0.85</v>
      </c>
      <c r="E372" s="372">
        <f>C372+(C372*D372)</f>
        <v>175565</v>
      </c>
      <c r="F372" s="172">
        <v>300</v>
      </c>
      <c r="G372" s="377">
        <f>+E372/F372</f>
        <v>585.2166666666667</v>
      </c>
      <c r="H372" s="952"/>
    </row>
    <row r="373" spans="2:8" x14ac:dyDescent="0.25">
      <c r="B373" s="264" t="s">
        <v>86</v>
      </c>
      <c r="C373" s="110">
        <v>94900</v>
      </c>
      <c r="D373" s="443">
        <v>0.85</v>
      </c>
      <c r="E373" s="372">
        <f>C373+(C373*D373)</f>
        <v>175565</v>
      </c>
      <c r="F373" s="172">
        <f>+F372/2</f>
        <v>150</v>
      </c>
      <c r="G373" s="377">
        <f>+E373/F373</f>
        <v>1170.4333333333334</v>
      </c>
      <c r="H373" s="953"/>
    </row>
    <row r="374" spans="2:8" x14ac:dyDescent="0.25">
      <c r="B374" s="256"/>
      <c r="C374" s="265"/>
      <c r="D374" s="443"/>
      <c r="E374" s="266"/>
      <c r="F374" s="172"/>
      <c r="G374" s="377"/>
      <c r="H374" s="90">
        <f>+SUM(G372:G373)</f>
        <v>1755.65</v>
      </c>
    </row>
    <row r="375" spans="2:8" x14ac:dyDescent="0.25">
      <c r="B375" s="64"/>
      <c r="C375" s="65"/>
      <c r="D375" s="66"/>
      <c r="E375" s="66"/>
      <c r="F375" s="67"/>
      <c r="G375" s="65"/>
      <c r="H375" s="116"/>
    </row>
    <row r="376" spans="2:8" ht="15.75" x14ac:dyDescent="0.25">
      <c r="B376" s="64"/>
      <c r="C376" s="65"/>
      <c r="D376" s="66"/>
      <c r="E376" s="66"/>
      <c r="F376" s="117" t="s">
        <v>186</v>
      </c>
      <c r="G376" s="118"/>
      <c r="H376" s="119">
        <f>ROUND(H374+H368+H361+H349,0)</f>
        <v>2372</v>
      </c>
    </row>
    <row r="377" spans="2:8" x14ac:dyDescent="0.25">
      <c r="B377" s="64"/>
      <c r="C377" s="65"/>
      <c r="D377" s="66"/>
      <c r="E377" s="66"/>
      <c r="F377" s="67"/>
      <c r="G377" s="65"/>
      <c r="H377" s="68"/>
    </row>
    <row r="378" spans="2:8" x14ac:dyDescent="0.25">
      <c r="B378" s="72" t="s">
        <v>187</v>
      </c>
      <c r="C378" s="65"/>
      <c r="D378" s="66"/>
      <c r="E378" s="66"/>
      <c r="F378" s="67"/>
      <c r="G378" s="65"/>
      <c r="H378" s="68"/>
    </row>
    <row r="379" spans="2:8" x14ac:dyDescent="0.25">
      <c r="B379" s="120" t="s">
        <v>31</v>
      </c>
      <c r="C379" s="121"/>
      <c r="D379" s="122"/>
      <c r="E379" s="122"/>
      <c r="F379" s="123" t="s">
        <v>72</v>
      </c>
      <c r="G379" s="124"/>
      <c r="H379" s="77"/>
    </row>
    <row r="380" spans="2:8" x14ac:dyDescent="0.25">
      <c r="B380" s="958" t="s">
        <v>24</v>
      </c>
      <c r="C380" s="851"/>
      <c r="D380" s="125"/>
      <c r="E380" s="125"/>
      <c r="F380" s="126">
        <f>+F180</f>
        <v>0.2</v>
      </c>
      <c r="G380" s="127"/>
      <c r="H380" s="128">
        <f>H376*F380</f>
        <v>474.40000000000003</v>
      </c>
    </row>
    <row r="381" spans="2:8" x14ac:dyDescent="0.25">
      <c r="B381" s="958" t="s">
        <v>25</v>
      </c>
      <c r="C381" s="851"/>
      <c r="D381" s="125"/>
      <c r="E381" s="125"/>
      <c r="F381" s="126">
        <f>+F181</f>
        <v>0.05</v>
      </c>
      <c r="G381" s="127"/>
      <c r="H381" s="128">
        <f>H376*F381</f>
        <v>118.60000000000001</v>
      </c>
    </row>
    <row r="382" spans="2:8" x14ac:dyDescent="0.25">
      <c r="B382" s="982" t="s">
        <v>27</v>
      </c>
      <c r="C382" s="852"/>
      <c r="D382" s="125"/>
      <c r="E382" s="125"/>
      <c r="F382" s="126">
        <f>+F182</f>
        <v>0.05</v>
      </c>
      <c r="G382" s="127"/>
      <c r="H382" s="128">
        <f>H376*F382</f>
        <v>118.60000000000001</v>
      </c>
    </row>
    <row r="383" spans="2:8" x14ac:dyDescent="0.25">
      <c r="B383" s="64"/>
      <c r="C383" s="65"/>
      <c r="D383" s="66"/>
      <c r="E383" s="66"/>
      <c r="F383" s="67"/>
      <c r="G383" s="115" t="s">
        <v>165</v>
      </c>
      <c r="H383" s="90">
        <f>+SUM(H380:H382)</f>
        <v>711.6</v>
      </c>
    </row>
    <row r="384" spans="2:8" x14ac:dyDescent="0.25">
      <c r="B384" s="64"/>
      <c r="C384" s="65"/>
      <c r="D384" s="66"/>
      <c r="E384" s="66"/>
      <c r="F384" s="67"/>
      <c r="G384" s="65"/>
      <c r="H384" s="68"/>
    </row>
    <row r="385" spans="2:8" x14ac:dyDescent="0.25">
      <c r="B385" s="64"/>
      <c r="C385" s="129" t="s">
        <v>188</v>
      </c>
      <c r="D385" s="66"/>
      <c r="E385" s="66"/>
      <c r="F385" s="117" t="s">
        <v>189</v>
      </c>
      <c r="G385" s="118"/>
      <c r="H385" s="130">
        <f>H376+H383</f>
        <v>3083.6</v>
      </c>
    </row>
    <row r="386" spans="2:8" x14ac:dyDescent="0.25">
      <c r="B386" s="184"/>
      <c r="C386" s="185"/>
      <c r="D386" s="185"/>
      <c r="E386" s="185"/>
      <c r="F386" s="185"/>
      <c r="G386" s="185"/>
      <c r="H386" s="186"/>
    </row>
    <row r="387" spans="2:8" x14ac:dyDescent="0.25">
      <c r="B387" s="184"/>
      <c r="C387" s="185"/>
      <c r="D387" s="185"/>
      <c r="E387" s="185"/>
      <c r="F387" s="134" t="s">
        <v>190</v>
      </c>
      <c r="G387" s="185"/>
      <c r="H387" s="186"/>
    </row>
    <row r="388" spans="2:8" x14ac:dyDescent="0.25">
      <c r="B388" s="184"/>
      <c r="C388" s="185"/>
      <c r="D388" s="185"/>
      <c r="E388" s="185"/>
      <c r="F388" s="134" t="s">
        <v>191</v>
      </c>
      <c r="G388" s="185"/>
      <c r="H388" s="186"/>
    </row>
    <row r="389" spans="2:8" x14ac:dyDescent="0.25">
      <c r="B389" s="184"/>
      <c r="C389" s="185"/>
      <c r="D389" s="185"/>
      <c r="E389" s="185"/>
      <c r="F389" s="134" t="s">
        <v>192</v>
      </c>
      <c r="G389" s="185"/>
      <c r="H389" s="186"/>
    </row>
    <row r="390" spans="2:8" x14ac:dyDescent="0.25">
      <c r="B390" s="184"/>
      <c r="C390" s="185"/>
      <c r="D390" s="185"/>
      <c r="E390" s="185"/>
      <c r="F390" s="134" t="s">
        <v>193</v>
      </c>
      <c r="G390" s="185"/>
      <c r="H390" s="186"/>
    </row>
    <row r="391" spans="2:8" x14ac:dyDescent="0.25">
      <c r="B391" s="184"/>
      <c r="C391" s="185"/>
      <c r="D391" s="185"/>
      <c r="E391" s="185"/>
      <c r="F391" s="185"/>
      <c r="G391" s="185"/>
      <c r="H391" s="186"/>
    </row>
    <row r="392" spans="2:8" x14ac:dyDescent="0.25">
      <c r="B392" s="184"/>
      <c r="C392" s="135" t="s">
        <v>194</v>
      </c>
      <c r="D392" s="185"/>
      <c r="E392" s="185"/>
      <c r="F392" s="185"/>
      <c r="G392" s="185"/>
      <c r="H392" s="186"/>
    </row>
    <row r="393" spans="2:8" x14ac:dyDescent="0.25">
      <c r="B393" s="184"/>
      <c r="C393" s="136" t="s">
        <v>195</v>
      </c>
      <c r="D393" s="185"/>
      <c r="E393" s="185"/>
      <c r="F393" s="185"/>
      <c r="G393" s="185"/>
      <c r="H393" s="186"/>
    </row>
    <row r="394" spans="2:8" x14ac:dyDescent="0.25">
      <c r="B394" s="184"/>
      <c r="C394" s="137">
        <v>1</v>
      </c>
      <c r="D394" s="185"/>
      <c r="E394" s="185"/>
      <c r="F394" s="185"/>
      <c r="G394" s="185"/>
      <c r="H394" s="186"/>
    </row>
    <row r="395" spans="2:8" x14ac:dyDescent="0.25">
      <c r="B395" s="184"/>
      <c r="C395" s="137">
        <v>2</v>
      </c>
      <c r="D395" s="185"/>
      <c r="E395" s="185"/>
      <c r="F395" s="185"/>
      <c r="G395" s="185"/>
      <c r="H395" s="186"/>
    </row>
    <row r="396" spans="2:8" x14ac:dyDescent="0.25">
      <c r="B396" s="184"/>
      <c r="C396" s="137">
        <v>3</v>
      </c>
      <c r="D396" s="185"/>
      <c r="E396" s="185"/>
      <c r="F396" s="185"/>
      <c r="G396" s="185"/>
      <c r="H396" s="186"/>
    </row>
    <row r="397" spans="2:8" x14ac:dyDescent="0.25">
      <c r="B397" s="184"/>
      <c r="C397" s="137"/>
      <c r="D397" s="185"/>
      <c r="E397" s="185"/>
      <c r="F397" s="134" t="s">
        <v>190</v>
      </c>
      <c r="G397" s="185"/>
      <c r="H397" s="186"/>
    </row>
    <row r="398" spans="2:8" x14ac:dyDescent="0.25">
      <c r="B398" s="184"/>
      <c r="C398" s="185"/>
      <c r="D398" s="185"/>
      <c r="E398" s="185"/>
      <c r="F398" s="134" t="s">
        <v>191</v>
      </c>
      <c r="G398" s="185"/>
      <c r="H398" s="186"/>
    </row>
    <row r="399" spans="2:8" x14ac:dyDescent="0.25">
      <c r="B399" s="184"/>
      <c r="C399" s="185"/>
      <c r="D399" s="185"/>
      <c r="E399" s="185"/>
      <c r="F399" s="134" t="s">
        <v>196</v>
      </c>
      <c r="G399" s="185"/>
      <c r="H399" s="186"/>
    </row>
    <row r="400" spans="2:8" x14ac:dyDescent="0.25">
      <c r="B400" s="184"/>
      <c r="C400" s="185"/>
      <c r="D400" s="185"/>
      <c r="E400" s="185"/>
      <c r="F400" s="134" t="s">
        <v>193</v>
      </c>
      <c r="G400" s="185"/>
      <c r="H400" s="186"/>
    </row>
    <row r="401" spans="2:8" ht="15.75" thickBot="1" x14ac:dyDescent="0.3">
      <c r="B401" s="187"/>
      <c r="C401" s="188"/>
      <c r="D401" s="188"/>
      <c r="E401" s="188"/>
      <c r="F401" s="188"/>
      <c r="G401" s="188"/>
      <c r="H401" s="189"/>
    </row>
    <row r="402" spans="2:8" x14ac:dyDescent="0.25">
      <c r="B402" s="946"/>
      <c r="C402" s="942"/>
      <c r="D402" s="943" t="s">
        <v>148</v>
      </c>
      <c r="E402" s="944"/>
      <c r="F402" s="945"/>
      <c r="G402" s="57" t="s">
        <v>149</v>
      </c>
      <c r="H402" s="58" t="s">
        <v>150</v>
      </c>
    </row>
    <row r="403" spans="2:8" x14ac:dyDescent="0.25">
      <c r="B403" s="947"/>
      <c r="C403" s="856"/>
      <c r="D403" s="862"/>
      <c r="E403" s="863"/>
      <c r="F403" s="864"/>
      <c r="G403" s="59" t="s">
        <v>151</v>
      </c>
      <c r="H403" s="60"/>
    </row>
    <row r="404" spans="2:8" x14ac:dyDescent="0.25">
      <c r="B404" s="947"/>
      <c r="C404" s="856"/>
      <c r="D404" s="862"/>
      <c r="E404" s="863"/>
      <c r="F404" s="864"/>
      <c r="G404" s="59" t="s">
        <v>152</v>
      </c>
      <c r="H404" s="61">
        <v>44901</v>
      </c>
    </row>
    <row r="405" spans="2:8" x14ac:dyDescent="0.25">
      <c r="B405" s="948"/>
      <c r="C405" s="858"/>
      <c r="D405" s="865"/>
      <c r="E405" s="866"/>
      <c r="F405" s="867"/>
      <c r="G405" s="62"/>
      <c r="H405" s="63"/>
    </row>
    <row r="406" spans="2:8" x14ac:dyDescent="0.25">
      <c r="B406" s="64"/>
      <c r="C406" s="65"/>
      <c r="D406" s="66"/>
      <c r="E406" s="66"/>
      <c r="F406" s="67"/>
      <c r="G406" s="65"/>
      <c r="H406" s="68"/>
    </row>
    <row r="407" spans="2:8" x14ac:dyDescent="0.25">
      <c r="B407" s="69" t="s">
        <v>153</v>
      </c>
      <c r="C407" s="868" t="str">
        <f>PRESUPUESTO!F18</f>
        <v>APLICACIÓN DE MATA MALEZA CON HERBICIDA NO SELECTIVO (GLIFOSATO - UNA APLICACIÓN 15 días despues de haber realizado el corte de maleza)</v>
      </c>
      <c r="D407" s="868"/>
      <c r="E407" s="868"/>
      <c r="F407" s="868"/>
      <c r="G407" s="868"/>
      <c r="H407" s="70" t="s">
        <v>154</v>
      </c>
    </row>
    <row r="408" spans="2:8" x14ac:dyDescent="0.25">
      <c r="B408" s="71">
        <f>PRESUPUESTO!B18</f>
        <v>1.07</v>
      </c>
      <c r="C408" s="868"/>
      <c r="D408" s="868"/>
      <c r="E408" s="868"/>
      <c r="F408" s="868"/>
      <c r="G408" s="868"/>
      <c r="H408" s="70" t="str">
        <f>PRESUPUESTO!G18</f>
        <v>M2</v>
      </c>
    </row>
    <row r="409" spans="2:8" x14ac:dyDescent="0.25">
      <c r="B409" s="72" t="s">
        <v>155</v>
      </c>
      <c r="C409" s="65"/>
      <c r="D409" s="66"/>
      <c r="E409" s="66"/>
      <c r="F409" s="67"/>
      <c r="G409" s="65"/>
      <c r="H409" s="68"/>
    </row>
    <row r="410" spans="2:8" x14ac:dyDescent="0.25">
      <c r="B410" s="73" t="s">
        <v>156</v>
      </c>
      <c r="C410" s="74"/>
      <c r="D410" s="75" t="s">
        <v>157</v>
      </c>
      <c r="E410" s="75" t="s">
        <v>158</v>
      </c>
      <c r="F410" s="75" t="s">
        <v>159</v>
      </c>
      <c r="G410" s="76" t="s">
        <v>160</v>
      </c>
      <c r="H410" s="77"/>
    </row>
    <row r="411" spans="2:8" x14ac:dyDescent="0.25">
      <c r="B411" s="975" t="s">
        <v>161</v>
      </c>
      <c r="C411" s="869"/>
      <c r="D411" s="98" t="s">
        <v>162</v>
      </c>
      <c r="E411" s="154">
        <v>0.08</v>
      </c>
      <c r="F411" s="155">
        <f>+H440</f>
        <v>526.69499999999994</v>
      </c>
      <c r="G411" s="156">
        <f>F411*E411</f>
        <v>42.135599999999997</v>
      </c>
      <c r="H411" s="951"/>
    </row>
    <row r="412" spans="2:8" x14ac:dyDescent="0.25">
      <c r="B412" s="975" t="s">
        <v>224</v>
      </c>
      <c r="C412" s="869"/>
      <c r="D412" s="98" t="s">
        <v>164</v>
      </c>
      <c r="E412" s="98">
        <f>1/F438</f>
        <v>2E-3</v>
      </c>
      <c r="F412" s="155">
        <v>45000</v>
      </c>
      <c r="G412" s="156">
        <f>F412*E412</f>
        <v>90</v>
      </c>
      <c r="H412" s="952"/>
    </row>
    <row r="413" spans="2:8" x14ac:dyDescent="0.25">
      <c r="B413" s="976"/>
      <c r="C413" s="872"/>
      <c r="D413" s="157"/>
      <c r="E413" s="98"/>
      <c r="F413" s="155"/>
      <c r="G413" s="156">
        <f>+F413*E413</f>
        <v>0</v>
      </c>
      <c r="H413" s="952"/>
    </row>
    <row r="414" spans="2:8" x14ac:dyDescent="0.25">
      <c r="B414" s="976"/>
      <c r="C414" s="872"/>
      <c r="D414" s="157"/>
      <c r="E414" s="98"/>
      <c r="F414" s="155"/>
      <c r="G414" s="156">
        <f>+F414*E414</f>
        <v>0</v>
      </c>
      <c r="H414" s="953"/>
    </row>
    <row r="415" spans="2:8" x14ac:dyDescent="0.25">
      <c r="B415" s="174"/>
      <c r="C415" s="175"/>
      <c r="D415" s="176"/>
      <c r="E415" s="176"/>
      <c r="F415" s="177"/>
      <c r="G415" s="178" t="s">
        <v>165</v>
      </c>
      <c r="H415" s="90">
        <f>+SUM(G411:G414)</f>
        <v>132.13560000000001</v>
      </c>
    </row>
    <row r="416" spans="2:8" x14ac:dyDescent="0.25">
      <c r="B416" s="174"/>
      <c r="C416" s="175"/>
      <c r="D416" s="176"/>
      <c r="E416" s="176"/>
      <c r="F416" s="177"/>
      <c r="G416" s="175"/>
      <c r="H416" s="68"/>
    </row>
    <row r="417" spans="2:8" x14ac:dyDescent="0.25">
      <c r="B417" s="179" t="s">
        <v>166</v>
      </c>
      <c r="C417" s="175"/>
      <c r="D417" s="176"/>
      <c r="E417" s="176"/>
      <c r="F417" s="177"/>
      <c r="G417" s="175"/>
      <c r="H417" s="68"/>
    </row>
    <row r="418" spans="2:8" x14ac:dyDescent="0.25">
      <c r="B418" s="73" t="s">
        <v>156</v>
      </c>
      <c r="C418" s="74"/>
      <c r="D418" s="75" t="s">
        <v>157</v>
      </c>
      <c r="E418" s="75" t="s">
        <v>158</v>
      </c>
      <c r="F418" s="158" t="s">
        <v>160</v>
      </c>
      <c r="G418" s="76" t="s">
        <v>167</v>
      </c>
      <c r="H418" s="77"/>
    </row>
    <row r="419" spans="2:8" x14ac:dyDescent="0.25">
      <c r="B419" s="979" t="s">
        <v>477</v>
      </c>
      <c r="C419" s="877"/>
      <c r="D419" s="148" t="s">
        <v>225</v>
      </c>
      <c r="E419" s="191">
        <v>0.01</v>
      </c>
      <c r="F419" s="160">
        <v>33000</v>
      </c>
      <c r="G419" s="156">
        <f t="shared" ref="G419:G426" si="7">F419*E419</f>
        <v>330</v>
      </c>
      <c r="H419" s="951"/>
    </row>
    <row r="420" spans="2:8" x14ac:dyDescent="0.25">
      <c r="B420" s="983" t="s">
        <v>476</v>
      </c>
      <c r="C420" s="983"/>
      <c r="D420" s="444" t="s">
        <v>220</v>
      </c>
      <c r="E420" s="444">
        <v>0.5</v>
      </c>
      <c r="F420" s="370">
        <v>100</v>
      </c>
      <c r="G420" s="156">
        <f t="shared" si="7"/>
        <v>50</v>
      </c>
      <c r="H420" s="952"/>
    </row>
    <row r="421" spans="2:8" x14ac:dyDescent="0.25">
      <c r="B421" s="180"/>
      <c r="C421" s="162"/>
      <c r="D421" s="157"/>
      <c r="E421" s="157"/>
      <c r="F421" s="163"/>
      <c r="G421" s="156">
        <f t="shared" si="7"/>
        <v>0</v>
      </c>
      <c r="H421" s="952"/>
    </row>
    <row r="422" spans="2:8" x14ac:dyDescent="0.25">
      <c r="B422" s="976"/>
      <c r="C422" s="872"/>
      <c r="D422" s="157"/>
      <c r="E422" s="192"/>
      <c r="F422" s="161"/>
      <c r="G422" s="156">
        <f t="shared" si="7"/>
        <v>0</v>
      </c>
      <c r="H422" s="952"/>
    </row>
    <row r="423" spans="2:8" x14ac:dyDescent="0.25">
      <c r="B423" s="975"/>
      <c r="C423" s="869"/>
      <c r="D423" s="157"/>
      <c r="E423" s="157"/>
      <c r="F423" s="164"/>
      <c r="G423" s="156">
        <f t="shared" si="7"/>
        <v>0</v>
      </c>
      <c r="H423" s="952"/>
    </row>
    <row r="424" spans="2:8" x14ac:dyDescent="0.25">
      <c r="B424" s="977"/>
      <c r="C424" s="876"/>
      <c r="D424" s="157"/>
      <c r="E424" s="157"/>
      <c r="F424" s="163"/>
      <c r="G424" s="156">
        <f t="shared" si="7"/>
        <v>0</v>
      </c>
      <c r="H424" s="952"/>
    </row>
    <row r="425" spans="2:8" x14ac:dyDescent="0.25">
      <c r="B425" s="978"/>
      <c r="C425" s="875"/>
      <c r="D425" s="157"/>
      <c r="E425" s="157"/>
      <c r="F425" s="161"/>
      <c r="G425" s="156">
        <f t="shared" si="7"/>
        <v>0</v>
      </c>
      <c r="H425" s="952"/>
    </row>
    <row r="426" spans="2:8" x14ac:dyDescent="0.25">
      <c r="B426" s="981"/>
      <c r="C426" s="899"/>
      <c r="D426" s="157"/>
      <c r="E426" s="157"/>
      <c r="F426" s="161"/>
      <c r="G426" s="156">
        <f t="shared" si="7"/>
        <v>0</v>
      </c>
      <c r="H426" s="953"/>
    </row>
    <row r="427" spans="2:8" x14ac:dyDescent="0.25">
      <c r="B427" s="174"/>
      <c r="C427" s="175"/>
      <c r="D427" s="176"/>
      <c r="E427" s="176"/>
      <c r="F427" s="177"/>
      <c r="G427" s="178" t="s">
        <v>165</v>
      </c>
      <c r="H427" s="90">
        <f>+SUM(G419:G426)</f>
        <v>380</v>
      </c>
    </row>
    <row r="428" spans="2:8" x14ac:dyDescent="0.25">
      <c r="B428" s="174"/>
      <c r="C428" s="175"/>
      <c r="D428" s="176"/>
      <c r="E428" s="176"/>
      <c r="F428" s="177"/>
      <c r="G428" s="175"/>
      <c r="H428" s="68"/>
    </row>
    <row r="429" spans="2:8" x14ac:dyDescent="0.25">
      <c r="B429" s="179" t="s">
        <v>174</v>
      </c>
      <c r="C429" s="175"/>
      <c r="D429" s="176"/>
      <c r="E429" s="176"/>
      <c r="F429" s="177"/>
      <c r="G429" s="175"/>
      <c r="H429" s="68"/>
    </row>
    <row r="430" spans="2:8" x14ac:dyDescent="0.25">
      <c r="B430" s="73" t="s">
        <v>156</v>
      </c>
      <c r="C430" s="74"/>
      <c r="D430" s="75" t="s">
        <v>175</v>
      </c>
      <c r="E430" s="75" t="s">
        <v>176</v>
      </c>
      <c r="F430" s="158" t="s">
        <v>177</v>
      </c>
      <c r="G430" s="76" t="s">
        <v>178</v>
      </c>
      <c r="H430" s="102" t="s">
        <v>160</v>
      </c>
    </row>
    <row r="431" spans="2:8" x14ac:dyDescent="0.25">
      <c r="B431" s="977"/>
      <c r="C431" s="876"/>
      <c r="D431" s="157"/>
      <c r="E431" s="165"/>
      <c r="F431" s="166"/>
      <c r="G431" s="156">
        <f>F431*E431</f>
        <v>0</v>
      </c>
      <c r="H431" s="104">
        <f>+E431*F431*G431</f>
        <v>0</v>
      </c>
    </row>
    <row r="432" spans="2:8" x14ac:dyDescent="0.25">
      <c r="B432" s="975"/>
      <c r="C432" s="869"/>
      <c r="D432" s="157"/>
      <c r="E432" s="165"/>
      <c r="F432" s="167"/>
      <c r="G432" s="156">
        <f>F432*E432</f>
        <v>0</v>
      </c>
      <c r="H432" s="104">
        <f>+E432*F432*G432</f>
        <v>0</v>
      </c>
    </row>
    <row r="433" spans="2:8" x14ac:dyDescent="0.25">
      <c r="B433" s="978"/>
      <c r="C433" s="875"/>
      <c r="D433" s="157"/>
      <c r="E433" s="165"/>
      <c r="F433" s="168"/>
      <c r="G433" s="156">
        <f>F433*E433</f>
        <v>0</v>
      </c>
      <c r="H433" s="104">
        <f>+E433*F433*G433</f>
        <v>0</v>
      </c>
    </row>
    <row r="434" spans="2:8" x14ac:dyDescent="0.25">
      <c r="B434" s="174"/>
      <c r="C434" s="175"/>
      <c r="D434" s="176"/>
      <c r="E434" s="176"/>
      <c r="F434" s="177"/>
      <c r="G434" s="178" t="s">
        <v>165</v>
      </c>
      <c r="H434" s="90">
        <f>+SUM(H431:H433)</f>
        <v>0</v>
      </c>
    </row>
    <row r="435" spans="2:8" x14ac:dyDescent="0.25">
      <c r="B435" s="174"/>
      <c r="C435" s="175"/>
      <c r="D435" s="176"/>
      <c r="E435" s="176"/>
      <c r="F435" s="177"/>
      <c r="G435" s="175"/>
      <c r="H435" s="68"/>
    </row>
    <row r="436" spans="2:8" x14ac:dyDescent="0.25">
      <c r="B436" s="179" t="s">
        <v>179</v>
      </c>
      <c r="C436" s="175"/>
      <c r="D436" s="176"/>
      <c r="E436" s="176"/>
      <c r="F436" s="177"/>
      <c r="G436" s="175"/>
      <c r="H436" s="68"/>
    </row>
    <row r="437" spans="2:8" x14ac:dyDescent="0.25">
      <c r="B437" s="181" t="s">
        <v>180</v>
      </c>
      <c r="C437" s="169" t="s">
        <v>181</v>
      </c>
      <c r="D437" s="75" t="s">
        <v>182</v>
      </c>
      <c r="E437" s="75" t="s">
        <v>183</v>
      </c>
      <c r="F437" s="158" t="s">
        <v>184</v>
      </c>
      <c r="G437" s="170" t="s">
        <v>185</v>
      </c>
      <c r="H437" s="77"/>
    </row>
    <row r="438" spans="2:8" x14ac:dyDescent="0.25">
      <c r="B438" s="182" t="s">
        <v>205</v>
      </c>
      <c r="C438" s="110">
        <f>+VLOOKUP(B438,MO!$D$13:$E$80,2,FALSE)</f>
        <v>94900</v>
      </c>
      <c r="D438" s="171">
        <v>0.85</v>
      </c>
      <c r="E438" s="156">
        <f>C438+(C438*D438)</f>
        <v>175565</v>
      </c>
      <c r="F438" s="172">
        <v>500</v>
      </c>
      <c r="G438" s="173">
        <f>+E438/F438</f>
        <v>351.13</v>
      </c>
      <c r="H438" s="952"/>
    </row>
    <row r="439" spans="2:8" x14ac:dyDescent="0.25">
      <c r="B439" s="193" t="s">
        <v>85</v>
      </c>
      <c r="C439" s="110">
        <f>+VLOOKUP(B439,MO!$D$13:$E$80,2,FALSE)</f>
        <v>47450</v>
      </c>
      <c r="D439" s="171">
        <v>0.85</v>
      </c>
      <c r="E439" s="156">
        <f>C439+(C439*D439)</f>
        <v>87782.5</v>
      </c>
      <c r="F439" s="172">
        <f>+F438</f>
        <v>500</v>
      </c>
      <c r="G439" s="173">
        <f>+E439/F439</f>
        <v>175.565</v>
      </c>
      <c r="H439" s="953"/>
    </row>
    <row r="440" spans="2:8" x14ac:dyDescent="0.25">
      <c r="B440" s="64"/>
      <c r="C440" s="65"/>
      <c r="D440" s="66"/>
      <c r="E440" s="66"/>
      <c r="F440" s="67"/>
      <c r="G440" s="115" t="s">
        <v>165</v>
      </c>
      <c r="H440" s="90">
        <f>+SUM(G438:G439)</f>
        <v>526.69499999999994</v>
      </c>
    </row>
    <row r="441" spans="2:8" x14ac:dyDescent="0.25">
      <c r="B441" s="64"/>
      <c r="C441" s="65"/>
      <c r="D441" s="66"/>
      <c r="E441" s="66"/>
      <c r="F441" s="67"/>
      <c r="G441" s="65"/>
      <c r="H441" s="116"/>
    </row>
    <row r="442" spans="2:8" ht="15.75" x14ac:dyDescent="0.25">
      <c r="B442" s="64"/>
      <c r="C442" s="65"/>
      <c r="D442" s="66"/>
      <c r="E442" s="66"/>
      <c r="F442" s="117" t="s">
        <v>186</v>
      </c>
      <c r="G442" s="118"/>
      <c r="H442" s="119">
        <f>ROUND(H440+H434+H427+H415,0)</f>
        <v>1039</v>
      </c>
    </row>
    <row r="443" spans="2:8" x14ac:dyDescent="0.25">
      <c r="B443" s="64"/>
      <c r="C443" s="65"/>
      <c r="D443" s="66"/>
      <c r="E443" s="66"/>
      <c r="F443" s="67"/>
      <c r="G443" s="65"/>
      <c r="H443" s="68"/>
    </row>
    <row r="444" spans="2:8" x14ac:dyDescent="0.25">
      <c r="B444" s="72" t="s">
        <v>187</v>
      </c>
      <c r="C444" s="65"/>
      <c r="D444" s="66"/>
      <c r="E444" s="66"/>
      <c r="F444" s="67"/>
      <c r="G444" s="65"/>
      <c r="H444" s="68"/>
    </row>
    <row r="445" spans="2:8" x14ac:dyDescent="0.25">
      <c r="B445" s="120" t="s">
        <v>31</v>
      </c>
      <c r="C445" s="121"/>
      <c r="D445" s="122"/>
      <c r="E445" s="122"/>
      <c r="F445" s="123" t="s">
        <v>72</v>
      </c>
      <c r="G445" s="124"/>
      <c r="H445" s="77"/>
    </row>
    <row r="446" spans="2:8" x14ac:dyDescent="0.25">
      <c r="B446" s="958" t="s">
        <v>24</v>
      </c>
      <c r="C446" s="851"/>
      <c r="D446" s="125"/>
      <c r="E446" s="125"/>
      <c r="F446" s="126">
        <f>+F380</f>
        <v>0.2</v>
      </c>
      <c r="G446" s="127"/>
      <c r="H446" s="128">
        <f>H442*F446</f>
        <v>207.8</v>
      </c>
    </row>
    <row r="447" spans="2:8" x14ac:dyDescent="0.25">
      <c r="B447" s="958" t="s">
        <v>25</v>
      </c>
      <c r="C447" s="851"/>
      <c r="D447" s="125"/>
      <c r="E447" s="125"/>
      <c r="F447" s="126">
        <f>+F381</f>
        <v>0.05</v>
      </c>
      <c r="G447" s="127"/>
      <c r="H447" s="128">
        <f>H442*F447</f>
        <v>51.95</v>
      </c>
    </row>
    <row r="448" spans="2:8" x14ac:dyDescent="0.25">
      <c r="B448" s="982" t="s">
        <v>27</v>
      </c>
      <c r="C448" s="852"/>
      <c r="D448" s="125"/>
      <c r="E448" s="125"/>
      <c r="F448" s="126">
        <f>+F382</f>
        <v>0.05</v>
      </c>
      <c r="G448" s="127"/>
      <c r="H448" s="128">
        <f>H442*F448</f>
        <v>51.95</v>
      </c>
    </row>
    <row r="449" spans="2:8" x14ac:dyDescent="0.25">
      <c r="B449" s="64"/>
      <c r="C449" s="65"/>
      <c r="D449" s="66"/>
      <c r="E449" s="66"/>
      <c r="F449" s="67"/>
      <c r="G449" s="115" t="s">
        <v>165</v>
      </c>
      <c r="H449" s="90">
        <f>+SUM(H446:H448)</f>
        <v>311.7</v>
      </c>
    </row>
    <row r="450" spans="2:8" x14ac:dyDescent="0.25">
      <c r="B450" s="64"/>
      <c r="C450" s="65"/>
      <c r="D450" s="66"/>
      <c r="E450" s="66"/>
      <c r="F450" s="67"/>
      <c r="G450" s="65"/>
      <c r="H450" s="68"/>
    </row>
    <row r="451" spans="2:8" x14ac:dyDescent="0.25">
      <c r="B451" s="64"/>
      <c r="C451" s="129" t="s">
        <v>188</v>
      </c>
      <c r="D451" s="66"/>
      <c r="E451" s="66"/>
      <c r="F451" s="117" t="s">
        <v>189</v>
      </c>
      <c r="G451" s="118"/>
      <c r="H451" s="130">
        <f>H442+H449</f>
        <v>1350.7</v>
      </c>
    </row>
    <row r="452" spans="2:8" x14ac:dyDescent="0.25">
      <c r="B452" s="184"/>
      <c r="C452" s="185"/>
      <c r="D452" s="185"/>
      <c r="E452" s="185"/>
      <c r="F452" s="185"/>
      <c r="G452" s="185"/>
      <c r="H452" s="186"/>
    </row>
    <row r="453" spans="2:8" x14ac:dyDescent="0.25">
      <c r="B453" s="184"/>
      <c r="C453" s="185"/>
      <c r="D453" s="185"/>
      <c r="E453" s="185"/>
      <c r="F453" s="134" t="s">
        <v>190</v>
      </c>
      <c r="G453" s="185"/>
      <c r="H453" s="186"/>
    </row>
    <row r="454" spans="2:8" x14ac:dyDescent="0.25">
      <c r="B454" s="184"/>
      <c r="C454" s="185"/>
      <c r="D454" s="185"/>
      <c r="E454" s="185"/>
      <c r="F454" s="134" t="s">
        <v>191</v>
      </c>
      <c r="G454" s="185"/>
      <c r="H454" s="186"/>
    </row>
    <row r="455" spans="2:8" x14ac:dyDescent="0.25">
      <c r="B455" s="184"/>
      <c r="C455" s="185"/>
      <c r="D455" s="185"/>
      <c r="E455" s="185"/>
      <c r="F455" s="134" t="s">
        <v>192</v>
      </c>
      <c r="G455" s="185"/>
      <c r="H455" s="186"/>
    </row>
    <row r="456" spans="2:8" x14ac:dyDescent="0.25">
      <c r="B456" s="184"/>
      <c r="C456" s="185"/>
      <c r="D456" s="185"/>
      <c r="E456" s="185"/>
      <c r="F456" s="134" t="s">
        <v>193</v>
      </c>
      <c r="G456" s="185"/>
      <c r="H456" s="186"/>
    </row>
    <row r="457" spans="2:8" x14ac:dyDescent="0.25">
      <c r="B457" s="184"/>
      <c r="C457" s="185"/>
      <c r="D457" s="185"/>
      <c r="E457" s="185"/>
      <c r="F457" s="185"/>
      <c r="G457" s="185"/>
      <c r="H457" s="186"/>
    </row>
    <row r="458" spans="2:8" x14ac:dyDescent="0.25">
      <c r="B458" s="184"/>
      <c r="C458" s="135" t="s">
        <v>194</v>
      </c>
      <c r="D458" s="185"/>
      <c r="E458" s="185"/>
      <c r="F458" s="185"/>
      <c r="G458" s="185"/>
      <c r="H458" s="186"/>
    </row>
    <row r="459" spans="2:8" x14ac:dyDescent="0.25">
      <c r="B459" s="184"/>
      <c r="C459" s="136" t="s">
        <v>195</v>
      </c>
      <c r="D459" s="185"/>
      <c r="E459" s="185"/>
      <c r="F459" s="185"/>
      <c r="G459" s="185"/>
      <c r="H459" s="186"/>
    </row>
    <row r="460" spans="2:8" x14ac:dyDescent="0.25">
      <c r="B460" s="184"/>
      <c r="C460" s="137">
        <v>1</v>
      </c>
      <c r="D460" s="185"/>
      <c r="E460" s="185"/>
      <c r="F460" s="185"/>
      <c r="G460" s="185"/>
      <c r="H460" s="186"/>
    </row>
    <row r="461" spans="2:8" x14ac:dyDescent="0.25">
      <c r="B461" s="184"/>
      <c r="C461" s="137">
        <v>2</v>
      </c>
      <c r="D461" s="185"/>
      <c r="E461" s="185"/>
      <c r="F461" s="185"/>
      <c r="G461" s="185"/>
      <c r="H461" s="186"/>
    </row>
    <row r="462" spans="2:8" x14ac:dyDescent="0.25">
      <c r="B462" s="184"/>
      <c r="C462" s="137">
        <v>3</v>
      </c>
      <c r="D462" s="185"/>
      <c r="E462" s="185"/>
      <c r="F462" s="185"/>
      <c r="G462" s="185"/>
      <c r="H462" s="186"/>
    </row>
    <row r="463" spans="2:8" x14ac:dyDescent="0.25">
      <c r="B463" s="184"/>
      <c r="C463" s="137"/>
      <c r="D463" s="185"/>
      <c r="E463" s="185"/>
      <c r="F463" s="134" t="s">
        <v>190</v>
      </c>
      <c r="G463" s="185"/>
      <c r="H463" s="186"/>
    </row>
    <row r="464" spans="2:8" x14ac:dyDescent="0.25">
      <c r="B464" s="184"/>
      <c r="C464" s="185"/>
      <c r="D464" s="185"/>
      <c r="E464" s="185"/>
      <c r="F464" s="134" t="s">
        <v>191</v>
      </c>
      <c r="G464" s="185"/>
      <c r="H464" s="186"/>
    </row>
    <row r="465" spans="2:8" x14ac:dyDescent="0.25">
      <c r="B465" s="184"/>
      <c r="C465" s="185"/>
      <c r="D465" s="185"/>
      <c r="E465" s="185"/>
      <c r="F465" s="134" t="s">
        <v>196</v>
      </c>
      <c r="G465" s="185"/>
      <c r="H465" s="186"/>
    </row>
    <row r="466" spans="2:8" x14ac:dyDescent="0.25">
      <c r="B466" s="184"/>
      <c r="C466" s="185"/>
      <c r="D466" s="185"/>
      <c r="E466" s="185"/>
      <c r="F466" s="134" t="s">
        <v>193</v>
      </c>
      <c r="G466" s="185"/>
      <c r="H466" s="186"/>
    </row>
    <row r="467" spans="2:8" ht="15.75" thickBot="1" x14ac:dyDescent="0.3">
      <c r="B467" s="187"/>
      <c r="C467" s="188"/>
      <c r="D467" s="188"/>
      <c r="E467" s="188"/>
      <c r="F467" s="188"/>
      <c r="G467" s="188"/>
      <c r="H467" s="189"/>
    </row>
    <row r="468" spans="2:8" x14ac:dyDescent="0.25">
      <c r="B468" s="946"/>
      <c r="C468" s="942"/>
      <c r="D468" s="943" t="s">
        <v>148</v>
      </c>
      <c r="E468" s="944"/>
      <c r="F468" s="945"/>
      <c r="G468" s="57" t="s">
        <v>149</v>
      </c>
      <c r="H468" s="58" t="s">
        <v>150</v>
      </c>
    </row>
    <row r="469" spans="2:8" x14ac:dyDescent="0.25">
      <c r="B469" s="947"/>
      <c r="C469" s="856"/>
      <c r="D469" s="862"/>
      <c r="E469" s="863"/>
      <c r="F469" s="864"/>
      <c r="G469" s="59" t="s">
        <v>151</v>
      </c>
      <c r="H469" s="60"/>
    </row>
    <row r="470" spans="2:8" x14ac:dyDescent="0.25">
      <c r="B470" s="947"/>
      <c r="C470" s="856"/>
      <c r="D470" s="862"/>
      <c r="E470" s="863"/>
      <c r="F470" s="864"/>
      <c r="G470" s="59" t="s">
        <v>152</v>
      </c>
      <c r="H470" s="61">
        <v>44901</v>
      </c>
    </row>
    <row r="471" spans="2:8" x14ac:dyDescent="0.25">
      <c r="B471" s="948"/>
      <c r="C471" s="858"/>
      <c r="D471" s="865"/>
      <c r="E471" s="866"/>
      <c r="F471" s="867"/>
      <c r="G471" s="62"/>
      <c r="H471" s="63"/>
    </row>
    <row r="472" spans="2:8" x14ac:dyDescent="0.25">
      <c r="B472" s="64"/>
      <c r="C472" s="65"/>
      <c r="D472" s="66"/>
      <c r="E472" s="66"/>
      <c r="F472" s="67"/>
      <c r="G472" s="65"/>
      <c r="H472" s="68"/>
    </row>
    <row r="473" spans="2:8" x14ac:dyDescent="0.25">
      <c r="B473" s="69" t="s">
        <v>153</v>
      </c>
      <c r="C473" s="868" t="str">
        <f>PRESUPUESTO!F19</f>
        <v>SUMINISTRO E INSTALACION DE VALLA INFORMATIVA DE 1X 0.7 CON BASTIDOR EN MADERA. SEGÚN DISEÑO.</v>
      </c>
      <c r="D473" s="868"/>
      <c r="E473" s="868"/>
      <c r="F473" s="868"/>
      <c r="G473" s="868"/>
      <c r="H473" s="70" t="s">
        <v>154</v>
      </c>
    </row>
    <row r="474" spans="2:8" x14ac:dyDescent="0.25">
      <c r="B474" s="71">
        <f>PRESUPUESTO!B19</f>
        <v>1.08</v>
      </c>
      <c r="C474" s="868"/>
      <c r="D474" s="868"/>
      <c r="E474" s="868"/>
      <c r="F474" s="868"/>
      <c r="G474" s="868"/>
      <c r="H474" s="70" t="str">
        <f>PRESUPUESTO!G19</f>
        <v>UND</v>
      </c>
    </row>
    <row r="475" spans="2:8" x14ac:dyDescent="0.25">
      <c r="B475" s="72" t="s">
        <v>155</v>
      </c>
      <c r="C475" s="65"/>
      <c r="D475" s="66"/>
      <c r="E475" s="66"/>
      <c r="F475" s="67"/>
      <c r="G475" s="65"/>
      <c r="H475" s="68"/>
    </row>
    <row r="476" spans="2:8" x14ac:dyDescent="0.25">
      <c r="B476" s="73" t="s">
        <v>156</v>
      </c>
      <c r="C476" s="74"/>
      <c r="D476" s="75" t="s">
        <v>157</v>
      </c>
      <c r="E476" s="75" t="s">
        <v>158</v>
      </c>
      <c r="F476" s="75" t="s">
        <v>159</v>
      </c>
      <c r="G476" s="76" t="s">
        <v>160</v>
      </c>
      <c r="H476" s="77"/>
    </row>
    <row r="477" spans="2:8" x14ac:dyDescent="0.25">
      <c r="B477" s="975" t="s">
        <v>161</v>
      </c>
      <c r="C477" s="869"/>
      <c r="D477" s="98" t="s">
        <v>162</v>
      </c>
      <c r="E477" s="154">
        <v>0.08</v>
      </c>
      <c r="F477" s="155">
        <f>+H506</f>
        <v>87782.5</v>
      </c>
      <c r="G477" s="156">
        <f>F477*E477</f>
        <v>7022.6</v>
      </c>
      <c r="H477" s="951"/>
    </row>
    <row r="478" spans="2:8" x14ac:dyDescent="0.25">
      <c r="B478" s="975"/>
      <c r="C478" s="869"/>
      <c r="D478" s="98"/>
      <c r="E478" s="98"/>
      <c r="F478" s="155"/>
      <c r="G478" s="156"/>
      <c r="H478" s="952"/>
    </row>
    <row r="479" spans="2:8" x14ac:dyDescent="0.25">
      <c r="B479" s="976"/>
      <c r="C479" s="872"/>
      <c r="D479" s="157"/>
      <c r="E479" s="98"/>
      <c r="F479" s="155"/>
      <c r="G479" s="156">
        <f>+F479*E479</f>
        <v>0</v>
      </c>
      <c r="H479" s="952"/>
    </row>
    <row r="480" spans="2:8" x14ac:dyDescent="0.25">
      <c r="B480" s="976"/>
      <c r="C480" s="872"/>
      <c r="D480" s="157"/>
      <c r="E480" s="98"/>
      <c r="F480" s="155"/>
      <c r="G480" s="156">
        <f>+F480*E480</f>
        <v>0</v>
      </c>
      <c r="H480" s="953"/>
    </row>
    <row r="481" spans="2:8" x14ac:dyDescent="0.25">
      <c r="B481" s="174"/>
      <c r="C481" s="175"/>
      <c r="D481" s="176"/>
      <c r="E481" s="176"/>
      <c r="F481" s="177"/>
      <c r="G481" s="178" t="s">
        <v>165</v>
      </c>
      <c r="H481" s="90">
        <f>+SUM(G477:G480)</f>
        <v>7022.6</v>
      </c>
    </row>
    <row r="482" spans="2:8" x14ac:dyDescent="0.25">
      <c r="B482" s="174"/>
      <c r="C482" s="175"/>
      <c r="D482" s="176"/>
      <c r="E482" s="176"/>
      <c r="F482" s="177"/>
      <c r="G482" s="175"/>
      <c r="H482" s="68"/>
    </row>
    <row r="483" spans="2:8" x14ac:dyDescent="0.25">
      <c r="B483" s="179" t="s">
        <v>166</v>
      </c>
      <c r="C483" s="175"/>
      <c r="D483" s="176"/>
      <c r="E483" s="176"/>
      <c r="F483" s="177"/>
      <c r="G483" s="175"/>
      <c r="H483" s="68"/>
    </row>
    <row r="484" spans="2:8" x14ac:dyDescent="0.25">
      <c r="B484" s="73" t="s">
        <v>156</v>
      </c>
      <c r="C484" s="74"/>
      <c r="D484" s="75" t="s">
        <v>157</v>
      </c>
      <c r="E484" s="75" t="s">
        <v>158</v>
      </c>
      <c r="F484" s="158" t="s">
        <v>160</v>
      </c>
      <c r="G484" s="76" t="s">
        <v>167</v>
      </c>
      <c r="H484" s="77"/>
    </row>
    <row r="485" spans="2:8" x14ac:dyDescent="0.25">
      <c r="B485" s="979" t="s">
        <v>226</v>
      </c>
      <c r="C485" s="877" t="s">
        <v>211</v>
      </c>
      <c r="D485" s="148" t="s">
        <v>222</v>
      </c>
      <c r="E485" s="190">
        <v>1</v>
      </c>
      <c r="F485" s="160">
        <v>290000</v>
      </c>
      <c r="G485" s="156">
        <f t="shared" ref="G485:G492" si="8">F485*E485</f>
        <v>290000</v>
      </c>
      <c r="H485" s="951"/>
    </row>
    <row r="486" spans="2:8" x14ac:dyDescent="0.25">
      <c r="B486" s="980"/>
      <c r="C486" s="916"/>
      <c r="D486" s="145"/>
      <c r="E486" s="147"/>
      <c r="F486" s="161"/>
      <c r="G486" s="156">
        <f t="shared" si="8"/>
        <v>0</v>
      </c>
      <c r="H486" s="952"/>
    </row>
    <row r="487" spans="2:8" x14ac:dyDescent="0.25">
      <c r="B487" s="180"/>
      <c r="C487" s="162"/>
      <c r="D487" s="157"/>
      <c r="E487" s="157"/>
      <c r="F487" s="163"/>
      <c r="G487" s="156">
        <f t="shared" si="8"/>
        <v>0</v>
      </c>
      <c r="H487" s="952"/>
    </row>
    <row r="488" spans="2:8" x14ac:dyDescent="0.25">
      <c r="B488" s="976"/>
      <c r="C488" s="872"/>
      <c r="D488" s="157"/>
      <c r="E488" s="157"/>
      <c r="F488" s="161"/>
      <c r="G488" s="156">
        <f t="shared" si="8"/>
        <v>0</v>
      </c>
      <c r="H488" s="952"/>
    </row>
    <row r="489" spans="2:8" x14ac:dyDescent="0.25">
      <c r="B489" s="975"/>
      <c r="C489" s="869"/>
      <c r="D489" s="157"/>
      <c r="E489" s="157"/>
      <c r="F489" s="164"/>
      <c r="G489" s="156">
        <f t="shared" si="8"/>
        <v>0</v>
      </c>
      <c r="H489" s="952"/>
    </row>
    <row r="490" spans="2:8" x14ac:dyDescent="0.25">
      <c r="B490" s="977"/>
      <c r="C490" s="876"/>
      <c r="D490" s="157"/>
      <c r="E490" s="157"/>
      <c r="F490" s="163"/>
      <c r="G490" s="156">
        <f t="shared" si="8"/>
        <v>0</v>
      </c>
      <c r="H490" s="952"/>
    </row>
    <row r="491" spans="2:8" x14ac:dyDescent="0.25">
      <c r="B491" s="978"/>
      <c r="C491" s="875"/>
      <c r="D491" s="157"/>
      <c r="E491" s="157"/>
      <c r="F491" s="161"/>
      <c r="G491" s="156">
        <f t="shared" si="8"/>
        <v>0</v>
      </c>
      <c r="H491" s="952"/>
    </row>
    <row r="492" spans="2:8" x14ac:dyDescent="0.25">
      <c r="B492" s="981"/>
      <c r="C492" s="899"/>
      <c r="D492" s="157"/>
      <c r="E492" s="157"/>
      <c r="F492" s="161"/>
      <c r="G492" s="156">
        <f t="shared" si="8"/>
        <v>0</v>
      </c>
      <c r="H492" s="953"/>
    </row>
    <row r="493" spans="2:8" x14ac:dyDescent="0.25">
      <c r="B493" s="174"/>
      <c r="C493" s="175"/>
      <c r="D493" s="176"/>
      <c r="E493" s="176"/>
      <c r="F493" s="177"/>
      <c r="G493" s="178" t="s">
        <v>165</v>
      </c>
      <c r="H493" s="90">
        <f>+SUM(G485:G492)</f>
        <v>290000</v>
      </c>
    </row>
    <row r="494" spans="2:8" x14ac:dyDescent="0.25">
      <c r="B494" s="174"/>
      <c r="C494" s="175"/>
      <c r="D494" s="176"/>
      <c r="E494" s="176"/>
      <c r="F494" s="177"/>
      <c r="G494" s="175"/>
      <c r="H494" s="68"/>
    </row>
    <row r="495" spans="2:8" x14ac:dyDescent="0.25">
      <c r="B495" s="179" t="s">
        <v>174</v>
      </c>
      <c r="C495" s="175"/>
      <c r="D495" s="176"/>
      <c r="E495" s="176"/>
      <c r="F495" s="177"/>
      <c r="G495" s="175"/>
      <c r="H495" s="68"/>
    </row>
    <row r="496" spans="2:8" x14ac:dyDescent="0.25">
      <c r="B496" s="73" t="s">
        <v>156</v>
      </c>
      <c r="C496" s="74"/>
      <c r="D496" s="75" t="s">
        <v>175</v>
      </c>
      <c r="E496" s="75" t="s">
        <v>176</v>
      </c>
      <c r="F496" s="158" t="s">
        <v>177</v>
      </c>
      <c r="G496" s="76" t="s">
        <v>178</v>
      </c>
      <c r="H496" s="102" t="s">
        <v>160</v>
      </c>
    </row>
    <row r="497" spans="2:8" x14ac:dyDescent="0.25">
      <c r="B497" s="977"/>
      <c r="C497" s="876"/>
      <c r="D497" s="157"/>
      <c r="E497" s="165"/>
      <c r="F497" s="166"/>
      <c r="G497" s="156">
        <f>F497*E497</f>
        <v>0</v>
      </c>
      <c r="H497" s="104">
        <f>+E497*F497*G497</f>
        <v>0</v>
      </c>
    </row>
    <row r="498" spans="2:8" x14ac:dyDescent="0.25">
      <c r="B498" s="975"/>
      <c r="C498" s="869"/>
      <c r="D498" s="157"/>
      <c r="E498" s="165"/>
      <c r="F498" s="167"/>
      <c r="G498" s="156">
        <f>F498*E498</f>
        <v>0</v>
      </c>
      <c r="H498" s="104">
        <f>+E498*F498*G498</f>
        <v>0</v>
      </c>
    </row>
    <row r="499" spans="2:8" x14ac:dyDescent="0.25">
      <c r="B499" s="978"/>
      <c r="C499" s="875"/>
      <c r="D499" s="157"/>
      <c r="E499" s="165"/>
      <c r="F499" s="168"/>
      <c r="G499" s="156">
        <f>F499*E499</f>
        <v>0</v>
      </c>
      <c r="H499" s="104">
        <f>+E499*F499*G499</f>
        <v>0</v>
      </c>
    </row>
    <row r="500" spans="2:8" x14ac:dyDescent="0.25">
      <c r="B500" s="174"/>
      <c r="C500" s="175"/>
      <c r="D500" s="176"/>
      <c r="E500" s="176"/>
      <c r="F500" s="177"/>
      <c r="G500" s="178" t="s">
        <v>165</v>
      </c>
      <c r="H500" s="90">
        <f>+SUM(H497:H499)</f>
        <v>0</v>
      </c>
    </row>
    <row r="501" spans="2:8" x14ac:dyDescent="0.25">
      <c r="B501" s="174"/>
      <c r="C501" s="175"/>
      <c r="D501" s="176"/>
      <c r="E501" s="176"/>
      <c r="F501" s="177"/>
      <c r="G501" s="175"/>
      <c r="H501" s="68"/>
    </row>
    <row r="502" spans="2:8" x14ac:dyDescent="0.25">
      <c r="B502" s="179" t="s">
        <v>179</v>
      </c>
      <c r="C502" s="175"/>
      <c r="D502" s="176"/>
      <c r="E502" s="176"/>
      <c r="F502" s="177"/>
      <c r="G502" s="175"/>
      <c r="H502" s="68"/>
    </row>
    <row r="503" spans="2:8" x14ac:dyDescent="0.25">
      <c r="B503" s="181" t="s">
        <v>180</v>
      </c>
      <c r="C503" s="169" t="s">
        <v>181</v>
      </c>
      <c r="D503" s="75" t="s">
        <v>182</v>
      </c>
      <c r="E503" s="75" t="s">
        <v>183</v>
      </c>
      <c r="F503" s="158" t="s">
        <v>184</v>
      </c>
      <c r="G503" s="170" t="s">
        <v>185</v>
      </c>
      <c r="H503" s="77"/>
    </row>
    <row r="504" spans="2:8" x14ac:dyDescent="0.25">
      <c r="B504" s="182" t="s">
        <v>86</v>
      </c>
      <c r="C504" s="110">
        <f>+VLOOKUP(B504,MO!$D$13:$E$80,2,FALSE)</f>
        <v>94900</v>
      </c>
      <c r="D504" s="171">
        <v>0.85</v>
      </c>
      <c r="E504" s="156">
        <f>C504+(C504*D504)</f>
        <v>175565</v>
      </c>
      <c r="F504" s="172">
        <v>2</v>
      </c>
      <c r="G504" s="173">
        <f>+E504/F504</f>
        <v>87782.5</v>
      </c>
      <c r="H504" s="952"/>
    </row>
    <row r="505" spans="2:8" x14ac:dyDescent="0.25">
      <c r="B505" s="183"/>
      <c r="C505" s="110"/>
      <c r="D505" s="171"/>
      <c r="E505" s="156"/>
      <c r="F505" s="172"/>
      <c r="G505" s="173"/>
      <c r="H505" s="953"/>
    </row>
    <row r="506" spans="2:8" x14ac:dyDescent="0.25">
      <c r="B506" s="64"/>
      <c r="C506" s="65"/>
      <c r="D506" s="66"/>
      <c r="E506" s="66"/>
      <c r="F506" s="67"/>
      <c r="G506" s="115" t="s">
        <v>165</v>
      </c>
      <c r="H506" s="90">
        <f>+SUM(G504:G505)</f>
        <v>87782.5</v>
      </c>
    </row>
    <row r="507" spans="2:8" x14ac:dyDescent="0.25">
      <c r="B507" s="64"/>
      <c r="C507" s="65"/>
      <c r="D507" s="66"/>
      <c r="E507" s="66"/>
      <c r="F507" s="67"/>
      <c r="G507" s="65"/>
      <c r="H507" s="116"/>
    </row>
    <row r="508" spans="2:8" ht="15.75" x14ac:dyDescent="0.25">
      <c r="B508" s="64"/>
      <c r="C508" s="65"/>
      <c r="D508" s="66"/>
      <c r="E508" s="66"/>
      <c r="F508" s="117" t="s">
        <v>186</v>
      </c>
      <c r="G508" s="118"/>
      <c r="H508" s="119">
        <f>ROUND(H506+H500+H493+H481,0)</f>
        <v>384805</v>
      </c>
    </row>
    <row r="509" spans="2:8" x14ac:dyDescent="0.25">
      <c r="B509" s="64"/>
      <c r="C509" s="65"/>
      <c r="D509" s="66"/>
      <c r="E509" s="66"/>
      <c r="F509" s="67"/>
      <c r="G509" s="65"/>
      <c r="H509" s="68"/>
    </row>
    <row r="510" spans="2:8" x14ac:dyDescent="0.25">
      <c r="B510" s="72" t="s">
        <v>187</v>
      </c>
      <c r="C510" s="65"/>
      <c r="D510" s="66"/>
      <c r="E510" s="66"/>
      <c r="F510" s="67"/>
      <c r="G510" s="65"/>
      <c r="H510" s="68"/>
    </row>
    <row r="511" spans="2:8" x14ac:dyDescent="0.25">
      <c r="B511" s="120" t="s">
        <v>31</v>
      </c>
      <c r="C511" s="121"/>
      <c r="D511" s="122"/>
      <c r="E511" s="122"/>
      <c r="F511" s="123" t="s">
        <v>72</v>
      </c>
      <c r="G511" s="124"/>
      <c r="H511" s="77"/>
    </row>
    <row r="512" spans="2:8" x14ac:dyDescent="0.25">
      <c r="B512" s="958" t="s">
        <v>24</v>
      </c>
      <c r="C512" s="851"/>
      <c r="D512" s="125"/>
      <c r="E512" s="125"/>
      <c r="F512" s="126">
        <f>+F446</f>
        <v>0.2</v>
      </c>
      <c r="G512" s="127"/>
      <c r="H512" s="128">
        <f>H508*F512</f>
        <v>76961</v>
      </c>
    </row>
    <row r="513" spans="2:8" x14ac:dyDescent="0.25">
      <c r="B513" s="958" t="s">
        <v>25</v>
      </c>
      <c r="C513" s="851"/>
      <c r="D513" s="125"/>
      <c r="E513" s="125"/>
      <c r="F513" s="126">
        <f>+F447</f>
        <v>0.05</v>
      </c>
      <c r="G513" s="127"/>
      <c r="H513" s="128">
        <f>H508*F513</f>
        <v>19240.25</v>
      </c>
    </row>
    <row r="514" spans="2:8" x14ac:dyDescent="0.25">
      <c r="B514" s="982" t="s">
        <v>27</v>
      </c>
      <c r="C514" s="852"/>
      <c r="D514" s="125"/>
      <c r="E514" s="125"/>
      <c r="F514" s="126">
        <f>+F448</f>
        <v>0.05</v>
      </c>
      <c r="G514" s="127"/>
      <c r="H514" s="128">
        <f>H508*F514</f>
        <v>19240.25</v>
      </c>
    </row>
    <row r="515" spans="2:8" x14ac:dyDescent="0.25">
      <c r="B515" s="64"/>
      <c r="C515" s="65"/>
      <c r="D515" s="66"/>
      <c r="E515" s="66"/>
      <c r="F515" s="67"/>
      <c r="G515" s="115" t="s">
        <v>165</v>
      </c>
      <c r="H515" s="90">
        <f>+SUM(H512:H514)</f>
        <v>115441.5</v>
      </c>
    </row>
    <row r="516" spans="2:8" x14ac:dyDescent="0.25">
      <c r="B516" s="64"/>
      <c r="C516" s="65"/>
      <c r="D516" s="66"/>
      <c r="E516" s="66"/>
      <c r="F516" s="67"/>
      <c r="G516" s="65"/>
      <c r="H516" s="68"/>
    </row>
    <row r="517" spans="2:8" x14ac:dyDescent="0.25">
      <c r="B517" s="64"/>
      <c r="C517" s="129" t="s">
        <v>188</v>
      </c>
      <c r="D517" s="66"/>
      <c r="E517" s="66"/>
      <c r="F517" s="117" t="s">
        <v>189</v>
      </c>
      <c r="G517" s="118"/>
      <c r="H517" s="130">
        <f>H508+H515</f>
        <v>500246.5</v>
      </c>
    </row>
    <row r="518" spans="2:8" x14ac:dyDescent="0.25">
      <c r="B518" s="184"/>
      <c r="C518" s="185"/>
      <c r="D518" s="185"/>
      <c r="E518" s="185"/>
      <c r="F518" s="185"/>
      <c r="G518" s="185"/>
      <c r="H518" s="186"/>
    </row>
    <row r="519" spans="2:8" x14ac:dyDescent="0.25">
      <c r="B519" s="184"/>
      <c r="C519" s="185"/>
      <c r="D519" s="185"/>
      <c r="E519" s="185"/>
      <c r="F519" s="134" t="s">
        <v>190</v>
      </c>
      <c r="G519" s="185"/>
      <c r="H519" s="186"/>
    </row>
    <row r="520" spans="2:8" x14ac:dyDescent="0.25">
      <c r="B520" s="184"/>
      <c r="C520" s="185"/>
      <c r="D520" s="185"/>
      <c r="E520" s="185"/>
      <c r="F520" s="134" t="s">
        <v>191</v>
      </c>
      <c r="G520" s="185"/>
      <c r="H520" s="186"/>
    </row>
    <row r="521" spans="2:8" x14ac:dyDescent="0.25">
      <c r="B521" s="184"/>
      <c r="C521" s="185"/>
      <c r="D521" s="185"/>
      <c r="E521" s="185"/>
      <c r="F521" s="134" t="s">
        <v>192</v>
      </c>
      <c r="G521" s="185"/>
      <c r="H521" s="186"/>
    </row>
    <row r="522" spans="2:8" x14ac:dyDescent="0.25">
      <c r="B522" s="184"/>
      <c r="C522" s="185"/>
      <c r="D522" s="185"/>
      <c r="E522" s="185"/>
      <c r="F522" s="134" t="s">
        <v>193</v>
      </c>
      <c r="G522" s="185"/>
      <c r="H522" s="186"/>
    </row>
    <row r="523" spans="2:8" x14ac:dyDescent="0.25">
      <c r="B523" s="184"/>
      <c r="C523" s="185"/>
      <c r="D523" s="185"/>
      <c r="E523" s="185"/>
      <c r="F523" s="185"/>
      <c r="G523" s="185"/>
      <c r="H523" s="186"/>
    </row>
    <row r="524" spans="2:8" x14ac:dyDescent="0.25">
      <c r="B524" s="184"/>
      <c r="C524" s="135" t="s">
        <v>194</v>
      </c>
      <c r="D524" s="185"/>
      <c r="E524" s="185"/>
      <c r="F524" s="185"/>
      <c r="G524" s="185"/>
      <c r="H524" s="186"/>
    </row>
    <row r="525" spans="2:8" x14ac:dyDescent="0.25">
      <c r="B525" s="184"/>
      <c r="C525" s="136" t="s">
        <v>195</v>
      </c>
      <c r="D525" s="185"/>
      <c r="E525" s="185"/>
      <c r="F525" s="185"/>
      <c r="G525" s="185"/>
      <c r="H525" s="186"/>
    </row>
    <row r="526" spans="2:8" x14ac:dyDescent="0.25">
      <c r="B526" s="184"/>
      <c r="C526" s="137">
        <v>1</v>
      </c>
      <c r="D526" s="185"/>
      <c r="E526" s="185"/>
      <c r="F526" s="185"/>
      <c r="G526" s="185"/>
      <c r="H526" s="186"/>
    </row>
    <row r="527" spans="2:8" x14ac:dyDescent="0.25">
      <c r="B527" s="184"/>
      <c r="C527" s="137">
        <v>2</v>
      </c>
      <c r="D527" s="185"/>
      <c r="E527" s="185"/>
      <c r="F527" s="185"/>
      <c r="G527" s="185"/>
      <c r="H527" s="186"/>
    </row>
    <row r="528" spans="2:8" x14ac:dyDescent="0.25">
      <c r="B528" s="184"/>
      <c r="C528" s="137">
        <v>3</v>
      </c>
      <c r="D528" s="185"/>
      <c r="E528" s="185"/>
      <c r="F528" s="185"/>
      <c r="G528" s="185"/>
      <c r="H528" s="186"/>
    </row>
    <row r="529" spans="2:8" x14ac:dyDescent="0.25">
      <c r="B529" s="184"/>
      <c r="C529" s="137"/>
      <c r="D529" s="185"/>
      <c r="E529" s="185"/>
      <c r="F529" s="134" t="s">
        <v>190</v>
      </c>
      <c r="G529" s="185"/>
      <c r="H529" s="186"/>
    </row>
    <row r="530" spans="2:8" x14ac:dyDescent="0.25">
      <c r="B530" s="184"/>
      <c r="C530" s="185"/>
      <c r="D530" s="185"/>
      <c r="E530" s="185"/>
      <c r="F530" s="134" t="s">
        <v>191</v>
      </c>
      <c r="G530" s="185"/>
      <c r="H530" s="186"/>
    </row>
    <row r="531" spans="2:8" x14ac:dyDescent="0.25">
      <c r="B531" s="184"/>
      <c r="C531" s="185"/>
      <c r="D531" s="185"/>
      <c r="E531" s="185"/>
      <c r="F531" s="134" t="s">
        <v>196</v>
      </c>
      <c r="G531" s="185"/>
      <c r="H531" s="186"/>
    </row>
    <row r="532" spans="2:8" x14ac:dyDescent="0.25">
      <c r="B532" s="184"/>
      <c r="C532" s="185"/>
      <c r="D532" s="185"/>
      <c r="E532" s="185"/>
      <c r="F532" s="134" t="s">
        <v>193</v>
      </c>
      <c r="G532" s="185"/>
      <c r="H532" s="186"/>
    </row>
    <row r="533" spans="2:8" ht="15.75" thickBot="1" x14ac:dyDescent="0.3">
      <c r="B533" s="187"/>
      <c r="C533" s="188"/>
      <c r="D533" s="188"/>
      <c r="E533" s="188"/>
      <c r="F533" s="188"/>
      <c r="G533" s="188"/>
      <c r="H533" s="189"/>
    </row>
    <row r="534" spans="2:8" s="197" customFormat="1" x14ac:dyDescent="0.25">
      <c r="B534" s="941"/>
      <c r="C534" s="942"/>
      <c r="D534" s="943" t="s">
        <v>148</v>
      </c>
      <c r="E534" s="944"/>
      <c r="F534" s="945"/>
      <c r="G534" s="198" t="s">
        <v>149</v>
      </c>
      <c r="H534" s="199" t="s">
        <v>150</v>
      </c>
    </row>
    <row r="535" spans="2:8" s="197" customFormat="1" x14ac:dyDescent="0.25">
      <c r="B535" s="855"/>
      <c r="C535" s="856"/>
      <c r="D535" s="862"/>
      <c r="E535" s="863"/>
      <c r="F535" s="864"/>
      <c r="G535" s="59" t="s">
        <v>151</v>
      </c>
      <c r="H535" s="200"/>
    </row>
    <row r="536" spans="2:8" s="197" customFormat="1" x14ac:dyDescent="0.25">
      <c r="B536" s="855"/>
      <c r="C536" s="856"/>
      <c r="D536" s="862"/>
      <c r="E536" s="863"/>
      <c r="F536" s="864"/>
      <c r="G536" s="59" t="s">
        <v>152</v>
      </c>
      <c r="H536" s="201">
        <v>44901</v>
      </c>
    </row>
    <row r="537" spans="2:8" s="197" customFormat="1" x14ac:dyDescent="0.25">
      <c r="B537" s="857"/>
      <c r="C537" s="858"/>
      <c r="D537" s="865"/>
      <c r="E537" s="866"/>
      <c r="F537" s="867"/>
      <c r="G537" s="62"/>
      <c r="H537" s="202"/>
    </row>
    <row r="538" spans="2:8" s="197" customFormat="1" x14ac:dyDescent="0.25">
      <c r="B538" s="203"/>
      <c r="C538" s="65"/>
      <c r="D538" s="66"/>
      <c r="E538" s="66"/>
      <c r="F538" s="67"/>
      <c r="G538" s="65"/>
      <c r="H538" s="204"/>
    </row>
    <row r="539" spans="2:8" s="197" customFormat="1" ht="15" customHeight="1" x14ac:dyDescent="0.25">
      <c r="B539" s="205" t="s">
        <v>153</v>
      </c>
      <c r="C539" s="927" t="str">
        <f>PRESUPUESTO!F22</f>
        <v>Picada de Enchape de pisos y muros, bases de meson. (Incluye retiro de material sobrante y disposición final en R.S.)</v>
      </c>
      <c r="D539" s="928"/>
      <c r="E539" s="928"/>
      <c r="F539" s="928"/>
      <c r="G539" s="929"/>
      <c r="H539" s="206" t="s">
        <v>154</v>
      </c>
    </row>
    <row r="540" spans="2:8" s="197" customFormat="1" x14ac:dyDescent="0.25">
      <c r="B540" s="648">
        <f>PRESUPUESTO!B22</f>
        <v>2.0099999999999998</v>
      </c>
      <c r="C540" s="930"/>
      <c r="D540" s="931"/>
      <c r="E540" s="931"/>
      <c r="F540" s="931"/>
      <c r="G540" s="932"/>
      <c r="H540" s="206" t="str">
        <f>PRESUPUESTO!G22</f>
        <v>M2</v>
      </c>
    </row>
    <row r="541" spans="2:8" s="197" customFormat="1" x14ac:dyDescent="0.25">
      <c r="B541" s="208" t="s">
        <v>155</v>
      </c>
      <c r="C541" s="65"/>
      <c r="D541" s="66"/>
      <c r="E541" s="66"/>
      <c r="F541" s="67"/>
      <c r="G541" s="65"/>
      <c r="H541" s="204"/>
    </row>
    <row r="542" spans="2:8" s="197" customFormat="1" x14ac:dyDescent="0.25">
      <c r="B542" s="220" t="s">
        <v>156</v>
      </c>
      <c r="C542" s="169"/>
      <c r="D542" s="75" t="s">
        <v>157</v>
      </c>
      <c r="E542" s="75" t="s">
        <v>158</v>
      </c>
      <c r="F542" s="75" t="s">
        <v>159</v>
      </c>
      <c r="G542" s="76" t="s">
        <v>160</v>
      </c>
      <c r="H542" s="210"/>
    </row>
    <row r="543" spans="2:8" s="197" customFormat="1" ht="15" customHeight="1" x14ac:dyDescent="0.25">
      <c r="B543" s="900" t="s">
        <v>161</v>
      </c>
      <c r="C543" s="901"/>
      <c r="D543" s="235" t="s">
        <v>162</v>
      </c>
      <c r="E543" s="236">
        <v>0.03</v>
      </c>
      <c r="F543" s="237">
        <f>+H573</f>
        <v>8360.2380952380954</v>
      </c>
      <c r="G543" s="238">
        <f>F543*E543</f>
        <v>250.80714285714285</v>
      </c>
      <c r="H543" s="878"/>
    </row>
    <row r="544" spans="2:8" s="197" customFormat="1" ht="15" customHeight="1" x14ac:dyDescent="0.25">
      <c r="B544" s="900" t="s">
        <v>239</v>
      </c>
      <c r="C544" s="901"/>
      <c r="D544" s="235" t="s">
        <v>164</v>
      </c>
      <c r="E544" s="239">
        <f>+E546/(1.643*16)</f>
        <v>3.8040170419963485E-3</v>
      </c>
      <c r="F544" s="237">
        <v>155000</v>
      </c>
      <c r="G544" s="238">
        <f>+F544*E544</f>
        <v>589.62264150943406</v>
      </c>
      <c r="H544" s="879"/>
    </row>
    <row r="545" spans="2:8" s="197" customFormat="1" ht="15" customHeight="1" x14ac:dyDescent="0.25">
      <c r="B545" s="900" t="s">
        <v>240</v>
      </c>
      <c r="C545" s="901"/>
      <c r="D545" s="235" t="s">
        <v>208</v>
      </c>
      <c r="E545" s="240">
        <f>1/(F570*2)</f>
        <v>2.3809523809523808E-2</v>
      </c>
      <c r="F545" s="237">
        <v>60000</v>
      </c>
      <c r="G545" s="238">
        <f>+F545*E545</f>
        <v>1428.5714285714284</v>
      </c>
      <c r="H545" s="879"/>
    </row>
    <row r="546" spans="2:8" s="197" customFormat="1" ht="15" customHeight="1" x14ac:dyDescent="0.25">
      <c r="B546" s="900" t="s">
        <v>241</v>
      </c>
      <c r="C546" s="901"/>
      <c r="D546" s="235" t="s">
        <v>18</v>
      </c>
      <c r="E546" s="241">
        <f>(0.05*2)</f>
        <v>0.1</v>
      </c>
      <c r="F546" s="237">
        <f>9500*1.8</f>
        <v>17100</v>
      </c>
      <c r="G546" s="238">
        <f>+(F546*E546)/2</f>
        <v>855</v>
      </c>
      <c r="H546" s="880"/>
    </row>
    <row r="547" spans="2:8" s="197" customFormat="1" x14ac:dyDescent="0.25">
      <c r="B547" s="242"/>
      <c r="C547" s="243"/>
      <c r="D547" s="244"/>
      <c r="E547" s="244"/>
      <c r="F547" s="245"/>
      <c r="G547" s="246" t="s">
        <v>165</v>
      </c>
      <c r="H547" s="214">
        <f>+SUM(G543:G546)</f>
        <v>3124.0012129380052</v>
      </c>
    </row>
    <row r="548" spans="2:8" s="197" customFormat="1" x14ac:dyDescent="0.25">
      <c r="B548" s="242"/>
      <c r="C548" s="243"/>
      <c r="D548" s="244"/>
      <c r="E548" s="244"/>
      <c r="F548" s="245"/>
      <c r="G548" s="243"/>
      <c r="H548" s="204"/>
    </row>
    <row r="549" spans="2:8" s="197" customFormat="1" x14ac:dyDescent="0.25">
      <c r="B549" s="247" t="s">
        <v>166</v>
      </c>
      <c r="C549" s="243"/>
      <c r="D549" s="244"/>
      <c r="E549" s="244"/>
      <c r="F549" s="245"/>
      <c r="G549" s="243"/>
      <c r="H549" s="204"/>
    </row>
    <row r="550" spans="2:8" s="197" customFormat="1" x14ac:dyDescent="0.25">
      <c r="B550" s="261" t="s">
        <v>156</v>
      </c>
      <c r="C550" s="262"/>
      <c r="D550" s="250" t="s">
        <v>157</v>
      </c>
      <c r="E550" s="250" t="s">
        <v>158</v>
      </c>
      <c r="F550" s="251" t="s">
        <v>160</v>
      </c>
      <c r="G550" s="252" t="s">
        <v>167</v>
      </c>
      <c r="H550" s="210"/>
    </row>
    <row r="551" spans="2:8" s="197" customFormat="1" ht="15" customHeight="1" x14ac:dyDescent="0.25">
      <c r="B551" s="902" t="s">
        <v>168</v>
      </c>
      <c r="C551" s="903"/>
      <c r="D551" s="253" t="s">
        <v>169</v>
      </c>
      <c r="E551" s="254">
        <f>+E543</f>
        <v>0.03</v>
      </c>
      <c r="F551" s="255">
        <f>+F543*0.3</f>
        <v>2508.0714285714284</v>
      </c>
      <c r="G551" s="234">
        <f t="shared" ref="G551:G558" si="9">F551*E551</f>
        <v>75.242142857142852</v>
      </c>
      <c r="H551" s="878"/>
    </row>
    <row r="552" spans="2:8" s="197" customFormat="1" ht="15" customHeight="1" x14ac:dyDescent="0.25">
      <c r="B552" s="904"/>
      <c r="C552" s="905"/>
      <c r="D552" s="235"/>
      <c r="E552" s="241"/>
      <c r="F552" s="163"/>
      <c r="G552" s="156">
        <f t="shared" si="9"/>
        <v>0</v>
      </c>
      <c r="H552" s="879"/>
    </row>
    <row r="553" spans="2:8" s="197" customFormat="1" x14ac:dyDescent="0.25">
      <c r="B553" s="906"/>
      <c r="C553" s="907"/>
      <c r="D553" s="235"/>
      <c r="E553" s="241"/>
      <c r="F553" s="161"/>
      <c r="G553" s="156">
        <f t="shared" si="9"/>
        <v>0</v>
      </c>
      <c r="H553" s="879"/>
    </row>
    <row r="554" spans="2:8" s="197" customFormat="1" x14ac:dyDescent="0.25">
      <c r="B554" s="906"/>
      <c r="C554" s="907"/>
      <c r="D554" s="235"/>
      <c r="E554" s="241"/>
      <c r="F554" s="161"/>
      <c r="G554" s="156">
        <f t="shared" si="9"/>
        <v>0</v>
      </c>
      <c r="H554" s="879"/>
    </row>
    <row r="555" spans="2:8" s="197" customFormat="1" x14ac:dyDescent="0.25">
      <c r="B555" s="906"/>
      <c r="C555" s="907"/>
      <c r="D555" s="235"/>
      <c r="E555" s="241"/>
      <c r="F555" s="161"/>
      <c r="G555" s="156">
        <f t="shared" si="9"/>
        <v>0</v>
      </c>
      <c r="H555" s="879"/>
    </row>
    <row r="556" spans="2:8" s="197" customFormat="1" ht="15" customHeight="1" x14ac:dyDescent="0.25">
      <c r="B556" s="900"/>
      <c r="C556" s="901"/>
      <c r="D556" s="235"/>
      <c r="E556" s="241"/>
      <c r="F556" s="161"/>
      <c r="G556" s="156">
        <f t="shared" si="9"/>
        <v>0</v>
      </c>
      <c r="H556" s="879"/>
    </row>
    <row r="557" spans="2:8" s="197" customFormat="1" x14ac:dyDescent="0.25">
      <c r="B557" s="906"/>
      <c r="C557" s="907"/>
      <c r="D557" s="235"/>
      <c r="E557" s="241"/>
      <c r="F557" s="161"/>
      <c r="G557" s="156">
        <f t="shared" si="9"/>
        <v>0</v>
      </c>
      <c r="H557" s="879"/>
    </row>
    <row r="558" spans="2:8" s="197" customFormat="1" x14ac:dyDescent="0.25">
      <c r="B558" s="906"/>
      <c r="C558" s="907"/>
      <c r="D558" s="235"/>
      <c r="E558" s="241"/>
      <c r="F558" s="161"/>
      <c r="G558" s="156">
        <f t="shared" si="9"/>
        <v>0</v>
      </c>
      <c r="H558" s="880"/>
    </row>
    <row r="559" spans="2:8" s="197" customFormat="1" x14ac:dyDescent="0.25">
      <c r="B559" s="242"/>
      <c r="C559" s="243"/>
      <c r="D559" s="244"/>
      <c r="E559" s="244"/>
      <c r="F559" s="245"/>
      <c r="G559" s="246" t="s">
        <v>165</v>
      </c>
      <c r="H559" s="214">
        <f>+SUM(G551:G558)</f>
        <v>75.242142857142852</v>
      </c>
    </row>
    <row r="560" spans="2:8" s="197" customFormat="1" x14ac:dyDescent="0.25">
      <c r="B560" s="242"/>
      <c r="C560" s="243"/>
      <c r="D560" s="244"/>
      <c r="E560" s="244"/>
      <c r="F560" s="245"/>
      <c r="G560" s="243"/>
      <c r="H560" s="204"/>
    </row>
    <row r="561" spans="2:8" s="197" customFormat="1" x14ac:dyDescent="0.25">
      <c r="B561" s="247" t="s">
        <v>174</v>
      </c>
      <c r="C561" s="243"/>
      <c r="D561" s="244"/>
      <c r="E561" s="244"/>
      <c r="F561" s="245"/>
      <c r="G561" s="243"/>
      <c r="H561" s="204"/>
    </row>
    <row r="562" spans="2:8" s="197" customFormat="1" x14ac:dyDescent="0.25">
      <c r="B562" s="261" t="s">
        <v>156</v>
      </c>
      <c r="C562" s="262"/>
      <c r="D562" s="250" t="s">
        <v>175</v>
      </c>
      <c r="E562" s="250" t="s">
        <v>176</v>
      </c>
      <c r="F562" s="251" t="s">
        <v>177</v>
      </c>
      <c r="G562" s="252" t="s">
        <v>178</v>
      </c>
      <c r="H562" s="218" t="s">
        <v>160</v>
      </c>
    </row>
    <row r="563" spans="2:8" s="197" customFormat="1" x14ac:dyDescent="0.25">
      <c r="B563" s="908" t="s">
        <v>242</v>
      </c>
      <c r="C563" s="909"/>
      <c r="D563" s="257"/>
      <c r="E563" s="258">
        <v>23</v>
      </c>
      <c r="F563" s="257">
        <f>+E546</f>
        <v>0.1</v>
      </c>
      <c r="G563" s="259">
        <v>1900</v>
      </c>
      <c r="H563" s="219">
        <f>+E563*F563*G563</f>
        <v>4370.0000000000009</v>
      </c>
    </row>
    <row r="564" spans="2:8" s="197" customFormat="1" x14ac:dyDescent="0.25">
      <c r="B564" s="904"/>
      <c r="C564" s="905"/>
      <c r="D564" s="235"/>
      <c r="E564" s="241"/>
      <c r="F564" s="260"/>
      <c r="G564" s="156">
        <f>F564*E564</f>
        <v>0</v>
      </c>
      <c r="H564" s="219">
        <f>+E564*F564*G564</f>
        <v>0</v>
      </c>
    </row>
    <row r="565" spans="2:8" s="197" customFormat="1" x14ac:dyDescent="0.25">
      <c r="B565" s="906"/>
      <c r="C565" s="907"/>
      <c r="D565" s="235"/>
      <c r="E565" s="241"/>
      <c r="F565" s="168"/>
      <c r="G565" s="156">
        <f>F565*E565</f>
        <v>0</v>
      </c>
      <c r="H565" s="219">
        <f>+E565*F565*G565</f>
        <v>0</v>
      </c>
    </row>
    <row r="566" spans="2:8" s="197" customFormat="1" x14ac:dyDescent="0.25">
      <c r="B566" s="242"/>
      <c r="C566" s="243"/>
      <c r="D566" s="244"/>
      <c r="E566" s="244"/>
      <c r="F566" s="245"/>
      <c r="G566" s="246" t="s">
        <v>165</v>
      </c>
      <c r="H566" s="214">
        <f>+SUM(H563:H565)</f>
        <v>4370.0000000000009</v>
      </c>
    </row>
    <row r="567" spans="2:8" s="197" customFormat="1" x14ac:dyDescent="0.25">
      <c r="B567" s="242"/>
      <c r="C567" s="243"/>
      <c r="D567" s="244"/>
      <c r="E567" s="244"/>
      <c r="F567" s="245"/>
      <c r="G567" s="243"/>
      <c r="H567" s="204"/>
    </row>
    <row r="568" spans="2:8" s="197" customFormat="1" x14ac:dyDescent="0.25">
      <c r="B568" s="247" t="s">
        <v>179</v>
      </c>
      <c r="C568" s="243"/>
      <c r="D568" s="244"/>
      <c r="E568" s="244"/>
      <c r="F568" s="245"/>
      <c r="G568" s="243"/>
      <c r="H568" s="204"/>
    </row>
    <row r="569" spans="2:8" s="197" customFormat="1" x14ac:dyDescent="0.25">
      <c r="B569" s="261" t="s">
        <v>180</v>
      </c>
      <c r="C569" s="262" t="s">
        <v>181</v>
      </c>
      <c r="D569" s="250" t="s">
        <v>182</v>
      </c>
      <c r="E569" s="250" t="s">
        <v>183</v>
      </c>
      <c r="F569" s="251" t="s">
        <v>184</v>
      </c>
      <c r="G569" s="263" t="s">
        <v>185</v>
      </c>
      <c r="H569" s="210"/>
    </row>
    <row r="570" spans="2:8" s="197" customFormat="1" x14ac:dyDescent="0.25">
      <c r="B570" s="264" t="s">
        <v>86</v>
      </c>
      <c r="C570" s="110">
        <f>+VLOOKUP(B570,MO!$D$13:$E$80,2,FALSE)</f>
        <v>94900</v>
      </c>
      <c r="D570" s="171">
        <v>0.85</v>
      </c>
      <c r="E570" s="156">
        <f>C570+(C570*D570)</f>
        <v>175565</v>
      </c>
      <c r="F570" s="172">
        <v>21</v>
      </c>
      <c r="G570" s="173">
        <f>+E570/F570</f>
        <v>8360.2380952380954</v>
      </c>
      <c r="H570" s="878"/>
    </row>
    <row r="571" spans="2:8" s="197" customFormat="1" x14ac:dyDescent="0.25">
      <c r="B571" s="264"/>
      <c r="C571" s="265"/>
      <c r="D571" s="171"/>
      <c r="E571" s="156"/>
      <c r="F571" s="172"/>
      <c r="G571" s="173"/>
      <c r="H571" s="879"/>
    </row>
    <row r="572" spans="2:8" s="197" customFormat="1" x14ac:dyDescent="0.25">
      <c r="B572" s="256"/>
      <c r="C572" s="265"/>
      <c r="D572" s="171"/>
      <c r="E572" s="266"/>
      <c r="F572" s="172"/>
      <c r="G572" s="173"/>
      <c r="H572" s="880"/>
    </row>
    <row r="573" spans="2:8" s="197" customFormat="1" x14ac:dyDescent="0.25">
      <c r="B573" s="203"/>
      <c r="C573" s="65"/>
      <c r="D573" s="66"/>
      <c r="E573" s="66"/>
      <c r="F573" s="67"/>
      <c r="G573" s="115" t="s">
        <v>165</v>
      </c>
      <c r="H573" s="214">
        <f>+SUM(G570:G572)</f>
        <v>8360.2380952380954</v>
      </c>
    </row>
    <row r="574" spans="2:8" s="197" customFormat="1" x14ac:dyDescent="0.25">
      <c r="B574" s="203"/>
      <c r="C574" s="65"/>
      <c r="D574" s="66"/>
      <c r="E574" s="66"/>
      <c r="F574" s="67"/>
      <c r="G574" s="65"/>
      <c r="H574" s="225"/>
    </row>
    <row r="575" spans="2:8" s="197" customFormat="1" ht="15.75" x14ac:dyDescent="0.25">
      <c r="B575" s="203"/>
      <c r="C575" s="65"/>
      <c r="D575" s="66"/>
      <c r="E575" s="66"/>
      <c r="F575" s="117" t="s">
        <v>186</v>
      </c>
      <c r="G575" s="115"/>
      <c r="H575" s="119">
        <f>ROUND(H573+H566+H559+H547,0)</f>
        <v>15929</v>
      </c>
    </row>
    <row r="576" spans="2:8" s="197" customFormat="1" x14ac:dyDescent="0.25">
      <c r="B576" s="203"/>
      <c r="C576" s="65"/>
      <c r="D576" s="66"/>
      <c r="E576" s="66"/>
      <c r="F576" s="67"/>
      <c r="G576" s="65"/>
      <c r="H576" s="204"/>
    </row>
    <row r="577" spans="2:8" s="197" customFormat="1" x14ac:dyDescent="0.25">
      <c r="B577" s="208" t="s">
        <v>187</v>
      </c>
      <c r="C577" s="65"/>
      <c r="D577" s="66"/>
      <c r="E577" s="66"/>
      <c r="F577" s="67"/>
      <c r="G577" s="65"/>
      <c r="H577" s="204"/>
    </row>
    <row r="578" spans="2:8" s="197" customFormat="1" x14ac:dyDescent="0.25">
      <c r="B578" s="651" t="s">
        <v>31</v>
      </c>
      <c r="C578" s="124"/>
      <c r="D578" s="652"/>
      <c r="E578" s="652"/>
      <c r="F578" s="123" t="s">
        <v>72</v>
      </c>
      <c r="G578" s="124"/>
      <c r="H578" s="210"/>
    </row>
    <row r="579" spans="2:8" s="197" customFormat="1" ht="15" customHeight="1" x14ac:dyDescent="0.25">
      <c r="B579" s="935" t="s">
        <v>24</v>
      </c>
      <c r="C579" s="936"/>
      <c r="D579" s="125"/>
      <c r="E579" s="125"/>
      <c r="F579" s="126">
        <f>+F512</f>
        <v>0.2</v>
      </c>
      <c r="G579" s="127"/>
      <c r="H579" s="227">
        <f>H575*F579</f>
        <v>3185.8</v>
      </c>
    </row>
    <row r="580" spans="2:8" s="197" customFormat="1" x14ac:dyDescent="0.25">
      <c r="B580" s="935" t="s">
        <v>25</v>
      </c>
      <c r="C580" s="936"/>
      <c r="D580" s="125"/>
      <c r="E580" s="125"/>
      <c r="F580" s="126">
        <f>+F513</f>
        <v>0.05</v>
      </c>
      <c r="G580" s="127"/>
      <c r="H580" s="227">
        <f>H575*F580</f>
        <v>796.45</v>
      </c>
    </row>
    <row r="581" spans="2:8" s="197" customFormat="1" x14ac:dyDescent="0.25">
      <c r="B581" s="939" t="s">
        <v>27</v>
      </c>
      <c r="C581" s="940"/>
      <c r="D581" s="125"/>
      <c r="E581" s="125"/>
      <c r="F581" s="126">
        <f>+F514</f>
        <v>0.05</v>
      </c>
      <c r="G581" s="127"/>
      <c r="H581" s="227">
        <f>H575*F581</f>
        <v>796.45</v>
      </c>
    </row>
    <row r="582" spans="2:8" s="197" customFormat="1" x14ac:dyDescent="0.25">
      <c r="B582" s="203"/>
      <c r="C582" s="65"/>
      <c r="D582" s="66"/>
      <c r="E582" s="66"/>
      <c r="F582" s="67"/>
      <c r="G582" s="115" t="s">
        <v>165</v>
      </c>
      <c r="H582" s="214">
        <f>+SUM(H579:H581)</f>
        <v>4778.7</v>
      </c>
    </row>
    <row r="583" spans="2:8" s="197" customFormat="1" x14ac:dyDescent="0.25">
      <c r="B583" s="203"/>
      <c r="C583" s="65"/>
      <c r="D583" s="66"/>
      <c r="E583" s="66"/>
      <c r="F583" s="67"/>
      <c r="G583" s="65"/>
      <c r="H583" s="204"/>
    </row>
    <row r="584" spans="2:8" s="197" customFormat="1" x14ac:dyDescent="0.25">
      <c r="B584" s="203"/>
      <c r="C584" s="129" t="s">
        <v>188</v>
      </c>
      <c r="D584" s="66"/>
      <c r="E584" s="66"/>
      <c r="F584" s="117" t="s">
        <v>189</v>
      </c>
      <c r="G584" s="115"/>
      <c r="H584" s="228">
        <f>H575+H582</f>
        <v>20707.7</v>
      </c>
    </row>
    <row r="585" spans="2:8" s="197" customFormat="1" x14ac:dyDescent="0.25">
      <c r="B585" s="229"/>
      <c r="C585" s="185"/>
      <c r="D585" s="185"/>
      <c r="E585" s="185"/>
      <c r="F585" s="185"/>
      <c r="G585" s="185"/>
      <c r="H585" s="230"/>
    </row>
    <row r="586" spans="2:8" s="197" customFormat="1" x14ac:dyDescent="0.25">
      <c r="B586" s="229"/>
      <c r="C586" s="185"/>
      <c r="D586" s="185"/>
      <c r="E586" s="185"/>
      <c r="F586" s="134" t="s">
        <v>190</v>
      </c>
      <c r="G586" s="185"/>
      <c r="H586" s="230"/>
    </row>
    <row r="587" spans="2:8" s="197" customFormat="1" x14ac:dyDescent="0.25">
      <c r="B587" s="229"/>
      <c r="C587" s="185"/>
      <c r="D587" s="185"/>
      <c r="E587" s="185"/>
      <c r="F587" s="134" t="s">
        <v>191</v>
      </c>
      <c r="G587" s="185"/>
      <c r="H587" s="230"/>
    </row>
    <row r="588" spans="2:8" s="197" customFormat="1" x14ac:dyDescent="0.25">
      <c r="B588" s="229"/>
      <c r="C588" s="185"/>
      <c r="D588" s="185"/>
      <c r="E588" s="185"/>
      <c r="F588" s="134" t="s">
        <v>192</v>
      </c>
      <c r="G588" s="185"/>
      <c r="H588" s="230"/>
    </row>
    <row r="589" spans="2:8" s="197" customFormat="1" x14ac:dyDescent="0.25">
      <c r="B589" s="229"/>
      <c r="C589" s="185"/>
      <c r="D589" s="185"/>
      <c r="E589" s="185"/>
      <c r="F589" s="134" t="s">
        <v>193</v>
      </c>
      <c r="G589" s="185"/>
      <c r="H589" s="230"/>
    </row>
    <row r="590" spans="2:8" s="197" customFormat="1" x14ac:dyDescent="0.25">
      <c r="B590" s="229"/>
      <c r="C590" s="185"/>
      <c r="D590" s="185"/>
      <c r="E590" s="185"/>
      <c r="F590" s="185"/>
      <c r="G590" s="185"/>
      <c r="H590" s="230"/>
    </row>
    <row r="591" spans="2:8" s="197" customFormat="1" x14ac:dyDescent="0.25">
      <c r="B591" s="229"/>
      <c r="C591" s="135" t="s">
        <v>194</v>
      </c>
      <c r="D591" s="185"/>
      <c r="E591" s="185"/>
      <c r="F591" s="185"/>
      <c r="G591" s="185"/>
      <c r="H591" s="230"/>
    </row>
    <row r="592" spans="2:8" s="197" customFormat="1" x14ac:dyDescent="0.25">
      <c r="B592" s="229"/>
      <c r="C592" s="136" t="s">
        <v>195</v>
      </c>
      <c r="D592" s="185"/>
      <c r="E592" s="185"/>
      <c r="F592" s="185"/>
      <c r="G592" s="185"/>
      <c r="H592" s="230"/>
    </row>
    <row r="593" spans="2:8" s="197" customFormat="1" x14ac:dyDescent="0.25">
      <c r="B593" s="229"/>
      <c r="C593" s="137">
        <v>1</v>
      </c>
      <c r="D593" s="185"/>
      <c r="E593" s="185"/>
      <c r="F593" s="185"/>
      <c r="G593" s="185"/>
      <c r="H593" s="230"/>
    </row>
    <row r="594" spans="2:8" s="197" customFormat="1" x14ac:dyDescent="0.25">
      <c r="B594" s="229"/>
      <c r="C594" s="137">
        <v>2</v>
      </c>
      <c r="D594" s="185"/>
      <c r="E594" s="185"/>
      <c r="F594" s="185"/>
      <c r="G594" s="185"/>
      <c r="H594" s="230"/>
    </row>
    <row r="595" spans="2:8" s="197" customFormat="1" x14ac:dyDescent="0.25">
      <c r="B595" s="229"/>
      <c r="C595" s="137">
        <v>3</v>
      </c>
      <c r="D595" s="185"/>
      <c r="E595" s="185"/>
      <c r="F595" s="185"/>
      <c r="G595" s="185"/>
      <c r="H595" s="230"/>
    </row>
    <row r="596" spans="2:8" s="197" customFormat="1" x14ac:dyDescent="0.25">
      <c r="B596" s="229"/>
      <c r="C596" s="137"/>
      <c r="D596" s="185"/>
      <c r="E596" s="185"/>
      <c r="F596" s="134" t="s">
        <v>190</v>
      </c>
      <c r="G596" s="185"/>
      <c r="H596" s="230"/>
    </row>
    <row r="597" spans="2:8" s="197" customFormat="1" x14ac:dyDescent="0.25">
      <c r="B597" s="229"/>
      <c r="C597" s="185"/>
      <c r="D597" s="185"/>
      <c r="E597" s="185"/>
      <c r="F597" s="134" t="s">
        <v>191</v>
      </c>
      <c r="G597" s="185"/>
      <c r="H597" s="230"/>
    </row>
    <row r="598" spans="2:8" s="197" customFormat="1" x14ac:dyDescent="0.25">
      <c r="B598" s="229"/>
      <c r="C598" s="185"/>
      <c r="D598" s="185"/>
      <c r="E598" s="185"/>
      <c r="F598" s="134" t="s">
        <v>196</v>
      </c>
      <c r="G598" s="185"/>
      <c r="H598" s="230"/>
    </row>
    <row r="599" spans="2:8" s="197" customFormat="1" x14ac:dyDescent="0.25">
      <c r="B599" s="229"/>
      <c r="C599" s="185"/>
      <c r="D599" s="185"/>
      <c r="E599" s="185"/>
      <c r="F599" s="134" t="s">
        <v>193</v>
      </c>
      <c r="G599" s="185"/>
      <c r="H599" s="230"/>
    </row>
    <row r="600" spans="2:8" s="197" customFormat="1" x14ac:dyDescent="0.25">
      <c r="B600" s="229"/>
      <c r="C600" s="185"/>
      <c r="D600" s="185"/>
      <c r="E600" s="185"/>
      <c r="F600" s="134"/>
      <c r="G600" s="185"/>
      <c r="H600" s="230"/>
    </row>
    <row r="601" spans="2:8" s="267" customFormat="1" x14ac:dyDescent="0.25">
      <c r="B601" s="853"/>
      <c r="C601" s="854"/>
      <c r="D601" s="859" t="s">
        <v>148</v>
      </c>
      <c r="E601" s="860"/>
      <c r="F601" s="861"/>
      <c r="G601" s="198" t="s">
        <v>149</v>
      </c>
      <c r="H601" s="199" t="s">
        <v>150</v>
      </c>
    </row>
    <row r="602" spans="2:8" s="267" customFormat="1" x14ac:dyDescent="0.25">
      <c r="B602" s="855"/>
      <c r="C602" s="856"/>
      <c r="D602" s="862"/>
      <c r="E602" s="863"/>
      <c r="F602" s="864"/>
      <c r="G602" s="59" t="s">
        <v>151</v>
      </c>
      <c r="H602" s="200"/>
    </row>
    <row r="603" spans="2:8" s="267" customFormat="1" x14ac:dyDescent="0.25">
      <c r="B603" s="855"/>
      <c r="C603" s="856"/>
      <c r="D603" s="862"/>
      <c r="E603" s="863"/>
      <c r="F603" s="864"/>
      <c r="G603" s="59" t="s">
        <v>152</v>
      </c>
      <c r="H603" s="201">
        <v>44901</v>
      </c>
    </row>
    <row r="604" spans="2:8" s="267" customFormat="1" x14ac:dyDescent="0.25">
      <c r="B604" s="857"/>
      <c r="C604" s="858"/>
      <c r="D604" s="865"/>
      <c r="E604" s="866"/>
      <c r="F604" s="867"/>
      <c r="G604" s="62"/>
      <c r="H604" s="202"/>
    </row>
    <row r="605" spans="2:8" s="267" customFormat="1" x14ac:dyDescent="0.25">
      <c r="B605" s="203"/>
      <c r="C605" s="65"/>
      <c r="D605" s="66"/>
      <c r="E605" s="66"/>
      <c r="F605" s="67"/>
      <c r="G605" s="65"/>
      <c r="H605" s="204"/>
    </row>
    <row r="606" spans="2:8" s="267" customFormat="1" x14ac:dyDescent="0.25">
      <c r="B606" s="205" t="s">
        <v>153</v>
      </c>
      <c r="C606" s="868" t="str">
        <f>PRESUPUESTO!F23</f>
        <v>Desmonte de Elementos Sanitarios (Incluye retiro de material sobrante y disposición final en R.S.)</v>
      </c>
      <c r="D606" s="868"/>
      <c r="E606" s="868"/>
      <c r="F606" s="868"/>
      <c r="G606" s="868"/>
      <c r="H606" s="206" t="s">
        <v>154</v>
      </c>
    </row>
    <row r="607" spans="2:8" s="267" customFormat="1" x14ac:dyDescent="0.25">
      <c r="B607" s="648">
        <f>PRESUPUESTO!B23</f>
        <v>2.0199999999999996</v>
      </c>
      <c r="C607" s="868"/>
      <c r="D607" s="868"/>
      <c r="E607" s="868"/>
      <c r="F607" s="868"/>
      <c r="G607" s="868"/>
      <c r="H607" s="206" t="str">
        <f>PRESUPUESTO!G23</f>
        <v>UND</v>
      </c>
    </row>
    <row r="608" spans="2:8" s="267" customFormat="1" x14ac:dyDescent="0.25">
      <c r="B608" s="208" t="s">
        <v>155</v>
      </c>
      <c r="C608" s="65"/>
      <c r="D608" s="66"/>
      <c r="E608" s="66"/>
      <c r="F608" s="67"/>
      <c r="G608" s="65"/>
      <c r="H608" s="204"/>
    </row>
    <row r="609" spans="2:8" s="267" customFormat="1" x14ac:dyDescent="0.25">
      <c r="B609" s="209" t="s">
        <v>156</v>
      </c>
      <c r="C609" s="74"/>
      <c r="D609" s="75" t="s">
        <v>157</v>
      </c>
      <c r="E609" s="75" t="s">
        <v>158</v>
      </c>
      <c r="F609" s="75" t="s">
        <v>159</v>
      </c>
      <c r="G609" s="76" t="s">
        <v>160</v>
      </c>
      <c r="H609" s="210"/>
    </row>
    <row r="610" spans="2:8" s="267" customFormat="1" ht="14.45" customHeight="1" x14ac:dyDescent="0.25">
      <c r="B610" s="900" t="s">
        <v>161</v>
      </c>
      <c r="C610" s="901"/>
      <c r="D610" s="235" t="s">
        <v>162</v>
      </c>
      <c r="E610" s="236">
        <v>0.08</v>
      </c>
      <c r="F610" s="268">
        <f>+H640</f>
        <v>39014.444444444445</v>
      </c>
      <c r="G610" s="269">
        <f>F610*E610</f>
        <v>3121.1555555555556</v>
      </c>
      <c r="H610" s="878"/>
    </row>
    <row r="611" spans="2:8" s="267" customFormat="1" ht="15" customHeight="1" x14ac:dyDescent="0.25">
      <c r="B611" s="900" t="s">
        <v>239</v>
      </c>
      <c r="C611" s="901"/>
      <c r="D611" s="235" t="s">
        <v>164</v>
      </c>
      <c r="E611" s="239">
        <f>+E613/(1.643*16)</f>
        <v>3.6518563603164939E-2</v>
      </c>
      <c r="F611" s="268">
        <v>155000</v>
      </c>
      <c r="G611" s="269">
        <f>+F611*E611</f>
        <v>5660.3773584905657</v>
      </c>
      <c r="H611" s="879"/>
    </row>
    <row r="612" spans="2:8" s="267" customFormat="1" ht="15" customHeight="1" x14ac:dyDescent="0.25">
      <c r="B612" s="900" t="s">
        <v>240</v>
      </c>
      <c r="C612" s="901"/>
      <c r="D612" s="235" t="s">
        <v>208</v>
      </c>
      <c r="E612" s="240">
        <f>1/(F637*2)</f>
        <v>0.1111111111111111</v>
      </c>
      <c r="F612" s="268">
        <v>45000</v>
      </c>
      <c r="G612" s="269">
        <f>+F612*E612</f>
        <v>5000</v>
      </c>
      <c r="H612" s="879"/>
    </row>
    <row r="613" spans="2:8" s="267" customFormat="1" ht="14.45" customHeight="1" x14ac:dyDescent="0.25">
      <c r="B613" s="900" t="s">
        <v>241</v>
      </c>
      <c r="C613" s="901"/>
      <c r="D613" s="235" t="s">
        <v>18</v>
      </c>
      <c r="E613" s="241">
        <f>(0.6*0.8)*2</f>
        <v>0.96</v>
      </c>
      <c r="F613" s="268">
        <f>9500*1.8</f>
        <v>17100</v>
      </c>
      <c r="G613" s="269">
        <f>+(F613*E613)</f>
        <v>16416</v>
      </c>
      <c r="H613" s="880"/>
    </row>
    <row r="614" spans="2:8" s="267" customFormat="1" x14ac:dyDescent="0.25">
      <c r="B614" s="242"/>
      <c r="C614" s="243"/>
      <c r="D614" s="244"/>
      <c r="E614" s="244"/>
      <c r="F614" s="245"/>
      <c r="G614" s="246" t="s">
        <v>165</v>
      </c>
      <c r="H614" s="214">
        <f>+SUM(G610:G613)</f>
        <v>30197.532914046122</v>
      </c>
    </row>
    <row r="615" spans="2:8" s="267" customFormat="1" x14ac:dyDescent="0.25">
      <c r="B615" s="242"/>
      <c r="C615" s="243"/>
      <c r="D615" s="244"/>
      <c r="E615" s="244"/>
      <c r="F615" s="245"/>
      <c r="G615" s="243"/>
      <c r="H615" s="204"/>
    </row>
    <row r="616" spans="2:8" s="267" customFormat="1" x14ac:dyDescent="0.25">
      <c r="B616" s="247" t="s">
        <v>166</v>
      </c>
      <c r="C616" s="243"/>
      <c r="D616" s="244"/>
      <c r="E616" s="244"/>
      <c r="F616" s="245"/>
      <c r="G616" s="243"/>
      <c r="H616" s="204"/>
    </row>
    <row r="617" spans="2:8" s="267" customFormat="1" x14ac:dyDescent="0.25">
      <c r="B617" s="261" t="s">
        <v>156</v>
      </c>
      <c r="C617" s="262"/>
      <c r="D617" s="250" t="s">
        <v>157</v>
      </c>
      <c r="E617" s="250" t="s">
        <v>158</v>
      </c>
      <c r="F617" s="251" t="s">
        <v>160</v>
      </c>
      <c r="G617" s="252" t="s">
        <v>167</v>
      </c>
      <c r="H617" s="210"/>
    </row>
    <row r="618" spans="2:8" s="267" customFormat="1" ht="15" customHeight="1" x14ac:dyDescent="0.25">
      <c r="B618" s="902" t="s">
        <v>168</v>
      </c>
      <c r="C618" s="903"/>
      <c r="D618" s="253" t="s">
        <v>169</v>
      </c>
      <c r="E618" s="254">
        <f>+E610</f>
        <v>0.08</v>
      </c>
      <c r="F618" s="374">
        <f>+F610*0.8</f>
        <v>31211.555555555558</v>
      </c>
      <c r="G618" s="375">
        <f t="shared" ref="G618:G625" si="10">F618*E618</f>
        <v>2496.9244444444448</v>
      </c>
      <c r="H618" s="878"/>
    </row>
    <row r="619" spans="2:8" s="267" customFormat="1" x14ac:dyDescent="0.25">
      <c r="B619" s="904"/>
      <c r="C619" s="905"/>
      <c r="D619" s="235"/>
      <c r="E619" s="241"/>
      <c r="F619" s="369"/>
      <c r="G619" s="372">
        <f t="shared" si="10"/>
        <v>0</v>
      </c>
      <c r="H619" s="879"/>
    </row>
    <row r="620" spans="2:8" s="267" customFormat="1" ht="15" customHeight="1" x14ac:dyDescent="0.25">
      <c r="B620" s="906"/>
      <c r="C620" s="907"/>
      <c r="D620" s="235"/>
      <c r="E620" s="241"/>
      <c r="F620" s="370"/>
      <c r="G620" s="372">
        <f t="shared" si="10"/>
        <v>0</v>
      </c>
      <c r="H620" s="879"/>
    </row>
    <row r="621" spans="2:8" s="267" customFormat="1" x14ac:dyDescent="0.25">
      <c r="B621" s="906"/>
      <c r="C621" s="907"/>
      <c r="D621" s="235"/>
      <c r="E621" s="241"/>
      <c r="F621" s="370"/>
      <c r="G621" s="372">
        <f t="shared" si="10"/>
        <v>0</v>
      </c>
      <c r="H621" s="879"/>
    </row>
    <row r="622" spans="2:8" s="267" customFormat="1" x14ac:dyDescent="0.25">
      <c r="B622" s="906"/>
      <c r="C622" s="907"/>
      <c r="D622" s="235"/>
      <c r="E622" s="241"/>
      <c r="F622" s="370"/>
      <c r="G622" s="372">
        <f t="shared" si="10"/>
        <v>0</v>
      </c>
      <c r="H622" s="879"/>
    </row>
    <row r="623" spans="2:8" s="267" customFormat="1" ht="15" customHeight="1" x14ac:dyDescent="0.25">
      <c r="B623" s="900"/>
      <c r="C623" s="901"/>
      <c r="D623" s="235"/>
      <c r="E623" s="241"/>
      <c r="F623" s="370"/>
      <c r="G623" s="372">
        <f t="shared" si="10"/>
        <v>0</v>
      </c>
      <c r="H623" s="879"/>
    </row>
    <row r="624" spans="2:8" s="267" customFormat="1" x14ac:dyDescent="0.25">
      <c r="B624" s="906"/>
      <c r="C624" s="907"/>
      <c r="D624" s="235"/>
      <c r="E624" s="241"/>
      <c r="F624" s="370"/>
      <c r="G624" s="372">
        <f t="shared" si="10"/>
        <v>0</v>
      </c>
      <c r="H624" s="879"/>
    </row>
    <row r="625" spans="2:8" s="267" customFormat="1" x14ac:dyDescent="0.25">
      <c r="B625" s="906"/>
      <c r="C625" s="907"/>
      <c r="D625" s="235"/>
      <c r="E625" s="241"/>
      <c r="F625" s="370"/>
      <c r="G625" s="372">
        <f t="shared" si="10"/>
        <v>0</v>
      </c>
      <c r="H625" s="880"/>
    </row>
    <row r="626" spans="2:8" s="267" customFormat="1" x14ac:dyDescent="0.25">
      <c r="B626" s="242"/>
      <c r="C626" s="243"/>
      <c r="D626" s="244"/>
      <c r="E626" s="244"/>
      <c r="F626" s="245"/>
      <c r="G626" s="246" t="s">
        <v>165</v>
      </c>
      <c r="H626" s="214">
        <f>+SUM(G618:G625)</f>
        <v>2496.9244444444448</v>
      </c>
    </row>
    <row r="627" spans="2:8" s="267" customFormat="1" x14ac:dyDescent="0.25">
      <c r="B627" s="242"/>
      <c r="C627" s="243"/>
      <c r="D627" s="244"/>
      <c r="E627" s="244"/>
      <c r="F627" s="245"/>
      <c r="G627" s="243"/>
      <c r="H627" s="204"/>
    </row>
    <row r="628" spans="2:8" s="267" customFormat="1" x14ac:dyDescent="0.25">
      <c r="B628" s="247" t="s">
        <v>174</v>
      </c>
      <c r="C628" s="243"/>
      <c r="D628" s="244"/>
      <c r="E628" s="244"/>
      <c r="F628" s="245"/>
      <c r="G628" s="243"/>
      <c r="H628" s="204"/>
    </row>
    <row r="629" spans="2:8" s="267" customFormat="1" x14ac:dyDescent="0.25">
      <c r="B629" s="261" t="s">
        <v>156</v>
      </c>
      <c r="C629" s="262"/>
      <c r="D629" s="250" t="s">
        <v>175</v>
      </c>
      <c r="E629" s="250" t="s">
        <v>176</v>
      </c>
      <c r="F629" s="251" t="s">
        <v>177</v>
      </c>
      <c r="G629" s="252" t="s">
        <v>178</v>
      </c>
      <c r="H629" s="218" t="s">
        <v>160</v>
      </c>
    </row>
    <row r="630" spans="2:8" s="267" customFormat="1" x14ac:dyDescent="0.25">
      <c r="B630" s="908" t="s">
        <v>242</v>
      </c>
      <c r="C630" s="909"/>
      <c r="D630" s="257"/>
      <c r="E630" s="258">
        <v>23</v>
      </c>
      <c r="F630" s="257">
        <f>+E613</f>
        <v>0.96</v>
      </c>
      <c r="G630" s="270">
        <v>1900</v>
      </c>
      <c r="H630" s="219">
        <f>+E630*F630*G630</f>
        <v>41952</v>
      </c>
    </row>
    <row r="631" spans="2:8" s="267" customFormat="1" x14ac:dyDescent="0.25">
      <c r="B631" s="904"/>
      <c r="C631" s="905"/>
      <c r="D631" s="235"/>
      <c r="E631" s="241"/>
      <c r="F631" s="260"/>
      <c r="G631" s="372">
        <f>F631*E631</f>
        <v>0</v>
      </c>
      <c r="H631" s="219">
        <f>+E631*F631*G631</f>
        <v>0</v>
      </c>
    </row>
    <row r="632" spans="2:8" s="267" customFormat="1" x14ac:dyDescent="0.25">
      <c r="B632" s="906"/>
      <c r="C632" s="907"/>
      <c r="D632" s="235"/>
      <c r="E632" s="241"/>
      <c r="F632" s="168"/>
      <c r="G632" s="372">
        <f>F632*E632</f>
        <v>0</v>
      </c>
      <c r="H632" s="219">
        <f>+E632*F632*G632</f>
        <v>0</v>
      </c>
    </row>
    <row r="633" spans="2:8" s="267" customFormat="1" x14ac:dyDescent="0.25">
      <c r="B633" s="242"/>
      <c r="C633" s="243"/>
      <c r="D633" s="244"/>
      <c r="E633" s="244"/>
      <c r="F633" s="245"/>
      <c r="G633" s="246" t="s">
        <v>165</v>
      </c>
      <c r="H633" s="214">
        <f>+SUM(H630:H632)</f>
        <v>41952</v>
      </c>
    </row>
    <row r="634" spans="2:8" s="267" customFormat="1" x14ac:dyDescent="0.25">
      <c r="B634" s="242"/>
      <c r="C634" s="243"/>
      <c r="D634" s="244"/>
      <c r="E634" s="244"/>
      <c r="F634" s="245"/>
      <c r="G634" s="243"/>
      <c r="H634" s="204"/>
    </row>
    <row r="635" spans="2:8" s="267" customFormat="1" x14ac:dyDescent="0.25">
      <c r="B635" s="247" t="s">
        <v>179</v>
      </c>
      <c r="C635" s="243"/>
      <c r="D635" s="244"/>
      <c r="E635" s="244"/>
      <c r="F635" s="245"/>
      <c r="G635" s="243"/>
      <c r="H635" s="204"/>
    </row>
    <row r="636" spans="2:8" s="267" customFormat="1" x14ac:dyDescent="0.25">
      <c r="B636" s="261" t="s">
        <v>180</v>
      </c>
      <c r="C636" s="262" t="s">
        <v>181</v>
      </c>
      <c r="D636" s="250" t="s">
        <v>182</v>
      </c>
      <c r="E636" s="250" t="s">
        <v>183</v>
      </c>
      <c r="F636" s="251" t="s">
        <v>184</v>
      </c>
      <c r="G636" s="263" t="s">
        <v>185</v>
      </c>
      <c r="H636" s="210"/>
    </row>
    <row r="637" spans="2:8" s="267" customFormat="1" x14ac:dyDescent="0.25">
      <c r="B637" s="264" t="s">
        <v>86</v>
      </c>
      <c r="C637" s="110">
        <v>94900</v>
      </c>
      <c r="D637" s="222">
        <v>0.85</v>
      </c>
      <c r="E637" s="372">
        <f>C637+(C637*D637)</f>
        <v>175565</v>
      </c>
      <c r="F637" s="172">
        <v>4.5</v>
      </c>
      <c r="G637" s="377">
        <f>+E637/F637</f>
        <v>39014.444444444445</v>
      </c>
      <c r="H637" s="878"/>
    </row>
    <row r="638" spans="2:8" s="267" customFormat="1" x14ac:dyDescent="0.25">
      <c r="B638" s="264"/>
      <c r="C638" s="265"/>
      <c r="D638" s="222"/>
      <c r="E638" s="372"/>
      <c r="F638" s="172"/>
      <c r="G638" s="377"/>
      <c r="H638" s="879"/>
    </row>
    <row r="639" spans="2:8" s="267" customFormat="1" x14ac:dyDescent="0.25">
      <c r="B639" s="256"/>
      <c r="C639" s="265"/>
      <c r="D639" s="222"/>
      <c r="E639" s="266"/>
      <c r="F639" s="172"/>
      <c r="G639" s="173"/>
      <c r="H639" s="880"/>
    </row>
    <row r="640" spans="2:8" s="267" customFormat="1" x14ac:dyDescent="0.25">
      <c r="B640" s="203"/>
      <c r="C640" s="65"/>
      <c r="D640" s="66"/>
      <c r="E640" s="66"/>
      <c r="F640" s="67"/>
      <c r="G640" s="115" t="s">
        <v>165</v>
      </c>
      <c r="H640" s="214">
        <f>+SUM(G637:G639)</f>
        <v>39014.444444444445</v>
      </c>
    </row>
    <row r="641" spans="2:8" s="267" customFormat="1" x14ac:dyDescent="0.25">
      <c r="B641" s="203"/>
      <c r="C641" s="65"/>
      <c r="D641" s="66"/>
      <c r="E641" s="66"/>
      <c r="F641" s="67"/>
      <c r="G641" s="65"/>
      <c r="H641" s="225"/>
    </row>
    <row r="642" spans="2:8" s="267" customFormat="1" ht="15.75" x14ac:dyDescent="0.25">
      <c r="B642" s="203"/>
      <c r="C642" s="65"/>
      <c r="D642" s="66"/>
      <c r="E642" s="66"/>
      <c r="F642" s="117" t="s">
        <v>186</v>
      </c>
      <c r="G642" s="118"/>
      <c r="H642" s="119">
        <f>ROUND(H640+H633+H626+H614,0)</f>
        <v>113661</v>
      </c>
    </row>
    <row r="643" spans="2:8" s="267" customFormat="1" x14ac:dyDescent="0.25">
      <c r="B643" s="203"/>
      <c r="C643" s="65"/>
      <c r="D643" s="66"/>
      <c r="E643" s="66"/>
      <c r="F643" s="67"/>
      <c r="G643" s="65"/>
      <c r="H643" s="204"/>
    </row>
    <row r="644" spans="2:8" s="267" customFormat="1" x14ac:dyDescent="0.25">
      <c r="B644" s="208" t="s">
        <v>187</v>
      </c>
      <c r="C644" s="65"/>
      <c r="D644" s="66"/>
      <c r="E644" s="66"/>
      <c r="F644" s="67"/>
      <c r="G644" s="65"/>
      <c r="H644" s="204"/>
    </row>
    <row r="645" spans="2:8" s="267" customFormat="1" x14ac:dyDescent="0.25">
      <c r="B645" s="226" t="s">
        <v>31</v>
      </c>
      <c r="C645" s="121"/>
      <c r="D645" s="122"/>
      <c r="E645" s="122"/>
      <c r="F645" s="123" t="s">
        <v>72</v>
      </c>
      <c r="G645" s="124"/>
      <c r="H645" s="210"/>
    </row>
    <row r="646" spans="2:8" s="267" customFormat="1" x14ac:dyDescent="0.25">
      <c r="B646" s="851" t="s">
        <v>24</v>
      </c>
      <c r="C646" s="851"/>
      <c r="D646" s="125"/>
      <c r="E646" s="125"/>
      <c r="F646" s="271">
        <f>+F512</f>
        <v>0.2</v>
      </c>
      <c r="G646" s="127"/>
      <c r="H646" s="227">
        <f>H642*F646</f>
        <v>22732.2</v>
      </c>
    </row>
    <row r="647" spans="2:8" s="267" customFormat="1" x14ac:dyDescent="0.25">
      <c r="B647" s="851" t="s">
        <v>25</v>
      </c>
      <c r="C647" s="851"/>
      <c r="D647" s="125"/>
      <c r="E647" s="125"/>
      <c r="F647" s="271">
        <f>+F513</f>
        <v>0.05</v>
      </c>
      <c r="G647" s="127"/>
      <c r="H647" s="227">
        <f>H642*F647</f>
        <v>5683.05</v>
      </c>
    </row>
    <row r="648" spans="2:8" s="267" customFormat="1" x14ac:dyDescent="0.25">
      <c r="B648" s="888" t="s">
        <v>27</v>
      </c>
      <c r="C648" s="888"/>
      <c r="D648" s="125"/>
      <c r="E648" s="125"/>
      <c r="F648" s="271">
        <f>+F514</f>
        <v>0.05</v>
      </c>
      <c r="G648" s="127"/>
      <c r="H648" s="227">
        <f>H642*F648</f>
        <v>5683.05</v>
      </c>
    </row>
    <row r="649" spans="2:8" s="267" customFormat="1" x14ac:dyDescent="0.25">
      <c r="B649" s="203"/>
      <c r="C649" s="65"/>
      <c r="D649" s="66"/>
      <c r="E649" s="66"/>
      <c r="F649" s="67"/>
      <c r="G649" s="115" t="s">
        <v>165</v>
      </c>
      <c r="H649" s="214">
        <f>+SUM(H646:H648)</f>
        <v>34098.300000000003</v>
      </c>
    </row>
    <row r="650" spans="2:8" s="267" customFormat="1" x14ac:dyDescent="0.25">
      <c r="B650" s="203"/>
      <c r="C650" s="65"/>
      <c r="D650" s="66"/>
      <c r="E650" s="66"/>
      <c r="F650" s="67"/>
      <c r="G650" s="65"/>
      <c r="H650" s="204"/>
    </row>
    <row r="651" spans="2:8" s="267" customFormat="1" x14ac:dyDescent="0.25">
      <c r="B651" s="203"/>
      <c r="C651" s="129" t="s">
        <v>188</v>
      </c>
      <c r="D651" s="66"/>
      <c r="E651" s="66"/>
      <c r="F651" s="117" t="s">
        <v>189</v>
      </c>
      <c r="G651" s="118"/>
      <c r="H651" s="228">
        <f>H642+H649</f>
        <v>147759.29999999999</v>
      </c>
    </row>
    <row r="652" spans="2:8" s="267" customFormat="1" x14ac:dyDescent="0.25">
      <c r="B652" s="272"/>
      <c r="C652" s="273"/>
      <c r="D652" s="273"/>
      <c r="E652" s="273"/>
      <c r="F652" s="273"/>
      <c r="G652" s="273"/>
      <c r="H652" s="274"/>
    </row>
    <row r="653" spans="2:8" s="267" customFormat="1" x14ac:dyDescent="0.25">
      <c r="B653" s="272"/>
      <c r="C653" s="273"/>
      <c r="D653" s="273"/>
      <c r="E653" s="273"/>
      <c r="F653" s="134" t="s">
        <v>190</v>
      </c>
      <c r="G653" s="273"/>
      <c r="H653" s="274"/>
    </row>
    <row r="654" spans="2:8" s="267" customFormat="1" x14ac:dyDescent="0.25">
      <c r="B654" s="272"/>
      <c r="C654" s="273"/>
      <c r="D654" s="273"/>
      <c r="E654" s="273"/>
      <c r="F654" s="134" t="s">
        <v>191</v>
      </c>
      <c r="G654" s="273"/>
      <c r="H654" s="274"/>
    </row>
    <row r="655" spans="2:8" s="267" customFormat="1" x14ac:dyDescent="0.25">
      <c r="B655" s="272"/>
      <c r="C655" s="273"/>
      <c r="D655" s="273"/>
      <c r="E655" s="273"/>
      <c r="F655" s="134" t="s">
        <v>192</v>
      </c>
      <c r="G655" s="273"/>
      <c r="H655" s="274"/>
    </row>
    <row r="656" spans="2:8" s="267" customFormat="1" x14ac:dyDescent="0.25">
      <c r="B656" s="272"/>
      <c r="C656" s="273"/>
      <c r="D656" s="273"/>
      <c r="E656" s="273"/>
      <c r="F656" s="134" t="s">
        <v>193</v>
      </c>
      <c r="G656" s="273"/>
      <c r="H656" s="274"/>
    </row>
    <row r="657" spans="2:8" s="267" customFormat="1" x14ac:dyDescent="0.25">
      <c r="B657" s="272"/>
      <c r="C657" s="273"/>
      <c r="D657" s="273"/>
      <c r="E657" s="273"/>
      <c r="F657" s="273"/>
      <c r="G657" s="273"/>
      <c r="H657" s="274"/>
    </row>
    <row r="658" spans="2:8" s="267" customFormat="1" x14ac:dyDescent="0.25">
      <c r="B658" s="272"/>
      <c r="C658" s="135" t="s">
        <v>194</v>
      </c>
      <c r="D658" s="273"/>
      <c r="E658" s="273"/>
      <c r="F658" s="273"/>
      <c r="G658" s="273"/>
      <c r="H658" s="274"/>
    </row>
    <row r="659" spans="2:8" s="267" customFormat="1" x14ac:dyDescent="0.25">
      <c r="B659" s="272"/>
      <c r="C659" s="136" t="s">
        <v>195</v>
      </c>
      <c r="D659" s="273"/>
      <c r="E659" s="273"/>
      <c r="F659" s="273"/>
      <c r="G659" s="273"/>
      <c r="H659" s="274"/>
    </row>
    <row r="660" spans="2:8" s="267" customFormat="1" x14ac:dyDescent="0.25">
      <c r="B660" s="272"/>
      <c r="C660" s="137">
        <v>1</v>
      </c>
      <c r="D660" s="273"/>
      <c r="E660" s="273"/>
      <c r="F660" s="273"/>
      <c r="G660" s="273"/>
      <c r="H660" s="274"/>
    </row>
    <row r="661" spans="2:8" s="267" customFormat="1" x14ac:dyDescent="0.25">
      <c r="B661" s="272"/>
      <c r="C661" s="137">
        <v>2</v>
      </c>
      <c r="D661" s="273"/>
      <c r="E661" s="273"/>
      <c r="F661" s="273"/>
      <c r="G661" s="273"/>
      <c r="H661" s="274"/>
    </row>
    <row r="662" spans="2:8" s="267" customFormat="1" x14ac:dyDescent="0.25">
      <c r="B662" s="272"/>
      <c r="C662" s="137">
        <v>3</v>
      </c>
      <c r="D662" s="273"/>
      <c r="E662" s="273"/>
      <c r="F662" s="273"/>
      <c r="G662" s="273"/>
      <c r="H662" s="274"/>
    </row>
    <row r="663" spans="2:8" s="267" customFormat="1" x14ac:dyDescent="0.25">
      <c r="B663" s="272"/>
      <c r="C663" s="137"/>
      <c r="D663" s="273"/>
      <c r="E663" s="273"/>
      <c r="F663" s="134" t="s">
        <v>190</v>
      </c>
      <c r="G663" s="273"/>
      <c r="H663" s="274"/>
    </row>
    <row r="664" spans="2:8" s="267" customFormat="1" x14ac:dyDescent="0.25">
      <c r="B664" s="272"/>
      <c r="C664" s="273"/>
      <c r="D664" s="273"/>
      <c r="E664" s="273"/>
      <c r="F664" s="134" t="s">
        <v>191</v>
      </c>
      <c r="G664" s="273"/>
      <c r="H664" s="274"/>
    </row>
    <row r="665" spans="2:8" s="267" customFormat="1" x14ac:dyDescent="0.25">
      <c r="B665" s="272"/>
      <c r="C665" s="273"/>
      <c r="D665" s="273"/>
      <c r="E665" s="273"/>
      <c r="F665" s="134" t="s">
        <v>196</v>
      </c>
      <c r="G665" s="273"/>
      <c r="H665" s="274"/>
    </row>
    <row r="666" spans="2:8" s="267" customFormat="1" x14ac:dyDescent="0.25">
      <c r="B666" s="272"/>
      <c r="C666" s="273"/>
      <c r="D666" s="273"/>
      <c r="E666" s="273"/>
      <c r="F666" s="134" t="s">
        <v>193</v>
      </c>
      <c r="G666" s="273"/>
      <c r="H666" s="274"/>
    </row>
    <row r="667" spans="2:8" s="267" customFormat="1" ht="15.75" thickBot="1" x14ac:dyDescent="0.3">
      <c r="B667" s="275"/>
      <c r="C667" s="276"/>
      <c r="D667" s="276"/>
      <c r="E667" s="276"/>
      <c r="F667" s="140"/>
      <c r="G667" s="276"/>
      <c r="H667" s="277"/>
    </row>
    <row r="668" spans="2:8" s="267" customFormat="1" x14ac:dyDescent="0.25">
      <c r="B668" s="853"/>
      <c r="C668" s="854"/>
      <c r="D668" s="859" t="s">
        <v>148</v>
      </c>
      <c r="E668" s="860"/>
      <c r="F668" s="861"/>
      <c r="G668" s="198" t="s">
        <v>149</v>
      </c>
      <c r="H668" s="199" t="s">
        <v>150</v>
      </c>
    </row>
    <row r="669" spans="2:8" s="267" customFormat="1" x14ac:dyDescent="0.25">
      <c r="B669" s="855"/>
      <c r="C669" s="856"/>
      <c r="D669" s="862"/>
      <c r="E669" s="863"/>
      <c r="F669" s="864"/>
      <c r="G669" s="59" t="s">
        <v>151</v>
      </c>
      <c r="H669" s="200"/>
    </row>
    <row r="670" spans="2:8" s="267" customFormat="1" x14ac:dyDescent="0.25">
      <c r="B670" s="855"/>
      <c r="C670" s="856"/>
      <c r="D670" s="862"/>
      <c r="E670" s="863"/>
      <c r="F670" s="864"/>
      <c r="G670" s="59" t="s">
        <v>152</v>
      </c>
      <c r="H670" s="201">
        <v>44901</v>
      </c>
    </row>
    <row r="671" spans="2:8" s="267" customFormat="1" x14ac:dyDescent="0.25">
      <c r="B671" s="857"/>
      <c r="C671" s="858"/>
      <c r="D671" s="865"/>
      <c r="E671" s="866"/>
      <c r="F671" s="867"/>
      <c r="G671" s="62"/>
      <c r="H671" s="202"/>
    </row>
    <row r="672" spans="2:8" s="267" customFormat="1" x14ac:dyDescent="0.25">
      <c r="B672" s="203"/>
      <c r="C672" s="65"/>
      <c r="D672" s="66"/>
      <c r="E672" s="66"/>
      <c r="F672" s="67"/>
      <c r="G672" s="65"/>
      <c r="H672" s="204"/>
    </row>
    <row r="673" spans="2:11" s="267" customFormat="1" x14ac:dyDescent="0.25">
      <c r="B673" s="205" t="s">
        <v>153</v>
      </c>
      <c r="C673" s="868" t="str">
        <f>PRESUPUESTO!F24</f>
        <v>DESMONTE PUERTAS CON MARCOS (INC. RETIRO DE SOBR.)</v>
      </c>
      <c r="D673" s="868"/>
      <c r="E673" s="868"/>
      <c r="F673" s="868"/>
      <c r="G673" s="868"/>
      <c r="H673" s="206" t="s">
        <v>154</v>
      </c>
    </row>
    <row r="674" spans="2:11" s="267" customFormat="1" x14ac:dyDescent="0.25">
      <c r="B674" s="648">
        <f>PRESUPUESTO!B24</f>
        <v>2.0299999999999994</v>
      </c>
      <c r="C674" s="868"/>
      <c r="D674" s="868"/>
      <c r="E674" s="868"/>
      <c r="F674" s="868"/>
      <c r="G674" s="868"/>
      <c r="H674" s="206" t="str">
        <f>PRESUPUESTO!G24</f>
        <v>UND</v>
      </c>
    </row>
    <row r="675" spans="2:11" s="267" customFormat="1" x14ac:dyDescent="0.25">
      <c r="B675" s="208" t="s">
        <v>155</v>
      </c>
      <c r="C675" s="65"/>
      <c r="D675" s="66"/>
      <c r="E675" s="66"/>
      <c r="F675" s="67"/>
      <c r="G675" s="65"/>
      <c r="H675" s="204"/>
    </row>
    <row r="676" spans="2:11" s="267" customFormat="1" x14ac:dyDescent="0.25">
      <c r="B676" s="209" t="s">
        <v>156</v>
      </c>
      <c r="C676" s="74"/>
      <c r="D676" s="75" t="s">
        <v>157</v>
      </c>
      <c r="E676" s="75" t="s">
        <v>158</v>
      </c>
      <c r="F676" s="75" t="s">
        <v>159</v>
      </c>
      <c r="G676" s="76" t="s">
        <v>160</v>
      </c>
      <c r="H676" s="210"/>
    </row>
    <row r="677" spans="2:11" s="267" customFormat="1" ht="15" customHeight="1" x14ac:dyDescent="0.25">
      <c r="B677" s="892" t="s">
        <v>161</v>
      </c>
      <c r="C677" s="892"/>
      <c r="D677" s="235" t="s">
        <v>162</v>
      </c>
      <c r="E677" s="278">
        <v>0.05</v>
      </c>
      <c r="F677" s="279">
        <f>+H707</f>
        <v>56431.607142857145</v>
      </c>
      <c r="G677" s="280">
        <f>F677*E677</f>
        <v>2821.5803571428573</v>
      </c>
      <c r="H677" s="878"/>
    </row>
    <row r="678" spans="2:11" s="267" customFormat="1" ht="14.45" customHeight="1" x14ac:dyDescent="0.25">
      <c r="B678" s="892" t="s">
        <v>239</v>
      </c>
      <c r="C678" s="892"/>
      <c r="D678" s="235" t="s">
        <v>248</v>
      </c>
      <c r="E678" s="281">
        <f>+E680/(1.643*16)</f>
        <v>1.1412051125989047E-2</v>
      </c>
      <c r="F678" s="279">
        <v>155000</v>
      </c>
      <c r="G678" s="280">
        <f>+F678*E678</f>
        <v>1768.8679245283022</v>
      </c>
      <c r="H678" s="879"/>
    </row>
    <row r="679" spans="2:11" s="267" customFormat="1" ht="15" customHeight="1" x14ac:dyDescent="0.25">
      <c r="B679" s="925" t="s">
        <v>249</v>
      </c>
      <c r="C679" s="926"/>
      <c r="D679" s="257" t="s">
        <v>164</v>
      </c>
      <c r="E679" s="235">
        <f>1/F704</f>
        <v>0.14285714285714285</v>
      </c>
      <c r="F679" s="373">
        <f>(90000/7)*1.04</f>
        <v>13371.428571428572</v>
      </c>
      <c r="G679" s="280">
        <f>+F679*E679</f>
        <v>1910.204081632653</v>
      </c>
      <c r="H679" s="879"/>
      <c r="K679" s="282"/>
    </row>
    <row r="680" spans="2:11" s="267" customFormat="1" ht="15" customHeight="1" x14ac:dyDescent="0.25">
      <c r="B680" s="892" t="s">
        <v>241</v>
      </c>
      <c r="C680" s="892"/>
      <c r="D680" s="235" t="s">
        <v>18</v>
      </c>
      <c r="E680" s="235">
        <f>(0.1*2*1.5)</f>
        <v>0.30000000000000004</v>
      </c>
      <c r="F680" s="279">
        <f>9500*1.8</f>
        <v>17100</v>
      </c>
      <c r="G680" s="280">
        <f>+F680*E680/1.5</f>
        <v>3420.0000000000005</v>
      </c>
      <c r="H680" s="880"/>
      <c r="K680" s="282"/>
    </row>
    <row r="681" spans="2:11" s="267" customFormat="1" x14ac:dyDescent="0.25">
      <c r="B681" s="242"/>
      <c r="C681" s="243"/>
      <c r="D681" s="244"/>
      <c r="E681" s="244"/>
      <c r="F681" s="245"/>
      <c r="G681" s="246" t="s">
        <v>165</v>
      </c>
      <c r="H681" s="214">
        <f>+SUM(G677:G680)</f>
        <v>9920.6523633038123</v>
      </c>
    </row>
    <row r="682" spans="2:11" s="267" customFormat="1" x14ac:dyDescent="0.25">
      <c r="B682" s="242"/>
      <c r="C682" s="243"/>
      <c r="D682" s="244"/>
      <c r="E682" s="244"/>
      <c r="F682" s="245"/>
      <c r="G682" s="243"/>
      <c r="H682" s="204"/>
      <c r="K682" s="283"/>
    </row>
    <row r="683" spans="2:11" s="267" customFormat="1" x14ac:dyDescent="0.25">
      <c r="B683" s="247" t="s">
        <v>166</v>
      </c>
      <c r="C683" s="243"/>
      <c r="D683" s="244"/>
      <c r="E683" s="244"/>
      <c r="F683" s="245"/>
      <c r="G683" s="243"/>
      <c r="H683" s="204"/>
      <c r="K683" s="282"/>
    </row>
    <row r="684" spans="2:11" s="267" customFormat="1" x14ac:dyDescent="0.25">
      <c r="B684" s="248" t="s">
        <v>156</v>
      </c>
      <c r="C684" s="249"/>
      <c r="D684" s="250" t="s">
        <v>157</v>
      </c>
      <c r="E684" s="250" t="s">
        <v>158</v>
      </c>
      <c r="F684" s="251" t="s">
        <v>160</v>
      </c>
      <c r="G684" s="252" t="s">
        <v>167</v>
      </c>
      <c r="H684" s="210"/>
    </row>
    <row r="685" spans="2:11" s="267" customFormat="1" ht="15" customHeight="1" x14ac:dyDescent="0.25">
      <c r="B685" s="893" t="s">
        <v>168</v>
      </c>
      <c r="C685" s="894"/>
      <c r="D685" s="253" t="s">
        <v>169</v>
      </c>
      <c r="E685" s="254">
        <f>+E677</f>
        <v>0.05</v>
      </c>
      <c r="F685" s="374">
        <f>+F677*0.5</f>
        <v>28215.803571428572</v>
      </c>
      <c r="G685" s="375">
        <f t="shared" ref="G685:G691" si="11">F685*E685</f>
        <v>1410.7901785714287</v>
      </c>
      <c r="H685" s="878"/>
    </row>
    <row r="686" spans="2:11" s="267" customFormat="1" ht="15" customHeight="1" x14ac:dyDescent="0.25">
      <c r="B686" s="895"/>
      <c r="C686" s="895"/>
      <c r="D686" s="235"/>
      <c r="E686" s="241"/>
      <c r="F686" s="369"/>
      <c r="G686" s="372">
        <f t="shared" si="11"/>
        <v>0</v>
      </c>
      <c r="H686" s="879"/>
    </row>
    <row r="687" spans="2:11" s="267" customFormat="1" ht="15" customHeight="1" x14ac:dyDescent="0.25">
      <c r="B687" s="896"/>
      <c r="C687" s="896"/>
      <c r="D687" s="235"/>
      <c r="E687" s="241"/>
      <c r="F687" s="370"/>
      <c r="G687" s="372">
        <f t="shared" si="11"/>
        <v>0</v>
      </c>
      <c r="H687" s="879"/>
    </row>
    <row r="688" spans="2:11" s="267" customFormat="1" x14ac:dyDescent="0.25">
      <c r="B688" s="896"/>
      <c r="C688" s="896"/>
      <c r="D688" s="235"/>
      <c r="E688" s="241"/>
      <c r="F688" s="370"/>
      <c r="G688" s="372">
        <f t="shared" si="11"/>
        <v>0</v>
      </c>
      <c r="H688" s="879"/>
    </row>
    <row r="689" spans="2:8" s="267" customFormat="1" x14ac:dyDescent="0.25">
      <c r="B689" s="896"/>
      <c r="C689" s="896"/>
      <c r="D689" s="235"/>
      <c r="E689" s="241"/>
      <c r="F689" s="370"/>
      <c r="G689" s="372">
        <f t="shared" si="11"/>
        <v>0</v>
      </c>
      <c r="H689" s="879"/>
    </row>
    <row r="690" spans="2:8" s="267" customFormat="1" ht="15" customHeight="1" x14ac:dyDescent="0.25">
      <c r="B690" s="892"/>
      <c r="C690" s="892"/>
      <c r="D690" s="235"/>
      <c r="E690" s="241"/>
      <c r="F690" s="370"/>
      <c r="G690" s="372">
        <f t="shared" si="11"/>
        <v>0</v>
      </c>
      <c r="H690" s="879"/>
    </row>
    <row r="691" spans="2:8" s="267" customFormat="1" x14ac:dyDescent="0.25">
      <c r="B691" s="896"/>
      <c r="C691" s="896"/>
      <c r="D691" s="235"/>
      <c r="E691" s="241"/>
      <c r="F691" s="370"/>
      <c r="G691" s="372">
        <f t="shared" si="11"/>
        <v>0</v>
      </c>
      <c r="H691" s="879"/>
    </row>
    <row r="692" spans="2:8" s="267" customFormat="1" x14ac:dyDescent="0.25">
      <c r="B692" s="896"/>
      <c r="C692" s="896"/>
      <c r="D692" s="235"/>
      <c r="E692" s="241"/>
      <c r="F692" s="370"/>
      <c r="G692" s="372">
        <f>F892*E892</f>
        <v>0</v>
      </c>
      <c r="H692" s="880"/>
    </row>
    <row r="693" spans="2:8" s="267" customFormat="1" x14ac:dyDescent="0.25">
      <c r="B693" s="242"/>
      <c r="C693" s="243"/>
      <c r="D693" s="244"/>
      <c r="E693" s="244"/>
      <c r="F693" s="245"/>
      <c r="G693" s="246" t="s">
        <v>165</v>
      </c>
      <c r="H693" s="214">
        <f>+SUM(G685:G692)</f>
        <v>1410.7901785714287</v>
      </c>
    </row>
    <row r="694" spans="2:8" s="267" customFormat="1" x14ac:dyDescent="0.25">
      <c r="B694" s="242"/>
      <c r="C694" s="243"/>
      <c r="D694" s="244"/>
      <c r="E694" s="244"/>
      <c r="F694" s="245"/>
      <c r="G694" s="243"/>
      <c r="H694" s="204"/>
    </row>
    <row r="695" spans="2:8" s="267" customFormat="1" x14ac:dyDescent="0.25">
      <c r="B695" s="247" t="s">
        <v>174</v>
      </c>
      <c r="C695" s="243"/>
      <c r="D695" s="244"/>
      <c r="E695" s="244"/>
      <c r="F695" s="245"/>
      <c r="G695" s="243"/>
      <c r="H695" s="204"/>
    </row>
    <row r="696" spans="2:8" s="267" customFormat="1" x14ac:dyDescent="0.25">
      <c r="B696" s="248" t="s">
        <v>156</v>
      </c>
      <c r="C696" s="249"/>
      <c r="D696" s="250" t="s">
        <v>175</v>
      </c>
      <c r="E696" s="250" t="s">
        <v>176</v>
      </c>
      <c r="F696" s="251" t="s">
        <v>177</v>
      </c>
      <c r="G696" s="252" t="s">
        <v>178</v>
      </c>
      <c r="H696" s="218" t="s">
        <v>160</v>
      </c>
    </row>
    <row r="697" spans="2:8" s="267" customFormat="1" x14ac:dyDescent="0.25">
      <c r="B697" s="910" t="s">
        <v>242</v>
      </c>
      <c r="C697" s="910"/>
      <c r="D697" s="257"/>
      <c r="E697" s="258">
        <v>23</v>
      </c>
      <c r="F697" s="257">
        <f>+E680</f>
        <v>0.30000000000000004</v>
      </c>
      <c r="G697" s="284">
        <v>1900</v>
      </c>
      <c r="H697" s="219">
        <f>+E697*F697*G697</f>
        <v>13110.000000000002</v>
      </c>
    </row>
    <row r="698" spans="2:8" s="267" customFormat="1" x14ac:dyDescent="0.25">
      <c r="B698" s="895"/>
      <c r="C698" s="895"/>
      <c r="D698" s="235"/>
      <c r="E698" s="241"/>
      <c r="F698" s="260"/>
      <c r="G698" s="372">
        <f>F698*E698</f>
        <v>0</v>
      </c>
      <c r="H698" s="219">
        <f>+E698*F698*G698</f>
        <v>0</v>
      </c>
    </row>
    <row r="699" spans="2:8" s="267" customFormat="1" x14ac:dyDescent="0.25">
      <c r="B699" s="896"/>
      <c r="C699" s="896"/>
      <c r="D699" s="235"/>
      <c r="E699" s="241"/>
      <c r="F699" s="168"/>
      <c r="G699" s="372">
        <f>F699*E699</f>
        <v>0</v>
      </c>
      <c r="H699" s="219">
        <f>+E699*F699*G699</f>
        <v>0</v>
      </c>
    </row>
    <row r="700" spans="2:8" s="267" customFormat="1" x14ac:dyDescent="0.25">
      <c r="B700" s="242"/>
      <c r="C700" s="243"/>
      <c r="D700" s="244"/>
      <c r="E700" s="244"/>
      <c r="F700" s="245"/>
      <c r="G700" s="246" t="s">
        <v>165</v>
      </c>
      <c r="H700" s="214">
        <f>+SUM(H697:H699)</f>
        <v>13110.000000000002</v>
      </c>
    </row>
    <row r="701" spans="2:8" s="267" customFormat="1" x14ac:dyDescent="0.25">
      <c r="B701" s="242"/>
      <c r="C701" s="243"/>
      <c r="D701" s="244"/>
      <c r="E701" s="244"/>
      <c r="F701" s="245"/>
      <c r="G701" s="243"/>
      <c r="H701" s="204"/>
    </row>
    <row r="702" spans="2:8" s="267" customFormat="1" x14ac:dyDescent="0.25">
      <c r="B702" s="247" t="s">
        <v>179</v>
      </c>
      <c r="C702" s="243"/>
      <c r="D702" s="244"/>
      <c r="E702" s="244"/>
      <c r="F702" s="245"/>
      <c r="G702" s="243"/>
      <c r="H702" s="204"/>
    </row>
    <row r="703" spans="2:8" s="267" customFormat="1" x14ac:dyDescent="0.25">
      <c r="B703" s="261" t="s">
        <v>180</v>
      </c>
      <c r="C703" s="262" t="s">
        <v>181</v>
      </c>
      <c r="D703" s="250" t="s">
        <v>182</v>
      </c>
      <c r="E703" s="250" t="s">
        <v>183</v>
      </c>
      <c r="F703" s="251" t="s">
        <v>184</v>
      </c>
      <c r="G703" s="263" t="s">
        <v>185</v>
      </c>
      <c r="H703" s="210"/>
    </row>
    <row r="704" spans="2:8" s="267" customFormat="1" x14ac:dyDescent="0.25">
      <c r="B704" s="264" t="s">
        <v>81</v>
      </c>
      <c r="C704" s="110">
        <v>118625</v>
      </c>
      <c r="D704" s="171">
        <v>0.85</v>
      </c>
      <c r="E704" s="372">
        <f>C704+(C704*D704)</f>
        <v>219456.25</v>
      </c>
      <c r="F704" s="172">
        <v>7</v>
      </c>
      <c r="G704" s="377">
        <f>+E704/F704</f>
        <v>31350.892857142859</v>
      </c>
      <c r="H704" s="878"/>
    </row>
    <row r="705" spans="2:8" s="267" customFormat="1" x14ac:dyDescent="0.25">
      <c r="B705" s="264" t="s">
        <v>86</v>
      </c>
      <c r="C705" s="110">
        <v>94900</v>
      </c>
      <c r="D705" s="171">
        <v>0.85</v>
      </c>
      <c r="E705" s="372">
        <f>C705+(C705*D705)</f>
        <v>175565</v>
      </c>
      <c r="F705" s="172">
        <f>+F704</f>
        <v>7</v>
      </c>
      <c r="G705" s="377">
        <f>+E705/F705</f>
        <v>25080.714285714286</v>
      </c>
      <c r="H705" s="879"/>
    </row>
    <row r="706" spans="2:8" s="267" customFormat="1" x14ac:dyDescent="0.25">
      <c r="B706" s="256"/>
      <c r="C706" s="265"/>
      <c r="D706" s="171"/>
      <c r="E706" s="266"/>
      <c r="F706" s="172"/>
      <c r="G706" s="377"/>
      <c r="H706" s="880"/>
    </row>
    <row r="707" spans="2:8" s="267" customFormat="1" x14ac:dyDescent="0.25">
      <c r="B707" s="203"/>
      <c r="C707" s="65"/>
      <c r="D707" s="66"/>
      <c r="E707" s="66"/>
      <c r="F707" s="67"/>
      <c r="G707" s="115" t="s">
        <v>165</v>
      </c>
      <c r="H707" s="214">
        <f>+SUM(G704:G706)</f>
        <v>56431.607142857145</v>
      </c>
    </row>
    <row r="708" spans="2:8" s="267" customFormat="1" x14ac:dyDescent="0.25">
      <c r="B708" s="203"/>
      <c r="C708" s="65"/>
      <c r="D708" s="66"/>
      <c r="E708" s="66"/>
      <c r="F708" s="67"/>
      <c r="G708" s="65"/>
      <c r="H708" s="225"/>
    </row>
    <row r="709" spans="2:8" s="267" customFormat="1" ht="15.75" x14ac:dyDescent="0.25">
      <c r="B709" s="203"/>
      <c r="C709" s="65"/>
      <c r="D709" s="66"/>
      <c r="E709" s="66"/>
      <c r="F709" s="117" t="s">
        <v>186</v>
      </c>
      <c r="G709" s="118"/>
      <c r="H709" s="119">
        <f>ROUND(H707+H700+H693+H681,0)</f>
        <v>80873</v>
      </c>
    </row>
    <row r="710" spans="2:8" s="267" customFormat="1" x14ac:dyDescent="0.25">
      <c r="B710" s="203"/>
      <c r="C710" s="65"/>
      <c r="D710" s="66"/>
      <c r="E710" s="66"/>
      <c r="F710" s="67"/>
      <c r="G710" s="65"/>
      <c r="H710" s="204"/>
    </row>
    <row r="711" spans="2:8" s="267" customFormat="1" x14ac:dyDescent="0.25">
      <c r="B711" s="208" t="s">
        <v>187</v>
      </c>
      <c r="C711" s="65"/>
      <c r="D711" s="66"/>
      <c r="E711" s="66"/>
      <c r="F711" s="67"/>
      <c r="G711" s="65"/>
      <c r="H711" s="204"/>
    </row>
    <row r="712" spans="2:8" s="267" customFormat="1" x14ac:dyDescent="0.25">
      <c r="B712" s="226" t="s">
        <v>31</v>
      </c>
      <c r="C712" s="121"/>
      <c r="D712" s="122"/>
      <c r="E712" s="122"/>
      <c r="F712" s="123" t="s">
        <v>72</v>
      </c>
      <c r="G712" s="124"/>
      <c r="H712" s="210"/>
    </row>
    <row r="713" spans="2:8" s="267" customFormat="1" x14ac:dyDescent="0.25">
      <c r="B713" s="851" t="s">
        <v>24</v>
      </c>
      <c r="C713" s="851"/>
      <c r="D713" s="125"/>
      <c r="E713" s="125"/>
      <c r="F713" s="271">
        <f>+F646</f>
        <v>0.2</v>
      </c>
      <c r="G713" s="127"/>
      <c r="H713" s="227">
        <f>H709*F713</f>
        <v>16174.6</v>
      </c>
    </row>
    <row r="714" spans="2:8" s="267" customFormat="1" x14ac:dyDescent="0.25">
      <c r="B714" s="851" t="s">
        <v>25</v>
      </c>
      <c r="C714" s="851"/>
      <c r="D714" s="125"/>
      <c r="E714" s="125"/>
      <c r="F714" s="271">
        <f>+F647</f>
        <v>0.05</v>
      </c>
      <c r="G714" s="127"/>
      <c r="H714" s="227">
        <f>H709*F714</f>
        <v>4043.65</v>
      </c>
    </row>
    <row r="715" spans="2:8" s="267" customFormat="1" x14ac:dyDescent="0.25">
      <c r="B715" s="888" t="s">
        <v>27</v>
      </c>
      <c r="C715" s="888"/>
      <c r="D715" s="125"/>
      <c r="E715" s="125"/>
      <c r="F715" s="271">
        <f>+F648</f>
        <v>0.05</v>
      </c>
      <c r="G715" s="127"/>
      <c r="H715" s="227">
        <f>H709*F715</f>
        <v>4043.65</v>
      </c>
    </row>
    <row r="716" spans="2:8" s="267" customFormat="1" x14ac:dyDescent="0.25">
      <c r="B716" s="203"/>
      <c r="C716" s="65"/>
      <c r="D716" s="66"/>
      <c r="E716" s="66"/>
      <c r="F716" s="67"/>
      <c r="G716" s="115" t="s">
        <v>165</v>
      </c>
      <c r="H716" s="214">
        <f>+SUM(H713:H715)</f>
        <v>24261.9</v>
      </c>
    </row>
    <row r="717" spans="2:8" s="267" customFormat="1" x14ac:dyDescent="0.25">
      <c r="B717" s="203"/>
      <c r="C717" s="65"/>
      <c r="D717" s="66"/>
      <c r="E717" s="66"/>
      <c r="F717" s="67"/>
      <c r="G717" s="65"/>
      <c r="H717" s="204"/>
    </row>
    <row r="718" spans="2:8" s="267" customFormat="1" x14ac:dyDescent="0.25">
      <c r="B718" s="203"/>
      <c r="C718" s="129" t="s">
        <v>188</v>
      </c>
      <c r="D718" s="66"/>
      <c r="E718" s="66"/>
      <c r="F718" s="117" t="s">
        <v>189</v>
      </c>
      <c r="G718" s="118"/>
      <c r="H718" s="228">
        <f>H709+H716</f>
        <v>105134.9</v>
      </c>
    </row>
    <row r="719" spans="2:8" s="267" customFormat="1" x14ac:dyDescent="0.25">
      <c r="B719" s="272"/>
      <c r="C719" s="273"/>
      <c r="D719" s="273"/>
      <c r="E719" s="273"/>
      <c r="F719" s="273"/>
      <c r="G719" s="273"/>
      <c r="H719" s="274"/>
    </row>
    <row r="720" spans="2:8" s="267" customFormat="1" x14ac:dyDescent="0.25">
      <c r="B720" s="272"/>
      <c r="C720" s="273"/>
      <c r="D720" s="273"/>
      <c r="E720" s="273"/>
      <c r="F720" s="134" t="s">
        <v>190</v>
      </c>
      <c r="G720" s="273"/>
      <c r="H720" s="274"/>
    </row>
    <row r="721" spans="2:8" s="267" customFormat="1" x14ac:dyDescent="0.25">
      <c r="B721" s="272"/>
      <c r="C721" s="273"/>
      <c r="D721" s="273"/>
      <c r="E721" s="273"/>
      <c r="F721" s="134" t="s">
        <v>191</v>
      </c>
      <c r="G721" s="273"/>
      <c r="H721" s="274"/>
    </row>
    <row r="722" spans="2:8" s="267" customFormat="1" x14ac:dyDescent="0.25">
      <c r="B722" s="272"/>
      <c r="C722" s="273"/>
      <c r="D722" s="273"/>
      <c r="E722" s="273"/>
      <c r="F722" s="134" t="s">
        <v>192</v>
      </c>
      <c r="G722" s="273"/>
      <c r="H722" s="274"/>
    </row>
    <row r="723" spans="2:8" s="267" customFormat="1" x14ac:dyDescent="0.25">
      <c r="B723" s="272"/>
      <c r="C723" s="273"/>
      <c r="D723" s="273"/>
      <c r="E723" s="273"/>
      <c r="F723" s="134" t="s">
        <v>193</v>
      </c>
      <c r="G723" s="273"/>
      <c r="H723" s="274"/>
    </row>
    <row r="724" spans="2:8" s="267" customFormat="1" x14ac:dyDescent="0.25">
      <c r="B724" s="272"/>
      <c r="C724" s="273"/>
      <c r="D724" s="273"/>
      <c r="E724" s="273"/>
      <c r="F724" s="273"/>
      <c r="G724" s="273"/>
      <c r="H724" s="274"/>
    </row>
    <row r="725" spans="2:8" s="267" customFormat="1" x14ac:dyDescent="0.25">
      <c r="B725" s="272"/>
      <c r="C725" s="135" t="s">
        <v>194</v>
      </c>
      <c r="D725" s="273"/>
      <c r="E725" s="273"/>
      <c r="F725" s="273"/>
      <c r="G725" s="273"/>
      <c r="H725" s="274"/>
    </row>
    <row r="726" spans="2:8" s="267" customFormat="1" x14ac:dyDescent="0.25">
      <c r="B726" s="272"/>
      <c r="C726" s="136" t="s">
        <v>195</v>
      </c>
      <c r="D726" s="273"/>
      <c r="E726" s="273"/>
      <c r="F726" s="273"/>
      <c r="G726" s="273"/>
      <c r="H726" s="274"/>
    </row>
    <row r="727" spans="2:8" s="267" customFormat="1" x14ac:dyDescent="0.25">
      <c r="B727" s="272"/>
      <c r="C727" s="137">
        <v>1</v>
      </c>
      <c r="D727" s="273"/>
      <c r="E727" s="273"/>
      <c r="F727" s="273"/>
      <c r="G727" s="273"/>
      <c r="H727" s="274"/>
    </row>
    <row r="728" spans="2:8" s="267" customFormat="1" x14ac:dyDescent="0.25">
      <c r="B728" s="272"/>
      <c r="C728" s="137">
        <v>2</v>
      </c>
      <c r="D728" s="273"/>
      <c r="E728" s="273"/>
      <c r="F728" s="273"/>
      <c r="G728" s="273"/>
      <c r="H728" s="274"/>
    </row>
    <row r="729" spans="2:8" s="267" customFormat="1" x14ac:dyDescent="0.25">
      <c r="B729" s="272"/>
      <c r="C729" s="137">
        <v>3</v>
      </c>
      <c r="D729" s="273"/>
      <c r="E729" s="273"/>
      <c r="F729" s="273"/>
      <c r="G729" s="273"/>
      <c r="H729" s="274"/>
    </row>
    <row r="730" spans="2:8" s="267" customFormat="1" x14ac:dyDescent="0.25">
      <c r="B730" s="272"/>
      <c r="C730" s="137"/>
      <c r="D730" s="273"/>
      <c r="E730" s="273"/>
      <c r="F730" s="134" t="s">
        <v>190</v>
      </c>
      <c r="G730" s="273"/>
      <c r="H730" s="274"/>
    </row>
    <row r="731" spans="2:8" s="267" customFormat="1" x14ac:dyDescent="0.25">
      <c r="B731" s="272"/>
      <c r="C731" s="273"/>
      <c r="D731" s="273"/>
      <c r="E731" s="273"/>
      <c r="F731" s="134" t="s">
        <v>191</v>
      </c>
      <c r="G731" s="273"/>
      <c r="H731" s="274"/>
    </row>
    <row r="732" spans="2:8" s="267" customFormat="1" x14ac:dyDescent="0.25">
      <c r="B732" s="272"/>
      <c r="C732" s="273"/>
      <c r="D732" s="273"/>
      <c r="E732" s="273"/>
      <c r="F732" s="134" t="s">
        <v>196</v>
      </c>
      <c r="G732" s="273"/>
      <c r="H732" s="274"/>
    </row>
    <row r="733" spans="2:8" s="267" customFormat="1" x14ac:dyDescent="0.25">
      <c r="B733" s="272"/>
      <c r="C733" s="273"/>
      <c r="D733" s="273"/>
      <c r="E733" s="273"/>
      <c r="F733" s="134" t="s">
        <v>193</v>
      </c>
      <c r="G733" s="273"/>
      <c r="H733" s="274"/>
    </row>
    <row r="734" spans="2:8" s="267" customFormat="1" x14ac:dyDescent="0.25">
      <c r="B734" s="285"/>
      <c r="H734" s="286"/>
    </row>
    <row r="735" spans="2:8" s="267" customFormat="1" x14ac:dyDescent="0.25">
      <c r="B735" s="853"/>
      <c r="C735" s="854"/>
      <c r="D735" s="859" t="s">
        <v>148</v>
      </c>
      <c r="E735" s="860"/>
      <c r="F735" s="861"/>
      <c r="G735" s="198" t="s">
        <v>149</v>
      </c>
      <c r="H735" s="199" t="s">
        <v>150</v>
      </c>
    </row>
    <row r="736" spans="2:8" s="267" customFormat="1" x14ac:dyDescent="0.25">
      <c r="B736" s="855"/>
      <c r="C736" s="856"/>
      <c r="D736" s="862"/>
      <c r="E736" s="863"/>
      <c r="F736" s="864"/>
      <c r="G736" s="59" t="s">
        <v>151</v>
      </c>
      <c r="H736" s="200"/>
    </row>
    <row r="737" spans="2:8" s="267" customFormat="1" x14ac:dyDescent="0.25">
      <c r="B737" s="855"/>
      <c r="C737" s="856"/>
      <c r="D737" s="862"/>
      <c r="E737" s="863"/>
      <c r="F737" s="864"/>
      <c r="G737" s="59" t="s">
        <v>152</v>
      </c>
      <c r="H737" s="201">
        <v>44901</v>
      </c>
    </row>
    <row r="738" spans="2:8" s="267" customFormat="1" x14ac:dyDescent="0.25">
      <c r="B738" s="857"/>
      <c r="C738" s="858"/>
      <c r="D738" s="865"/>
      <c r="E738" s="866"/>
      <c r="F738" s="867"/>
      <c r="G738" s="62"/>
      <c r="H738" s="202"/>
    </row>
    <row r="739" spans="2:8" s="267" customFormat="1" x14ac:dyDescent="0.25">
      <c r="B739" s="203"/>
      <c r="C739" s="65"/>
      <c r="D739" s="66"/>
      <c r="E739" s="66"/>
      <c r="F739" s="67"/>
      <c r="G739" s="65"/>
      <c r="H739" s="204"/>
    </row>
    <row r="740" spans="2:8" s="267" customFormat="1" x14ac:dyDescent="0.25">
      <c r="B740" s="205" t="s">
        <v>153</v>
      </c>
      <c r="C740" s="868" t="str">
        <f>PRESUPUESTO!F25</f>
        <v>Desmonte de Cielo raso  (Incluye retiro y disposicion final de escombros en sitio autorizado por la autoridad ambiental)</v>
      </c>
      <c r="D740" s="868"/>
      <c r="E740" s="868"/>
      <c r="F740" s="868"/>
      <c r="G740" s="868"/>
      <c r="H740" s="206" t="s">
        <v>154</v>
      </c>
    </row>
    <row r="741" spans="2:8" s="267" customFormat="1" x14ac:dyDescent="0.25">
      <c r="B741" s="648">
        <f>PRESUPUESTO!B25</f>
        <v>2.0399999999999991</v>
      </c>
      <c r="C741" s="868"/>
      <c r="D741" s="868"/>
      <c r="E741" s="868"/>
      <c r="F741" s="868"/>
      <c r="G741" s="868"/>
      <c r="H741" s="206" t="str">
        <f>PRESUPUESTO!G25</f>
        <v>M2</v>
      </c>
    </row>
    <row r="742" spans="2:8" s="267" customFormat="1" x14ac:dyDescent="0.25">
      <c r="B742" s="208" t="s">
        <v>155</v>
      </c>
      <c r="C742" s="65"/>
      <c r="D742" s="66"/>
      <c r="E742" s="66"/>
      <c r="F742" s="67"/>
      <c r="G742" s="65"/>
      <c r="H742" s="204"/>
    </row>
    <row r="743" spans="2:8" s="267" customFormat="1" x14ac:dyDescent="0.25">
      <c r="B743" s="209" t="s">
        <v>156</v>
      </c>
      <c r="C743" s="74"/>
      <c r="D743" s="75" t="s">
        <v>157</v>
      </c>
      <c r="E743" s="75" t="s">
        <v>158</v>
      </c>
      <c r="F743" s="75" t="s">
        <v>159</v>
      </c>
      <c r="G743" s="76" t="s">
        <v>160</v>
      </c>
      <c r="H743" s="210"/>
    </row>
    <row r="744" spans="2:8" s="267" customFormat="1" ht="15" customHeight="1" x14ac:dyDescent="0.25">
      <c r="B744" s="892" t="s">
        <v>161</v>
      </c>
      <c r="C744" s="892"/>
      <c r="D744" s="235" t="s">
        <v>162</v>
      </c>
      <c r="E744" s="287">
        <v>0.05</v>
      </c>
      <c r="F744" s="288">
        <f>+H774</f>
        <v>8778.25</v>
      </c>
      <c r="G744" s="289">
        <f>F744*E744</f>
        <v>438.91250000000002</v>
      </c>
      <c r="H744" s="878"/>
    </row>
    <row r="745" spans="2:8" s="267" customFormat="1" ht="15" customHeight="1" x14ac:dyDescent="0.25">
      <c r="B745" s="892" t="s">
        <v>239</v>
      </c>
      <c r="C745" s="892"/>
      <c r="D745" s="235" t="s">
        <v>164</v>
      </c>
      <c r="E745" s="281">
        <f>+E747/(1.643*16)</f>
        <v>7.608034083992697E-3</v>
      </c>
      <c r="F745" s="288">
        <v>155000</v>
      </c>
      <c r="G745" s="289">
        <f>+F745*E745</f>
        <v>1179.2452830188681</v>
      </c>
      <c r="H745" s="879"/>
    </row>
    <row r="746" spans="2:8" s="267" customFormat="1" ht="15" customHeight="1" x14ac:dyDescent="0.25">
      <c r="B746" s="913" t="s">
        <v>249</v>
      </c>
      <c r="C746" s="913"/>
      <c r="D746" s="257" t="s">
        <v>164</v>
      </c>
      <c r="E746" s="235">
        <f>1/F771</f>
        <v>2.5000000000000001E-2</v>
      </c>
      <c r="F746" s="214">
        <f>(90000/7)*1.04</f>
        <v>13371.428571428572</v>
      </c>
      <c r="G746" s="289">
        <f>+F746*E746</f>
        <v>334.28571428571433</v>
      </c>
      <c r="H746" s="879"/>
    </row>
    <row r="747" spans="2:8" s="267" customFormat="1" ht="15" customHeight="1" x14ac:dyDescent="0.25">
      <c r="B747" s="892" t="s">
        <v>241</v>
      </c>
      <c r="C747" s="892"/>
      <c r="D747" s="235" t="s">
        <v>18</v>
      </c>
      <c r="E747" s="235">
        <f>(0.1*2)</f>
        <v>0.2</v>
      </c>
      <c r="F747" s="288">
        <f>9500*1.8</f>
        <v>17100</v>
      </c>
      <c r="G747" s="289">
        <f>+F747*E747/2</f>
        <v>1710</v>
      </c>
      <c r="H747" s="880"/>
    </row>
    <row r="748" spans="2:8" s="267" customFormat="1" x14ac:dyDescent="0.25">
      <c r="B748" s="242"/>
      <c r="C748" s="243"/>
      <c r="D748" s="244"/>
      <c r="E748" s="244"/>
      <c r="F748" s="245"/>
      <c r="G748" s="246" t="s">
        <v>165</v>
      </c>
      <c r="H748" s="214">
        <f>+SUM(G744:G747)</f>
        <v>3662.4434973045823</v>
      </c>
    </row>
    <row r="749" spans="2:8" s="267" customFormat="1" x14ac:dyDescent="0.25">
      <c r="B749" s="242"/>
      <c r="C749" s="243"/>
      <c r="D749" s="244"/>
      <c r="E749" s="244"/>
      <c r="F749" s="245"/>
      <c r="G749" s="243"/>
      <c r="H749" s="204"/>
    </row>
    <row r="750" spans="2:8" s="267" customFormat="1" x14ac:dyDescent="0.25">
      <c r="B750" s="247" t="s">
        <v>166</v>
      </c>
      <c r="C750" s="243"/>
      <c r="D750" s="244"/>
      <c r="E750" s="244"/>
      <c r="F750" s="245"/>
      <c r="G750" s="243"/>
      <c r="H750" s="204"/>
    </row>
    <row r="751" spans="2:8" s="267" customFormat="1" x14ac:dyDescent="0.25">
      <c r="B751" s="248" t="s">
        <v>156</v>
      </c>
      <c r="C751" s="249"/>
      <c r="D751" s="250" t="s">
        <v>157</v>
      </c>
      <c r="E751" s="250" t="s">
        <v>158</v>
      </c>
      <c r="F751" s="251" t="s">
        <v>160</v>
      </c>
      <c r="G751" s="252" t="s">
        <v>167</v>
      </c>
      <c r="H751" s="210"/>
    </row>
    <row r="752" spans="2:8" s="267" customFormat="1" ht="15" customHeight="1" x14ac:dyDescent="0.25">
      <c r="B752" s="893" t="s">
        <v>168</v>
      </c>
      <c r="C752" s="894"/>
      <c r="D752" s="253" t="s">
        <v>169</v>
      </c>
      <c r="E752" s="254">
        <f>+E744</f>
        <v>0.05</v>
      </c>
      <c r="F752" s="255">
        <f>+F744*0.5</f>
        <v>4389.125</v>
      </c>
      <c r="G752" s="234">
        <f t="shared" ref="G752:G759" si="12">F752*E752</f>
        <v>219.45625000000001</v>
      </c>
      <c r="H752" s="878"/>
    </row>
    <row r="753" spans="2:8" s="267" customFormat="1" ht="15" customHeight="1" x14ac:dyDescent="0.25">
      <c r="B753" s="895"/>
      <c r="C753" s="895"/>
      <c r="D753" s="235"/>
      <c r="E753" s="241"/>
      <c r="F753" s="163"/>
      <c r="G753" s="156">
        <f t="shared" si="12"/>
        <v>0</v>
      </c>
      <c r="H753" s="879"/>
    </row>
    <row r="754" spans="2:8" s="267" customFormat="1" ht="15" customHeight="1" x14ac:dyDescent="0.25">
      <c r="B754" s="896"/>
      <c r="C754" s="896"/>
      <c r="D754" s="235"/>
      <c r="E754" s="241"/>
      <c r="F754" s="161"/>
      <c r="G754" s="156">
        <f t="shared" si="12"/>
        <v>0</v>
      </c>
      <c r="H754" s="879"/>
    </row>
    <row r="755" spans="2:8" s="267" customFormat="1" x14ac:dyDescent="0.25">
      <c r="B755" s="896"/>
      <c r="C755" s="896"/>
      <c r="D755" s="235"/>
      <c r="E755" s="241"/>
      <c r="F755" s="161"/>
      <c r="G755" s="156">
        <f t="shared" si="12"/>
        <v>0</v>
      </c>
      <c r="H755" s="879"/>
    </row>
    <row r="756" spans="2:8" s="267" customFormat="1" x14ac:dyDescent="0.25">
      <c r="B756" s="896"/>
      <c r="C756" s="896"/>
      <c r="D756" s="235"/>
      <c r="E756" s="241"/>
      <c r="F756" s="161"/>
      <c r="G756" s="156">
        <f t="shared" si="12"/>
        <v>0</v>
      </c>
      <c r="H756" s="879"/>
    </row>
    <row r="757" spans="2:8" s="267" customFormat="1" ht="15" customHeight="1" x14ac:dyDescent="0.25">
      <c r="B757" s="892"/>
      <c r="C757" s="892"/>
      <c r="D757" s="235"/>
      <c r="E757" s="241"/>
      <c r="F757" s="161"/>
      <c r="G757" s="156">
        <f t="shared" si="12"/>
        <v>0</v>
      </c>
      <c r="H757" s="879"/>
    </row>
    <row r="758" spans="2:8" s="267" customFormat="1" x14ac:dyDescent="0.25">
      <c r="B758" s="896"/>
      <c r="C758" s="896"/>
      <c r="D758" s="235"/>
      <c r="E758" s="241"/>
      <c r="F758" s="161"/>
      <c r="G758" s="156">
        <f t="shared" si="12"/>
        <v>0</v>
      </c>
      <c r="H758" s="879"/>
    </row>
    <row r="759" spans="2:8" s="267" customFormat="1" x14ac:dyDescent="0.25">
      <c r="B759" s="896"/>
      <c r="C759" s="896"/>
      <c r="D759" s="235"/>
      <c r="E759" s="241"/>
      <c r="F759" s="161"/>
      <c r="G759" s="156">
        <f t="shared" si="12"/>
        <v>0</v>
      </c>
      <c r="H759" s="880"/>
    </row>
    <row r="760" spans="2:8" s="267" customFormat="1" x14ac:dyDescent="0.25">
      <c r="B760" s="242"/>
      <c r="C760" s="243"/>
      <c r="D760" s="244"/>
      <c r="E760" s="244"/>
      <c r="F760" s="245"/>
      <c r="G760" s="246" t="s">
        <v>165</v>
      </c>
      <c r="H760" s="214">
        <f>+SUM(G752:G759)</f>
        <v>219.45625000000001</v>
      </c>
    </row>
    <row r="761" spans="2:8" s="267" customFormat="1" x14ac:dyDescent="0.25">
      <c r="B761" s="242"/>
      <c r="C761" s="243"/>
      <c r="D761" s="244"/>
      <c r="E761" s="244"/>
      <c r="F761" s="245"/>
      <c r="G761" s="243"/>
      <c r="H761" s="204"/>
    </row>
    <row r="762" spans="2:8" s="267" customFormat="1" x14ac:dyDescent="0.25">
      <c r="B762" s="247" t="s">
        <v>174</v>
      </c>
      <c r="C762" s="243"/>
      <c r="D762" s="244"/>
      <c r="E762" s="244"/>
      <c r="F762" s="245"/>
      <c r="G762" s="243"/>
      <c r="H762" s="204"/>
    </row>
    <row r="763" spans="2:8" s="267" customFormat="1" x14ac:dyDescent="0.25">
      <c r="B763" s="248" t="s">
        <v>156</v>
      </c>
      <c r="C763" s="249"/>
      <c r="D763" s="250" t="s">
        <v>175</v>
      </c>
      <c r="E763" s="250" t="s">
        <v>176</v>
      </c>
      <c r="F763" s="251" t="s">
        <v>177</v>
      </c>
      <c r="G763" s="252" t="s">
        <v>178</v>
      </c>
      <c r="H763" s="218" t="s">
        <v>160</v>
      </c>
    </row>
    <row r="764" spans="2:8" s="267" customFormat="1" x14ac:dyDescent="0.25">
      <c r="B764" s="910" t="s">
        <v>242</v>
      </c>
      <c r="C764" s="910"/>
      <c r="D764" s="257"/>
      <c r="E764" s="258">
        <v>23</v>
      </c>
      <c r="F764" s="257">
        <f>+E747</f>
        <v>0.2</v>
      </c>
      <c r="G764" s="290">
        <v>1900</v>
      </c>
      <c r="H764" s="219">
        <f>+E764*F764*G764</f>
        <v>8740.0000000000018</v>
      </c>
    </row>
    <row r="765" spans="2:8" s="267" customFormat="1" x14ac:dyDescent="0.25">
      <c r="B765" s="895"/>
      <c r="C765" s="895"/>
      <c r="D765" s="235"/>
      <c r="E765" s="241"/>
      <c r="F765" s="260"/>
      <c r="G765" s="156">
        <f>F765*E765</f>
        <v>0</v>
      </c>
      <c r="H765" s="219">
        <f>+E765*F765*G765</f>
        <v>0</v>
      </c>
    </row>
    <row r="766" spans="2:8" s="267" customFormat="1" x14ac:dyDescent="0.25">
      <c r="B766" s="896"/>
      <c r="C766" s="896"/>
      <c r="D766" s="235"/>
      <c r="E766" s="241"/>
      <c r="F766" s="168"/>
      <c r="G766" s="156">
        <f>F766*E766</f>
        <v>0</v>
      </c>
      <c r="H766" s="219">
        <f>+E766*F766*G766</f>
        <v>0</v>
      </c>
    </row>
    <row r="767" spans="2:8" s="267" customFormat="1" x14ac:dyDescent="0.25">
      <c r="B767" s="242"/>
      <c r="C767" s="243"/>
      <c r="D767" s="244"/>
      <c r="E767" s="244"/>
      <c r="F767" s="245"/>
      <c r="G767" s="246" t="s">
        <v>165</v>
      </c>
      <c r="H767" s="214">
        <f>+SUM(H764:H766)</f>
        <v>8740.0000000000018</v>
      </c>
    </row>
    <row r="768" spans="2:8" s="267" customFormat="1" x14ac:dyDescent="0.25">
      <c r="B768" s="242"/>
      <c r="C768" s="243"/>
      <c r="D768" s="244"/>
      <c r="E768" s="244"/>
      <c r="F768" s="245"/>
      <c r="G768" s="243"/>
      <c r="H768" s="204"/>
    </row>
    <row r="769" spans="2:8" s="267" customFormat="1" x14ac:dyDescent="0.25">
      <c r="B769" s="247" t="s">
        <v>179</v>
      </c>
      <c r="C769" s="243"/>
      <c r="D769" s="244"/>
      <c r="E769" s="244"/>
      <c r="F769" s="245"/>
      <c r="G769" s="243"/>
      <c r="H769" s="204"/>
    </row>
    <row r="770" spans="2:8" s="267" customFormat="1" x14ac:dyDescent="0.25">
      <c r="B770" s="261" t="s">
        <v>180</v>
      </c>
      <c r="C770" s="262" t="s">
        <v>181</v>
      </c>
      <c r="D770" s="250" t="s">
        <v>182</v>
      </c>
      <c r="E770" s="250" t="s">
        <v>183</v>
      </c>
      <c r="F770" s="251" t="s">
        <v>184</v>
      </c>
      <c r="G770" s="263" t="s">
        <v>185</v>
      </c>
      <c r="H770" s="210"/>
    </row>
    <row r="771" spans="2:8" s="267" customFormat="1" x14ac:dyDescent="0.25">
      <c r="B771" s="264" t="s">
        <v>81</v>
      </c>
      <c r="C771" s="110">
        <f>+VLOOKUP(B771,MO!$D$13:$E$80,2,FALSE)</f>
        <v>94900</v>
      </c>
      <c r="D771" s="171">
        <v>0.85</v>
      </c>
      <c r="E771" s="156">
        <f>C771+(C771*D771)</f>
        <v>175565</v>
      </c>
      <c r="F771" s="172">
        <v>40</v>
      </c>
      <c r="G771" s="173">
        <f>+E771/F771</f>
        <v>4389.125</v>
      </c>
      <c r="H771" s="878"/>
    </row>
    <row r="772" spans="2:8" s="267" customFormat="1" x14ac:dyDescent="0.25">
      <c r="B772" s="264" t="s">
        <v>86</v>
      </c>
      <c r="C772" s="110">
        <f>+VLOOKUP(B772,MO!$D$13:$E$80,2,FALSE)</f>
        <v>94900</v>
      </c>
      <c r="D772" s="171">
        <v>0.85</v>
      </c>
      <c r="E772" s="156">
        <f>C772+(C772*D772)</f>
        <v>175565</v>
      </c>
      <c r="F772" s="172">
        <v>40</v>
      </c>
      <c r="G772" s="173">
        <f>+E772/F772</f>
        <v>4389.125</v>
      </c>
      <c r="H772" s="879"/>
    </row>
    <row r="773" spans="2:8" s="267" customFormat="1" x14ac:dyDescent="0.25">
      <c r="B773" s="256"/>
      <c r="C773" s="265"/>
      <c r="D773" s="171"/>
      <c r="E773" s="266"/>
      <c r="F773" s="172"/>
      <c r="G773" s="173"/>
      <c r="H773" s="880"/>
    </row>
    <row r="774" spans="2:8" s="267" customFormat="1" x14ac:dyDescent="0.25">
      <c r="B774" s="203"/>
      <c r="C774" s="65"/>
      <c r="D774" s="66"/>
      <c r="E774" s="66"/>
      <c r="F774" s="67"/>
      <c r="G774" s="115" t="s">
        <v>165</v>
      </c>
      <c r="H774" s="214">
        <f>+SUM(G771:G773)</f>
        <v>8778.25</v>
      </c>
    </row>
    <row r="775" spans="2:8" s="267" customFormat="1" x14ac:dyDescent="0.25">
      <c r="B775" s="203"/>
      <c r="C775" s="65"/>
      <c r="D775" s="66"/>
      <c r="E775" s="66"/>
      <c r="F775" s="67"/>
      <c r="G775" s="65"/>
      <c r="H775" s="225"/>
    </row>
    <row r="776" spans="2:8" s="267" customFormat="1" ht="15.75" x14ac:dyDescent="0.25">
      <c r="B776" s="203"/>
      <c r="C776" s="65"/>
      <c r="D776" s="66"/>
      <c r="E776" s="66"/>
      <c r="F776" s="117" t="s">
        <v>186</v>
      </c>
      <c r="G776" s="118"/>
      <c r="H776" s="119">
        <f>ROUND(H774+H767+H760+H748,0)</f>
        <v>21400</v>
      </c>
    </row>
    <row r="777" spans="2:8" s="267" customFormat="1" x14ac:dyDescent="0.25">
      <c r="B777" s="203"/>
      <c r="C777" s="65"/>
      <c r="D777" s="66"/>
      <c r="E777" s="66"/>
      <c r="F777" s="67"/>
      <c r="G777" s="65"/>
      <c r="H777" s="204"/>
    </row>
    <row r="778" spans="2:8" s="267" customFormat="1" x14ac:dyDescent="0.25">
      <c r="B778" s="208" t="s">
        <v>187</v>
      </c>
      <c r="C778" s="65"/>
      <c r="D778" s="66"/>
      <c r="E778" s="66"/>
      <c r="F778" s="67"/>
      <c r="G778" s="65"/>
      <c r="H778" s="204"/>
    </row>
    <row r="779" spans="2:8" s="267" customFormat="1" x14ac:dyDescent="0.25">
      <c r="B779" s="226" t="s">
        <v>31</v>
      </c>
      <c r="C779" s="121"/>
      <c r="D779" s="122"/>
      <c r="E779" s="122"/>
      <c r="F779" s="123" t="s">
        <v>72</v>
      </c>
      <c r="G779" s="124"/>
      <c r="H779" s="210"/>
    </row>
    <row r="780" spans="2:8" s="267" customFormat="1" x14ac:dyDescent="0.25">
      <c r="B780" s="851" t="s">
        <v>24</v>
      </c>
      <c r="C780" s="851"/>
      <c r="D780" s="125"/>
      <c r="E780" s="125"/>
      <c r="F780" s="271">
        <v>0.2</v>
      </c>
      <c r="G780" s="127"/>
      <c r="H780" s="227">
        <f>H776*F780</f>
        <v>4280</v>
      </c>
    </row>
    <row r="781" spans="2:8" s="267" customFormat="1" x14ac:dyDescent="0.25">
      <c r="B781" s="851" t="s">
        <v>25</v>
      </c>
      <c r="C781" s="851"/>
      <c r="D781" s="125"/>
      <c r="E781" s="125"/>
      <c r="F781" s="271">
        <v>0.05</v>
      </c>
      <c r="G781" s="127"/>
      <c r="H781" s="227">
        <f>H776*F781</f>
        <v>1070</v>
      </c>
    </row>
    <row r="782" spans="2:8" s="267" customFormat="1" x14ac:dyDescent="0.25">
      <c r="B782" s="888" t="s">
        <v>27</v>
      </c>
      <c r="C782" s="888"/>
      <c r="D782" s="125"/>
      <c r="E782" s="125"/>
      <c r="F782" s="271">
        <v>0.05</v>
      </c>
      <c r="G782" s="127"/>
      <c r="H782" s="227">
        <f>H776*F782</f>
        <v>1070</v>
      </c>
    </row>
    <row r="783" spans="2:8" s="267" customFormat="1" x14ac:dyDescent="0.25">
      <c r="B783" s="203"/>
      <c r="C783" s="65"/>
      <c r="D783" s="66"/>
      <c r="E783" s="66"/>
      <c r="F783" s="67"/>
      <c r="G783" s="115" t="s">
        <v>165</v>
      </c>
      <c r="H783" s="214">
        <f>+SUM(H780:H782)</f>
        <v>6420</v>
      </c>
    </row>
    <row r="784" spans="2:8" s="267" customFormat="1" x14ac:dyDescent="0.25">
      <c r="B784" s="203"/>
      <c r="C784" s="65"/>
      <c r="D784" s="66"/>
      <c r="E784" s="66"/>
      <c r="F784" s="67"/>
      <c r="G784" s="65"/>
      <c r="H784" s="204"/>
    </row>
    <row r="785" spans="2:8" s="267" customFormat="1" x14ac:dyDescent="0.25">
      <c r="B785" s="203"/>
      <c r="C785" s="129" t="s">
        <v>188</v>
      </c>
      <c r="D785" s="66"/>
      <c r="E785" s="66"/>
      <c r="F785" s="117" t="s">
        <v>189</v>
      </c>
      <c r="G785" s="118"/>
      <c r="H785" s="228">
        <f>H776+H783</f>
        <v>27820</v>
      </c>
    </row>
    <row r="786" spans="2:8" s="267" customFormat="1" x14ac:dyDescent="0.25">
      <c r="B786" s="272"/>
      <c r="C786" s="273"/>
      <c r="D786" s="273"/>
      <c r="E786" s="273"/>
      <c r="F786" s="273"/>
      <c r="G786" s="273"/>
      <c r="H786" s="274"/>
    </row>
    <row r="787" spans="2:8" s="267" customFormat="1" x14ac:dyDescent="0.25">
      <c r="B787" s="272"/>
      <c r="C787" s="273"/>
      <c r="D787" s="273"/>
      <c r="E787" s="273"/>
      <c r="F787" s="134" t="s">
        <v>190</v>
      </c>
      <c r="G787" s="273"/>
      <c r="H787" s="274"/>
    </row>
    <row r="788" spans="2:8" s="267" customFormat="1" x14ac:dyDescent="0.25">
      <c r="B788" s="272"/>
      <c r="C788" s="273"/>
      <c r="D788" s="273"/>
      <c r="E788" s="273"/>
      <c r="F788" s="134" t="s">
        <v>191</v>
      </c>
      <c r="G788" s="273"/>
      <c r="H788" s="274"/>
    </row>
    <row r="789" spans="2:8" s="267" customFormat="1" x14ac:dyDescent="0.25">
      <c r="B789" s="272"/>
      <c r="C789" s="273"/>
      <c r="D789" s="273"/>
      <c r="E789" s="273"/>
      <c r="F789" s="134" t="s">
        <v>192</v>
      </c>
      <c r="G789" s="273"/>
      <c r="H789" s="274"/>
    </row>
    <row r="790" spans="2:8" s="267" customFormat="1" x14ac:dyDescent="0.25">
      <c r="B790" s="272"/>
      <c r="C790" s="273"/>
      <c r="D790" s="273"/>
      <c r="E790" s="273"/>
      <c r="F790" s="134" t="s">
        <v>193</v>
      </c>
      <c r="G790" s="273"/>
      <c r="H790" s="274"/>
    </row>
    <row r="791" spans="2:8" s="267" customFormat="1" x14ac:dyDescent="0.25">
      <c r="B791" s="272"/>
      <c r="C791" s="273"/>
      <c r="D791" s="273"/>
      <c r="E791" s="273"/>
      <c r="F791" s="273"/>
      <c r="G791" s="273"/>
      <c r="H791" s="274"/>
    </row>
    <row r="792" spans="2:8" s="267" customFormat="1" x14ac:dyDescent="0.25">
      <c r="B792" s="272"/>
      <c r="C792" s="135" t="s">
        <v>194</v>
      </c>
      <c r="D792" s="273"/>
      <c r="E792" s="273"/>
      <c r="F792" s="273"/>
      <c r="G792" s="273"/>
      <c r="H792" s="274"/>
    </row>
    <row r="793" spans="2:8" s="267" customFormat="1" x14ac:dyDescent="0.25">
      <c r="B793" s="272"/>
      <c r="C793" s="136" t="s">
        <v>195</v>
      </c>
      <c r="D793" s="273"/>
      <c r="E793" s="273"/>
      <c r="F793" s="273"/>
      <c r="G793" s="273"/>
      <c r="H793" s="274"/>
    </row>
    <row r="794" spans="2:8" s="267" customFormat="1" x14ac:dyDescent="0.25">
      <c r="B794" s="272"/>
      <c r="C794" s="137">
        <v>1</v>
      </c>
      <c r="D794" s="273"/>
      <c r="E794" s="273"/>
      <c r="F794" s="273"/>
      <c r="G794" s="273"/>
      <c r="H794" s="274"/>
    </row>
    <row r="795" spans="2:8" s="267" customFormat="1" x14ac:dyDescent="0.25">
      <c r="B795" s="272"/>
      <c r="C795" s="137">
        <v>2</v>
      </c>
      <c r="D795" s="273"/>
      <c r="E795" s="273"/>
      <c r="F795" s="273"/>
      <c r="G795" s="273"/>
      <c r="H795" s="274"/>
    </row>
    <row r="796" spans="2:8" s="267" customFormat="1" x14ac:dyDescent="0.25">
      <c r="B796" s="272"/>
      <c r="C796" s="137">
        <v>3</v>
      </c>
      <c r="D796" s="273"/>
      <c r="E796" s="273"/>
      <c r="F796" s="273"/>
      <c r="G796" s="273"/>
      <c r="H796" s="274"/>
    </row>
    <row r="797" spans="2:8" s="267" customFormat="1" x14ac:dyDescent="0.25">
      <c r="B797" s="272"/>
      <c r="C797" s="137"/>
      <c r="D797" s="273"/>
      <c r="E797" s="273"/>
      <c r="F797" s="134" t="s">
        <v>190</v>
      </c>
      <c r="G797" s="273"/>
      <c r="H797" s="274"/>
    </row>
    <row r="798" spans="2:8" s="267" customFormat="1" x14ac:dyDescent="0.25">
      <c r="B798" s="272"/>
      <c r="C798" s="273"/>
      <c r="D798" s="273"/>
      <c r="E798" s="273"/>
      <c r="F798" s="134" t="s">
        <v>191</v>
      </c>
      <c r="G798" s="273"/>
      <c r="H798" s="274"/>
    </row>
    <row r="799" spans="2:8" s="267" customFormat="1" x14ac:dyDescent="0.25">
      <c r="B799" s="272"/>
      <c r="C799" s="273"/>
      <c r="D799" s="273"/>
      <c r="E799" s="273"/>
      <c r="F799" s="134" t="s">
        <v>196</v>
      </c>
      <c r="G799" s="273"/>
      <c r="H799" s="274"/>
    </row>
    <row r="800" spans="2:8" s="267" customFormat="1" x14ac:dyDescent="0.25">
      <c r="B800" s="272"/>
      <c r="C800" s="273"/>
      <c r="D800" s="273"/>
      <c r="E800" s="273"/>
      <c r="F800" s="134" t="s">
        <v>193</v>
      </c>
      <c r="G800" s="273"/>
      <c r="H800" s="274"/>
    </row>
    <row r="801" spans="2:13" s="267" customFormat="1" x14ac:dyDescent="0.25">
      <c r="B801" s="272"/>
      <c r="C801" s="273"/>
      <c r="D801" s="273"/>
      <c r="E801" s="273"/>
      <c r="F801" s="134"/>
      <c r="G801" s="273"/>
      <c r="H801" s="274"/>
    </row>
    <row r="802" spans="2:13" s="197" customFormat="1" x14ac:dyDescent="0.25">
      <c r="B802" s="853"/>
      <c r="C802" s="854"/>
      <c r="D802" s="859" t="s">
        <v>148</v>
      </c>
      <c r="E802" s="860"/>
      <c r="F802" s="861"/>
      <c r="G802" s="198" t="s">
        <v>149</v>
      </c>
      <c r="H802" s="199" t="s">
        <v>150</v>
      </c>
    </row>
    <row r="803" spans="2:13" s="197" customFormat="1" x14ac:dyDescent="0.25">
      <c r="B803" s="855"/>
      <c r="C803" s="856"/>
      <c r="D803" s="862"/>
      <c r="E803" s="863"/>
      <c r="F803" s="864"/>
      <c r="G803" s="59" t="s">
        <v>151</v>
      </c>
      <c r="H803" s="200"/>
    </row>
    <row r="804" spans="2:13" s="197" customFormat="1" x14ac:dyDescent="0.25">
      <c r="B804" s="855"/>
      <c r="C804" s="856"/>
      <c r="D804" s="862"/>
      <c r="E804" s="863"/>
      <c r="F804" s="864"/>
      <c r="G804" s="59" t="s">
        <v>152</v>
      </c>
      <c r="H804" s="201">
        <v>44901</v>
      </c>
    </row>
    <row r="805" spans="2:13" s="197" customFormat="1" x14ac:dyDescent="0.25">
      <c r="B805" s="857"/>
      <c r="C805" s="858"/>
      <c r="D805" s="865"/>
      <c r="E805" s="866"/>
      <c r="F805" s="867"/>
      <c r="G805" s="62"/>
      <c r="H805" s="202"/>
    </row>
    <row r="806" spans="2:13" s="197" customFormat="1" x14ac:dyDescent="0.25">
      <c r="B806" s="203"/>
      <c r="C806" s="65"/>
      <c r="D806" s="66"/>
      <c r="E806" s="66"/>
      <c r="F806" s="67"/>
      <c r="G806" s="65"/>
      <c r="H806" s="204"/>
      <c r="M806" s="291"/>
    </row>
    <row r="807" spans="2:13" s="197" customFormat="1" x14ac:dyDescent="0.25">
      <c r="B807" s="205" t="s">
        <v>153</v>
      </c>
      <c r="C807" s="868" t="str">
        <f>PRESUPUESTO!F26</f>
        <v>Demolicion de muro en drywall y divisiones (Incluye retiro de material sobrante y disposición final en R.S.)</v>
      </c>
      <c r="D807" s="868"/>
      <c r="E807" s="868"/>
      <c r="F807" s="868"/>
      <c r="G807" s="868"/>
      <c r="H807" s="206" t="s">
        <v>154</v>
      </c>
    </row>
    <row r="808" spans="2:13" s="197" customFormat="1" x14ac:dyDescent="0.25">
      <c r="B808" s="648">
        <f>PRESUPUESTO!B26</f>
        <v>2.0499999999999989</v>
      </c>
      <c r="C808" s="868"/>
      <c r="D808" s="868"/>
      <c r="E808" s="868"/>
      <c r="F808" s="868"/>
      <c r="G808" s="868"/>
      <c r="H808" s="206" t="str">
        <f>PRESUPUESTO!G26</f>
        <v>M2</v>
      </c>
    </row>
    <row r="809" spans="2:13" s="197" customFormat="1" x14ac:dyDescent="0.25">
      <c r="B809" s="208" t="s">
        <v>155</v>
      </c>
      <c r="C809" s="65"/>
      <c r="D809" s="66"/>
      <c r="E809" s="66"/>
      <c r="F809" s="67"/>
      <c r="G809" s="65"/>
      <c r="H809" s="204"/>
    </row>
    <row r="810" spans="2:13" s="197" customFormat="1" x14ac:dyDescent="0.25">
      <c r="B810" s="209" t="s">
        <v>156</v>
      </c>
      <c r="C810" s="74"/>
      <c r="D810" s="75" t="s">
        <v>157</v>
      </c>
      <c r="E810" s="75" t="s">
        <v>158</v>
      </c>
      <c r="F810" s="75" t="s">
        <v>159</v>
      </c>
      <c r="G810" s="76" t="s">
        <v>160</v>
      </c>
      <c r="H810" s="210"/>
    </row>
    <row r="811" spans="2:13" s="197" customFormat="1" ht="15" customHeight="1" x14ac:dyDescent="0.25">
      <c r="B811" s="892" t="s">
        <v>161</v>
      </c>
      <c r="C811" s="892"/>
      <c r="D811" s="235" t="s">
        <v>162</v>
      </c>
      <c r="E811" s="236">
        <v>0.02</v>
      </c>
      <c r="F811" s="237">
        <f>+H841</f>
        <v>9240.2631578947367</v>
      </c>
      <c r="G811" s="238">
        <f>F811*E811</f>
        <v>184.80526315789473</v>
      </c>
      <c r="H811" s="878"/>
    </row>
    <row r="812" spans="2:13" s="197" customFormat="1" ht="15" customHeight="1" x14ac:dyDescent="0.25">
      <c r="B812" s="892" t="s">
        <v>239</v>
      </c>
      <c r="C812" s="892"/>
      <c r="D812" s="235" t="s">
        <v>164</v>
      </c>
      <c r="E812" s="239">
        <f>+E814/(1.643*16)</f>
        <v>7.4178332318928794E-3</v>
      </c>
      <c r="F812" s="237">
        <v>155000</v>
      </c>
      <c r="G812" s="238">
        <f>+F812*E812</f>
        <v>1149.7641509433963</v>
      </c>
      <c r="H812" s="879"/>
    </row>
    <row r="813" spans="2:13" s="197" customFormat="1" ht="15" customHeight="1" x14ac:dyDescent="0.25">
      <c r="B813" s="892" t="s">
        <v>240</v>
      </c>
      <c r="C813" s="892"/>
      <c r="D813" s="235" t="s">
        <v>208</v>
      </c>
      <c r="E813" s="240">
        <f>1/(F838*2)</f>
        <v>2.6315789473684209E-2</v>
      </c>
      <c r="F813" s="237">
        <v>60000</v>
      </c>
      <c r="G813" s="238">
        <f>+F813*E813</f>
        <v>1578.9473684210525</v>
      </c>
      <c r="H813" s="879"/>
    </row>
    <row r="814" spans="2:13" s="197" customFormat="1" ht="15" customHeight="1" x14ac:dyDescent="0.25">
      <c r="B814" s="892" t="s">
        <v>241</v>
      </c>
      <c r="C814" s="892"/>
      <c r="D814" s="235" t="s">
        <v>18</v>
      </c>
      <c r="E814" s="241">
        <f>1*0.15*1.3</f>
        <v>0.19500000000000001</v>
      </c>
      <c r="F814" s="237">
        <f>9500*2.1</f>
        <v>19950</v>
      </c>
      <c r="G814" s="238">
        <f>+F814*E814/1.3</f>
        <v>2992.5</v>
      </c>
      <c r="H814" s="880"/>
    </row>
    <row r="815" spans="2:13" s="197" customFormat="1" x14ac:dyDescent="0.25">
      <c r="B815" s="242"/>
      <c r="C815" s="243"/>
      <c r="D815" s="244"/>
      <c r="E815" s="244"/>
      <c r="F815" s="245"/>
      <c r="G815" s="246" t="s">
        <v>165</v>
      </c>
      <c r="H815" s="214">
        <f>+SUM(G811:G814)</f>
        <v>5906.0167825223434</v>
      </c>
    </row>
    <row r="816" spans="2:13" s="197" customFormat="1" x14ac:dyDescent="0.25">
      <c r="B816" s="242"/>
      <c r="C816" s="243"/>
      <c r="D816" s="244"/>
      <c r="E816" s="244"/>
      <c r="F816" s="245"/>
      <c r="G816" s="243"/>
      <c r="H816" s="204"/>
    </row>
    <row r="817" spans="2:8" s="197" customFormat="1" x14ac:dyDescent="0.25">
      <c r="B817" s="247" t="s">
        <v>166</v>
      </c>
      <c r="C817" s="243"/>
      <c r="D817" s="244"/>
      <c r="E817" s="244"/>
      <c r="F817" s="245"/>
      <c r="G817" s="243"/>
      <c r="H817" s="204"/>
    </row>
    <row r="818" spans="2:8" s="197" customFormat="1" x14ac:dyDescent="0.25">
      <c r="B818" s="248" t="s">
        <v>156</v>
      </c>
      <c r="C818" s="249"/>
      <c r="D818" s="250" t="s">
        <v>157</v>
      </c>
      <c r="E818" s="250" t="s">
        <v>158</v>
      </c>
      <c r="F818" s="251" t="s">
        <v>160</v>
      </c>
      <c r="G818" s="252" t="s">
        <v>167</v>
      </c>
      <c r="H818" s="210"/>
    </row>
    <row r="819" spans="2:8" s="197" customFormat="1" ht="24.75" customHeight="1" x14ac:dyDescent="0.25">
      <c r="B819" s="893" t="s">
        <v>168</v>
      </c>
      <c r="C819" s="894"/>
      <c r="D819" s="253" t="s">
        <v>169</v>
      </c>
      <c r="E819" s="254">
        <f>+E811</f>
        <v>0.02</v>
      </c>
      <c r="F819" s="255">
        <f>+F811*0.3</f>
        <v>2772.0789473684208</v>
      </c>
      <c r="G819" s="234">
        <f t="shared" ref="G819:G826" si="13">F819*E819</f>
        <v>55.44157894736842</v>
      </c>
      <c r="H819" s="878"/>
    </row>
    <row r="820" spans="2:8" s="197" customFormat="1" ht="15" customHeight="1" x14ac:dyDescent="0.25">
      <c r="B820" s="895"/>
      <c r="C820" s="895"/>
      <c r="D820" s="235"/>
      <c r="E820" s="241"/>
      <c r="F820" s="163"/>
      <c r="G820" s="156">
        <f t="shared" si="13"/>
        <v>0</v>
      </c>
      <c r="H820" s="879"/>
    </row>
    <row r="821" spans="2:8" s="197" customFormat="1" ht="15" customHeight="1" x14ac:dyDescent="0.25">
      <c r="B821" s="896"/>
      <c r="C821" s="896"/>
      <c r="D821" s="235"/>
      <c r="E821" s="241"/>
      <c r="F821" s="161"/>
      <c r="G821" s="156">
        <f t="shared" si="13"/>
        <v>0</v>
      </c>
      <c r="H821" s="879"/>
    </row>
    <row r="822" spans="2:8" s="197" customFormat="1" x14ac:dyDescent="0.25">
      <c r="B822" s="896"/>
      <c r="C822" s="896"/>
      <c r="D822" s="235"/>
      <c r="E822" s="241"/>
      <c r="F822" s="161"/>
      <c r="G822" s="156">
        <f t="shared" si="13"/>
        <v>0</v>
      </c>
      <c r="H822" s="879"/>
    </row>
    <row r="823" spans="2:8" s="197" customFormat="1" x14ac:dyDescent="0.25">
      <c r="B823" s="896"/>
      <c r="C823" s="896"/>
      <c r="D823" s="235"/>
      <c r="E823" s="241"/>
      <c r="F823" s="161"/>
      <c r="G823" s="156">
        <f t="shared" si="13"/>
        <v>0</v>
      </c>
      <c r="H823" s="879"/>
    </row>
    <row r="824" spans="2:8" s="197" customFormat="1" ht="15" customHeight="1" x14ac:dyDescent="0.25">
      <c r="B824" s="892"/>
      <c r="C824" s="892"/>
      <c r="D824" s="235"/>
      <c r="E824" s="241"/>
      <c r="F824" s="161"/>
      <c r="G824" s="156">
        <f t="shared" si="13"/>
        <v>0</v>
      </c>
      <c r="H824" s="879"/>
    </row>
    <row r="825" spans="2:8" s="197" customFormat="1" x14ac:dyDescent="0.25">
      <c r="B825" s="896"/>
      <c r="C825" s="896"/>
      <c r="D825" s="235"/>
      <c r="E825" s="241"/>
      <c r="F825" s="161"/>
      <c r="G825" s="156">
        <f t="shared" si="13"/>
        <v>0</v>
      </c>
      <c r="H825" s="879"/>
    </row>
    <row r="826" spans="2:8" s="197" customFormat="1" x14ac:dyDescent="0.25">
      <c r="B826" s="896"/>
      <c r="C826" s="896"/>
      <c r="D826" s="235"/>
      <c r="E826" s="241"/>
      <c r="F826" s="161"/>
      <c r="G826" s="156">
        <f t="shared" si="13"/>
        <v>0</v>
      </c>
      <c r="H826" s="880"/>
    </row>
    <row r="827" spans="2:8" s="197" customFormat="1" x14ac:dyDescent="0.25">
      <c r="B827" s="242"/>
      <c r="C827" s="243"/>
      <c r="D827" s="244"/>
      <c r="E827" s="244"/>
      <c r="F827" s="245"/>
      <c r="G827" s="246" t="s">
        <v>165</v>
      </c>
      <c r="H827" s="214">
        <f>+SUM(G819:G826)</f>
        <v>55.44157894736842</v>
      </c>
    </row>
    <row r="828" spans="2:8" s="197" customFormat="1" x14ac:dyDescent="0.25">
      <c r="B828" s="242"/>
      <c r="C828" s="243"/>
      <c r="D828" s="244"/>
      <c r="E828" s="244"/>
      <c r="F828" s="245"/>
      <c r="G828" s="243"/>
      <c r="H828" s="204"/>
    </row>
    <row r="829" spans="2:8" s="197" customFormat="1" x14ac:dyDescent="0.25">
      <c r="B829" s="247" t="s">
        <v>174</v>
      </c>
      <c r="C829" s="243"/>
      <c r="D829" s="244"/>
      <c r="E829" s="244"/>
      <c r="F829" s="245"/>
      <c r="G829" s="243"/>
      <c r="H829" s="204"/>
    </row>
    <row r="830" spans="2:8" s="197" customFormat="1" x14ac:dyDescent="0.25">
      <c r="B830" s="248" t="s">
        <v>156</v>
      </c>
      <c r="C830" s="249"/>
      <c r="D830" s="250" t="s">
        <v>175</v>
      </c>
      <c r="E830" s="250" t="s">
        <v>176</v>
      </c>
      <c r="F830" s="251" t="s">
        <v>177</v>
      </c>
      <c r="G830" s="252" t="s">
        <v>178</v>
      </c>
      <c r="H830" s="218" t="s">
        <v>160</v>
      </c>
    </row>
    <row r="831" spans="2:8" s="197" customFormat="1" x14ac:dyDescent="0.25">
      <c r="B831" s="910" t="s">
        <v>242</v>
      </c>
      <c r="C831" s="910"/>
      <c r="D831" s="257"/>
      <c r="E831" s="258">
        <v>23</v>
      </c>
      <c r="F831" s="257">
        <f>+E814</f>
        <v>0.19500000000000001</v>
      </c>
      <c r="G831" s="259">
        <v>1900</v>
      </c>
      <c r="H831" s="292">
        <f>+G831*F831*E831</f>
        <v>8521.5</v>
      </c>
    </row>
    <row r="832" spans="2:8" s="197" customFormat="1" x14ac:dyDescent="0.25">
      <c r="B832" s="895"/>
      <c r="C832" s="895"/>
      <c r="D832" s="235"/>
      <c r="E832" s="241"/>
      <c r="F832" s="260"/>
      <c r="G832" s="156">
        <f>F832*E832</f>
        <v>0</v>
      </c>
      <c r="H832" s="219">
        <f>+E832*F832*G832</f>
        <v>0</v>
      </c>
    </row>
    <row r="833" spans="2:8" s="197" customFormat="1" x14ac:dyDescent="0.25">
      <c r="B833" s="896"/>
      <c r="C833" s="896"/>
      <c r="D833" s="235"/>
      <c r="E833" s="241"/>
      <c r="F833" s="168"/>
      <c r="G833" s="156">
        <f>F833*E833</f>
        <v>0</v>
      </c>
      <c r="H833" s="219">
        <f>+E833*F833*G833</f>
        <v>0</v>
      </c>
    </row>
    <row r="834" spans="2:8" s="197" customFormat="1" x14ac:dyDescent="0.25">
      <c r="B834" s="242"/>
      <c r="C834" s="243"/>
      <c r="D834" s="244"/>
      <c r="E834" s="244"/>
      <c r="F834" s="245"/>
      <c r="G834" s="246" t="s">
        <v>165</v>
      </c>
      <c r="H834" s="214">
        <f>+SUM(H831:H833)</f>
        <v>8521.5</v>
      </c>
    </row>
    <row r="835" spans="2:8" s="197" customFormat="1" x14ac:dyDescent="0.25">
      <c r="B835" s="242"/>
      <c r="C835" s="243"/>
      <c r="D835" s="244"/>
      <c r="E835" s="244"/>
      <c r="F835" s="245"/>
      <c r="G835" s="243"/>
      <c r="H835" s="204"/>
    </row>
    <row r="836" spans="2:8" s="197" customFormat="1" x14ac:dyDescent="0.25">
      <c r="B836" s="247" t="s">
        <v>179</v>
      </c>
      <c r="C836" s="243"/>
      <c r="D836" s="244"/>
      <c r="E836" s="244"/>
      <c r="F836" s="245"/>
      <c r="G836" s="243"/>
      <c r="H836" s="204"/>
    </row>
    <row r="837" spans="2:8" s="197" customFormat="1" x14ac:dyDescent="0.25">
      <c r="B837" s="261" t="s">
        <v>180</v>
      </c>
      <c r="C837" s="262" t="s">
        <v>181</v>
      </c>
      <c r="D837" s="250" t="s">
        <v>182</v>
      </c>
      <c r="E837" s="250" t="s">
        <v>183</v>
      </c>
      <c r="F837" s="251" t="s">
        <v>184</v>
      </c>
      <c r="G837" s="263" t="s">
        <v>185</v>
      </c>
      <c r="H837" s="210"/>
    </row>
    <row r="838" spans="2:8" s="197" customFormat="1" x14ac:dyDescent="0.25">
      <c r="B838" s="264" t="s">
        <v>86</v>
      </c>
      <c r="C838" s="110">
        <f>+VLOOKUP(B838,MO!$D$13:$E$80,2,FALSE)</f>
        <v>94900</v>
      </c>
      <c r="D838" s="171">
        <v>0.85</v>
      </c>
      <c r="E838" s="156">
        <f>C838+(C838*D838)</f>
        <v>175565</v>
      </c>
      <c r="F838" s="172">
        <v>19</v>
      </c>
      <c r="G838" s="173">
        <f>+E838/F838</f>
        <v>9240.2631578947367</v>
      </c>
      <c r="H838" s="878"/>
    </row>
    <row r="839" spans="2:8" s="197" customFormat="1" x14ac:dyDescent="0.25">
      <c r="B839" s="264"/>
      <c r="C839" s="265"/>
      <c r="D839" s="171"/>
      <c r="E839" s="156"/>
      <c r="F839" s="172"/>
      <c r="G839" s="173"/>
      <c r="H839" s="879"/>
    </row>
    <row r="840" spans="2:8" s="197" customFormat="1" x14ac:dyDescent="0.25">
      <c r="B840" s="256"/>
      <c r="C840" s="265"/>
      <c r="D840" s="171"/>
      <c r="E840" s="266"/>
      <c r="F840" s="172"/>
      <c r="G840" s="173"/>
      <c r="H840" s="880"/>
    </row>
    <row r="841" spans="2:8" s="197" customFormat="1" x14ac:dyDescent="0.25">
      <c r="B841" s="203"/>
      <c r="C841" s="65"/>
      <c r="D841" s="66"/>
      <c r="E841" s="66"/>
      <c r="F841" s="67"/>
      <c r="G841" s="115" t="s">
        <v>165</v>
      </c>
      <c r="H841" s="214">
        <f>+SUM(G838:G840)</f>
        <v>9240.2631578947367</v>
      </c>
    </row>
    <row r="842" spans="2:8" s="197" customFormat="1" x14ac:dyDescent="0.25">
      <c r="B842" s="203"/>
      <c r="C842" s="65"/>
      <c r="D842" s="66"/>
      <c r="E842" s="66"/>
      <c r="F842" s="67"/>
      <c r="G842" s="65"/>
      <c r="H842" s="225"/>
    </row>
    <row r="843" spans="2:8" s="197" customFormat="1" ht="15.75" x14ac:dyDescent="0.25">
      <c r="B843" s="203"/>
      <c r="C843" s="65"/>
      <c r="D843" s="66"/>
      <c r="E843" s="66"/>
      <c r="F843" s="117" t="s">
        <v>186</v>
      </c>
      <c r="G843" s="118"/>
      <c r="H843" s="119">
        <f>ROUND(H841+H834+H827+H815,0)</f>
        <v>23723</v>
      </c>
    </row>
    <row r="844" spans="2:8" s="197" customFormat="1" x14ac:dyDescent="0.25">
      <c r="B844" s="203"/>
      <c r="C844" s="65"/>
      <c r="D844" s="66"/>
      <c r="E844" s="66"/>
      <c r="F844" s="67"/>
      <c r="G844" s="65"/>
      <c r="H844" s="204"/>
    </row>
    <row r="845" spans="2:8" s="197" customFormat="1" x14ac:dyDescent="0.25">
      <c r="B845" s="208" t="s">
        <v>187</v>
      </c>
      <c r="C845" s="65"/>
      <c r="D845" s="66"/>
      <c r="E845" s="66"/>
      <c r="F845" s="67"/>
      <c r="G845" s="65"/>
      <c r="H845" s="204"/>
    </row>
    <row r="846" spans="2:8" s="197" customFormat="1" x14ac:dyDescent="0.25">
      <c r="B846" s="226" t="s">
        <v>31</v>
      </c>
      <c r="C846" s="121"/>
      <c r="D846" s="122"/>
      <c r="E846" s="122"/>
      <c r="F846" s="123" t="s">
        <v>72</v>
      </c>
      <c r="G846" s="124"/>
      <c r="H846" s="210"/>
    </row>
    <row r="847" spans="2:8" s="197" customFormat="1" x14ac:dyDescent="0.25">
      <c r="B847" s="851" t="s">
        <v>24</v>
      </c>
      <c r="C847" s="851"/>
      <c r="D847" s="125"/>
      <c r="E847" s="125"/>
      <c r="F847" s="126">
        <v>0.2</v>
      </c>
      <c r="G847" s="127"/>
      <c r="H847" s="227">
        <f>H843*F847</f>
        <v>4744.6000000000004</v>
      </c>
    </row>
    <row r="848" spans="2:8" s="197" customFormat="1" x14ac:dyDescent="0.25">
      <c r="B848" s="851" t="s">
        <v>25</v>
      </c>
      <c r="C848" s="851"/>
      <c r="D848" s="125"/>
      <c r="E848" s="125"/>
      <c r="F848" s="126">
        <v>0.05</v>
      </c>
      <c r="G848" s="127"/>
      <c r="H848" s="227">
        <f>H843*F848</f>
        <v>1186.1500000000001</v>
      </c>
    </row>
    <row r="849" spans="2:8" s="197" customFormat="1" x14ac:dyDescent="0.25">
      <c r="B849" s="852" t="s">
        <v>27</v>
      </c>
      <c r="C849" s="852"/>
      <c r="D849" s="125"/>
      <c r="E849" s="125"/>
      <c r="F849" s="126">
        <v>0.05</v>
      </c>
      <c r="G849" s="127"/>
      <c r="H849" s="227">
        <f>H843*F849</f>
        <v>1186.1500000000001</v>
      </c>
    </row>
    <row r="850" spans="2:8" s="197" customFormat="1" x14ac:dyDescent="0.25">
      <c r="B850" s="203"/>
      <c r="C850" s="65"/>
      <c r="D850" s="66"/>
      <c r="E850" s="66"/>
      <c r="F850" s="67"/>
      <c r="G850" s="115" t="s">
        <v>165</v>
      </c>
      <c r="H850" s="214">
        <f>+SUM(H847:H849)</f>
        <v>7116.9</v>
      </c>
    </row>
    <row r="851" spans="2:8" s="197" customFormat="1" x14ac:dyDescent="0.25">
      <c r="B851" s="203"/>
      <c r="C851" s="65"/>
      <c r="D851" s="66"/>
      <c r="E851" s="66"/>
      <c r="F851" s="67"/>
      <c r="G851" s="65"/>
      <c r="H851" s="204"/>
    </row>
    <row r="852" spans="2:8" s="197" customFormat="1" x14ac:dyDescent="0.25">
      <c r="B852" s="203"/>
      <c r="C852" s="129" t="s">
        <v>188</v>
      </c>
      <c r="D852" s="66"/>
      <c r="E852" s="66"/>
      <c r="F852" s="117" t="s">
        <v>189</v>
      </c>
      <c r="G852" s="118"/>
      <c r="H852" s="228">
        <f>H843+H850</f>
        <v>30839.9</v>
      </c>
    </row>
    <row r="853" spans="2:8" s="197" customFormat="1" x14ac:dyDescent="0.25">
      <c r="B853" s="229"/>
      <c r="C853" s="185"/>
      <c r="D853" s="185"/>
      <c r="E853" s="185"/>
      <c r="F853" s="185"/>
      <c r="G853" s="185"/>
      <c r="H853" s="230"/>
    </row>
    <row r="854" spans="2:8" s="197" customFormat="1" x14ac:dyDescent="0.25">
      <c r="B854" s="229"/>
      <c r="C854" s="185"/>
      <c r="D854" s="185"/>
      <c r="E854" s="185"/>
      <c r="F854" s="134" t="s">
        <v>190</v>
      </c>
      <c r="G854" s="185"/>
      <c r="H854" s="230"/>
    </row>
    <row r="855" spans="2:8" s="197" customFormat="1" x14ac:dyDescent="0.25">
      <c r="B855" s="229"/>
      <c r="C855" s="185"/>
      <c r="D855" s="185"/>
      <c r="E855" s="185"/>
      <c r="F855" s="134" t="s">
        <v>191</v>
      </c>
      <c r="G855" s="185"/>
      <c r="H855" s="230"/>
    </row>
    <row r="856" spans="2:8" s="197" customFormat="1" x14ac:dyDescent="0.25">
      <c r="B856" s="229"/>
      <c r="C856" s="185"/>
      <c r="D856" s="185"/>
      <c r="E856" s="185"/>
      <c r="F856" s="134" t="s">
        <v>192</v>
      </c>
      <c r="G856" s="185"/>
      <c r="H856" s="230"/>
    </row>
    <row r="857" spans="2:8" s="197" customFormat="1" x14ac:dyDescent="0.25">
      <c r="B857" s="229"/>
      <c r="C857" s="185"/>
      <c r="D857" s="185"/>
      <c r="E857" s="185"/>
      <c r="F857" s="134" t="s">
        <v>193</v>
      </c>
      <c r="G857" s="185"/>
      <c r="H857" s="230"/>
    </row>
    <row r="858" spans="2:8" s="197" customFormat="1" x14ac:dyDescent="0.25">
      <c r="B858" s="229"/>
      <c r="C858" s="185"/>
      <c r="D858" s="185"/>
      <c r="E858" s="185"/>
      <c r="F858" s="185"/>
      <c r="G858" s="185"/>
      <c r="H858" s="230"/>
    </row>
    <row r="859" spans="2:8" s="197" customFormat="1" x14ac:dyDescent="0.25">
      <c r="B859" s="229"/>
      <c r="C859" s="135" t="s">
        <v>194</v>
      </c>
      <c r="D859" s="185"/>
      <c r="E859" s="185"/>
      <c r="F859" s="185"/>
      <c r="G859" s="185"/>
      <c r="H859" s="230"/>
    </row>
    <row r="860" spans="2:8" s="197" customFormat="1" x14ac:dyDescent="0.25">
      <c r="B860" s="229"/>
      <c r="C860" s="136" t="s">
        <v>195</v>
      </c>
      <c r="D860" s="185"/>
      <c r="E860" s="185"/>
      <c r="F860" s="185"/>
      <c r="G860" s="185"/>
      <c r="H860" s="230"/>
    </row>
    <row r="861" spans="2:8" s="197" customFormat="1" x14ac:dyDescent="0.25">
      <c r="B861" s="229"/>
      <c r="C861" s="137">
        <v>1</v>
      </c>
      <c r="D861" s="185"/>
      <c r="E861" s="185"/>
      <c r="F861" s="185"/>
      <c r="G861" s="185"/>
      <c r="H861" s="230"/>
    </row>
    <row r="862" spans="2:8" s="197" customFormat="1" x14ac:dyDescent="0.25">
      <c r="B862" s="229"/>
      <c r="C862" s="137">
        <v>2</v>
      </c>
      <c r="D862" s="185"/>
      <c r="E862" s="185"/>
      <c r="F862" s="185"/>
      <c r="G862" s="185"/>
      <c r="H862" s="230"/>
    </row>
    <row r="863" spans="2:8" s="197" customFormat="1" x14ac:dyDescent="0.25">
      <c r="B863" s="229"/>
      <c r="C863" s="137">
        <v>3</v>
      </c>
      <c r="D863" s="185"/>
      <c r="E863" s="185"/>
      <c r="F863" s="185"/>
      <c r="G863" s="185"/>
      <c r="H863" s="230"/>
    </row>
    <row r="864" spans="2:8" s="197" customFormat="1" x14ac:dyDescent="0.25">
      <c r="B864" s="229"/>
      <c r="C864" s="137"/>
      <c r="D864" s="185"/>
      <c r="E864" s="185"/>
      <c r="F864" s="134" t="s">
        <v>190</v>
      </c>
      <c r="G864" s="185"/>
      <c r="H864" s="230"/>
    </row>
    <row r="865" spans="2:8" s="197" customFormat="1" x14ac:dyDescent="0.25">
      <c r="B865" s="229"/>
      <c r="C865" s="185"/>
      <c r="D865" s="185"/>
      <c r="E865" s="185"/>
      <c r="F865" s="134" t="s">
        <v>191</v>
      </c>
      <c r="G865" s="185"/>
      <c r="H865" s="230"/>
    </row>
    <row r="866" spans="2:8" s="197" customFormat="1" x14ac:dyDescent="0.25">
      <c r="B866" s="229"/>
      <c r="C866" s="185"/>
      <c r="D866" s="185"/>
      <c r="E866" s="185"/>
      <c r="F866" s="134" t="s">
        <v>196</v>
      </c>
      <c r="G866" s="185"/>
      <c r="H866" s="230"/>
    </row>
    <row r="867" spans="2:8" s="197" customFormat="1" x14ac:dyDescent="0.25">
      <c r="B867" s="229"/>
      <c r="C867" s="185"/>
      <c r="D867" s="185"/>
      <c r="E867" s="185"/>
      <c r="F867" s="134" t="s">
        <v>193</v>
      </c>
      <c r="G867" s="185"/>
      <c r="H867" s="230"/>
    </row>
    <row r="868" spans="2:8" s="197" customFormat="1" ht="15.75" thickBot="1" x14ac:dyDescent="0.3">
      <c r="B868" s="293"/>
      <c r="C868" s="294"/>
      <c r="D868" s="294"/>
      <c r="E868" s="294"/>
      <c r="F868" s="140"/>
      <c r="G868" s="294"/>
      <c r="H868" s="295"/>
    </row>
    <row r="869" spans="2:8" s="296" customFormat="1" x14ac:dyDescent="0.25">
      <c r="B869" s="853"/>
      <c r="C869" s="854"/>
      <c r="D869" s="859" t="s">
        <v>148</v>
      </c>
      <c r="E869" s="860"/>
      <c r="F869" s="861"/>
      <c r="G869" s="198" t="s">
        <v>149</v>
      </c>
      <c r="H869" s="199" t="s">
        <v>150</v>
      </c>
    </row>
    <row r="870" spans="2:8" s="296" customFormat="1" x14ac:dyDescent="0.25">
      <c r="B870" s="855"/>
      <c r="C870" s="856"/>
      <c r="D870" s="862"/>
      <c r="E870" s="863"/>
      <c r="F870" s="864"/>
      <c r="G870" s="59" t="s">
        <v>151</v>
      </c>
      <c r="H870" s="200"/>
    </row>
    <row r="871" spans="2:8" s="296" customFormat="1" x14ac:dyDescent="0.25">
      <c r="B871" s="855"/>
      <c r="C871" s="856"/>
      <c r="D871" s="862"/>
      <c r="E871" s="863"/>
      <c r="F871" s="864"/>
      <c r="G871" s="59" t="s">
        <v>152</v>
      </c>
      <c r="H871" s="201">
        <v>44901</v>
      </c>
    </row>
    <row r="872" spans="2:8" s="296" customFormat="1" x14ac:dyDescent="0.25">
      <c r="B872" s="857"/>
      <c r="C872" s="858"/>
      <c r="D872" s="865"/>
      <c r="E872" s="866"/>
      <c r="F872" s="867"/>
      <c r="G872" s="62"/>
      <c r="H872" s="202"/>
    </row>
    <row r="873" spans="2:8" s="296" customFormat="1" x14ac:dyDescent="0.25">
      <c r="B873" s="203"/>
      <c r="C873" s="65"/>
      <c r="D873" s="66"/>
      <c r="E873" s="66"/>
      <c r="F873" s="67"/>
      <c r="G873" s="65"/>
      <c r="H873" s="204"/>
    </row>
    <row r="874" spans="2:8" s="296" customFormat="1" x14ac:dyDescent="0.25">
      <c r="B874" s="205" t="s">
        <v>153</v>
      </c>
      <c r="C874" s="927" t="str">
        <f>PRESUPUESTO!F27</f>
        <v>DESMONTE DE LAMPARAS</v>
      </c>
      <c r="D874" s="928"/>
      <c r="E874" s="928"/>
      <c r="F874" s="928"/>
      <c r="G874" s="929"/>
      <c r="H874" s="206" t="s">
        <v>154</v>
      </c>
    </row>
    <row r="875" spans="2:8" s="296" customFormat="1" x14ac:dyDescent="0.25">
      <c r="B875" s="648">
        <f>PRESUPUESTO!B27</f>
        <v>2.0599999999999987</v>
      </c>
      <c r="C875" s="930"/>
      <c r="D875" s="931"/>
      <c r="E875" s="931"/>
      <c r="F875" s="931"/>
      <c r="G875" s="932"/>
      <c r="H875" s="206" t="str">
        <f>PRESUPUESTO!G27</f>
        <v>UND</v>
      </c>
    </row>
    <row r="876" spans="2:8" s="296" customFormat="1" x14ac:dyDescent="0.25">
      <c r="B876" s="208" t="s">
        <v>155</v>
      </c>
      <c r="C876" s="65"/>
      <c r="D876" s="66"/>
      <c r="E876" s="66"/>
      <c r="F876" s="67"/>
      <c r="G876" s="65"/>
      <c r="H876" s="204"/>
    </row>
    <row r="877" spans="2:8" s="296" customFormat="1" x14ac:dyDescent="0.25">
      <c r="B877" s="209" t="s">
        <v>156</v>
      </c>
      <c r="C877" s="74"/>
      <c r="D877" s="75" t="s">
        <v>157</v>
      </c>
      <c r="E877" s="75" t="s">
        <v>158</v>
      </c>
      <c r="F877" s="75" t="s">
        <v>159</v>
      </c>
      <c r="G877" s="76" t="s">
        <v>160</v>
      </c>
      <c r="H877" s="210"/>
    </row>
    <row r="878" spans="2:8" s="296" customFormat="1" ht="15" customHeight="1" x14ac:dyDescent="0.25">
      <c r="B878" s="872" t="s">
        <v>161</v>
      </c>
      <c r="C878" s="872"/>
      <c r="D878" s="157" t="s">
        <v>162</v>
      </c>
      <c r="E878" s="297">
        <v>0.01</v>
      </c>
      <c r="F878" s="279">
        <v>2151</v>
      </c>
      <c r="G878" s="280">
        <f>F878*E878</f>
        <v>21.51</v>
      </c>
      <c r="H878" s="878"/>
    </row>
    <row r="879" spans="2:8" s="296" customFormat="1" ht="15" customHeight="1" x14ac:dyDescent="0.25">
      <c r="B879" s="874" t="s">
        <v>249</v>
      </c>
      <c r="C879" s="874"/>
      <c r="D879" s="298" t="s">
        <v>164</v>
      </c>
      <c r="E879" s="299">
        <v>0.1</v>
      </c>
      <c r="F879" s="214">
        <f>(90000/7)</f>
        <v>12857.142857142857</v>
      </c>
      <c r="G879" s="280">
        <f>+F879*E879</f>
        <v>1285.7142857142858</v>
      </c>
      <c r="H879" s="879"/>
    </row>
    <row r="880" spans="2:8" s="296" customFormat="1" ht="15" customHeight="1" x14ac:dyDescent="0.25">
      <c r="B880" s="872" t="s">
        <v>250</v>
      </c>
      <c r="C880" s="872"/>
      <c r="D880" s="157" t="s">
        <v>208</v>
      </c>
      <c r="E880" s="299">
        <v>5.1999999999999998E-2</v>
      </c>
      <c r="F880" s="279">
        <f>100000+120000/20</f>
        <v>106000</v>
      </c>
      <c r="G880" s="280">
        <f>+F880*E880</f>
        <v>5512</v>
      </c>
      <c r="H880" s="879"/>
    </row>
    <row r="881" spans="2:8" s="296" customFormat="1" ht="15" customHeight="1" x14ac:dyDescent="0.25">
      <c r="B881" s="872"/>
      <c r="C881" s="872"/>
      <c r="D881" s="157"/>
      <c r="E881" s="299"/>
      <c r="F881" s="279"/>
      <c r="G881" s="156">
        <f>+F881*E881</f>
        <v>0</v>
      </c>
      <c r="H881" s="880"/>
    </row>
    <row r="882" spans="2:8" s="296" customFormat="1" x14ac:dyDescent="0.25">
      <c r="B882" s="213"/>
      <c r="C882" s="175"/>
      <c r="D882" s="176"/>
      <c r="E882" s="176"/>
      <c r="F882" s="177"/>
      <c r="G882" s="178" t="s">
        <v>165</v>
      </c>
      <c r="H882" s="214">
        <f>+SUM(G878:G881)</f>
        <v>6819.2242857142855</v>
      </c>
    </row>
    <row r="883" spans="2:8" s="296" customFormat="1" x14ac:dyDescent="0.25">
      <c r="B883" s="213"/>
      <c r="C883" s="175"/>
      <c r="D883" s="176"/>
      <c r="E883" s="176"/>
      <c r="F883" s="177"/>
      <c r="G883" s="175"/>
      <c r="H883" s="204"/>
    </row>
    <row r="884" spans="2:8" s="296" customFormat="1" x14ac:dyDescent="0.25">
      <c r="B884" s="216" t="s">
        <v>166</v>
      </c>
      <c r="C884" s="175"/>
      <c r="D884" s="176"/>
      <c r="E884" s="176"/>
      <c r="F884" s="177"/>
      <c r="G884" s="175"/>
      <c r="H884" s="204"/>
    </row>
    <row r="885" spans="2:8" s="296" customFormat="1" x14ac:dyDescent="0.25">
      <c r="B885" s="209" t="s">
        <v>156</v>
      </c>
      <c r="C885" s="74"/>
      <c r="D885" s="75" t="s">
        <v>157</v>
      </c>
      <c r="E885" s="75" t="s">
        <v>158</v>
      </c>
      <c r="F885" s="158" t="s">
        <v>160</v>
      </c>
      <c r="G885" s="76" t="s">
        <v>167</v>
      </c>
      <c r="H885" s="210"/>
    </row>
    <row r="886" spans="2:8" s="296" customFormat="1" ht="15" customHeight="1" x14ac:dyDescent="0.25">
      <c r="B886" s="933"/>
      <c r="C886" s="934"/>
      <c r="D886" s="300"/>
      <c r="E886" s="301"/>
      <c r="F886" s="255"/>
      <c r="G886" s="234">
        <f t="shared" ref="G886:G893" si="14">F886*E886</f>
        <v>0</v>
      </c>
      <c r="H886" s="878"/>
    </row>
    <row r="887" spans="2:8" s="296" customFormat="1" ht="15" customHeight="1" x14ac:dyDescent="0.25">
      <c r="B887" s="869"/>
      <c r="C887" s="869"/>
      <c r="D887" s="157"/>
      <c r="E887" s="165"/>
      <c r="F887" s="163"/>
      <c r="G887" s="156">
        <f t="shared" si="14"/>
        <v>0</v>
      </c>
      <c r="H887" s="879"/>
    </row>
    <row r="888" spans="2:8" s="296" customFormat="1" x14ac:dyDescent="0.25">
      <c r="B888" s="875"/>
      <c r="C888" s="875"/>
      <c r="D888" s="157"/>
      <c r="E888" s="165"/>
      <c r="F888" s="161"/>
      <c r="G888" s="156">
        <f t="shared" si="14"/>
        <v>0</v>
      </c>
      <c r="H888" s="879"/>
    </row>
    <row r="889" spans="2:8" s="296" customFormat="1" x14ac:dyDescent="0.25">
      <c r="B889" s="875"/>
      <c r="C889" s="875"/>
      <c r="D889" s="157"/>
      <c r="E889" s="165"/>
      <c r="F889" s="161"/>
      <c r="G889" s="156">
        <f t="shared" si="14"/>
        <v>0</v>
      </c>
      <c r="H889" s="879"/>
    </row>
    <row r="890" spans="2:8" s="296" customFormat="1" x14ac:dyDescent="0.25">
      <c r="B890" s="875"/>
      <c r="C890" s="875"/>
      <c r="D890" s="157"/>
      <c r="E890" s="165"/>
      <c r="F890" s="161"/>
      <c r="G890" s="156">
        <f t="shared" si="14"/>
        <v>0</v>
      </c>
      <c r="H890" s="879"/>
    </row>
    <row r="891" spans="2:8" s="296" customFormat="1" ht="15" customHeight="1" x14ac:dyDescent="0.25">
      <c r="B891" s="872"/>
      <c r="C891" s="872"/>
      <c r="D891" s="157"/>
      <c r="E891" s="165"/>
      <c r="F891" s="161"/>
      <c r="G891" s="156">
        <f t="shared" si="14"/>
        <v>0</v>
      </c>
      <c r="H891" s="879"/>
    </row>
    <row r="892" spans="2:8" s="296" customFormat="1" x14ac:dyDescent="0.25">
      <c r="B892" s="875"/>
      <c r="C892" s="875"/>
      <c r="D892" s="157"/>
      <c r="E892" s="165"/>
      <c r="F892" s="161"/>
      <c r="G892" s="156">
        <f t="shared" si="14"/>
        <v>0</v>
      </c>
      <c r="H892" s="879"/>
    </row>
    <row r="893" spans="2:8" s="296" customFormat="1" x14ac:dyDescent="0.25">
      <c r="B893" s="875"/>
      <c r="C893" s="875"/>
      <c r="D893" s="157"/>
      <c r="E893" s="165"/>
      <c r="F893" s="161"/>
      <c r="G893" s="156">
        <f t="shared" si="14"/>
        <v>0</v>
      </c>
      <c r="H893" s="880"/>
    </row>
    <row r="894" spans="2:8" s="296" customFormat="1" x14ac:dyDescent="0.25">
      <c r="B894" s="213"/>
      <c r="C894" s="175"/>
      <c r="D894" s="176"/>
      <c r="E894" s="176"/>
      <c r="F894" s="177"/>
      <c r="G894" s="178" t="s">
        <v>165</v>
      </c>
      <c r="H894" s="214">
        <f>+SUM(G886:G893)</f>
        <v>0</v>
      </c>
    </row>
    <row r="895" spans="2:8" s="296" customFormat="1" x14ac:dyDescent="0.25">
      <c r="B895" s="213"/>
      <c r="C895" s="175"/>
      <c r="D895" s="176"/>
      <c r="E895" s="176"/>
      <c r="F895" s="177"/>
      <c r="G895" s="175"/>
      <c r="H895" s="204"/>
    </row>
    <row r="896" spans="2:8" s="296" customFormat="1" x14ac:dyDescent="0.25">
      <c r="B896" s="216" t="s">
        <v>174</v>
      </c>
      <c r="C896" s="175"/>
      <c r="D896" s="176"/>
      <c r="E896" s="176"/>
      <c r="F896" s="177"/>
      <c r="G896" s="175"/>
      <c r="H896" s="204"/>
    </row>
    <row r="897" spans="2:8" s="296" customFormat="1" x14ac:dyDescent="0.25">
      <c r="B897" s="209" t="s">
        <v>156</v>
      </c>
      <c r="C897" s="74"/>
      <c r="D897" s="75" t="s">
        <v>175</v>
      </c>
      <c r="E897" s="75" t="s">
        <v>176</v>
      </c>
      <c r="F897" s="158" t="s">
        <v>177</v>
      </c>
      <c r="G897" s="76" t="s">
        <v>178</v>
      </c>
      <c r="H897" s="218" t="s">
        <v>160</v>
      </c>
    </row>
    <row r="898" spans="2:8" s="296" customFormat="1" x14ac:dyDescent="0.25">
      <c r="B898" s="891"/>
      <c r="C898" s="891"/>
      <c r="D898" s="298"/>
      <c r="E898" s="302"/>
      <c r="F898" s="298"/>
      <c r="G898" s="284">
        <v>1100</v>
      </c>
      <c r="H898" s="219">
        <f>+E898*F898*G898</f>
        <v>0</v>
      </c>
    </row>
    <row r="899" spans="2:8" s="296" customFormat="1" x14ac:dyDescent="0.25">
      <c r="B899" s="869"/>
      <c r="C899" s="869"/>
      <c r="D899" s="157"/>
      <c r="E899" s="165"/>
      <c r="F899" s="167"/>
      <c r="G899" s="156">
        <f>F899*E899</f>
        <v>0</v>
      </c>
      <c r="H899" s="219">
        <f>+E899*F899*G899</f>
        <v>0</v>
      </c>
    </row>
    <row r="900" spans="2:8" s="296" customFormat="1" x14ac:dyDescent="0.25">
      <c r="B900" s="875"/>
      <c r="C900" s="875"/>
      <c r="D900" s="157"/>
      <c r="E900" s="165"/>
      <c r="F900" s="168"/>
      <c r="G900" s="156">
        <f>F900*E900</f>
        <v>0</v>
      </c>
      <c r="H900" s="219">
        <f>+E900*F900*G900</f>
        <v>0</v>
      </c>
    </row>
    <row r="901" spans="2:8" s="296" customFormat="1" x14ac:dyDescent="0.25">
      <c r="B901" s="213"/>
      <c r="C901" s="175"/>
      <c r="D901" s="176"/>
      <c r="E901" s="176"/>
      <c r="F901" s="177"/>
      <c r="G901" s="178" t="s">
        <v>165</v>
      </c>
      <c r="H901" s="214">
        <f>+SUM(H898:H900)</f>
        <v>0</v>
      </c>
    </row>
    <row r="902" spans="2:8" s="296" customFormat="1" x14ac:dyDescent="0.25">
      <c r="B902" s="213"/>
      <c r="C902" s="175"/>
      <c r="D902" s="176"/>
      <c r="E902" s="176"/>
      <c r="F902" s="177"/>
      <c r="G902" s="175"/>
      <c r="H902" s="204"/>
    </row>
    <row r="903" spans="2:8" s="296" customFormat="1" x14ac:dyDescent="0.25">
      <c r="B903" s="216" t="s">
        <v>179</v>
      </c>
      <c r="C903" s="175"/>
      <c r="D903" s="176"/>
      <c r="E903" s="176"/>
      <c r="F903" s="177"/>
      <c r="G903" s="175"/>
      <c r="H903" s="204"/>
    </row>
    <row r="904" spans="2:8" s="296" customFormat="1" x14ac:dyDescent="0.25">
      <c r="B904" s="220" t="s">
        <v>180</v>
      </c>
      <c r="C904" s="169" t="s">
        <v>181</v>
      </c>
      <c r="D904" s="75" t="s">
        <v>182</v>
      </c>
      <c r="E904" s="75" t="s">
        <v>183</v>
      </c>
      <c r="F904" s="158" t="s">
        <v>184</v>
      </c>
      <c r="G904" s="170" t="s">
        <v>185</v>
      </c>
      <c r="H904" s="210"/>
    </row>
    <row r="905" spans="2:8" s="296" customFormat="1" x14ac:dyDescent="0.25">
      <c r="B905" s="221" t="s">
        <v>86</v>
      </c>
      <c r="C905" s="110">
        <f>+VLOOKUP(B905,MO!$D$13:$E$80,2,FALSE)</f>
        <v>94900</v>
      </c>
      <c r="D905" s="303">
        <v>0.85</v>
      </c>
      <c r="E905" s="156">
        <f>C905+(C905*D905)</f>
        <v>175565</v>
      </c>
      <c r="F905" s="172">
        <v>16</v>
      </c>
      <c r="G905" s="173">
        <f>+E905/F905</f>
        <v>10972.8125</v>
      </c>
      <c r="H905" s="878"/>
    </row>
    <row r="906" spans="2:8" s="296" customFormat="1" x14ac:dyDescent="0.25">
      <c r="B906" s="221"/>
      <c r="C906" s="110"/>
      <c r="D906" s="303"/>
      <c r="E906" s="156"/>
      <c r="F906" s="172"/>
      <c r="G906" s="173"/>
      <c r="H906" s="879"/>
    </row>
    <row r="907" spans="2:8" s="296" customFormat="1" x14ac:dyDescent="0.25">
      <c r="B907" s="223"/>
      <c r="C907" s="110"/>
      <c r="D907" s="303"/>
      <c r="E907" s="224"/>
      <c r="F907" s="172"/>
      <c r="G907" s="173"/>
      <c r="H907" s="880"/>
    </row>
    <row r="908" spans="2:8" s="296" customFormat="1" x14ac:dyDescent="0.25">
      <c r="B908" s="203"/>
      <c r="C908" s="65"/>
      <c r="D908" s="66"/>
      <c r="E908" s="66"/>
      <c r="F908" s="67"/>
      <c r="G908" s="115" t="s">
        <v>165</v>
      </c>
      <c r="H908" s="304">
        <f>+SUM(G905:G907)</f>
        <v>10972.8125</v>
      </c>
    </row>
    <row r="909" spans="2:8" s="296" customFormat="1" x14ac:dyDescent="0.25">
      <c r="B909" s="203"/>
      <c r="C909" s="65"/>
      <c r="D909" s="66"/>
      <c r="E909" s="66"/>
      <c r="F909" s="67"/>
      <c r="G909" s="65"/>
      <c r="H909" s="225"/>
    </row>
    <row r="910" spans="2:8" s="296" customFormat="1" ht="15.75" x14ac:dyDescent="0.25">
      <c r="B910" s="203"/>
      <c r="C910" s="65"/>
      <c r="D910" s="66"/>
      <c r="E910" s="66"/>
      <c r="F910" s="117" t="s">
        <v>186</v>
      </c>
      <c r="G910" s="118"/>
      <c r="H910" s="119">
        <f>ROUND(H908+H901+H894+H882,0)</f>
        <v>17792</v>
      </c>
    </row>
    <row r="911" spans="2:8" s="296" customFormat="1" x14ac:dyDescent="0.25">
      <c r="B911" s="203"/>
      <c r="C911" s="65"/>
      <c r="D911" s="66"/>
      <c r="E911" s="66"/>
      <c r="F911" s="67"/>
      <c r="G911" s="65"/>
      <c r="H911" s="204"/>
    </row>
    <row r="912" spans="2:8" s="296" customFormat="1" x14ac:dyDescent="0.25">
      <c r="B912" s="208" t="s">
        <v>187</v>
      </c>
      <c r="C912" s="65"/>
      <c r="D912" s="66"/>
      <c r="E912" s="66"/>
      <c r="F912" s="67"/>
      <c r="G912" s="65"/>
      <c r="H912" s="204"/>
    </row>
    <row r="913" spans="2:8" s="296" customFormat="1" x14ac:dyDescent="0.25">
      <c r="B913" s="226" t="s">
        <v>31</v>
      </c>
      <c r="C913" s="121"/>
      <c r="D913" s="122"/>
      <c r="E913" s="122"/>
      <c r="F913" s="123" t="s">
        <v>72</v>
      </c>
      <c r="G913" s="124"/>
      <c r="H913" s="210"/>
    </row>
    <row r="914" spans="2:8" s="296" customFormat="1" x14ac:dyDescent="0.25">
      <c r="B914" s="935" t="s">
        <v>24</v>
      </c>
      <c r="C914" s="936"/>
      <c r="D914" s="125"/>
      <c r="E914" s="125"/>
      <c r="F914" s="305">
        <f>+F847</f>
        <v>0.2</v>
      </c>
      <c r="G914" s="127"/>
      <c r="H914" s="227">
        <f>H910*F914</f>
        <v>3558.4</v>
      </c>
    </row>
    <row r="915" spans="2:8" s="296" customFormat="1" x14ac:dyDescent="0.25">
      <c r="B915" s="935" t="s">
        <v>25</v>
      </c>
      <c r="C915" s="936"/>
      <c r="D915" s="125"/>
      <c r="E915" s="125"/>
      <c r="F915" s="305">
        <f t="shared" ref="F915:F916" si="15">+F848</f>
        <v>0.05</v>
      </c>
      <c r="G915" s="127"/>
      <c r="H915" s="227">
        <f>H910*F915</f>
        <v>889.6</v>
      </c>
    </row>
    <row r="916" spans="2:8" s="296" customFormat="1" x14ac:dyDescent="0.25">
      <c r="B916" s="937" t="s">
        <v>27</v>
      </c>
      <c r="C916" s="938"/>
      <c r="D916" s="125"/>
      <c r="E916" s="125"/>
      <c r="F916" s="305">
        <f t="shared" si="15"/>
        <v>0.05</v>
      </c>
      <c r="G916" s="127"/>
      <c r="H916" s="227">
        <f>H910*F916</f>
        <v>889.6</v>
      </c>
    </row>
    <row r="917" spans="2:8" s="296" customFormat="1" x14ac:dyDescent="0.25">
      <c r="B917" s="203"/>
      <c r="C917" s="65"/>
      <c r="D917" s="66"/>
      <c r="E917" s="66"/>
      <c r="F917" s="67"/>
      <c r="G917" s="115" t="s">
        <v>165</v>
      </c>
      <c r="H917" s="214">
        <f>+SUM(H914:H916)</f>
        <v>5337.6</v>
      </c>
    </row>
    <row r="918" spans="2:8" s="296" customFormat="1" x14ac:dyDescent="0.25">
      <c r="B918" s="203"/>
      <c r="C918" s="65"/>
      <c r="D918" s="66"/>
      <c r="E918" s="66"/>
      <c r="F918" s="67"/>
      <c r="G918" s="65"/>
      <c r="H918" s="204"/>
    </row>
    <row r="919" spans="2:8" s="296" customFormat="1" x14ac:dyDescent="0.25">
      <c r="B919" s="203"/>
      <c r="C919" s="129" t="s">
        <v>188</v>
      </c>
      <c r="D919" s="66"/>
      <c r="E919" s="66"/>
      <c r="F919" s="117" t="s">
        <v>189</v>
      </c>
      <c r="G919" s="118"/>
      <c r="H919" s="228">
        <f>H910+H917</f>
        <v>23129.599999999999</v>
      </c>
    </row>
    <row r="920" spans="2:8" s="296" customFormat="1" x14ac:dyDescent="0.25">
      <c r="B920" s="306"/>
      <c r="C920" s="307"/>
      <c r="D920" s="307"/>
      <c r="E920" s="307"/>
      <c r="F920" s="307"/>
      <c r="G920" s="307"/>
      <c r="H920" s="308"/>
    </row>
    <row r="921" spans="2:8" s="296" customFormat="1" x14ac:dyDescent="0.25">
      <c r="B921" s="306"/>
      <c r="C921" s="307"/>
      <c r="D921" s="307"/>
      <c r="E921" s="307"/>
      <c r="F921" s="134" t="s">
        <v>190</v>
      </c>
      <c r="G921" s="307"/>
      <c r="H921" s="308"/>
    </row>
    <row r="922" spans="2:8" s="296" customFormat="1" x14ac:dyDescent="0.25">
      <c r="B922" s="306"/>
      <c r="C922" s="307"/>
      <c r="D922" s="307"/>
      <c r="E922" s="307"/>
      <c r="F922" s="134" t="s">
        <v>191</v>
      </c>
      <c r="G922" s="307"/>
      <c r="H922" s="308"/>
    </row>
    <row r="923" spans="2:8" s="296" customFormat="1" x14ac:dyDescent="0.25">
      <c r="B923" s="306"/>
      <c r="C923" s="307"/>
      <c r="D923" s="307"/>
      <c r="E923" s="307"/>
      <c r="F923" s="134" t="s">
        <v>192</v>
      </c>
      <c r="G923" s="307"/>
      <c r="H923" s="308"/>
    </row>
    <row r="924" spans="2:8" s="296" customFormat="1" x14ac:dyDescent="0.25">
      <c r="B924" s="306"/>
      <c r="C924" s="307"/>
      <c r="D924" s="307"/>
      <c r="E924" s="307"/>
      <c r="F924" s="134" t="s">
        <v>193</v>
      </c>
      <c r="G924" s="307"/>
      <c r="H924" s="308"/>
    </row>
    <row r="925" spans="2:8" s="296" customFormat="1" x14ac:dyDescent="0.25">
      <c r="B925" s="306"/>
      <c r="C925" s="307"/>
      <c r="D925" s="307"/>
      <c r="E925" s="307"/>
      <c r="F925" s="307"/>
      <c r="G925" s="307"/>
      <c r="H925" s="308"/>
    </row>
    <row r="926" spans="2:8" s="296" customFormat="1" x14ac:dyDescent="0.25">
      <c r="B926" s="306"/>
      <c r="C926" s="135" t="s">
        <v>194</v>
      </c>
      <c r="D926" s="307"/>
      <c r="E926" s="307"/>
      <c r="F926" s="307"/>
      <c r="G926" s="307"/>
      <c r="H926" s="308"/>
    </row>
    <row r="927" spans="2:8" s="296" customFormat="1" x14ac:dyDescent="0.25">
      <c r="B927" s="306"/>
      <c r="C927" s="136" t="s">
        <v>195</v>
      </c>
      <c r="D927" s="307"/>
      <c r="E927" s="307"/>
      <c r="F927" s="307"/>
      <c r="G927" s="307"/>
      <c r="H927" s="308"/>
    </row>
    <row r="928" spans="2:8" s="296" customFormat="1" x14ac:dyDescent="0.25">
      <c r="B928" s="306"/>
      <c r="C928" s="137">
        <v>1</v>
      </c>
      <c r="D928" s="307"/>
      <c r="E928" s="307"/>
      <c r="F928" s="307"/>
      <c r="G928" s="307"/>
      <c r="H928" s="308"/>
    </row>
    <row r="929" spans="2:8" s="296" customFormat="1" x14ac:dyDescent="0.25">
      <c r="B929" s="306"/>
      <c r="C929" s="137">
        <v>2</v>
      </c>
      <c r="D929" s="307"/>
      <c r="E929" s="307"/>
      <c r="F929" s="307"/>
      <c r="G929" s="307"/>
      <c r="H929" s="308"/>
    </row>
    <row r="930" spans="2:8" s="296" customFormat="1" x14ac:dyDescent="0.25">
      <c r="B930" s="306"/>
      <c r="C930" s="137">
        <v>3</v>
      </c>
      <c r="D930" s="307"/>
      <c r="E930" s="307"/>
      <c r="F930" s="307"/>
      <c r="G930" s="307"/>
      <c r="H930" s="308"/>
    </row>
    <row r="931" spans="2:8" s="296" customFormat="1" x14ac:dyDescent="0.25">
      <c r="B931" s="306"/>
      <c r="C931" s="137"/>
      <c r="D931" s="307"/>
      <c r="E931" s="307"/>
      <c r="F931" s="134" t="s">
        <v>190</v>
      </c>
      <c r="G931" s="307"/>
      <c r="H931" s="308"/>
    </row>
    <row r="932" spans="2:8" s="296" customFormat="1" x14ac:dyDescent="0.25">
      <c r="B932" s="306"/>
      <c r="C932" s="307"/>
      <c r="D932" s="307"/>
      <c r="E932" s="307"/>
      <c r="F932" s="134" t="s">
        <v>191</v>
      </c>
      <c r="G932" s="307"/>
      <c r="H932" s="308"/>
    </row>
    <row r="933" spans="2:8" s="296" customFormat="1" x14ac:dyDescent="0.25">
      <c r="B933" s="306"/>
      <c r="C933" s="307"/>
      <c r="D933" s="307"/>
      <c r="E933" s="307"/>
      <c r="F933" s="134" t="s">
        <v>196</v>
      </c>
      <c r="G933" s="307"/>
      <c r="H933" s="308"/>
    </row>
    <row r="934" spans="2:8" s="296" customFormat="1" x14ac:dyDescent="0.25">
      <c r="B934" s="306"/>
      <c r="C934" s="307"/>
      <c r="D934" s="307"/>
      <c r="E934" s="307"/>
      <c r="F934" s="134" t="s">
        <v>193</v>
      </c>
      <c r="G934" s="307"/>
      <c r="H934" s="308"/>
    </row>
    <row r="935" spans="2:8" s="296" customFormat="1" x14ac:dyDescent="0.25">
      <c r="B935" s="306"/>
      <c r="C935" s="307"/>
      <c r="D935" s="307"/>
      <c r="E935" s="307"/>
      <c r="F935" s="134"/>
      <c r="G935" s="307"/>
      <c r="H935" s="308"/>
    </row>
    <row r="936" spans="2:8" s="197" customFormat="1" x14ac:dyDescent="0.25">
      <c r="B936" s="853"/>
      <c r="C936" s="854"/>
      <c r="D936" s="859" t="s">
        <v>148</v>
      </c>
      <c r="E936" s="860"/>
      <c r="F936" s="861"/>
      <c r="G936" s="198" t="s">
        <v>149</v>
      </c>
      <c r="H936" s="199" t="s">
        <v>150</v>
      </c>
    </row>
    <row r="937" spans="2:8" s="197" customFormat="1" x14ac:dyDescent="0.25">
      <c r="B937" s="855"/>
      <c r="C937" s="856"/>
      <c r="D937" s="862"/>
      <c r="E937" s="863"/>
      <c r="F937" s="864"/>
      <c r="G937" s="59" t="s">
        <v>151</v>
      </c>
      <c r="H937" s="200"/>
    </row>
    <row r="938" spans="2:8" s="197" customFormat="1" x14ac:dyDescent="0.25">
      <c r="B938" s="855"/>
      <c r="C938" s="856"/>
      <c r="D938" s="862"/>
      <c r="E938" s="863"/>
      <c r="F938" s="864"/>
      <c r="G938" s="59" t="s">
        <v>152</v>
      </c>
      <c r="H938" s="201">
        <v>44901</v>
      </c>
    </row>
    <row r="939" spans="2:8" s="197" customFormat="1" x14ac:dyDescent="0.25">
      <c r="B939" s="857"/>
      <c r="C939" s="858"/>
      <c r="D939" s="865"/>
      <c r="E939" s="866"/>
      <c r="F939" s="867"/>
      <c r="G939" s="62"/>
      <c r="H939" s="202"/>
    </row>
    <row r="940" spans="2:8" s="197" customFormat="1" x14ac:dyDescent="0.25">
      <c r="B940" s="203"/>
      <c r="C940" s="65"/>
      <c r="D940" s="66"/>
      <c r="E940" s="66"/>
      <c r="F940" s="67"/>
      <c r="G940" s="65"/>
      <c r="H940" s="204"/>
    </row>
    <row r="941" spans="2:8" s="197" customFormat="1" x14ac:dyDescent="0.25">
      <c r="B941" s="205" t="s">
        <v>153</v>
      </c>
      <c r="C941" s="868" t="str">
        <f>PRESUPUESTO!F28</f>
        <v>Desmonte Estructura Madera existente (Incluye retiro de material sobrante y disposición final en R.S.)</v>
      </c>
      <c r="D941" s="868"/>
      <c r="E941" s="868"/>
      <c r="F941" s="868"/>
      <c r="G941" s="868"/>
      <c r="H941" s="206" t="s">
        <v>154</v>
      </c>
    </row>
    <row r="942" spans="2:8" s="197" customFormat="1" x14ac:dyDescent="0.25">
      <c r="B942" s="648">
        <f>PRESUPUESTO!B28</f>
        <v>2.0699999999999985</v>
      </c>
      <c r="C942" s="868"/>
      <c r="D942" s="868"/>
      <c r="E942" s="868"/>
      <c r="F942" s="868"/>
      <c r="G942" s="868"/>
      <c r="H942" s="206" t="str">
        <f>PRESUPUESTO!G28</f>
        <v>M2</v>
      </c>
    </row>
    <row r="943" spans="2:8" s="197" customFormat="1" x14ac:dyDescent="0.25">
      <c r="B943" s="208" t="s">
        <v>155</v>
      </c>
      <c r="C943" s="65"/>
      <c r="D943" s="66"/>
      <c r="E943" s="66"/>
      <c r="F943" s="67"/>
      <c r="G943" s="65"/>
      <c r="H943" s="204"/>
    </row>
    <row r="944" spans="2:8" s="197" customFormat="1" x14ac:dyDescent="0.25">
      <c r="B944" s="209" t="s">
        <v>156</v>
      </c>
      <c r="C944" s="74"/>
      <c r="D944" s="75" t="s">
        <v>157</v>
      </c>
      <c r="E944" s="75" t="s">
        <v>158</v>
      </c>
      <c r="F944" s="75" t="s">
        <v>159</v>
      </c>
      <c r="G944" s="76" t="s">
        <v>160</v>
      </c>
      <c r="H944" s="210"/>
    </row>
    <row r="945" spans="2:8" s="197" customFormat="1" ht="15" customHeight="1" x14ac:dyDescent="0.25">
      <c r="B945" s="892" t="s">
        <v>161</v>
      </c>
      <c r="C945" s="892"/>
      <c r="D945" s="235" t="s">
        <v>162</v>
      </c>
      <c r="E945" s="416">
        <v>0.05</v>
      </c>
      <c r="F945" s="160">
        <f>+H975</f>
        <v>13167.375</v>
      </c>
      <c r="G945" s="333">
        <f>F945*E945</f>
        <v>658.36875000000009</v>
      </c>
      <c r="H945" s="878"/>
    </row>
    <row r="946" spans="2:8" s="197" customFormat="1" ht="15" customHeight="1" x14ac:dyDescent="0.25">
      <c r="B946" s="892" t="s">
        <v>239</v>
      </c>
      <c r="C946" s="892"/>
      <c r="D946" s="235" t="s">
        <v>248</v>
      </c>
      <c r="E946" s="281">
        <f>+E948/(1.643*16)</f>
        <v>1.1412051125989043E-2</v>
      </c>
      <c r="F946" s="160">
        <v>155000</v>
      </c>
      <c r="G946" s="333">
        <f>+F946*E946</f>
        <v>1768.8679245283017</v>
      </c>
      <c r="H946" s="879"/>
    </row>
    <row r="947" spans="2:8" s="197" customFormat="1" ht="15" customHeight="1" x14ac:dyDescent="0.25">
      <c r="B947" s="925" t="s">
        <v>249</v>
      </c>
      <c r="C947" s="926"/>
      <c r="D947" s="257" t="s">
        <v>164</v>
      </c>
      <c r="E947" s="235">
        <f>1/F972</f>
        <v>3.3333333333333333E-2</v>
      </c>
      <c r="F947" s="373">
        <f>(90000/7)*1.04</f>
        <v>13371.428571428572</v>
      </c>
      <c r="G947" s="333">
        <f>+F947*E947</f>
        <v>445.71428571428572</v>
      </c>
      <c r="H947" s="879"/>
    </row>
    <row r="948" spans="2:8" s="197" customFormat="1" ht="15" customHeight="1" x14ac:dyDescent="0.25">
      <c r="B948" s="892" t="s">
        <v>241</v>
      </c>
      <c r="C948" s="892"/>
      <c r="D948" s="235" t="s">
        <v>18</v>
      </c>
      <c r="E948" s="235">
        <f>(0.15*2)</f>
        <v>0.3</v>
      </c>
      <c r="F948" s="160">
        <f>9500*1.8</f>
        <v>17100</v>
      </c>
      <c r="G948" s="333">
        <f>+F948*E948/2</f>
        <v>2565</v>
      </c>
      <c r="H948" s="880"/>
    </row>
    <row r="949" spans="2:8" s="197" customFormat="1" x14ac:dyDescent="0.25">
      <c r="B949" s="242"/>
      <c r="C949" s="243"/>
      <c r="D949" s="244"/>
      <c r="E949" s="244"/>
      <c r="F949" s="245"/>
      <c r="G949" s="246" t="s">
        <v>165</v>
      </c>
      <c r="H949" s="373">
        <f>+SUM(G945:G948)</f>
        <v>5437.9509602425878</v>
      </c>
    </row>
    <row r="950" spans="2:8" s="197" customFormat="1" x14ac:dyDescent="0.25">
      <c r="B950" s="242"/>
      <c r="C950" s="243"/>
      <c r="D950" s="244"/>
      <c r="E950" s="244"/>
      <c r="F950" s="245"/>
      <c r="G950" s="243"/>
      <c r="H950" s="204"/>
    </row>
    <row r="951" spans="2:8" s="197" customFormat="1" x14ac:dyDescent="0.25">
      <c r="B951" s="247" t="s">
        <v>166</v>
      </c>
      <c r="C951" s="243"/>
      <c r="D951" s="244"/>
      <c r="E951" s="244"/>
      <c r="F951" s="245"/>
      <c r="G951" s="243"/>
      <c r="H951" s="204"/>
    </row>
    <row r="952" spans="2:8" s="197" customFormat="1" x14ac:dyDescent="0.25">
      <c r="B952" s="248" t="s">
        <v>156</v>
      </c>
      <c r="C952" s="249"/>
      <c r="D952" s="250" t="s">
        <v>157</v>
      </c>
      <c r="E952" s="250" t="s">
        <v>158</v>
      </c>
      <c r="F952" s="251" t="s">
        <v>160</v>
      </c>
      <c r="G952" s="252" t="s">
        <v>167</v>
      </c>
      <c r="H952" s="210"/>
    </row>
    <row r="953" spans="2:8" s="197" customFormat="1" ht="15" customHeight="1" x14ac:dyDescent="0.25">
      <c r="B953" s="893" t="s">
        <v>168</v>
      </c>
      <c r="C953" s="894"/>
      <c r="D953" s="253" t="s">
        <v>169</v>
      </c>
      <c r="E953" s="254">
        <f>+E945</f>
        <v>0.05</v>
      </c>
      <c r="F953" s="374">
        <f>+F945*0.5</f>
        <v>6583.6875</v>
      </c>
      <c r="G953" s="375">
        <f t="shared" ref="G953:G960" si="16">F953*E953</f>
        <v>329.18437500000005</v>
      </c>
      <c r="H953" s="878"/>
    </row>
    <row r="954" spans="2:8" s="197" customFormat="1" ht="15" customHeight="1" x14ac:dyDescent="0.25">
      <c r="B954" s="895"/>
      <c r="C954" s="895"/>
      <c r="D954" s="235"/>
      <c r="E954" s="241"/>
      <c r="F954" s="369"/>
      <c r="G954" s="372">
        <f t="shared" si="16"/>
        <v>0</v>
      </c>
      <c r="H954" s="879"/>
    </row>
    <row r="955" spans="2:8" s="197" customFormat="1" x14ac:dyDescent="0.25">
      <c r="B955" s="896"/>
      <c r="C955" s="896"/>
      <c r="D955" s="235"/>
      <c r="E955" s="241"/>
      <c r="F955" s="370"/>
      <c r="G955" s="372">
        <f t="shared" si="16"/>
        <v>0</v>
      </c>
      <c r="H955" s="879"/>
    </row>
    <row r="956" spans="2:8" s="197" customFormat="1" x14ac:dyDescent="0.25">
      <c r="B956" s="896"/>
      <c r="C956" s="896"/>
      <c r="D956" s="235"/>
      <c r="E956" s="241"/>
      <c r="F956" s="370"/>
      <c r="G956" s="372">
        <f t="shared" si="16"/>
        <v>0</v>
      </c>
      <c r="H956" s="879"/>
    </row>
    <row r="957" spans="2:8" s="197" customFormat="1" x14ac:dyDescent="0.25">
      <c r="B957" s="896"/>
      <c r="C957" s="896"/>
      <c r="D957" s="235"/>
      <c r="E957" s="241"/>
      <c r="F957" s="370"/>
      <c r="G957" s="372">
        <f t="shared" si="16"/>
        <v>0</v>
      </c>
      <c r="H957" s="879"/>
    </row>
    <row r="958" spans="2:8" s="197" customFormat="1" ht="15" customHeight="1" x14ac:dyDescent="0.25">
      <c r="B958" s="892"/>
      <c r="C958" s="892"/>
      <c r="D958" s="235"/>
      <c r="E958" s="241"/>
      <c r="F958" s="370"/>
      <c r="G958" s="372">
        <f t="shared" si="16"/>
        <v>0</v>
      </c>
      <c r="H958" s="879"/>
    </row>
    <row r="959" spans="2:8" s="197" customFormat="1" x14ac:dyDescent="0.25">
      <c r="B959" s="896"/>
      <c r="C959" s="896"/>
      <c r="D959" s="235"/>
      <c r="E959" s="241"/>
      <c r="F959" s="370"/>
      <c r="G959" s="372">
        <f t="shared" si="16"/>
        <v>0</v>
      </c>
      <c r="H959" s="879"/>
    </row>
    <row r="960" spans="2:8" s="197" customFormat="1" x14ac:dyDescent="0.25">
      <c r="B960" s="896"/>
      <c r="C960" s="896"/>
      <c r="D960" s="235"/>
      <c r="E960" s="241"/>
      <c r="F960" s="370"/>
      <c r="G960" s="372">
        <f t="shared" si="16"/>
        <v>0</v>
      </c>
      <c r="H960" s="880"/>
    </row>
    <row r="961" spans="2:8" s="197" customFormat="1" x14ac:dyDescent="0.25">
      <c r="B961" s="242"/>
      <c r="C961" s="243"/>
      <c r="D961" s="244"/>
      <c r="E961" s="244"/>
      <c r="F961" s="245"/>
      <c r="G961" s="246" t="s">
        <v>165</v>
      </c>
      <c r="H961" s="373">
        <f>+SUM(G953:G960)</f>
        <v>329.18437500000005</v>
      </c>
    </row>
    <row r="962" spans="2:8" s="197" customFormat="1" x14ac:dyDescent="0.25">
      <c r="B962" s="242"/>
      <c r="C962" s="243"/>
      <c r="D962" s="244"/>
      <c r="E962" s="244"/>
      <c r="F962" s="245"/>
      <c r="G962" s="243"/>
      <c r="H962" s="204"/>
    </row>
    <row r="963" spans="2:8" s="197" customFormat="1" x14ac:dyDescent="0.25">
      <c r="B963" s="247" t="s">
        <v>174</v>
      </c>
      <c r="C963" s="243"/>
      <c r="D963" s="244"/>
      <c r="E963" s="244"/>
      <c r="F963" s="245"/>
      <c r="G963" s="243"/>
      <c r="H963" s="204"/>
    </row>
    <row r="964" spans="2:8" s="197" customFormat="1" x14ac:dyDescent="0.25">
      <c r="B964" s="248" t="s">
        <v>156</v>
      </c>
      <c r="C964" s="249"/>
      <c r="D964" s="250" t="s">
        <v>175</v>
      </c>
      <c r="E964" s="250" t="s">
        <v>176</v>
      </c>
      <c r="F964" s="251" t="s">
        <v>177</v>
      </c>
      <c r="G964" s="252" t="s">
        <v>178</v>
      </c>
      <c r="H964" s="218" t="s">
        <v>160</v>
      </c>
    </row>
    <row r="965" spans="2:8" s="197" customFormat="1" x14ac:dyDescent="0.25">
      <c r="B965" s="910" t="s">
        <v>242</v>
      </c>
      <c r="C965" s="910"/>
      <c r="D965" s="257"/>
      <c r="E965" s="258">
        <v>23</v>
      </c>
      <c r="F965" s="257">
        <f>+E948</f>
        <v>0.3</v>
      </c>
      <c r="G965" s="417">
        <v>1900</v>
      </c>
      <c r="H965" s="376">
        <f>+E965*F965*G965</f>
        <v>13109.999999999998</v>
      </c>
    </row>
    <row r="966" spans="2:8" s="197" customFormat="1" x14ac:dyDescent="0.25">
      <c r="B966" s="895"/>
      <c r="C966" s="895"/>
      <c r="D966" s="235"/>
      <c r="E966" s="241"/>
      <c r="F966" s="260"/>
      <c r="G966" s="372">
        <f>F966*E966</f>
        <v>0</v>
      </c>
      <c r="H966" s="376">
        <f>+E966*F966*G966</f>
        <v>0</v>
      </c>
    </row>
    <row r="967" spans="2:8" s="197" customFormat="1" x14ac:dyDescent="0.25">
      <c r="B967" s="896"/>
      <c r="C967" s="896"/>
      <c r="D967" s="235"/>
      <c r="E967" s="241"/>
      <c r="F967" s="168"/>
      <c r="G967" s="372">
        <f>F967*E967</f>
        <v>0</v>
      </c>
      <c r="H967" s="376">
        <f>+E967*F967*G967</f>
        <v>0</v>
      </c>
    </row>
    <row r="968" spans="2:8" s="197" customFormat="1" x14ac:dyDescent="0.25">
      <c r="B968" s="242"/>
      <c r="C968" s="243"/>
      <c r="D968" s="244"/>
      <c r="E968" s="244"/>
      <c r="F968" s="245"/>
      <c r="G968" s="246" t="s">
        <v>165</v>
      </c>
      <c r="H968" s="373">
        <f>+SUM(H965:H967)</f>
        <v>13109.999999999998</v>
      </c>
    </row>
    <row r="969" spans="2:8" s="197" customFormat="1" x14ac:dyDescent="0.25">
      <c r="B969" s="242"/>
      <c r="C969" s="243"/>
      <c r="D969" s="244"/>
      <c r="E969" s="244"/>
      <c r="F969" s="245"/>
      <c r="G969" s="243"/>
      <c r="H969" s="204"/>
    </row>
    <row r="970" spans="2:8" s="197" customFormat="1" x14ac:dyDescent="0.25">
      <c r="B970" s="247" t="s">
        <v>179</v>
      </c>
      <c r="C970" s="243"/>
      <c r="D970" s="244"/>
      <c r="E970" s="244"/>
      <c r="F970" s="245"/>
      <c r="G970" s="243"/>
      <c r="H970" s="204"/>
    </row>
    <row r="971" spans="2:8" s="197" customFormat="1" x14ac:dyDescent="0.25">
      <c r="B971" s="261" t="s">
        <v>180</v>
      </c>
      <c r="C971" s="262" t="s">
        <v>181</v>
      </c>
      <c r="D971" s="250" t="s">
        <v>182</v>
      </c>
      <c r="E971" s="250" t="s">
        <v>183</v>
      </c>
      <c r="F971" s="251" t="s">
        <v>184</v>
      </c>
      <c r="G971" s="263" t="s">
        <v>185</v>
      </c>
      <c r="H971" s="210"/>
    </row>
    <row r="972" spans="2:8" s="197" customFormat="1" x14ac:dyDescent="0.25">
      <c r="B972" s="264" t="s">
        <v>81</v>
      </c>
      <c r="C972" s="110">
        <v>118625</v>
      </c>
      <c r="D972" s="171">
        <v>0.85</v>
      </c>
      <c r="E972" s="372">
        <f>C972+(C972*D972)</f>
        <v>219456.25</v>
      </c>
      <c r="F972" s="172">
        <v>30</v>
      </c>
      <c r="G972" s="377">
        <f>+E972/F972</f>
        <v>7315.208333333333</v>
      </c>
      <c r="H972" s="878"/>
    </row>
    <row r="973" spans="2:8" s="197" customFormat="1" x14ac:dyDescent="0.25">
      <c r="B973" s="264" t="s">
        <v>86</v>
      </c>
      <c r="C973" s="110">
        <v>94900</v>
      </c>
      <c r="D973" s="171">
        <v>0.85</v>
      </c>
      <c r="E973" s="372">
        <f>C973+(C973*D973)</f>
        <v>175565</v>
      </c>
      <c r="F973" s="172">
        <v>30</v>
      </c>
      <c r="G973" s="377">
        <f>+E973/F973</f>
        <v>5852.166666666667</v>
      </c>
      <c r="H973" s="879"/>
    </row>
    <row r="974" spans="2:8" s="197" customFormat="1" x14ac:dyDescent="0.25">
      <c r="B974" s="256"/>
      <c r="C974" s="265"/>
      <c r="D974" s="171"/>
      <c r="E974" s="266"/>
      <c r="F974" s="172"/>
      <c r="G974" s="377"/>
      <c r="H974" s="880"/>
    </row>
    <row r="975" spans="2:8" s="197" customFormat="1" x14ac:dyDescent="0.25">
      <c r="B975" s="203"/>
      <c r="C975" s="65"/>
      <c r="D975" s="66"/>
      <c r="E975" s="66"/>
      <c r="F975" s="67"/>
      <c r="G975" s="115" t="s">
        <v>165</v>
      </c>
      <c r="H975" s="373">
        <f>+SUM(G972:G974)</f>
        <v>13167.375</v>
      </c>
    </row>
    <row r="976" spans="2:8" s="197" customFormat="1" x14ac:dyDescent="0.25">
      <c r="B976" s="203"/>
      <c r="C976" s="65"/>
      <c r="D976" s="66"/>
      <c r="E976" s="66"/>
      <c r="F976" s="67"/>
      <c r="G976" s="65"/>
      <c r="H976" s="225"/>
    </row>
    <row r="977" spans="2:8" s="197" customFormat="1" ht="15.75" x14ac:dyDescent="0.25">
      <c r="B977" s="203"/>
      <c r="C977" s="65"/>
      <c r="D977" s="66"/>
      <c r="E977" s="66"/>
      <c r="F977" s="117" t="s">
        <v>186</v>
      </c>
      <c r="G977" s="118"/>
      <c r="H977" s="119">
        <f>ROUND(H975+H968+H961+H949,0)</f>
        <v>32045</v>
      </c>
    </row>
    <row r="978" spans="2:8" s="197" customFormat="1" x14ac:dyDescent="0.25">
      <c r="B978" s="203"/>
      <c r="C978" s="65"/>
      <c r="D978" s="66"/>
      <c r="E978" s="66"/>
      <c r="F978" s="67"/>
      <c r="G978" s="65"/>
      <c r="H978" s="204"/>
    </row>
    <row r="979" spans="2:8" s="197" customFormat="1" x14ac:dyDescent="0.25">
      <c r="B979" s="208" t="s">
        <v>187</v>
      </c>
      <c r="C979" s="65"/>
      <c r="D979" s="66"/>
      <c r="E979" s="66"/>
      <c r="F979" s="67"/>
      <c r="G979" s="65"/>
      <c r="H979" s="204"/>
    </row>
    <row r="980" spans="2:8" s="197" customFormat="1" x14ac:dyDescent="0.25">
      <c r="B980" s="226" t="s">
        <v>31</v>
      </c>
      <c r="C980" s="121"/>
      <c r="D980" s="122"/>
      <c r="E980" s="122"/>
      <c r="F980" s="123" t="s">
        <v>72</v>
      </c>
      <c r="G980" s="124"/>
      <c r="H980" s="210"/>
    </row>
    <row r="981" spans="2:8" s="197" customFormat="1" x14ac:dyDescent="0.25">
      <c r="B981" s="851" t="s">
        <v>24</v>
      </c>
      <c r="C981" s="851"/>
      <c r="D981" s="125"/>
      <c r="E981" s="125"/>
      <c r="F981" s="126">
        <f>+F914</f>
        <v>0.2</v>
      </c>
      <c r="G981" s="127"/>
      <c r="H981" s="378">
        <f>H977*F981</f>
        <v>6409</v>
      </c>
    </row>
    <row r="982" spans="2:8" s="197" customFormat="1" x14ac:dyDescent="0.25">
      <c r="B982" s="851" t="s">
        <v>25</v>
      </c>
      <c r="C982" s="851"/>
      <c r="D982" s="125"/>
      <c r="E982" s="125"/>
      <c r="F982" s="126">
        <f t="shared" ref="F982:F983" si="17">+F915</f>
        <v>0.05</v>
      </c>
      <c r="G982" s="127"/>
      <c r="H982" s="378">
        <f>H977*F982</f>
        <v>1602.25</v>
      </c>
    </row>
    <row r="983" spans="2:8" s="197" customFormat="1" x14ac:dyDescent="0.25">
      <c r="B983" s="852" t="s">
        <v>27</v>
      </c>
      <c r="C983" s="852"/>
      <c r="D983" s="125"/>
      <c r="E983" s="125"/>
      <c r="F983" s="126">
        <f t="shared" si="17"/>
        <v>0.05</v>
      </c>
      <c r="G983" s="127"/>
      <c r="H983" s="378">
        <f>H977*F983</f>
        <v>1602.25</v>
      </c>
    </row>
    <row r="984" spans="2:8" s="197" customFormat="1" x14ac:dyDescent="0.25">
      <c r="B984" s="203"/>
      <c r="C984" s="65"/>
      <c r="D984" s="66"/>
      <c r="E984" s="66"/>
      <c r="F984" s="67"/>
      <c r="G984" s="115" t="s">
        <v>165</v>
      </c>
      <c r="H984" s="373">
        <f>+SUM(H981:H983)</f>
        <v>9613.5</v>
      </c>
    </row>
    <row r="985" spans="2:8" s="197" customFormat="1" x14ac:dyDescent="0.25">
      <c r="B985" s="203"/>
      <c r="C985" s="65"/>
      <c r="D985" s="66"/>
      <c r="E985" s="66"/>
      <c r="F985" s="67"/>
      <c r="G985" s="65"/>
      <c r="H985" s="204"/>
    </row>
    <row r="986" spans="2:8" s="197" customFormat="1" x14ac:dyDescent="0.25">
      <c r="B986" s="203"/>
      <c r="C986" s="129" t="s">
        <v>188</v>
      </c>
      <c r="D986" s="66"/>
      <c r="E986" s="66"/>
      <c r="F986" s="117" t="s">
        <v>189</v>
      </c>
      <c r="G986" s="118"/>
      <c r="H986" s="379">
        <f>H977+H984</f>
        <v>41658.5</v>
      </c>
    </row>
    <row r="987" spans="2:8" s="197" customFormat="1" x14ac:dyDescent="0.25">
      <c r="B987" s="229"/>
      <c r="C987" s="185"/>
      <c r="D987" s="185"/>
      <c r="E987" s="185"/>
      <c r="F987" s="185"/>
      <c r="G987" s="185"/>
      <c r="H987" s="230"/>
    </row>
    <row r="988" spans="2:8" s="197" customFormat="1" x14ac:dyDescent="0.25">
      <c r="B988" s="229"/>
      <c r="C988" s="185"/>
      <c r="D988" s="185"/>
      <c r="E988" s="185"/>
      <c r="F988" s="134" t="s">
        <v>190</v>
      </c>
      <c r="G988" s="185"/>
      <c r="H988" s="230"/>
    </row>
    <row r="989" spans="2:8" s="197" customFormat="1" x14ac:dyDescent="0.25">
      <c r="B989" s="229"/>
      <c r="C989" s="185"/>
      <c r="D989" s="185"/>
      <c r="E989" s="185"/>
      <c r="F989" s="134" t="s">
        <v>191</v>
      </c>
      <c r="G989" s="185"/>
      <c r="H989" s="230"/>
    </row>
    <row r="990" spans="2:8" s="197" customFormat="1" x14ac:dyDescent="0.25">
      <c r="B990" s="229"/>
      <c r="C990" s="185"/>
      <c r="D990" s="185"/>
      <c r="E990" s="185"/>
      <c r="F990" s="134" t="s">
        <v>192</v>
      </c>
      <c r="G990" s="185"/>
      <c r="H990" s="230"/>
    </row>
    <row r="991" spans="2:8" s="197" customFormat="1" x14ac:dyDescent="0.25">
      <c r="B991" s="229"/>
      <c r="C991" s="185"/>
      <c r="D991" s="185"/>
      <c r="E991" s="185"/>
      <c r="F991" s="134" t="s">
        <v>193</v>
      </c>
      <c r="G991" s="185"/>
      <c r="H991" s="230"/>
    </row>
    <row r="992" spans="2:8" s="197" customFormat="1" x14ac:dyDescent="0.25">
      <c r="B992" s="229"/>
      <c r="C992" s="185"/>
      <c r="D992" s="185"/>
      <c r="E992" s="185"/>
      <c r="F992" s="185"/>
      <c r="G992" s="185"/>
      <c r="H992" s="230"/>
    </row>
    <row r="993" spans="2:8" s="197" customFormat="1" x14ac:dyDescent="0.25">
      <c r="B993" s="229"/>
      <c r="C993" s="135" t="s">
        <v>194</v>
      </c>
      <c r="D993" s="185"/>
      <c r="E993" s="185"/>
      <c r="F993" s="185"/>
      <c r="G993" s="185"/>
      <c r="H993" s="230"/>
    </row>
    <row r="994" spans="2:8" s="197" customFormat="1" x14ac:dyDescent="0.25">
      <c r="B994" s="229"/>
      <c r="C994" s="136" t="s">
        <v>195</v>
      </c>
      <c r="D994" s="185"/>
      <c r="E994" s="185"/>
      <c r="F994" s="185"/>
      <c r="G994" s="185"/>
      <c r="H994" s="230"/>
    </row>
    <row r="995" spans="2:8" s="197" customFormat="1" x14ac:dyDescent="0.25">
      <c r="B995" s="229"/>
      <c r="C995" s="137">
        <v>1</v>
      </c>
      <c r="D995" s="185"/>
      <c r="E995" s="185"/>
      <c r="F995" s="185"/>
      <c r="G995" s="185"/>
      <c r="H995" s="230"/>
    </row>
    <row r="996" spans="2:8" s="197" customFormat="1" x14ac:dyDescent="0.25">
      <c r="B996" s="229"/>
      <c r="C996" s="137">
        <v>2</v>
      </c>
      <c r="D996" s="185"/>
      <c r="E996" s="185"/>
      <c r="F996" s="185"/>
      <c r="G996" s="185"/>
      <c r="H996" s="230"/>
    </row>
    <row r="997" spans="2:8" s="197" customFormat="1" x14ac:dyDescent="0.25">
      <c r="B997" s="229"/>
      <c r="C997" s="137">
        <v>3</v>
      </c>
      <c r="D997" s="185"/>
      <c r="E997" s="185"/>
      <c r="F997" s="185"/>
      <c r="G997" s="185"/>
      <c r="H997" s="230"/>
    </row>
    <row r="998" spans="2:8" s="197" customFormat="1" x14ac:dyDescent="0.25">
      <c r="B998" s="229"/>
      <c r="C998" s="137"/>
      <c r="D998" s="185"/>
      <c r="E998" s="185"/>
      <c r="F998" s="134" t="s">
        <v>190</v>
      </c>
      <c r="G998" s="185"/>
      <c r="H998" s="230"/>
    </row>
    <row r="999" spans="2:8" s="197" customFormat="1" x14ac:dyDescent="0.25">
      <c r="B999" s="229"/>
      <c r="C999" s="185"/>
      <c r="D999" s="185"/>
      <c r="E999" s="185"/>
      <c r="F999" s="134" t="s">
        <v>191</v>
      </c>
      <c r="G999" s="185"/>
      <c r="H999" s="230"/>
    </row>
    <row r="1000" spans="2:8" s="197" customFormat="1" x14ac:dyDescent="0.25">
      <c r="B1000" s="229"/>
      <c r="C1000" s="185"/>
      <c r="D1000" s="185"/>
      <c r="E1000" s="185"/>
      <c r="F1000" s="134" t="s">
        <v>196</v>
      </c>
      <c r="G1000" s="185"/>
      <c r="H1000" s="230"/>
    </row>
    <row r="1001" spans="2:8" s="197" customFormat="1" x14ac:dyDescent="0.25">
      <c r="B1001" s="229"/>
      <c r="C1001" s="185"/>
      <c r="D1001" s="185"/>
      <c r="E1001" s="185"/>
      <c r="F1001" s="134" t="s">
        <v>193</v>
      </c>
      <c r="G1001" s="185"/>
      <c r="H1001" s="230"/>
    </row>
    <row r="1002" spans="2:8" s="197" customFormat="1" x14ac:dyDescent="0.25">
      <c r="B1002" s="229"/>
      <c r="C1002" s="185"/>
      <c r="D1002" s="185"/>
      <c r="E1002" s="185"/>
      <c r="F1002" s="134"/>
      <c r="G1002" s="185"/>
      <c r="H1002" s="230"/>
    </row>
    <row r="1003" spans="2:8" s="267" customFormat="1" x14ac:dyDescent="0.25">
      <c r="B1003" s="853"/>
      <c r="C1003" s="854"/>
      <c r="D1003" s="859" t="s">
        <v>148</v>
      </c>
      <c r="E1003" s="860"/>
      <c r="F1003" s="861"/>
      <c r="G1003" s="198" t="s">
        <v>149</v>
      </c>
      <c r="H1003" s="199" t="s">
        <v>150</v>
      </c>
    </row>
    <row r="1004" spans="2:8" s="267" customFormat="1" x14ac:dyDescent="0.25">
      <c r="B1004" s="855"/>
      <c r="C1004" s="856"/>
      <c r="D1004" s="862"/>
      <c r="E1004" s="863"/>
      <c r="F1004" s="864"/>
      <c r="G1004" s="59" t="s">
        <v>151</v>
      </c>
      <c r="H1004" s="200"/>
    </row>
    <row r="1005" spans="2:8" s="267" customFormat="1" x14ac:dyDescent="0.25">
      <c r="B1005" s="855"/>
      <c r="C1005" s="856"/>
      <c r="D1005" s="862"/>
      <c r="E1005" s="863"/>
      <c r="F1005" s="864"/>
      <c r="G1005" s="59" t="s">
        <v>152</v>
      </c>
      <c r="H1005" s="201">
        <v>44901</v>
      </c>
    </row>
    <row r="1006" spans="2:8" s="267" customFormat="1" x14ac:dyDescent="0.25">
      <c r="B1006" s="857"/>
      <c r="C1006" s="858"/>
      <c r="D1006" s="865"/>
      <c r="E1006" s="866"/>
      <c r="F1006" s="867"/>
      <c r="G1006" s="62"/>
      <c r="H1006" s="202"/>
    </row>
    <row r="1007" spans="2:8" s="267" customFormat="1" x14ac:dyDescent="0.25">
      <c r="B1007" s="203"/>
      <c r="C1007" s="65"/>
      <c r="D1007" s="66"/>
      <c r="E1007" s="66"/>
      <c r="F1007" s="67"/>
      <c r="G1007" s="65"/>
      <c r="H1007" s="204"/>
    </row>
    <row r="1008" spans="2:8" s="267" customFormat="1" x14ac:dyDescent="0.25">
      <c r="B1008" s="205" t="s">
        <v>153</v>
      </c>
      <c r="C1008" s="868" t="str">
        <f>PRESUPUESTO!F29</f>
        <v>Desinstalacion de baranda metalica. Incluye disposicion en punto de acopio temporal, autorizado por la supervision.</v>
      </c>
      <c r="D1008" s="868"/>
      <c r="E1008" s="868"/>
      <c r="F1008" s="868"/>
      <c r="G1008" s="868"/>
      <c r="H1008" s="206" t="s">
        <v>154</v>
      </c>
    </row>
    <row r="1009" spans="2:8" s="267" customFormat="1" x14ac:dyDescent="0.25">
      <c r="B1009" s="648">
        <f>PRESUPUESTO!B29</f>
        <v>2.0799999999999983</v>
      </c>
      <c r="C1009" s="868"/>
      <c r="D1009" s="868"/>
      <c r="E1009" s="868"/>
      <c r="F1009" s="868"/>
      <c r="G1009" s="868"/>
      <c r="H1009" s="206" t="str">
        <f>PRESUPUESTO!G29</f>
        <v>ML</v>
      </c>
    </row>
    <row r="1010" spans="2:8" s="267" customFormat="1" x14ac:dyDescent="0.25">
      <c r="B1010" s="208" t="s">
        <v>155</v>
      </c>
      <c r="C1010" s="65"/>
      <c r="D1010" s="66"/>
      <c r="E1010" s="66"/>
      <c r="F1010" s="67"/>
      <c r="G1010" s="65"/>
      <c r="H1010" s="204"/>
    </row>
    <row r="1011" spans="2:8" s="267" customFormat="1" x14ac:dyDescent="0.25">
      <c r="B1011" s="209" t="s">
        <v>156</v>
      </c>
      <c r="C1011" s="74"/>
      <c r="D1011" s="75" t="s">
        <v>157</v>
      </c>
      <c r="E1011" s="75" t="s">
        <v>158</v>
      </c>
      <c r="F1011" s="75" t="s">
        <v>159</v>
      </c>
      <c r="G1011" s="76" t="s">
        <v>160</v>
      </c>
      <c r="H1011" s="210"/>
    </row>
    <row r="1012" spans="2:8" s="267" customFormat="1" ht="14.45" customHeight="1" x14ac:dyDescent="0.25">
      <c r="B1012" s="900" t="s">
        <v>161</v>
      </c>
      <c r="C1012" s="901"/>
      <c r="D1012" s="235" t="s">
        <v>162</v>
      </c>
      <c r="E1012" s="236">
        <v>0.1</v>
      </c>
      <c r="F1012" s="268">
        <f>+H1042</f>
        <v>33440.952380952382</v>
      </c>
      <c r="G1012" s="269">
        <f>F1012*E1012</f>
        <v>3344.0952380952385</v>
      </c>
      <c r="H1012" s="878"/>
    </row>
    <row r="1013" spans="2:8" s="267" customFormat="1" ht="14.45" customHeight="1" x14ac:dyDescent="0.25">
      <c r="B1013" s="900" t="s">
        <v>240</v>
      </c>
      <c r="C1013" s="901"/>
      <c r="D1013" s="235" t="s">
        <v>208</v>
      </c>
      <c r="E1013" s="240">
        <f>1/(F1039*2)</f>
        <v>4.7619047619047616E-2</v>
      </c>
      <c r="F1013" s="268">
        <v>45000</v>
      </c>
      <c r="G1013" s="269">
        <f>+F1013*E1013</f>
        <v>2142.8571428571427</v>
      </c>
      <c r="H1013" s="879"/>
    </row>
    <row r="1014" spans="2:8" s="267" customFormat="1" ht="15" customHeight="1" x14ac:dyDescent="0.25">
      <c r="B1014" s="900"/>
      <c r="C1014" s="901"/>
      <c r="D1014" s="235"/>
      <c r="E1014" s="240"/>
      <c r="F1014" s="268"/>
      <c r="G1014" s="269">
        <f>+F1014*E1014</f>
        <v>0</v>
      </c>
      <c r="H1014" s="879"/>
    </row>
    <row r="1015" spans="2:8" s="267" customFormat="1" ht="14.45" customHeight="1" x14ac:dyDescent="0.25">
      <c r="B1015" s="900"/>
      <c r="C1015" s="901"/>
      <c r="D1015" s="235"/>
      <c r="E1015" s="241"/>
      <c r="F1015" s="268"/>
      <c r="G1015" s="269">
        <f>+(F1015*E1015)/1.5</f>
        <v>0</v>
      </c>
      <c r="H1015" s="880"/>
    </row>
    <row r="1016" spans="2:8" s="267" customFormat="1" x14ac:dyDescent="0.25">
      <c r="B1016" s="242"/>
      <c r="C1016" s="243"/>
      <c r="D1016" s="244"/>
      <c r="E1016" s="244"/>
      <c r="F1016" s="245"/>
      <c r="G1016" s="246" t="s">
        <v>165</v>
      </c>
      <c r="H1016" s="373">
        <f>+SUM(G1012:G1015)</f>
        <v>5486.9523809523816</v>
      </c>
    </row>
    <row r="1017" spans="2:8" s="267" customFormat="1" x14ac:dyDescent="0.25">
      <c r="B1017" s="242"/>
      <c r="C1017" s="243"/>
      <c r="D1017" s="244"/>
      <c r="E1017" s="244"/>
      <c r="F1017" s="245"/>
      <c r="G1017" s="243"/>
      <c r="H1017" s="204"/>
    </row>
    <row r="1018" spans="2:8" s="267" customFormat="1" x14ac:dyDescent="0.25">
      <c r="B1018" s="247" t="s">
        <v>166</v>
      </c>
      <c r="C1018" s="243"/>
      <c r="D1018" s="244"/>
      <c r="E1018" s="244"/>
      <c r="F1018" s="245"/>
      <c r="G1018" s="243"/>
      <c r="H1018" s="204"/>
    </row>
    <row r="1019" spans="2:8" s="267" customFormat="1" x14ac:dyDescent="0.25">
      <c r="B1019" s="261" t="s">
        <v>156</v>
      </c>
      <c r="C1019" s="262"/>
      <c r="D1019" s="250" t="s">
        <v>157</v>
      </c>
      <c r="E1019" s="250" t="s">
        <v>158</v>
      </c>
      <c r="F1019" s="251" t="s">
        <v>160</v>
      </c>
      <c r="G1019" s="252" t="s">
        <v>167</v>
      </c>
      <c r="H1019" s="210"/>
    </row>
    <row r="1020" spans="2:8" s="267" customFormat="1" ht="15" customHeight="1" x14ac:dyDescent="0.25">
      <c r="B1020" s="902" t="s">
        <v>168</v>
      </c>
      <c r="C1020" s="903"/>
      <c r="D1020" s="253" t="s">
        <v>169</v>
      </c>
      <c r="E1020" s="254">
        <f>+E1012</f>
        <v>0.1</v>
      </c>
      <c r="F1020" s="374">
        <f>+F1012</f>
        <v>33440.952380952382</v>
      </c>
      <c r="G1020" s="375">
        <f t="shared" ref="G1020:G1027" si="18">F1020*E1020</f>
        <v>3344.0952380952385</v>
      </c>
      <c r="H1020" s="878"/>
    </row>
    <row r="1021" spans="2:8" s="267" customFormat="1" x14ac:dyDescent="0.25">
      <c r="B1021" s="904"/>
      <c r="C1021" s="905"/>
      <c r="D1021" s="235"/>
      <c r="E1021" s="241"/>
      <c r="F1021" s="369"/>
      <c r="G1021" s="372">
        <f t="shared" si="18"/>
        <v>0</v>
      </c>
      <c r="H1021" s="879"/>
    </row>
    <row r="1022" spans="2:8" s="267" customFormat="1" ht="15" customHeight="1" x14ac:dyDescent="0.25">
      <c r="B1022" s="906"/>
      <c r="C1022" s="907"/>
      <c r="D1022" s="235"/>
      <c r="E1022" s="241"/>
      <c r="F1022" s="370"/>
      <c r="G1022" s="372">
        <f t="shared" si="18"/>
        <v>0</v>
      </c>
      <c r="H1022" s="879"/>
    </row>
    <row r="1023" spans="2:8" s="267" customFormat="1" x14ac:dyDescent="0.25">
      <c r="B1023" s="906"/>
      <c r="C1023" s="907"/>
      <c r="D1023" s="235"/>
      <c r="E1023" s="241"/>
      <c r="F1023" s="370"/>
      <c r="G1023" s="372">
        <f t="shared" si="18"/>
        <v>0</v>
      </c>
      <c r="H1023" s="879"/>
    </row>
    <row r="1024" spans="2:8" s="267" customFormat="1" x14ac:dyDescent="0.25">
      <c r="B1024" s="906"/>
      <c r="C1024" s="907"/>
      <c r="D1024" s="235"/>
      <c r="E1024" s="241"/>
      <c r="F1024" s="370"/>
      <c r="G1024" s="372">
        <f t="shared" si="18"/>
        <v>0</v>
      </c>
      <c r="H1024" s="879"/>
    </row>
    <row r="1025" spans="2:8" s="267" customFormat="1" ht="15" customHeight="1" x14ac:dyDescent="0.25">
      <c r="B1025" s="900"/>
      <c r="C1025" s="901"/>
      <c r="D1025" s="235"/>
      <c r="E1025" s="241"/>
      <c r="F1025" s="370"/>
      <c r="G1025" s="372">
        <f t="shared" si="18"/>
        <v>0</v>
      </c>
      <c r="H1025" s="879"/>
    </row>
    <row r="1026" spans="2:8" s="267" customFormat="1" x14ac:dyDescent="0.25">
      <c r="B1026" s="906"/>
      <c r="C1026" s="907"/>
      <c r="D1026" s="235"/>
      <c r="E1026" s="241"/>
      <c r="F1026" s="370"/>
      <c r="G1026" s="372">
        <f t="shared" si="18"/>
        <v>0</v>
      </c>
      <c r="H1026" s="879"/>
    </row>
    <row r="1027" spans="2:8" s="267" customFormat="1" x14ac:dyDescent="0.25">
      <c r="B1027" s="906"/>
      <c r="C1027" s="907"/>
      <c r="D1027" s="235"/>
      <c r="E1027" s="241"/>
      <c r="F1027" s="370"/>
      <c r="G1027" s="372">
        <f t="shared" si="18"/>
        <v>0</v>
      </c>
      <c r="H1027" s="880"/>
    </row>
    <row r="1028" spans="2:8" s="267" customFormat="1" x14ac:dyDescent="0.25">
      <c r="B1028" s="242"/>
      <c r="C1028" s="243"/>
      <c r="D1028" s="244"/>
      <c r="E1028" s="244"/>
      <c r="F1028" s="245"/>
      <c r="G1028" s="246" t="s">
        <v>165</v>
      </c>
      <c r="H1028" s="373">
        <f>+SUM(G1020:G1027)</f>
        <v>3344.0952380952385</v>
      </c>
    </row>
    <row r="1029" spans="2:8" s="267" customFormat="1" x14ac:dyDescent="0.25">
      <c r="B1029" s="242"/>
      <c r="C1029" s="243"/>
      <c r="D1029" s="244"/>
      <c r="E1029" s="244"/>
      <c r="F1029" s="245"/>
      <c r="G1029" s="243"/>
      <c r="H1029" s="204"/>
    </row>
    <row r="1030" spans="2:8" s="267" customFormat="1" x14ac:dyDescent="0.25">
      <c r="B1030" s="247" t="s">
        <v>174</v>
      </c>
      <c r="C1030" s="243"/>
      <c r="D1030" s="244"/>
      <c r="E1030" s="244"/>
      <c r="F1030" s="245"/>
      <c r="G1030" s="243"/>
      <c r="H1030" s="204"/>
    </row>
    <row r="1031" spans="2:8" s="267" customFormat="1" x14ac:dyDescent="0.25">
      <c r="B1031" s="261" t="s">
        <v>156</v>
      </c>
      <c r="C1031" s="262"/>
      <c r="D1031" s="250" t="s">
        <v>175</v>
      </c>
      <c r="E1031" s="250" t="s">
        <v>176</v>
      </c>
      <c r="F1031" s="251" t="s">
        <v>177</v>
      </c>
      <c r="G1031" s="252" t="s">
        <v>178</v>
      </c>
      <c r="H1031" s="218" t="s">
        <v>160</v>
      </c>
    </row>
    <row r="1032" spans="2:8" s="267" customFormat="1" x14ac:dyDescent="0.25">
      <c r="B1032" s="908"/>
      <c r="C1032" s="909"/>
      <c r="D1032" s="257"/>
      <c r="E1032" s="258"/>
      <c r="F1032" s="257"/>
      <c r="G1032" s="270">
        <v>0</v>
      </c>
      <c r="H1032" s="376">
        <f>+E1032*F1032*G1032</f>
        <v>0</v>
      </c>
    </row>
    <row r="1033" spans="2:8" s="267" customFormat="1" x14ac:dyDescent="0.25">
      <c r="B1033" s="904"/>
      <c r="C1033" s="905"/>
      <c r="D1033" s="235"/>
      <c r="E1033" s="241"/>
      <c r="F1033" s="260"/>
      <c r="G1033" s="372">
        <f>F1033*E1033</f>
        <v>0</v>
      </c>
      <c r="H1033" s="376">
        <f>+E1033*F1033*G1033</f>
        <v>0</v>
      </c>
    </row>
    <row r="1034" spans="2:8" s="267" customFormat="1" x14ac:dyDescent="0.25">
      <c r="B1034" s="906"/>
      <c r="C1034" s="907"/>
      <c r="D1034" s="235"/>
      <c r="E1034" s="241"/>
      <c r="F1034" s="168"/>
      <c r="G1034" s="372">
        <f>F1034*E1034</f>
        <v>0</v>
      </c>
      <c r="H1034" s="376">
        <f>+E1034*F1034*G1034</f>
        <v>0</v>
      </c>
    </row>
    <row r="1035" spans="2:8" s="267" customFormat="1" x14ac:dyDescent="0.25">
      <c r="B1035" s="242"/>
      <c r="C1035" s="243"/>
      <c r="D1035" s="244"/>
      <c r="E1035" s="244"/>
      <c r="F1035" s="245"/>
      <c r="G1035" s="246" t="s">
        <v>165</v>
      </c>
      <c r="H1035" s="373">
        <f>+SUM(H1032:H1034)</f>
        <v>0</v>
      </c>
    </row>
    <row r="1036" spans="2:8" s="267" customFormat="1" x14ac:dyDescent="0.25">
      <c r="B1036" s="242"/>
      <c r="C1036" s="243"/>
      <c r="D1036" s="244"/>
      <c r="E1036" s="244"/>
      <c r="F1036" s="245"/>
      <c r="G1036" s="243"/>
      <c r="H1036" s="204"/>
    </row>
    <row r="1037" spans="2:8" s="267" customFormat="1" x14ac:dyDescent="0.25">
      <c r="B1037" s="247" t="s">
        <v>179</v>
      </c>
      <c r="C1037" s="243"/>
      <c r="D1037" s="244"/>
      <c r="E1037" s="244"/>
      <c r="F1037" s="245"/>
      <c r="G1037" s="243"/>
      <c r="H1037" s="204"/>
    </row>
    <row r="1038" spans="2:8" s="267" customFormat="1" x14ac:dyDescent="0.25">
      <c r="B1038" s="261" t="s">
        <v>180</v>
      </c>
      <c r="C1038" s="262" t="s">
        <v>181</v>
      </c>
      <c r="D1038" s="250" t="s">
        <v>182</v>
      </c>
      <c r="E1038" s="250" t="s">
        <v>183</v>
      </c>
      <c r="F1038" s="251" t="s">
        <v>184</v>
      </c>
      <c r="G1038" s="263" t="s">
        <v>185</v>
      </c>
      <c r="H1038" s="210"/>
    </row>
    <row r="1039" spans="2:8" s="267" customFormat="1" x14ac:dyDescent="0.25">
      <c r="B1039" s="264" t="s">
        <v>88</v>
      </c>
      <c r="C1039" s="110">
        <f>+VLOOKUP(B1039,MO!$D$13:$E$80,2,FALSE)</f>
        <v>189800</v>
      </c>
      <c r="D1039" s="222">
        <v>0.85</v>
      </c>
      <c r="E1039" s="372">
        <f>C1039+(C1039*D1039)</f>
        <v>351130</v>
      </c>
      <c r="F1039" s="172">
        <v>10.5</v>
      </c>
      <c r="G1039" s="377">
        <f>+E1039/F1039</f>
        <v>33440.952380952382</v>
      </c>
      <c r="H1039" s="878"/>
    </row>
    <row r="1040" spans="2:8" s="267" customFormat="1" x14ac:dyDescent="0.25">
      <c r="B1040" s="264"/>
      <c r="C1040" s="265"/>
      <c r="D1040" s="222"/>
      <c r="E1040" s="372"/>
      <c r="F1040" s="172"/>
      <c r="G1040" s="377"/>
      <c r="H1040" s="879"/>
    </row>
    <row r="1041" spans="2:8" s="267" customFormat="1" x14ac:dyDescent="0.25">
      <c r="B1041" s="256"/>
      <c r="C1041" s="265"/>
      <c r="D1041" s="222"/>
      <c r="E1041" s="266"/>
      <c r="F1041" s="172"/>
      <c r="G1041" s="377"/>
      <c r="H1041" s="880"/>
    </row>
    <row r="1042" spans="2:8" s="267" customFormat="1" x14ac:dyDescent="0.25">
      <c r="B1042" s="203"/>
      <c r="C1042" s="65"/>
      <c r="D1042" s="66"/>
      <c r="E1042" s="66"/>
      <c r="F1042" s="67"/>
      <c r="G1042" s="115" t="s">
        <v>165</v>
      </c>
      <c r="H1042" s="373">
        <f>+SUM(G1039:G1041)</f>
        <v>33440.952380952382</v>
      </c>
    </row>
    <row r="1043" spans="2:8" s="267" customFormat="1" x14ac:dyDescent="0.25">
      <c r="B1043" s="203"/>
      <c r="C1043" s="65"/>
      <c r="D1043" s="66"/>
      <c r="E1043" s="66"/>
      <c r="F1043" s="67"/>
      <c r="G1043" s="65"/>
      <c r="H1043" s="225"/>
    </row>
    <row r="1044" spans="2:8" s="267" customFormat="1" ht="15.75" x14ac:dyDescent="0.25">
      <c r="B1044" s="203"/>
      <c r="C1044" s="65"/>
      <c r="D1044" s="66"/>
      <c r="E1044" s="66"/>
      <c r="F1044" s="117" t="s">
        <v>186</v>
      </c>
      <c r="G1044" s="118"/>
      <c r="H1044" s="119">
        <f>ROUND(H1042+H1035+H1028+H1016,0)</f>
        <v>42272</v>
      </c>
    </row>
    <row r="1045" spans="2:8" s="267" customFormat="1" x14ac:dyDescent="0.25">
      <c r="B1045" s="203"/>
      <c r="C1045" s="65"/>
      <c r="D1045" s="66"/>
      <c r="E1045" s="66"/>
      <c r="F1045" s="67"/>
      <c r="G1045" s="65"/>
      <c r="H1045" s="204"/>
    </row>
    <row r="1046" spans="2:8" s="267" customFormat="1" x14ac:dyDescent="0.25">
      <c r="B1046" s="208" t="s">
        <v>187</v>
      </c>
      <c r="C1046" s="65"/>
      <c r="D1046" s="66"/>
      <c r="E1046" s="66"/>
      <c r="F1046" s="67"/>
      <c r="G1046" s="65"/>
      <c r="H1046" s="204"/>
    </row>
    <row r="1047" spans="2:8" s="267" customFormat="1" x14ac:dyDescent="0.25">
      <c r="B1047" s="226" t="s">
        <v>31</v>
      </c>
      <c r="C1047" s="121"/>
      <c r="D1047" s="122"/>
      <c r="E1047" s="122"/>
      <c r="F1047" s="123" t="s">
        <v>72</v>
      </c>
      <c r="G1047" s="124"/>
      <c r="H1047" s="210"/>
    </row>
    <row r="1048" spans="2:8" s="267" customFormat="1" x14ac:dyDescent="0.25">
      <c r="B1048" s="851" t="s">
        <v>24</v>
      </c>
      <c r="C1048" s="851"/>
      <c r="D1048" s="125"/>
      <c r="E1048" s="125"/>
      <c r="F1048" s="271">
        <f>+F981</f>
        <v>0.2</v>
      </c>
      <c r="G1048" s="127"/>
      <c r="H1048" s="378">
        <f>H1044*F1048</f>
        <v>8454.4</v>
      </c>
    </row>
    <row r="1049" spans="2:8" s="267" customFormat="1" x14ac:dyDescent="0.25">
      <c r="B1049" s="851" t="s">
        <v>25</v>
      </c>
      <c r="C1049" s="851"/>
      <c r="D1049" s="125"/>
      <c r="E1049" s="125"/>
      <c r="F1049" s="271">
        <f>+F982</f>
        <v>0.05</v>
      </c>
      <c r="G1049" s="127"/>
      <c r="H1049" s="378">
        <f>H1044*F1049</f>
        <v>2113.6</v>
      </c>
    </row>
    <row r="1050" spans="2:8" s="267" customFormat="1" x14ac:dyDescent="0.25">
      <c r="B1050" s="888" t="s">
        <v>27</v>
      </c>
      <c r="C1050" s="888"/>
      <c r="D1050" s="125"/>
      <c r="E1050" s="125"/>
      <c r="F1050" s="271">
        <f>+F983</f>
        <v>0.05</v>
      </c>
      <c r="G1050" s="127"/>
      <c r="H1050" s="378">
        <f>H1044*F1050</f>
        <v>2113.6</v>
      </c>
    </row>
    <row r="1051" spans="2:8" s="267" customFormat="1" x14ac:dyDescent="0.25">
      <c r="B1051" s="203"/>
      <c r="C1051" s="65"/>
      <c r="D1051" s="66"/>
      <c r="E1051" s="66"/>
      <c r="F1051" s="67"/>
      <c r="G1051" s="115" t="s">
        <v>165</v>
      </c>
      <c r="H1051" s="373">
        <f>+SUM(H1048:H1050)</f>
        <v>12681.6</v>
      </c>
    </row>
    <row r="1052" spans="2:8" s="267" customFormat="1" x14ac:dyDescent="0.25">
      <c r="B1052" s="203"/>
      <c r="C1052" s="65"/>
      <c r="D1052" s="66"/>
      <c r="E1052" s="66"/>
      <c r="F1052" s="67"/>
      <c r="G1052" s="65"/>
      <c r="H1052" s="204"/>
    </row>
    <row r="1053" spans="2:8" s="267" customFormat="1" x14ac:dyDescent="0.25">
      <c r="B1053" s="203"/>
      <c r="C1053" s="129" t="s">
        <v>188</v>
      </c>
      <c r="D1053" s="66"/>
      <c r="E1053" s="66"/>
      <c r="F1053" s="117" t="s">
        <v>189</v>
      </c>
      <c r="G1053" s="118"/>
      <c r="H1053" s="379">
        <f>H1044+H1051</f>
        <v>54953.599999999999</v>
      </c>
    </row>
    <row r="1054" spans="2:8" s="267" customFormat="1" x14ac:dyDescent="0.25">
      <c r="B1054" s="272"/>
      <c r="C1054" s="273"/>
      <c r="D1054" s="273"/>
      <c r="E1054" s="273"/>
      <c r="F1054" s="273"/>
      <c r="G1054" s="273"/>
      <c r="H1054" s="274"/>
    </row>
    <row r="1055" spans="2:8" s="267" customFormat="1" x14ac:dyDescent="0.25">
      <c r="B1055" s="272"/>
      <c r="C1055" s="273"/>
      <c r="D1055" s="273"/>
      <c r="E1055" s="273"/>
      <c r="F1055" s="134" t="s">
        <v>190</v>
      </c>
      <c r="G1055" s="273"/>
      <c r="H1055" s="274"/>
    </row>
    <row r="1056" spans="2:8" s="267" customFormat="1" x14ac:dyDescent="0.25">
      <c r="B1056" s="272"/>
      <c r="C1056" s="273"/>
      <c r="D1056" s="273"/>
      <c r="E1056" s="273"/>
      <c r="F1056" s="134" t="s">
        <v>191</v>
      </c>
      <c r="G1056" s="273"/>
      <c r="H1056" s="274"/>
    </row>
    <row r="1057" spans="2:8" s="267" customFormat="1" x14ac:dyDescent="0.25">
      <c r="B1057" s="272"/>
      <c r="C1057" s="273"/>
      <c r="D1057" s="273"/>
      <c r="E1057" s="273"/>
      <c r="F1057" s="134" t="s">
        <v>192</v>
      </c>
      <c r="G1057" s="273"/>
      <c r="H1057" s="274"/>
    </row>
    <row r="1058" spans="2:8" s="267" customFormat="1" x14ac:dyDescent="0.25">
      <c r="B1058" s="272"/>
      <c r="C1058" s="273"/>
      <c r="D1058" s="273"/>
      <c r="E1058" s="273"/>
      <c r="F1058" s="134" t="s">
        <v>193</v>
      </c>
      <c r="G1058" s="273"/>
      <c r="H1058" s="274"/>
    </row>
    <row r="1059" spans="2:8" s="267" customFormat="1" x14ac:dyDescent="0.25">
      <c r="B1059" s="272"/>
      <c r="C1059" s="273"/>
      <c r="D1059" s="273"/>
      <c r="E1059" s="273"/>
      <c r="F1059" s="273"/>
      <c r="G1059" s="273"/>
      <c r="H1059" s="274"/>
    </row>
    <row r="1060" spans="2:8" s="267" customFormat="1" x14ac:dyDescent="0.25">
      <c r="B1060" s="272"/>
      <c r="C1060" s="135" t="s">
        <v>194</v>
      </c>
      <c r="D1060" s="273"/>
      <c r="E1060" s="273"/>
      <c r="F1060" s="273"/>
      <c r="G1060" s="273"/>
      <c r="H1060" s="274"/>
    </row>
    <row r="1061" spans="2:8" s="267" customFormat="1" x14ac:dyDescent="0.25">
      <c r="B1061" s="272"/>
      <c r="C1061" s="136" t="s">
        <v>195</v>
      </c>
      <c r="D1061" s="273"/>
      <c r="E1061" s="273"/>
      <c r="F1061" s="273"/>
      <c r="G1061" s="273"/>
      <c r="H1061" s="274"/>
    </row>
    <row r="1062" spans="2:8" s="267" customFormat="1" x14ac:dyDescent="0.25">
      <c r="B1062" s="272"/>
      <c r="C1062" s="137">
        <v>1</v>
      </c>
      <c r="D1062" s="273"/>
      <c r="E1062" s="273"/>
      <c r="F1062" s="273"/>
      <c r="G1062" s="273"/>
      <c r="H1062" s="274"/>
    </row>
    <row r="1063" spans="2:8" s="267" customFormat="1" x14ac:dyDescent="0.25">
      <c r="B1063" s="272"/>
      <c r="C1063" s="137">
        <v>2</v>
      </c>
      <c r="D1063" s="273"/>
      <c r="E1063" s="273"/>
      <c r="F1063" s="273"/>
      <c r="G1063" s="273"/>
      <c r="H1063" s="274"/>
    </row>
    <row r="1064" spans="2:8" s="267" customFormat="1" x14ac:dyDescent="0.25">
      <c r="B1064" s="272"/>
      <c r="C1064" s="137">
        <v>3</v>
      </c>
      <c r="D1064" s="273"/>
      <c r="E1064" s="273"/>
      <c r="F1064" s="273"/>
      <c r="G1064" s="273"/>
      <c r="H1064" s="274"/>
    </row>
    <row r="1065" spans="2:8" s="267" customFormat="1" x14ac:dyDescent="0.25">
      <c r="B1065" s="272"/>
      <c r="C1065" s="137"/>
      <c r="D1065" s="273"/>
      <c r="E1065" s="273"/>
      <c r="F1065" s="134" t="s">
        <v>190</v>
      </c>
      <c r="G1065" s="273"/>
      <c r="H1065" s="274"/>
    </row>
    <row r="1066" spans="2:8" s="267" customFormat="1" x14ac:dyDescent="0.25">
      <c r="B1066" s="272"/>
      <c r="C1066" s="273"/>
      <c r="D1066" s="273"/>
      <c r="E1066" s="273"/>
      <c r="F1066" s="134" t="s">
        <v>191</v>
      </c>
      <c r="G1066" s="273"/>
      <c r="H1066" s="274"/>
    </row>
    <row r="1067" spans="2:8" s="267" customFormat="1" x14ac:dyDescent="0.25">
      <c r="B1067" s="272"/>
      <c r="C1067" s="273"/>
      <c r="D1067" s="273"/>
      <c r="E1067" s="273"/>
      <c r="F1067" s="134" t="s">
        <v>196</v>
      </c>
      <c r="G1067" s="273"/>
      <c r="H1067" s="274"/>
    </row>
    <row r="1068" spans="2:8" s="267" customFormat="1" x14ac:dyDescent="0.25">
      <c r="B1068" s="272"/>
      <c r="C1068" s="273"/>
      <c r="D1068" s="273"/>
      <c r="E1068" s="273"/>
      <c r="F1068" s="134" t="s">
        <v>193</v>
      </c>
      <c r="G1068" s="273"/>
      <c r="H1068" s="274"/>
    </row>
    <row r="1069" spans="2:8" s="267" customFormat="1" ht="15.75" thickBot="1" x14ac:dyDescent="0.3">
      <c r="B1069" s="275"/>
      <c r="C1069" s="276"/>
      <c r="D1069" s="276"/>
      <c r="E1069" s="276"/>
      <c r="F1069" s="140"/>
      <c r="G1069" s="276"/>
      <c r="H1069" s="277"/>
    </row>
    <row r="1070" spans="2:8" s="267" customFormat="1" x14ac:dyDescent="0.25">
      <c r="B1070" s="853"/>
      <c r="C1070" s="854"/>
      <c r="D1070" s="859" t="s">
        <v>148</v>
      </c>
      <c r="E1070" s="860"/>
      <c r="F1070" s="861"/>
      <c r="G1070" s="198" t="s">
        <v>149</v>
      </c>
      <c r="H1070" s="199" t="s">
        <v>150</v>
      </c>
    </row>
    <row r="1071" spans="2:8" s="267" customFormat="1" x14ac:dyDescent="0.25">
      <c r="B1071" s="855"/>
      <c r="C1071" s="856"/>
      <c r="D1071" s="862"/>
      <c r="E1071" s="863"/>
      <c r="F1071" s="864"/>
      <c r="G1071" s="59" t="s">
        <v>151</v>
      </c>
      <c r="H1071" s="200"/>
    </row>
    <row r="1072" spans="2:8" s="267" customFormat="1" x14ac:dyDescent="0.25">
      <c r="B1072" s="855"/>
      <c r="C1072" s="856"/>
      <c r="D1072" s="862"/>
      <c r="E1072" s="863"/>
      <c r="F1072" s="864"/>
      <c r="G1072" s="59" t="s">
        <v>152</v>
      </c>
      <c r="H1072" s="201">
        <v>44901</v>
      </c>
    </row>
    <row r="1073" spans="2:8" s="267" customFormat="1" x14ac:dyDescent="0.25">
      <c r="B1073" s="857"/>
      <c r="C1073" s="858"/>
      <c r="D1073" s="865"/>
      <c r="E1073" s="866"/>
      <c r="F1073" s="867"/>
      <c r="G1073" s="62"/>
      <c r="H1073" s="202"/>
    </row>
    <row r="1074" spans="2:8" s="267" customFormat="1" x14ac:dyDescent="0.25">
      <c r="B1074" s="203"/>
      <c r="C1074" s="65"/>
      <c r="D1074" s="66"/>
      <c r="E1074" s="66"/>
      <c r="F1074" s="67"/>
      <c r="G1074" s="65"/>
      <c r="H1074" s="204"/>
    </row>
    <row r="1075" spans="2:8" s="267" customFormat="1" x14ac:dyDescent="0.25">
      <c r="B1075" s="205" t="s">
        <v>153</v>
      </c>
      <c r="C1075" s="868" t="str">
        <f>PRESUPUESTO!F30</f>
        <v>Demolicion de muros e= 10-15cm, incluye desmonte de elementos ubicados en los vanos (marcos, puertas y ventanas) y desmonte de ductería embebida en los muros. (Incluye retiro y disposicion final de escombros en sitio autorizado por la autoridad ambiental).</v>
      </c>
      <c r="D1075" s="868"/>
      <c r="E1075" s="868"/>
      <c r="F1075" s="868"/>
      <c r="G1075" s="868"/>
      <c r="H1075" s="206" t="s">
        <v>154</v>
      </c>
    </row>
    <row r="1076" spans="2:8" s="267" customFormat="1" x14ac:dyDescent="0.25">
      <c r="B1076" s="648">
        <f>PRESUPUESTO!B30</f>
        <v>2.0899999999999981</v>
      </c>
      <c r="C1076" s="868"/>
      <c r="D1076" s="868"/>
      <c r="E1076" s="868"/>
      <c r="F1076" s="868"/>
      <c r="G1076" s="868"/>
      <c r="H1076" s="206" t="str">
        <f>PRESUPUESTO!G30</f>
        <v>M2</v>
      </c>
    </row>
    <row r="1077" spans="2:8" s="267" customFormat="1" x14ac:dyDescent="0.25">
      <c r="B1077" s="208" t="s">
        <v>155</v>
      </c>
      <c r="C1077" s="65"/>
      <c r="D1077" s="66"/>
      <c r="E1077" s="66"/>
      <c r="F1077" s="67"/>
      <c r="G1077" s="65"/>
      <c r="H1077" s="204"/>
    </row>
    <row r="1078" spans="2:8" s="267" customFormat="1" x14ac:dyDescent="0.25">
      <c r="B1078" s="209" t="s">
        <v>156</v>
      </c>
      <c r="C1078" s="74"/>
      <c r="D1078" s="75" t="s">
        <v>157</v>
      </c>
      <c r="E1078" s="75" t="s">
        <v>158</v>
      </c>
      <c r="F1078" s="75" t="s">
        <v>159</v>
      </c>
      <c r="G1078" s="76" t="s">
        <v>160</v>
      </c>
      <c r="H1078" s="210"/>
    </row>
    <row r="1079" spans="2:8" s="267" customFormat="1" ht="15" customHeight="1" x14ac:dyDescent="0.25">
      <c r="B1079" s="892" t="s">
        <v>161</v>
      </c>
      <c r="C1079" s="892"/>
      <c r="D1079" s="235" t="s">
        <v>162</v>
      </c>
      <c r="E1079" s="236">
        <v>0.03</v>
      </c>
      <c r="F1079" s="268">
        <f>+H1109</f>
        <v>12540.357142857143</v>
      </c>
      <c r="G1079" s="269">
        <f>F1079*E1079</f>
        <v>376.21071428571429</v>
      </c>
      <c r="H1079" s="878"/>
    </row>
    <row r="1080" spans="2:8" s="267" customFormat="1" ht="15" customHeight="1" x14ac:dyDescent="0.25">
      <c r="B1080" s="892" t="s">
        <v>239</v>
      </c>
      <c r="C1080" s="892"/>
      <c r="D1080" s="235" t="s">
        <v>164</v>
      </c>
      <c r="E1080" s="239">
        <f>+E1082/(1.643*16)</f>
        <v>1.4265063907486305E-2</v>
      </c>
      <c r="F1080" s="268">
        <v>155000</v>
      </c>
      <c r="G1080" s="269">
        <f>+F1080*E1080</f>
        <v>2211.084905660377</v>
      </c>
      <c r="H1080" s="879"/>
    </row>
    <row r="1081" spans="2:8" s="267" customFormat="1" ht="15" customHeight="1" x14ac:dyDescent="0.25">
      <c r="B1081" s="892" t="s">
        <v>240</v>
      </c>
      <c r="C1081" s="892"/>
      <c r="D1081" s="235" t="s">
        <v>208</v>
      </c>
      <c r="E1081" s="240">
        <f>1/(F1106*2)</f>
        <v>3.5714285714285712E-2</v>
      </c>
      <c r="F1081" s="268">
        <v>45000</v>
      </c>
      <c r="G1081" s="269">
        <f>+F1081*E1081</f>
        <v>1607.1428571428571</v>
      </c>
      <c r="H1081" s="879"/>
    </row>
    <row r="1082" spans="2:8" s="267" customFormat="1" ht="15" customHeight="1" x14ac:dyDescent="0.25">
      <c r="B1082" s="892" t="s">
        <v>241</v>
      </c>
      <c r="C1082" s="892"/>
      <c r="D1082" s="235" t="s">
        <v>18</v>
      </c>
      <c r="E1082" s="241">
        <f>(0.15*2.5)</f>
        <v>0.375</v>
      </c>
      <c r="F1082" s="268">
        <f>9500*1.8</f>
        <v>17100</v>
      </c>
      <c r="G1082" s="269">
        <f>+(F1082*E1082)/2</f>
        <v>3206.25</v>
      </c>
      <c r="H1082" s="880"/>
    </row>
    <row r="1083" spans="2:8" s="267" customFormat="1" x14ac:dyDescent="0.25">
      <c r="B1083" s="242"/>
      <c r="C1083" s="243"/>
      <c r="D1083" s="244"/>
      <c r="E1083" s="244"/>
      <c r="F1083" s="245"/>
      <c r="G1083" s="246" t="s">
        <v>165</v>
      </c>
      <c r="H1083" s="373">
        <f>+SUM(G1079:G1082)</f>
        <v>7400.6884770889483</v>
      </c>
    </row>
    <row r="1084" spans="2:8" s="267" customFormat="1" x14ac:dyDescent="0.25">
      <c r="B1084" s="242"/>
      <c r="C1084" s="243"/>
      <c r="D1084" s="244"/>
      <c r="E1084" s="244"/>
      <c r="F1084" s="245"/>
      <c r="G1084" s="243"/>
      <c r="H1084" s="204"/>
    </row>
    <row r="1085" spans="2:8" s="267" customFormat="1" x14ac:dyDescent="0.25">
      <c r="B1085" s="247" t="s">
        <v>166</v>
      </c>
      <c r="C1085" s="243"/>
      <c r="D1085" s="244"/>
      <c r="E1085" s="244"/>
      <c r="F1085" s="245"/>
      <c r="G1085" s="243"/>
      <c r="H1085" s="204"/>
    </row>
    <row r="1086" spans="2:8" s="267" customFormat="1" x14ac:dyDescent="0.25">
      <c r="B1086" s="248" t="s">
        <v>156</v>
      </c>
      <c r="C1086" s="249"/>
      <c r="D1086" s="250" t="s">
        <v>157</v>
      </c>
      <c r="E1086" s="250" t="s">
        <v>158</v>
      </c>
      <c r="F1086" s="251" t="s">
        <v>160</v>
      </c>
      <c r="G1086" s="252" t="s">
        <v>167</v>
      </c>
      <c r="H1086" s="210"/>
    </row>
    <row r="1087" spans="2:8" s="267" customFormat="1" ht="15" customHeight="1" x14ac:dyDescent="0.25">
      <c r="B1087" s="893" t="s">
        <v>168</v>
      </c>
      <c r="C1087" s="894"/>
      <c r="D1087" s="253" t="s">
        <v>169</v>
      </c>
      <c r="E1087" s="254">
        <f>+E1079</f>
        <v>0.03</v>
      </c>
      <c r="F1087" s="374">
        <f>+F1079*0.3</f>
        <v>3762.1071428571427</v>
      </c>
      <c r="G1087" s="375">
        <f>F1087*E1087</f>
        <v>112.86321428571428</v>
      </c>
      <c r="H1087" s="878"/>
    </row>
    <row r="1088" spans="2:8" s="267" customFormat="1" ht="15" customHeight="1" x14ac:dyDescent="0.25">
      <c r="B1088" s="895"/>
      <c r="C1088" s="895"/>
      <c r="D1088" s="235"/>
      <c r="E1088" s="241" t="s">
        <v>435</v>
      </c>
      <c r="F1088" s="369"/>
      <c r="G1088" s="372">
        <v>0</v>
      </c>
      <c r="H1088" s="879"/>
    </row>
    <row r="1089" spans="2:8" s="267" customFormat="1" x14ac:dyDescent="0.25">
      <c r="B1089" s="896"/>
      <c r="C1089" s="896"/>
      <c r="D1089" s="235"/>
      <c r="E1089" s="241"/>
      <c r="F1089" s="370"/>
      <c r="G1089" s="372">
        <f t="shared" ref="G1089:G1094" si="19">F1089*E1089</f>
        <v>0</v>
      </c>
      <c r="H1089" s="879"/>
    </row>
    <row r="1090" spans="2:8" s="267" customFormat="1" x14ac:dyDescent="0.25">
      <c r="B1090" s="896"/>
      <c r="C1090" s="896"/>
      <c r="D1090" s="235"/>
      <c r="E1090" s="241"/>
      <c r="F1090" s="370"/>
      <c r="G1090" s="372">
        <f t="shared" si="19"/>
        <v>0</v>
      </c>
      <c r="H1090" s="879"/>
    </row>
    <row r="1091" spans="2:8" s="267" customFormat="1" x14ac:dyDescent="0.25">
      <c r="B1091" s="896"/>
      <c r="C1091" s="896"/>
      <c r="D1091" s="235"/>
      <c r="E1091" s="241"/>
      <c r="F1091" s="370"/>
      <c r="G1091" s="372">
        <f t="shared" si="19"/>
        <v>0</v>
      </c>
      <c r="H1091" s="879"/>
    </row>
    <row r="1092" spans="2:8" s="267" customFormat="1" ht="15" customHeight="1" x14ac:dyDescent="0.25">
      <c r="B1092" s="892"/>
      <c r="C1092" s="892"/>
      <c r="D1092" s="235"/>
      <c r="E1092" s="241"/>
      <c r="F1092" s="370"/>
      <c r="G1092" s="372">
        <f t="shared" si="19"/>
        <v>0</v>
      </c>
      <c r="H1092" s="879"/>
    </row>
    <row r="1093" spans="2:8" s="267" customFormat="1" x14ac:dyDescent="0.25">
      <c r="B1093" s="896"/>
      <c r="C1093" s="896"/>
      <c r="D1093" s="235"/>
      <c r="E1093" s="241"/>
      <c r="F1093" s="370"/>
      <c r="G1093" s="372">
        <f t="shared" si="19"/>
        <v>0</v>
      </c>
      <c r="H1093" s="879"/>
    </row>
    <row r="1094" spans="2:8" s="267" customFormat="1" x14ac:dyDescent="0.25">
      <c r="B1094" s="896"/>
      <c r="C1094" s="896"/>
      <c r="D1094" s="235"/>
      <c r="E1094" s="241"/>
      <c r="F1094" s="370"/>
      <c r="G1094" s="372">
        <f t="shared" si="19"/>
        <v>0</v>
      </c>
      <c r="H1094" s="880"/>
    </row>
    <row r="1095" spans="2:8" s="267" customFormat="1" x14ac:dyDescent="0.25">
      <c r="B1095" s="242"/>
      <c r="C1095" s="243"/>
      <c r="D1095" s="244"/>
      <c r="E1095" s="244"/>
      <c r="F1095" s="245"/>
      <c r="G1095" s="246" t="s">
        <v>165</v>
      </c>
      <c r="H1095" s="373">
        <f>+SUM(G1087:G1094)</f>
        <v>112.86321428571428</v>
      </c>
    </row>
    <row r="1096" spans="2:8" s="267" customFormat="1" x14ac:dyDescent="0.25">
      <c r="B1096" s="242"/>
      <c r="C1096" s="243"/>
      <c r="D1096" s="244"/>
      <c r="E1096" s="244"/>
      <c r="F1096" s="245"/>
      <c r="G1096" s="243"/>
      <c r="H1096" s="204"/>
    </row>
    <row r="1097" spans="2:8" s="267" customFormat="1" x14ac:dyDescent="0.25">
      <c r="B1097" s="247" t="s">
        <v>174</v>
      </c>
      <c r="C1097" s="243"/>
      <c r="D1097" s="244"/>
      <c r="E1097" s="244"/>
      <c r="F1097" s="245"/>
      <c r="G1097" s="243"/>
      <c r="H1097" s="204"/>
    </row>
    <row r="1098" spans="2:8" s="267" customFormat="1" x14ac:dyDescent="0.25">
      <c r="B1098" s="248" t="s">
        <v>156</v>
      </c>
      <c r="C1098" s="249"/>
      <c r="D1098" s="250" t="s">
        <v>175</v>
      </c>
      <c r="E1098" s="250" t="s">
        <v>176</v>
      </c>
      <c r="F1098" s="251" t="s">
        <v>177</v>
      </c>
      <c r="G1098" s="252" t="s">
        <v>178</v>
      </c>
      <c r="H1098" s="218" t="s">
        <v>160</v>
      </c>
    </row>
    <row r="1099" spans="2:8" s="267" customFormat="1" x14ac:dyDescent="0.25">
      <c r="B1099" s="910" t="s">
        <v>242</v>
      </c>
      <c r="C1099" s="910"/>
      <c r="D1099" s="257"/>
      <c r="E1099" s="258">
        <v>23</v>
      </c>
      <c r="F1099" s="257">
        <f>+E1082</f>
        <v>0.375</v>
      </c>
      <c r="G1099" s="270">
        <v>1900</v>
      </c>
      <c r="H1099" s="376">
        <f>+E1099*F1099*G1099</f>
        <v>16387.5</v>
      </c>
    </row>
    <row r="1100" spans="2:8" s="267" customFormat="1" x14ac:dyDescent="0.25">
      <c r="B1100" s="895"/>
      <c r="C1100" s="895"/>
      <c r="D1100" s="235"/>
      <c r="E1100" s="241"/>
      <c r="F1100" s="260"/>
      <c r="G1100" s="372">
        <f>F1100*E1100</f>
        <v>0</v>
      </c>
      <c r="H1100" s="376">
        <f>+E1100*F1100*G1100</f>
        <v>0</v>
      </c>
    </row>
    <row r="1101" spans="2:8" s="267" customFormat="1" x14ac:dyDescent="0.25">
      <c r="B1101" s="896"/>
      <c r="C1101" s="896"/>
      <c r="D1101" s="235"/>
      <c r="E1101" s="241"/>
      <c r="F1101" s="168"/>
      <c r="G1101" s="372">
        <f>F1101*E1101</f>
        <v>0</v>
      </c>
      <c r="H1101" s="376">
        <f>+E1101*F1101*G1101</f>
        <v>0</v>
      </c>
    </row>
    <row r="1102" spans="2:8" s="267" customFormat="1" x14ac:dyDescent="0.25">
      <c r="B1102" s="242"/>
      <c r="C1102" s="243"/>
      <c r="D1102" s="244"/>
      <c r="E1102" s="244"/>
      <c r="F1102" s="245"/>
      <c r="G1102" s="246" t="s">
        <v>165</v>
      </c>
      <c r="H1102" s="373">
        <f>+SUM(H1099:H1101)</f>
        <v>16387.5</v>
      </c>
    </row>
    <row r="1103" spans="2:8" s="267" customFormat="1" x14ac:dyDescent="0.25">
      <c r="B1103" s="242"/>
      <c r="C1103" s="243"/>
      <c r="D1103" s="244"/>
      <c r="E1103" s="244"/>
      <c r="F1103" s="245"/>
      <c r="G1103" s="243"/>
      <c r="H1103" s="204"/>
    </row>
    <row r="1104" spans="2:8" s="267" customFormat="1" x14ac:dyDescent="0.25">
      <c r="B1104" s="247" t="s">
        <v>179</v>
      </c>
      <c r="C1104" s="243"/>
      <c r="D1104" s="244"/>
      <c r="E1104" s="244"/>
      <c r="F1104" s="245"/>
      <c r="G1104" s="243"/>
      <c r="H1104" s="204"/>
    </row>
    <row r="1105" spans="2:8" s="267" customFormat="1" x14ac:dyDescent="0.25">
      <c r="B1105" s="261" t="s">
        <v>180</v>
      </c>
      <c r="C1105" s="262" t="s">
        <v>181</v>
      </c>
      <c r="D1105" s="250" t="s">
        <v>182</v>
      </c>
      <c r="E1105" s="250" t="s">
        <v>183</v>
      </c>
      <c r="F1105" s="251" t="s">
        <v>184</v>
      </c>
      <c r="G1105" s="263" t="s">
        <v>185</v>
      </c>
      <c r="H1105" s="210"/>
    </row>
    <row r="1106" spans="2:8" s="267" customFormat="1" x14ac:dyDescent="0.25">
      <c r="B1106" s="264" t="s">
        <v>86</v>
      </c>
      <c r="C1106" s="110">
        <v>94900</v>
      </c>
      <c r="D1106" s="222">
        <v>0.85</v>
      </c>
      <c r="E1106" s="372">
        <f>C1106+(C1106*D1106)</f>
        <v>175565</v>
      </c>
      <c r="F1106" s="172">
        <v>14</v>
      </c>
      <c r="G1106" s="377">
        <f>+E1106/F1106</f>
        <v>12540.357142857143</v>
      </c>
      <c r="H1106" s="878"/>
    </row>
    <row r="1107" spans="2:8" s="267" customFormat="1" x14ac:dyDescent="0.25">
      <c r="B1107" s="264"/>
      <c r="C1107" s="265"/>
      <c r="D1107" s="222"/>
      <c r="E1107" s="372"/>
      <c r="F1107" s="172"/>
      <c r="G1107" s="377"/>
      <c r="H1107" s="879"/>
    </row>
    <row r="1108" spans="2:8" s="267" customFormat="1" x14ac:dyDescent="0.25">
      <c r="B1108" s="256"/>
      <c r="C1108" s="265"/>
      <c r="D1108" s="222"/>
      <c r="E1108" s="266"/>
      <c r="F1108" s="172"/>
      <c r="G1108" s="377"/>
      <c r="H1108" s="880"/>
    </row>
    <row r="1109" spans="2:8" s="267" customFormat="1" x14ac:dyDescent="0.25">
      <c r="B1109" s="203"/>
      <c r="C1109" s="65"/>
      <c r="D1109" s="66"/>
      <c r="E1109" s="66"/>
      <c r="F1109" s="67"/>
      <c r="G1109" s="115" t="s">
        <v>165</v>
      </c>
      <c r="H1109" s="373">
        <f>+SUM(G1106:G1108)</f>
        <v>12540.357142857143</v>
      </c>
    </row>
    <row r="1110" spans="2:8" s="267" customFormat="1" x14ac:dyDescent="0.25">
      <c r="B1110" s="203"/>
      <c r="C1110" s="65"/>
      <c r="D1110" s="66"/>
      <c r="E1110" s="66"/>
      <c r="F1110" s="67"/>
      <c r="G1110" s="65"/>
      <c r="H1110" s="225"/>
    </row>
    <row r="1111" spans="2:8" s="267" customFormat="1" ht="15.75" x14ac:dyDescent="0.25">
      <c r="B1111" s="203"/>
      <c r="C1111" s="65"/>
      <c r="D1111" s="66"/>
      <c r="E1111" s="66"/>
      <c r="F1111" s="117" t="s">
        <v>186</v>
      </c>
      <c r="G1111" s="118"/>
      <c r="H1111" s="119">
        <f>ROUND(H1109+H1102+H1095+H1083,0)</f>
        <v>36441</v>
      </c>
    </row>
    <row r="1112" spans="2:8" s="267" customFormat="1" x14ac:dyDescent="0.25">
      <c r="B1112" s="203"/>
      <c r="C1112" s="65"/>
      <c r="D1112" s="66"/>
      <c r="E1112" s="66"/>
      <c r="F1112" s="67"/>
      <c r="G1112" s="65"/>
      <c r="H1112" s="204"/>
    </row>
    <row r="1113" spans="2:8" s="267" customFormat="1" x14ac:dyDescent="0.25">
      <c r="B1113" s="208" t="s">
        <v>187</v>
      </c>
      <c r="C1113" s="65"/>
      <c r="D1113" s="66"/>
      <c r="E1113" s="66"/>
      <c r="F1113" s="67"/>
      <c r="G1113" s="65"/>
      <c r="H1113" s="204"/>
    </row>
    <row r="1114" spans="2:8" s="267" customFormat="1" x14ac:dyDescent="0.25">
      <c r="B1114" s="226" t="s">
        <v>31</v>
      </c>
      <c r="C1114" s="121"/>
      <c r="D1114" s="122"/>
      <c r="E1114" s="122"/>
      <c r="F1114" s="123" t="s">
        <v>72</v>
      </c>
      <c r="G1114" s="124"/>
      <c r="H1114" s="210"/>
    </row>
    <row r="1115" spans="2:8" s="267" customFormat="1" x14ac:dyDescent="0.25">
      <c r="B1115" s="851" t="s">
        <v>24</v>
      </c>
      <c r="C1115" s="851"/>
      <c r="D1115" s="125"/>
      <c r="E1115" s="125"/>
      <c r="F1115" s="271">
        <f>+F1048</f>
        <v>0.2</v>
      </c>
      <c r="G1115" s="127"/>
      <c r="H1115" s="378">
        <f>H1111*F1115</f>
        <v>7288.2000000000007</v>
      </c>
    </row>
    <row r="1116" spans="2:8" s="267" customFormat="1" x14ac:dyDescent="0.25">
      <c r="B1116" s="851" t="s">
        <v>25</v>
      </c>
      <c r="C1116" s="851"/>
      <c r="D1116" s="125"/>
      <c r="E1116" s="125"/>
      <c r="F1116" s="271">
        <f>+F1049</f>
        <v>0.05</v>
      </c>
      <c r="G1116" s="127"/>
      <c r="H1116" s="378">
        <f>H1111*F1116</f>
        <v>1822.0500000000002</v>
      </c>
    </row>
    <row r="1117" spans="2:8" s="267" customFormat="1" x14ac:dyDescent="0.25">
      <c r="B1117" s="888" t="s">
        <v>27</v>
      </c>
      <c r="C1117" s="888"/>
      <c r="D1117" s="125"/>
      <c r="E1117" s="125"/>
      <c r="F1117" s="271">
        <f>+F1050</f>
        <v>0.05</v>
      </c>
      <c r="G1117" s="127"/>
      <c r="H1117" s="378">
        <f>H1111*F1117</f>
        <v>1822.0500000000002</v>
      </c>
    </row>
    <row r="1118" spans="2:8" s="267" customFormat="1" x14ac:dyDescent="0.25">
      <c r="B1118" s="203"/>
      <c r="C1118" s="65"/>
      <c r="D1118" s="66"/>
      <c r="E1118" s="66"/>
      <c r="F1118" s="67"/>
      <c r="G1118" s="115" t="s">
        <v>165</v>
      </c>
      <c r="H1118" s="373">
        <f>+SUM(H1115:H1117)</f>
        <v>10932.3</v>
      </c>
    </row>
    <row r="1119" spans="2:8" s="267" customFormat="1" x14ac:dyDescent="0.25">
      <c r="B1119" s="203"/>
      <c r="C1119" s="65"/>
      <c r="D1119" s="66"/>
      <c r="E1119" s="66"/>
      <c r="F1119" s="67"/>
      <c r="G1119" s="65"/>
      <c r="H1119" s="204"/>
    </row>
    <row r="1120" spans="2:8" s="267" customFormat="1" x14ac:dyDescent="0.25">
      <c r="B1120" s="203"/>
      <c r="C1120" s="129" t="s">
        <v>188</v>
      </c>
      <c r="D1120" s="66"/>
      <c r="E1120" s="66"/>
      <c r="F1120" s="117" t="s">
        <v>189</v>
      </c>
      <c r="G1120" s="118"/>
      <c r="H1120" s="379">
        <f>H1111+H1118</f>
        <v>47373.3</v>
      </c>
    </row>
    <row r="1121" spans="2:8" s="267" customFormat="1" x14ac:dyDescent="0.25">
      <c r="B1121" s="272"/>
      <c r="C1121" s="273"/>
      <c r="D1121" s="273"/>
      <c r="E1121" s="273"/>
      <c r="F1121" s="273"/>
      <c r="G1121" s="273"/>
      <c r="H1121" s="274"/>
    </row>
    <row r="1122" spans="2:8" s="267" customFormat="1" x14ac:dyDescent="0.25">
      <c r="B1122" s="272"/>
      <c r="C1122" s="273"/>
      <c r="D1122" s="273"/>
      <c r="E1122" s="273"/>
      <c r="F1122" s="134" t="s">
        <v>190</v>
      </c>
      <c r="G1122" s="273"/>
      <c r="H1122" s="274"/>
    </row>
    <row r="1123" spans="2:8" s="267" customFormat="1" x14ac:dyDescent="0.25">
      <c r="B1123" s="272"/>
      <c r="C1123" s="273"/>
      <c r="D1123" s="273"/>
      <c r="E1123" s="273"/>
      <c r="F1123" s="134" t="s">
        <v>191</v>
      </c>
      <c r="G1123" s="273"/>
      <c r="H1123" s="274"/>
    </row>
    <row r="1124" spans="2:8" s="267" customFormat="1" x14ac:dyDescent="0.25">
      <c r="B1124" s="272"/>
      <c r="C1124" s="273"/>
      <c r="D1124" s="273"/>
      <c r="E1124" s="273"/>
      <c r="F1124" s="134" t="s">
        <v>192</v>
      </c>
      <c r="G1124" s="273"/>
      <c r="H1124" s="274"/>
    </row>
    <row r="1125" spans="2:8" s="267" customFormat="1" x14ac:dyDescent="0.25">
      <c r="B1125" s="272"/>
      <c r="C1125" s="273"/>
      <c r="D1125" s="273"/>
      <c r="E1125" s="273"/>
      <c r="F1125" s="134" t="s">
        <v>193</v>
      </c>
      <c r="G1125" s="273"/>
      <c r="H1125" s="274"/>
    </row>
    <row r="1126" spans="2:8" s="267" customFormat="1" x14ac:dyDescent="0.25">
      <c r="B1126" s="272"/>
      <c r="C1126" s="273"/>
      <c r="D1126" s="273"/>
      <c r="E1126" s="273"/>
      <c r="F1126" s="273"/>
      <c r="G1126" s="273"/>
      <c r="H1126" s="274"/>
    </row>
    <row r="1127" spans="2:8" s="267" customFormat="1" x14ac:dyDescent="0.25">
      <c r="B1127" s="272"/>
      <c r="C1127" s="135" t="s">
        <v>194</v>
      </c>
      <c r="D1127" s="273"/>
      <c r="E1127" s="273"/>
      <c r="F1127" s="273"/>
      <c r="G1127" s="273"/>
      <c r="H1127" s="274"/>
    </row>
    <row r="1128" spans="2:8" s="267" customFormat="1" x14ac:dyDescent="0.25">
      <c r="B1128" s="272"/>
      <c r="C1128" s="136" t="s">
        <v>195</v>
      </c>
      <c r="D1128" s="273"/>
      <c r="E1128" s="273"/>
      <c r="F1128" s="273"/>
      <c r="G1128" s="273"/>
      <c r="H1128" s="274"/>
    </row>
    <row r="1129" spans="2:8" s="267" customFormat="1" x14ac:dyDescent="0.25">
      <c r="B1129" s="272"/>
      <c r="C1129" s="137">
        <v>1</v>
      </c>
      <c r="D1129" s="273"/>
      <c r="E1129" s="273"/>
      <c r="F1129" s="273"/>
      <c r="G1129" s="273"/>
      <c r="H1129" s="274"/>
    </row>
    <row r="1130" spans="2:8" s="267" customFormat="1" x14ac:dyDescent="0.25">
      <c r="B1130" s="272"/>
      <c r="C1130" s="137">
        <v>2</v>
      </c>
      <c r="D1130" s="273"/>
      <c r="E1130" s="273"/>
      <c r="F1130" s="273"/>
      <c r="G1130" s="273"/>
      <c r="H1130" s="274"/>
    </row>
    <row r="1131" spans="2:8" s="267" customFormat="1" x14ac:dyDescent="0.25">
      <c r="B1131" s="272"/>
      <c r="C1131" s="137">
        <v>3</v>
      </c>
      <c r="D1131" s="273"/>
      <c r="E1131" s="273"/>
      <c r="F1131" s="273"/>
      <c r="G1131" s="273"/>
      <c r="H1131" s="274"/>
    </row>
    <row r="1132" spans="2:8" s="267" customFormat="1" x14ac:dyDescent="0.25">
      <c r="B1132" s="272"/>
      <c r="C1132" s="137"/>
      <c r="D1132" s="273"/>
      <c r="E1132" s="273"/>
      <c r="F1132" s="134" t="s">
        <v>190</v>
      </c>
      <c r="G1132" s="273"/>
      <c r="H1132" s="274"/>
    </row>
    <row r="1133" spans="2:8" s="267" customFormat="1" x14ac:dyDescent="0.25">
      <c r="B1133" s="272"/>
      <c r="C1133" s="273"/>
      <c r="D1133" s="273"/>
      <c r="E1133" s="273"/>
      <c r="F1133" s="134" t="s">
        <v>191</v>
      </c>
      <c r="G1133" s="273"/>
      <c r="H1133" s="274"/>
    </row>
    <row r="1134" spans="2:8" s="267" customFormat="1" x14ac:dyDescent="0.25">
      <c r="B1134" s="272"/>
      <c r="C1134" s="273"/>
      <c r="D1134" s="273"/>
      <c r="E1134" s="273"/>
      <c r="F1134" s="134" t="s">
        <v>196</v>
      </c>
      <c r="G1134" s="273"/>
      <c r="H1134" s="274"/>
    </row>
    <row r="1135" spans="2:8" s="267" customFormat="1" x14ac:dyDescent="0.25">
      <c r="B1135" s="272"/>
      <c r="C1135" s="273"/>
      <c r="D1135" s="273"/>
      <c r="E1135" s="273"/>
      <c r="F1135" s="134" t="s">
        <v>193</v>
      </c>
      <c r="G1135" s="273"/>
      <c r="H1135" s="274"/>
    </row>
    <row r="1136" spans="2:8" s="267" customFormat="1" x14ac:dyDescent="0.25">
      <c r="B1136" s="272"/>
      <c r="C1136" s="273"/>
      <c r="D1136" s="273"/>
      <c r="E1136" s="273"/>
      <c r="F1136" s="134"/>
      <c r="G1136" s="273"/>
      <c r="H1136" s="274"/>
    </row>
    <row r="1137" spans="2:12" s="197" customFormat="1" x14ac:dyDescent="0.25">
      <c r="B1137" s="853"/>
      <c r="C1137" s="854"/>
      <c r="D1137" s="859" t="s">
        <v>148</v>
      </c>
      <c r="E1137" s="860"/>
      <c r="F1137" s="861"/>
      <c r="G1137" s="198" t="s">
        <v>149</v>
      </c>
      <c r="H1137" s="199" t="s">
        <v>150</v>
      </c>
    </row>
    <row r="1138" spans="2:12" s="197" customFormat="1" x14ac:dyDescent="0.25">
      <c r="B1138" s="855"/>
      <c r="C1138" s="856"/>
      <c r="D1138" s="862"/>
      <c r="E1138" s="863"/>
      <c r="F1138" s="864"/>
      <c r="G1138" s="59" t="s">
        <v>151</v>
      </c>
      <c r="H1138" s="200"/>
    </row>
    <row r="1139" spans="2:12" s="197" customFormat="1" x14ac:dyDescent="0.25">
      <c r="B1139" s="855"/>
      <c r="C1139" s="856"/>
      <c r="D1139" s="862"/>
      <c r="E1139" s="863"/>
      <c r="F1139" s="864"/>
      <c r="G1139" s="59" t="s">
        <v>152</v>
      </c>
      <c r="H1139" s="201">
        <v>44901</v>
      </c>
    </row>
    <row r="1140" spans="2:12" s="197" customFormat="1" x14ac:dyDescent="0.25">
      <c r="B1140" s="857"/>
      <c r="C1140" s="858"/>
      <c r="D1140" s="865"/>
      <c r="E1140" s="866"/>
      <c r="F1140" s="867"/>
      <c r="G1140" s="62"/>
      <c r="H1140" s="202"/>
    </row>
    <row r="1141" spans="2:12" s="197" customFormat="1" x14ac:dyDescent="0.25">
      <c r="B1141" s="203"/>
      <c r="C1141" s="65"/>
      <c r="D1141" s="66"/>
      <c r="E1141" s="66"/>
      <c r="F1141" s="67"/>
      <c r="G1141" s="65"/>
      <c r="H1141" s="204"/>
    </row>
    <row r="1142" spans="2:12" s="197" customFormat="1" x14ac:dyDescent="0.25">
      <c r="B1142" s="205" t="s">
        <v>153</v>
      </c>
      <c r="C1142" s="868" t="str">
        <f>PRESUPUESTO!F32</f>
        <v>Suministro e instalacion de enchape pisos tipo porcelana formato 60x60 color gris claro</v>
      </c>
      <c r="D1142" s="868"/>
      <c r="E1142" s="868"/>
      <c r="F1142" s="868"/>
      <c r="G1142" s="868"/>
      <c r="H1142" s="206" t="s">
        <v>154</v>
      </c>
    </row>
    <row r="1143" spans="2:12" s="197" customFormat="1" x14ac:dyDescent="0.25">
      <c r="B1143" s="648">
        <f>PRESUPUESTO!B32</f>
        <v>3.01</v>
      </c>
      <c r="C1143" s="868"/>
      <c r="D1143" s="868"/>
      <c r="E1143" s="868"/>
      <c r="F1143" s="868"/>
      <c r="G1143" s="868"/>
      <c r="H1143" s="206" t="str">
        <f>PRESUPUESTO!G32</f>
        <v>M2</v>
      </c>
    </row>
    <row r="1144" spans="2:12" s="197" customFormat="1" x14ac:dyDescent="0.25">
      <c r="B1144" s="208" t="s">
        <v>155</v>
      </c>
      <c r="C1144" s="65"/>
      <c r="D1144" s="66"/>
      <c r="E1144" s="66"/>
      <c r="F1144" s="67"/>
      <c r="G1144" s="65"/>
      <c r="H1144" s="204"/>
    </row>
    <row r="1145" spans="2:12" s="197" customFormat="1" x14ac:dyDescent="0.25">
      <c r="B1145" s="209" t="s">
        <v>156</v>
      </c>
      <c r="C1145" s="74"/>
      <c r="D1145" s="75" t="s">
        <v>157</v>
      </c>
      <c r="E1145" s="75" t="s">
        <v>158</v>
      </c>
      <c r="F1145" s="75" t="s">
        <v>159</v>
      </c>
      <c r="G1145" s="76" t="s">
        <v>160</v>
      </c>
      <c r="H1145" s="210"/>
    </row>
    <row r="1146" spans="2:12" s="197" customFormat="1" ht="15" customHeight="1" x14ac:dyDescent="0.25">
      <c r="B1146" s="869" t="s">
        <v>161</v>
      </c>
      <c r="C1146" s="869"/>
      <c r="D1146" s="98" t="s">
        <v>162</v>
      </c>
      <c r="E1146" s="310">
        <v>0.05</v>
      </c>
      <c r="F1146" s="311">
        <f t="shared" ref="F1146" si="20">+H1176</f>
        <v>20257.5</v>
      </c>
      <c r="G1146" s="156">
        <f t="shared" ref="G1146" si="21">F1146*E1146</f>
        <v>1012.875</v>
      </c>
      <c r="H1146" s="878"/>
    </row>
    <row r="1147" spans="2:12" s="197" customFormat="1" ht="15" customHeight="1" x14ac:dyDescent="0.25">
      <c r="B1147" s="872" t="s">
        <v>254</v>
      </c>
      <c r="C1147" s="872"/>
      <c r="D1147" s="157" t="s">
        <v>164</v>
      </c>
      <c r="E1147" s="312">
        <f>1/(F1173*2)</f>
        <v>3.8461538461538464E-2</v>
      </c>
      <c r="F1147" s="313">
        <v>25000</v>
      </c>
      <c r="G1147" s="156">
        <f t="shared" ref="G1147:G1149" si="22">+F1147*E1147</f>
        <v>961.53846153846155</v>
      </c>
      <c r="H1147" s="879"/>
    </row>
    <row r="1148" spans="2:12" s="197" customFormat="1" x14ac:dyDescent="0.25">
      <c r="B1148" s="872"/>
      <c r="C1148" s="872"/>
      <c r="D1148" s="157"/>
      <c r="E1148" s="157"/>
      <c r="F1148" s="313"/>
      <c r="G1148" s="156">
        <f t="shared" si="22"/>
        <v>0</v>
      </c>
      <c r="H1148" s="879"/>
    </row>
    <row r="1149" spans="2:12" s="197" customFormat="1" ht="15" customHeight="1" x14ac:dyDescent="0.25">
      <c r="B1149" s="872"/>
      <c r="C1149" s="872"/>
      <c r="D1149" s="157"/>
      <c r="E1149" s="98"/>
      <c r="F1149" s="155"/>
      <c r="G1149" s="156">
        <f t="shared" si="22"/>
        <v>0</v>
      </c>
      <c r="H1149" s="880"/>
    </row>
    <row r="1150" spans="2:12" s="197" customFormat="1" x14ac:dyDescent="0.25">
      <c r="B1150" s="213"/>
      <c r="C1150" s="175"/>
      <c r="D1150" s="176"/>
      <c r="E1150" s="176"/>
      <c r="F1150" s="177"/>
      <c r="G1150" s="178" t="s">
        <v>165</v>
      </c>
      <c r="H1150" s="214">
        <f>+SUM(G1146:G1149)</f>
        <v>1974.4134615384614</v>
      </c>
    </row>
    <row r="1151" spans="2:12" s="197" customFormat="1" x14ac:dyDescent="0.25">
      <c r="B1151" s="213"/>
      <c r="C1151" s="175"/>
      <c r="D1151" s="176"/>
      <c r="E1151" s="176"/>
      <c r="F1151" s="177"/>
      <c r="G1151" s="175"/>
      <c r="H1151" s="204"/>
    </row>
    <row r="1152" spans="2:12" s="197" customFormat="1" x14ac:dyDescent="0.25">
      <c r="B1152" s="216" t="s">
        <v>166</v>
      </c>
      <c r="C1152" s="175"/>
      <c r="D1152" s="176"/>
      <c r="E1152" s="176"/>
      <c r="F1152" s="177"/>
      <c r="G1152" s="175"/>
      <c r="H1152" s="204"/>
      <c r="L1152" s="159"/>
    </row>
    <row r="1153" spans="2:8" s="197" customFormat="1" x14ac:dyDescent="0.25">
      <c r="B1153" s="209" t="s">
        <v>156</v>
      </c>
      <c r="C1153" s="74"/>
      <c r="D1153" s="75" t="s">
        <v>157</v>
      </c>
      <c r="E1153" s="75" t="s">
        <v>158</v>
      </c>
      <c r="F1153" s="158" t="s">
        <v>160</v>
      </c>
      <c r="G1153" s="76" t="s">
        <v>167</v>
      </c>
      <c r="H1153" s="210"/>
    </row>
    <row r="1154" spans="2:8" s="197" customFormat="1" ht="15" customHeight="1" x14ac:dyDescent="0.25">
      <c r="B1154" s="875" t="s">
        <v>168</v>
      </c>
      <c r="C1154" s="875"/>
      <c r="D1154" s="157" t="s">
        <v>169</v>
      </c>
      <c r="E1154" s="157">
        <f t="shared" ref="E1154" si="23">+E1146</f>
        <v>0.05</v>
      </c>
      <c r="F1154" s="161">
        <f t="shared" ref="F1154" si="24">+F1146*2</f>
        <v>40515</v>
      </c>
      <c r="G1154" s="156">
        <f t="shared" ref="G1154:G1161" si="25">F1154*E1154</f>
        <v>2025.75</v>
      </c>
      <c r="H1154" s="878"/>
    </row>
    <row r="1155" spans="2:8" s="197" customFormat="1" ht="16.5" customHeight="1" x14ac:dyDescent="0.25">
      <c r="B1155" s="875" t="s">
        <v>255</v>
      </c>
      <c r="C1155" s="875"/>
      <c r="D1155" s="157" t="s">
        <v>17</v>
      </c>
      <c r="E1155" s="157">
        <v>1</v>
      </c>
      <c r="F1155" s="161">
        <v>68000</v>
      </c>
      <c r="G1155" s="156">
        <f t="shared" si="25"/>
        <v>68000</v>
      </c>
      <c r="H1155" s="879"/>
    </row>
    <row r="1156" spans="2:8" s="197" customFormat="1" ht="15" customHeight="1" x14ac:dyDescent="0.25">
      <c r="B1156" s="897" t="s">
        <v>256</v>
      </c>
      <c r="C1156" s="898"/>
      <c r="D1156" s="157" t="s">
        <v>19</v>
      </c>
      <c r="E1156" s="157">
        <v>5</v>
      </c>
      <c r="F1156" s="161">
        <v>2072</v>
      </c>
      <c r="G1156" s="156">
        <f t="shared" si="25"/>
        <v>10360</v>
      </c>
      <c r="H1156" s="879"/>
    </row>
    <row r="1157" spans="2:8" s="197" customFormat="1" ht="15" customHeight="1" x14ac:dyDescent="0.25">
      <c r="B1157" s="897" t="s">
        <v>257</v>
      </c>
      <c r="C1157" s="898"/>
      <c r="D1157" s="157" t="s">
        <v>19</v>
      </c>
      <c r="E1157" s="157">
        <v>0.54</v>
      </c>
      <c r="F1157" s="161">
        <v>7850</v>
      </c>
      <c r="G1157" s="156">
        <f t="shared" si="25"/>
        <v>4239</v>
      </c>
      <c r="H1157" s="879"/>
    </row>
    <row r="1158" spans="2:8" s="197" customFormat="1" x14ac:dyDescent="0.25">
      <c r="B1158" s="869"/>
      <c r="C1158" s="869"/>
      <c r="D1158" s="157"/>
      <c r="E1158" s="157"/>
      <c r="F1158" s="164"/>
      <c r="G1158" s="156">
        <f t="shared" si="25"/>
        <v>0</v>
      </c>
      <c r="H1158" s="879"/>
    </row>
    <row r="1159" spans="2:8" s="197" customFormat="1" ht="15" customHeight="1" x14ac:dyDescent="0.25">
      <c r="B1159" s="876"/>
      <c r="C1159" s="876"/>
      <c r="D1159" s="157"/>
      <c r="E1159" s="157"/>
      <c r="F1159" s="163"/>
      <c r="G1159" s="156">
        <f t="shared" si="25"/>
        <v>0</v>
      </c>
      <c r="H1159" s="879"/>
    </row>
    <row r="1160" spans="2:8" s="197" customFormat="1" x14ac:dyDescent="0.25">
      <c r="B1160" s="875"/>
      <c r="C1160" s="875"/>
      <c r="D1160" s="157"/>
      <c r="E1160" s="157"/>
      <c r="F1160" s="161"/>
      <c r="G1160" s="156">
        <f t="shared" si="25"/>
        <v>0</v>
      </c>
      <c r="H1160" s="879"/>
    </row>
    <row r="1161" spans="2:8" s="197" customFormat="1" ht="21.75" customHeight="1" x14ac:dyDescent="0.25">
      <c r="B1161" s="899"/>
      <c r="C1161" s="899"/>
      <c r="D1161" s="157"/>
      <c r="E1161" s="157"/>
      <c r="F1161" s="161"/>
      <c r="G1161" s="156">
        <f t="shared" si="25"/>
        <v>0</v>
      </c>
      <c r="H1161" s="880"/>
    </row>
    <row r="1162" spans="2:8" s="197" customFormat="1" x14ac:dyDescent="0.25">
      <c r="B1162" s="213"/>
      <c r="C1162" s="175"/>
      <c r="D1162" s="176"/>
      <c r="E1162" s="176"/>
      <c r="F1162" s="177"/>
      <c r="G1162" s="178" t="s">
        <v>165</v>
      </c>
      <c r="H1162" s="214">
        <f>+SUM(G1154:G1161)</f>
        <v>84624.75</v>
      </c>
    </row>
    <row r="1163" spans="2:8" s="197" customFormat="1" x14ac:dyDescent="0.25">
      <c r="B1163" s="213"/>
      <c r="C1163" s="175"/>
      <c r="D1163" s="176"/>
      <c r="E1163" s="176"/>
      <c r="F1163" s="177"/>
      <c r="G1163" s="175"/>
      <c r="H1163" s="204"/>
    </row>
    <row r="1164" spans="2:8" s="197" customFormat="1" x14ac:dyDescent="0.25">
      <c r="B1164" s="216" t="s">
        <v>174</v>
      </c>
      <c r="C1164" s="175"/>
      <c r="D1164" s="176"/>
      <c r="E1164" s="176"/>
      <c r="F1164" s="177"/>
      <c r="G1164" s="175"/>
      <c r="H1164" s="204"/>
    </row>
    <row r="1165" spans="2:8" s="197" customFormat="1" x14ac:dyDescent="0.25">
      <c r="B1165" s="209" t="s">
        <v>156</v>
      </c>
      <c r="C1165" s="74"/>
      <c r="D1165" s="75" t="s">
        <v>175</v>
      </c>
      <c r="E1165" s="75" t="s">
        <v>176</v>
      </c>
      <c r="F1165" s="158" t="s">
        <v>177</v>
      </c>
      <c r="G1165" s="76" t="s">
        <v>178</v>
      </c>
      <c r="H1165" s="218" t="s">
        <v>160</v>
      </c>
    </row>
    <row r="1166" spans="2:8" s="197" customFormat="1" x14ac:dyDescent="0.25">
      <c r="B1166" s="876"/>
      <c r="C1166" s="876"/>
      <c r="D1166" s="157"/>
      <c r="E1166" s="165"/>
      <c r="F1166" s="166"/>
      <c r="G1166" s="156">
        <f t="shared" ref="G1166:G1168" si="26">F1166*E1166</f>
        <v>0</v>
      </c>
      <c r="H1166" s="219">
        <f>+E1166*F1166*G1166</f>
        <v>0</v>
      </c>
    </row>
    <row r="1167" spans="2:8" s="197" customFormat="1" x14ac:dyDescent="0.25">
      <c r="B1167" s="869"/>
      <c r="C1167" s="869"/>
      <c r="D1167" s="157"/>
      <c r="E1167" s="165"/>
      <c r="F1167" s="167"/>
      <c r="G1167" s="156">
        <f t="shared" si="26"/>
        <v>0</v>
      </c>
      <c r="H1167" s="219">
        <f>+E1167*F1167*G1167</f>
        <v>0</v>
      </c>
    </row>
    <row r="1168" spans="2:8" s="197" customFormat="1" x14ac:dyDescent="0.25">
      <c r="B1168" s="875"/>
      <c r="C1168" s="875"/>
      <c r="D1168" s="157"/>
      <c r="E1168" s="165"/>
      <c r="F1168" s="168"/>
      <c r="G1168" s="156">
        <f t="shared" si="26"/>
        <v>0</v>
      </c>
      <c r="H1168" s="219">
        <f>+E1168*F1168*G1168</f>
        <v>0</v>
      </c>
    </row>
    <row r="1169" spans="2:8" s="197" customFormat="1" x14ac:dyDescent="0.25">
      <c r="B1169" s="213"/>
      <c r="C1169" s="175"/>
      <c r="D1169" s="176"/>
      <c r="E1169" s="176"/>
      <c r="F1169" s="177"/>
      <c r="G1169" s="178" t="s">
        <v>165</v>
      </c>
      <c r="H1169" s="214">
        <f>+SUM(H1166:H1168)</f>
        <v>0</v>
      </c>
    </row>
    <row r="1170" spans="2:8" s="197" customFormat="1" x14ac:dyDescent="0.25">
      <c r="B1170" s="213"/>
      <c r="C1170" s="175"/>
      <c r="D1170" s="176"/>
      <c r="E1170" s="176"/>
      <c r="F1170" s="177"/>
      <c r="G1170" s="175"/>
      <c r="H1170" s="204"/>
    </row>
    <row r="1171" spans="2:8" s="197" customFormat="1" x14ac:dyDescent="0.25">
      <c r="B1171" s="216" t="s">
        <v>179</v>
      </c>
      <c r="C1171" s="175"/>
      <c r="D1171" s="176"/>
      <c r="E1171" s="176"/>
      <c r="F1171" s="177"/>
      <c r="G1171" s="175"/>
      <c r="H1171" s="204"/>
    </row>
    <row r="1172" spans="2:8" s="197" customFormat="1" x14ac:dyDescent="0.25">
      <c r="B1172" s="220" t="s">
        <v>180</v>
      </c>
      <c r="C1172" s="169" t="s">
        <v>181</v>
      </c>
      <c r="D1172" s="75" t="s">
        <v>182</v>
      </c>
      <c r="E1172" s="75" t="s">
        <v>183</v>
      </c>
      <c r="F1172" s="158" t="s">
        <v>184</v>
      </c>
      <c r="G1172" s="170" t="s">
        <v>185</v>
      </c>
      <c r="H1172" s="210"/>
    </row>
    <row r="1173" spans="2:8" s="197" customFormat="1" x14ac:dyDescent="0.25">
      <c r="B1173" s="221" t="s">
        <v>81</v>
      </c>
      <c r="C1173" s="110">
        <f>+VLOOKUP(B1173,MO!$D$13:$E$80,2,FALSE)</f>
        <v>94900</v>
      </c>
      <c r="D1173" s="222">
        <v>0.85</v>
      </c>
      <c r="E1173" s="156">
        <f t="shared" ref="E1173:E1174" si="27">C1173+(C1173*D1173)</f>
        <v>175565</v>
      </c>
      <c r="F1173" s="172">
        <v>13</v>
      </c>
      <c r="G1173" s="173">
        <f t="shared" ref="G1173:G1174" si="28">+E1173/F1173</f>
        <v>13505</v>
      </c>
      <c r="H1173" s="878"/>
    </row>
    <row r="1174" spans="2:8" s="197" customFormat="1" x14ac:dyDescent="0.25">
      <c r="B1174" s="221" t="s">
        <v>85</v>
      </c>
      <c r="C1174" s="110">
        <f>+VLOOKUP(B1174,MO!$D$13:$E$80,2,FALSE)</f>
        <v>47450</v>
      </c>
      <c r="D1174" s="222">
        <v>0.85</v>
      </c>
      <c r="E1174" s="156">
        <f t="shared" si="27"/>
        <v>87782.5</v>
      </c>
      <c r="F1174" s="172">
        <v>13</v>
      </c>
      <c r="G1174" s="173">
        <f t="shared" si="28"/>
        <v>6752.5</v>
      </c>
      <c r="H1174" s="879"/>
    </row>
    <row r="1175" spans="2:8" s="197" customFormat="1" x14ac:dyDescent="0.25">
      <c r="B1175" s="223"/>
      <c r="C1175" s="110"/>
      <c r="D1175" s="222"/>
      <c r="E1175" s="156"/>
      <c r="F1175" s="172"/>
      <c r="G1175" s="173">
        <v>0</v>
      </c>
      <c r="H1175" s="880"/>
    </row>
    <row r="1176" spans="2:8" s="197" customFormat="1" x14ac:dyDescent="0.25">
      <c r="B1176" s="203"/>
      <c r="C1176" s="65"/>
      <c r="D1176" s="66"/>
      <c r="E1176" s="66"/>
      <c r="F1176" s="67"/>
      <c r="G1176" s="115" t="s">
        <v>165</v>
      </c>
      <c r="H1176" s="214">
        <f>+SUM(G1173:G1175)</f>
        <v>20257.5</v>
      </c>
    </row>
    <row r="1177" spans="2:8" s="197" customFormat="1" x14ac:dyDescent="0.25">
      <c r="B1177" s="203"/>
      <c r="C1177" s="65"/>
      <c r="D1177" s="66"/>
      <c r="E1177" s="66"/>
      <c r="F1177" s="67"/>
      <c r="G1177" s="65"/>
      <c r="H1177" s="225"/>
    </row>
    <row r="1178" spans="2:8" s="197" customFormat="1" ht="15.75" x14ac:dyDescent="0.25">
      <c r="B1178" s="203"/>
      <c r="C1178" s="65"/>
      <c r="D1178" s="66"/>
      <c r="E1178" s="66"/>
      <c r="F1178" s="117" t="s">
        <v>186</v>
      </c>
      <c r="G1178" s="118"/>
      <c r="H1178" s="119">
        <f>ROUND(H1176+H1169+H1162+H1150,0)</f>
        <v>106857</v>
      </c>
    </row>
    <row r="1179" spans="2:8" s="197" customFormat="1" x14ac:dyDescent="0.25">
      <c r="B1179" s="203"/>
      <c r="C1179" s="65"/>
      <c r="D1179" s="66"/>
      <c r="E1179" s="66"/>
      <c r="F1179" s="67"/>
      <c r="G1179" s="65"/>
      <c r="H1179" s="204"/>
    </row>
    <row r="1180" spans="2:8" s="197" customFormat="1" x14ac:dyDescent="0.25">
      <c r="B1180" s="208" t="s">
        <v>187</v>
      </c>
      <c r="C1180" s="65"/>
      <c r="D1180" s="66"/>
      <c r="E1180" s="66"/>
      <c r="F1180" s="67"/>
      <c r="G1180" s="65"/>
      <c r="H1180" s="204"/>
    </row>
    <row r="1181" spans="2:8" s="197" customFormat="1" x14ac:dyDescent="0.25">
      <c r="B1181" s="226" t="s">
        <v>31</v>
      </c>
      <c r="C1181" s="121"/>
      <c r="D1181" s="122"/>
      <c r="E1181" s="122"/>
      <c r="F1181" s="123" t="s">
        <v>72</v>
      </c>
      <c r="G1181" s="124"/>
      <c r="H1181" s="210"/>
    </row>
    <row r="1182" spans="2:8" s="197" customFormat="1" x14ac:dyDescent="0.25">
      <c r="B1182" s="851" t="s">
        <v>24</v>
      </c>
      <c r="C1182" s="851"/>
      <c r="D1182" s="125"/>
      <c r="E1182" s="125"/>
      <c r="F1182" s="126">
        <f>+F914</f>
        <v>0.2</v>
      </c>
      <c r="G1182" s="127"/>
      <c r="H1182" s="227">
        <f>H1178*F1182</f>
        <v>21371.4</v>
      </c>
    </row>
    <row r="1183" spans="2:8" s="197" customFormat="1" x14ac:dyDescent="0.25">
      <c r="B1183" s="851" t="s">
        <v>25</v>
      </c>
      <c r="C1183" s="851"/>
      <c r="D1183" s="125"/>
      <c r="E1183" s="125"/>
      <c r="F1183" s="126">
        <f>+F915</f>
        <v>0.05</v>
      </c>
      <c r="G1183" s="127"/>
      <c r="H1183" s="227">
        <f>H1178*F1183</f>
        <v>5342.85</v>
      </c>
    </row>
    <row r="1184" spans="2:8" s="197" customFormat="1" x14ac:dyDescent="0.25">
      <c r="B1184" s="852" t="s">
        <v>27</v>
      </c>
      <c r="C1184" s="852"/>
      <c r="D1184" s="125"/>
      <c r="E1184" s="125"/>
      <c r="F1184" s="126">
        <f>+F916</f>
        <v>0.05</v>
      </c>
      <c r="G1184" s="127"/>
      <c r="H1184" s="227">
        <f>H1178*F1184</f>
        <v>5342.85</v>
      </c>
    </row>
    <row r="1185" spans="2:8" s="197" customFormat="1" x14ac:dyDescent="0.25">
      <c r="B1185" s="203"/>
      <c r="C1185" s="65"/>
      <c r="D1185" s="66"/>
      <c r="E1185" s="66"/>
      <c r="F1185" s="67"/>
      <c r="G1185" s="115" t="s">
        <v>165</v>
      </c>
      <c r="H1185" s="214">
        <f>+SUM(H1182:H1184)</f>
        <v>32057.1</v>
      </c>
    </row>
    <row r="1186" spans="2:8" s="197" customFormat="1" x14ac:dyDescent="0.25">
      <c r="B1186" s="203"/>
      <c r="C1186" s="65"/>
      <c r="D1186" s="66"/>
      <c r="E1186" s="66"/>
      <c r="F1186" s="67"/>
      <c r="G1186" s="65"/>
      <c r="H1186" s="204"/>
    </row>
    <row r="1187" spans="2:8" s="197" customFormat="1" x14ac:dyDescent="0.25">
      <c r="B1187" s="203"/>
      <c r="C1187" s="129" t="s">
        <v>188</v>
      </c>
      <c r="D1187" s="66"/>
      <c r="E1187" s="66"/>
      <c r="F1187" s="117" t="s">
        <v>189</v>
      </c>
      <c r="G1187" s="118"/>
      <c r="H1187" s="228">
        <f>H1178+H1185</f>
        <v>138914.1</v>
      </c>
    </row>
    <row r="1188" spans="2:8" s="197" customFormat="1" x14ac:dyDescent="0.25">
      <c r="B1188" s="229"/>
      <c r="C1188" s="185"/>
      <c r="D1188" s="185"/>
      <c r="E1188" s="185"/>
      <c r="F1188" s="185"/>
      <c r="G1188" s="185"/>
      <c r="H1188" s="230"/>
    </row>
    <row r="1189" spans="2:8" s="197" customFormat="1" x14ac:dyDescent="0.25">
      <c r="B1189" s="229"/>
      <c r="C1189" s="185"/>
      <c r="D1189" s="185"/>
      <c r="E1189" s="185"/>
      <c r="F1189" s="134" t="s">
        <v>190</v>
      </c>
      <c r="G1189" s="185"/>
      <c r="H1189" s="230"/>
    </row>
    <row r="1190" spans="2:8" s="197" customFormat="1" x14ac:dyDescent="0.25">
      <c r="B1190" s="229"/>
      <c r="C1190" s="185"/>
      <c r="D1190" s="185"/>
      <c r="E1190" s="185"/>
      <c r="F1190" s="134" t="s">
        <v>191</v>
      </c>
      <c r="G1190" s="185"/>
      <c r="H1190" s="230"/>
    </row>
    <row r="1191" spans="2:8" s="197" customFormat="1" x14ac:dyDescent="0.25">
      <c r="B1191" s="229"/>
      <c r="C1191" s="185"/>
      <c r="D1191" s="185"/>
      <c r="E1191" s="185"/>
      <c r="F1191" s="134" t="s">
        <v>192</v>
      </c>
      <c r="G1191" s="185"/>
      <c r="H1191" s="230"/>
    </row>
    <row r="1192" spans="2:8" s="197" customFormat="1" x14ac:dyDescent="0.25">
      <c r="B1192" s="229"/>
      <c r="C1192" s="185"/>
      <c r="D1192" s="185"/>
      <c r="E1192" s="185"/>
      <c r="F1192" s="134" t="s">
        <v>193</v>
      </c>
      <c r="G1192" s="185"/>
      <c r="H1192" s="230"/>
    </row>
    <row r="1193" spans="2:8" s="197" customFormat="1" x14ac:dyDescent="0.25">
      <c r="B1193" s="229"/>
      <c r="C1193" s="185"/>
      <c r="D1193" s="185"/>
      <c r="E1193" s="185"/>
      <c r="F1193" s="185"/>
      <c r="G1193" s="185"/>
      <c r="H1193" s="230"/>
    </row>
    <row r="1194" spans="2:8" s="197" customFormat="1" x14ac:dyDescent="0.25">
      <c r="B1194" s="229"/>
      <c r="C1194" s="135" t="s">
        <v>194</v>
      </c>
      <c r="D1194" s="185"/>
      <c r="E1194" s="185"/>
      <c r="F1194" s="185"/>
      <c r="G1194" s="185"/>
      <c r="H1194" s="230"/>
    </row>
    <row r="1195" spans="2:8" s="197" customFormat="1" x14ac:dyDescent="0.25">
      <c r="B1195" s="229"/>
      <c r="C1195" s="136" t="s">
        <v>195</v>
      </c>
      <c r="D1195" s="185"/>
      <c r="E1195" s="185"/>
      <c r="F1195" s="185"/>
      <c r="G1195" s="185"/>
      <c r="H1195" s="230"/>
    </row>
    <row r="1196" spans="2:8" s="197" customFormat="1" x14ac:dyDescent="0.25">
      <c r="B1196" s="229"/>
      <c r="C1196" s="137">
        <v>1</v>
      </c>
      <c r="D1196" s="185"/>
      <c r="E1196" s="185"/>
      <c r="F1196" s="185"/>
      <c r="G1196" s="185"/>
      <c r="H1196" s="230"/>
    </row>
    <row r="1197" spans="2:8" s="197" customFormat="1" x14ac:dyDescent="0.25">
      <c r="B1197" s="229"/>
      <c r="C1197" s="137">
        <v>2</v>
      </c>
      <c r="D1197" s="185"/>
      <c r="E1197" s="185"/>
      <c r="F1197" s="185"/>
      <c r="G1197" s="185"/>
      <c r="H1197" s="230"/>
    </row>
    <row r="1198" spans="2:8" s="197" customFormat="1" x14ac:dyDescent="0.25">
      <c r="B1198" s="229"/>
      <c r="C1198" s="137">
        <v>3</v>
      </c>
      <c r="D1198" s="185"/>
      <c r="E1198" s="185"/>
      <c r="F1198" s="185"/>
      <c r="G1198" s="185"/>
      <c r="H1198" s="230"/>
    </row>
    <row r="1199" spans="2:8" s="197" customFormat="1" x14ac:dyDescent="0.25">
      <c r="B1199" s="229"/>
      <c r="C1199" s="137"/>
      <c r="D1199" s="185"/>
      <c r="E1199" s="185"/>
      <c r="F1199" s="134" t="s">
        <v>190</v>
      </c>
      <c r="G1199" s="185"/>
      <c r="H1199" s="230"/>
    </row>
    <row r="1200" spans="2:8" s="197" customFormat="1" x14ac:dyDescent="0.25">
      <c r="B1200" s="229"/>
      <c r="C1200" s="185"/>
      <c r="D1200" s="185"/>
      <c r="E1200" s="185"/>
      <c r="F1200" s="134" t="s">
        <v>191</v>
      </c>
      <c r="G1200" s="185"/>
      <c r="H1200" s="230"/>
    </row>
    <row r="1201" spans="2:8" s="197" customFormat="1" x14ac:dyDescent="0.25">
      <c r="B1201" s="229"/>
      <c r="C1201" s="185"/>
      <c r="D1201" s="185"/>
      <c r="E1201" s="185"/>
      <c r="F1201" s="134" t="s">
        <v>196</v>
      </c>
      <c r="G1201" s="185"/>
      <c r="H1201" s="230"/>
    </row>
    <row r="1202" spans="2:8" s="197" customFormat="1" x14ac:dyDescent="0.25">
      <c r="B1202" s="229"/>
      <c r="C1202" s="185"/>
      <c r="D1202" s="185"/>
      <c r="E1202" s="185"/>
      <c r="F1202" s="134" t="s">
        <v>193</v>
      </c>
      <c r="G1202" s="185"/>
      <c r="H1202" s="230"/>
    </row>
    <row r="1203" spans="2:8" s="197" customFormat="1" x14ac:dyDescent="0.25">
      <c r="B1203" s="231"/>
      <c r="H1203" s="232"/>
    </row>
    <row r="1204" spans="2:8" s="197" customFormat="1" x14ac:dyDescent="0.25">
      <c r="B1204" s="853"/>
      <c r="C1204" s="854"/>
      <c r="D1204" s="859" t="s">
        <v>148</v>
      </c>
      <c r="E1204" s="860"/>
      <c r="F1204" s="861"/>
      <c r="G1204" s="198" t="s">
        <v>149</v>
      </c>
      <c r="H1204" s="199" t="s">
        <v>150</v>
      </c>
    </row>
    <row r="1205" spans="2:8" s="197" customFormat="1" x14ac:dyDescent="0.25">
      <c r="B1205" s="855"/>
      <c r="C1205" s="856"/>
      <c r="D1205" s="862"/>
      <c r="E1205" s="863"/>
      <c r="F1205" s="864"/>
      <c r="G1205" s="59" t="s">
        <v>151</v>
      </c>
      <c r="H1205" s="200"/>
    </row>
    <row r="1206" spans="2:8" s="197" customFormat="1" x14ac:dyDescent="0.25">
      <c r="B1206" s="855"/>
      <c r="C1206" s="856"/>
      <c r="D1206" s="862"/>
      <c r="E1206" s="863"/>
      <c r="F1206" s="864"/>
      <c r="G1206" s="59" t="s">
        <v>152</v>
      </c>
      <c r="H1206" s="201">
        <v>44901</v>
      </c>
    </row>
    <row r="1207" spans="2:8" s="197" customFormat="1" x14ac:dyDescent="0.25">
      <c r="B1207" s="857"/>
      <c r="C1207" s="858"/>
      <c r="D1207" s="865"/>
      <c r="E1207" s="866"/>
      <c r="F1207" s="867"/>
      <c r="G1207" s="62"/>
      <c r="H1207" s="202"/>
    </row>
    <row r="1208" spans="2:8" s="197" customFormat="1" x14ac:dyDescent="0.25">
      <c r="B1208" s="203"/>
      <c r="C1208" s="65"/>
      <c r="D1208" s="66"/>
      <c r="E1208" s="66"/>
      <c r="F1208" s="67"/>
      <c r="G1208" s="65"/>
      <c r="H1208" s="204"/>
    </row>
    <row r="1209" spans="2:8" s="197" customFormat="1" x14ac:dyDescent="0.25">
      <c r="B1209" s="205" t="s">
        <v>153</v>
      </c>
      <c r="C1209" s="868" t="str">
        <f>PRESUPUESTO!F33</f>
        <v>Suministro e instalacion de zocalo para pisos tipo porcelana Blanco o similar</v>
      </c>
      <c r="D1209" s="868"/>
      <c r="E1209" s="868"/>
      <c r="F1209" s="868"/>
      <c r="G1209" s="868"/>
      <c r="H1209" s="206" t="s">
        <v>154</v>
      </c>
    </row>
    <row r="1210" spans="2:8" s="197" customFormat="1" x14ac:dyDescent="0.25">
      <c r="B1210" s="648">
        <f>PRESUPUESTO!B33</f>
        <v>3.0199999999999996</v>
      </c>
      <c r="C1210" s="868"/>
      <c r="D1210" s="868"/>
      <c r="E1210" s="868"/>
      <c r="F1210" s="868"/>
      <c r="G1210" s="868"/>
      <c r="H1210" s="206" t="str">
        <f>PRESUPUESTO!G33</f>
        <v>ML</v>
      </c>
    </row>
    <row r="1211" spans="2:8" s="197" customFormat="1" x14ac:dyDescent="0.25">
      <c r="B1211" s="208" t="s">
        <v>155</v>
      </c>
      <c r="C1211" s="65"/>
      <c r="D1211" s="66"/>
      <c r="E1211" s="66"/>
      <c r="F1211" s="67"/>
      <c r="G1211" s="65"/>
      <c r="H1211" s="204"/>
    </row>
    <row r="1212" spans="2:8" s="197" customFormat="1" x14ac:dyDescent="0.25">
      <c r="B1212" s="209" t="s">
        <v>156</v>
      </c>
      <c r="C1212" s="74"/>
      <c r="D1212" s="75" t="s">
        <v>157</v>
      </c>
      <c r="E1212" s="75" t="s">
        <v>158</v>
      </c>
      <c r="F1212" s="75" t="s">
        <v>159</v>
      </c>
      <c r="G1212" s="76" t="s">
        <v>160</v>
      </c>
      <c r="H1212" s="210"/>
    </row>
    <row r="1213" spans="2:8" s="197" customFormat="1" ht="15" customHeight="1" x14ac:dyDescent="0.25">
      <c r="B1213" s="869" t="s">
        <v>161</v>
      </c>
      <c r="C1213" s="869"/>
      <c r="D1213" s="98" t="s">
        <v>162</v>
      </c>
      <c r="E1213" s="310">
        <v>0.05</v>
      </c>
      <c r="F1213" s="311">
        <f t="shared" ref="F1213" si="29">+H1243</f>
        <v>8778.25</v>
      </c>
      <c r="G1213" s="372">
        <f t="shared" ref="G1213" si="30">F1213*E1213</f>
        <v>438.91250000000002</v>
      </c>
      <c r="H1213" s="878"/>
    </row>
    <row r="1214" spans="2:8" s="197" customFormat="1" ht="15" customHeight="1" x14ac:dyDescent="0.25">
      <c r="B1214" s="872" t="s">
        <v>254</v>
      </c>
      <c r="C1214" s="872"/>
      <c r="D1214" s="157" t="s">
        <v>164</v>
      </c>
      <c r="E1214" s="157">
        <f>1/(F1240*2)</f>
        <v>1.6666666666666666E-2</v>
      </c>
      <c r="F1214" s="313">
        <v>25000</v>
      </c>
      <c r="G1214" s="372">
        <f t="shared" ref="G1214:G1216" si="31">+F1214*E1214</f>
        <v>416.66666666666669</v>
      </c>
      <c r="H1214" s="879"/>
    </row>
    <row r="1215" spans="2:8" s="197" customFormat="1" x14ac:dyDescent="0.25">
      <c r="B1215" s="872"/>
      <c r="C1215" s="872"/>
      <c r="D1215" s="157"/>
      <c r="E1215" s="157"/>
      <c r="F1215" s="313"/>
      <c r="G1215" s="372">
        <f t="shared" si="31"/>
        <v>0</v>
      </c>
      <c r="H1215" s="879"/>
    </row>
    <row r="1216" spans="2:8" s="197" customFormat="1" ht="15" customHeight="1" x14ac:dyDescent="0.25">
      <c r="B1216" s="872"/>
      <c r="C1216" s="872"/>
      <c r="D1216" s="157"/>
      <c r="E1216" s="98"/>
      <c r="F1216" s="371"/>
      <c r="G1216" s="372">
        <f t="shared" si="31"/>
        <v>0</v>
      </c>
      <c r="H1216" s="880"/>
    </row>
    <row r="1217" spans="2:12" s="197" customFormat="1" x14ac:dyDescent="0.25">
      <c r="B1217" s="213"/>
      <c r="C1217" s="175"/>
      <c r="D1217" s="176"/>
      <c r="E1217" s="176"/>
      <c r="F1217" s="177"/>
      <c r="G1217" s="178" t="s">
        <v>165</v>
      </c>
      <c r="H1217" s="373">
        <f>+SUM(G1213:G1216)</f>
        <v>855.57916666666665</v>
      </c>
    </row>
    <row r="1218" spans="2:12" s="197" customFormat="1" x14ac:dyDescent="0.25">
      <c r="B1218" s="213"/>
      <c r="C1218" s="175"/>
      <c r="D1218" s="176"/>
      <c r="E1218" s="176"/>
      <c r="F1218" s="177"/>
      <c r="G1218" s="175"/>
      <c r="H1218" s="204"/>
    </row>
    <row r="1219" spans="2:12" s="197" customFormat="1" x14ac:dyDescent="0.25">
      <c r="B1219" s="216" t="s">
        <v>166</v>
      </c>
      <c r="C1219" s="175"/>
      <c r="D1219" s="176"/>
      <c r="E1219" s="176"/>
      <c r="F1219" s="177"/>
      <c r="G1219" s="175"/>
      <c r="H1219" s="204"/>
      <c r="L1219" s="159"/>
    </row>
    <row r="1220" spans="2:12" s="197" customFormat="1" x14ac:dyDescent="0.25">
      <c r="B1220" s="209" t="s">
        <v>156</v>
      </c>
      <c r="C1220" s="74"/>
      <c r="D1220" s="75" t="s">
        <v>157</v>
      </c>
      <c r="E1220" s="75" t="s">
        <v>158</v>
      </c>
      <c r="F1220" s="158" t="s">
        <v>160</v>
      </c>
      <c r="G1220" s="76" t="s">
        <v>167</v>
      </c>
      <c r="H1220" s="210"/>
    </row>
    <row r="1221" spans="2:12" s="197" customFormat="1" ht="15" customHeight="1" x14ac:dyDescent="0.25">
      <c r="B1221" s="875" t="s">
        <v>168</v>
      </c>
      <c r="C1221" s="875"/>
      <c r="D1221" s="157" t="s">
        <v>169</v>
      </c>
      <c r="E1221" s="157">
        <f t="shared" ref="E1221" si="32">+E1213</f>
        <v>0.05</v>
      </c>
      <c r="F1221" s="370">
        <f t="shared" ref="F1221" si="33">+F1213*2</f>
        <v>17556.5</v>
      </c>
      <c r="G1221" s="372">
        <f t="shared" ref="G1221:G1228" si="34">F1221*E1221</f>
        <v>877.82500000000005</v>
      </c>
      <c r="H1221" s="878"/>
    </row>
    <row r="1222" spans="2:12" s="197" customFormat="1" ht="16.5" customHeight="1" x14ac:dyDescent="0.25">
      <c r="B1222" s="875" t="s">
        <v>255</v>
      </c>
      <c r="C1222" s="875"/>
      <c r="D1222" s="157" t="s">
        <v>17</v>
      </c>
      <c r="E1222" s="157">
        <v>0.15</v>
      </c>
      <c r="F1222" s="370">
        <v>68000</v>
      </c>
      <c r="G1222" s="372">
        <f t="shared" si="34"/>
        <v>10200</v>
      </c>
      <c r="H1222" s="879"/>
    </row>
    <row r="1223" spans="2:12" s="197" customFormat="1" ht="15" customHeight="1" x14ac:dyDescent="0.25">
      <c r="B1223" s="897" t="s">
        <v>256</v>
      </c>
      <c r="C1223" s="898"/>
      <c r="D1223" s="157" t="s">
        <v>19</v>
      </c>
      <c r="E1223" s="157">
        <f>5*0.15</f>
        <v>0.75</v>
      </c>
      <c r="F1223" s="370">
        <v>2072</v>
      </c>
      <c r="G1223" s="372">
        <f t="shared" si="34"/>
        <v>1554</v>
      </c>
      <c r="H1223" s="879"/>
    </row>
    <row r="1224" spans="2:12" s="197" customFormat="1" ht="15" customHeight="1" x14ac:dyDescent="0.25">
      <c r="B1224" s="897" t="s">
        <v>257</v>
      </c>
      <c r="C1224" s="898"/>
      <c r="D1224" s="157" t="s">
        <v>19</v>
      </c>
      <c r="E1224" s="157">
        <f>0.54*0.15</f>
        <v>8.1000000000000003E-2</v>
      </c>
      <c r="F1224" s="370">
        <v>7850</v>
      </c>
      <c r="G1224" s="372">
        <f t="shared" si="34"/>
        <v>635.85</v>
      </c>
      <c r="H1224" s="879"/>
    </row>
    <row r="1225" spans="2:12" s="197" customFormat="1" x14ac:dyDescent="0.25">
      <c r="B1225" s="869"/>
      <c r="C1225" s="869"/>
      <c r="D1225" s="157"/>
      <c r="E1225" s="157"/>
      <c r="F1225" s="164"/>
      <c r="G1225" s="372">
        <f t="shared" si="34"/>
        <v>0</v>
      </c>
      <c r="H1225" s="879"/>
    </row>
    <row r="1226" spans="2:12" s="197" customFormat="1" ht="15" customHeight="1" x14ac:dyDescent="0.25">
      <c r="B1226" s="876"/>
      <c r="C1226" s="876"/>
      <c r="D1226" s="157"/>
      <c r="E1226" s="157"/>
      <c r="F1226" s="369"/>
      <c r="G1226" s="372">
        <f t="shared" si="34"/>
        <v>0</v>
      </c>
      <c r="H1226" s="879"/>
    </row>
    <row r="1227" spans="2:12" s="197" customFormat="1" x14ac:dyDescent="0.25">
      <c r="B1227" s="875"/>
      <c r="C1227" s="875"/>
      <c r="D1227" s="157"/>
      <c r="E1227" s="157"/>
      <c r="F1227" s="370"/>
      <c r="G1227" s="372">
        <f t="shared" si="34"/>
        <v>0</v>
      </c>
      <c r="H1227" s="879"/>
    </row>
    <row r="1228" spans="2:12" s="197" customFormat="1" ht="21.75" customHeight="1" x14ac:dyDescent="0.25">
      <c r="B1228" s="899"/>
      <c r="C1228" s="899"/>
      <c r="D1228" s="157"/>
      <c r="E1228" s="157"/>
      <c r="F1228" s="370"/>
      <c r="G1228" s="372">
        <f t="shared" si="34"/>
        <v>0</v>
      </c>
      <c r="H1228" s="880"/>
    </row>
    <row r="1229" spans="2:12" s="197" customFormat="1" x14ac:dyDescent="0.25">
      <c r="B1229" s="213"/>
      <c r="C1229" s="175"/>
      <c r="D1229" s="176"/>
      <c r="E1229" s="176"/>
      <c r="F1229" s="177"/>
      <c r="G1229" s="178" t="s">
        <v>165</v>
      </c>
      <c r="H1229" s="373">
        <f>+SUM(G1221:G1228)</f>
        <v>13267.675000000001</v>
      </c>
    </row>
    <row r="1230" spans="2:12" s="197" customFormat="1" x14ac:dyDescent="0.25">
      <c r="B1230" s="213"/>
      <c r="C1230" s="175"/>
      <c r="D1230" s="176"/>
      <c r="E1230" s="176"/>
      <c r="F1230" s="177"/>
      <c r="G1230" s="175"/>
      <c r="H1230" s="204"/>
    </row>
    <row r="1231" spans="2:12" s="197" customFormat="1" x14ac:dyDescent="0.25">
      <c r="B1231" s="216" t="s">
        <v>174</v>
      </c>
      <c r="C1231" s="175"/>
      <c r="D1231" s="176"/>
      <c r="E1231" s="176"/>
      <c r="F1231" s="177"/>
      <c r="G1231" s="175"/>
      <c r="H1231" s="204"/>
    </row>
    <row r="1232" spans="2:12" s="197" customFormat="1" x14ac:dyDescent="0.25">
      <c r="B1232" s="209" t="s">
        <v>156</v>
      </c>
      <c r="C1232" s="74"/>
      <c r="D1232" s="75" t="s">
        <v>175</v>
      </c>
      <c r="E1232" s="75" t="s">
        <v>176</v>
      </c>
      <c r="F1232" s="158" t="s">
        <v>177</v>
      </c>
      <c r="G1232" s="76" t="s">
        <v>178</v>
      </c>
      <c r="H1232" s="218" t="s">
        <v>160</v>
      </c>
    </row>
    <row r="1233" spans="2:8" s="197" customFormat="1" x14ac:dyDescent="0.25">
      <c r="B1233" s="876"/>
      <c r="C1233" s="876"/>
      <c r="D1233" s="157"/>
      <c r="E1233" s="165"/>
      <c r="F1233" s="166"/>
      <c r="G1233" s="372">
        <f t="shared" ref="G1233:G1235" si="35">F1233*E1233</f>
        <v>0</v>
      </c>
      <c r="H1233" s="376">
        <f>+E1233*F1233*G1233</f>
        <v>0</v>
      </c>
    </row>
    <row r="1234" spans="2:8" s="197" customFormat="1" x14ac:dyDescent="0.25">
      <c r="B1234" s="869"/>
      <c r="C1234" s="869"/>
      <c r="D1234" s="157"/>
      <c r="E1234" s="165"/>
      <c r="F1234" s="167"/>
      <c r="G1234" s="372">
        <f t="shared" si="35"/>
        <v>0</v>
      </c>
      <c r="H1234" s="376">
        <f>+E1234*F1234*G1234</f>
        <v>0</v>
      </c>
    </row>
    <row r="1235" spans="2:8" s="197" customFormat="1" x14ac:dyDescent="0.25">
      <c r="B1235" s="875"/>
      <c r="C1235" s="875"/>
      <c r="D1235" s="157"/>
      <c r="E1235" s="165"/>
      <c r="F1235" s="168"/>
      <c r="G1235" s="372">
        <f t="shared" si="35"/>
        <v>0</v>
      </c>
      <c r="H1235" s="376">
        <f>+E1235*F1235*G1235</f>
        <v>0</v>
      </c>
    </row>
    <row r="1236" spans="2:8" s="197" customFormat="1" x14ac:dyDescent="0.25">
      <c r="B1236" s="213"/>
      <c r="C1236" s="175"/>
      <c r="D1236" s="176"/>
      <c r="E1236" s="176"/>
      <c r="F1236" s="177"/>
      <c r="G1236" s="178" t="s">
        <v>165</v>
      </c>
      <c r="H1236" s="373">
        <f>+SUM(H1233:H1235)</f>
        <v>0</v>
      </c>
    </row>
    <row r="1237" spans="2:8" s="197" customFormat="1" x14ac:dyDescent="0.25">
      <c r="B1237" s="213"/>
      <c r="C1237" s="175"/>
      <c r="D1237" s="176"/>
      <c r="E1237" s="176"/>
      <c r="F1237" s="177"/>
      <c r="G1237" s="175"/>
      <c r="H1237" s="204"/>
    </row>
    <row r="1238" spans="2:8" s="197" customFormat="1" x14ac:dyDescent="0.25">
      <c r="B1238" s="216" t="s">
        <v>179</v>
      </c>
      <c r="C1238" s="175"/>
      <c r="D1238" s="176"/>
      <c r="E1238" s="176"/>
      <c r="F1238" s="177"/>
      <c r="G1238" s="175"/>
      <c r="H1238" s="204"/>
    </row>
    <row r="1239" spans="2:8" s="197" customFormat="1" x14ac:dyDescent="0.25">
      <c r="B1239" s="220" t="s">
        <v>180</v>
      </c>
      <c r="C1239" s="169" t="s">
        <v>181</v>
      </c>
      <c r="D1239" s="75" t="s">
        <v>182</v>
      </c>
      <c r="E1239" s="75" t="s">
        <v>183</v>
      </c>
      <c r="F1239" s="158" t="s">
        <v>184</v>
      </c>
      <c r="G1239" s="170" t="s">
        <v>185</v>
      </c>
      <c r="H1239" s="210"/>
    </row>
    <row r="1240" spans="2:8" s="197" customFormat="1" x14ac:dyDescent="0.25">
      <c r="B1240" s="221" t="s">
        <v>81</v>
      </c>
      <c r="C1240" s="110">
        <f>+VLOOKUP(B1240,MO!$D$13:$E$80,2,FALSE)</f>
        <v>94900</v>
      </c>
      <c r="D1240" s="222">
        <v>0.85</v>
      </c>
      <c r="E1240" s="372">
        <f t="shared" ref="E1240:E1241" si="36">C1240+(C1240*D1240)</f>
        <v>175565</v>
      </c>
      <c r="F1240" s="172">
        <v>30</v>
      </c>
      <c r="G1240" s="377">
        <f t="shared" ref="G1240:G1241" si="37">+E1240/F1240</f>
        <v>5852.166666666667</v>
      </c>
      <c r="H1240" s="878"/>
    </row>
    <row r="1241" spans="2:8" s="197" customFormat="1" x14ac:dyDescent="0.25">
      <c r="B1241" s="221" t="s">
        <v>85</v>
      </c>
      <c r="C1241" s="110">
        <f>+VLOOKUP(B1241,MO!$D$13:$E$80,2,FALSE)</f>
        <v>47450</v>
      </c>
      <c r="D1241" s="222">
        <v>0.85</v>
      </c>
      <c r="E1241" s="372">
        <f t="shared" si="36"/>
        <v>87782.5</v>
      </c>
      <c r="F1241" s="172">
        <f t="shared" ref="F1241" si="38">+F1240</f>
        <v>30</v>
      </c>
      <c r="G1241" s="377">
        <f t="shared" si="37"/>
        <v>2926.0833333333335</v>
      </c>
      <c r="H1241" s="879"/>
    </row>
    <row r="1242" spans="2:8" s="197" customFormat="1" x14ac:dyDescent="0.25">
      <c r="B1242" s="223"/>
      <c r="C1242" s="110"/>
      <c r="D1242" s="222"/>
      <c r="E1242" s="372"/>
      <c r="F1242" s="172"/>
      <c r="G1242" s="377">
        <v>0</v>
      </c>
      <c r="H1242" s="880"/>
    </row>
    <row r="1243" spans="2:8" s="197" customFormat="1" x14ac:dyDescent="0.25">
      <c r="B1243" s="203"/>
      <c r="C1243" s="65"/>
      <c r="D1243" s="66"/>
      <c r="E1243" s="66"/>
      <c r="F1243" s="67"/>
      <c r="G1243" s="115" t="s">
        <v>165</v>
      </c>
      <c r="H1243" s="373">
        <f>+SUM(G1240:G1242)</f>
        <v>8778.25</v>
      </c>
    </row>
    <row r="1244" spans="2:8" s="197" customFormat="1" x14ac:dyDescent="0.25">
      <c r="B1244" s="203"/>
      <c r="C1244" s="65"/>
      <c r="D1244" s="66"/>
      <c r="E1244" s="66"/>
      <c r="F1244" s="67"/>
      <c r="G1244" s="65"/>
      <c r="H1244" s="225"/>
    </row>
    <row r="1245" spans="2:8" s="197" customFormat="1" ht="15.75" x14ac:dyDescent="0.25">
      <c r="B1245" s="203"/>
      <c r="C1245" s="65"/>
      <c r="D1245" s="66"/>
      <c r="E1245" s="66"/>
      <c r="F1245" s="117" t="s">
        <v>186</v>
      </c>
      <c r="G1245" s="118"/>
      <c r="H1245" s="119">
        <f>ROUND(H1243+H1236+H1229+H1217,0)</f>
        <v>22902</v>
      </c>
    </row>
    <row r="1246" spans="2:8" s="197" customFormat="1" x14ac:dyDescent="0.25">
      <c r="B1246" s="203"/>
      <c r="C1246" s="65"/>
      <c r="D1246" s="66"/>
      <c r="E1246" s="66"/>
      <c r="F1246" s="67"/>
      <c r="G1246" s="65"/>
      <c r="H1246" s="204"/>
    </row>
    <row r="1247" spans="2:8" s="197" customFormat="1" x14ac:dyDescent="0.25">
      <c r="B1247" s="208" t="s">
        <v>187</v>
      </c>
      <c r="C1247" s="65"/>
      <c r="D1247" s="66"/>
      <c r="E1247" s="66"/>
      <c r="F1247" s="67"/>
      <c r="G1247" s="65"/>
      <c r="H1247" s="204"/>
    </row>
    <row r="1248" spans="2:8" s="197" customFormat="1" x14ac:dyDescent="0.25">
      <c r="B1248" s="226" t="s">
        <v>31</v>
      </c>
      <c r="C1248" s="121"/>
      <c r="D1248" s="122"/>
      <c r="E1248" s="122"/>
      <c r="F1248" s="123" t="s">
        <v>72</v>
      </c>
      <c r="G1248" s="124"/>
      <c r="H1248" s="210"/>
    </row>
    <row r="1249" spans="2:8" s="197" customFormat="1" x14ac:dyDescent="0.25">
      <c r="B1249" s="851" t="s">
        <v>24</v>
      </c>
      <c r="C1249" s="851"/>
      <c r="D1249" s="125"/>
      <c r="E1249" s="125"/>
      <c r="F1249" s="126">
        <f>F1182</f>
        <v>0.2</v>
      </c>
      <c r="G1249" s="127"/>
      <c r="H1249" s="378">
        <f>H1245*F1249</f>
        <v>4580.4000000000005</v>
      </c>
    </row>
    <row r="1250" spans="2:8" s="197" customFormat="1" x14ac:dyDescent="0.25">
      <c r="B1250" s="851" t="s">
        <v>25</v>
      </c>
      <c r="C1250" s="851"/>
      <c r="D1250" s="125"/>
      <c r="E1250" s="125"/>
      <c r="F1250" s="126">
        <f t="shared" ref="F1250:F1251" si="39">F1183</f>
        <v>0.05</v>
      </c>
      <c r="G1250" s="127"/>
      <c r="H1250" s="378">
        <f>H1245*F1250</f>
        <v>1145.1000000000001</v>
      </c>
    </row>
    <row r="1251" spans="2:8" s="197" customFormat="1" x14ac:dyDescent="0.25">
      <c r="B1251" s="852" t="s">
        <v>27</v>
      </c>
      <c r="C1251" s="852"/>
      <c r="D1251" s="125"/>
      <c r="E1251" s="125"/>
      <c r="F1251" s="126">
        <f t="shared" si="39"/>
        <v>0.05</v>
      </c>
      <c r="G1251" s="127"/>
      <c r="H1251" s="378">
        <f>H1245*F1251</f>
        <v>1145.1000000000001</v>
      </c>
    </row>
    <row r="1252" spans="2:8" s="197" customFormat="1" x14ac:dyDescent="0.25">
      <c r="B1252" s="203"/>
      <c r="C1252" s="65"/>
      <c r="D1252" s="66"/>
      <c r="E1252" s="66"/>
      <c r="F1252" s="67"/>
      <c r="G1252" s="115" t="s">
        <v>165</v>
      </c>
      <c r="H1252" s="373">
        <f>+SUM(H1249:H1251)</f>
        <v>6870.6000000000013</v>
      </c>
    </row>
    <row r="1253" spans="2:8" s="197" customFormat="1" x14ac:dyDescent="0.25">
      <c r="B1253" s="203"/>
      <c r="C1253" s="65"/>
      <c r="D1253" s="66"/>
      <c r="E1253" s="66"/>
      <c r="F1253" s="67"/>
      <c r="G1253" s="65"/>
      <c r="H1253" s="204"/>
    </row>
    <row r="1254" spans="2:8" s="197" customFormat="1" x14ac:dyDescent="0.25">
      <c r="B1254" s="203"/>
      <c r="C1254" s="129" t="s">
        <v>188</v>
      </c>
      <c r="D1254" s="66"/>
      <c r="E1254" s="66"/>
      <c r="F1254" s="117" t="s">
        <v>189</v>
      </c>
      <c r="G1254" s="118"/>
      <c r="H1254" s="379">
        <f>H1245+H1252</f>
        <v>29772.600000000002</v>
      </c>
    </row>
    <row r="1255" spans="2:8" s="197" customFormat="1" x14ac:dyDescent="0.25">
      <c r="B1255" s="229"/>
      <c r="C1255" s="185"/>
      <c r="D1255" s="185"/>
      <c r="E1255" s="185"/>
      <c r="F1255" s="185"/>
      <c r="G1255" s="185"/>
      <c r="H1255" s="230"/>
    </row>
    <row r="1256" spans="2:8" s="197" customFormat="1" x14ac:dyDescent="0.25">
      <c r="B1256" s="229"/>
      <c r="C1256" s="185"/>
      <c r="D1256" s="185"/>
      <c r="E1256" s="185"/>
      <c r="F1256" s="134" t="s">
        <v>190</v>
      </c>
      <c r="G1256" s="185"/>
      <c r="H1256" s="230"/>
    </row>
    <row r="1257" spans="2:8" s="197" customFormat="1" x14ac:dyDescent="0.25">
      <c r="B1257" s="229"/>
      <c r="C1257" s="185"/>
      <c r="D1257" s="185"/>
      <c r="E1257" s="185"/>
      <c r="F1257" s="134" t="s">
        <v>191</v>
      </c>
      <c r="G1257" s="185"/>
      <c r="H1257" s="230"/>
    </row>
    <row r="1258" spans="2:8" s="197" customFormat="1" x14ac:dyDescent="0.25">
      <c r="B1258" s="229"/>
      <c r="C1258" s="185"/>
      <c r="D1258" s="185"/>
      <c r="E1258" s="185"/>
      <c r="F1258" s="134" t="s">
        <v>192</v>
      </c>
      <c r="G1258" s="185"/>
      <c r="H1258" s="230"/>
    </row>
    <row r="1259" spans="2:8" s="197" customFormat="1" x14ac:dyDescent="0.25">
      <c r="B1259" s="229"/>
      <c r="C1259" s="185"/>
      <c r="D1259" s="185"/>
      <c r="E1259" s="185"/>
      <c r="F1259" s="134" t="s">
        <v>193</v>
      </c>
      <c r="G1259" s="185"/>
      <c r="H1259" s="230"/>
    </row>
    <row r="1260" spans="2:8" s="197" customFormat="1" x14ac:dyDescent="0.25">
      <c r="B1260" s="229"/>
      <c r="C1260" s="185"/>
      <c r="D1260" s="185"/>
      <c r="E1260" s="185"/>
      <c r="F1260" s="185"/>
      <c r="G1260" s="185"/>
      <c r="H1260" s="230"/>
    </row>
    <row r="1261" spans="2:8" s="197" customFormat="1" x14ac:dyDescent="0.25">
      <c r="B1261" s="229"/>
      <c r="C1261" s="135" t="s">
        <v>194</v>
      </c>
      <c r="D1261" s="185"/>
      <c r="E1261" s="185"/>
      <c r="F1261" s="185"/>
      <c r="G1261" s="185"/>
      <c r="H1261" s="230"/>
    </row>
    <row r="1262" spans="2:8" s="197" customFormat="1" x14ac:dyDescent="0.25">
      <c r="B1262" s="229"/>
      <c r="C1262" s="136" t="s">
        <v>195</v>
      </c>
      <c r="D1262" s="185"/>
      <c r="E1262" s="185"/>
      <c r="F1262" s="185"/>
      <c r="G1262" s="185"/>
      <c r="H1262" s="230"/>
    </row>
    <row r="1263" spans="2:8" s="197" customFormat="1" x14ac:dyDescent="0.25">
      <c r="B1263" s="229"/>
      <c r="C1263" s="137">
        <v>1</v>
      </c>
      <c r="D1263" s="185"/>
      <c r="E1263" s="185"/>
      <c r="F1263" s="185"/>
      <c r="G1263" s="185"/>
      <c r="H1263" s="230"/>
    </row>
    <row r="1264" spans="2:8" s="197" customFormat="1" x14ac:dyDescent="0.25">
      <c r="B1264" s="229"/>
      <c r="C1264" s="137">
        <v>2</v>
      </c>
      <c r="D1264" s="185"/>
      <c r="E1264" s="185"/>
      <c r="F1264" s="185"/>
      <c r="G1264" s="185"/>
      <c r="H1264" s="230"/>
    </row>
    <row r="1265" spans="2:8" s="197" customFormat="1" x14ac:dyDescent="0.25">
      <c r="B1265" s="229"/>
      <c r="C1265" s="137">
        <v>3</v>
      </c>
      <c r="D1265" s="185"/>
      <c r="E1265" s="185"/>
      <c r="F1265" s="185"/>
      <c r="G1265" s="185"/>
      <c r="H1265" s="230"/>
    </row>
    <row r="1266" spans="2:8" s="197" customFormat="1" x14ac:dyDescent="0.25">
      <c r="B1266" s="229"/>
      <c r="C1266" s="137"/>
      <c r="D1266" s="185"/>
      <c r="E1266" s="185"/>
      <c r="F1266" s="134" t="s">
        <v>190</v>
      </c>
      <c r="G1266" s="185"/>
      <c r="H1266" s="230"/>
    </row>
    <row r="1267" spans="2:8" s="197" customFormat="1" x14ac:dyDescent="0.25">
      <c r="B1267" s="229"/>
      <c r="C1267" s="185"/>
      <c r="D1267" s="185"/>
      <c r="E1267" s="185"/>
      <c r="F1267" s="134" t="s">
        <v>191</v>
      </c>
      <c r="G1267" s="185"/>
      <c r="H1267" s="230"/>
    </row>
    <row r="1268" spans="2:8" s="197" customFormat="1" x14ac:dyDescent="0.25">
      <c r="B1268" s="229"/>
      <c r="C1268" s="185"/>
      <c r="D1268" s="185"/>
      <c r="E1268" s="185"/>
      <c r="F1268" s="134" t="s">
        <v>196</v>
      </c>
      <c r="G1268" s="185"/>
      <c r="H1268" s="230"/>
    </row>
    <row r="1269" spans="2:8" s="197" customFormat="1" x14ac:dyDescent="0.25">
      <c r="B1269" s="229"/>
      <c r="C1269" s="185"/>
      <c r="D1269" s="185"/>
      <c r="E1269" s="185"/>
      <c r="F1269" s="134" t="s">
        <v>193</v>
      </c>
      <c r="G1269" s="185"/>
      <c r="H1269" s="230"/>
    </row>
    <row r="1270" spans="2:8" s="197" customFormat="1" x14ac:dyDescent="0.25">
      <c r="B1270" s="231"/>
      <c r="H1270" s="232"/>
    </row>
    <row r="1271" spans="2:8" s="197" customFormat="1" x14ac:dyDescent="0.25">
      <c r="B1271" s="853"/>
      <c r="C1271" s="854"/>
      <c r="D1271" s="859" t="s">
        <v>148</v>
      </c>
      <c r="E1271" s="860"/>
      <c r="F1271" s="861"/>
      <c r="G1271" s="198" t="s">
        <v>149</v>
      </c>
      <c r="H1271" s="199" t="s">
        <v>150</v>
      </c>
    </row>
    <row r="1272" spans="2:8" s="197" customFormat="1" x14ac:dyDescent="0.25">
      <c r="B1272" s="855"/>
      <c r="C1272" s="856"/>
      <c r="D1272" s="862"/>
      <c r="E1272" s="863"/>
      <c r="F1272" s="864"/>
      <c r="G1272" s="59" t="s">
        <v>151</v>
      </c>
      <c r="H1272" s="200"/>
    </row>
    <row r="1273" spans="2:8" s="197" customFormat="1" x14ac:dyDescent="0.25">
      <c r="B1273" s="855"/>
      <c r="C1273" s="856"/>
      <c r="D1273" s="862"/>
      <c r="E1273" s="863"/>
      <c r="F1273" s="864"/>
      <c r="G1273" s="59" t="s">
        <v>152</v>
      </c>
      <c r="H1273" s="201">
        <v>44901</v>
      </c>
    </row>
    <row r="1274" spans="2:8" s="197" customFormat="1" x14ac:dyDescent="0.25">
      <c r="B1274" s="857"/>
      <c r="C1274" s="858"/>
      <c r="D1274" s="865"/>
      <c r="E1274" s="866"/>
      <c r="F1274" s="867"/>
      <c r="G1274" s="62"/>
      <c r="H1274" s="202"/>
    </row>
    <row r="1275" spans="2:8" s="197" customFormat="1" x14ac:dyDescent="0.25">
      <c r="B1275" s="203"/>
      <c r="C1275" s="65"/>
      <c r="D1275" s="66"/>
      <c r="E1275" s="66"/>
      <c r="F1275" s="67"/>
      <c r="G1275" s="65"/>
      <c r="H1275" s="204"/>
    </row>
    <row r="1276" spans="2:8" s="197" customFormat="1" x14ac:dyDescent="0.25">
      <c r="B1276" s="205" t="s">
        <v>153</v>
      </c>
      <c r="C1276" s="868" t="str">
        <f>PRESUPUESTO!F35</f>
        <v>Suministro e instalación de sanitario institucional blanco tipo Acuacer o similar incluye Grifería y accesorios.</v>
      </c>
      <c r="D1276" s="868"/>
      <c r="E1276" s="868"/>
      <c r="F1276" s="868"/>
      <c r="G1276" s="868"/>
      <c r="H1276" s="206" t="s">
        <v>154</v>
      </c>
    </row>
    <row r="1277" spans="2:8" s="197" customFormat="1" x14ac:dyDescent="0.25">
      <c r="B1277" s="648">
        <f>PRESUPUESTO!B35</f>
        <v>4.01</v>
      </c>
      <c r="C1277" s="868"/>
      <c r="D1277" s="868"/>
      <c r="E1277" s="868"/>
      <c r="F1277" s="868"/>
      <c r="G1277" s="868"/>
      <c r="H1277" s="206" t="str">
        <f>PRESUPUESTO!G35</f>
        <v>UND</v>
      </c>
    </row>
    <row r="1278" spans="2:8" s="197" customFormat="1" x14ac:dyDescent="0.25">
      <c r="B1278" s="208" t="s">
        <v>155</v>
      </c>
      <c r="C1278" s="65"/>
      <c r="D1278" s="66"/>
      <c r="E1278" s="66"/>
      <c r="F1278" s="67"/>
      <c r="G1278" s="65"/>
      <c r="H1278" s="204"/>
    </row>
    <row r="1279" spans="2:8" s="197" customFormat="1" x14ac:dyDescent="0.25">
      <c r="B1279" s="209" t="s">
        <v>156</v>
      </c>
      <c r="C1279" s="74"/>
      <c r="D1279" s="75" t="s">
        <v>157</v>
      </c>
      <c r="E1279" s="75" t="s">
        <v>158</v>
      </c>
      <c r="F1279" s="75" t="s">
        <v>159</v>
      </c>
      <c r="G1279" s="76" t="s">
        <v>160</v>
      </c>
      <c r="H1279" s="210"/>
    </row>
    <row r="1280" spans="2:8" s="197" customFormat="1" ht="15" customHeight="1" x14ac:dyDescent="0.25">
      <c r="B1280" s="872" t="s">
        <v>161</v>
      </c>
      <c r="C1280" s="872"/>
      <c r="D1280" s="157" t="s">
        <v>162</v>
      </c>
      <c r="E1280" s="314">
        <v>0.05</v>
      </c>
      <c r="F1280" s="313">
        <f>+H1310</f>
        <v>117043.33333333333</v>
      </c>
      <c r="G1280" s="315">
        <f>F1280*E1280</f>
        <v>5852.166666666667</v>
      </c>
      <c r="H1280" s="878"/>
    </row>
    <row r="1281" spans="2:8" s="197" customFormat="1" ht="15" customHeight="1" x14ac:dyDescent="0.25">
      <c r="B1281" s="872"/>
      <c r="C1281" s="872"/>
      <c r="D1281" s="157"/>
      <c r="E1281" s="98"/>
      <c r="F1281" s="155"/>
      <c r="G1281" s="156">
        <f>+F1281*E1281</f>
        <v>0</v>
      </c>
      <c r="H1281" s="879"/>
    </row>
    <row r="1282" spans="2:8" s="197" customFormat="1" x14ac:dyDescent="0.25">
      <c r="B1282" s="869"/>
      <c r="C1282" s="869"/>
      <c r="D1282" s="98"/>
      <c r="E1282" s="98"/>
      <c r="F1282" s="155"/>
      <c r="G1282" s="156">
        <f>+F1282*E1282</f>
        <v>0</v>
      </c>
      <c r="H1282" s="879"/>
    </row>
    <row r="1283" spans="2:8" s="197" customFormat="1" ht="15" customHeight="1" x14ac:dyDescent="0.25">
      <c r="B1283" s="872"/>
      <c r="C1283" s="872"/>
      <c r="D1283" s="98"/>
      <c r="E1283" s="98"/>
      <c r="F1283" s="155"/>
      <c r="G1283" s="156">
        <f>+F1283*E1283</f>
        <v>0</v>
      </c>
      <c r="H1283" s="880"/>
    </row>
    <row r="1284" spans="2:8" s="197" customFormat="1" x14ac:dyDescent="0.25">
      <c r="B1284" s="213"/>
      <c r="C1284" s="175"/>
      <c r="D1284" s="176"/>
      <c r="E1284" s="176"/>
      <c r="F1284" s="177"/>
      <c r="G1284" s="178" t="s">
        <v>165</v>
      </c>
      <c r="H1284" s="214">
        <f>+SUM(G1280:G1283)</f>
        <v>5852.166666666667</v>
      </c>
    </row>
    <row r="1285" spans="2:8" s="197" customFormat="1" x14ac:dyDescent="0.25">
      <c r="B1285" s="213"/>
      <c r="C1285" s="175"/>
      <c r="D1285" s="176"/>
      <c r="E1285" s="176"/>
      <c r="F1285" s="177"/>
      <c r="G1285" s="175"/>
      <c r="H1285" s="204"/>
    </row>
    <row r="1286" spans="2:8" s="197" customFormat="1" x14ac:dyDescent="0.25">
      <c r="B1286" s="216" t="s">
        <v>166</v>
      </c>
      <c r="C1286" s="175"/>
      <c r="D1286" s="176"/>
      <c r="E1286" s="176"/>
      <c r="F1286" s="177"/>
      <c r="G1286" s="175"/>
      <c r="H1286" s="204"/>
    </row>
    <row r="1287" spans="2:8" s="197" customFormat="1" x14ac:dyDescent="0.25">
      <c r="B1287" s="209" t="s">
        <v>156</v>
      </c>
      <c r="C1287" s="74"/>
      <c r="D1287" s="75" t="s">
        <v>157</v>
      </c>
      <c r="E1287" s="75" t="s">
        <v>158</v>
      </c>
      <c r="F1287" s="158" t="s">
        <v>160</v>
      </c>
      <c r="G1287" s="76" t="s">
        <v>167</v>
      </c>
      <c r="H1287" s="210"/>
    </row>
    <row r="1288" spans="2:8" s="197" customFormat="1" ht="15" customHeight="1" x14ac:dyDescent="0.25">
      <c r="B1288" s="876" t="s">
        <v>168</v>
      </c>
      <c r="C1288" s="881"/>
      <c r="D1288" s="300" t="s">
        <v>169</v>
      </c>
      <c r="E1288" s="300">
        <f>+E1280</f>
        <v>0.05</v>
      </c>
      <c r="F1288" s="255">
        <f>+F1280</f>
        <v>117043.33333333333</v>
      </c>
      <c r="G1288" s="234">
        <f t="shared" ref="G1288:G1295" si="40">F1288*E1288</f>
        <v>5852.166666666667</v>
      </c>
      <c r="H1288" s="878"/>
    </row>
    <row r="1289" spans="2:8" s="197" customFormat="1" ht="46.5" customHeight="1" x14ac:dyDescent="0.25">
      <c r="B1289" s="877" t="s">
        <v>389</v>
      </c>
      <c r="C1289" s="877"/>
      <c r="D1289" s="157" t="s">
        <v>20</v>
      </c>
      <c r="E1289" s="312">
        <v>1</v>
      </c>
      <c r="F1289" s="163">
        <v>1267000</v>
      </c>
      <c r="G1289" s="156">
        <f t="shared" si="40"/>
        <v>1267000</v>
      </c>
      <c r="H1289" s="879"/>
    </row>
    <row r="1290" spans="2:8" s="197" customFormat="1" ht="15" customHeight="1" x14ac:dyDescent="0.25">
      <c r="B1290" s="869" t="s">
        <v>258</v>
      </c>
      <c r="C1290" s="869"/>
      <c r="D1290" s="157" t="s">
        <v>20</v>
      </c>
      <c r="E1290" s="312">
        <f>+E1289</f>
        <v>1</v>
      </c>
      <c r="F1290" s="163">
        <v>22000</v>
      </c>
      <c r="G1290" s="156">
        <f t="shared" si="40"/>
        <v>22000</v>
      </c>
      <c r="H1290" s="879"/>
    </row>
    <row r="1291" spans="2:8" s="197" customFormat="1" x14ac:dyDescent="0.25">
      <c r="B1291" s="869" t="s">
        <v>259</v>
      </c>
      <c r="C1291" s="869"/>
      <c r="D1291" s="157" t="s">
        <v>20</v>
      </c>
      <c r="E1291" s="312">
        <v>1</v>
      </c>
      <c r="F1291" s="161">
        <v>58000</v>
      </c>
      <c r="G1291" s="156">
        <f t="shared" si="40"/>
        <v>58000</v>
      </c>
      <c r="H1291" s="879"/>
    </row>
    <row r="1292" spans="2:8" s="197" customFormat="1" x14ac:dyDescent="0.25">
      <c r="B1292" s="869"/>
      <c r="C1292" s="869"/>
      <c r="D1292" s="157"/>
      <c r="E1292" s="157"/>
      <c r="F1292" s="164"/>
      <c r="G1292" s="156">
        <f t="shared" si="40"/>
        <v>0</v>
      </c>
      <c r="H1292" s="879"/>
    </row>
    <row r="1293" spans="2:8" s="197" customFormat="1" ht="15" customHeight="1" x14ac:dyDescent="0.25">
      <c r="B1293" s="869"/>
      <c r="C1293" s="869"/>
      <c r="D1293" s="157"/>
      <c r="E1293" s="157"/>
      <c r="F1293" s="164"/>
      <c r="G1293" s="156">
        <f t="shared" si="40"/>
        <v>0</v>
      </c>
      <c r="H1293" s="879"/>
    </row>
    <row r="1294" spans="2:8" s="197" customFormat="1" x14ac:dyDescent="0.25">
      <c r="B1294" s="875"/>
      <c r="C1294" s="875"/>
      <c r="D1294" s="157"/>
      <c r="E1294" s="157"/>
      <c r="F1294" s="161"/>
      <c r="G1294" s="156">
        <f t="shared" si="40"/>
        <v>0</v>
      </c>
      <c r="H1294" s="879"/>
    </row>
    <row r="1295" spans="2:8" s="197" customFormat="1" x14ac:dyDescent="0.25">
      <c r="B1295" s="875"/>
      <c r="C1295" s="875"/>
      <c r="D1295" s="157"/>
      <c r="E1295" s="157"/>
      <c r="F1295" s="161"/>
      <c r="G1295" s="156">
        <f t="shared" si="40"/>
        <v>0</v>
      </c>
      <c r="H1295" s="880"/>
    </row>
    <row r="1296" spans="2:8" s="197" customFormat="1" x14ac:dyDescent="0.25">
      <c r="B1296" s="213"/>
      <c r="C1296" s="175"/>
      <c r="D1296" s="176"/>
      <c r="E1296" s="176"/>
      <c r="F1296" s="177"/>
      <c r="G1296" s="178" t="s">
        <v>165</v>
      </c>
      <c r="H1296" s="214">
        <f>+SUM(G1288:G1295)</f>
        <v>1352852.1666666667</v>
      </c>
    </row>
    <row r="1297" spans="2:8" s="197" customFormat="1" x14ac:dyDescent="0.25">
      <c r="B1297" s="213"/>
      <c r="C1297" s="175"/>
      <c r="D1297" s="176"/>
      <c r="E1297" s="176"/>
      <c r="F1297" s="177"/>
      <c r="G1297" s="175"/>
      <c r="H1297" s="204"/>
    </row>
    <row r="1298" spans="2:8" s="197" customFormat="1" x14ac:dyDescent="0.25">
      <c r="B1298" s="216" t="s">
        <v>174</v>
      </c>
      <c r="C1298" s="175"/>
      <c r="D1298" s="176"/>
      <c r="E1298" s="176"/>
      <c r="F1298" s="177"/>
      <c r="G1298" s="175"/>
      <c r="H1298" s="204"/>
    </row>
    <row r="1299" spans="2:8" s="197" customFormat="1" x14ac:dyDescent="0.25">
      <c r="B1299" s="209" t="s">
        <v>156</v>
      </c>
      <c r="C1299" s="74"/>
      <c r="D1299" s="75" t="s">
        <v>175</v>
      </c>
      <c r="E1299" s="75" t="s">
        <v>176</v>
      </c>
      <c r="F1299" s="158" t="s">
        <v>177</v>
      </c>
      <c r="G1299" s="76" t="s">
        <v>178</v>
      </c>
      <c r="H1299" s="218" t="s">
        <v>160</v>
      </c>
    </row>
    <row r="1300" spans="2:8" s="197" customFormat="1" x14ac:dyDescent="0.25">
      <c r="B1300" s="876"/>
      <c r="C1300" s="876"/>
      <c r="D1300" s="157"/>
      <c r="E1300" s="165"/>
      <c r="F1300" s="166"/>
      <c r="G1300" s="156">
        <f>F1300*E1300</f>
        <v>0</v>
      </c>
      <c r="H1300" s="219">
        <f>+E1300*F1300*G1300</f>
        <v>0</v>
      </c>
    </row>
    <row r="1301" spans="2:8" s="197" customFormat="1" x14ac:dyDescent="0.25">
      <c r="B1301" s="869"/>
      <c r="C1301" s="869"/>
      <c r="D1301" s="157"/>
      <c r="E1301" s="165"/>
      <c r="F1301" s="167"/>
      <c r="G1301" s="156">
        <f>F1301*E1301</f>
        <v>0</v>
      </c>
      <c r="H1301" s="219">
        <f>+E1301*F1301*G1301</f>
        <v>0</v>
      </c>
    </row>
    <row r="1302" spans="2:8" s="197" customFormat="1" x14ac:dyDescent="0.25">
      <c r="B1302" s="875"/>
      <c r="C1302" s="875"/>
      <c r="D1302" s="157"/>
      <c r="E1302" s="165"/>
      <c r="F1302" s="168"/>
      <c r="G1302" s="156">
        <f>F1302*E1302</f>
        <v>0</v>
      </c>
      <c r="H1302" s="219">
        <f>+E1302*F1302*G1302</f>
        <v>0</v>
      </c>
    </row>
    <row r="1303" spans="2:8" s="197" customFormat="1" x14ac:dyDescent="0.25">
      <c r="B1303" s="213"/>
      <c r="C1303" s="175"/>
      <c r="D1303" s="176"/>
      <c r="E1303" s="176"/>
      <c r="F1303" s="177"/>
      <c r="G1303" s="178" t="s">
        <v>165</v>
      </c>
      <c r="H1303" s="214">
        <f>+SUM(H1300:H1302)</f>
        <v>0</v>
      </c>
    </row>
    <row r="1304" spans="2:8" s="197" customFormat="1" x14ac:dyDescent="0.25">
      <c r="B1304" s="213"/>
      <c r="C1304" s="175"/>
      <c r="D1304" s="176"/>
      <c r="E1304" s="176"/>
      <c r="F1304" s="177"/>
      <c r="G1304" s="175"/>
      <c r="H1304" s="204"/>
    </row>
    <row r="1305" spans="2:8" s="197" customFormat="1" x14ac:dyDescent="0.25">
      <c r="B1305" s="216" t="s">
        <v>179</v>
      </c>
      <c r="C1305" s="175"/>
      <c r="D1305" s="176"/>
      <c r="E1305" s="176"/>
      <c r="F1305" s="177"/>
      <c r="G1305" s="175"/>
      <c r="H1305" s="204"/>
    </row>
    <row r="1306" spans="2:8" s="197" customFormat="1" x14ac:dyDescent="0.25">
      <c r="B1306" s="220" t="s">
        <v>180</v>
      </c>
      <c r="C1306" s="169" t="s">
        <v>181</v>
      </c>
      <c r="D1306" s="75" t="s">
        <v>182</v>
      </c>
      <c r="E1306" s="75" t="s">
        <v>183</v>
      </c>
      <c r="F1306" s="158" t="s">
        <v>184</v>
      </c>
      <c r="G1306" s="170" t="s">
        <v>185</v>
      </c>
      <c r="H1306" s="210"/>
    </row>
    <row r="1307" spans="2:8" s="197" customFormat="1" x14ac:dyDescent="0.25">
      <c r="B1307" s="221" t="s">
        <v>81</v>
      </c>
      <c r="C1307" s="110">
        <f>+VLOOKUP(B1307,MO!$D$13:$E$80,2,FALSE)</f>
        <v>94900</v>
      </c>
      <c r="D1307" s="222">
        <v>0.85</v>
      </c>
      <c r="E1307" s="156">
        <f>C1307+(C1307*D1307)</f>
        <v>175565</v>
      </c>
      <c r="F1307" s="172">
        <v>2</v>
      </c>
      <c r="G1307" s="173">
        <f>+E1307/F1307</f>
        <v>87782.5</v>
      </c>
      <c r="H1307" s="878"/>
    </row>
    <row r="1308" spans="2:8" s="197" customFormat="1" x14ac:dyDescent="0.25">
      <c r="B1308" s="221" t="s">
        <v>85</v>
      </c>
      <c r="C1308" s="110">
        <f>+VLOOKUP(B1308,MO!$D$13:$E$80,2,FALSE)</f>
        <v>47450</v>
      </c>
      <c r="D1308" s="222">
        <v>0.85</v>
      </c>
      <c r="E1308" s="156">
        <f>C1308+(C1308*D1308)</f>
        <v>87782.5</v>
      </c>
      <c r="F1308" s="172">
        <f>+F1307*1.5</f>
        <v>3</v>
      </c>
      <c r="G1308" s="173">
        <f>+E1308/F1308</f>
        <v>29260.833333333332</v>
      </c>
      <c r="H1308" s="879"/>
    </row>
    <row r="1309" spans="2:8" s="197" customFormat="1" x14ac:dyDescent="0.25">
      <c r="B1309" s="223"/>
      <c r="C1309" s="110"/>
      <c r="D1309" s="222"/>
      <c r="E1309" s="224"/>
      <c r="F1309" s="172"/>
      <c r="G1309" s="173"/>
      <c r="H1309" s="880"/>
    </row>
    <row r="1310" spans="2:8" s="197" customFormat="1" x14ac:dyDescent="0.25">
      <c r="B1310" s="203"/>
      <c r="C1310" s="65"/>
      <c r="D1310" s="66"/>
      <c r="E1310" s="66"/>
      <c r="F1310" s="67"/>
      <c r="G1310" s="115" t="s">
        <v>165</v>
      </c>
      <c r="H1310" s="214">
        <f>+SUM(G1307:G1309)</f>
        <v>117043.33333333333</v>
      </c>
    </row>
    <row r="1311" spans="2:8" s="197" customFormat="1" x14ac:dyDescent="0.25">
      <c r="B1311" s="203"/>
      <c r="C1311" s="65"/>
      <c r="D1311" s="66"/>
      <c r="E1311" s="66"/>
      <c r="F1311" s="67"/>
      <c r="G1311" s="65"/>
      <c r="H1311" s="225"/>
    </row>
    <row r="1312" spans="2:8" s="197" customFormat="1" ht="15.75" x14ac:dyDescent="0.25">
      <c r="B1312" s="203"/>
      <c r="C1312" s="65"/>
      <c r="D1312" s="66"/>
      <c r="E1312" s="66"/>
      <c r="F1312" s="117" t="s">
        <v>186</v>
      </c>
      <c r="G1312" s="118"/>
      <c r="H1312" s="119">
        <f>ROUND(H1310+H1303+H1296+H1284,0)</f>
        <v>1475748</v>
      </c>
    </row>
    <row r="1313" spans="2:8" s="197" customFormat="1" x14ac:dyDescent="0.25">
      <c r="B1313" s="203"/>
      <c r="C1313" s="65"/>
      <c r="D1313" s="66"/>
      <c r="E1313" s="66"/>
      <c r="F1313" s="67"/>
      <c r="G1313" s="65"/>
      <c r="H1313" s="204"/>
    </row>
    <row r="1314" spans="2:8" s="197" customFormat="1" x14ac:dyDescent="0.25">
      <c r="B1314" s="208" t="s">
        <v>187</v>
      </c>
      <c r="C1314" s="65"/>
      <c r="D1314" s="66"/>
      <c r="E1314" s="66"/>
      <c r="F1314" s="67"/>
      <c r="G1314" s="65"/>
      <c r="H1314" s="204"/>
    </row>
    <row r="1315" spans="2:8" s="197" customFormat="1" x14ac:dyDescent="0.25">
      <c r="B1315" s="226" t="s">
        <v>31</v>
      </c>
      <c r="C1315" s="121"/>
      <c r="D1315" s="122"/>
      <c r="E1315" s="122"/>
      <c r="F1315" s="123" t="s">
        <v>72</v>
      </c>
      <c r="G1315" s="124"/>
      <c r="H1315" s="210"/>
    </row>
    <row r="1316" spans="2:8" s="197" customFormat="1" x14ac:dyDescent="0.25">
      <c r="B1316" s="851" t="s">
        <v>24</v>
      </c>
      <c r="C1316" s="851"/>
      <c r="D1316" s="125"/>
      <c r="E1316" s="125"/>
      <c r="F1316" s="126">
        <f>+F1249</f>
        <v>0.2</v>
      </c>
      <c r="G1316" s="127"/>
      <c r="H1316" s="227">
        <f>H1312*F1316</f>
        <v>295149.60000000003</v>
      </c>
    </row>
    <row r="1317" spans="2:8" s="197" customFormat="1" x14ac:dyDescent="0.25">
      <c r="B1317" s="851" t="s">
        <v>25</v>
      </c>
      <c r="C1317" s="851"/>
      <c r="D1317" s="125"/>
      <c r="E1317" s="125"/>
      <c r="F1317" s="126">
        <f t="shared" ref="F1317:F1318" si="41">+F1250</f>
        <v>0.05</v>
      </c>
      <c r="G1317" s="127"/>
      <c r="H1317" s="227">
        <f>H1312*F1317</f>
        <v>73787.400000000009</v>
      </c>
    </row>
    <row r="1318" spans="2:8" s="197" customFormat="1" x14ac:dyDescent="0.25">
      <c r="B1318" s="852" t="s">
        <v>27</v>
      </c>
      <c r="C1318" s="852"/>
      <c r="D1318" s="125"/>
      <c r="E1318" s="125"/>
      <c r="F1318" s="126">
        <f t="shared" si="41"/>
        <v>0.05</v>
      </c>
      <c r="G1318" s="127"/>
      <c r="H1318" s="227">
        <f>H1312*F1318</f>
        <v>73787.400000000009</v>
      </c>
    </row>
    <row r="1319" spans="2:8" s="197" customFormat="1" x14ac:dyDescent="0.25">
      <c r="B1319" s="203"/>
      <c r="C1319" s="65"/>
      <c r="D1319" s="66"/>
      <c r="E1319" s="66"/>
      <c r="F1319" s="67"/>
      <c r="G1319" s="115" t="s">
        <v>165</v>
      </c>
      <c r="H1319" s="214">
        <f>+SUM(H1316:H1318)</f>
        <v>442724.40000000008</v>
      </c>
    </row>
    <row r="1320" spans="2:8" s="197" customFormat="1" x14ac:dyDescent="0.25">
      <c r="B1320" s="203"/>
      <c r="C1320" s="65"/>
      <c r="D1320" s="66"/>
      <c r="E1320" s="66"/>
      <c r="F1320" s="67"/>
      <c r="G1320" s="65"/>
      <c r="H1320" s="204"/>
    </row>
    <row r="1321" spans="2:8" s="197" customFormat="1" x14ac:dyDescent="0.25">
      <c r="B1321" s="203"/>
      <c r="C1321" s="129" t="s">
        <v>188</v>
      </c>
      <c r="D1321" s="66"/>
      <c r="E1321" s="66"/>
      <c r="F1321" s="117" t="s">
        <v>189</v>
      </c>
      <c r="G1321" s="118"/>
      <c r="H1321" s="228">
        <f>H1312+H1319</f>
        <v>1918472.4000000001</v>
      </c>
    </row>
    <row r="1322" spans="2:8" s="197" customFormat="1" x14ac:dyDescent="0.25">
      <c r="B1322" s="229"/>
      <c r="C1322" s="185"/>
      <c r="D1322" s="185"/>
      <c r="E1322" s="185"/>
      <c r="F1322" s="185"/>
      <c r="G1322" s="185"/>
      <c r="H1322" s="230"/>
    </row>
    <row r="1323" spans="2:8" s="197" customFormat="1" x14ac:dyDescent="0.25">
      <c r="B1323" s="229"/>
      <c r="C1323" s="185"/>
      <c r="D1323" s="185"/>
      <c r="E1323" s="185"/>
      <c r="F1323" s="134" t="s">
        <v>190</v>
      </c>
      <c r="G1323" s="185"/>
      <c r="H1323" s="230"/>
    </row>
    <row r="1324" spans="2:8" s="197" customFormat="1" x14ac:dyDescent="0.25">
      <c r="B1324" s="229"/>
      <c r="C1324" s="185"/>
      <c r="D1324" s="185"/>
      <c r="E1324" s="185"/>
      <c r="F1324" s="134" t="s">
        <v>191</v>
      </c>
      <c r="G1324" s="185"/>
      <c r="H1324" s="230"/>
    </row>
    <row r="1325" spans="2:8" s="197" customFormat="1" x14ac:dyDescent="0.25">
      <c r="B1325" s="229"/>
      <c r="C1325" s="185"/>
      <c r="D1325" s="185"/>
      <c r="E1325" s="185"/>
      <c r="F1325" s="134" t="s">
        <v>192</v>
      </c>
      <c r="G1325" s="185"/>
      <c r="H1325" s="230"/>
    </row>
    <row r="1326" spans="2:8" s="197" customFormat="1" x14ac:dyDescent="0.25">
      <c r="B1326" s="229"/>
      <c r="C1326" s="185"/>
      <c r="D1326" s="185"/>
      <c r="E1326" s="185"/>
      <c r="F1326" s="134" t="s">
        <v>193</v>
      </c>
      <c r="G1326" s="185"/>
      <c r="H1326" s="230"/>
    </row>
    <row r="1327" spans="2:8" s="197" customFormat="1" x14ac:dyDescent="0.25">
      <c r="B1327" s="229"/>
      <c r="C1327" s="185"/>
      <c r="D1327" s="185"/>
      <c r="E1327" s="185"/>
      <c r="F1327" s="185"/>
      <c r="G1327" s="185"/>
      <c r="H1327" s="230"/>
    </row>
    <row r="1328" spans="2:8" s="197" customFormat="1" x14ac:dyDescent="0.25">
      <c r="B1328" s="229"/>
      <c r="C1328" s="135" t="s">
        <v>194</v>
      </c>
      <c r="D1328" s="185"/>
      <c r="E1328" s="185"/>
      <c r="F1328" s="185"/>
      <c r="G1328" s="185"/>
      <c r="H1328" s="230"/>
    </row>
    <row r="1329" spans="2:8" s="197" customFormat="1" x14ac:dyDescent="0.25">
      <c r="B1329" s="229"/>
      <c r="C1329" s="136" t="s">
        <v>195</v>
      </c>
      <c r="D1329" s="185"/>
      <c r="E1329" s="185"/>
      <c r="F1329" s="185"/>
      <c r="G1329" s="185"/>
      <c r="H1329" s="230"/>
    </row>
    <row r="1330" spans="2:8" s="197" customFormat="1" x14ac:dyDescent="0.25">
      <c r="B1330" s="229"/>
      <c r="C1330" s="137">
        <v>1</v>
      </c>
      <c r="D1330" s="185"/>
      <c r="E1330" s="185"/>
      <c r="F1330" s="185"/>
      <c r="G1330" s="185"/>
      <c r="H1330" s="230"/>
    </row>
    <row r="1331" spans="2:8" s="197" customFormat="1" x14ac:dyDescent="0.25">
      <c r="B1331" s="229"/>
      <c r="C1331" s="137">
        <v>2</v>
      </c>
      <c r="D1331" s="185"/>
      <c r="E1331" s="185"/>
      <c r="F1331" s="185"/>
      <c r="G1331" s="185"/>
      <c r="H1331" s="230"/>
    </row>
    <row r="1332" spans="2:8" s="197" customFormat="1" x14ac:dyDescent="0.25">
      <c r="B1332" s="229"/>
      <c r="C1332" s="137">
        <v>3</v>
      </c>
      <c r="D1332" s="185"/>
      <c r="E1332" s="185"/>
      <c r="F1332" s="185"/>
      <c r="G1332" s="185"/>
      <c r="H1332" s="230"/>
    </row>
    <row r="1333" spans="2:8" s="197" customFormat="1" x14ac:dyDescent="0.25">
      <c r="B1333" s="229"/>
      <c r="C1333" s="137"/>
      <c r="D1333" s="185"/>
      <c r="E1333" s="185"/>
      <c r="F1333" s="134" t="s">
        <v>190</v>
      </c>
      <c r="G1333" s="185"/>
      <c r="H1333" s="230"/>
    </row>
    <row r="1334" spans="2:8" s="197" customFormat="1" x14ac:dyDescent="0.25">
      <c r="B1334" s="229"/>
      <c r="C1334" s="185"/>
      <c r="D1334" s="185"/>
      <c r="E1334" s="185"/>
      <c r="F1334" s="134" t="s">
        <v>191</v>
      </c>
      <c r="G1334" s="185"/>
      <c r="H1334" s="230"/>
    </row>
    <row r="1335" spans="2:8" s="197" customFormat="1" x14ac:dyDescent="0.25">
      <c r="B1335" s="229"/>
      <c r="C1335" s="185"/>
      <c r="D1335" s="185"/>
      <c r="E1335" s="185"/>
      <c r="F1335" s="134" t="s">
        <v>196</v>
      </c>
      <c r="G1335" s="185"/>
      <c r="H1335" s="230"/>
    </row>
    <row r="1336" spans="2:8" s="197" customFormat="1" x14ac:dyDescent="0.25">
      <c r="B1336" s="229"/>
      <c r="C1336" s="185"/>
      <c r="D1336" s="185"/>
      <c r="E1336" s="185"/>
      <c r="F1336" s="134" t="s">
        <v>193</v>
      </c>
      <c r="G1336" s="185"/>
      <c r="H1336" s="230"/>
    </row>
    <row r="1337" spans="2:8" s="197" customFormat="1" x14ac:dyDescent="0.25">
      <c r="B1337" s="231"/>
      <c r="H1337" s="232"/>
    </row>
    <row r="1338" spans="2:8" s="197" customFormat="1" x14ac:dyDescent="0.25">
      <c r="B1338" s="853"/>
      <c r="C1338" s="854"/>
      <c r="D1338" s="859" t="s">
        <v>148</v>
      </c>
      <c r="E1338" s="860"/>
      <c r="F1338" s="861"/>
      <c r="G1338" s="198" t="s">
        <v>149</v>
      </c>
      <c r="H1338" s="199" t="s">
        <v>150</v>
      </c>
    </row>
    <row r="1339" spans="2:8" s="197" customFormat="1" x14ac:dyDescent="0.25">
      <c r="B1339" s="855"/>
      <c r="C1339" s="856"/>
      <c r="D1339" s="862"/>
      <c r="E1339" s="863"/>
      <c r="F1339" s="864"/>
      <c r="G1339" s="59" t="s">
        <v>151</v>
      </c>
      <c r="H1339" s="200"/>
    </row>
    <row r="1340" spans="2:8" s="197" customFormat="1" x14ac:dyDescent="0.25">
      <c r="B1340" s="855"/>
      <c r="C1340" s="856"/>
      <c r="D1340" s="862"/>
      <c r="E1340" s="863"/>
      <c r="F1340" s="864"/>
      <c r="G1340" s="59" t="s">
        <v>152</v>
      </c>
      <c r="H1340" s="201">
        <v>44901</v>
      </c>
    </row>
    <row r="1341" spans="2:8" s="197" customFormat="1" x14ac:dyDescent="0.25">
      <c r="B1341" s="857"/>
      <c r="C1341" s="858"/>
      <c r="D1341" s="865"/>
      <c r="E1341" s="866"/>
      <c r="F1341" s="867"/>
      <c r="G1341" s="62"/>
      <c r="H1341" s="202"/>
    </row>
    <row r="1342" spans="2:8" s="197" customFormat="1" x14ac:dyDescent="0.25">
      <c r="B1342" s="203"/>
      <c r="C1342" s="65"/>
      <c r="D1342" s="66"/>
      <c r="E1342" s="66"/>
      <c r="F1342" s="67"/>
      <c r="G1342" s="65"/>
      <c r="H1342" s="204"/>
    </row>
    <row r="1343" spans="2:8" s="197" customFormat="1" x14ac:dyDescent="0.25">
      <c r="B1343" s="205" t="s">
        <v>153</v>
      </c>
      <c r="C1343" s="868" t="str">
        <f>PRESUPUESTO!F36</f>
        <v>Suministro e instalación de orinal institucional con fluxometro blanco tipo Gotta o similar incluye Grifería y accesorios.</v>
      </c>
      <c r="D1343" s="868"/>
      <c r="E1343" s="868"/>
      <c r="F1343" s="868"/>
      <c r="G1343" s="868"/>
      <c r="H1343" s="206" t="s">
        <v>154</v>
      </c>
    </row>
    <row r="1344" spans="2:8" s="197" customFormat="1" x14ac:dyDescent="0.25">
      <c r="B1344" s="648">
        <f>PRESUPUESTO!B36</f>
        <v>4.0199999999999996</v>
      </c>
      <c r="C1344" s="868"/>
      <c r="D1344" s="868"/>
      <c r="E1344" s="868"/>
      <c r="F1344" s="868"/>
      <c r="G1344" s="868"/>
      <c r="H1344" s="206" t="str">
        <f>PRESUPUESTO!G36</f>
        <v>UND</v>
      </c>
    </row>
    <row r="1345" spans="2:8" s="197" customFormat="1" x14ac:dyDescent="0.25">
      <c r="B1345" s="208" t="s">
        <v>155</v>
      </c>
      <c r="C1345" s="65"/>
      <c r="D1345" s="66"/>
      <c r="E1345" s="66"/>
      <c r="F1345" s="67"/>
      <c r="G1345" s="65"/>
      <c r="H1345" s="204"/>
    </row>
    <row r="1346" spans="2:8" s="197" customFormat="1" x14ac:dyDescent="0.25">
      <c r="B1346" s="209" t="s">
        <v>156</v>
      </c>
      <c r="C1346" s="74"/>
      <c r="D1346" s="75" t="s">
        <v>157</v>
      </c>
      <c r="E1346" s="75" t="s">
        <v>158</v>
      </c>
      <c r="F1346" s="75" t="s">
        <v>159</v>
      </c>
      <c r="G1346" s="76" t="s">
        <v>160</v>
      </c>
      <c r="H1346" s="210"/>
    </row>
    <row r="1347" spans="2:8" s="197" customFormat="1" ht="15" customHeight="1" x14ac:dyDescent="0.25">
      <c r="B1347" s="892" t="s">
        <v>161</v>
      </c>
      <c r="C1347" s="892"/>
      <c r="D1347" s="235" t="s">
        <v>162</v>
      </c>
      <c r="E1347" s="316">
        <v>0.03</v>
      </c>
      <c r="F1347" s="163">
        <f>+H1377</f>
        <v>78028.888888888891</v>
      </c>
      <c r="G1347" s="156">
        <f>F1347*E1347</f>
        <v>2340.8666666666668</v>
      </c>
      <c r="H1347" s="878"/>
    </row>
    <row r="1348" spans="2:8" s="197" customFormat="1" x14ac:dyDescent="0.25">
      <c r="B1348" s="892"/>
      <c r="C1348" s="892"/>
      <c r="D1348" s="235"/>
      <c r="E1348" s="317"/>
      <c r="F1348" s="155"/>
      <c r="G1348" s="156">
        <f>+F1348*E1348</f>
        <v>0</v>
      </c>
      <c r="H1348" s="879"/>
    </row>
    <row r="1349" spans="2:8" s="197" customFormat="1" x14ac:dyDescent="0.25">
      <c r="B1349" s="895"/>
      <c r="C1349" s="895"/>
      <c r="D1349" s="317"/>
      <c r="E1349" s="317"/>
      <c r="F1349" s="155"/>
      <c r="G1349" s="156">
        <f>+F1349*E1349</f>
        <v>0</v>
      </c>
      <c r="H1349" s="879"/>
    </row>
    <row r="1350" spans="2:8" s="197" customFormat="1" ht="15" customHeight="1" x14ac:dyDescent="0.25">
      <c r="B1350" s="892"/>
      <c r="C1350" s="892"/>
      <c r="D1350" s="317"/>
      <c r="E1350" s="317"/>
      <c r="F1350" s="155"/>
      <c r="G1350" s="156">
        <f>+F1350*E1350</f>
        <v>0</v>
      </c>
      <c r="H1350" s="880"/>
    </row>
    <row r="1351" spans="2:8" s="197" customFormat="1" x14ac:dyDescent="0.25">
      <c r="B1351" s="242"/>
      <c r="C1351" s="243"/>
      <c r="D1351" s="244"/>
      <c r="E1351" s="244"/>
      <c r="F1351" s="245"/>
      <c r="G1351" s="246" t="s">
        <v>165</v>
      </c>
      <c r="H1351" s="214">
        <f>+SUM(G1347:G1350)</f>
        <v>2340.8666666666668</v>
      </c>
    </row>
    <row r="1352" spans="2:8" s="197" customFormat="1" x14ac:dyDescent="0.25">
      <c r="B1352" s="242"/>
      <c r="C1352" s="243"/>
      <c r="D1352" s="244"/>
      <c r="E1352" s="244"/>
      <c r="F1352" s="245"/>
      <c r="G1352" s="243"/>
      <c r="H1352" s="204"/>
    </row>
    <row r="1353" spans="2:8" s="197" customFormat="1" x14ac:dyDescent="0.25">
      <c r="B1353" s="247" t="s">
        <v>166</v>
      </c>
      <c r="C1353" s="243"/>
      <c r="D1353" s="244"/>
      <c r="E1353" s="244"/>
      <c r="F1353" s="245"/>
      <c r="G1353" s="243"/>
      <c r="H1353" s="204"/>
    </row>
    <row r="1354" spans="2:8" s="197" customFormat="1" x14ac:dyDescent="0.25">
      <c r="B1354" s="248" t="s">
        <v>156</v>
      </c>
      <c r="C1354" s="249"/>
      <c r="D1354" s="250" t="s">
        <v>157</v>
      </c>
      <c r="E1354" s="250" t="s">
        <v>158</v>
      </c>
      <c r="F1354" s="251" t="s">
        <v>160</v>
      </c>
      <c r="G1354" s="252" t="s">
        <v>167</v>
      </c>
      <c r="H1354" s="210"/>
    </row>
    <row r="1355" spans="2:8" s="197" customFormat="1" ht="15" customHeight="1" x14ac:dyDescent="0.25">
      <c r="B1355" s="893" t="s">
        <v>168</v>
      </c>
      <c r="C1355" s="894"/>
      <c r="D1355" s="253" t="s">
        <v>169</v>
      </c>
      <c r="E1355" s="253">
        <f>+E1347</f>
        <v>0.03</v>
      </c>
      <c r="F1355" s="255">
        <f>+F1347</f>
        <v>78028.888888888891</v>
      </c>
      <c r="G1355" s="234">
        <f t="shared" ref="G1355:G1362" si="42">F1355*E1355</f>
        <v>2340.8666666666668</v>
      </c>
      <c r="H1355" s="878"/>
    </row>
    <row r="1356" spans="2:8" s="197" customFormat="1" ht="14.1" customHeight="1" x14ac:dyDescent="0.25">
      <c r="B1356" s="911" t="s">
        <v>471</v>
      </c>
      <c r="C1356" s="911"/>
      <c r="D1356" s="235" t="s">
        <v>20</v>
      </c>
      <c r="E1356" s="318">
        <v>1</v>
      </c>
      <c r="F1356" s="163">
        <v>913000</v>
      </c>
      <c r="G1356" s="156">
        <f t="shared" si="42"/>
        <v>913000</v>
      </c>
      <c r="H1356" s="879"/>
    </row>
    <row r="1357" spans="2:8" s="197" customFormat="1" ht="15" customHeight="1" x14ac:dyDescent="0.25">
      <c r="B1357" s="869" t="s">
        <v>258</v>
      </c>
      <c r="C1357" s="869"/>
      <c r="D1357" s="157" t="s">
        <v>20</v>
      </c>
      <c r="E1357" s="312">
        <f>+E1356</f>
        <v>1</v>
      </c>
      <c r="F1357" s="163">
        <v>22000</v>
      </c>
      <c r="G1357" s="156">
        <f t="shared" si="42"/>
        <v>22000</v>
      </c>
      <c r="H1357" s="879"/>
    </row>
    <row r="1358" spans="2:8" s="197" customFormat="1" x14ac:dyDescent="0.25">
      <c r="B1358" s="911" t="s">
        <v>472</v>
      </c>
      <c r="C1358" s="911"/>
      <c r="D1358" s="157" t="s">
        <v>20</v>
      </c>
      <c r="E1358" s="318">
        <v>1</v>
      </c>
      <c r="F1358" s="161">
        <v>264000</v>
      </c>
      <c r="G1358" s="156">
        <f t="shared" si="42"/>
        <v>264000</v>
      </c>
      <c r="H1358" s="879"/>
    </row>
    <row r="1359" spans="2:8" s="197" customFormat="1" x14ac:dyDescent="0.25">
      <c r="B1359" s="895"/>
      <c r="C1359" s="895"/>
      <c r="D1359" s="235"/>
      <c r="E1359" s="235"/>
      <c r="F1359" s="164"/>
      <c r="G1359" s="156">
        <f t="shared" si="42"/>
        <v>0</v>
      </c>
      <c r="H1359" s="879"/>
    </row>
    <row r="1360" spans="2:8" s="197" customFormat="1" ht="15" customHeight="1" x14ac:dyDescent="0.25">
      <c r="B1360" s="895"/>
      <c r="C1360" s="895"/>
      <c r="D1360" s="235"/>
      <c r="E1360" s="235"/>
      <c r="F1360" s="164"/>
      <c r="G1360" s="156">
        <f t="shared" si="42"/>
        <v>0</v>
      </c>
      <c r="H1360" s="879"/>
    </row>
    <row r="1361" spans="2:8" s="197" customFormat="1" x14ac:dyDescent="0.25">
      <c r="B1361" s="896"/>
      <c r="C1361" s="896"/>
      <c r="D1361" s="235"/>
      <c r="E1361" s="235"/>
      <c r="F1361" s="161"/>
      <c r="G1361" s="156">
        <f t="shared" si="42"/>
        <v>0</v>
      </c>
      <c r="H1361" s="879"/>
    </row>
    <row r="1362" spans="2:8" s="197" customFormat="1" x14ac:dyDescent="0.25">
      <c r="B1362" s="896"/>
      <c r="C1362" s="896"/>
      <c r="D1362" s="235"/>
      <c r="E1362" s="235"/>
      <c r="F1362" s="161"/>
      <c r="G1362" s="156">
        <f t="shared" si="42"/>
        <v>0</v>
      </c>
      <c r="H1362" s="880"/>
    </row>
    <row r="1363" spans="2:8" s="197" customFormat="1" x14ac:dyDescent="0.25">
      <c r="B1363" s="242"/>
      <c r="C1363" s="243"/>
      <c r="D1363" s="244"/>
      <c r="E1363" s="244"/>
      <c r="F1363" s="245"/>
      <c r="G1363" s="246" t="s">
        <v>165</v>
      </c>
      <c r="H1363" s="214">
        <f>+SUM(G1355:G1362)</f>
        <v>1201340.8666666667</v>
      </c>
    </row>
    <row r="1364" spans="2:8" s="197" customFormat="1" x14ac:dyDescent="0.25">
      <c r="B1364" s="242"/>
      <c r="C1364" s="243"/>
      <c r="D1364" s="244"/>
      <c r="E1364" s="244"/>
      <c r="F1364" s="245"/>
      <c r="G1364" s="243"/>
      <c r="H1364" s="204"/>
    </row>
    <row r="1365" spans="2:8" s="197" customFormat="1" x14ac:dyDescent="0.25">
      <c r="B1365" s="247" t="s">
        <v>174</v>
      </c>
      <c r="C1365" s="243"/>
      <c r="D1365" s="244"/>
      <c r="E1365" s="244"/>
      <c r="F1365" s="245"/>
      <c r="G1365" s="243"/>
      <c r="H1365" s="204"/>
    </row>
    <row r="1366" spans="2:8" s="197" customFormat="1" x14ac:dyDescent="0.25">
      <c r="B1366" s="248" t="s">
        <v>156</v>
      </c>
      <c r="C1366" s="249"/>
      <c r="D1366" s="250" t="s">
        <v>175</v>
      </c>
      <c r="E1366" s="250" t="s">
        <v>176</v>
      </c>
      <c r="F1366" s="251" t="s">
        <v>177</v>
      </c>
      <c r="G1366" s="252" t="s">
        <v>178</v>
      </c>
      <c r="H1366" s="218" t="s">
        <v>160</v>
      </c>
    </row>
    <row r="1367" spans="2:8" s="197" customFormat="1" x14ac:dyDescent="0.25">
      <c r="B1367" s="893"/>
      <c r="C1367" s="893"/>
      <c r="D1367" s="235"/>
      <c r="E1367" s="241"/>
      <c r="F1367" s="319"/>
      <c r="G1367" s="156">
        <f>F1367*E1367</f>
        <v>0</v>
      </c>
      <c r="H1367" s="219">
        <f>+E1367*F1367*G1367</f>
        <v>0</v>
      </c>
    </row>
    <row r="1368" spans="2:8" s="197" customFormat="1" x14ac:dyDescent="0.25">
      <c r="B1368" s="895"/>
      <c r="C1368" s="895"/>
      <c r="D1368" s="235"/>
      <c r="E1368" s="241"/>
      <c r="F1368" s="260"/>
      <c r="G1368" s="156">
        <f>F1368*E1368</f>
        <v>0</v>
      </c>
      <c r="H1368" s="219">
        <f>+E1368*F1368*G1368</f>
        <v>0</v>
      </c>
    </row>
    <row r="1369" spans="2:8" s="197" customFormat="1" x14ac:dyDescent="0.25">
      <c r="B1369" s="896"/>
      <c r="C1369" s="896"/>
      <c r="D1369" s="235"/>
      <c r="E1369" s="241"/>
      <c r="F1369" s="168"/>
      <c r="G1369" s="156">
        <f>F1369*E1369</f>
        <v>0</v>
      </c>
      <c r="H1369" s="219">
        <f>+E1369*F1369*G1369</f>
        <v>0</v>
      </c>
    </row>
    <row r="1370" spans="2:8" s="197" customFormat="1" x14ac:dyDescent="0.25">
      <c r="B1370" s="242"/>
      <c r="C1370" s="243"/>
      <c r="D1370" s="244"/>
      <c r="E1370" s="244"/>
      <c r="F1370" s="245"/>
      <c r="G1370" s="246" t="s">
        <v>165</v>
      </c>
      <c r="H1370" s="214">
        <f>+SUM(H1367:H1369)</f>
        <v>0</v>
      </c>
    </row>
    <row r="1371" spans="2:8" s="197" customFormat="1" x14ac:dyDescent="0.25">
      <c r="B1371" s="242"/>
      <c r="C1371" s="243"/>
      <c r="D1371" s="244"/>
      <c r="E1371" s="244"/>
      <c r="F1371" s="245"/>
      <c r="G1371" s="243"/>
      <c r="H1371" s="204"/>
    </row>
    <row r="1372" spans="2:8" s="197" customFormat="1" x14ac:dyDescent="0.25">
      <c r="B1372" s="247" t="s">
        <v>179</v>
      </c>
      <c r="C1372" s="243"/>
      <c r="D1372" s="244"/>
      <c r="E1372" s="244"/>
      <c r="F1372" s="245"/>
      <c r="G1372" s="243"/>
      <c r="H1372" s="204"/>
    </row>
    <row r="1373" spans="2:8" s="197" customFormat="1" x14ac:dyDescent="0.25">
      <c r="B1373" s="261" t="s">
        <v>180</v>
      </c>
      <c r="C1373" s="262" t="s">
        <v>181</v>
      </c>
      <c r="D1373" s="250" t="s">
        <v>182</v>
      </c>
      <c r="E1373" s="250" t="s">
        <v>183</v>
      </c>
      <c r="F1373" s="251" t="s">
        <v>184</v>
      </c>
      <c r="G1373" s="263" t="s">
        <v>185</v>
      </c>
      <c r="H1373" s="210"/>
    </row>
    <row r="1374" spans="2:8" s="197" customFormat="1" x14ac:dyDescent="0.25">
      <c r="B1374" s="264" t="s">
        <v>81</v>
      </c>
      <c r="C1374" s="110">
        <f>+VLOOKUP(B1374,MO!$D$13:$E$80,2,FALSE)</f>
        <v>94900</v>
      </c>
      <c r="D1374" s="320">
        <v>0.85</v>
      </c>
      <c r="E1374" s="156">
        <f>C1374+(C1374*D1374)</f>
        <v>175565</v>
      </c>
      <c r="F1374" s="172">
        <v>3</v>
      </c>
      <c r="G1374" s="173">
        <f>+E1374/F1374</f>
        <v>58521.666666666664</v>
      </c>
      <c r="H1374" s="878"/>
    </row>
    <row r="1375" spans="2:8" s="197" customFormat="1" x14ac:dyDescent="0.25">
      <c r="B1375" s="264" t="s">
        <v>85</v>
      </c>
      <c r="C1375" s="110">
        <f>+VLOOKUP(B1375,MO!$D$13:$E$80,2,FALSE)</f>
        <v>47450</v>
      </c>
      <c r="D1375" s="320">
        <v>0.85</v>
      </c>
      <c r="E1375" s="156">
        <f>C1375+(C1375*D1375)</f>
        <v>87782.5</v>
      </c>
      <c r="F1375" s="172">
        <f>+F1374*1.5</f>
        <v>4.5</v>
      </c>
      <c r="G1375" s="173">
        <f>+E1375/F1375</f>
        <v>19507.222222222223</v>
      </c>
      <c r="H1375" s="879"/>
    </row>
    <row r="1376" spans="2:8" s="197" customFormat="1" x14ac:dyDescent="0.25">
      <c r="B1376" s="256"/>
      <c r="C1376" s="265"/>
      <c r="D1376" s="320"/>
      <c r="E1376" s="266"/>
      <c r="F1376" s="172"/>
      <c r="G1376" s="173"/>
      <c r="H1376" s="880"/>
    </row>
    <row r="1377" spans="2:8" s="197" customFormat="1" x14ac:dyDescent="0.25">
      <c r="B1377" s="203"/>
      <c r="C1377" s="65"/>
      <c r="D1377" s="66"/>
      <c r="E1377" s="66"/>
      <c r="F1377" s="67"/>
      <c r="G1377" s="115" t="s">
        <v>165</v>
      </c>
      <c r="H1377" s="214">
        <f>+SUM(G1374:G1376)</f>
        <v>78028.888888888891</v>
      </c>
    </row>
    <row r="1378" spans="2:8" s="197" customFormat="1" x14ac:dyDescent="0.25">
      <c r="B1378" s="203"/>
      <c r="C1378" s="65"/>
      <c r="D1378" s="66"/>
      <c r="E1378" s="66"/>
      <c r="F1378" s="67"/>
      <c r="G1378" s="65"/>
      <c r="H1378" s="225"/>
    </row>
    <row r="1379" spans="2:8" s="197" customFormat="1" ht="15.75" x14ac:dyDescent="0.25">
      <c r="B1379" s="203"/>
      <c r="C1379" s="65"/>
      <c r="D1379" s="66"/>
      <c r="E1379" s="66"/>
      <c r="F1379" s="117" t="s">
        <v>186</v>
      </c>
      <c r="G1379" s="118"/>
      <c r="H1379" s="119">
        <f>ROUND(H1377+H1370+H1363+H1351,0)</f>
        <v>1281711</v>
      </c>
    </row>
    <row r="1380" spans="2:8" s="197" customFormat="1" x14ac:dyDescent="0.25">
      <c r="B1380" s="203"/>
      <c r="C1380" s="65"/>
      <c r="D1380" s="66"/>
      <c r="E1380" s="66"/>
      <c r="F1380" s="67"/>
      <c r="G1380" s="65"/>
      <c r="H1380" s="204"/>
    </row>
    <row r="1381" spans="2:8" s="197" customFormat="1" x14ac:dyDescent="0.25">
      <c r="B1381" s="208" t="s">
        <v>187</v>
      </c>
      <c r="C1381" s="65"/>
      <c r="D1381" s="66"/>
      <c r="E1381" s="66"/>
      <c r="F1381" s="67"/>
      <c r="G1381" s="65"/>
      <c r="H1381" s="204"/>
    </row>
    <row r="1382" spans="2:8" s="197" customFormat="1" x14ac:dyDescent="0.25">
      <c r="B1382" s="226" t="s">
        <v>31</v>
      </c>
      <c r="C1382" s="121"/>
      <c r="D1382" s="122"/>
      <c r="E1382" s="122"/>
      <c r="F1382" s="123" t="s">
        <v>72</v>
      </c>
      <c r="G1382" s="124"/>
      <c r="H1382" s="210"/>
    </row>
    <row r="1383" spans="2:8" s="197" customFormat="1" x14ac:dyDescent="0.25">
      <c r="B1383" s="851" t="s">
        <v>24</v>
      </c>
      <c r="C1383" s="851"/>
      <c r="D1383" s="125"/>
      <c r="E1383" s="125"/>
      <c r="F1383" s="126">
        <f>+F1316</f>
        <v>0.2</v>
      </c>
      <c r="G1383" s="127"/>
      <c r="H1383" s="227">
        <f>H1379*F1383</f>
        <v>256342.2</v>
      </c>
    </row>
    <row r="1384" spans="2:8" s="197" customFormat="1" x14ac:dyDescent="0.25">
      <c r="B1384" s="851" t="s">
        <v>25</v>
      </c>
      <c r="C1384" s="851"/>
      <c r="D1384" s="125"/>
      <c r="E1384" s="125"/>
      <c r="F1384" s="126">
        <f>+F1317</f>
        <v>0.05</v>
      </c>
      <c r="G1384" s="127"/>
      <c r="H1384" s="227">
        <f>H1379*F1384</f>
        <v>64085.55</v>
      </c>
    </row>
    <row r="1385" spans="2:8" s="197" customFormat="1" x14ac:dyDescent="0.25">
      <c r="B1385" s="852" t="s">
        <v>27</v>
      </c>
      <c r="C1385" s="852"/>
      <c r="D1385" s="125"/>
      <c r="E1385" s="125"/>
      <c r="F1385" s="126">
        <f>+F1318</f>
        <v>0.05</v>
      </c>
      <c r="G1385" s="127"/>
      <c r="H1385" s="227">
        <f>H1379*F1385</f>
        <v>64085.55</v>
      </c>
    </row>
    <row r="1386" spans="2:8" s="197" customFormat="1" x14ac:dyDescent="0.25">
      <c r="B1386" s="203"/>
      <c r="C1386" s="65"/>
      <c r="D1386" s="66"/>
      <c r="E1386" s="66"/>
      <c r="F1386" s="67"/>
      <c r="G1386" s="115" t="s">
        <v>165</v>
      </c>
      <c r="H1386" s="214">
        <f>+SUM(H1383:H1385)</f>
        <v>384513.3</v>
      </c>
    </row>
    <row r="1387" spans="2:8" s="197" customFormat="1" x14ac:dyDescent="0.25">
      <c r="B1387" s="203"/>
      <c r="C1387" s="65"/>
      <c r="D1387" s="66"/>
      <c r="E1387" s="66"/>
      <c r="F1387" s="67"/>
      <c r="G1387" s="65"/>
      <c r="H1387" s="204"/>
    </row>
    <row r="1388" spans="2:8" s="197" customFormat="1" x14ac:dyDescent="0.25">
      <c r="B1388" s="203"/>
      <c r="C1388" s="129" t="s">
        <v>188</v>
      </c>
      <c r="D1388" s="66"/>
      <c r="E1388" s="66"/>
      <c r="F1388" s="117" t="s">
        <v>189</v>
      </c>
      <c r="G1388" s="118"/>
      <c r="H1388" s="228">
        <f>H1379+H1386</f>
        <v>1666224.3</v>
      </c>
    </row>
    <row r="1389" spans="2:8" s="197" customFormat="1" x14ac:dyDescent="0.25">
      <c r="B1389" s="229"/>
      <c r="C1389" s="185"/>
      <c r="D1389" s="185"/>
      <c r="E1389" s="185"/>
      <c r="F1389" s="185"/>
      <c r="G1389" s="185"/>
      <c r="H1389" s="230"/>
    </row>
    <row r="1390" spans="2:8" s="197" customFormat="1" x14ac:dyDescent="0.25">
      <c r="B1390" s="229"/>
      <c r="C1390" s="185"/>
      <c r="D1390" s="185"/>
      <c r="E1390" s="185"/>
      <c r="F1390" s="134" t="s">
        <v>190</v>
      </c>
      <c r="G1390" s="185"/>
      <c r="H1390" s="230"/>
    </row>
    <row r="1391" spans="2:8" s="197" customFormat="1" x14ac:dyDescent="0.25">
      <c r="B1391" s="229"/>
      <c r="C1391" s="185"/>
      <c r="D1391" s="185"/>
      <c r="E1391" s="185"/>
      <c r="F1391" s="134" t="s">
        <v>191</v>
      </c>
      <c r="G1391" s="185"/>
      <c r="H1391" s="230"/>
    </row>
    <row r="1392" spans="2:8" s="197" customFormat="1" x14ac:dyDescent="0.25">
      <c r="B1392" s="229"/>
      <c r="C1392" s="185"/>
      <c r="D1392" s="185"/>
      <c r="E1392" s="185"/>
      <c r="F1392" s="134" t="s">
        <v>192</v>
      </c>
      <c r="G1392" s="185"/>
      <c r="H1392" s="230"/>
    </row>
    <row r="1393" spans="2:8" s="197" customFormat="1" x14ac:dyDescent="0.25">
      <c r="B1393" s="229"/>
      <c r="C1393" s="185"/>
      <c r="D1393" s="185"/>
      <c r="E1393" s="185"/>
      <c r="F1393" s="134" t="s">
        <v>193</v>
      </c>
      <c r="G1393" s="185"/>
      <c r="H1393" s="230"/>
    </row>
    <row r="1394" spans="2:8" s="197" customFormat="1" x14ac:dyDescent="0.25">
      <c r="B1394" s="229"/>
      <c r="C1394" s="185"/>
      <c r="D1394" s="185"/>
      <c r="E1394" s="185"/>
      <c r="F1394" s="185"/>
      <c r="G1394" s="185"/>
      <c r="H1394" s="230"/>
    </row>
    <row r="1395" spans="2:8" s="197" customFormat="1" x14ac:dyDescent="0.25">
      <c r="B1395" s="229"/>
      <c r="C1395" s="135" t="s">
        <v>194</v>
      </c>
      <c r="D1395" s="185"/>
      <c r="E1395" s="185"/>
      <c r="F1395" s="185"/>
      <c r="G1395" s="185"/>
      <c r="H1395" s="230"/>
    </row>
    <row r="1396" spans="2:8" s="197" customFormat="1" x14ac:dyDescent="0.25">
      <c r="B1396" s="229"/>
      <c r="C1396" s="136" t="s">
        <v>195</v>
      </c>
      <c r="D1396" s="185"/>
      <c r="E1396" s="185"/>
      <c r="F1396" s="185"/>
      <c r="G1396" s="185"/>
      <c r="H1396" s="230"/>
    </row>
    <row r="1397" spans="2:8" s="197" customFormat="1" x14ac:dyDescent="0.25">
      <c r="B1397" s="229"/>
      <c r="C1397" s="137">
        <v>1</v>
      </c>
      <c r="D1397" s="185"/>
      <c r="E1397" s="185"/>
      <c r="F1397" s="185"/>
      <c r="G1397" s="185"/>
      <c r="H1397" s="230"/>
    </row>
    <row r="1398" spans="2:8" s="197" customFormat="1" x14ac:dyDescent="0.25">
      <c r="B1398" s="229"/>
      <c r="C1398" s="137">
        <v>2</v>
      </c>
      <c r="D1398" s="185"/>
      <c r="E1398" s="185"/>
      <c r="F1398" s="185"/>
      <c r="G1398" s="185"/>
      <c r="H1398" s="230"/>
    </row>
    <row r="1399" spans="2:8" s="197" customFormat="1" x14ac:dyDescent="0.25">
      <c r="B1399" s="229"/>
      <c r="C1399" s="137">
        <v>3</v>
      </c>
      <c r="D1399" s="185"/>
      <c r="E1399" s="185"/>
      <c r="F1399" s="185"/>
      <c r="G1399" s="185"/>
      <c r="H1399" s="230"/>
    </row>
    <row r="1400" spans="2:8" s="197" customFormat="1" x14ac:dyDescent="0.25">
      <c r="B1400" s="229"/>
      <c r="C1400" s="137"/>
      <c r="D1400" s="185"/>
      <c r="E1400" s="185"/>
      <c r="F1400" s="134" t="s">
        <v>190</v>
      </c>
      <c r="G1400" s="185"/>
      <c r="H1400" s="230"/>
    </row>
    <row r="1401" spans="2:8" s="197" customFormat="1" x14ac:dyDescent="0.25">
      <c r="B1401" s="229"/>
      <c r="C1401" s="185"/>
      <c r="D1401" s="185"/>
      <c r="E1401" s="185"/>
      <c r="F1401" s="134" t="s">
        <v>191</v>
      </c>
      <c r="G1401" s="185"/>
      <c r="H1401" s="230"/>
    </row>
    <row r="1402" spans="2:8" s="197" customFormat="1" x14ac:dyDescent="0.25">
      <c r="B1402" s="229"/>
      <c r="C1402" s="185"/>
      <c r="D1402" s="185"/>
      <c r="E1402" s="185"/>
      <c r="F1402" s="134" t="s">
        <v>196</v>
      </c>
      <c r="G1402" s="185"/>
      <c r="H1402" s="230"/>
    </row>
    <row r="1403" spans="2:8" s="197" customFormat="1" x14ac:dyDescent="0.25">
      <c r="B1403" s="229"/>
      <c r="C1403" s="185"/>
      <c r="D1403" s="185"/>
      <c r="E1403" s="185"/>
      <c r="F1403" s="134" t="s">
        <v>193</v>
      </c>
      <c r="G1403" s="185"/>
      <c r="H1403" s="230"/>
    </row>
    <row r="1404" spans="2:8" s="197" customFormat="1" x14ac:dyDescent="0.25">
      <c r="B1404" s="231"/>
      <c r="H1404" s="232"/>
    </row>
    <row r="1405" spans="2:8" s="321" customFormat="1" x14ac:dyDescent="0.25">
      <c r="B1405" s="853"/>
      <c r="C1405" s="854"/>
      <c r="D1405" s="859" t="s">
        <v>148</v>
      </c>
      <c r="E1405" s="860"/>
      <c r="F1405" s="861"/>
      <c r="G1405" s="198" t="s">
        <v>149</v>
      </c>
      <c r="H1405" s="199" t="s">
        <v>150</v>
      </c>
    </row>
    <row r="1406" spans="2:8" s="321" customFormat="1" x14ac:dyDescent="0.25">
      <c r="B1406" s="855"/>
      <c r="C1406" s="856"/>
      <c r="D1406" s="862"/>
      <c r="E1406" s="863"/>
      <c r="F1406" s="864"/>
      <c r="G1406" s="59" t="s">
        <v>151</v>
      </c>
      <c r="H1406" s="200"/>
    </row>
    <row r="1407" spans="2:8" s="321" customFormat="1" x14ac:dyDescent="0.25">
      <c r="B1407" s="855"/>
      <c r="C1407" s="856"/>
      <c r="D1407" s="862"/>
      <c r="E1407" s="863"/>
      <c r="F1407" s="864"/>
      <c r="G1407" s="59" t="s">
        <v>152</v>
      </c>
      <c r="H1407" s="201">
        <v>44901</v>
      </c>
    </row>
    <row r="1408" spans="2:8" s="321" customFormat="1" x14ac:dyDescent="0.25">
      <c r="B1408" s="857"/>
      <c r="C1408" s="858"/>
      <c r="D1408" s="865"/>
      <c r="E1408" s="866"/>
      <c r="F1408" s="867"/>
      <c r="G1408" s="62"/>
      <c r="H1408" s="202"/>
    </row>
    <row r="1409" spans="2:8" s="321" customFormat="1" x14ac:dyDescent="0.25">
      <c r="B1409" s="203"/>
      <c r="C1409" s="65"/>
      <c r="D1409" s="66"/>
      <c r="E1409" s="66"/>
      <c r="F1409" s="67"/>
      <c r="G1409" s="65"/>
      <c r="H1409" s="204"/>
    </row>
    <row r="1410" spans="2:8" s="321" customFormat="1" x14ac:dyDescent="0.25">
      <c r="B1410" s="205" t="s">
        <v>153</v>
      </c>
      <c r="C1410" s="868" t="str">
        <f>PRESUPUESTO!F37</f>
        <v>Suministro e instalación de espejos ovalados color negro (50x100cm) para baños de 6 mm flotado</v>
      </c>
      <c r="D1410" s="868"/>
      <c r="E1410" s="868"/>
      <c r="F1410" s="868"/>
      <c r="G1410" s="868"/>
      <c r="H1410" s="206" t="s">
        <v>154</v>
      </c>
    </row>
    <row r="1411" spans="2:8" s="321" customFormat="1" x14ac:dyDescent="0.25">
      <c r="B1411" s="648">
        <f>PRESUPUESTO!B37</f>
        <v>4.0299999999999994</v>
      </c>
      <c r="C1411" s="868"/>
      <c r="D1411" s="868"/>
      <c r="E1411" s="868"/>
      <c r="F1411" s="868"/>
      <c r="G1411" s="868"/>
      <c r="H1411" s="206" t="str">
        <f>PRESUPUESTO!G37</f>
        <v>UND</v>
      </c>
    </row>
    <row r="1412" spans="2:8" s="321" customFormat="1" x14ac:dyDescent="0.25">
      <c r="B1412" s="208" t="s">
        <v>155</v>
      </c>
      <c r="C1412" s="65"/>
      <c r="D1412" s="66"/>
      <c r="E1412" s="66"/>
      <c r="F1412" s="67"/>
      <c r="G1412" s="65"/>
      <c r="H1412" s="204"/>
    </row>
    <row r="1413" spans="2:8" s="321" customFormat="1" x14ac:dyDescent="0.25">
      <c r="B1413" s="209" t="s">
        <v>156</v>
      </c>
      <c r="C1413" s="74"/>
      <c r="D1413" s="75" t="s">
        <v>157</v>
      </c>
      <c r="E1413" s="75" t="s">
        <v>158</v>
      </c>
      <c r="F1413" s="75" t="s">
        <v>159</v>
      </c>
      <c r="G1413" s="76" t="s">
        <v>160</v>
      </c>
      <c r="H1413" s="210"/>
    </row>
    <row r="1414" spans="2:8" s="321" customFormat="1" ht="15" customHeight="1" x14ac:dyDescent="0.25">
      <c r="B1414" s="892" t="s">
        <v>161</v>
      </c>
      <c r="C1414" s="892"/>
      <c r="D1414" s="235" t="s">
        <v>162</v>
      </c>
      <c r="E1414" s="316">
        <v>0.05</v>
      </c>
      <c r="F1414" s="163">
        <f>+H1444</f>
        <v>43891.25</v>
      </c>
      <c r="G1414" s="156">
        <f>F1414*E1414</f>
        <v>2194.5625</v>
      </c>
      <c r="H1414" s="878"/>
    </row>
    <row r="1415" spans="2:8" s="321" customFormat="1" x14ac:dyDescent="0.25">
      <c r="B1415" s="874" t="s">
        <v>260</v>
      </c>
      <c r="C1415" s="874"/>
      <c r="D1415" s="298" t="s">
        <v>208</v>
      </c>
      <c r="E1415" s="157">
        <f>1/(F1441)</f>
        <v>0.16666666666666666</v>
      </c>
      <c r="F1415" s="214">
        <v>25000</v>
      </c>
      <c r="G1415" s="156">
        <f>+F1415*E1415</f>
        <v>4166.6666666666661</v>
      </c>
      <c r="H1415" s="879"/>
    </row>
    <row r="1416" spans="2:8" s="321" customFormat="1" x14ac:dyDescent="0.25">
      <c r="B1416" s="895"/>
      <c r="C1416" s="895"/>
      <c r="D1416" s="317"/>
      <c r="E1416" s="317"/>
      <c r="F1416" s="155"/>
      <c r="G1416" s="156">
        <f>+F1416*E1416</f>
        <v>0</v>
      </c>
      <c r="H1416" s="879"/>
    </row>
    <row r="1417" spans="2:8" s="321" customFormat="1" ht="15" customHeight="1" x14ac:dyDescent="0.25">
      <c r="B1417" s="892"/>
      <c r="C1417" s="892"/>
      <c r="D1417" s="317"/>
      <c r="E1417" s="317"/>
      <c r="F1417" s="155"/>
      <c r="G1417" s="156">
        <f>+F1417*E1417</f>
        <v>0</v>
      </c>
      <c r="H1417" s="880"/>
    </row>
    <row r="1418" spans="2:8" s="321" customFormat="1" x14ac:dyDescent="0.25">
      <c r="B1418" s="242"/>
      <c r="C1418" s="243"/>
      <c r="D1418" s="244"/>
      <c r="E1418" s="244"/>
      <c r="F1418" s="245"/>
      <c r="G1418" s="246" t="s">
        <v>165</v>
      </c>
      <c r="H1418" s="214">
        <f>+SUM(G1414:G1417)</f>
        <v>6361.2291666666661</v>
      </c>
    </row>
    <row r="1419" spans="2:8" s="321" customFormat="1" x14ac:dyDescent="0.25">
      <c r="B1419" s="242"/>
      <c r="C1419" s="243"/>
      <c r="D1419" s="244"/>
      <c r="E1419" s="244"/>
      <c r="F1419" s="245"/>
      <c r="G1419" s="243"/>
      <c r="H1419" s="204"/>
    </row>
    <row r="1420" spans="2:8" s="321" customFormat="1" x14ac:dyDescent="0.25">
      <c r="B1420" s="247" t="s">
        <v>166</v>
      </c>
      <c r="C1420" s="243"/>
      <c r="D1420" s="244"/>
      <c r="E1420" s="244"/>
      <c r="F1420" s="245"/>
      <c r="G1420" s="243"/>
      <c r="H1420" s="204"/>
    </row>
    <row r="1421" spans="2:8" s="321" customFormat="1" x14ac:dyDescent="0.25">
      <c r="B1421" s="248" t="s">
        <v>156</v>
      </c>
      <c r="C1421" s="249"/>
      <c r="D1421" s="250" t="s">
        <v>157</v>
      </c>
      <c r="E1421" s="250" t="s">
        <v>158</v>
      </c>
      <c r="F1421" s="251" t="s">
        <v>160</v>
      </c>
      <c r="G1421" s="252" t="s">
        <v>167</v>
      </c>
      <c r="H1421" s="210"/>
    </row>
    <row r="1422" spans="2:8" s="321" customFormat="1" ht="15" customHeight="1" x14ac:dyDescent="0.25">
      <c r="B1422" s="893" t="s">
        <v>168</v>
      </c>
      <c r="C1422" s="894"/>
      <c r="D1422" s="253" t="s">
        <v>169</v>
      </c>
      <c r="E1422" s="253">
        <f>+E1414</f>
        <v>0.05</v>
      </c>
      <c r="F1422" s="255">
        <f>+F1414*0.5</f>
        <v>21945.625</v>
      </c>
      <c r="G1422" s="234">
        <f t="shared" ref="G1422:G1429" si="43">F1422*E1422</f>
        <v>1097.28125</v>
      </c>
      <c r="H1422" s="878"/>
    </row>
    <row r="1423" spans="2:8" s="321" customFormat="1" x14ac:dyDescent="0.25">
      <c r="B1423" s="911" t="s">
        <v>261</v>
      </c>
      <c r="C1423" s="911"/>
      <c r="D1423" s="235" t="s">
        <v>314</v>
      </c>
      <c r="E1423" s="235">
        <v>1</v>
      </c>
      <c r="F1423" s="163">
        <f>120000/0.8</f>
        <v>150000</v>
      </c>
      <c r="G1423" s="156">
        <f t="shared" si="43"/>
        <v>150000</v>
      </c>
      <c r="H1423" s="879"/>
    </row>
    <row r="1424" spans="2:8" s="321" customFormat="1" x14ac:dyDescent="0.25">
      <c r="B1424" s="877" t="s">
        <v>262</v>
      </c>
      <c r="C1424" s="869"/>
      <c r="D1424" s="157" t="s">
        <v>20</v>
      </c>
      <c r="E1424" s="312">
        <v>4</v>
      </c>
      <c r="F1424" s="163">
        <v>4500</v>
      </c>
      <c r="G1424" s="156">
        <f t="shared" si="43"/>
        <v>18000</v>
      </c>
      <c r="H1424" s="879"/>
    </row>
    <row r="1425" spans="2:8" s="321" customFormat="1" ht="15" customHeight="1" x14ac:dyDescent="0.25">
      <c r="B1425" s="895"/>
      <c r="C1425" s="895"/>
      <c r="D1425" s="235"/>
      <c r="E1425" s="318"/>
      <c r="F1425" s="161"/>
      <c r="G1425" s="156">
        <f t="shared" si="43"/>
        <v>0</v>
      </c>
      <c r="H1425" s="879"/>
    </row>
    <row r="1426" spans="2:8" s="321" customFormat="1" x14ac:dyDescent="0.25">
      <c r="B1426" s="895"/>
      <c r="C1426" s="895"/>
      <c r="D1426" s="235"/>
      <c r="E1426" s="235"/>
      <c r="F1426" s="164"/>
      <c r="G1426" s="156">
        <f t="shared" si="43"/>
        <v>0</v>
      </c>
      <c r="H1426" s="879"/>
    </row>
    <row r="1427" spans="2:8" s="321" customFormat="1" ht="15" customHeight="1" x14ac:dyDescent="0.25">
      <c r="B1427" s="895"/>
      <c r="C1427" s="895"/>
      <c r="D1427" s="235"/>
      <c r="E1427" s="235"/>
      <c r="F1427" s="164"/>
      <c r="G1427" s="156">
        <f t="shared" si="43"/>
        <v>0</v>
      </c>
      <c r="H1427" s="879"/>
    </row>
    <row r="1428" spans="2:8" s="321" customFormat="1" x14ac:dyDescent="0.25">
      <c r="B1428" s="896"/>
      <c r="C1428" s="896"/>
      <c r="D1428" s="235"/>
      <c r="E1428" s="235"/>
      <c r="F1428" s="161"/>
      <c r="G1428" s="156">
        <f t="shared" si="43"/>
        <v>0</v>
      </c>
      <c r="H1428" s="879"/>
    </row>
    <row r="1429" spans="2:8" s="321" customFormat="1" x14ac:dyDescent="0.25">
      <c r="B1429" s="896"/>
      <c r="C1429" s="896"/>
      <c r="D1429" s="235"/>
      <c r="E1429" s="235"/>
      <c r="F1429" s="161"/>
      <c r="G1429" s="156">
        <f t="shared" si="43"/>
        <v>0</v>
      </c>
      <c r="H1429" s="880"/>
    </row>
    <row r="1430" spans="2:8" s="321" customFormat="1" x14ac:dyDescent="0.25">
      <c r="B1430" s="242"/>
      <c r="C1430" s="243"/>
      <c r="D1430" s="244"/>
      <c r="E1430" s="244"/>
      <c r="F1430" s="245"/>
      <c r="G1430" s="246" t="s">
        <v>165</v>
      </c>
      <c r="H1430" s="214">
        <f>+SUM(G1422:G1429)</f>
        <v>169097.28125</v>
      </c>
    </row>
    <row r="1431" spans="2:8" s="321" customFormat="1" x14ac:dyDescent="0.25">
      <c r="B1431" s="242"/>
      <c r="C1431" s="243"/>
      <c r="D1431" s="244"/>
      <c r="E1431" s="244"/>
      <c r="F1431" s="245"/>
      <c r="G1431" s="243"/>
      <c r="H1431" s="204"/>
    </row>
    <row r="1432" spans="2:8" s="321" customFormat="1" x14ac:dyDescent="0.25">
      <c r="B1432" s="247" t="s">
        <v>174</v>
      </c>
      <c r="C1432" s="243"/>
      <c r="D1432" s="244"/>
      <c r="E1432" s="244"/>
      <c r="F1432" s="245"/>
      <c r="G1432" s="243"/>
      <c r="H1432" s="204"/>
    </row>
    <row r="1433" spans="2:8" s="321" customFormat="1" x14ac:dyDescent="0.25">
      <c r="B1433" s="248" t="s">
        <v>156</v>
      </c>
      <c r="C1433" s="249"/>
      <c r="D1433" s="250" t="s">
        <v>175</v>
      </c>
      <c r="E1433" s="250" t="s">
        <v>176</v>
      </c>
      <c r="F1433" s="251" t="s">
        <v>177</v>
      </c>
      <c r="G1433" s="252" t="s">
        <v>178</v>
      </c>
      <c r="H1433" s="218" t="s">
        <v>160</v>
      </c>
    </row>
    <row r="1434" spans="2:8" s="321" customFormat="1" x14ac:dyDescent="0.25">
      <c r="B1434" s="893"/>
      <c r="C1434" s="893"/>
      <c r="D1434" s="235"/>
      <c r="E1434" s="241"/>
      <c r="F1434" s="319"/>
      <c r="G1434" s="156">
        <f>F1434*E1434</f>
        <v>0</v>
      </c>
      <c r="H1434" s="219">
        <f>+E1434*F1434*G1434</f>
        <v>0</v>
      </c>
    </row>
    <row r="1435" spans="2:8" s="321" customFormat="1" x14ac:dyDescent="0.25">
      <c r="B1435" s="895"/>
      <c r="C1435" s="895"/>
      <c r="D1435" s="235"/>
      <c r="E1435" s="241"/>
      <c r="F1435" s="260"/>
      <c r="G1435" s="156">
        <f>F1435*E1435</f>
        <v>0</v>
      </c>
      <c r="H1435" s="219">
        <f>+E1435*F1435*G1435</f>
        <v>0</v>
      </c>
    </row>
    <row r="1436" spans="2:8" s="321" customFormat="1" x14ac:dyDescent="0.25">
      <c r="B1436" s="896"/>
      <c r="C1436" s="896"/>
      <c r="D1436" s="235"/>
      <c r="E1436" s="241"/>
      <c r="F1436" s="168"/>
      <c r="G1436" s="156">
        <f>F1436*E1436</f>
        <v>0</v>
      </c>
      <c r="H1436" s="219">
        <f>+E1436*F1436*G1436</f>
        <v>0</v>
      </c>
    </row>
    <row r="1437" spans="2:8" s="321" customFormat="1" x14ac:dyDescent="0.25">
      <c r="B1437" s="242"/>
      <c r="C1437" s="243"/>
      <c r="D1437" s="244"/>
      <c r="E1437" s="244"/>
      <c r="F1437" s="245"/>
      <c r="G1437" s="246" t="s">
        <v>165</v>
      </c>
      <c r="H1437" s="214">
        <f>+SUM(H1434:H1436)</f>
        <v>0</v>
      </c>
    </row>
    <row r="1438" spans="2:8" s="321" customFormat="1" x14ac:dyDescent="0.25">
      <c r="B1438" s="242"/>
      <c r="C1438" s="243"/>
      <c r="D1438" s="244"/>
      <c r="E1438" s="244"/>
      <c r="F1438" s="245"/>
      <c r="G1438" s="243"/>
      <c r="H1438" s="204"/>
    </row>
    <row r="1439" spans="2:8" s="321" customFormat="1" x14ac:dyDescent="0.25">
      <c r="B1439" s="247" t="s">
        <v>179</v>
      </c>
      <c r="C1439" s="243"/>
      <c r="D1439" s="244"/>
      <c r="E1439" s="244"/>
      <c r="F1439" s="245"/>
      <c r="G1439" s="243"/>
      <c r="H1439" s="204"/>
    </row>
    <row r="1440" spans="2:8" s="321" customFormat="1" x14ac:dyDescent="0.25">
      <c r="B1440" s="261" t="s">
        <v>180</v>
      </c>
      <c r="C1440" s="262" t="s">
        <v>181</v>
      </c>
      <c r="D1440" s="250" t="s">
        <v>182</v>
      </c>
      <c r="E1440" s="250" t="s">
        <v>183</v>
      </c>
      <c r="F1440" s="251" t="s">
        <v>184</v>
      </c>
      <c r="G1440" s="263" t="s">
        <v>185</v>
      </c>
      <c r="H1440" s="210"/>
    </row>
    <row r="1441" spans="2:8" s="321" customFormat="1" x14ac:dyDescent="0.25">
      <c r="B1441" s="264" t="s">
        <v>81</v>
      </c>
      <c r="C1441" s="110">
        <f>+VLOOKUP(B1441,MO!$D$13:$E$80,2,FALSE)</f>
        <v>94900</v>
      </c>
      <c r="D1441" s="320">
        <v>0.85</v>
      </c>
      <c r="E1441" s="156">
        <f>C1441+(C1441*D1441)</f>
        <v>175565</v>
      </c>
      <c r="F1441" s="172">
        <v>6</v>
      </c>
      <c r="G1441" s="173">
        <f>+E1441/F1441</f>
        <v>29260.833333333332</v>
      </c>
      <c r="H1441" s="878"/>
    </row>
    <row r="1442" spans="2:8" s="321" customFormat="1" x14ac:dyDescent="0.25">
      <c r="B1442" s="264" t="s">
        <v>85</v>
      </c>
      <c r="C1442" s="110">
        <f>+VLOOKUP(B1442,MO!$D$13:$E$80,2,FALSE)</f>
        <v>47450</v>
      </c>
      <c r="D1442" s="320">
        <v>0.85</v>
      </c>
      <c r="E1442" s="156">
        <f>C1442+(C1442*D1442)</f>
        <v>87782.5</v>
      </c>
      <c r="F1442" s="172">
        <f>+F1441</f>
        <v>6</v>
      </c>
      <c r="G1442" s="173">
        <f>+E1442/F1442</f>
        <v>14630.416666666666</v>
      </c>
      <c r="H1442" s="879"/>
    </row>
    <row r="1443" spans="2:8" s="321" customFormat="1" x14ac:dyDescent="0.25">
      <c r="B1443" s="256"/>
      <c r="C1443" s="265"/>
      <c r="D1443" s="320"/>
      <c r="E1443" s="266"/>
      <c r="F1443" s="172"/>
      <c r="G1443" s="173"/>
      <c r="H1443" s="880"/>
    </row>
    <row r="1444" spans="2:8" s="321" customFormat="1" x14ac:dyDescent="0.25">
      <c r="B1444" s="203"/>
      <c r="C1444" s="65"/>
      <c r="D1444" s="66"/>
      <c r="E1444" s="66"/>
      <c r="F1444" s="67"/>
      <c r="G1444" s="115" t="s">
        <v>165</v>
      </c>
      <c r="H1444" s="214">
        <f>+SUM(G1441:G1443)</f>
        <v>43891.25</v>
      </c>
    </row>
    <row r="1445" spans="2:8" s="321" customFormat="1" x14ac:dyDescent="0.25">
      <c r="B1445" s="203"/>
      <c r="C1445" s="65"/>
      <c r="D1445" s="66"/>
      <c r="E1445" s="66"/>
      <c r="F1445" s="67"/>
      <c r="G1445" s="65"/>
      <c r="H1445" s="225"/>
    </row>
    <row r="1446" spans="2:8" s="321" customFormat="1" ht="15.75" x14ac:dyDescent="0.25">
      <c r="B1446" s="203"/>
      <c r="C1446" s="65"/>
      <c r="D1446" s="66"/>
      <c r="E1446" s="66"/>
      <c r="F1446" s="117" t="s">
        <v>186</v>
      </c>
      <c r="G1446" s="118"/>
      <c r="H1446" s="119">
        <f>ROUND(H1444+H1437+H1430+H1418,0)</f>
        <v>219350</v>
      </c>
    </row>
    <row r="1447" spans="2:8" s="321" customFormat="1" x14ac:dyDescent="0.25">
      <c r="B1447" s="203"/>
      <c r="C1447" s="65"/>
      <c r="D1447" s="66"/>
      <c r="E1447" s="66"/>
      <c r="F1447" s="67"/>
      <c r="G1447" s="65"/>
      <c r="H1447" s="204"/>
    </row>
    <row r="1448" spans="2:8" s="321" customFormat="1" x14ac:dyDescent="0.25">
      <c r="B1448" s="208" t="s">
        <v>187</v>
      </c>
      <c r="C1448" s="65"/>
      <c r="D1448" s="66"/>
      <c r="E1448" s="66"/>
      <c r="F1448" s="67"/>
      <c r="G1448" s="65"/>
      <c r="H1448" s="204"/>
    </row>
    <row r="1449" spans="2:8" s="321" customFormat="1" x14ac:dyDescent="0.25">
      <c r="B1449" s="226" t="s">
        <v>31</v>
      </c>
      <c r="C1449" s="121"/>
      <c r="D1449" s="122"/>
      <c r="E1449" s="122"/>
      <c r="F1449" s="123" t="s">
        <v>72</v>
      </c>
      <c r="G1449" s="124"/>
      <c r="H1449" s="210"/>
    </row>
    <row r="1450" spans="2:8" s="321" customFormat="1" x14ac:dyDescent="0.25">
      <c r="B1450" s="851" t="s">
        <v>24</v>
      </c>
      <c r="C1450" s="851"/>
      <c r="D1450" s="125"/>
      <c r="E1450" s="125"/>
      <c r="F1450" s="271">
        <f>+F1383</f>
        <v>0.2</v>
      </c>
      <c r="G1450" s="127"/>
      <c r="H1450" s="227">
        <f>H1446*F1450</f>
        <v>43870</v>
      </c>
    </row>
    <row r="1451" spans="2:8" s="321" customFormat="1" x14ac:dyDescent="0.25">
      <c r="B1451" s="851" t="s">
        <v>25</v>
      </c>
      <c r="C1451" s="851"/>
      <c r="D1451" s="125"/>
      <c r="E1451" s="125"/>
      <c r="F1451" s="271">
        <f>+F1384</f>
        <v>0.05</v>
      </c>
      <c r="G1451" s="127"/>
      <c r="H1451" s="227">
        <f>H1446*F1451</f>
        <v>10967.5</v>
      </c>
    </row>
    <row r="1452" spans="2:8" s="321" customFormat="1" x14ac:dyDescent="0.25">
      <c r="B1452" s="889" t="s">
        <v>27</v>
      </c>
      <c r="C1452" s="889"/>
      <c r="D1452" s="125"/>
      <c r="E1452" s="125"/>
      <c r="F1452" s="271">
        <f>+F1385</f>
        <v>0.05</v>
      </c>
      <c r="G1452" s="127"/>
      <c r="H1452" s="227">
        <f>H1446*F1452</f>
        <v>10967.5</v>
      </c>
    </row>
    <row r="1453" spans="2:8" s="321" customFormat="1" x14ac:dyDescent="0.25">
      <c r="B1453" s="203"/>
      <c r="C1453" s="65"/>
      <c r="D1453" s="66"/>
      <c r="E1453" s="66"/>
      <c r="F1453" s="67"/>
      <c r="G1453" s="115" t="s">
        <v>165</v>
      </c>
      <c r="H1453" s="214">
        <f>+SUM(H1450:H1452)</f>
        <v>65805</v>
      </c>
    </row>
    <row r="1454" spans="2:8" s="321" customFormat="1" x14ac:dyDescent="0.25">
      <c r="B1454" s="203"/>
      <c r="C1454" s="65"/>
      <c r="D1454" s="66"/>
      <c r="E1454" s="66"/>
      <c r="F1454" s="67"/>
      <c r="G1454" s="65"/>
      <c r="H1454" s="204"/>
    </row>
    <row r="1455" spans="2:8" s="321" customFormat="1" x14ac:dyDescent="0.25">
      <c r="B1455" s="203"/>
      <c r="C1455" s="322" t="s">
        <v>188</v>
      </c>
      <c r="D1455" s="66"/>
      <c r="E1455" s="66"/>
      <c r="F1455" s="117" t="s">
        <v>189</v>
      </c>
      <c r="G1455" s="118"/>
      <c r="H1455" s="228">
        <f>H1446+H1453</f>
        <v>285155</v>
      </c>
    </row>
    <row r="1456" spans="2:8" s="321" customFormat="1" x14ac:dyDescent="0.25">
      <c r="B1456" s="323"/>
      <c r="C1456" s="324"/>
      <c r="D1456" s="324"/>
      <c r="E1456" s="324"/>
      <c r="F1456" s="324"/>
      <c r="G1456" s="324"/>
      <c r="H1456" s="325"/>
    </row>
    <row r="1457" spans="2:8" s="321" customFormat="1" x14ac:dyDescent="0.25">
      <c r="B1457" s="323"/>
      <c r="C1457" s="324"/>
      <c r="D1457" s="324"/>
      <c r="E1457" s="324"/>
      <c r="F1457" s="326" t="s">
        <v>190</v>
      </c>
      <c r="G1457" s="324"/>
      <c r="H1457" s="325"/>
    </row>
    <row r="1458" spans="2:8" s="321" customFormat="1" x14ac:dyDescent="0.25">
      <c r="B1458" s="323"/>
      <c r="C1458" s="324"/>
      <c r="D1458" s="324"/>
      <c r="E1458" s="324"/>
      <c r="F1458" s="326" t="s">
        <v>191</v>
      </c>
      <c r="G1458" s="324"/>
      <c r="H1458" s="325"/>
    </row>
    <row r="1459" spans="2:8" s="321" customFormat="1" x14ac:dyDescent="0.25">
      <c r="B1459" s="323"/>
      <c r="C1459" s="324"/>
      <c r="D1459" s="324"/>
      <c r="E1459" s="324"/>
      <c r="F1459" s="326" t="s">
        <v>192</v>
      </c>
      <c r="G1459" s="324"/>
      <c r="H1459" s="325"/>
    </row>
    <row r="1460" spans="2:8" s="321" customFormat="1" x14ac:dyDescent="0.25">
      <c r="B1460" s="323"/>
      <c r="C1460" s="324"/>
      <c r="D1460" s="324"/>
      <c r="E1460" s="324"/>
      <c r="F1460" s="326" t="s">
        <v>193</v>
      </c>
      <c r="G1460" s="324"/>
      <c r="H1460" s="325"/>
    </row>
    <row r="1461" spans="2:8" s="321" customFormat="1" x14ac:dyDescent="0.25">
      <c r="B1461" s="323"/>
      <c r="C1461" s="324"/>
      <c r="D1461" s="324"/>
      <c r="E1461" s="324"/>
      <c r="F1461" s="324"/>
      <c r="G1461" s="324"/>
      <c r="H1461" s="325"/>
    </row>
    <row r="1462" spans="2:8" s="321" customFormat="1" x14ac:dyDescent="0.25">
      <c r="B1462" s="323"/>
      <c r="C1462" s="327" t="s">
        <v>194</v>
      </c>
      <c r="D1462" s="324"/>
      <c r="E1462" s="324"/>
      <c r="F1462" s="324"/>
      <c r="G1462" s="324"/>
      <c r="H1462" s="325"/>
    </row>
    <row r="1463" spans="2:8" s="321" customFormat="1" x14ac:dyDescent="0.25">
      <c r="B1463" s="323"/>
      <c r="C1463" s="328" t="s">
        <v>195</v>
      </c>
      <c r="D1463" s="324"/>
      <c r="E1463" s="324"/>
      <c r="F1463" s="324"/>
      <c r="G1463" s="324"/>
      <c r="H1463" s="325"/>
    </row>
    <row r="1464" spans="2:8" s="321" customFormat="1" x14ac:dyDescent="0.25">
      <c r="B1464" s="323"/>
      <c r="C1464" s="329">
        <v>1</v>
      </c>
      <c r="D1464" s="324"/>
      <c r="E1464" s="324"/>
      <c r="F1464" s="324"/>
      <c r="G1464" s="324"/>
      <c r="H1464" s="325"/>
    </row>
    <row r="1465" spans="2:8" s="321" customFormat="1" x14ac:dyDescent="0.25">
      <c r="B1465" s="323"/>
      <c r="C1465" s="329">
        <v>2</v>
      </c>
      <c r="D1465" s="324"/>
      <c r="E1465" s="324"/>
      <c r="F1465" s="324"/>
      <c r="G1465" s="324"/>
      <c r="H1465" s="325"/>
    </row>
    <row r="1466" spans="2:8" s="321" customFormat="1" x14ac:dyDescent="0.25">
      <c r="B1466" s="323"/>
      <c r="C1466" s="329">
        <v>3</v>
      </c>
      <c r="D1466" s="324"/>
      <c r="E1466" s="324"/>
      <c r="F1466" s="324"/>
      <c r="G1466" s="324"/>
      <c r="H1466" s="325"/>
    </row>
    <row r="1467" spans="2:8" s="321" customFormat="1" x14ac:dyDescent="0.25">
      <c r="B1467" s="323"/>
      <c r="C1467" s="329"/>
      <c r="D1467" s="324"/>
      <c r="E1467" s="324"/>
      <c r="F1467" s="326" t="s">
        <v>190</v>
      </c>
      <c r="G1467" s="324"/>
      <c r="H1467" s="325"/>
    </row>
    <row r="1468" spans="2:8" s="321" customFormat="1" x14ac:dyDescent="0.25">
      <c r="B1468" s="323"/>
      <c r="C1468" s="324"/>
      <c r="D1468" s="324"/>
      <c r="E1468" s="324"/>
      <c r="F1468" s="326" t="s">
        <v>191</v>
      </c>
      <c r="G1468" s="324"/>
      <c r="H1468" s="325"/>
    </row>
    <row r="1469" spans="2:8" s="321" customFormat="1" x14ac:dyDescent="0.25">
      <c r="B1469" s="323"/>
      <c r="C1469" s="324"/>
      <c r="D1469" s="324"/>
      <c r="E1469" s="324"/>
      <c r="F1469" s="326" t="s">
        <v>196</v>
      </c>
      <c r="G1469" s="324"/>
      <c r="H1469" s="325"/>
    </row>
    <row r="1470" spans="2:8" s="321" customFormat="1" x14ac:dyDescent="0.25">
      <c r="B1470" s="323"/>
      <c r="C1470" s="324"/>
      <c r="D1470" s="324"/>
      <c r="E1470" s="324"/>
      <c r="F1470" s="326" t="s">
        <v>193</v>
      </c>
      <c r="G1470" s="324"/>
      <c r="H1470" s="325"/>
    </row>
    <row r="1471" spans="2:8" s="321" customFormat="1" x14ac:dyDescent="0.25">
      <c r="B1471" s="330"/>
      <c r="H1471" s="331"/>
    </row>
    <row r="1472" spans="2:8" s="197" customFormat="1" x14ac:dyDescent="0.25">
      <c r="B1472" s="853"/>
      <c r="C1472" s="854"/>
      <c r="D1472" s="859" t="s">
        <v>148</v>
      </c>
      <c r="E1472" s="860"/>
      <c r="F1472" s="861"/>
      <c r="G1472" s="198" t="s">
        <v>149</v>
      </c>
      <c r="H1472" s="199" t="s">
        <v>150</v>
      </c>
    </row>
    <row r="1473" spans="2:11" s="197" customFormat="1" x14ac:dyDescent="0.25">
      <c r="B1473" s="855"/>
      <c r="C1473" s="856"/>
      <c r="D1473" s="862"/>
      <c r="E1473" s="863"/>
      <c r="F1473" s="864"/>
      <c r="G1473" s="59" t="s">
        <v>151</v>
      </c>
      <c r="H1473" s="200"/>
    </row>
    <row r="1474" spans="2:11" s="197" customFormat="1" x14ac:dyDescent="0.25">
      <c r="B1474" s="855"/>
      <c r="C1474" s="856"/>
      <c r="D1474" s="862"/>
      <c r="E1474" s="863"/>
      <c r="F1474" s="864"/>
      <c r="G1474" s="59" t="s">
        <v>152</v>
      </c>
      <c r="H1474" s="201">
        <v>44901</v>
      </c>
    </row>
    <row r="1475" spans="2:11" s="197" customFormat="1" x14ac:dyDescent="0.25">
      <c r="B1475" s="857"/>
      <c r="C1475" s="858"/>
      <c r="D1475" s="865"/>
      <c r="E1475" s="866"/>
      <c r="F1475" s="867"/>
      <c r="G1475" s="62"/>
      <c r="H1475" s="202"/>
    </row>
    <row r="1476" spans="2:11" s="197" customFormat="1" x14ac:dyDescent="0.25">
      <c r="B1476" s="203"/>
      <c r="C1476" s="65"/>
      <c r="D1476" s="66"/>
      <c r="E1476" s="66"/>
      <c r="F1476" s="67"/>
      <c r="G1476" s="65"/>
      <c r="H1476" s="204"/>
    </row>
    <row r="1477" spans="2:11" s="197" customFormat="1" ht="25.5" customHeight="1" x14ac:dyDescent="0.25">
      <c r="B1477" s="205" t="s">
        <v>153</v>
      </c>
      <c r="C1477" s="868" t="str">
        <f>PRESUPUESTO!F38</f>
        <v>Suministro e instalacion de Lavamanos de sobreponer redondo diametro 365mm alto 120mm , incluye griferia decorativa color negro, meson en piedra sinterizada color Bianco Rhino y mueble flortante en melamina de 18mm color Ceniza de 0.50 de fondo x 0.80 frente x 0.65 alto con dos puertas con un entrepaño interior y un entrepaño exterior (Incluye mantenimientos de tuberias sanitaria e hidraulicas)</v>
      </c>
      <c r="D1477" s="868"/>
      <c r="E1477" s="868"/>
      <c r="F1477" s="868"/>
      <c r="G1477" s="868"/>
      <c r="H1477" s="206" t="s">
        <v>154</v>
      </c>
    </row>
    <row r="1478" spans="2:11" s="197" customFormat="1" ht="25.5" customHeight="1" x14ac:dyDescent="0.25">
      <c r="B1478" s="648">
        <f>PRESUPUESTO!B38</f>
        <v>4.0399999999999991</v>
      </c>
      <c r="C1478" s="868"/>
      <c r="D1478" s="868"/>
      <c r="E1478" s="868"/>
      <c r="F1478" s="868"/>
      <c r="G1478" s="868"/>
      <c r="H1478" s="206" t="str">
        <f>PRESUPUESTO!G38</f>
        <v>UND</v>
      </c>
    </row>
    <row r="1479" spans="2:11" s="197" customFormat="1" x14ac:dyDescent="0.25">
      <c r="B1479" s="208" t="s">
        <v>155</v>
      </c>
      <c r="C1479" s="65"/>
      <c r="D1479" s="66"/>
      <c r="E1479" s="66"/>
      <c r="F1479" s="67"/>
      <c r="G1479" s="65"/>
      <c r="H1479" s="204"/>
    </row>
    <row r="1480" spans="2:11" s="197" customFormat="1" x14ac:dyDescent="0.25">
      <c r="B1480" s="209" t="s">
        <v>156</v>
      </c>
      <c r="C1480" s="74"/>
      <c r="D1480" s="75" t="s">
        <v>157</v>
      </c>
      <c r="E1480" s="75" t="s">
        <v>158</v>
      </c>
      <c r="F1480" s="75" t="s">
        <v>159</v>
      </c>
      <c r="G1480" s="76" t="s">
        <v>160</v>
      </c>
      <c r="H1480" s="210"/>
    </row>
    <row r="1481" spans="2:11" s="197" customFormat="1" ht="14.45" customHeight="1" x14ac:dyDescent="0.25">
      <c r="B1481" s="872" t="s">
        <v>161</v>
      </c>
      <c r="C1481" s="872"/>
      <c r="D1481" s="157" t="s">
        <v>162</v>
      </c>
      <c r="E1481" s="332">
        <v>0.05</v>
      </c>
      <c r="F1481" s="160">
        <f>+H1511</f>
        <v>117043.33333333333</v>
      </c>
      <c r="G1481" s="333">
        <f>F1481*E1481</f>
        <v>5852.166666666667</v>
      </c>
      <c r="H1481" s="878"/>
    </row>
    <row r="1482" spans="2:11" s="197" customFormat="1" x14ac:dyDescent="0.25">
      <c r="B1482" s="872"/>
      <c r="C1482" s="872"/>
      <c r="D1482" s="157"/>
      <c r="E1482" s="98"/>
      <c r="F1482" s="155"/>
      <c r="G1482" s="156">
        <f>+F1482*E1482</f>
        <v>0</v>
      </c>
      <c r="H1482" s="879"/>
    </row>
    <row r="1483" spans="2:11" s="197" customFormat="1" ht="15" customHeight="1" x14ac:dyDescent="0.25">
      <c r="B1483" s="869"/>
      <c r="C1483" s="869"/>
      <c r="D1483" s="98"/>
      <c r="E1483" s="98"/>
      <c r="F1483" s="155"/>
      <c r="G1483" s="156">
        <f>+F1483*E1483</f>
        <v>0</v>
      </c>
      <c r="H1483" s="879"/>
      <c r="K1483" s="334"/>
    </row>
    <row r="1484" spans="2:11" s="197" customFormat="1" ht="15" customHeight="1" x14ac:dyDescent="0.25">
      <c r="B1484" s="872"/>
      <c r="C1484" s="872"/>
      <c r="D1484" s="98"/>
      <c r="E1484" s="98"/>
      <c r="F1484" s="155"/>
      <c r="G1484" s="156">
        <f>+F1484*E1484</f>
        <v>0</v>
      </c>
      <c r="H1484" s="880"/>
      <c r="K1484" s="212"/>
    </row>
    <row r="1485" spans="2:11" s="197" customFormat="1" x14ac:dyDescent="0.25">
      <c r="B1485" s="213"/>
      <c r="C1485" s="175"/>
      <c r="D1485" s="176"/>
      <c r="E1485" s="176"/>
      <c r="F1485" s="177"/>
      <c r="G1485" s="178" t="s">
        <v>165</v>
      </c>
      <c r="H1485" s="214">
        <f>+SUM(G1481:G1484)</f>
        <v>5852.166666666667</v>
      </c>
    </row>
    <row r="1486" spans="2:11" s="197" customFormat="1" x14ac:dyDescent="0.25">
      <c r="B1486" s="213"/>
      <c r="C1486" s="175"/>
      <c r="D1486" s="176"/>
      <c r="E1486" s="176"/>
      <c r="F1486" s="177"/>
      <c r="G1486" s="175"/>
      <c r="H1486" s="204"/>
      <c r="K1486" s="215"/>
    </row>
    <row r="1487" spans="2:11" s="197" customFormat="1" x14ac:dyDescent="0.25">
      <c r="B1487" s="216" t="s">
        <v>166</v>
      </c>
      <c r="C1487" s="175"/>
      <c r="D1487" s="176"/>
      <c r="E1487" s="176"/>
      <c r="F1487" s="177"/>
      <c r="G1487" s="175"/>
      <c r="H1487" s="204"/>
      <c r="K1487" s="212"/>
    </row>
    <row r="1488" spans="2:11" s="197" customFormat="1" x14ac:dyDescent="0.25">
      <c r="B1488" s="209" t="s">
        <v>156</v>
      </c>
      <c r="C1488" s="74"/>
      <c r="D1488" s="75" t="s">
        <v>157</v>
      </c>
      <c r="E1488" s="75" t="s">
        <v>158</v>
      </c>
      <c r="F1488" s="158" t="s">
        <v>160</v>
      </c>
      <c r="G1488" s="76" t="s">
        <v>167</v>
      </c>
      <c r="H1488" s="210"/>
    </row>
    <row r="1489" spans="2:8" s="197" customFormat="1" x14ac:dyDescent="0.25">
      <c r="B1489" s="876" t="s">
        <v>168</v>
      </c>
      <c r="C1489" s="881"/>
      <c r="D1489" s="300" t="s">
        <v>169</v>
      </c>
      <c r="E1489" s="300">
        <f>+E1481</f>
        <v>0.05</v>
      </c>
      <c r="F1489" s="255">
        <f>+F1481</f>
        <v>117043.33333333333</v>
      </c>
      <c r="G1489" s="234">
        <f t="shared" ref="G1489:G1496" si="44">F1489*E1489</f>
        <v>5852.166666666667</v>
      </c>
      <c r="H1489" s="878"/>
    </row>
    <row r="1490" spans="2:8" s="197" customFormat="1" ht="25.35" customHeight="1" x14ac:dyDescent="0.25">
      <c r="B1490" s="877" t="s">
        <v>263</v>
      </c>
      <c r="C1490" s="877"/>
      <c r="D1490" s="157" t="s">
        <v>20</v>
      </c>
      <c r="E1490" s="312">
        <v>1</v>
      </c>
      <c r="F1490" s="163">
        <v>410000</v>
      </c>
      <c r="G1490" s="156">
        <f t="shared" si="44"/>
        <v>410000</v>
      </c>
      <c r="H1490" s="879"/>
    </row>
    <row r="1491" spans="2:8" s="197" customFormat="1" ht="25.35" customHeight="1" x14ac:dyDescent="0.25">
      <c r="B1491" s="877" t="s">
        <v>264</v>
      </c>
      <c r="C1491" s="877"/>
      <c r="D1491" s="157" t="s">
        <v>20</v>
      </c>
      <c r="E1491" s="312">
        <v>1</v>
      </c>
      <c r="F1491" s="217">
        <v>445000</v>
      </c>
      <c r="G1491" s="156">
        <f t="shared" si="44"/>
        <v>445000</v>
      </c>
      <c r="H1491" s="879"/>
    </row>
    <row r="1492" spans="2:8" s="197" customFormat="1" ht="25.35" customHeight="1" x14ac:dyDescent="0.25">
      <c r="B1492" s="877" t="s">
        <v>265</v>
      </c>
      <c r="C1492" s="877"/>
      <c r="D1492" s="157" t="s">
        <v>20</v>
      </c>
      <c r="E1492" s="312">
        <v>1</v>
      </c>
      <c r="F1492" s="164">
        <v>595900</v>
      </c>
      <c r="G1492" s="156">
        <f t="shared" si="44"/>
        <v>595900</v>
      </c>
      <c r="H1492" s="879"/>
    </row>
    <row r="1493" spans="2:8" s="197" customFormat="1" x14ac:dyDescent="0.25">
      <c r="B1493" s="869" t="s">
        <v>258</v>
      </c>
      <c r="C1493" s="869"/>
      <c r="D1493" s="157" t="s">
        <v>20</v>
      </c>
      <c r="E1493" s="312">
        <f>+E1492</f>
        <v>1</v>
      </c>
      <c r="F1493" s="160">
        <v>22000</v>
      </c>
      <c r="G1493" s="156">
        <f t="shared" si="44"/>
        <v>22000</v>
      </c>
      <c r="H1493" s="879"/>
    </row>
    <row r="1494" spans="2:8" s="197" customFormat="1" ht="15" customHeight="1" x14ac:dyDescent="0.25">
      <c r="B1494" s="869" t="s">
        <v>450</v>
      </c>
      <c r="C1494" s="869"/>
      <c r="D1494" s="157" t="s">
        <v>21</v>
      </c>
      <c r="E1494" s="157">
        <f>0.8*0.7</f>
        <v>0.55999999999999994</v>
      </c>
      <c r="F1494" s="164">
        <v>745000</v>
      </c>
      <c r="G1494" s="156">
        <f t="shared" si="44"/>
        <v>417199.99999999994</v>
      </c>
      <c r="H1494" s="879"/>
    </row>
    <row r="1495" spans="2:8" s="197" customFormat="1" x14ac:dyDescent="0.25">
      <c r="B1495" s="875"/>
      <c r="C1495" s="875"/>
      <c r="D1495" s="157"/>
      <c r="E1495" s="157"/>
      <c r="F1495" s="161"/>
      <c r="G1495" s="156">
        <f t="shared" si="44"/>
        <v>0</v>
      </c>
      <c r="H1495" s="879"/>
    </row>
    <row r="1496" spans="2:8" s="197" customFormat="1" x14ac:dyDescent="0.25">
      <c r="B1496" s="875"/>
      <c r="C1496" s="875"/>
      <c r="D1496" s="157"/>
      <c r="E1496" s="157"/>
      <c r="F1496" s="161"/>
      <c r="G1496" s="156">
        <f t="shared" si="44"/>
        <v>0</v>
      </c>
      <c r="H1496" s="880"/>
    </row>
    <row r="1497" spans="2:8" s="197" customFormat="1" x14ac:dyDescent="0.25">
      <c r="B1497" s="213"/>
      <c r="C1497" s="175"/>
      <c r="D1497" s="176"/>
      <c r="E1497" s="176"/>
      <c r="F1497" s="177"/>
      <c r="G1497" s="178" t="s">
        <v>165</v>
      </c>
      <c r="H1497" s="214">
        <f>+SUM(G1489:G1496)</f>
        <v>1895952.1666666667</v>
      </c>
    </row>
    <row r="1498" spans="2:8" s="197" customFormat="1" x14ac:dyDescent="0.25">
      <c r="B1498" s="213"/>
      <c r="C1498" s="175"/>
      <c r="D1498" s="176"/>
      <c r="E1498" s="176"/>
      <c r="F1498" s="177"/>
      <c r="G1498" s="175"/>
      <c r="H1498" s="204"/>
    </row>
    <row r="1499" spans="2:8" s="197" customFormat="1" x14ac:dyDescent="0.25">
      <c r="B1499" s="216" t="s">
        <v>174</v>
      </c>
      <c r="C1499" s="175"/>
      <c r="D1499" s="176"/>
      <c r="E1499" s="176"/>
      <c r="F1499" s="177"/>
      <c r="G1499" s="175"/>
      <c r="H1499" s="204"/>
    </row>
    <row r="1500" spans="2:8" s="197" customFormat="1" x14ac:dyDescent="0.25">
      <c r="B1500" s="209" t="s">
        <v>156</v>
      </c>
      <c r="C1500" s="74"/>
      <c r="D1500" s="75" t="s">
        <v>175</v>
      </c>
      <c r="E1500" s="75" t="s">
        <v>176</v>
      </c>
      <c r="F1500" s="158" t="s">
        <v>177</v>
      </c>
      <c r="G1500" s="76" t="s">
        <v>178</v>
      </c>
      <c r="H1500" s="218" t="s">
        <v>160</v>
      </c>
    </row>
    <row r="1501" spans="2:8" s="197" customFormat="1" x14ac:dyDescent="0.25">
      <c r="B1501" s="876"/>
      <c r="C1501" s="876"/>
      <c r="D1501" s="157"/>
      <c r="E1501" s="165"/>
      <c r="F1501" s="166"/>
      <c r="G1501" s="156">
        <f>F1501*E1501</f>
        <v>0</v>
      </c>
      <c r="H1501" s="219">
        <f>+E1501*F1501*G1501</f>
        <v>0</v>
      </c>
    </row>
    <row r="1502" spans="2:8" s="197" customFormat="1" x14ac:dyDescent="0.25">
      <c r="B1502" s="869"/>
      <c r="C1502" s="869"/>
      <c r="D1502" s="157"/>
      <c r="E1502" s="165"/>
      <c r="F1502" s="167"/>
      <c r="G1502" s="156">
        <f>F1502*E1502</f>
        <v>0</v>
      </c>
      <c r="H1502" s="219">
        <f>+E1502*F1502*G1502</f>
        <v>0</v>
      </c>
    </row>
    <row r="1503" spans="2:8" s="197" customFormat="1" x14ac:dyDescent="0.25">
      <c r="B1503" s="875"/>
      <c r="C1503" s="875"/>
      <c r="D1503" s="157"/>
      <c r="E1503" s="165"/>
      <c r="F1503" s="168"/>
      <c r="G1503" s="156">
        <f>F1503*E1503</f>
        <v>0</v>
      </c>
      <c r="H1503" s="219">
        <f>+E1503*F1503*G1503</f>
        <v>0</v>
      </c>
    </row>
    <row r="1504" spans="2:8" s="197" customFormat="1" x14ac:dyDescent="0.25">
      <c r="B1504" s="213"/>
      <c r="C1504" s="175"/>
      <c r="D1504" s="176"/>
      <c r="E1504" s="176"/>
      <c r="F1504" s="177"/>
      <c r="G1504" s="178" t="s">
        <v>165</v>
      </c>
      <c r="H1504" s="214">
        <f>+SUM(H1501:H1503)</f>
        <v>0</v>
      </c>
    </row>
    <row r="1505" spans="2:8" s="197" customFormat="1" x14ac:dyDescent="0.25">
      <c r="B1505" s="213"/>
      <c r="C1505" s="175"/>
      <c r="D1505" s="176"/>
      <c r="E1505" s="176"/>
      <c r="F1505" s="177"/>
      <c r="G1505" s="175"/>
      <c r="H1505" s="204"/>
    </row>
    <row r="1506" spans="2:8" s="197" customFormat="1" x14ac:dyDescent="0.25">
      <c r="B1506" s="216" t="s">
        <v>179</v>
      </c>
      <c r="C1506" s="175"/>
      <c r="D1506" s="176"/>
      <c r="E1506" s="176"/>
      <c r="F1506" s="177"/>
      <c r="G1506" s="175"/>
      <c r="H1506" s="204"/>
    </row>
    <row r="1507" spans="2:8" s="197" customFormat="1" x14ac:dyDescent="0.25">
      <c r="B1507" s="220" t="s">
        <v>180</v>
      </c>
      <c r="C1507" s="169" t="s">
        <v>181</v>
      </c>
      <c r="D1507" s="75" t="s">
        <v>182</v>
      </c>
      <c r="E1507" s="75" t="s">
        <v>183</v>
      </c>
      <c r="F1507" s="158" t="s">
        <v>184</v>
      </c>
      <c r="G1507" s="170" t="s">
        <v>185</v>
      </c>
      <c r="H1507" s="210"/>
    </row>
    <row r="1508" spans="2:8" s="197" customFormat="1" x14ac:dyDescent="0.25">
      <c r="B1508" s="221" t="s">
        <v>81</v>
      </c>
      <c r="C1508" s="110">
        <f>+VLOOKUP(B1508,MO!$D$13:$E$80,2,FALSE)</f>
        <v>94900</v>
      </c>
      <c r="D1508" s="222">
        <v>0.85</v>
      </c>
      <c r="E1508" s="156">
        <f>C1508+(C1508*D1508)</f>
        <v>175565</v>
      </c>
      <c r="F1508" s="172">
        <v>2</v>
      </c>
      <c r="G1508" s="173">
        <f>+E1508/F1508</f>
        <v>87782.5</v>
      </c>
      <c r="H1508" s="878"/>
    </row>
    <row r="1509" spans="2:8" s="197" customFormat="1" x14ac:dyDescent="0.25">
      <c r="B1509" s="221" t="s">
        <v>85</v>
      </c>
      <c r="C1509" s="110">
        <f>+VLOOKUP(B1509,MO!$D$13:$E$80,2,FALSE)</f>
        <v>47450</v>
      </c>
      <c r="D1509" s="222">
        <v>0.85</v>
      </c>
      <c r="E1509" s="156">
        <f>C1509+(C1509*D1509)</f>
        <v>87782.5</v>
      </c>
      <c r="F1509" s="172">
        <f>+F1508*1.5</f>
        <v>3</v>
      </c>
      <c r="G1509" s="173">
        <f>+E1509/F1509</f>
        <v>29260.833333333332</v>
      </c>
      <c r="H1509" s="879"/>
    </row>
    <row r="1510" spans="2:8" s="197" customFormat="1" x14ac:dyDescent="0.25">
      <c r="B1510" s="223"/>
      <c r="C1510" s="110"/>
      <c r="D1510" s="222"/>
      <c r="E1510" s="224"/>
      <c r="F1510" s="172"/>
      <c r="G1510" s="173"/>
      <c r="H1510" s="880"/>
    </row>
    <row r="1511" spans="2:8" s="197" customFormat="1" x14ac:dyDescent="0.25">
      <c r="B1511" s="203"/>
      <c r="C1511" s="65"/>
      <c r="D1511" s="66"/>
      <c r="E1511" s="66"/>
      <c r="F1511" s="67"/>
      <c r="G1511" s="115" t="s">
        <v>165</v>
      </c>
      <c r="H1511" s="214">
        <f>+SUM(G1508:G1510)</f>
        <v>117043.33333333333</v>
      </c>
    </row>
    <row r="1512" spans="2:8" s="197" customFormat="1" x14ac:dyDescent="0.25">
      <c r="B1512" s="203"/>
      <c r="C1512" s="65"/>
      <c r="D1512" s="66"/>
      <c r="E1512" s="66"/>
      <c r="F1512" s="67"/>
      <c r="G1512" s="65"/>
      <c r="H1512" s="225"/>
    </row>
    <row r="1513" spans="2:8" s="197" customFormat="1" ht="15.75" x14ac:dyDescent="0.25">
      <c r="B1513" s="203"/>
      <c r="C1513" s="65"/>
      <c r="D1513" s="66"/>
      <c r="E1513" s="66"/>
      <c r="F1513" s="117" t="s">
        <v>186</v>
      </c>
      <c r="G1513" s="118"/>
      <c r="H1513" s="119">
        <f>ROUND(H1511+H1504+H1497+H1485,0)</f>
        <v>2018848</v>
      </c>
    </row>
    <row r="1514" spans="2:8" s="197" customFormat="1" x14ac:dyDescent="0.25">
      <c r="B1514" s="203"/>
      <c r="C1514" s="65"/>
      <c r="D1514" s="66"/>
      <c r="E1514" s="66"/>
      <c r="F1514" s="67"/>
      <c r="G1514" s="65"/>
      <c r="H1514" s="204"/>
    </row>
    <row r="1515" spans="2:8" s="197" customFormat="1" x14ac:dyDescent="0.25">
      <c r="B1515" s="208" t="s">
        <v>187</v>
      </c>
      <c r="C1515" s="65"/>
      <c r="D1515" s="66"/>
      <c r="E1515" s="66"/>
      <c r="F1515" s="67"/>
      <c r="G1515" s="65"/>
      <c r="H1515" s="204"/>
    </row>
    <row r="1516" spans="2:8" s="197" customFormat="1" x14ac:dyDescent="0.25">
      <c r="B1516" s="226" t="s">
        <v>31</v>
      </c>
      <c r="C1516" s="121"/>
      <c r="D1516" s="122"/>
      <c r="E1516" s="122"/>
      <c r="F1516" s="123" t="s">
        <v>72</v>
      </c>
      <c r="G1516" s="124"/>
      <c r="H1516" s="210"/>
    </row>
    <row r="1517" spans="2:8" s="197" customFormat="1" x14ac:dyDescent="0.25">
      <c r="B1517" s="851" t="s">
        <v>24</v>
      </c>
      <c r="C1517" s="851"/>
      <c r="D1517" s="125"/>
      <c r="E1517" s="125"/>
      <c r="F1517" s="126">
        <f>+F1383</f>
        <v>0.2</v>
      </c>
      <c r="G1517" s="127"/>
      <c r="H1517" s="227">
        <f>H1513*F1517</f>
        <v>403769.60000000003</v>
      </c>
    </row>
    <row r="1518" spans="2:8" s="197" customFormat="1" x14ac:dyDescent="0.25">
      <c r="B1518" s="851" t="s">
        <v>25</v>
      </c>
      <c r="C1518" s="851"/>
      <c r="D1518" s="125"/>
      <c r="E1518" s="125"/>
      <c r="F1518" s="126">
        <f>+F1384</f>
        <v>0.05</v>
      </c>
      <c r="G1518" s="127"/>
      <c r="H1518" s="227">
        <f>H1513*F1518</f>
        <v>100942.40000000001</v>
      </c>
    </row>
    <row r="1519" spans="2:8" s="197" customFormat="1" x14ac:dyDescent="0.25">
      <c r="B1519" s="852" t="s">
        <v>27</v>
      </c>
      <c r="C1519" s="852"/>
      <c r="D1519" s="125"/>
      <c r="E1519" s="125"/>
      <c r="F1519" s="126">
        <f>+F1385</f>
        <v>0.05</v>
      </c>
      <c r="G1519" s="127"/>
      <c r="H1519" s="227">
        <f>H1513*F1519</f>
        <v>100942.40000000001</v>
      </c>
    </row>
    <row r="1520" spans="2:8" s="197" customFormat="1" x14ac:dyDescent="0.25">
      <c r="B1520" s="203"/>
      <c r="C1520" s="65"/>
      <c r="D1520" s="66"/>
      <c r="E1520" s="66"/>
      <c r="F1520" s="67"/>
      <c r="G1520" s="115" t="s">
        <v>165</v>
      </c>
      <c r="H1520" s="214">
        <f>+SUM(H1517:H1519)</f>
        <v>605654.4</v>
      </c>
    </row>
    <row r="1521" spans="2:8" s="197" customFormat="1" x14ac:dyDescent="0.25">
      <c r="B1521" s="203"/>
      <c r="C1521" s="65"/>
      <c r="D1521" s="66"/>
      <c r="E1521" s="66"/>
      <c r="F1521" s="67"/>
      <c r="G1521" s="65"/>
      <c r="H1521" s="204"/>
    </row>
    <row r="1522" spans="2:8" s="197" customFormat="1" x14ac:dyDescent="0.25">
      <c r="B1522" s="203"/>
      <c r="C1522" s="129" t="s">
        <v>188</v>
      </c>
      <c r="D1522" s="66"/>
      <c r="E1522" s="66"/>
      <c r="F1522" s="117" t="s">
        <v>189</v>
      </c>
      <c r="G1522" s="118"/>
      <c r="H1522" s="228">
        <f>H1513+H1520</f>
        <v>2624502.4</v>
      </c>
    </row>
    <row r="1523" spans="2:8" s="197" customFormat="1" x14ac:dyDescent="0.25">
      <c r="B1523" s="229"/>
      <c r="C1523" s="185"/>
      <c r="D1523" s="185"/>
      <c r="E1523" s="185"/>
      <c r="F1523" s="185"/>
      <c r="G1523" s="185"/>
      <c r="H1523" s="230"/>
    </row>
    <row r="1524" spans="2:8" s="197" customFormat="1" x14ac:dyDescent="0.25">
      <c r="B1524" s="229"/>
      <c r="C1524" s="185"/>
      <c r="D1524" s="185"/>
      <c r="E1524" s="185"/>
      <c r="F1524" s="134" t="s">
        <v>190</v>
      </c>
      <c r="G1524" s="185"/>
      <c r="H1524" s="230"/>
    </row>
    <row r="1525" spans="2:8" s="197" customFormat="1" x14ac:dyDescent="0.25">
      <c r="B1525" s="229"/>
      <c r="C1525" s="185"/>
      <c r="D1525" s="185"/>
      <c r="E1525" s="185"/>
      <c r="F1525" s="134" t="s">
        <v>191</v>
      </c>
      <c r="G1525" s="185"/>
      <c r="H1525" s="230"/>
    </row>
    <row r="1526" spans="2:8" s="197" customFormat="1" x14ac:dyDescent="0.25">
      <c r="B1526" s="229"/>
      <c r="C1526" s="185"/>
      <c r="D1526" s="185"/>
      <c r="E1526" s="185"/>
      <c r="F1526" s="134" t="s">
        <v>192</v>
      </c>
      <c r="G1526" s="185"/>
      <c r="H1526" s="230"/>
    </row>
    <row r="1527" spans="2:8" s="197" customFormat="1" x14ac:dyDescent="0.25">
      <c r="B1527" s="229"/>
      <c r="C1527" s="185"/>
      <c r="D1527" s="185"/>
      <c r="E1527" s="185"/>
      <c r="F1527" s="134" t="s">
        <v>193</v>
      </c>
      <c r="G1527" s="185"/>
      <c r="H1527" s="230"/>
    </row>
    <row r="1528" spans="2:8" s="197" customFormat="1" x14ac:dyDescent="0.25">
      <c r="B1528" s="229"/>
      <c r="C1528" s="185"/>
      <c r="D1528" s="185"/>
      <c r="E1528" s="185"/>
      <c r="F1528" s="185"/>
      <c r="G1528" s="185"/>
      <c r="H1528" s="230"/>
    </row>
    <row r="1529" spans="2:8" s="197" customFormat="1" x14ac:dyDescent="0.25">
      <c r="B1529" s="229"/>
      <c r="C1529" s="135" t="s">
        <v>194</v>
      </c>
      <c r="D1529" s="185"/>
      <c r="E1529" s="185"/>
      <c r="F1529" s="185"/>
      <c r="G1529" s="185"/>
      <c r="H1529" s="230"/>
    </row>
    <row r="1530" spans="2:8" s="197" customFormat="1" x14ac:dyDescent="0.25">
      <c r="B1530" s="229"/>
      <c r="C1530" s="136" t="s">
        <v>195</v>
      </c>
      <c r="D1530" s="185"/>
      <c r="E1530" s="185"/>
      <c r="F1530" s="185"/>
      <c r="G1530" s="185"/>
      <c r="H1530" s="230"/>
    </row>
    <row r="1531" spans="2:8" s="197" customFormat="1" x14ac:dyDescent="0.25">
      <c r="B1531" s="229"/>
      <c r="C1531" s="137">
        <v>1</v>
      </c>
      <c r="D1531" s="185"/>
      <c r="E1531" s="185"/>
      <c r="F1531" s="185"/>
      <c r="G1531" s="185"/>
      <c r="H1531" s="230"/>
    </row>
    <row r="1532" spans="2:8" s="197" customFormat="1" x14ac:dyDescent="0.25">
      <c r="B1532" s="229"/>
      <c r="C1532" s="137">
        <v>2</v>
      </c>
      <c r="D1532" s="185"/>
      <c r="E1532" s="185"/>
      <c r="F1532" s="185"/>
      <c r="G1532" s="185"/>
      <c r="H1532" s="230"/>
    </row>
    <row r="1533" spans="2:8" s="197" customFormat="1" x14ac:dyDescent="0.25">
      <c r="B1533" s="229"/>
      <c r="C1533" s="137">
        <v>3</v>
      </c>
      <c r="D1533" s="185"/>
      <c r="E1533" s="185"/>
      <c r="F1533" s="185"/>
      <c r="G1533" s="185"/>
      <c r="H1533" s="230"/>
    </row>
    <row r="1534" spans="2:8" s="197" customFormat="1" x14ac:dyDescent="0.25">
      <c r="B1534" s="229"/>
      <c r="C1534" s="137"/>
      <c r="D1534" s="185"/>
      <c r="E1534" s="185"/>
      <c r="F1534" s="134" t="s">
        <v>190</v>
      </c>
      <c r="G1534" s="185"/>
      <c r="H1534" s="230"/>
    </row>
    <row r="1535" spans="2:8" s="197" customFormat="1" x14ac:dyDescent="0.25">
      <c r="B1535" s="229"/>
      <c r="C1535" s="185"/>
      <c r="D1535" s="185"/>
      <c r="E1535" s="185"/>
      <c r="F1535" s="134" t="s">
        <v>191</v>
      </c>
      <c r="G1535" s="185"/>
      <c r="H1535" s="230"/>
    </row>
    <row r="1536" spans="2:8" s="197" customFormat="1" x14ac:dyDescent="0.25">
      <c r="B1536" s="229"/>
      <c r="C1536" s="185"/>
      <c r="D1536" s="185"/>
      <c r="E1536" s="185"/>
      <c r="F1536" s="134" t="s">
        <v>196</v>
      </c>
      <c r="G1536" s="185"/>
      <c r="H1536" s="230"/>
    </row>
    <row r="1537" spans="2:8" s="197" customFormat="1" x14ac:dyDescent="0.25">
      <c r="B1537" s="229"/>
      <c r="C1537" s="185"/>
      <c r="D1537" s="185"/>
      <c r="E1537" s="185"/>
      <c r="F1537" s="134" t="s">
        <v>193</v>
      </c>
      <c r="G1537" s="185"/>
      <c r="H1537" s="230"/>
    </row>
    <row r="1538" spans="2:8" s="197" customFormat="1" x14ac:dyDescent="0.25">
      <c r="B1538" s="853" t="s">
        <v>521</v>
      </c>
      <c r="C1538" s="854"/>
      <c r="D1538" s="859" t="s">
        <v>148</v>
      </c>
      <c r="E1538" s="860"/>
      <c r="F1538" s="861"/>
      <c r="G1538" s="198" t="s">
        <v>149</v>
      </c>
      <c r="H1538" s="199" t="s">
        <v>150</v>
      </c>
    </row>
    <row r="1539" spans="2:8" s="197" customFormat="1" x14ac:dyDescent="0.25">
      <c r="B1539" s="855"/>
      <c r="C1539" s="856"/>
      <c r="D1539" s="862"/>
      <c r="E1539" s="863"/>
      <c r="F1539" s="864"/>
      <c r="G1539" s="59" t="s">
        <v>151</v>
      </c>
      <c r="H1539" s="200"/>
    </row>
    <row r="1540" spans="2:8" s="197" customFormat="1" x14ac:dyDescent="0.25">
      <c r="B1540" s="855"/>
      <c r="C1540" s="856"/>
      <c r="D1540" s="862"/>
      <c r="E1540" s="863"/>
      <c r="F1540" s="864"/>
      <c r="G1540" s="59" t="s">
        <v>152</v>
      </c>
      <c r="H1540" s="201">
        <v>44901</v>
      </c>
    </row>
    <row r="1541" spans="2:8" s="197" customFormat="1" x14ac:dyDescent="0.25">
      <c r="B1541" s="857"/>
      <c r="C1541" s="858"/>
      <c r="D1541" s="865"/>
      <c r="E1541" s="866"/>
      <c r="F1541" s="867"/>
      <c r="G1541" s="62"/>
      <c r="H1541" s="202"/>
    </row>
    <row r="1542" spans="2:8" s="197" customFormat="1" x14ac:dyDescent="0.25">
      <c r="B1542" s="203"/>
      <c r="C1542" s="65"/>
      <c r="D1542" s="66"/>
      <c r="E1542" s="66"/>
      <c r="F1542" s="67"/>
      <c r="G1542" s="65"/>
      <c r="H1542" s="204"/>
    </row>
    <row r="1543" spans="2:8" s="197" customFormat="1" x14ac:dyDescent="0.25">
      <c r="B1543" s="205" t="s">
        <v>153</v>
      </c>
      <c r="C1543" s="868" t="str">
        <f>PRESUPUESTO!F39</f>
        <v>Suministro e instalacion punto Hidraulico 1/2"</v>
      </c>
      <c r="D1543" s="868"/>
      <c r="E1543" s="868"/>
      <c r="F1543" s="868"/>
      <c r="G1543" s="868"/>
      <c r="H1543" s="206" t="s">
        <v>154</v>
      </c>
    </row>
    <row r="1544" spans="2:8" s="197" customFormat="1" x14ac:dyDescent="0.25">
      <c r="B1544" s="648">
        <f>PRESUPUESTO!B39</f>
        <v>4.0499999999999989</v>
      </c>
      <c r="C1544" s="868"/>
      <c r="D1544" s="868"/>
      <c r="E1544" s="868"/>
      <c r="F1544" s="868"/>
      <c r="G1544" s="868"/>
      <c r="H1544" s="206" t="str">
        <f>PRESUPUESTO!G39</f>
        <v>UND</v>
      </c>
    </row>
    <row r="1545" spans="2:8" s="197" customFormat="1" x14ac:dyDescent="0.25">
      <c r="B1545" s="208" t="s">
        <v>155</v>
      </c>
      <c r="C1545" s="65"/>
      <c r="D1545" s="66"/>
      <c r="E1545" s="66"/>
      <c r="F1545" s="67"/>
      <c r="G1545" s="65"/>
      <c r="H1545" s="204"/>
    </row>
    <row r="1546" spans="2:8" s="197" customFormat="1" x14ac:dyDescent="0.25">
      <c r="B1546" s="209" t="s">
        <v>156</v>
      </c>
      <c r="C1546" s="74"/>
      <c r="D1546" s="75" t="s">
        <v>157</v>
      </c>
      <c r="E1546" s="75" t="s">
        <v>158</v>
      </c>
      <c r="F1546" s="75" t="s">
        <v>159</v>
      </c>
      <c r="G1546" s="76" t="s">
        <v>160</v>
      </c>
      <c r="H1546" s="210"/>
    </row>
    <row r="1547" spans="2:8" s="197" customFormat="1" x14ac:dyDescent="0.25">
      <c r="B1547" s="872" t="s">
        <v>161</v>
      </c>
      <c r="C1547" s="872"/>
      <c r="D1547" s="157" t="s">
        <v>162</v>
      </c>
      <c r="E1547" s="314">
        <v>0.05</v>
      </c>
      <c r="F1547" s="313">
        <f>+H1577</f>
        <v>20257.5</v>
      </c>
      <c r="G1547" s="315">
        <f>F1547*E1547</f>
        <v>1012.875</v>
      </c>
      <c r="H1547" s="878"/>
    </row>
    <row r="1548" spans="2:8" s="197" customFormat="1" x14ac:dyDescent="0.25">
      <c r="B1548" s="872"/>
      <c r="C1548" s="872"/>
      <c r="D1548" s="157"/>
      <c r="E1548" s="339"/>
      <c r="F1548" s="369"/>
      <c r="G1548" s="372">
        <f>+F1548*E1548</f>
        <v>0</v>
      </c>
      <c r="H1548" s="879"/>
    </row>
    <row r="1549" spans="2:8" s="197" customFormat="1" x14ac:dyDescent="0.25">
      <c r="B1549" s="869"/>
      <c r="C1549" s="869"/>
      <c r="D1549" s="98"/>
      <c r="E1549" s="98"/>
      <c r="F1549" s="371"/>
      <c r="G1549" s="372">
        <f>+F1549*E1549</f>
        <v>0</v>
      </c>
      <c r="H1549" s="879"/>
    </row>
    <row r="1550" spans="2:8" s="197" customFormat="1" ht="15" customHeight="1" x14ac:dyDescent="0.25">
      <c r="B1550" s="872"/>
      <c r="C1550" s="872"/>
      <c r="D1550" s="98"/>
      <c r="E1550" s="98"/>
      <c r="F1550" s="371"/>
      <c r="G1550" s="372">
        <f>+F1550*E1550</f>
        <v>0</v>
      </c>
      <c r="H1550" s="880"/>
    </row>
    <row r="1551" spans="2:8" s="197" customFormat="1" x14ac:dyDescent="0.25">
      <c r="B1551" s="213"/>
      <c r="C1551" s="175"/>
      <c r="D1551" s="176"/>
      <c r="E1551" s="176"/>
      <c r="F1551" s="177"/>
      <c r="G1551" s="178" t="s">
        <v>165</v>
      </c>
      <c r="H1551" s="373">
        <f>+SUM(G1547:G1550)</f>
        <v>1012.875</v>
      </c>
    </row>
    <row r="1552" spans="2:8" s="197" customFormat="1" x14ac:dyDescent="0.25">
      <c r="B1552" s="213"/>
      <c r="C1552" s="175"/>
      <c r="D1552" s="176"/>
      <c r="E1552" s="176"/>
      <c r="F1552" s="177"/>
      <c r="G1552" s="175"/>
      <c r="H1552" s="204"/>
    </row>
    <row r="1553" spans="2:13" s="197" customFormat="1" x14ac:dyDescent="0.25">
      <c r="B1553" s="216" t="s">
        <v>166</v>
      </c>
      <c r="C1553" s="175"/>
      <c r="D1553" s="176"/>
      <c r="E1553" s="176"/>
      <c r="F1553" s="177"/>
      <c r="G1553" s="175"/>
      <c r="H1553" s="204"/>
    </row>
    <row r="1554" spans="2:13" s="197" customFormat="1" x14ac:dyDescent="0.25">
      <c r="B1554" s="209" t="s">
        <v>156</v>
      </c>
      <c r="C1554" s="74"/>
      <c r="D1554" s="75" t="s">
        <v>157</v>
      </c>
      <c r="E1554" s="75" t="s">
        <v>158</v>
      </c>
      <c r="F1554" s="158" t="s">
        <v>160</v>
      </c>
      <c r="G1554" s="76" t="s">
        <v>167</v>
      </c>
      <c r="H1554" s="210"/>
    </row>
    <row r="1555" spans="2:13" s="197" customFormat="1" ht="15" customHeight="1" x14ac:dyDescent="0.25">
      <c r="B1555" s="876" t="s">
        <v>318</v>
      </c>
      <c r="C1555" s="881"/>
      <c r="D1555" s="300" t="s">
        <v>20</v>
      </c>
      <c r="E1555" s="300">
        <v>1.6666666666666666E-2</v>
      </c>
      <c r="F1555" s="374">
        <v>49000</v>
      </c>
      <c r="G1555" s="375">
        <f t="shared" ref="G1555:G1562" si="45">F1555*E1555</f>
        <v>816.66666666666663</v>
      </c>
      <c r="H1555" s="878"/>
    </row>
    <row r="1556" spans="2:13" s="197" customFormat="1" ht="15" customHeight="1" x14ac:dyDescent="0.25">
      <c r="B1556" s="877" t="s">
        <v>319</v>
      </c>
      <c r="C1556" s="877"/>
      <c r="D1556" s="380" t="s">
        <v>314</v>
      </c>
      <c r="E1556" s="381">
        <v>1</v>
      </c>
      <c r="F1556" s="382">
        <f>6484.7*1.04</f>
        <v>6744.0879999999997</v>
      </c>
      <c r="G1556" s="383">
        <f t="shared" si="45"/>
        <v>6744.0879999999997</v>
      </c>
      <c r="H1556" s="879"/>
    </row>
    <row r="1557" spans="2:13" s="197" customFormat="1" ht="15" customHeight="1" x14ac:dyDescent="0.25">
      <c r="B1557" s="915" t="s">
        <v>320</v>
      </c>
      <c r="C1557" s="918"/>
      <c r="D1557" s="157" t="s">
        <v>20</v>
      </c>
      <c r="E1557" s="340">
        <f>+E1555/2</f>
        <v>8.3333333333333332E-3</v>
      </c>
      <c r="F1557" s="369">
        <v>95000</v>
      </c>
      <c r="G1557" s="372">
        <f t="shared" si="45"/>
        <v>791.66666666666663</v>
      </c>
      <c r="H1557" s="879"/>
    </row>
    <row r="1558" spans="2:13" s="197" customFormat="1" x14ac:dyDescent="0.25">
      <c r="B1558" s="869"/>
      <c r="C1558" s="869"/>
      <c r="D1558" s="157"/>
      <c r="E1558" s="312"/>
      <c r="F1558" s="370"/>
      <c r="G1558" s="372">
        <f t="shared" si="45"/>
        <v>0</v>
      </c>
      <c r="H1558" s="879"/>
    </row>
    <row r="1559" spans="2:13" s="197" customFormat="1" x14ac:dyDescent="0.25">
      <c r="B1559" s="869"/>
      <c r="C1559" s="869"/>
      <c r="D1559" s="157"/>
      <c r="E1559" s="157"/>
      <c r="F1559" s="164"/>
      <c r="G1559" s="372">
        <f t="shared" si="45"/>
        <v>0</v>
      </c>
      <c r="H1559" s="879"/>
      <c r="K1559" s="384"/>
    </row>
    <row r="1560" spans="2:13" s="197" customFormat="1" ht="15" customHeight="1" x14ac:dyDescent="0.25">
      <c r="B1560" s="869"/>
      <c r="C1560" s="869"/>
      <c r="D1560" s="157"/>
      <c r="E1560" s="157"/>
      <c r="F1560" s="164"/>
      <c r="G1560" s="372">
        <f t="shared" si="45"/>
        <v>0</v>
      </c>
      <c r="H1560" s="879"/>
      <c r="M1560" s="385"/>
    </row>
    <row r="1561" spans="2:13" s="197" customFormat="1" x14ac:dyDescent="0.25">
      <c r="B1561" s="875"/>
      <c r="C1561" s="875"/>
      <c r="D1561" s="157"/>
      <c r="E1561" s="157"/>
      <c r="F1561" s="370"/>
      <c r="G1561" s="372">
        <f t="shared" si="45"/>
        <v>0</v>
      </c>
      <c r="H1561" s="879"/>
    </row>
    <row r="1562" spans="2:13" s="197" customFormat="1" ht="27" customHeight="1" x14ac:dyDescent="0.25">
      <c r="B1562" s="875"/>
      <c r="C1562" s="875"/>
      <c r="D1562" s="157"/>
      <c r="E1562" s="157"/>
      <c r="F1562" s="370"/>
      <c r="G1562" s="372">
        <f t="shared" si="45"/>
        <v>0</v>
      </c>
      <c r="H1562" s="880"/>
    </row>
    <row r="1563" spans="2:13" s="197" customFormat="1" x14ac:dyDescent="0.25">
      <c r="B1563" s="213"/>
      <c r="C1563" s="175"/>
      <c r="D1563" s="176"/>
      <c r="E1563" s="176"/>
      <c r="F1563" s="177"/>
      <c r="G1563" s="178" t="s">
        <v>165</v>
      </c>
      <c r="H1563" s="373">
        <f>+SUM(G1555:G1562)</f>
        <v>8352.4213333333337</v>
      </c>
    </row>
    <row r="1564" spans="2:13" s="197" customFormat="1" x14ac:dyDescent="0.25">
      <c r="B1564" s="213"/>
      <c r="C1564" s="175"/>
      <c r="D1564" s="176"/>
      <c r="E1564" s="176"/>
      <c r="F1564" s="177"/>
      <c r="G1564" s="175"/>
      <c r="H1564" s="204"/>
    </row>
    <row r="1565" spans="2:13" s="197" customFormat="1" x14ac:dyDescent="0.25">
      <c r="B1565" s="216" t="s">
        <v>174</v>
      </c>
      <c r="C1565" s="175"/>
      <c r="D1565" s="176"/>
      <c r="E1565" s="176"/>
      <c r="F1565" s="177"/>
      <c r="G1565" s="175"/>
      <c r="H1565" s="204"/>
    </row>
    <row r="1566" spans="2:13" s="197" customFormat="1" x14ac:dyDescent="0.25">
      <c r="B1566" s="209" t="s">
        <v>156</v>
      </c>
      <c r="C1566" s="74"/>
      <c r="D1566" s="75" t="s">
        <v>175</v>
      </c>
      <c r="E1566" s="75" t="s">
        <v>176</v>
      </c>
      <c r="F1566" s="158" t="s">
        <v>177</v>
      </c>
      <c r="G1566" s="76" t="s">
        <v>178</v>
      </c>
      <c r="H1566" s="218" t="s">
        <v>160</v>
      </c>
    </row>
    <row r="1567" spans="2:13" s="197" customFormat="1" x14ac:dyDescent="0.25">
      <c r="B1567" s="876"/>
      <c r="C1567" s="876"/>
      <c r="D1567" s="157"/>
      <c r="E1567" s="165"/>
      <c r="F1567" s="166"/>
      <c r="G1567" s="372">
        <f>F1567*E1567</f>
        <v>0</v>
      </c>
      <c r="H1567" s="376">
        <f>+E1567*F1567*G1567</f>
        <v>0</v>
      </c>
    </row>
    <row r="1568" spans="2:13" s="197" customFormat="1" x14ac:dyDescent="0.25">
      <c r="B1568" s="869"/>
      <c r="C1568" s="869"/>
      <c r="D1568" s="157"/>
      <c r="E1568" s="165"/>
      <c r="F1568" s="167"/>
      <c r="G1568" s="372">
        <f>F1568*E1568</f>
        <v>0</v>
      </c>
      <c r="H1568" s="376">
        <f>+E1568*F1568*G1568</f>
        <v>0</v>
      </c>
    </row>
    <row r="1569" spans="2:8" s="197" customFormat="1" x14ac:dyDescent="0.25">
      <c r="B1569" s="875"/>
      <c r="C1569" s="875"/>
      <c r="D1569" s="157"/>
      <c r="E1569" s="165"/>
      <c r="F1569" s="168"/>
      <c r="G1569" s="372">
        <f>F1569*E1569</f>
        <v>0</v>
      </c>
      <c r="H1569" s="376">
        <f>+E1569*F1569*G1569</f>
        <v>0</v>
      </c>
    </row>
    <row r="1570" spans="2:8" s="197" customFormat="1" x14ac:dyDescent="0.25">
      <c r="B1570" s="213"/>
      <c r="C1570" s="175"/>
      <c r="D1570" s="176"/>
      <c r="E1570" s="176"/>
      <c r="F1570" s="177"/>
      <c r="G1570" s="178" t="s">
        <v>165</v>
      </c>
      <c r="H1570" s="373">
        <f>+SUM(H1567:H1569)</f>
        <v>0</v>
      </c>
    </row>
    <row r="1571" spans="2:8" s="197" customFormat="1" x14ac:dyDescent="0.25">
      <c r="B1571" s="213"/>
      <c r="C1571" s="175"/>
      <c r="D1571" s="176"/>
      <c r="E1571" s="176"/>
      <c r="F1571" s="177"/>
      <c r="G1571" s="175"/>
      <c r="H1571" s="204"/>
    </row>
    <row r="1572" spans="2:8" s="197" customFormat="1" x14ac:dyDescent="0.25">
      <c r="B1572" s="216" t="s">
        <v>179</v>
      </c>
      <c r="C1572" s="175"/>
      <c r="D1572" s="176"/>
      <c r="E1572" s="176"/>
      <c r="F1572" s="177"/>
      <c r="G1572" s="175"/>
      <c r="H1572" s="204"/>
    </row>
    <row r="1573" spans="2:8" s="197" customFormat="1" x14ac:dyDescent="0.25">
      <c r="B1573" s="220" t="s">
        <v>180</v>
      </c>
      <c r="C1573" s="169" t="s">
        <v>181</v>
      </c>
      <c r="D1573" s="75" t="s">
        <v>182</v>
      </c>
      <c r="E1573" s="75" t="s">
        <v>183</v>
      </c>
      <c r="F1573" s="158" t="s">
        <v>184</v>
      </c>
      <c r="G1573" s="170" t="s">
        <v>185</v>
      </c>
      <c r="H1573" s="210"/>
    </row>
    <row r="1574" spans="2:8" s="197" customFormat="1" x14ac:dyDescent="0.25">
      <c r="B1574" s="221" t="s">
        <v>81</v>
      </c>
      <c r="C1574" s="110">
        <f>+VLOOKUP(B1574,MO!$D$13:$E$80,2,FALSE)</f>
        <v>94900</v>
      </c>
      <c r="D1574" s="222">
        <v>0.85</v>
      </c>
      <c r="E1574" s="372">
        <f>C1574+(C1574*D1574)</f>
        <v>175565</v>
      </c>
      <c r="F1574" s="172">
        <v>13</v>
      </c>
      <c r="G1574" s="377">
        <f>+E1574/F1574</f>
        <v>13505</v>
      </c>
      <c r="H1574" s="878"/>
    </row>
    <row r="1575" spans="2:8" s="197" customFormat="1" x14ac:dyDescent="0.25">
      <c r="B1575" s="221" t="s">
        <v>85</v>
      </c>
      <c r="C1575" s="110">
        <f>+VLOOKUP(B1575,MO!$D$13:$E$80,2,FALSE)</f>
        <v>47450</v>
      </c>
      <c r="D1575" s="222">
        <v>0.85</v>
      </c>
      <c r="E1575" s="372">
        <f>C1575+(C1575*D1575)</f>
        <v>87782.5</v>
      </c>
      <c r="F1575" s="172">
        <f>+F1574</f>
        <v>13</v>
      </c>
      <c r="G1575" s="377">
        <f>+E1575/F1575</f>
        <v>6752.5</v>
      </c>
      <c r="H1575" s="879"/>
    </row>
    <row r="1576" spans="2:8" s="197" customFormat="1" x14ac:dyDescent="0.25">
      <c r="B1576" s="223"/>
      <c r="C1576" s="110"/>
      <c r="D1576" s="222"/>
      <c r="E1576" s="224"/>
      <c r="F1576" s="172"/>
      <c r="G1576" s="377"/>
      <c r="H1576" s="880"/>
    </row>
    <row r="1577" spans="2:8" s="197" customFormat="1" x14ac:dyDescent="0.25">
      <c r="B1577" s="203"/>
      <c r="C1577" s="65"/>
      <c r="D1577" s="66"/>
      <c r="E1577" s="66"/>
      <c r="F1577" s="67"/>
      <c r="G1577" s="115" t="s">
        <v>165</v>
      </c>
      <c r="H1577" s="373">
        <f>+SUM(G1574:G1576)</f>
        <v>20257.5</v>
      </c>
    </row>
    <row r="1578" spans="2:8" s="197" customFormat="1" x14ac:dyDescent="0.25">
      <c r="B1578" s="203"/>
      <c r="C1578" s="65"/>
      <c r="D1578" s="66"/>
      <c r="E1578" s="66"/>
      <c r="F1578" s="67"/>
      <c r="G1578" s="65"/>
      <c r="H1578" s="225"/>
    </row>
    <row r="1579" spans="2:8" s="197" customFormat="1" ht="15.75" x14ac:dyDescent="0.25">
      <c r="B1579" s="203"/>
      <c r="C1579" s="65"/>
      <c r="D1579" s="66"/>
      <c r="E1579" s="66"/>
      <c r="F1579" s="117" t="s">
        <v>186</v>
      </c>
      <c r="G1579" s="118"/>
      <c r="H1579" s="119">
        <f>ROUND(H1577+H1570+H1563+H1551,0)</f>
        <v>29623</v>
      </c>
    </row>
    <row r="1580" spans="2:8" s="197" customFormat="1" x14ac:dyDescent="0.25">
      <c r="B1580" s="203"/>
      <c r="C1580" s="65"/>
      <c r="D1580" s="66"/>
      <c r="E1580" s="66"/>
      <c r="F1580" s="67"/>
      <c r="G1580" s="65"/>
      <c r="H1580" s="204"/>
    </row>
    <row r="1581" spans="2:8" s="197" customFormat="1" x14ac:dyDescent="0.25">
      <c r="B1581" s="208" t="s">
        <v>187</v>
      </c>
      <c r="C1581" s="65"/>
      <c r="D1581" s="66"/>
      <c r="E1581" s="66"/>
      <c r="F1581" s="67"/>
      <c r="G1581" s="65"/>
      <c r="H1581" s="204"/>
    </row>
    <row r="1582" spans="2:8" s="197" customFormat="1" x14ac:dyDescent="0.25">
      <c r="B1582" s="226" t="s">
        <v>31</v>
      </c>
      <c r="C1582" s="121"/>
      <c r="D1582" s="122"/>
      <c r="E1582" s="122"/>
      <c r="F1582" s="123" t="s">
        <v>72</v>
      </c>
      <c r="G1582" s="124"/>
      <c r="H1582" s="210"/>
    </row>
    <row r="1583" spans="2:8" s="197" customFormat="1" x14ac:dyDescent="0.25">
      <c r="B1583" s="851" t="s">
        <v>24</v>
      </c>
      <c r="C1583" s="851"/>
      <c r="D1583" s="125"/>
      <c r="E1583" s="125"/>
      <c r="F1583" s="126">
        <f>+F2789</f>
        <v>0.2</v>
      </c>
      <c r="G1583" s="127"/>
      <c r="H1583" s="378">
        <f>H1579*F1583</f>
        <v>5924.6</v>
      </c>
    </row>
    <row r="1584" spans="2:8" s="197" customFormat="1" x14ac:dyDescent="0.25">
      <c r="B1584" s="851" t="s">
        <v>25</v>
      </c>
      <c r="C1584" s="851"/>
      <c r="D1584" s="125"/>
      <c r="E1584" s="125"/>
      <c r="F1584" s="126">
        <f>+F2790</f>
        <v>0.05</v>
      </c>
      <c r="G1584" s="127"/>
      <c r="H1584" s="378">
        <f>H1579*F1584</f>
        <v>1481.15</v>
      </c>
    </row>
    <row r="1585" spans="2:8" s="197" customFormat="1" x14ac:dyDescent="0.25">
      <c r="B1585" s="852" t="s">
        <v>27</v>
      </c>
      <c r="C1585" s="852"/>
      <c r="D1585" s="125"/>
      <c r="E1585" s="125"/>
      <c r="F1585" s="126">
        <f>+F2791</f>
        <v>0.05</v>
      </c>
      <c r="G1585" s="127"/>
      <c r="H1585" s="378">
        <f>H1579*F1585</f>
        <v>1481.15</v>
      </c>
    </row>
    <row r="1586" spans="2:8" s="197" customFormat="1" x14ac:dyDescent="0.25">
      <c r="B1586" s="203"/>
      <c r="C1586" s="65"/>
      <c r="D1586" s="66"/>
      <c r="E1586" s="66"/>
      <c r="F1586" s="67"/>
      <c r="G1586" s="115" t="s">
        <v>165</v>
      </c>
      <c r="H1586" s="373">
        <f>+SUM(H1583:H1585)</f>
        <v>8886.9</v>
      </c>
    </row>
    <row r="1587" spans="2:8" s="197" customFormat="1" x14ac:dyDescent="0.25">
      <c r="B1587" s="203"/>
      <c r="C1587" s="65"/>
      <c r="D1587" s="66"/>
      <c r="E1587" s="66"/>
      <c r="F1587" s="67"/>
      <c r="G1587" s="65"/>
      <c r="H1587" s="204"/>
    </row>
    <row r="1588" spans="2:8" s="197" customFormat="1" x14ac:dyDescent="0.25">
      <c r="B1588" s="203"/>
      <c r="C1588" s="129" t="s">
        <v>188</v>
      </c>
      <c r="D1588" s="66"/>
      <c r="E1588" s="66"/>
      <c r="F1588" s="117" t="s">
        <v>189</v>
      </c>
      <c r="G1588" s="118"/>
      <c r="H1588" s="379">
        <f>H1579+H1586</f>
        <v>38509.9</v>
      </c>
    </row>
    <row r="1589" spans="2:8" s="197" customFormat="1" x14ac:dyDescent="0.25">
      <c r="B1589" s="229"/>
      <c r="C1589" s="185"/>
      <c r="D1589" s="185"/>
      <c r="E1589" s="185"/>
      <c r="F1589" s="185"/>
      <c r="G1589" s="185"/>
      <c r="H1589" s="230"/>
    </row>
    <row r="1590" spans="2:8" s="197" customFormat="1" x14ac:dyDescent="0.25">
      <c r="B1590" s="229"/>
      <c r="C1590" s="185"/>
      <c r="D1590" s="185"/>
      <c r="E1590" s="185"/>
      <c r="F1590" s="134" t="s">
        <v>190</v>
      </c>
      <c r="G1590" s="185"/>
      <c r="H1590" s="230"/>
    </row>
    <row r="1591" spans="2:8" s="197" customFormat="1" x14ac:dyDescent="0.25">
      <c r="B1591" s="229"/>
      <c r="C1591" s="185"/>
      <c r="D1591" s="185"/>
      <c r="E1591" s="185"/>
      <c r="F1591" s="134" t="s">
        <v>191</v>
      </c>
      <c r="G1591" s="185"/>
      <c r="H1591" s="230"/>
    </row>
    <row r="1592" spans="2:8" s="197" customFormat="1" x14ac:dyDescent="0.25">
      <c r="B1592" s="229"/>
      <c r="C1592" s="185"/>
      <c r="D1592" s="185"/>
      <c r="E1592" s="185"/>
      <c r="F1592" s="134" t="s">
        <v>192</v>
      </c>
      <c r="G1592" s="185"/>
      <c r="H1592" s="230"/>
    </row>
    <row r="1593" spans="2:8" s="197" customFormat="1" x14ac:dyDescent="0.25">
      <c r="B1593" s="229"/>
      <c r="C1593" s="185"/>
      <c r="D1593" s="185"/>
      <c r="E1593" s="185"/>
      <c r="F1593" s="134" t="s">
        <v>193</v>
      </c>
      <c r="G1593" s="185"/>
      <c r="H1593" s="230"/>
    </row>
    <row r="1594" spans="2:8" s="197" customFormat="1" x14ac:dyDescent="0.25">
      <c r="B1594" s="229"/>
      <c r="C1594" s="185"/>
      <c r="D1594" s="185"/>
      <c r="E1594" s="185"/>
      <c r="F1594" s="185"/>
      <c r="G1594" s="185"/>
      <c r="H1594" s="230"/>
    </row>
    <row r="1595" spans="2:8" s="197" customFormat="1" x14ac:dyDescent="0.25">
      <c r="B1595" s="229"/>
      <c r="C1595" s="135" t="s">
        <v>194</v>
      </c>
      <c r="D1595" s="185"/>
      <c r="E1595" s="185"/>
      <c r="F1595" s="185"/>
      <c r="G1595" s="185"/>
      <c r="H1595" s="230"/>
    </row>
    <row r="1596" spans="2:8" s="197" customFormat="1" x14ac:dyDescent="0.25">
      <c r="B1596" s="229"/>
      <c r="C1596" s="136" t="s">
        <v>195</v>
      </c>
      <c r="D1596" s="185"/>
      <c r="E1596" s="185"/>
      <c r="F1596" s="185"/>
      <c r="G1596" s="185"/>
      <c r="H1596" s="230"/>
    </row>
    <row r="1597" spans="2:8" s="197" customFormat="1" x14ac:dyDescent="0.25">
      <c r="B1597" s="229"/>
      <c r="C1597" s="137">
        <v>1</v>
      </c>
      <c r="D1597" s="185"/>
      <c r="E1597" s="185"/>
      <c r="F1597" s="185"/>
      <c r="G1597" s="185"/>
      <c r="H1597" s="230"/>
    </row>
    <row r="1598" spans="2:8" s="197" customFormat="1" x14ac:dyDescent="0.25">
      <c r="B1598" s="229"/>
      <c r="C1598" s="137">
        <v>2</v>
      </c>
      <c r="D1598" s="185"/>
      <c r="E1598" s="185"/>
      <c r="F1598" s="185"/>
      <c r="G1598" s="185"/>
      <c r="H1598" s="230"/>
    </row>
    <row r="1599" spans="2:8" s="197" customFormat="1" x14ac:dyDescent="0.25">
      <c r="B1599" s="229"/>
      <c r="C1599" s="137">
        <v>3</v>
      </c>
      <c r="D1599" s="185"/>
      <c r="E1599" s="185"/>
      <c r="F1599" s="185"/>
      <c r="G1599" s="185"/>
      <c r="H1599" s="230"/>
    </row>
    <row r="1600" spans="2:8" s="197" customFormat="1" x14ac:dyDescent="0.25">
      <c r="B1600" s="229"/>
      <c r="C1600" s="137"/>
      <c r="D1600" s="185"/>
      <c r="E1600" s="185"/>
      <c r="F1600" s="134" t="s">
        <v>190</v>
      </c>
      <c r="G1600" s="185"/>
      <c r="H1600" s="230"/>
    </row>
    <row r="1601" spans="2:8" s="197" customFormat="1" x14ac:dyDescent="0.25">
      <c r="B1601" s="229"/>
      <c r="C1601" s="185"/>
      <c r="D1601" s="185"/>
      <c r="E1601" s="185"/>
      <c r="F1601" s="134" t="s">
        <v>191</v>
      </c>
      <c r="G1601" s="185"/>
      <c r="H1601" s="230"/>
    </row>
    <row r="1602" spans="2:8" s="197" customFormat="1" x14ac:dyDescent="0.25">
      <c r="B1602" s="229"/>
      <c r="C1602" s="185"/>
      <c r="D1602" s="185"/>
      <c r="E1602" s="185"/>
      <c r="F1602" s="134" t="s">
        <v>196</v>
      </c>
      <c r="G1602" s="185"/>
      <c r="H1602" s="230"/>
    </row>
    <row r="1603" spans="2:8" s="197" customFormat="1" x14ac:dyDescent="0.25">
      <c r="B1603" s="229"/>
      <c r="C1603" s="185"/>
      <c r="D1603" s="185"/>
      <c r="E1603" s="185"/>
      <c r="F1603" s="134" t="s">
        <v>193</v>
      </c>
      <c r="G1603" s="185"/>
      <c r="H1603" s="230"/>
    </row>
    <row r="1604" spans="2:8" s="197" customFormat="1" x14ac:dyDescent="0.25">
      <c r="B1604" s="231"/>
      <c r="H1604" s="232"/>
    </row>
    <row r="1605" spans="2:8" s="197" customFormat="1" x14ac:dyDescent="0.25">
      <c r="B1605" s="853"/>
      <c r="C1605" s="854"/>
      <c r="D1605" s="859" t="s">
        <v>148</v>
      </c>
      <c r="E1605" s="860"/>
      <c r="F1605" s="861"/>
      <c r="G1605" s="198" t="s">
        <v>149</v>
      </c>
      <c r="H1605" s="199" t="s">
        <v>150</v>
      </c>
    </row>
    <row r="1606" spans="2:8" s="197" customFormat="1" x14ac:dyDescent="0.25">
      <c r="B1606" s="855"/>
      <c r="C1606" s="856"/>
      <c r="D1606" s="862"/>
      <c r="E1606" s="863"/>
      <c r="F1606" s="864"/>
      <c r="G1606" s="59" t="s">
        <v>151</v>
      </c>
      <c r="H1606" s="200"/>
    </row>
    <row r="1607" spans="2:8" s="197" customFormat="1" x14ac:dyDescent="0.25">
      <c r="B1607" s="855"/>
      <c r="C1607" s="856"/>
      <c r="D1607" s="862"/>
      <c r="E1607" s="863"/>
      <c r="F1607" s="864"/>
      <c r="G1607" s="59" t="s">
        <v>152</v>
      </c>
      <c r="H1607" s="201">
        <v>44901</v>
      </c>
    </row>
    <row r="1608" spans="2:8" s="197" customFormat="1" x14ac:dyDescent="0.25">
      <c r="B1608" s="857"/>
      <c r="C1608" s="858"/>
      <c r="D1608" s="865"/>
      <c r="E1608" s="866"/>
      <c r="F1608" s="867"/>
      <c r="G1608" s="62"/>
      <c r="H1608" s="202"/>
    </row>
    <row r="1609" spans="2:8" s="197" customFormat="1" x14ac:dyDescent="0.25">
      <c r="B1609" s="203"/>
      <c r="C1609" s="65"/>
      <c r="D1609" s="66"/>
      <c r="E1609" s="66"/>
      <c r="F1609" s="67"/>
      <c r="G1609" s="65"/>
      <c r="H1609" s="204"/>
    </row>
    <row r="1610" spans="2:8" s="197" customFormat="1" x14ac:dyDescent="0.25">
      <c r="B1610" s="205" t="s">
        <v>153</v>
      </c>
      <c r="C1610" s="868" t="str">
        <f>PRESUPUESTO!F40</f>
        <v>Suministro e instalacion punto sanitario 2"</v>
      </c>
      <c r="D1610" s="868"/>
      <c r="E1610" s="868"/>
      <c r="F1610" s="868"/>
      <c r="G1610" s="868"/>
      <c r="H1610" s="206" t="s">
        <v>154</v>
      </c>
    </row>
    <row r="1611" spans="2:8" s="197" customFormat="1" x14ac:dyDescent="0.25">
      <c r="B1611" s="648">
        <f>PRESUPUESTO!B40</f>
        <v>4.0599999999999987</v>
      </c>
      <c r="C1611" s="868"/>
      <c r="D1611" s="868"/>
      <c r="E1611" s="868"/>
      <c r="F1611" s="868"/>
      <c r="G1611" s="868"/>
      <c r="H1611" s="206" t="str">
        <f>PRESUPUESTO!G40</f>
        <v>UND</v>
      </c>
    </row>
    <row r="1612" spans="2:8" s="197" customFormat="1" x14ac:dyDescent="0.25">
      <c r="B1612" s="208" t="s">
        <v>155</v>
      </c>
      <c r="C1612" s="65"/>
      <c r="D1612" s="66"/>
      <c r="E1612" s="66"/>
      <c r="F1612" s="67"/>
      <c r="G1612" s="65"/>
      <c r="H1612" s="204"/>
    </row>
    <row r="1613" spans="2:8" s="197" customFormat="1" x14ac:dyDescent="0.25">
      <c r="B1613" s="209" t="s">
        <v>156</v>
      </c>
      <c r="C1613" s="74"/>
      <c r="D1613" s="75" t="s">
        <v>157</v>
      </c>
      <c r="E1613" s="75" t="s">
        <v>158</v>
      </c>
      <c r="F1613" s="75" t="s">
        <v>159</v>
      </c>
      <c r="G1613" s="76" t="s">
        <v>160</v>
      </c>
      <c r="H1613" s="210"/>
    </row>
    <row r="1614" spans="2:8" s="197" customFormat="1" ht="15" customHeight="1" x14ac:dyDescent="0.25">
      <c r="B1614" s="872" t="s">
        <v>161</v>
      </c>
      <c r="C1614" s="872"/>
      <c r="D1614" s="157" t="s">
        <v>162</v>
      </c>
      <c r="E1614" s="314">
        <v>0.05</v>
      </c>
      <c r="F1614" s="313">
        <f>+H1644</f>
        <v>21945.625</v>
      </c>
      <c r="G1614" s="315">
        <f>F1614*E1614</f>
        <v>1097.28125</v>
      </c>
      <c r="H1614" s="878"/>
    </row>
    <row r="1615" spans="2:8" s="197" customFormat="1" x14ac:dyDescent="0.25">
      <c r="B1615" s="872"/>
      <c r="C1615" s="872"/>
      <c r="D1615" s="157"/>
      <c r="E1615" s="339"/>
      <c r="F1615" s="369"/>
      <c r="G1615" s="372">
        <f>+F1615*E1615</f>
        <v>0</v>
      </c>
      <c r="H1615" s="879"/>
    </row>
    <row r="1616" spans="2:8" s="197" customFormat="1" x14ac:dyDescent="0.25">
      <c r="B1616" s="869"/>
      <c r="C1616" s="869"/>
      <c r="D1616" s="98"/>
      <c r="E1616" s="98"/>
      <c r="F1616" s="371"/>
      <c r="G1616" s="372">
        <f>+F1616*E1616</f>
        <v>0</v>
      </c>
      <c r="H1616" s="879"/>
    </row>
    <row r="1617" spans="2:8" s="197" customFormat="1" ht="15" customHeight="1" x14ac:dyDescent="0.25">
      <c r="B1617" s="872"/>
      <c r="C1617" s="872"/>
      <c r="D1617" s="98"/>
      <c r="E1617" s="98"/>
      <c r="F1617" s="371"/>
      <c r="G1617" s="372">
        <f>+F1617*E1617</f>
        <v>0</v>
      </c>
      <c r="H1617" s="880"/>
    </row>
    <row r="1618" spans="2:8" s="197" customFormat="1" x14ac:dyDescent="0.25">
      <c r="B1618" s="213"/>
      <c r="C1618" s="175"/>
      <c r="D1618" s="176"/>
      <c r="E1618" s="176"/>
      <c r="F1618" s="177"/>
      <c r="G1618" s="178" t="s">
        <v>165</v>
      </c>
      <c r="H1618" s="373">
        <f>+SUM(G1614:G1617)</f>
        <v>1097.28125</v>
      </c>
    </row>
    <row r="1619" spans="2:8" s="197" customFormat="1" x14ac:dyDescent="0.25">
      <c r="B1619" s="213"/>
      <c r="C1619" s="175"/>
      <c r="D1619" s="176"/>
      <c r="E1619" s="176"/>
      <c r="F1619" s="177"/>
      <c r="G1619" s="175"/>
      <c r="H1619" s="204"/>
    </row>
    <row r="1620" spans="2:8" s="197" customFormat="1" x14ac:dyDescent="0.25">
      <c r="B1620" s="216" t="s">
        <v>166</v>
      </c>
      <c r="C1620" s="175"/>
      <c r="D1620" s="176"/>
      <c r="E1620" s="176"/>
      <c r="F1620" s="177"/>
      <c r="G1620" s="175"/>
      <c r="H1620" s="204"/>
    </row>
    <row r="1621" spans="2:8" s="197" customFormat="1" x14ac:dyDescent="0.25">
      <c r="B1621" s="209" t="s">
        <v>156</v>
      </c>
      <c r="C1621" s="74"/>
      <c r="D1621" s="75" t="s">
        <v>157</v>
      </c>
      <c r="E1621" s="75" t="s">
        <v>158</v>
      </c>
      <c r="F1621" s="158" t="s">
        <v>160</v>
      </c>
      <c r="G1621" s="76" t="s">
        <v>167</v>
      </c>
      <c r="H1621" s="210"/>
    </row>
    <row r="1622" spans="2:8" s="197" customFormat="1" x14ac:dyDescent="0.25">
      <c r="B1622" s="876" t="s">
        <v>318</v>
      </c>
      <c r="C1622" s="881"/>
      <c r="D1622" s="300" t="s">
        <v>20</v>
      </c>
      <c r="E1622" s="300">
        <v>1.6666666666666666E-2</v>
      </c>
      <c r="F1622" s="374">
        <v>49000</v>
      </c>
      <c r="G1622" s="375">
        <f t="shared" ref="G1622:G1629" si="46">F1622*E1622</f>
        <v>816.66666666666663</v>
      </c>
      <c r="H1622" s="878"/>
    </row>
    <row r="1623" spans="2:8" s="197" customFormat="1" ht="15" customHeight="1" x14ac:dyDescent="0.25">
      <c r="B1623" s="877" t="s">
        <v>321</v>
      </c>
      <c r="C1623" s="877"/>
      <c r="D1623" s="380" t="s">
        <v>314</v>
      </c>
      <c r="E1623" s="381">
        <v>1</v>
      </c>
      <c r="F1623" s="382">
        <f>6484.7*1.04*2</f>
        <v>13488.175999999999</v>
      </c>
      <c r="G1623" s="383">
        <f t="shared" si="46"/>
        <v>13488.175999999999</v>
      </c>
      <c r="H1623" s="879"/>
    </row>
    <row r="1624" spans="2:8" s="197" customFormat="1" ht="15" customHeight="1" x14ac:dyDescent="0.25">
      <c r="B1624" s="915" t="s">
        <v>320</v>
      </c>
      <c r="C1624" s="918"/>
      <c r="D1624" s="157" t="s">
        <v>20</v>
      </c>
      <c r="E1624" s="340">
        <f>+E1622/2</f>
        <v>8.3333333333333332E-3</v>
      </c>
      <c r="F1624" s="369">
        <v>95000</v>
      </c>
      <c r="G1624" s="372">
        <f t="shared" si="46"/>
        <v>791.66666666666663</v>
      </c>
      <c r="H1624" s="879"/>
    </row>
    <row r="1625" spans="2:8" s="197" customFormat="1" x14ac:dyDescent="0.25">
      <c r="B1625" s="919"/>
      <c r="C1625" s="918"/>
      <c r="D1625" s="157"/>
      <c r="E1625" s="312"/>
      <c r="F1625" s="370"/>
      <c r="G1625" s="372">
        <f t="shared" si="46"/>
        <v>0</v>
      </c>
      <c r="H1625" s="879"/>
    </row>
    <row r="1626" spans="2:8" s="197" customFormat="1" x14ac:dyDescent="0.25">
      <c r="B1626" s="869"/>
      <c r="C1626" s="869"/>
      <c r="D1626" s="157"/>
      <c r="E1626" s="157"/>
      <c r="F1626" s="164"/>
      <c r="G1626" s="372">
        <f t="shared" si="46"/>
        <v>0</v>
      </c>
      <c r="H1626" s="879"/>
    </row>
    <row r="1627" spans="2:8" s="197" customFormat="1" ht="15" customHeight="1" x14ac:dyDescent="0.25">
      <c r="B1627" s="869"/>
      <c r="C1627" s="869"/>
      <c r="D1627" s="157"/>
      <c r="E1627" s="157"/>
      <c r="F1627" s="164"/>
      <c r="G1627" s="372">
        <f t="shared" si="46"/>
        <v>0</v>
      </c>
      <c r="H1627" s="879"/>
    </row>
    <row r="1628" spans="2:8" s="197" customFormat="1" x14ac:dyDescent="0.25">
      <c r="B1628" s="875"/>
      <c r="C1628" s="875"/>
      <c r="D1628" s="157"/>
      <c r="E1628" s="157"/>
      <c r="F1628" s="370"/>
      <c r="G1628" s="372">
        <f t="shared" si="46"/>
        <v>0</v>
      </c>
      <c r="H1628" s="879"/>
    </row>
    <row r="1629" spans="2:8" s="197" customFormat="1" x14ac:dyDescent="0.25">
      <c r="B1629" s="875"/>
      <c r="C1629" s="875"/>
      <c r="D1629" s="157"/>
      <c r="E1629" s="157"/>
      <c r="F1629" s="370"/>
      <c r="G1629" s="372">
        <f t="shared" si="46"/>
        <v>0</v>
      </c>
      <c r="H1629" s="880"/>
    </row>
    <row r="1630" spans="2:8" s="197" customFormat="1" x14ac:dyDescent="0.25">
      <c r="B1630" s="213"/>
      <c r="C1630" s="175"/>
      <c r="D1630" s="176"/>
      <c r="E1630" s="176"/>
      <c r="F1630" s="177"/>
      <c r="G1630" s="178" t="s">
        <v>165</v>
      </c>
      <c r="H1630" s="373">
        <f>+SUM(G1622:G1629)</f>
        <v>15096.509333333332</v>
      </c>
    </row>
    <row r="1631" spans="2:8" s="197" customFormat="1" x14ac:dyDescent="0.25">
      <c r="B1631" s="213"/>
      <c r="C1631" s="175"/>
      <c r="D1631" s="176"/>
      <c r="E1631" s="176"/>
      <c r="F1631" s="177"/>
      <c r="G1631" s="175"/>
      <c r="H1631" s="204"/>
    </row>
    <row r="1632" spans="2:8" s="197" customFormat="1" x14ac:dyDescent="0.25">
      <c r="B1632" s="216" t="s">
        <v>174</v>
      </c>
      <c r="C1632" s="175"/>
      <c r="D1632" s="176"/>
      <c r="E1632" s="176"/>
      <c r="F1632" s="177"/>
      <c r="G1632" s="175"/>
      <c r="H1632" s="204"/>
    </row>
    <row r="1633" spans="2:8" s="197" customFormat="1" x14ac:dyDescent="0.25">
      <c r="B1633" s="209" t="s">
        <v>156</v>
      </c>
      <c r="C1633" s="74"/>
      <c r="D1633" s="75" t="s">
        <v>175</v>
      </c>
      <c r="E1633" s="75" t="s">
        <v>176</v>
      </c>
      <c r="F1633" s="158" t="s">
        <v>177</v>
      </c>
      <c r="G1633" s="76" t="s">
        <v>178</v>
      </c>
      <c r="H1633" s="218" t="s">
        <v>160</v>
      </c>
    </row>
    <row r="1634" spans="2:8" s="197" customFormat="1" x14ac:dyDescent="0.25">
      <c r="B1634" s="876"/>
      <c r="C1634" s="876"/>
      <c r="D1634" s="157"/>
      <c r="E1634" s="165"/>
      <c r="F1634" s="166"/>
      <c r="G1634" s="372">
        <f>F1634*E1634</f>
        <v>0</v>
      </c>
      <c r="H1634" s="376">
        <f>+E1634*F1634*G1634</f>
        <v>0</v>
      </c>
    </row>
    <row r="1635" spans="2:8" s="197" customFormat="1" x14ac:dyDescent="0.25">
      <c r="B1635" s="869"/>
      <c r="C1635" s="869"/>
      <c r="D1635" s="157"/>
      <c r="E1635" s="165"/>
      <c r="F1635" s="167"/>
      <c r="G1635" s="372">
        <f>F1635*E1635</f>
        <v>0</v>
      </c>
      <c r="H1635" s="376">
        <f>+E1635*F1635*G1635</f>
        <v>0</v>
      </c>
    </row>
    <row r="1636" spans="2:8" s="197" customFormat="1" x14ac:dyDescent="0.25">
      <c r="B1636" s="875"/>
      <c r="C1636" s="875"/>
      <c r="D1636" s="157"/>
      <c r="E1636" s="165"/>
      <c r="F1636" s="168"/>
      <c r="G1636" s="372">
        <f>F1636*E1636</f>
        <v>0</v>
      </c>
      <c r="H1636" s="376">
        <f>+E1636*F1636*G1636</f>
        <v>0</v>
      </c>
    </row>
    <row r="1637" spans="2:8" s="197" customFormat="1" x14ac:dyDescent="0.25">
      <c r="B1637" s="213"/>
      <c r="C1637" s="175"/>
      <c r="D1637" s="176"/>
      <c r="E1637" s="176"/>
      <c r="F1637" s="177"/>
      <c r="G1637" s="178" t="s">
        <v>165</v>
      </c>
      <c r="H1637" s="373">
        <f>+SUM(H1634:H1636)</f>
        <v>0</v>
      </c>
    </row>
    <row r="1638" spans="2:8" s="197" customFormat="1" x14ac:dyDescent="0.25">
      <c r="B1638" s="213"/>
      <c r="C1638" s="175"/>
      <c r="D1638" s="176"/>
      <c r="E1638" s="176"/>
      <c r="F1638" s="177"/>
      <c r="G1638" s="175"/>
      <c r="H1638" s="204"/>
    </row>
    <row r="1639" spans="2:8" s="197" customFormat="1" x14ac:dyDescent="0.25">
      <c r="B1639" s="216" t="s">
        <v>179</v>
      </c>
      <c r="C1639" s="175"/>
      <c r="D1639" s="176"/>
      <c r="E1639" s="176"/>
      <c r="F1639" s="177"/>
      <c r="G1639" s="175"/>
      <c r="H1639" s="204"/>
    </row>
    <row r="1640" spans="2:8" s="197" customFormat="1" x14ac:dyDescent="0.25">
      <c r="B1640" s="220" t="s">
        <v>180</v>
      </c>
      <c r="C1640" s="169" t="s">
        <v>181</v>
      </c>
      <c r="D1640" s="75" t="s">
        <v>182</v>
      </c>
      <c r="E1640" s="75" t="s">
        <v>183</v>
      </c>
      <c r="F1640" s="158" t="s">
        <v>184</v>
      </c>
      <c r="G1640" s="170" t="s">
        <v>185</v>
      </c>
      <c r="H1640" s="210"/>
    </row>
    <row r="1641" spans="2:8" s="197" customFormat="1" x14ac:dyDescent="0.25">
      <c r="B1641" s="221" t="s">
        <v>81</v>
      </c>
      <c r="C1641" s="110">
        <f>+VLOOKUP(B1641,MO!$D$13:$E$80,2,FALSE)</f>
        <v>94900</v>
      </c>
      <c r="D1641" s="222">
        <v>0.85</v>
      </c>
      <c r="E1641" s="372">
        <f>C1641+(C1641*D1641)</f>
        <v>175565</v>
      </c>
      <c r="F1641" s="172">
        <v>12</v>
      </c>
      <c r="G1641" s="377">
        <f>+E1641/F1641</f>
        <v>14630.416666666666</v>
      </c>
      <c r="H1641" s="878"/>
    </row>
    <row r="1642" spans="2:8" s="197" customFormat="1" x14ac:dyDescent="0.25">
      <c r="B1642" s="221" t="s">
        <v>85</v>
      </c>
      <c r="C1642" s="110">
        <f>+VLOOKUP(B1642,MO!$D$13:$E$80,2,FALSE)</f>
        <v>47450</v>
      </c>
      <c r="D1642" s="222">
        <v>0.85</v>
      </c>
      <c r="E1642" s="372">
        <f>C1642+(C1642*D1642)</f>
        <v>87782.5</v>
      </c>
      <c r="F1642" s="172">
        <f>+F1641</f>
        <v>12</v>
      </c>
      <c r="G1642" s="377">
        <f>+E1642/F1642</f>
        <v>7315.208333333333</v>
      </c>
      <c r="H1642" s="879"/>
    </row>
    <row r="1643" spans="2:8" s="197" customFormat="1" x14ac:dyDescent="0.25">
      <c r="B1643" s="223"/>
      <c r="C1643" s="110"/>
      <c r="D1643" s="222"/>
      <c r="E1643" s="224"/>
      <c r="F1643" s="172"/>
      <c r="G1643" s="377"/>
      <c r="H1643" s="880"/>
    </row>
    <row r="1644" spans="2:8" s="197" customFormat="1" x14ac:dyDescent="0.25">
      <c r="B1644" s="203"/>
      <c r="C1644" s="65"/>
      <c r="D1644" s="66"/>
      <c r="E1644" s="66"/>
      <c r="F1644" s="67"/>
      <c r="G1644" s="115" t="s">
        <v>165</v>
      </c>
      <c r="H1644" s="373">
        <f>+SUM(G1641:G1643)</f>
        <v>21945.625</v>
      </c>
    </row>
    <row r="1645" spans="2:8" s="197" customFormat="1" x14ac:dyDescent="0.25">
      <c r="B1645" s="203"/>
      <c r="C1645" s="65"/>
      <c r="D1645" s="66"/>
      <c r="E1645" s="66"/>
      <c r="F1645" s="67"/>
      <c r="G1645" s="65"/>
      <c r="H1645" s="225"/>
    </row>
    <row r="1646" spans="2:8" s="197" customFormat="1" ht="15.75" x14ac:dyDescent="0.25">
      <c r="B1646" s="203"/>
      <c r="C1646" s="65"/>
      <c r="D1646" s="66"/>
      <c r="E1646" s="66"/>
      <c r="F1646" s="117" t="s">
        <v>186</v>
      </c>
      <c r="G1646" s="118"/>
      <c r="H1646" s="119">
        <f>ROUND(H1644+H1637+H1630+H1618,0)</f>
        <v>38139</v>
      </c>
    </row>
    <row r="1647" spans="2:8" s="197" customFormat="1" x14ac:dyDescent="0.25">
      <c r="B1647" s="203"/>
      <c r="C1647" s="65"/>
      <c r="D1647" s="66"/>
      <c r="E1647" s="66"/>
      <c r="F1647" s="67"/>
      <c r="G1647" s="65"/>
      <c r="H1647" s="204"/>
    </row>
    <row r="1648" spans="2:8" s="197" customFormat="1" x14ac:dyDescent="0.25">
      <c r="B1648" s="208" t="s">
        <v>187</v>
      </c>
      <c r="C1648" s="65"/>
      <c r="D1648" s="66"/>
      <c r="E1648" s="66"/>
      <c r="F1648" s="67"/>
      <c r="G1648" s="65"/>
      <c r="H1648" s="204"/>
    </row>
    <row r="1649" spans="2:8" s="197" customFormat="1" x14ac:dyDescent="0.25">
      <c r="B1649" s="226" t="s">
        <v>31</v>
      </c>
      <c r="C1649" s="121"/>
      <c r="D1649" s="122"/>
      <c r="E1649" s="122"/>
      <c r="F1649" s="123" t="s">
        <v>72</v>
      </c>
      <c r="G1649" s="124"/>
      <c r="H1649" s="210"/>
    </row>
    <row r="1650" spans="2:8" s="197" customFormat="1" x14ac:dyDescent="0.25">
      <c r="B1650" s="851" t="s">
        <v>24</v>
      </c>
      <c r="C1650" s="851"/>
      <c r="D1650" s="125"/>
      <c r="E1650" s="125"/>
      <c r="F1650" s="126">
        <f>+F1583</f>
        <v>0.2</v>
      </c>
      <c r="G1650" s="127"/>
      <c r="H1650" s="378">
        <f>H1646*F1650</f>
        <v>7627.8</v>
      </c>
    </row>
    <row r="1651" spans="2:8" s="197" customFormat="1" x14ac:dyDescent="0.25">
      <c r="B1651" s="851" t="s">
        <v>25</v>
      </c>
      <c r="C1651" s="851"/>
      <c r="D1651" s="125"/>
      <c r="E1651" s="125"/>
      <c r="F1651" s="126">
        <f>+F1584</f>
        <v>0.05</v>
      </c>
      <c r="G1651" s="127"/>
      <c r="H1651" s="378">
        <f>H1646*F1651</f>
        <v>1906.95</v>
      </c>
    </row>
    <row r="1652" spans="2:8" s="197" customFormat="1" x14ac:dyDescent="0.25">
      <c r="B1652" s="852" t="s">
        <v>27</v>
      </c>
      <c r="C1652" s="852"/>
      <c r="D1652" s="125"/>
      <c r="E1652" s="125"/>
      <c r="F1652" s="126">
        <f>+F1585</f>
        <v>0.05</v>
      </c>
      <c r="G1652" s="127"/>
      <c r="H1652" s="378">
        <f>H1646*F1652</f>
        <v>1906.95</v>
      </c>
    </row>
    <row r="1653" spans="2:8" s="197" customFormat="1" x14ac:dyDescent="0.25">
      <c r="B1653" s="203"/>
      <c r="C1653" s="65"/>
      <c r="D1653" s="66"/>
      <c r="E1653" s="66"/>
      <c r="F1653" s="67"/>
      <c r="G1653" s="115" t="s">
        <v>165</v>
      </c>
      <c r="H1653" s="373">
        <f>+SUM(H1650:H1652)</f>
        <v>11441.7</v>
      </c>
    </row>
    <row r="1654" spans="2:8" s="197" customFormat="1" x14ac:dyDescent="0.25">
      <c r="B1654" s="203"/>
      <c r="C1654" s="65"/>
      <c r="D1654" s="66"/>
      <c r="E1654" s="66"/>
      <c r="F1654" s="67"/>
      <c r="G1654" s="65"/>
      <c r="H1654" s="204"/>
    </row>
    <row r="1655" spans="2:8" s="197" customFormat="1" x14ac:dyDescent="0.25">
      <c r="B1655" s="203"/>
      <c r="C1655" s="129" t="s">
        <v>188</v>
      </c>
      <c r="D1655" s="66"/>
      <c r="E1655" s="66"/>
      <c r="F1655" s="117" t="s">
        <v>189</v>
      </c>
      <c r="G1655" s="118"/>
      <c r="H1655" s="379">
        <f>H1646+H1653</f>
        <v>49580.7</v>
      </c>
    </row>
    <row r="1656" spans="2:8" s="197" customFormat="1" x14ac:dyDescent="0.25">
      <c r="B1656" s="229"/>
      <c r="C1656" s="185"/>
      <c r="D1656" s="185"/>
      <c r="E1656" s="185"/>
      <c r="F1656" s="185"/>
      <c r="G1656" s="185"/>
      <c r="H1656" s="230"/>
    </row>
    <row r="1657" spans="2:8" s="197" customFormat="1" x14ac:dyDescent="0.25">
      <c r="B1657" s="229"/>
      <c r="C1657" s="185"/>
      <c r="D1657" s="185"/>
      <c r="E1657" s="185"/>
      <c r="F1657" s="134" t="s">
        <v>190</v>
      </c>
      <c r="G1657" s="185"/>
      <c r="H1657" s="230"/>
    </row>
    <row r="1658" spans="2:8" s="197" customFormat="1" x14ac:dyDescent="0.25">
      <c r="B1658" s="229"/>
      <c r="C1658" s="185"/>
      <c r="D1658" s="185"/>
      <c r="E1658" s="185"/>
      <c r="F1658" s="134" t="s">
        <v>191</v>
      </c>
      <c r="G1658" s="185"/>
      <c r="H1658" s="230"/>
    </row>
    <row r="1659" spans="2:8" s="197" customFormat="1" x14ac:dyDescent="0.25">
      <c r="B1659" s="229"/>
      <c r="C1659" s="185"/>
      <c r="D1659" s="185"/>
      <c r="E1659" s="185"/>
      <c r="F1659" s="134" t="s">
        <v>192</v>
      </c>
      <c r="G1659" s="185"/>
      <c r="H1659" s="230"/>
    </row>
    <row r="1660" spans="2:8" s="197" customFormat="1" x14ac:dyDescent="0.25">
      <c r="B1660" s="229"/>
      <c r="C1660" s="185"/>
      <c r="D1660" s="185"/>
      <c r="E1660" s="185"/>
      <c r="F1660" s="134" t="s">
        <v>193</v>
      </c>
      <c r="G1660" s="185"/>
      <c r="H1660" s="230"/>
    </row>
    <row r="1661" spans="2:8" s="197" customFormat="1" x14ac:dyDescent="0.25">
      <c r="B1661" s="229"/>
      <c r="C1661" s="185"/>
      <c r="D1661" s="185"/>
      <c r="E1661" s="185"/>
      <c r="F1661" s="185"/>
      <c r="G1661" s="185"/>
      <c r="H1661" s="230"/>
    </row>
    <row r="1662" spans="2:8" s="197" customFormat="1" x14ac:dyDescent="0.25">
      <c r="B1662" s="229"/>
      <c r="C1662" s="135" t="s">
        <v>194</v>
      </c>
      <c r="D1662" s="185"/>
      <c r="E1662" s="185"/>
      <c r="F1662" s="185"/>
      <c r="G1662" s="185"/>
      <c r="H1662" s="230"/>
    </row>
    <row r="1663" spans="2:8" s="197" customFormat="1" x14ac:dyDescent="0.25">
      <c r="B1663" s="229"/>
      <c r="C1663" s="136" t="s">
        <v>195</v>
      </c>
      <c r="D1663" s="185"/>
      <c r="E1663" s="185"/>
      <c r="F1663" s="185"/>
      <c r="G1663" s="185"/>
      <c r="H1663" s="230"/>
    </row>
    <row r="1664" spans="2:8" s="197" customFormat="1" x14ac:dyDescent="0.25">
      <c r="B1664" s="229"/>
      <c r="C1664" s="137">
        <v>1</v>
      </c>
      <c r="D1664" s="185"/>
      <c r="E1664" s="185"/>
      <c r="F1664" s="185"/>
      <c r="G1664" s="185"/>
      <c r="H1664" s="230"/>
    </row>
    <row r="1665" spans="2:8" s="197" customFormat="1" x14ac:dyDescent="0.25">
      <c r="B1665" s="229"/>
      <c r="C1665" s="137">
        <v>2</v>
      </c>
      <c r="D1665" s="185"/>
      <c r="E1665" s="185"/>
      <c r="F1665" s="185"/>
      <c r="G1665" s="185"/>
      <c r="H1665" s="230"/>
    </row>
    <row r="1666" spans="2:8" s="197" customFormat="1" x14ac:dyDescent="0.25">
      <c r="B1666" s="229"/>
      <c r="C1666" s="137">
        <v>3</v>
      </c>
      <c r="D1666" s="185"/>
      <c r="E1666" s="185"/>
      <c r="F1666" s="185"/>
      <c r="G1666" s="185"/>
      <c r="H1666" s="230"/>
    </row>
    <row r="1667" spans="2:8" s="197" customFormat="1" x14ac:dyDescent="0.25">
      <c r="B1667" s="229"/>
      <c r="C1667" s="137"/>
      <c r="D1667" s="185"/>
      <c r="E1667" s="185"/>
      <c r="F1667" s="134" t="s">
        <v>190</v>
      </c>
      <c r="G1667" s="185"/>
      <c r="H1667" s="230"/>
    </row>
    <row r="1668" spans="2:8" s="197" customFormat="1" x14ac:dyDescent="0.25">
      <c r="B1668" s="229"/>
      <c r="C1668" s="185"/>
      <c r="D1668" s="185"/>
      <c r="E1668" s="185"/>
      <c r="F1668" s="134" t="s">
        <v>191</v>
      </c>
      <c r="G1668" s="185"/>
      <c r="H1668" s="230"/>
    </row>
    <row r="1669" spans="2:8" s="197" customFormat="1" x14ac:dyDescent="0.25">
      <c r="B1669" s="229"/>
      <c r="C1669" s="185"/>
      <c r="D1669" s="185"/>
      <c r="E1669" s="185"/>
      <c r="F1669" s="134" t="s">
        <v>196</v>
      </c>
      <c r="G1669" s="185"/>
      <c r="H1669" s="230"/>
    </row>
    <row r="1670" spans="2:8" s="197" customFormat="1" x14ac:dyDescent="0.25">
      <c r="B1670" s="229"/>
      <c r="C1670" s="185"/>
      <c r="D1670" s="185"/>
      <c r="E1670" s="185"/>
      <c r="F1670" s="134" t="s">
        <v>193</v>
      </c>
      <c r="G1670" s="185"/>
      <c r="H1670" s="230"/>
    </row>
    <row r="1671" spans="2:8" s="197" customFormat="1" x14ac:dyDescent="0.25">
      <c r="B1671" s="231"/>
      <c r="H1671" s="232"/>
    </row>
    <row r="1672" spans="2:8" s="267" customFormat="1" x14ac:dyDescent="0.25">
      <c r="B1672" s="853"/>
      <c r="C1672" s="854"/>
      <c r="D1672" s="859" t="s">
        <v>148</v>
      </c>
      <c r="E1672" s="860"/>
      <c r="F1672" s="861"/>
      <c r="G1672" s="198" t="s">
        <v>149</v>
      </c>
      <c r="H1672" s="199" t="s">
        <v>150</v>
      </c>
    </row>
    <row r="1673" spans="2:8" s="267" customFormat="1" x14ac:dyDescent="0.25">
      <c r="B1673" s="855"/>
      <c r="C1673" s="856"/>
      <c r="D1673" s="862"/>
      <c r="E1673" s="863"/>
      <c r="F1673" s="864"/>
      <c r="G1673" s="59" t="s">
        <v>151</v>
      </c>
      <c r="H1673" s="200"/>
    </row>
    <row r="1674" spans="2:8" s="267" customFormat="1" x14ac:dyDescent="0.25">
      <c r="B1674" s="855"/>
      <c r="C1674" s="856"/>
      <c r="D1674" s="862"/>
      <c r="E1674" s="863"/>
      <c r="F1674" s="864"/>
      <c r="G1674" s="59" t="s">
        <v>152</v>
      </c>
      <c r="H1674" s="201">
        <v>44901</v>
      </c>
    </row>
    <row r="1675" spans="2:8" s="267" customFormat="1" x14ac:dyDescent="0.25">
      <c r="B1675" s="857"/>
      <c r="C1675" s="858"/>
      <c r="D1675" s="865"/>
      <c r="E1675" s="866"/>
      <c r="F1675" s="867"/>
      <c r="G1675" s="62"/>
      <c r="H1675" s="202"/>
    </row>
    <row r="1676" spans="2:8" s="267" customFormat="1" x14ac:dyDescent="0.25">
      <c r="B1676" s="203"/>
      <c r="C1676" s="65"/>
      <c r="D1676" s="66"/>
      <c r="E1676" s="66"/>
      <c r="F1676" s="67"/>
      <c r="G1676" s="65"/>
      <c r="H1676" s="204"/>
    </row>
    <row r="1677" spans="2:8" s="267" customFormat="1" x14ac:dyDescent="0.25">
      <c r="B1677" s="205" t="s">
        <v>153</v>
      </c>
      <c r="C1677" s="868" t="str">
        <f>PRESUPUESTO!F41</f>
        <v>SUMINSITRO E INSTALACION E TUBERIA HIDRAULICA 1/2". Incluye accesorios como codos, tee y tapones.</v>
      </c>
      <c r="D1677" s="868"/>
      <c r="E1677" s="868"/>
      <c r="F1677" s="868"/>
      <c r="G1677" s="868"/>
      <c r="H1677" s="206" t="s">
        <v>154</v>
      </c>
    </row>
    <row r="1678" spans="2:8" s="267" customFormat="1" x14ac:dyDescent="0.25">
      <c r="B1678" s="648">
        <f>PRESUPUESTO!B41</f>
        <v>4.0699999999999985</v>
      </c>
      <c r="C1678" s="868"/>
      <c r="D1678" s="868"/>
      <c r="E1678" s="868"/>
      <c r="F1678" s="868"/>
      <c r="G1678" s="868"/>
      <c r="H1678" s="206" t="str">
        <f>PRESUPUESTO!G41</f>
        <v>ML</v>
      </c>
    </row>
    <row r="1679" spans="2:8" s="267" customFormat="1" x14ac:dyDescent="0.25">
      <c r="B1679" s="208" t="s">
        <v>155</v>
      </c>
      <c r="C1679" s="65"/>
      <c r="D1679" s="66"/>
      <c r="E1679" s="66"/>
      <c r="F1679" s="67"/>
      <c r="G1679" s="65"/>
      <c r="H1679" s="204"/>
    </row>
    <row r="1680" spans="2:8" s="267" customFormat="1" x14ac:dyDescent="0.25">
      <c r="B1680" s="209" t="s">
        <v>156</v>
      </c>
      <c r="C1680" s="74"/>
      <c r="D1680" s="75" t="s">
        <v>157</v>
      </c>
      <c r="E1680" s="75" t="s">
        <v>158</v>
      </c>
      <c r="F1680" s="75" t="s">
        <v>159</v>
      </c>
      <c r="G1680" s="76" t="s">
        <v>160</v>
      </c>
      <c r="H1680" s="210"/>
    </row>
    <row r="1681" spans="2:11" s="267" customFormat="1" ht="14.45" customHeight="1" x14ac:dyDescent="0.25">
      <c r="B1681" s="869" t="s">
        <v>161</v>
      </c>
      <c r="C1681" s="869"/>
      <c r="D1681" s="98" t="s">
        <v>162</v>
      </c>
      <c r="E1681" s="386">
        <v>0.03</v>
      </c>
      <c r="F1681" s="371">
        <f>+H1711</f>
        <v>23940.68181818182</v>
      </c>
      <c r="G1681" s="372">
        <f>F1681*E1681</f>
        <v>718.22045454545457</v>
      </c>
      <c r="H1681" s="878"/>
    </row>
    <row r="1682" spans="2:11" s="267" customFormat="1" x14ac:dyDescent="0.25">
      <c r="B1682" s="869"/>
      <c r="C1682" s="869"/>
      <c r="D1682" s="98"/>
      <c r="E1682" s="387"/>
      <c r="F1682" s="371"/>
      <c r="G1682" s="372">
        <f>+F1682*E1682</f>
        <v>0</v>
      </c>
      <c r="H1682" s="879"/>
    </row>
    <row r="1683" spans="2:11" s="267" customFormat="1" ht="15" customHeight="1" x14ac:dyDescent="0.25">
      <c r="B1683" s="872"/>
      <c r="C1683" s="872"/>
      <c r="D1683" s="157"/>
      <c r="E1683" s="339"/>
      <c r="F1683" s="164"/>
      <c r="G1683" s="372">
        <f>+F1683*E1683</f>
        <v>0</v>
      </c>
      <c r="H1683" s="879"/>
      <c r="K1683" s="282"/>
    </row>
    <row r="1684" spans="2:11" s="267" customFormat="1" ht="15" customHeight="1" x14ac:dyDescent="0.25">
      <c r="B1684" s="872"/>
      <c r="C1684" s="872"/>
      <c r="D1684" s="157"/>
      <c r="E1684" s="98"/>
      <c r="F1684" s="371"/>
      <c r="G1684" s="372">
        <f>+F1684*E1684</f>
        <v>0</v>
      </c>
      <c r="H1684" s="880"/>
      <c r="K1684" s="282"/>
    </row>
    <row r="1685" spans="2:11" s="267" customFormat="1" x14ac:dyDescent="0.25">
      <c r="B1685" s="213"/>
      <c r="C1685" s="175"/>
      <c r="D1685" s="176"/>
      <c r="E1685" s="176"/>
      <c r="F1685" s="177"/>
      <c r="G1685" s="178" t="s">
        <v>165</v>
      </c>
      <c r="H1685" s="373">
        <f>+SUM(G1681:G1684)</f>
        <v>718.22045454545457</v>
      </c>
    </row>
    <row r="1686" spans="2:11" s="267" customFormat="1" x14ac:dyDescent="0.25">
      <c r="B1686" s="213"/>
      <c r="C1686" s="175"/>
      <c r="D1686" s="176"/>
      <c r="E1686" s="176"/>
      <c r="F1686" s="177"/>
      <c r="G1686" s="175"/>
      <c r="H1686" s="204"/>
      <c r="K1686" s="283"/>
    </row>
    <row r="1687" spans="2:11" s="267" customFormat="1" x14ac:dyDescent="0.25">
      <c r="B1687" s="216" t="s">
        <v>166</v>
      </c>
      <c r="C1687" s="175"/>
      <c r="D1687" s="176"/>
      <c r="E1687" s="176"/>
      <c r="F1687" s="177"/>
      <c r="G1687" s="175"/>
      <c r="H1687" s="204"/>
      <c r="K1687" s="282"/>
    </row>
    <row r="1688" spans="2:11" s="267" customFormat="1" x14ac:dyDescent="0.25">
      <c r="B1688" s="209" t="s">
        <v>156</v>
      </c>
      <c r="C1688" s="74"/>
      <c r="D1688" s="75" t="s">
        <v>157</v>
      </c>
      <c r="E1688" s="75" t="s">
        <v>158</v>
      </c>
      <c r="F1688" s="158" t="s">
        <v>160</v>
      </c>
      <c r="G1688" s="76" t="s">
        <v>167</v>
      </c>
      <c r="H1688" s="210"/>
    </row>
    <row r="1689" spans="2:11" s="267" customFormat="1" ht="15" customHeight="1" x14ac:dyDescent="0.25">
      <c r="B1689" s="877" t="s">
        <v>323</v>
      </c>
      <c r="C1689" s="877"/>
      <c r="D1689" s="157" t="s">
        <v>16</v>
      </c>
      <c r="E1689" s="157">
        <v>1.1000000000000001</v>
      </c>
      <c r="F1689" s="164">
        <v>2700</v>
      </c>
      <c r="G1689" s="372">
        <f t="shared" ref="G1689:G1696" si="47">F1689*E1689</f>
        <v>2970.0000000000005</v>
      </c>
      <c r="H1689" s="878"/>
    </row>
    <row r="1690" spans="2:11" s="267" customFormat="1" x14ac:dyDescent="0.25">
      <c r="B1690" s="876" t="s">
        <v>318</v>
      </c>
      <c r="C1690" s="881"/>
      <c r="D1690" s="300" t="s">
        <v>20</v>
      </c>
      <c r="E1690" s="300">
        <f>0.0166666666666667</f>
        <v>1.6666666666666701E-2</v>
      </c>
      <c r="F1690" s="374">
        <v>49000</v>
      </c>
      <c r="G1690" s="372">
        <f t="shared" si="47"/>
        <v>816.66666666666833</v>
      </c>
      <c r="H1690" s="879"/>
    </row>
    <row r="1691" spans="2:11" s="267" customFormat="1" ht="15" customHeight="1" x14ac:dyDescent="0.25">
      <c r="B1691" s="915" t="s">
        <v>320</v>
      </c>
      <c r="C1691" s="918"/>
      <c r="D1691" s="157" t="s">
        <v>20</v>
      </c>
      <c r="E1691" s="340">
        <f>+E1690</f>
        <v>1.6666666666666701E-2</v>
      </c>
      <c r="F1691" s="369">
        <v>95000</v>
      </c>
      <c r="G1691" s="372">
        <f t="shared" si="47"/>
        <v>1583.3333333333367</v>
      </c>
      <c r="H1691" s="879"/>
    </row>
    <row r="1692" spans="2:11" s="267" customFormat="1" x14ac:dyDescent="0.25">
      <c r="B1692" s="869" t="s">
        <v>324</v>
      </c>
      <c r="C1692" s="869"/>
      <c r="D1692" s="157" t="s">
        <v>20</v>
      </c>
      <c r="E1692" s="157">
        <v>1</v>
      </c>
      <c r="F1692" s="164">
        <v>500</v>
      </c>
      <c r="G1692" s="372">
        <f t="shared" si="47"/>
        <v>500</v>
      </c>
      <c r="H1692" s="879"/>
    </row>
    <row r="1693" spans="2:11" s="267" customFormat="1" x14ac:dyDescent="0.25">
      <c r="B1693" s="869"/>
      <c r="C1693" s="869"/>
      <c r="D1693" s="157"/>
      <c r="E1693" s="157"/>
      <c r="F1693" s="164"/>
      <c r="G1693" s="372">
        <f t="shared" si="47"/>
        <v>0</v>
      </c>
      <c r="H1693" s="879"/>
    </row>
    <row r="1694" spans="2:11" s="267" customFormat="1" ht="15" customHeight="1" x14ac:dyDescent="0.25">
      <c r="B1694" s="875"/>
      <c r="C1694" s="875"/>
      <c r="D1694" s="157"/>
      <c r="E1694" s="157"/>
      <c r="F1694" s="370"/>
      <c r="G1694" s="372">
        <f t="shared" si="47"/>
        <v>0</v>
      </c>
      <c r="H1694" s="879"/>
    </row>
    <row r="1695" spans="2:11" s="267" customFormat="1" x14ac:dyDescent="0.25">
      <c r="B1695" s="875"/>
      <c r="C1695" s="875"/>
      <c r="D1695" s="157"/>
      <c r="E1695" s="157"/>
      <c r="F1695" s="370"/>
      <c r="G1695" s="372">
        <f t="shared" si="47"/>
        <v>0</v>
      </c>
      <c r="H1695" s="879"/>
    </row>
    <row r="1696" spans="2:11" s="267" customFormat="1" x14ac:dyDescent="0.25">
      <c r="B1696" s="875"/>
      <c r="C1696" s="875"/>
      <c r="D1696" s="157"/>
      <c r="E1696" s="165"/>
      <c r="F1696" s="370"/>
      <c r="G1696" s="372">
        <f t="shared" si="47"/>
        <v>0</v>
      </c>
      <c r="H1696" s="880"/>
    </row>
    <row r="1697" spans="2:12" s="267" customFormat="1" x14ac:dyDescent="0.25">
      <c r="B1697" s="213"/>
      <c r="C1697" s="175"/>
      <c r="D1697" s="176"/>
      <c r="E1697" s="176"/>
      <c r="F1697" s="177"/>
      <c r="G1697" s="178" t="s">
        <v>165</v>
      </c>
      <c r="H1697" s="373">
        <f>+SUM(G1689:G1696)</f>
        <v>5870.0000000000055</v>
      </c>
    </row>
    <row r="1698" spans="2:12" s="267" customFormat="1" x14ac:dyDescent="0.25">
      <c r="B1698" s="213"/>
      <c r="C1698" s="175"/>
      <c r="D1698" s="176"/>
      <c r="E1698" s="176"/>
      <c r="F1698" s="177"/>
      <c r="G1698" s="175"/>
      <c r="H1698" s="204"/>
    </row>
    <row r="1699" spans="2:12" s="267" customFormat="1" x14ac:dyDescent="0.25">
      <c r="B1699" s="216" t="s">
        <v>174</v>
      </c>
      <c r="C1699" s="175"/>
      <c r="D1699" s="176"/>
      <c r="E1699" s="176"/>
      <c r="F1699" s="177"/>
      <c r="G1699" s="175"/>
      <c r="H1699" s="204"/>
    </row>
    <row r="1700" spans="2:12" s="267" customFormat="1" x14ac:dyDescent="0.25">
      <c r="B1700" s="209" t="s">
        <v>156</v>
      </c>
      <c r="C1700" s="74"/>
      <c r="D1700" s="75" t="s">
        <v>175</v>
      </c>
      <c r="E1700" s="75" t="s">
        <v>176</v>
      </c>
      <c r="F1700" s="158" t="s">
        <v>177</v>
      </c>
      <c r="G1700" s="76" t="s">
        <v>178</v>
      </c>
      <c r="H1700" s="218" t="s">
        <v>160</v>
      </c>
    </row>
    <row r="1701" spans="2:12" s="267" customFormat="1" x14ac:dyDescent="0.25">
      <c r="B1701" s="876"/>
      <c r="C1701" s="876"/>
      <c r="D1701" s="157"/>
      <c r="E1701" s="165"/>
      <c r="F1701" s="166"/>
      <c r="G1701" s="372">
        <f>F1701*E1701</f>
        <v>0</v>
      </c>
      <c r="H1701" s="376">
        <f>+E1701*F1701*G1701</f>
        <v>0</v>
      </c>
    </row>
    <row r="1702" spans="2:12" s="267" customFormat="1" x14ac:dyDescent="0.25">
      <c r="B1702" s="869"/>
      <c r="C1702" s="869"/>
      <c r="D1702" s="157"/>
      <c r="E1702" s="165"/>
      <c r="F1702" s="167"/>
      <c r="G1702" s="372">
        <f>F1702*E1702</f>
        <v>0</v>
      </c>
      <c r="H1702" s="376">
        <f>+E1702*F1702*G1702</f>
        <v>0</v>
      </c>
    </row>
    <row r="1703" spans="2:12" s="267" customFormat="1" x14ac:dyDescent="0.25">
      <c r="B1703" s="875"/>
      <c r="C1703" s="875"/>
      <c r="D1703" s="157"/>
      <c r="E1703" s="165"/>
      <c r="F1703" s="168"/>
      <c r="G1703" s="372">
        <f>F1703*E1703</f>
        <v>0</v>
      </c>
      <c r="H1703" s="376">
        <f>+E1703*F1703*G1703</f>
        <v>0</v>
      </c>
    </row>
    <row r="1704" spans="2:12" s="267" customFormat="1" x14ac:dyDescent="0.25">
      <c r="B1704" s="213"/>
      <c r="C1704" s="175"/>
      <c r="D1704" s="176"/>
      <c r="E1704" s="176"/>
      <c r="F1704" s="177"/>
      <c r="G1704" s="178" t="s">
        <v>165</v>
      </c>
      <c r="H1704" s="373">
        <f>+SUM(H1701:H1703)</f>
        <v>0</v>
      </c>
    </row>
    <row r="1705" spans="2:12" s="267" customFormat="1" x14ac:dyDescent="0.25">
      <c r="B1705" s="213"/>
      <c r="C1705" s="175"/>
      <c r="D1705" s="176"/>
      <c r="E1705" s="176"/>
      <c r="F1705" s="177"/>
      <c r="G1705" s="175"/>
      <c r="H1705" s="204"/>
    </row>
    <row r="1706" spans="2:12" s="267" customFormat="1" x14ac:dyDescent="0.25">
      <c r="B1706" s="216" t="s">
        <v>179</v>
      </c>
      <c r="C1706" s="175"/>
      <c r="D1706" s="176"/>
      <c r="E1706" s="176"/>
      <c r="F1706" s="177"/>
      <c r="G1706" s="175"/>
      <c r="H1706" s="204"/>
    </row>
    <row r="1707" spans="2:12" s="267" customFormat="1" x14ac:dyDescent="0.25">
      <c r="B1707" s="220" t="s">
        <v>180</v>
      </c>
      <c r="C1707" s="169" t="s">
        <v>181</v>
      </c>
      <c r="D1707" s="75" t="s">
        <v>182</v>
      </c>
      <c r="E1707" s="75" t="s">
        <v>183</v>
      </c>
      <c r="F1707" s="158" t="s">
        <v>184</v>
      </c>
      <c r="G1707" s="170" t="s">
        <v>185</v>
      </c>
      <c r="H1707" s="210"/>
    </row>
    <row r="1708" spans="2:12" s="267" customFormat="1" x14ac:dyDescent="0.25">
      <c r="B1708" s="221" t="s">
        <v>81</v>
      </c>
      <c r="C1708" s="110">
        <f>+VLOOKUP(B1708,MO!$D$13:$E$80,2,FALSE)</f>
        <v>94900</v>
      </c>
      <c r="D1708" s="222">
        <v>0.85</v>
      </c>
      <c r="E1708" s="372">
        <f>C1708+(C1708*D1708)</f>
        <v>175565</v>
      </c>
      <c r="F1708" s="172">
        <v>11</v>
      </c>
      <c r="G1708" s="377">
        <f>+E1708/F1708</f>
        <v>15960.454545454546</v>
      </c>
      <c r="H1708" s="878"/>
      <c r="L1708" s="388"/>
    </row>
    <row r="1709" spans="2:12" s="267" customFormat="1" x14ac:dyDescent="0.25">
      <c r="B1709" s="221" t="s">
        <v>85</v>
      </c>
      <c r="C1709" s="110">
        <f>+VLOOKUP(B1709,MO!$D$13:$E$80,2,FALSE)</f>
        <v>47450</v>
      </c>
      <c r="D1709" s="222">
        <v>0.85</v>
      </c>
      <c r="E1709" s="372">
        <f>C1709+(C1709*D1709)</f>
        <v>87782.5</v>
      </c>
      <c r="F1709" s="172">
        <f>+F1708</f>
        <v>11</v>
      </c>
      <c r="G1709" s="377">
        <f>+E1709/F1709</f>
        <v>7980.227272727273</v>
      </c>
      <c r="H1709" s="879"/>
    </row>
    <row r="1710" spans="2:12" s="267" customFormat="1" x14ac:dyDescent="0.25">
      <c r="B1710" s="223"/>
      <c r="C1710" s="110"/>
      <c r="D1710" s="222"/>
      <c r="E1710" s="224"/>
      <c r="F1710" s="172"/>
      <c r="G1710" s="377"/>
      <c r="H1710" s="880"/>
    </row>
    <row r="1711" spans="2:12" s="267" customFormat="1" x14ac:dyDescent="0.25">
      <c r="B1711" s="203"/>
      <c r="C1711" s="65"/>
      <c r="D1711" s="66"/>
      <c r="E1711" s="66"/>
      <c r="F1711" s="67"/>
      <c r="G1711" s="115" t="s">
        <v>165</v>
      </c>
      <c r="H1711" s="373">
        <f>+SUM(G1708:G1710)</f>
        <v>23940.68181818182</v>
      </c>
    </row>
    <row r="1712" spans="2:12" s="267" customFormat="1" x14ac:dyDescent="0.25">
      <c r="B1712" s="203"/>
      <c r="C1712" s="65"/>
      <c r="D1712" s="66"/>
      <c r="E1712" s="66"/>
      <c r="F1712" s="67"/>
      <c r="G1712" s="65"/>
      <c r="H1712" s="225"/>
    </row>
    <row r="1713" spans="2:8" s="267" customFormat="1" ht="15.75" x14ac:dyDescent="0.25">
      <c r="B1713" s="203"/>
      <c r="C1713" s="65"/>
      <c r="D1713" s="66"/>
      <c r="E1713" s="66"/>
      <c r="F1713" s="117" t="s">
        <v>186</v>
      </c>
      <c r="G1713" s="118"/>
      <c r="H1713" s="119">
        <f>ROUND(H1711+H1704+H1697+H1685,0)</f>
        <v>30529</v>
      </c>
    </row>
    <row r="1714" spans="2:8" s="267" customFormat="1" x14ac:dyDescent="0.25">
      <c r="B1714" s="203"/>
      <c r="C1714" s="65"/>
      <c r="D1714" s="66"/>
      <c r="E1714" s="66"/>
      <c r="F1714" s="67"/>
      <c r="G1714" s="65"/>
      <c r="H1714" s="204"/>
    </row>
    <row r="1715" spans="2:8" s="267" customFormat="1" x14ac:dyDescent="0.25">
      <c r="B1715" s="208" t="s">
        <v>187</v>
      </c>
      <c r="C1715" s="65"/>
      <c r="D1715" s="66"/>
      <c r="E1715" s="66"/>
      <c r="F1715" s="67"/>
      <c r="G1715" s="65"/>
      <c r="H1715" s="204"/>
    </row>
    <row r="1716" spans="2:8" s="267" customFormat="1" x14ac:dyDescent="0.25">
      <c r="B1716" s="226" t="s">
        <v>31</v>
      </c>
      <c r="C1716" s="121"/>
      <c r="D1716" s="122"/>
      <c r="E1716" s="122"/>
      <c r="F1716" s="123" t="s">
        <v>72</v>
      </c>
      <c r="G1716" s="124"/>
      <c r="H1716" s="210"/>
    </row>
    <row r="1717" spans="2:8" s="267" customFormat="1" x14ac:dyDescent="0.25">
      <c r="B1717" s="851" t="s">
        <v>24</v>
      </c>
      <c r="C1717" s="851"/>
      <c r="D1717" s="125"/>
      <c r="E1717" s="125"/>
      <c r="F1717" s="271">
        <f>+F1583</f>
        <v>0.2</v>
      </c>
      <c r="G1717" s="127"/>
      <c r="H1717" s="378">
        <f>H1713*F1717</f>
        <v>6105.8</v>
      </c>
    </row>
    <row r="1718" spans="2:8" s="267" customFormat="1" x14ac:dyDescent="0.25">
      <c r="B1718" s="851" t="s">
        <v>25</v>
      </c>
      <c r="C1718" s="851"/>
      <c r="D1718" s="125"/>
      <c r="E1718" s="125"/>
      <c r="F1718" s="271">
        <f>+F1584</f>
        <v>0.05</v>
      </c>
      <c r="G1718" s="127"/>
      <c r="H1718" s="378">
        <f>H1713*F1718</f>
        <v>1526.45</v>
      </c>
    </row>
    <row r="1719" spans="2:8" s="267" customFormat="1" x14ac:dyDescent="0.25">
      <c r="B1719" s="888" t="s">
        <v>27</v>
      </c>
      <c r="C1719" s="888"/>
      <c r="D1719" s="125"/>
      <c r="E1719" s="125"/>
      <c r="F1719" s="271">
        <f>+F1585</f>
        <v>0.05</v>
      </c>
      <c r="G1719" s="127"/>
      <c r="H1719" s="378">
        <f>H1713*F1719</f>
        <v>1526.45</v>
      </c>
    </row>
    <row r="1720" spans="2:8" s="267" customFormat="1" x14ac:dyDescent="0.25">
      <c r="B1720" s="203"/>
      <c r="C1720" s="65"/>
      <c r="D1720" s="66"/>
      <c r="E1720" s="66"/>
      <c r="F1720" s="67"/>
      <c r="G1720" s="115" t="s">
        <v>165</v>
      </c>
      <c r="H1720" s="373">
        <f>+SUM(H1717:H1719)</f>
        <v>9158.7000000000007</v>
      </c>
    </row>
    <row r="1721" spans="2:8" s="267" customFormat="1" x14ac:dyDescent="0.25">
      <c r="B1721" s="203"/>
      <c r="C1721" s="65"/>
      <c r="D1721" s="66"/>
      <c r="E1721" s="66"/>
      <c r="F1721" s="67"/>
      <c r="G1721" s="65"/>
      <c r="H1721" s="204"/>
    </row>
    <row r="1722" spans="2:8" s="267" customFormat="1" x14ac:dyDescent="0.25">
      <c r="B1722" s="203"/>
      <c r="C1722" s="129" t="s">
        <v>188</v>
      </c>
      <c r="D1722" s="66"/>
      <c r="E1722" s="66"/>
      <c r="F1722" s="117" t="s">
        <v>189</v>
      </c>
      <c r="G1722" s="118"/>
      <c r="H1722" s="379">
        <f>H1713+H1720</f>
        <v>39687.699999999997</v>
      </c>
    </row>
    <row r="1723" spans="2:8" s="267" customFormat="1" x14ac:dyDescent="0.25">
      <c r="B1723" s="272"/>
      <c r="C1723" s="273"/>
      <c r="D1723" s="273"/>
      <c r="E1723" s="273"/>
      <c r="F1723" s="273"/>
      <c r="G1723" s="273"/>
      <c r="H1723" s="274"/>
    </row>
    <row r="1724" spans="2:8" s="267" customFormat="1" x14ac:dyDescent="0.25">
      <c r="B1724" s="272"/>
      <c r="C1724" s="273"/>
      <c r="D1724" s="273"/>
      <c r="E1724" s="273"/>
      <c r="F1724" s="134" t="s">
        <v>190</v>
      </c>
      <c r="G1724" s="273"/>
      <c r="H1724" s="274"/>
    </row>
    <row r="1725" spans="2:8" s="267" customFormat="1" x14ac:dyDescent="0.25">
      <c r="B1725" s="272"/>
      <c r="C1725" s="273"/>
      <c r="D1725" s="273"/>
      <c r="E1725" s="273"/>
      <c r="F1725" s="134" t="s">
        <v>191</v>
      </c>
      <c r="G1725" s="273"/>
      <c r="H1725" s="274"/>
    </row>
    <row r="1726" spans="2:8" s="267" customFormat="1" x14ac:dyDescent="0.25">
      <c r="B1726" s="272"/>
      <c r="C1726" s="273"/>
      <c r="D1726" s="273"/>
      <c r="E1726" s="273"/>
      <c r="F1726" s="134" t="s">
        <v>192</v>
      </c>
      <c r="G1726" s="273"/>
      <c r="H1726" s="274"/>
    </row>
    <row r="1727" spans="2:8" s="267" customFormat="1" x14ac:dyDescent="0.25">
      <c r="B1727" s="272"/>
      <c r="C1727" s="273"/>
      <c r="D1727" s="273"/>
      <c r="E1727" s="273"/>
      <c r="F1727" s="134" t="s">
        <v>193</v>
      </c>
      <c r="G1727" s="273"/>
      <c r="H1727" s="274"/>
    </row>
    <row r="1728" spans="2:8" s="267" customFormat="1" x14ac:dyDescent="0.25">
      <c r="B1728" s="272"/>
      <c r="C1728" s="273"/>
      <c r="D1728" s="273"/>
      <c r="E1728" s="273"/>
      <c r="F1728" s="273"/>
      <c r="G1728" s="273"/>
      <c r="H1728" s="274"/>
    </row>
    <row r="1729" spans="2:8" s="267" customFormat="1" x14ac:dyDescent="0.25">
      <c r="B1729" s="272"/>
      <c r="C1729" s="135" t="s">
        <v>194</v>
      </c>
      <c r="D1729" s="273"/>
      <c r="E1729" s="273"/>
      <c r="F1729" s="273"/>
      <c r="G1729" s="273"/>
      <c r="H1729" s="274"/>
    </row>
    <row r="1730" spans="2:8" s="267" customFormat="1" x14ac:dyDescent="0.25">
      <c r="B1730" s="272"/>
      <c r="C1730" s="136" t="s">
        <v>195</v>
      </c>
      <c r="D1730" s="273"/>
      <c r="E1730" s="273"/>
      <c r="F1730" s="273"/>
      <c r="G1730" s="273"/>
      <c r="H1730" s="274"/>
    </row>
    <row r="1731" spans="2:8" s="267" customFormat="1" x14ac:dyDescent="0.25">
      <c r="B1731" s="272"/>
      <c r="C1731" s="137">
        <v>1</v>
      </c>
      <c r="D1731" s="273"/>
      <c r="E1731" s="273"/>
      <c r="F1731" s="273"/>
      <c r="G1731" s="273"/>
      <c r="H1731" s="274"/>
    </row>
    <row r="1732" spans="2:8" s="267" customFormat="1" x14ac:dyDescent="0.25">
      <c r="B1732" s="272"/>
      <c r="C1732" s="137">
        <v>2</v>
      </c>
      <c r="D1732" s="273"/>
      <c r="E1732" s="273"/>
      <c r="F1732" s="273"/>
      <c r="G1732" s="273"/>
      <c r="H1732" s="274"/>
    </row>
    <row r="1733" spans="2:8" s="267" customFormat="1" x14ac:dyDescent="0.25">
      <c r="B1733" s="272"/>
      <c r="C1733" s="137">
        <v>3</v>
      </c>
      <c r="D1733" s="273"/>
      <c r="E1733" s="273"/>
      <c r="F1733" s="273"/>
      <c r="G1733" s="273"/>
      <c r="H1733" s="274"/>
    </row>
    <row r="1734" spans="2:8" s="267" customFormat="1" x14ac:dyDescent="0.25">
      <c r="B1734" s="272"/>
      <c r="C1734" s="137"/>
      <c r="D1734" s="273"/>
      <c r="E1734" s="273"/>
      <c r="F1734" s="134" t="s">
        <v>190</v>
      </c>
      <c r="G1734" s="273"/>
      <c r="H1734" s="274"/>
    </row>
    <row r="1735" spans="2:8" s="267" customFormat="1" x14ac:dyDescent="0.25">
      <c r="B1735" s="272"/>
      <c r="C1735" s="273"/>
      <c r="D1735" s="273"/>
      <c r="E1735" s="273"/>
      <c r="F1735" s="134" t="s">
        <v>191</v>
      </c>
      <c r="G1735" s="273"/>
      <c r="H1735" s="274"/>
    </row>
    <row r="1736" spans="2:8" s="267" customFormat="1" x14ac:dyDescent="0.25">
      <c r="B1736" s="272"/>
      <c r="C1736" s="273"/>
      <c r="D1736" s="273"/>
      <c r="E1736" s="273"/>
      <c r="F1736" s="134" t="s">
        <v>196</v>
      </c>
      <c r="G1736" s="273"/>
      <c r="H1736" s="274"/>
    </row>
    <row r="1737" spans="2:8" s="267" customFormat="1" x14ac:dyDescent="0.25">
      <c r="B1737" s="272"/>
      <c r="C1737" s="273"/>
      <c r="D1737" s="273"/>
      <c r="E1737" s="273"/>
      <c r="F1737" s="134" t="s">
        <v>193</v>
      </c>
      <c r="G1737" s="273"/>
      <c r="H1737" s="274"/>
    </row>
    <row r="1738" spans="2:8" s="267" customFormat="1" x14ac:dyDescent="0.25">
      <c r="B1738" s="285"/>
      <c r="H1738" s="286"/>
    </row>
    <row r="1739" spans="2:8" s="267" customFormat="1" x14ac:dyDescent="0.25">
      <c r="B1739" s="853"/>
      <c r="C1739" s="854"/>
      <c r="D1739" s="859" t="s">
        <v>148</v>
      </c>
      <c r="E1739" s="860"/>
      <c r="F1739" s="861"/>
      <c r="G1739" s="198" t="s">
        <v>149</v>
      </c>
      <c r="H1739" s="199" t="s">
        <v>150</v>
      </c>
    </row>
    <row r="1740" spans="2:8" s="267" customFormat="1" x14ac:dyDescent="0.25">
      <c r="B1740" s="855"/>
      <c r="C1740" s="856"/>
      <c r="D1740" s="862"/>
      <c r="E1740" s="863"/>
      <c r="F1740" s="864"/>
      <c r="G1740" s="59" t="s">
        <v>151</v>
      </c>
      <c r="H1740" s="200"/>
    </row>
    <row r="1741" spans="2:8" s="267" customFormat="1" x14ac:dyDescent="0.25">
      <c r="B1741" s="855"/>
      <c r="C1741" s="856"/>
      <c r="D1741" s="862"/>
      <c r="E1741" s="863"/>
      <c r="F1741" s="864"/>
      <c r="G1741" s="59" t="s">
        <v>152</v>
      </c>
      <c r="H1741" s="201">
        <v>44901</v>
      </c>
    </row>
    <row r="1742" spans="2:8" s="267" customFormat="1" x14ac:dyDescent="0.25">
      <c r="B1742" s="857"/>
      <c r="C1742" s="858"/>
      <c r="D1742" s="865"/>
      <c r="E1742" s="866"/>
      <c r="F1742" s="867"/>
      <c r="G1742" s="62"/>
      <c r="H1742" s="202"/>
    </row>
    <row r="1743" spans="2:8" s="267" customFormat="1" x14ac:dyDescent="0.25">
      <c r="B1743" s="203"/>
      <c r="C1743" s="65"/>
      <c r="D1743" s="66"/>
      <c r="E1743" s="66"/>
      <c r="F1743" s="67"/>
      <c r="G1743" s="65"/>
      <c r="H1743" s="204"/>
    </row>
    <row r="1744" spans="2:8" s="267" customFormat="1" x14ac:dyDescent="0.25">
      <c r="B1744" s="205" t="s">
        <v>153</v>
      </c>
      <c r="C1744" s="868" t="str">
        <f>PRESUPUESTO!F42</f>
        <v>TUBERIA PVC SANITARIA DE 2" (incluye atraque en concreto). Incluye accesorios como codos, tee y tapones.</v>
      </c>
      <c r="D1744" s="868"/>
      <c r="E1744" s="868"/>
      <c r="F1744" s="868"/>
      <c r="G1744" s="868"/>
      <c r="H1744" s="206" t="s">
        <v>154</v>
      </c>
    </row>
    <row r="1745" spans="2:8" s="267" customFormat="1" x14ac:dyDescent="0.25">
      <c r="B1745" s="648">
        <f>PRESUPUESTO!B42</f>
        <v>4.0799999999999983</v>
      </c>
      <c r="C1745" s="868"/>
      <c r="D1745" s="868"/>
      <c r="E1745" s="868"/>
      <c r="F1745" s="868"/>
      <c r="G1745" s="868"/>
      <c r="H1745" s="206" t="str">
        <f>PRESUPUESTO!G42</f>
        <v>ML</v>
      </c>
    </row>
    <row r="1746" spans="2:8" s="267" customFormat="1" x14ac:dyDescent="0.25">
      <c r="B1746" s="208" t="s">
        <v>155</v>
      </c>
      <c r="C1746" s="65"/>
      <c r="D1746" s="66"/>
      <c r="E1746" s="66"/>
      <c r="F1746" s="67"/>
      <c r="G1746" s="65"/>
      <c r="H1746" s="204"/>
    </row>
    <row r="1747" spans="2:8" s="267" customFormat="1" x14ac:dyDescent="0.25">
      <c r="B1747" s="209" t="s">
        <v>156</v>
      </c>
      <c r="C1747" s="74"/>
      <c r="D1747" s="75" t="s">
        <v>157</v>
      </c>
      <c r="E1747" s="75" t="s">
        <v>158</v>
      </c>
      <c r="F1747" s="75" t="s">
        <v>159</v>
      </c>
      <c r="G1747" s="76" t="s">
        <v>160</v>
      </c>
      <c r="H1747" s="210"/>
    </row>
    <row r="1748" spans="2:8" s="267" customFormat="1" ht="15" customHeight="1" x14ac:dyDescent="0.25">
      <c r="B1748" s="869" t="s">
        <v>161</v>
      </c>
      <c r="C1748" s="869"/>
      <c r="D1748" s="98" t="s">
        <v>162</v>
      </c>
      <c r="E1748" s="389">
        <v>0.03</v>
      </c>
      <c r="F1748" s="371">
        <f>+H1778</f>
        <v>29260.833333333332</v>
      </c>
      <c r="G1748" s="372">
        <f>F1748*E1748</f>
        <v>877.82499999999993</v>
      </c>
      <c r="H1748" s="878"/>
    </row>
    <row r="1749" spans="2:8" s="267" customFormat="1" ht="15" customHeight="1" x14ac:dyDescent="0.25">
      <c r="B1749" s="869"/>
      <c r="C1749" s="869"/>
      <c r="D1749" s="98"/>
      <c r="E1749" s="387"/>
      <c r="F1749" s="371"/>
      <c r="G1749" s="372">
        <f>+F1749*E1749</f>
        <v>0</v>
      </c>
      <c r="H1749" s="879"/>
    </row>
    <row r="1750" spans="2:8" s="267" customFormat="1" ht="15" customHeight="1" x14ac:dyDescent="0.25">
      <c r="B1750" s="872"/>
      <c r="C1750" s="872"/>
      <c r="D1750" s="157"/>
      <c r="E1750" s="339"/>
      <c r="F1750" s="390"/>
      <c r="G1750" s="372">
        <f>+F1750*E1750</f>
        <v>0</v>
      </c>
      <c r="H1750" s="879"/>
    </row>
    <row r="1751" spans="2:8" s="267" customFormat="1" ht="15" customHeight="1" x14ac:dyDescent="0.25">
      <c r="B1751" s="872"/>
      <c r="C1751" s="872"/>
      <c r="D1751" s="157"/>
      <c r="E1751" s="98"/>
      <c r="F1751" s="371"/>
      <c r="G1751" s="372">
        <f>+F1751*E1751</f>
        <v>0</v>
      </c>
      <c r="H1751" s="880"/>
    </row>
    <row r="1752" spans="2:8" s="267" customFormat="1" x14ac:dyDescent="0.25">
      <c r="B1752" s="213"/>
      <c r="C1752" s="175"/>
      <c r="D1752" s="176"/>
      <c r="E1752" s="176"/>
      <c r="F1752" s="177"/>
      <c r="G1752" s="178" t="s">
        <v>165</v>
      </c>
      <c r="H1752" s="373">
        <f>+SUM(G1748:G1751)</f>
        <v>877.82499999999993</v>
      </c>
    </row>
    <row r="1753" spans="2:8" s="267" customFormat="1" x14ac:dyDescent="0.25">
      <c r="B1753" s="213"/>
      <c r="C1753" s="175"/>
      <c r="D1753" s="176"/>
      <c r="E1753" s="176"/>
      <c r="F1753" s="177"/>
      <c r="G1753" s="175"/>
      <c r="H1753" s="204"/>
    </row>
    <row r="1754" spans="2:8" s="267" customFormat="1" x14ac:dyDescent="0.25">
      <c r="B1754" s="216" t="s">
        <v>166</v>
      </c>
      <c r="C1754" s="175"/>
      <c r="D1754" s="176"/>
      <c r="E1754" s="176"/>
      <c r="F1754" s="177"/>
      <c r="G1754" s="175"/>
      <c r="H1754" s="204"/>
    </row>
    <row r="1755" spans="2:8" s="267" customFormat="1" x14ac:dyDescent="0.25">
      <c r="B1755" s="209" t="s">
        <v>156</v>
      </c>
      <c r="C1755" s="74"/>
      <c r="D1755" s="75" t="s">
        <v>157</v>
      </c>
      <c r="E1755" s="75" t="s">
        <v>158</v>
      </c>
      <c r="F1755" s="158" t="s">
        <v>160</v>
      </c>
      <c r="G1755" s="76" t="s">
        <v>167</v>
      </c>
      <c r="H1755" s="210"/>
    </row>
    <row r="1756" spans="2:8" s="267" customFormat="1" ht="15" customHeight="1" x14ac:dyDescent="0.25">
      <c r="B1756" s="877" t="s">
        <v>327</v>
      </c>
      <c r="C1756" s="877"/>
      <c r="D1756" s="157" t="s">
        <v>16</v>
      </c>
      <c r="E1756" s="157">
        <v>1.1000000000000001</v>
      </c>
      <c r="F1756" s="390">
        <v>8000</v>
      </c>
      <c r="G1756" s="372">
        <f t="shared" ref="G1756:G1763" si="48">F1756*E1756</f>
        <v>8800</v>
      </c>
      <c r="H1756" s="878"/>
    </row>
    <row r="1757" spans="2:8" s="267" customFormat="1" ht="15" customHeight="1" x14ac:dyDescent="0.25">
      <c r="B1757" s="876" t="s">
        <v>318</v>
      </c>
      <c r="C1757" s="881"/>
      <c r="D1757" s="300" t="s">
        <v>20</v>
      </c>
      <c r="E1757" s="300">
        <f>0.0166666666666667*2</f>
        <v>3.3333333333333402E-2</v>
      </c>
      <c r="F1757" s="374">
        <v>49000</v>
      </c>
      <c r="G1757" s="372">
        <f t="shared" si="48"/>
        <v>1633.3333333333367</v>
      </c>
      <c r="H1757" s="879"/>
    </row>
    <row r="1758" spans="2:8" s="267" customFormat="1" ht="15" customHeight="1" x14ac:dyDescent="0.25">
      <c r="B1758" s="915" t="s">
        <v>320</v>
      </c>
      <c r="C1758" s="918"/>
      <c r="D1758" s="157" t="s">
        <v>20</v>
      </c>
      <c r="E1758" s="340">
        <f>+E1757</f>
        <v>3.3333333333333402E-2</v>
      </c>
      <c r="F1758" s="369">
        <v>95000</v>
      </c>
      <c r="G1758" s="372">
        <f t="shared" si="48"/>
        <v>3166.6666666666733</v>
      </c>
      <c r="H1758" s="879"/>
    </row>
    <row r="1759" spans="2:8" s="267" customFormat="1" x14ac:dyDescent="0.25">
      <c r="B1759" s="869" t="s">
        <v>328</v>
      </c>
      <c r="C1759" s="869"/>
      <c r="D1759" s="157" t="s">
        <v>18</v>
      </c>
      <c r="E1759" s="340">
        <f>0.05*0.3*1.1</f>
        <v>1.6500000000000001E-2</v>
      </c>
      <c r="F1759" s="279">
        <v>678080</v>
      </c>
      <c r="G1759" s="372">
        <f t="shared" si="48"/>
        <v>11188.32</v>
      </c>
      <c r="H1759" s="879"/>
    </row>
    <row r="1760" spans="2:8" s="267" customFormat="1" x14ac:dyDescent="0.25">
      <c r="B1760" s="869"/>
      <c r="C1760" s="869"/>
      <c r="D1760" s="157"/>
      <c r="E1760" s="157"/>
      <c r="F1760" s="164"/>
      <c r="G1760" s="372">
        <f t="shared" si="48"/>
        <v>0</v>
      </c>
      <c r="H1760" s="879"/>
    </row>
    <row r="1761" spans="2:8" s="267" customFormat="1" ht="15" customHeight="1" x14ac:dyDescent="0.25">
      <c r="B1761" s="875"/>
      <c r="C1761" s="875"/>
      <c r="D1761" s="157"/>
      <c r="E1761" s="157"/>
      <c r="F1761" s="370"/>
      <c r="G1761" s="372">
        <f t="shared" si="48"/>
        <v>0</v>
      </c>
      <c r="H1761" s="879"/>
    </row>
    <row r="1762" spans="2:8" s="267" customFormat="1" x14ac:dyDescent="0.25">
      <c r="B1762" s="875"/>
      <c r="C1762" s="875"/>
      <c r="D1762" s="157"/>
      <c r="E1762" s="157"/>
      <c r="F1762" s="370"/>
      <c r="G1762" s="372">
        <f t="shared" si="48"/>
        <v>0</v>
      </c>
      <c r="H1762" s="879"/>
    </row>
    <row r="1763" spans="2:8" s="267" customFormat="1" x14ac:dyDescent="0.25">
      <c r="B1763" s="875"/>
      <c r="C1763" s="875"/>
      <c r="D1763" s="157"/>
      <c r="E1763" s="165"/>
      <c r="F1763" s="370"/>
      <c r="G1763" s="372">
        <f t="shared" si="48"/>
        <v>0</v>
      </c>
      <c r="H1763" s="880"/>
    </row>
    <row r="1764" spans="2:8" s="267" customFormat="1" x14ac:dyDescent="0.25">
      <c r="B1764" s="213"/>
      <c r="C1764" s="175"/>
      <c r="D1764" s="176"/>
      <c r="E1764" s="176"/>
      <c r="F1764" s="177"/>
      <c r="G1764" s="178" t="s">
        <v>165</v>
      </c>
      <c r="H1764" s="373">
        <f>+SUM(G1756:G1763)</f>
        <v>24788.320000000007</v>
      </c>
    </row>
    <row r="1765" spans="2:8" s="267" customFormat="1" x14ac:dyDescent="0.25">
      <c r="B1765" s="213"/>
      <c r="C1765" s="175"/>
      <c r="D1765" s="176"/>
      <c r="E1765" s="176"/>
      <c r="F1765" s="177"/>
      <c r="G1765" s="175"/>
      <c r="H1765" s="204"/>
    </row>
    <row r="1766" spans="2:8" s="267" customFormat="1" x14ac:dyDescent="0.25">
      <c r="B1766" s="216" t="s">
        <v>174</v>
      </c>
      <c r="C1766" s="175"/>
      <c r="D1766" s="176"/>
      <c r="E1766" s="176"/>
      <c r="F1766" s="177"/>
      <c r="G1766" s="175"/>
      <c r="H1766" s="204"/>
    </row>
    <row r="1767" spans="2:8" s="267" customFormat="1" x14ac:dyDescent="0.25">
      <c r="B1767" s="209" t="s">
        <v>156</v>
      </c>
      <c r="C1767" s="74"/>
      <c r="D1767" s="75" t="s">
        <v>175</v>
      </c>
      <c r="E1767" s="75" t="s">
        <v>176</v>
      </c>
      <c r="F1767" s="158" t="s">
        <v>177</v>
      </c>
      <c r="G1767" s="76" t="s">
        <v>178</v>
      </c>
      <c r="H1767" s="218" t="s">
        <v>160</v>
      </c>
    </row>
    <row r="1768" spans="2:8" s="267" customFormat="1" x14ac:dyDescent="0.25">
      <c r="B1768" s="876"/>
      <c r="C1768" s="876"/>
      <c r="D1768" s="157"/>
      <c r="E1768" s="165"/>
      <c r="F1768" s="166"/>
      <c r="G1768" s="372">
        <f>F1768*E1768</f>
        <v>0</v>
      </c>
      <c r="H1768" s="391">
        <f>+G1768*F1768*E1768</f>
        <v>0</v>
      </c>
    </row>
    <row r="1769" spans="2:8" s="267" customFormat="1" x14ac:dyDescent="0.25">
      <c r="B1769" s="869"/>
      <c r="C1769" s="869"/>
      <c r="D1769" s="157"/>
      <c r="E1769" s="165"/>
      <c r="F1769" s="167"/>
      <c r="G1769" s="372">
        <f>F1769*E1769</f>
        <v>0</v>
      </c>
      <c r="H1769" s="376">
        <f>+E1769*F1769*G1769</f>
        <v>0</v>
      </c>
    </row>
    <row r="1770" spans="2:8" s="267" customFormat="1" x14ac:dyDescent="0.25">
      <c r="B1770" s="875"/>
      <c r="C1770" s="875"/>
      <c r="D1770" s="157"/>
      <c r="E1770" s="165"/>
      <c r="F1770" s="168"/>
      <c r="G1770" s="372">
        <f>F1770*E1770</f>
        <v>0</v>
      </c>
      <c r="H1770" s="376">
        <f>+E1770*F1770*G1770</f>
        <v>0</v>
      </c>
    </row>
    <row r="1771" spans="2:8" s="267" customFormat="1" x14ac:dyDescent="0.25">
      <c r="B1771" s="213"/>
      <c r="C1771" s="175"/>
      <c r="D1771" s="176"/>
      <c r="E1771" s="176"/>
      <c r="F1771" s="177"/>
      <c r="G1771" s="178" t="s">
        <v>165</v>
      </c>
      <c r="H1771" s="373">
        <f>+SUM(H1768:H1770)</f>
        <v>0</v>
      </c>
    </row>
    <row r="1772" spans="2:8" s="267" customFormat="1" x14ac:dyDescent="0.25">
      <c r="B1772" s="213"/>
      <c r="C1772" s="175"/>
      <c r="D1772" s="176"/>
      <c r="E1772" s="176"/>
      <c r="F1772" s="177"/>
      <c r="G1772" s="175"/>
      <c r="H1772" s="204"/>
    </row>
    <row r="1773" spans="2:8" s="267" customFormat="1" x14ac:dyDescent="0.25">
      <c r="B1773" s="216" t="s">
        <v>179</v>
      </c>
      <c r="C1773" s="175"/>
      <c r="D1773" s="176"/>
      <c r="E1773" s="176"/>
      <c r="F1773" s="177"/>
      <c r="G1773" s="175"/>
      <c r="H1773" s="204"/>
    </row>
    <row r="1774" spans="2:8" s="267" customFormat="1" x14ac:dyDescent="0.25">
      <c r="B1774" s="220" t="s">
        <v>180</v>
      </c>
      <c r="C1774" s="169" t="s">
        <v>181</v>
      </c>
      <c r="D1774" s="75" t="s">
        <v>182</v>
      </c>
      <c r="E1774" s="75" t="s">
        <v>183</v>
      </c>
      <c r="F1774" s="158" t="s">
        <v>184</v>
      </c>
      <c r="G1774" s="170" t="s">
        <v>185</v>
      </c>
      <c r="H1774" s="210"/>
    </row>
    <row r="1775" spans="2:8" s="267" customFormat="1" x14ac:dyDescent="0.25">
      <c r="B1775" s="221" t="s">
        <v>81</v>
      </c>
      <c r="C1775" s="110">
        <f>+VLOOKUP(B1775,MO!$D$13:$E$80,2,FALSE)</f>
        <v>94900</v>
      </c>
      <c r="D1775" s="222">
        <v>0.85</v>
      </c>
      <c r="E1775" s="372">
        <f>C1775+(C1775*D1775)</f>
        <v>175565</v>
      </c>
      <c r="F1775" s="172">
        <v>12</v>
      </c>
      <c r="G1775" s="377">
        <f>+E1775/F1775</f>
        <v>14630.416666666666</v>
      </c>
      <c r="H1775" s="878"/>
    </row>
    <row r="1776" spans="2:8" s="267" customFormat="1" x14ac:dyDescent="0.25">
      <c r="B1776" s="221" t="s">
        <v>86</v>
      </c>
      <c r="C1776" s="110">
        <f>+VLOOKUP(B1776,MO!$D$13:$E$80,2,FALSE)</f>
        <v>94900</v>
      </c>
      <c r="D1776" s="222">
        <v>0.85</v>
      </c>
      <c r="E1776" s="372">
        <f>C1776+(C1776*D1776)</f>
        <v>175565</v>
      </c>
      <c r="F1776" s="172">
        <f>+F1775</f>
        <v>12</v>
      </c>
      <c r="G1776" s="377">
        <f>+E1776/F1776</f>
        <v>14630.416666666666</v>
      </c>
      <c r="H1776" s="879"/>
    </row>
    <row r="1777" spans="2:8" s="267" customFormat="1" x14ac:dyDescent="0.25">
      <c r="B1777" s="223"/>
      <c r="C1777" s="110"/>
      <c r="D1777" s="222"/>
      <c r="E1777" s="224"/>
      <c r="F1777" s="172"/>
      <c r="G1777" s="377"/>
      <c r="H1777" s="880"/>
    </row>
    <row r="1778" spans="2:8" s="267" customFormat="1" x14ac:dyDescent="0.25">
      <c r="B1778" s="203"/>
      <c r="C1778" s="65"/>
      <c r="D1778" s="66"/>
      <c r="E1778" s="66"/>
      <c r="F1778" s="67"/>
      <c r="G1778" s="115" t="s">
        <v>165</v>
      </c>
      <c r="H1778" s="373">
        <f>+SUM(G1775:G1777)</f>
        <v>29260.833333333332</v>
      </c>
    </row>
    <row r="1779" spans="2:8" s="267" customFormat="1" x14ac:dyDescent="0.25">
      <c r="B1779" s="203"/>
      <c r="C1779" s="65"/>
      <c r="D1779" s="66"/>
      <c r="E1779" s="66"/>
      <c r="F1779" s="67"/>
      <c r="G1779" s="65"/>
      <c r="H1779" s="225"/>
    </row>
    <row r="1780" spans="2:8" s="267" customFormat="1" ht="15.75" x14ac:dyDescent="0.25">
      <c r="B1780" s="203"/>
      <c r="C1780" s="65"/>
      <c r="D1780" s="66"/>
      <c r="E1780" s="66"/>
      <c r="F1780" s="117" t="s">
        <v>186</v>
      </c>
      <c r="G1780" s="118"/>
      <c r="H1780" s="119">
        <f>ROUND(H1778+H1771+H1764+H1752,0)</f>
        <v>54927</v>
      </c>
    </row>
    <row r="1781" spans="2:8" s="267" customFormat="1" x14ac:dyDescent="0.25">
      <c r="B1781" s="203"/>
      <c r="C1781" s="65"/>
      <c r="D1781" s="66"/>
      <c r="E1781" s="66"/>
      <c r="F1781" s="67"/>
      <c r="G1781" s="65"/>
      <c r="H1781" s="204"/>
    </row>
    <row r="1782" spans="2:8" s="267" customFormat="1" x14ac:dyDescent="0.25">
      <c r="B1782" s="208" t="s">
        <v>187</v>
      </c>
      <c r="C1782" s="65"/>
      <c r="D1782" s="66"/>
      <c r="E1782" s="66"/>
      <c r="F1782" s="67"/>
      <c r="G1782" s="65"/>
      <c r="H1782" s="204"/>
    </row>
    <row r="1783" spans="2:8" s="267" customFormat="1" x14ac:dyDescent="0.25">
      <c r="B1783" s="226" t="s">
        <v>31</v>
      </c>
      <c r="C1783" s="121"/>
      <c r="D1783" s="122"/>
      <c r="E1783" s="122"/>
      <c r="F1783" s="123" t="s">
        <v>72</v>
      </c>
      <c r="G1783" s="124"/>
      <c r="H1783" s="210"/>
    </row>
    <row r="1784" spans="2:8" s="267" customFormat="1" ht="15" customHeight="1" x14ac:dyDescent="0.25">
      <c r="B1784" s="851" t="s">
        <v>24</v>
      </c>
      <c r="C1784" s="851"/>
      <c r="D1784" s="125"/>
      <c r="E1784" s="125"/>
      <c r="F1784" s="271">
        <f>+F1717</f>
        <v>0.2</v>
      </c>
      <c r="G1784" s="127"/>
      <c r="H1784" s="378">
        <f>H1780*F1784</f>
        <v>10985.400000000001</v>
      </c>
    </row>
    <row r="1785" spans="2:8" s="267" customFormat="1" x14ac:dyDescent="0.25">
      <c r="B1785" s="851" t="s">
        <v>25</v>
      </c>
      <c r="C1785" s="851"/>
      <c r="D1785" s="125"/>
      <c r="E1785" s="125"/>
      <c r="F1785" s="271">
        <f>+F1718</f>
        <v>0.05</v>
      </c>
      <c r="G1785" s="127"/>
      <c r="H1785" s="378">
        <f>H1780*F1785</f>
        <v>2746.3500000000004</v>
      </c>
    </row>
    <row r="1786" spans="2:8" s="267" customFormat="1" x14ac:dyDescent="0.25">
      <c r="B1786" s="888" t="s">
        <v>27</v>
      </c>
      <c r="C1786" s="888"/>
      <c r="D1786" s="125"/>
      <c r="E1786" s="125"/>
      <c r="F1786" s="271">
        <f>+F1719</f>
        <v>0.05</v>
      </c>
      <c r="G1786" s="127"/>
      <c r="H1786" s="378">
        <f>H1780*F1786</f>
        <v>2746.3500000000004</v>
      </c>
    </row>
    <row r="1787" spans="2:8" s="267" customFormat="1" x14ac:dyDescent="0.25">
      <c r="B1787" s="203"/>
      <c r="C1787" s="65"/>
      <c r="D1787" s="66"/>
      <c r="E1787" s="66"/>
      <c r="F1787" s="67"/>
      <c r="G1787" s="115" t="s">
        <v>165</v>
      </c>
      <c r="H1787" s="373">
        <f>+SUM(H1784:H1786)</f>
        <v>16478.100000000002</v>
      </c>
    </row>
    <row r="1788" spans="2:8" s="267" customFormat="1" x14ac:dyDescent="0.25">
      <c r="B1788" s="203"/>
      <c r="C1788" s="65"/>
      <c r="D1788" s="66"/>
      <c r="E1788" s="66"/>
      <c r="F1788" s="67"/>
      <c r="G1788" s="65"/>
      <c r="H1788" s="204"/>
    </row>
    <row r="1789" spans="2:8" s="267" customFormat="1" x14ac:dyDescent="0.25">
      <c r="B1789" s="203"/>
      <c r="C1789" s="129" t="s">
        <v>188</v>
      </c>
      <c r="D1789" s="66"/>
      <c r="E1789" s="66"/>
      <c r="F1789" s="117" t="s">
        <v>189</v>
      </c>
      <c r="G1789" s="118"/>
      <c r="H1789" s="379">
        <f>H1780+H1787</f>
        <v>71405.100000000006</v>
      </c>
    </row>
    <row r="1790" spans="2:8" s="267" customFormat="1" x14ac:dyDescent="0.25">
      <c r="B1790" s="272"/>
      <c r="C1790" s="273"/>
      <c r="D1790" s="273"/>
      <c r="E1790" s="273"/>
      <c r="F1790" s="273"/>
      <c r="G1790" s="273"/>
      <c r="H1790" s="274"/>
    </row>
    <row r="1791" spans="2:8" s="267" customFormat="1" x14ac:dyDescent="0.25">
      <c r="B1791" s="272"/>
      <c r="C1791" s="273"/>
      <c r="D1791" s="273"/>
      <c r="E1791" s="273"/>
      <c r="F1791" s="134" t="s">
        <v>190</v>
      </c>
      <c r="G1791" s="273"/>
      <c r="H1791" s="274"/>
    </row>
    <row r="1792" spans="2:8" s="267" customFormat="1" x14ac:dyDescent="0.25">
      <c r="B1792" s="272"/>
      <c r="C1792" s="273"/>
      <c r="D1792" s="273"/>
      <c r="E1792" s="273"/>
      <c r="F1792" s="134" t="s">
        <v>191</v>
      </c>
      <c r="G1792" s="273"/>
      <c r="H1792" s="274"/>
    </row>
    <row r="1793" spans="2:8" s="267" customFormat="1" x14ac:dyDescent="0.25">
      <c r="B1793" s="272"/>
      <c r="C1793" s="273"/>
      <c r="D1793" s="273"/>
      <c r="E1793" s="273"/>
      <c r="F1793" s="134" t="s">
        <v>192</v>
      </c>
      <c r="G1793" s="273"/>
      <c r="H1793" s="274"/>
    </row>
    <row r="1794" spans="2:8" s="267" customFormat="1" x14ac:dyDescent="0.25">
      <c r="B1794" s="272"/>
      <c r="C1794" s="273"/>
      <c r="D1794" s="273"/>
      <c r="E1794" s="273"/>
      <c r="F1794" s="134" t="s">
        <v>193</v>
      </c>
      <c r="G1794" s="273"/>
      <c r="H1794" s="274"/>
    </row>
    <row r="1795" spans="2:8" s="267" customFormat="1" x14ac:dyDescent="0.25">
      <c r="B1795" s="272"/>
      <c r="C1795" s="273"/>
      <c r="D1795" s="273"/>
      <c r="E1795" s="273"/>
      <c r="F1795" s="273"/>
      <c r="G1795" s="273"/>
      <c r="H1795" s="274"/>
    </row>
    <row r="1796" spans="2:8" s="267" customFormat="1" x14ac:dyDescent="0.25">
      <c r="B1796" s="272"/>
      <c r="C1796" s="135" t="s">
        <v>194</v>
      </c>
      <c r="D1796" s="273"/>
      <c r="E1796" s="273"/>
      <c r="F1796" s="273"/>
      <c r="G1796" s="273"/>
      <c r="H1796" s="274"/>
    </row>
    <row r="1797" spans="2:8" s="267" customFormat="1" x14ac:dyDescent="0.25">
      <c r="B1797" s="272"/>
      <c r="C1797" s="136" t="s">
        <v>195</v>
      </c>
      <c r="D1797" s="273"/>
      <c r="E1797" s="273"/>
      <c r="F1797" s="273"/>
      <c r="G1797" s="273"/>
      <c r="H1797" s="274"/>
    </row>
    <row r="1798" spans="2:8" s="267" customFormat="1" x14ac:dyDescent="0.25">
      <c r="B1798" s="272"/>
      <c r="C1798" s="137">
        <v>1</v>
      </c>
      <c r="D1798" s="273"/>
      <c r="E1798" s="273"/>
      <c r="F1798" s="273"/>
      <c r="G1798" s="273"/>
      <c r="H1798" s="274"/>
    </row>
    <row r="1799" spans="2:8" s="267" customFormat="1" x14ac:dyDescent="0.25">
      <c r="B1799" s="272"/>
      <c r="C1799" s="137">
        <v>2</v>
      </c>
      <c r="D1799" s="273"/>
      <c r="E1799" s="273"/>
      <c r="F1799" s="273"/>
      <c r="G1799" s="273"/>
      <c r="H1799" s="274"/>
    </row>
    <row r="1800" spans="2:8" s="267" customFormat="1" x14ac:dyDescent="0.25">
      <c r="B1800" s="272"/>
      <c r="C1800" s="137">
        <v>3</v>
      </c>
      <c r="D1800" s="273"/>
      <c r="E1800" s="273"/>
      <c r="F1800" s="273"/>
      <c r="G1800" s="273"/>
      <c r="H1800" s="274"/>
    </row>
    <row r="1801" spans="2:8" s="267" customFormat="1" x14ac:dyDescent="0.25">
      <c r="B1801" s="272"/>
      <c r="C1801" s="137"/>
      <c r="D1801" s="273"/>
      <c r="E1801" s="273"/>
      <c r="F1801" s="134" t="s">
        <v>190</v>
      </c>
      <c r="G1801" s="273"/>
      <c r="H1801" s="274"/>
    </row>
    <row r="1802" spans="2:8" s="267" customFormat="1" x14ac:dyDescent="0.25">
      <c r="B1802" s="272"/>
      <c r="C1802" s="273"/>
      <c r="D1802" s="273"/>
      <c r="E1802" s="273"/>
      <c r="F1802" s="134" t="s">
        <v>191</v>
      </c>
      <c r="G1802" s="273"/>
      <c r="H1802" s="274"/>
    </row>
    <row r="1803" spans="2:8" s="267" customFormat="1" x14ac:dyDescent="0.25">
      <c r="B1803" s="272"/>
      <c r="C1803" s="273"/>
      <c r="D1803" s="273"/>
      <c r="E1803" s="273"/>
      <c r="F1803" s="134" t="s">
        <v>196</v>
      </c>
      <c r="G1803" s="273"/>
      <c r="H1803" s="274"/>
    </row>
    <row r="1804" spans="2:8" s="267" customFormat="1" x14ac:dyDescent="0.25">
      <c r="B1804" s="272"/>
      <c r="C1804" s="273"/>
      <c r="D1804" s="273"/>
      <c r="E1804" s="273"/>
      <c r="F1804" s="134" t="s">
        <v>193</v>
      </c>
      <c r="G1804" s="273"/>
      <c r="H1804" s="274"/>
    </row>
    <row r="1805" spans="2:8" s="267" customFormat="1" ht="15.75" thickBot="1" x14ac:dyDescent="0.3">
      <c r="B1805" s="275"/>
      <c r="C1805" s="276"/>
      <c r="D1805" s="276"/>
      <c r="E1805" s="276"/>
      <c r="F1805" s="140"/>
      <c r="G1805" s="276"/>
      <c r="H1805" s="277"/>
    </row>
    <row r="1806" spans="2:8" s="197" customFormat="1" x14ac:dyDescent="0.25">
      <c r="B1806" s="853"/>
      <c r="C1806" s="854"/>
      <c r="D1806" s="859" t="s">
        <v>148</v>
      </c>
      <c r="E1806" s="860"/>
      <c r="F1806" s="861"/>
      <c r="G1806" s="198" t="s">
        <v>149</v>
      </c>
      <c r="H1806" s="199" t="s">
        <v>150</v>
      </c>
    </row>
    <row r="1807" spans="2:8" s="197" customFormat="1" x14ac:dyDescent="0.25">
      <c r="B1807" s="855"/>
      <c r="C1807" s="856"/>
      <c r="D1807" s="862"/>
      <c r="E1807" s="863"/>
      <c r="F1807" s="864"/>
      <c r="G1807" s="59" t="s">
        <v>151</v>
      </c>
      <c r="H1807" s="200"/>
    </row>
    <row r="1808" spans="2:8" s="197" customFormat="1" x14ac:dyDescent="0.25">
      <c r="B1808" s="855"/>
      <c r="C1808" s="856"/>
      <c r="D1808" s="862"/>
      <c r="E1808" s="863"/>
      <c r="F1808" s="864"/>
      <c r="G1808" s="59" t="s">
        <v>152</v>
      </c>
      <c r="H1808" s="201">
        <v>44901</v>
      </c>
    </row>
    <row r="1809" spans="2:8" s="197" customFormat="1" x14ac:dyDescent="0.25">
      <c r="B1809" s="857"/>
      <c r="C1809" s="858"/>
      <c r="D1809" s="865"/>
      <c r="E1809" s="866"/>
      <c r="F1809" s="867"/>
      <c r="G1809" s="62"/>
      <c r="H1809" s="202"/>
    </row>
    <row r="1810" spans="2:8" s="197" customFormat="1" x14ac:dyDescent="0.25">
      <c r="B1810" s="203"/>
      <c r="C1810" s="65"/>
      <c r="D1810" s="66"/>
      <c r="E1810" s="66"/>
      <c r="F1810" s="67"/>
      <c r="G1810" s="65"/>
      <c r="H1810" s="204"/>
    </row>
    <row r="1811" spans="2:8" s="197" customFormat="1" x14ac:dyDescent="0.25">
      <c r="B1811" s="205" t="s">
        <v>153</v>
      </c>
      <c r="C1811" s="868" t="str">
        <f>PRESUPUESTO!F44</f>
        <v>SUMINISTRO E INSTALACIÓN DE CIELO RASO EN DRYWALL de 1/2" (incluye pintura 2 manos, soporte perfileria metaliza y accesorios de sujecion)</v>
      </c>
      <c r="D1811" s="868"/>
      <c r="E1811" s="868"/>
      <c r="F1811" s="868"/>
      <c r="G1811" s="868"/>
      <c r="H1811" s="206" t="s">
        <v>154</v>
      </c>
    </row>
    <row r="1812" spans="2:8" s="197" customFormat="1" x14ac:dyDescent="0.25">
      <c r="B1812" s="648">
        <f>PRESUPUESTO!B44</f>
        <v>5.01</v>
      </c>
      <c r="C1812" s="868"/>
      <c r="D1812" s="868"/>
      <c r="E1812" s="868"/>
      <c r="F1812" s="868"/>
      <c r="G1812" s="868"/>
      <c r="H1812" s="206" t="str">
        <f>PRESUPUESTO!G44</f>
        <v>M2</v>
      </c>
    </row>
    <row r="1813" spans="2:8" s="197" customFormat="1" x14ac:dyDescent="0.25">
      <c r="B1813" s="208" t="s">
        <v>155</v>
      </c>
      <c r="C1813" s="65"/>
      <c r="D1813" s="66"/>
      <c r="E1813" s="66"/>
      <c r="F1813" s="67"/>
      <c r="G1813" s="65"/>
      <c r="H1813" s="204"/>
    </row>
    <row r="1814" spans="2:8" s="197" customFormat="1" x14ac:dyDescent="0.25">
      <c r="B1814" s="209" t="s">
        <v>156</v>
      </c>
      <c r="C1814" s="74"/>
      <c r="D1814" s="75" t="s">
        <v>157</v>
      </c>
      <c r="E1814" s="75" t="s">
        <v>158</v>
      </c>
      <c r="F1814" s="75" t="s">
        <v>159</v>
      </c>
      <c r="G1814" s="76" t="s">
        <v>160</v>
      </c>
      <c r="H1814" s="210"/>
    </row>
    <row r="1815" spans="2:8" s="197" customFormat="1" ht="15" customHeight="1" x14ac:dyDescent="0.25">
      <c r="B1815" s="872" t="s">
        <v>161</v>
      </c>
      <c r="C1815" s="872"/>
      <c r="D1815" s="157" t="s">
        <v>162</v>
      </c>
      <c r="E1815" s="314">
        <v>0.05</v>
      </c>
      <c r="F1815" s="313">
        <f>+H1845</f>
        <v>32918.4375</v>
      </c>
      <c r="G1815" s="315">
        <f>F1815*E1815</f>
        <v>1645.921875</v>
      </c>
      <c r="H1815" s="878"/>
    </row>
    <row r="1816" spans="2:8" s="197" customFormat="1" x14ac:dyDescent="0.25">
      <c r="B1816" s="870" t="s">
        <v>249</v>
      </c>
      <c r="C1816" s="871"/>
      <c r="D1816" s="298" t="s">
        <v>164</v>
      </c>
      <c r="E1816" s="157">
        <f>1/F1842</f>
        <v>0.125</v>
      </c>
      <c r="F1816" s="214">
        <f>(90000/7)*1.04</f>
        <v>13371.428571428572</v>
      </c>
      <c r="G1816" s="315">
        <f>+F1816*E1816</f>
        <v>1671.4285714285716</v>
      </c>
      <c r="H1816" s="879"/>
    </row>
    <row r="1817" spans="2:8" s="197" customFormat="1" x14ac:dyDescent="0.25">
      <c r="B1817" s="922" t="s">
        <v>268</v>
      </c>
      <c r="C1817" s="922"/>
      <c r="D1817" s="298" t="s">
        <v>208</v>
      </c>
      <c r="E1817" s="157">
        <f>+E1816/2</f>
        <v>6.25E-2</v>
      </c>
      <c r="F1817" s="214">
        <v>40000</v>
      </c>
      <c r="G1817" s="315">
        <f>+F1817*E1817</f>
        <v>2500</v>
      </c>
      <c r="H1817" s="879"/>
    </row>
    <row r="1818" spans="2:8" s="197" customFormat="1" ht="15" customHeight="1" x14ac:dyDescent="0.25">
      <c r="B1818" s="223" t="s">
        <v>269</v>
      </c>
      <c r="C1818" s="335"/>
      <c r="D1818" s="298" t="s">
        <v>208</v>
      </c>
      <c r="E1818" s="157">
        <f>+E1817</f>
        <v>6.25E-2</v>
      </c>
      <c r="F1818" s="214">
        <v>25000</v>
      </c>
      <c r="G1818" s="315">
        <f>+F1818*E1818</f>
        <v>1562.5</v>
      </c>
      <c r="H1818" s="880"/>
    </row>
    <row r="1819" spans="2:8" s="197" customFormat="1" x14ac:dyDescent="0.25">
      <c r="B1819" s="213"/>
      <c r="C1819" s="175"/>
      <c r="D1819" s="176"/>
      <c r="E1819" s="176"/>
      <c r="F1819" s="177"/>
      <c r="G1819" s="178" t="s">
        <v>165</v>
      </c>
      <c r="H1819" s="214">
        <f>+SUM(G1815:G1818)</f>
        <v>7379.8504464285716</v>
      </c>
    </row>
    <row r="1820" spans="2:8" s="197" customFormat="1" x14ac:dyDescent="0.25">
      <c r="B1820" s="213"/>
      <c r="C1820" s="175"/>
      <c r="D1820" s="176"/>
      <c r="E1820" s="176"/>
      <c r="F1820" s="177"/>
      <c r="G1820" s="175"/>
      <c r="H1820" s="204"/>
    </row>
    <row r="1821" spans="2:8" s="197" customFormat="1" x14ac:dyDescent="0.25">
      <c r="B1821" s="216" t="s">
        <v>166</v>
      </c>
      <c r="C1821" s="175"/>
      <c r="D1821" s="176"/>
      <c r="E1821" s="176"/>
      <c r="F1821" s="177"/>
      <c r="G1821" s="175"/>
      <c r="H1821" s="204"/>
    </row>
    <row r="1822" spans="2:8" s="197" customFormat="1" x14ac:dyDescent="0.25">
      <c r="B1822" s="209" t="s">
        <v>156</v>
      </c>
      <c r="C1822" s="74"/>
      <c r="D1822" s="75" t="s">
        <v>157</v>
      </c>
      <c r="E1822" s="75" t="s">
        <v>158</v>
      </c>
      <c r="F1822" s="158" t="s">
        <v>160</v>
      </c>
      <c r="G1822" s="76" t="s">
        <v>167</v>
      </c>
      <c r="H1822" s="210"/>
    </row>
    <row r="1823" spans="2:8" s="197" customFormat="1" ht="15" customHeight="1" x14ac:dyDescent="0.25">
      <c r="B1823" s="876" t="s">
        <v>270</v>
      </c>
      <c r="C1823" s="881"/>
      <c r="D1823" s="300" t="s">
        <v>17</v>
      </c>
      <c r="E1823" s="300">
        <f>1*1.05</f>
        <v>1.05</v>
      </c>
      <c r="F1823" s="255">
        <v>13300</v>
      </c>
      <c r="G1823" s="234">
        <f t="shared" ref="G1823:G1830" si="49">F1823*E1823</f>
        <v>13965</v>
      </c>
      <c r="H1823" s="878"/>
    </row>
    <row r="1824" spans="2:8" s="197" customFormat="1" ht="15" customHeight="1" x14ac:dyDescent="0.25">
      <c r="B1824" s="923" t="s">
        <v>271</v>
      </c>
      <c r="C1824" s="923"/>
      <c r="D1824" s="298" t="s">
        <v>57</v>
      </c>
      <c r="E1824" s="298">
        <v>0.75</v>
      </c>
      <c r="F1824" s="304">
        <v>120</v>
      </c>
      <c r="G1824" s="156">
        <f t="shared" si="49"/>
        <v>90</v>
      </c>
      <c r="H1824" s="879"/>
    </row>
    <row r="1825" spans="2:12" s="197" customFormat="1" ht="15" customHeight="1" x14ac:dyDescent="0.25">
      <c r="B1825" s="924" t="s">
        <v>272</v>
      </c>
      <c r="C1825" s="924"/>
      <c r="D1825" s="298" t="s">
        <v>172</v>
      </c>
      <c r="E1825" s="298">
        <v>4</v>
      </c>
      <c r="F1825" s="304">
        <v>400</v>
      </c>
      <c r="G1825" s="156">
        <f t="shared" si="49"/>
        <v>1600</v>
      </c>
      <c r="H1825" s="879"/>
    </row>
    <row r="1826" spans="2:12" s="197" customFormat="1" x14ac:dyDescent="0.25">
      <c r="B1826" s="922" t="s">
        <v>273</v>
      </c>
      <c r="C1826" s="922"/>
      <c r="D1826" s="298" t="s">
        <v>274</v>
      </c>
      <c r="E1826" s="298">
        <f>0.62+1.86</f>
        <v>2.48</v>
      </c>
      <c r="F1826" s="304">
        <v>2100</v>
      </c>
      <c r="G1826" s="156">
        <f t="shared" si="49"/>
        <v>5208</v>
      </c>
      <c r="H1826" s="879"/>
    </row>
    <row r="1827" spans="2:12" s="197" customFormat="1" x14ac:dyDescent="0.25">
      <c r="B1827" s="923" t="s">
        <v>275</v>
      </c>
      <c r="C1827" s="923"/>
      <c r="D1827" s="298" t="s">
        <v>57</v>
      </c>
      <c r="E1827" s="298">
        <v>1</v>
      </c>
      <c r="F1827" s="214">
        <v>1500</v>
      </c>
      <c r="G1827" s="156">
        <f t="shared" si="49"/>
        <v>1500</v>
      </c>
      <c r="H1827" s="879"/>
    </row>
    <row r="1828" spans="2:12" s="197" customFormat="1" ht="15" customHeight="1" x14ac:dyDescent="0.25">
      <c r="B1828" s="891" t="s">
        <v>276</v>
      </c>
      <c r="C1828" s="891"/>
      <c r="D1828" s="298" t="s">
        <v>57</v>
      </c>
      <c r="E1828" s="298">
        <v>0.6</v>
      </c>
      <c r="F1828" s="214">
        <v>3200</v>
      </c>
      <c r="G1828" s="156">
        <f t="shared" si="49"/>
        <v>1920</v>
      </c>
      <c r="H1828" s="879"/>
    </row>
    <row r="1829" spans="2:12" s="197" customFormat="1" x14ac:dyDescent="0.25">
      <c r="B1829" s="923" t="s">
        <v>277</v>
      </c>
      <c r="C1829" s="923"/>
      <c r="D1829" s="298" t="s">
        <v>57</v>
      </c>
      <c r="E1829" s="298">
        <f>+E1828</f>
        <v>0.6</v>
      </c>
      <c r="F1829" s="214">
        <v>3200</v>
      </c>
      <c r="G1829" s="156">
        <f t="shared" si="49"/>
        <v>1920</v>
      </c>
      <c r="H1829" s="879"/>
    </row>
    <row r="1830" spans="2:12" s="197" customFormat="1" ht="26.45" customHeight="1" x14ac:dyDescent="0.25">
      <c r="B1830" s="872" t="s">
        <v>278</v>
      </c>
      <c r="C1830" s="872"/>
      <c r="D1830" s="300" t="s">
        <v>169</v>
      </c>
      <c r="E1830" s="300">
        <v>1</v>
      </c>
      <c r="F1830" s="163">
        <v>11728.148148148101</v>
      </c>
      <c r="G1830" s="156">
        <f t="shared" si="49"/>
        <v>11728.148148148101</v>
      </c>
      <c r="H1830" s="880"/>
      <c r="L1830" s="215"/>
    </row>
    <row r="1831" spans="2:12" s="197" customFormat="1" x14ac:dyDescent="0.25">
      <c r="B1831" s="336"/>
      <c r="C1831" s="175"/>
      <c r="D1831" s="176"/>
      <c r="E1831" s="176"/>
      <c r="F1831" s="177"/>
      <c r="G1831" s="178" t="s">
        <v>165</v>
      </c>
      <c r="H1831" s="214">
        <f>+SUM(G1823:G1830)</f>
        <v>37931.148148148102</v>
      </c>
    </row>
    <row r="1832" spans="2:12" s="197" customFormat="1" x14ac:dyDescent="0.25">
      <c r="B1832" s="213"/>
      <c r="C1832" s="175"/>
      <c r="D1832" s="176"/>
      <c r="E1832" s="176"/>
      <c r="F1832" s="177"/>
      <c r="G1832" s="175"/>
      <c r="H1832" s="204"/>
    </row>
    <row r="1833" spans="2:12" s="197" customFormat="1" x14ac:dyDescent="0.25">
      <c r="B1833" s="216" t="s">
        <v>174</v>
      </c>
      <c r="C1833" s="175"/>
      <c r="D1833" s="176"/>
      <c r="E1833" s="176"/>
      <c r="F1833" s="177"/>
      <c r="G1833" s="175"/>
      <c r="H1833" s="204"/>
    </row>
    <row r="1834" spans="2:12" s="197" customFormat="1" x14ac:dyDescent="0.25">
      <c r="B1834" s="209" t="s">
        <v>156</v>
      </c>
      <c r="C1834" s="74"/>
      <c r="D1834" s="75" t="s">
        <v>175</v>
      </c>
      <c r="E1834" s="75" t="s">
        <v>176</v>
      </c>
      <c r="F1834" s="158" t="s">
        <v>177</v>
      </c>
      <c r="G1834" s="76" t="s">
        <v>178</v>
      </c>
      <c r="H1834" s="218" t="s">
        <v>160</v>
      </c>
    </row>
    <row r="1835" spans="2:12" s="197" customFormat="1" x14ac:dyDescent="0.25">
      <c r="B1835" s="891"/>
      <c r="C1835" s="891"/>
      <c r="D1835" s="298"/>
      <c r="E1835" s="302"/>
      <c r="F1835" s="298"/>
      <c r="G1835" s="337">
        <v>0</v>
      </c>
      <c r="H1835" s="219">
        <f>+E1835*F1835*G1835</f>
        <v>0</v>
      </c>
    </row>
    <row r="1836" spans="2:12" s="197" customFormat="1" x14ac:dyDescent="0.25">
      <c r="B1836" s="869"/>
      <c r="C1836" s="869"/>
      <c r="D1836" s="157"/>
      <c r="E1836" s="165"/>
      <c r="F1836" s="167"/>
      <c r="G1836" s="156">
        <f>F1836*E1836</f>
        <v>0</v>
      </c>
      <c r="H1836" s="219">
        <f>+E1836*F1836*G1836</f>
        <v>0</v>
      </c>
    </row>
    <row r="1837" spans="2:12" s="197" customFormat="1" x14ac:dyDescent="0.25">
      <c r="B1837" s="875"/>
      <c r="C1837" s="875"/>
      <c r="D1837" s="157"/>
      <c r="E1837" s="165"/>
      <c r="F1837" s="168"/>
      <c r="G1837" s="156">
        <f>F1837*E1837</f>
        <v>0</v>
      </c>
      <c r="H1837" s="219">
        <f>+E1837*F1837*G1837</f>
        <v>0</v>
      </c>
    </row>
    <row r="1838" spans="2:12" s="197" customFormat="1" x14ac:dyDescent="0.25">
      <c r="B1838" s="213"/>
      <c r="C1838" s="175"/>
      <c r="D1838" s="176"/>
      <c r="E1838" s="176"/>
      <c r="F1838" s="177"/>
      <c r="G1838" s="178" t="s">
        <v>165</v>
      </c>
      <c r="H1838" s="214">
        <f>+SUM(H1835:H1837)</f>
        <v>0</v>
      </c>
    </row>
    <row r="1839" spans="2:12" s="197" customFormat="1" x14ac:dyDescent="0.25">
      <c r="B1839" s="213"/>
      <c r="C1839" s="175"/>
      <c r="D1839" s="176"/>
      <c r="E1839" s="176"/>
      <c r="F1839" s="177"/>
      <c r="G1839" s="175"/>
      <c r="H1839" s="204"/>
    </row>
    <row r="1840" spans="2:12" s="197" customFormat="1" x14ac:dyDescent="0.25">
      <c r="B1840" s="216" t="s">
        <v>179</v>
      </c>
      <c r="C1840" s="175"/>
      <c r="D1840" s="176"/>
      <c r="E1840" s="176"/>
      <c r="F1840" s="177"/>
      <c r="G1840" s="175"/>
      <c r="H1840" s="204"/>
    </row>
    <row r="1841" spans="2:8" s="197" customFormat="1" x14ac:dyDescent="0.25">
      <c r="B1841" s="220" t="s">
        <v>180</v>
      </c>
      <c r="C1841" s="169" t="s">
        <v>181</v>
      </c>
      <c r="D1841" s="75" t="s">
        <v>182</v>
      </c>
      <c r="E1841" s="75" t="s">
        <v>183</v>
      </c>
      <c r="F1841" s="158" t="s">
        <v>184</v>
      </c>
      <c r="G1841" s="170" t="s">
        <v>185</v>
      </c>
      <c r="H1841" s="210"/>
    </row>
    <row r="1842" spans="2:8" s="197" customFormat="1" x14ac:dyDescent="0.25">
      <c r="B1842" s="221" t="s">
        <v>81</v>
      </c>
      <c r="C1842" s="110">
        <f>+VLOOKUP(B1842,MO!$D$13:$E$80,2,FALSE)</f>
        <v>94900</v>
      </c>
      <c r="D1842" s="222">
        <v>0.85</v>
      </c>
      <c r="E1842" s="156">
        <f>C1842+(C1842*D1842)</f>
        <v>175565</v>
      </c>
      <c r="F1842" s="172">
        <v>8</v>
      </c>
      <c r="G1842" s="173">
        <f>+E1842/F1842</f>
        <v>21945.625</v>
      </c>
      <c r="H1842" s="878"/>
    </row>
    <row r="1843" spans="2:8" s="197" customFormat="1" x14ac:dyDescent="0.25">
      <c r="B1843" s="221" t="s">
        <v>85</v>
      </c>
      <c r="C1843" s="110">
        <f>+VLOOKUP(B1843,MO!$D$13:$E$80,2,FALSE)</f>
        <v>47450</v>
      </c>
      <c r="D1843" s="222">
        <v>0.85</v>
      </c>
      <c r="E1843" s="156">
        <f>C1843+(C1843*D1843)</f>
        <v>87782.5</v>
      </c>
      <c r="F1843" s="172">
        <f>+F1842</f>
        <v>8</v>
      </c>
      <c r="G1843" s="173">
        <f>+E1843/F1843</f>
        <v>10972.8125</v>
      </c>
      <c r="H1843" s="879"/>
    </row>
    <row r="1844" spans="2:8" s="197" customFormat="1" x14ac:dyDescent="0.25">
      <c r="B1844" s="223"/>
      <c r="C1844" s="110"/>
      <c r="D1844" s="222"/>
      <c r="E1844" s="224"/>
      <c r="F1844" s="172"/>
      <c r="G1844" s="173"/>
      <c r="H1844" s="880"/>
    </row>
    <row r="1845" spans="2:8" s="197" customFormat="1" x14ac:dyDescent="0.25">
      <c r="B1845" s="203"/>
      <c r="C1845" s="65"/>
      <c r="D1845" s="66"/>
      <c r="E1845" s="66"/>
      <c r="F1845" s="67"/>
      <c r="G1845" s="115" t="s">
        <v>165</v>
      </c>
      <c r="H1845" s="214">
        <f>+SUM(G1842:G1844)</f>
        <v>32918.4375</v>
      </c>
    </row>
    <row r="1846" spans="2:8" s="197" customFormat="1" x14ac:dyDescent="0.25">
      <c r="B1846" s="203"/>
      <c r="C1846" s="65"/>
      <c r="D1846" s="66"/>
      <c r="E1846" s="66"/>
      <c r="F1846" s="67"/>
      <c r="G1846" s="65"/>
      <c r="H1846" s="225"/>
    </row>
    <row r="1847" spans="2:8" s="197" customFormat="1" ht="15.75" x14ac:dyDescent="0.25">
      <c r="B1847" s="203"/>
      <c r="C1847" s="65"/>
      <c r="D1847" s="66"/>
      <c r="E1847" s="66"/>
      <c r="F1847" s="117" t="s">
        <v>186</v>
      </c>
      <c r="G1847" s="118"/>
      <c r="H1847" s="119">
        <f>ROUND(H1845+H1838+H1831+H1819,0)</f>
        <v>78229</v>
      </c>
    </row>
    <row r="1848" spans="2:8" s="197" customFormat="1" x14ac:dyDescent="0.25">
      <c r="B1848" s="203"/>
      <c r="C1848" s="65"/>
      <c r="D1848" s="66"/>
      <c r="E1848" s="66"/>
      <c r="F1848" s="67"/>
      <c r="G1848" s="65"/>
      <c r="H1848" s="204"/>
    </row>
    <row r="1849" spans="2:8" s="197" customFormat="1" x14ac:dyDescent="0.25">
      <c r="B1849" s="208" t="s">
        <v>187</v>
      </c>
      <c r="C1849" s="65"/>
      <c r="D1849" s="66"/>
      <c r="E1849" s="66"/>
      <c r="F1849" s="67"/>
      <c r="G1849" s="65"/>
      <c r="H1849" s="204"/>
    </row>
    <row r="1850" spans="2:8" s="197" customFormat="1" x14ac:dyDescent="0.25">
      <c r="B1850" s="226" t="s">
        <v>31</v>
      </c>
      <c r="C1850" s="121"/>
      <c r="D1850" s="122"/>
      <c r="E1850" s="122"/>
      <c r="F1850" s="123" t="s">
        <v>72</v>
      </c>
      <c r="G1850" s="124"/>
      <c r="H1850" s="210"/>
    </row>
    <row r="1851" spans="2:8" s="197" customFormat="1" x14ac:dyDescent="0.25">
      <c r="B1851" s="851" t="s">
        <v>24</v>
      </c>
      <c r="C1851" s="851"/>
      <c r="D1851" s="125"/>
      <c r="E1851" s="125"/>
      <c r="F1851" s="126">
        <f>+F1517</f>
        <v>0.2</v>
      </c>
      <c r="G1851" s="127"/>
      <c r="H1851" s="227">
        <f>H1847*F1851</f>
        <v>15645.800000000001</v>
      </c>
    </row>
    <row r="1852" spans="2:8" s="197" customFormat="1" x14ac:dyDescent="0.25">
      <c r="B1852" s="851" t="s">
        <v>25</v>
      </c>
      <c r="C1852" s="851"/>
      <c r="D1852" s="125"/>
      <c r="E1852" s="125"/>
      <c r="F1852" s="126">
        <f>+F1518</f>
        <v>0.05</v>
      </c>
      <c r="G1852" s="127"/>
      <c r="H1852" s="227">
        <f>H1847*F1852</f>
        <v>3911.4500000000003</v>
      </c>
    </row>
    <row r="1853" spans="2:8" s="197" customFormat="1" x14ac:dyDescent="0.25">
      <c r="B1853" s="852" t="s">
        <v>27</v>
      </c>
      <c r="C1853" s="852"/>
      <c r="D1853" s="125"/>
      <c r="E1853" s="125"/>
      <c r="F1853" s="126">
        <f>+F1519</f>
        <v>0.05</v>
      </c>
      <c r="G1853" s="127"/>
      <c r="H1853" s="227">
        <f>H1847*F1853</f>
        <v>3911.4500000000003</v>
      </c>
    </row>
    <row r="1854" spans="2:8" s="197" customFormat="1" x14ac:dyDescent="0.25">
      <c r="B1854" s="203"/>
      <c r="C1854" s="65"/>
      <c r="D1854" s="66"/>
      <c r="E1854" s="66"/>
      <c r="F1854" s="67"/>
      <c r="G1854" s="115" t="s">
        <v>165</v>
      </c>
      <c r="H1854" s="214">
        <f>+SUM(H1851:H1853)</f>
        <v>23468.7</v>
      </c>
    </row>
    <row r="1855" spans="2:8" s="197" customFormat="1" x14ac:dyDescent="0.25">
      <c r="B1855" s="203"/>
      <c r="C1855" s="65"/>
      <c r="D1855" s="66"/>
      <c r="E1855" s="66"/>
      <c r="F1855" s="67"/>
      <c r="G1855" s="65"/>
      <c r="H1855" s="204"/>
    </row>
    <row r="1856" spans="2:8" s="197" customFormat="1" x14ac:dyDescent="0.25">
      <c r="B1856" s="203"/>
      <c r="C1856" s="129" t="s">
        <v>188</v>
      </c>
      <c r="D1856" s="66"/>
      <c r="E1856" s="66"/>
      <c r="F1856" s="117" t="s">
        <v>189</v>
      </c>
      <c r="G1856" s="118"/>
      <c r="H1856" s="228">
        <f>H1847+H1854</f>
        <v>101697.7</v>
      </c>
    </row>
    <row r="1857" spans="2:8" s="197" customFormat="1" x14ac:dyDescent="0.25">
      <c r="B1857" s="229"/>
      <c r="C1857" s="185"/>
      <c r="D1857" s="185"/>
      <c r="E1857" s="185"/>
      <c r="F1857" s="185"/>
      <c r="G1857" s="185"/>
      <c r="H1857" s="230"/>
    </row>
    <row r="1858" spans="2:8" s="197" customFormat="1" x14ac:dyDescent="0.25">
      <c r="B1858" s="229"/>
      <c r="C1858" s="185"/>
      <c r="D1858" s="185"/>
      <c r="E1858" s="185"/>
      <c r="F1858" s="134" t="s">
        <v>190</v>
      </c>
      <c r="G1858" s="185"/>
      <c r="H1858" s="230"/>
    </row>
    <row r="1859" spans="2:8" s="197" customFormat="1" x14ac:dyDescent="0.25">
      <c r="B1859" s="229"/>
      <c r="C1859" s="185"/>
      <c r="D1859" s="185"/>
      <c r="E1859" s="185"/>
      <c r="F1859" s="134" t="s">
        <v>191</v>
      </c>
      <c r="G1859" s="185"/>
      <c r="H1859" s="230"/>
    </row>
    <row r="1860" spans="2:8" s="197" customFormat="1" x14ac:dyDescent="0.25">
      <c r="B1860" s="229"/>
      <c r="C1860" s="185"/>
      <c r="D1860" s="185"/>
      <c r="E1860" s="185"/>
      <c r="F1860" s="134" t="s">
        <v>192</v>
      </c>
      <c r="G1860" s="185"/>
      <c r="H1860" s="230"/>
    </row>
    <row r="1861" spans="2:8" s="197" customFormat="1" x14ac:dyDescent="0.25">
      <c r="B1861" s="229"/>
      <c r="C1861" s="185"/>
      <c r="D1861" s="185"/>
      <c r="E1861" s="185"/>
      <c r="F1861" s="134" t="s">
        <v>193</v>
      </c>
      <c r="G1861" s="185"/>
      <c r="H1861" s="230"/>
    </row>
    <row r="1862" spans="2:8" s="197" customFormat="1" x14ac:dyDescent="0.25">
      <c r="B1862" s="229"/>
      <c r="C1862" s="185"/>
      <c r="D1862" s="185"/>
      <c r="E1862" s="185"/>
      <c r="F1862" s="185"/>
      <c r="G1862" s="185"/>
      <c r="H1862" s="230"/>
    </row>
    <row r="1863" spans="2:8" s="197" customFormat="1" x14ac:dyDescent="0.25">
      <c r="B1863" s="229"/>
      <c r="C1863" s="135" t="s">
        <v>194</v>
      </c>
      <c r="D1863" s="185"/>
      <c r="E1863" s="185"/>
      <c r="F1863" s="185"/>
      <c r="G1863" s="185"/>
      <c r="H1863" s="230"/>
    </row>
    <row r="1864" spans="2:8" s="197" customFormat="1" x14ac:dyDescent="0.25">
      <c r="B1864" s="229"/>
      <c r="C1864" s="136" t="s">
        <v>195</v>
      </c>
      <c r="D1864" s="185"/>
      <c r="E1864" s="185"/>
      <c r="F1864" s="185"/>
      <c r="G1864" s="185"/>
      <c r="H1864" s="230"/>
    </row>
    <row r="1865" spans="2:8" s="197" customFormat="1" x14ac:dyDescent="0.25">
      <c r="B1865" s="229"/>
      <c r="C1865" s="137">
        <v>1</v>
      </c>
      <c r="D1865" s="185"/>
      <c r="E1865" s="185"/>
      <c r="F1865" s="185"/>
      <c r="G1865" s="185"/>
      <c r="H1865" s="230"/>
    </row>
    <row r="1866" spans="2:8" s="197" customFormat="1" x14ac:dyDescent="0.25">
      <c r="B1866" s="229"/>
      <c r="C1866" s="137">
        <v>2</v>
      </c>
      <c r="D1866" s="185"/>
      <c r="E1866" s="185"/>
      <c r="F1866" s="185"/>
      <c r="G1866" s="185"/>
      <c r="H1866" s="230"/>
    </row>
    <row r="1867" spans="2:8" s="197" customFormat="1" x14ac:dyDescent="0.25">
      <c r="B1867" s="229"/>
      <c r="C1867" s="137">
        <v>3</v>
      </c>
      <c r="D1867" s="185"/>
      <c r="E1867" s="185"/>
      <c r="F1867" s="185"/>
      <c r="G1867" s="185"/>
      <c r="H1867" s="230"/>
    </row>
    <row r="1868" spans="2:8" s="197" customFormat="1" x14ac:dyDescent="0.25">
      <c r="B1868" s="229"/>
      <c r="C1868" s="137"/>
      <c r="D1868" s="185"/>
      <c r="E1868" s="185"/>
      <c r="F1868" s="134" t="s">
        <v>190</v>
      </c>
      <c r="G1868" s="185"/>
      <c r="H1868" s="230"/>
    </row>
    <row r="1869" spans="2:8" s="197" customFormat="1" x14ac:dyDescent="0.25">
      <c r="B1869" s="229"/>
      <c r="C1869" s="185"/>
      <c r="D1869" s="185"/>
      <c r="E1869" s="185"/>
      <c r="F1869" s="134" t="s">
        <v>191</v>
      </c>
      <c r="G1869" s="185"/>
      <c r="H1869" s="230"/>
    </row>
    <row r="1870" spans="2:8" s="197" customFormat="1" x14ac:dyDescent="0.25">
      <c r="B1870" s="229"/>
      <c r="C1870" s="185"/>
      <c r="D1870" s="185"/>
      <c r="E1870" s="185"/>
      <c r="F1870" s="134" t="s">
        <v>196</v>
      </c>
      <c r="G1870" s="185"/>
      <c r="H1870" s="230"/>
    </row>
    <row r="1871" spans="2:8" s="197" customFormat="1" x14ac:dyDescent="0.25">
      <c r="B1871" s="229"/>
      <c r="C1871" s="185"/>
      <c r="D1871" s="185"/>
      <c r="E1871" s="185"/>
      <c r="F1871" s="134" t="s">
        <v>193</v>
      </c>
      <c r="G1871" s="185"/>
      <c r="H1871" s="230"/>
    </row>
    <row r="1872" spans="2:8" s="197" customFormat="1" x14ac:dyDescent="0.25">
      <c r="B1872" s="231"/>
      <c r="H1872" s="232"/>
    </row>
    <row r="1873" spans="2:8" s="197" customFormat="1" x14ac:dyDescent="0.25">
      <c r="B1873" s="853"/>
      <c r="C1873" s="854"/>
      <c r="D1873" s="859" t="s">
        <v>148</v>
      </c>
      <c r="E1873" s="860"/>
      <c r="F1873" s="861"/>
      <c r="G1873" s="198" t="s">
        <v>149</v>
      </c>
      <c r="H1873" s="199" t="s">
        <v>150</v>
      </c>
    </row>
    <row r="1874" spans="2:8" s="197" customFormat="1" x14ac:dyDescent="0.25">
      <c r="B1874" s="855"/>
      <c r="C1874" s="856"/>
      <c r="D1874" s="862"/>
      <c r="E1874" s="863"/>
      <c r="F1874" s="864"/>
      <c r="G1874" s="59" t="s">
        <v>151</v>
      </c>
      <c r="H1874" s="200"/>
    </row>
    <row r="1875" spans="2:8" s="197" customFormat="1" x14ac:dyDescent="0.25">
      <c r="B1875" s="855"/>
      <c r="C1875" s="856"/>
      <c r="D1875" s="862"/>
      <c r="E1875" s="863"/>
      <c r="F1875" s="864"/>
      <c r="G1875" s="59" t="s">
        <v>152</v>
      </c>
      <c r="H1875" s="201">
        <v>44901</v>
      </c>
    </row>
    <row r="1876" spans="2:8" s="197" customFormat="1" x14ac:dyDescent="0.25">
      <c r="B1876" s="857"/>
      <c r="C1876" s="858"/>
      <c r="D1876" s="865"/>
      <c r="E1876" s="866"/>
      <c r="F1876" s="867"/>
      <c r="G1876" s="62"/>
      <c r="H1876" s="202"/>
    </row>
    <row r="1877" spans="2:8" s="197" customFormat="1" x14ac:dyDescent="0.25">
      <c r="B1877" s="203"/>
      <c r="C1877" s="65"/>
      <c r="D1877" s="66"/>
      <c r="E1877" s="66"/>
      <c r="F1877" s="67"/>
      <c r="G1877" s="65"/>
      <c r="H1877" s="204"/>
    </row>
    <row r="1878" spans="2:8" s="197" customFormat="1" x14ac:dyDescent="0.25">
      <c r="B1878" s="205" t="s">
        <v>153</v>
      </c>
      <c r="C1878" s="868" t="str">
        <f>PRESUPUESTO!F45</f>
        <v xml:space="preserve">Pintura tipo 1 viniltex o similar de pintuco 2 manos en muros y cielo raso interior </v>
      </c>
      <c r="D1878" s="868"/>
      <c r="E1878" s="868"/>
      <c r="F1878" s="868"/>
      <c r="G1878" s="868"/>
      <c r="H1878" s="206" t="s">
        <v>154</v>
      </c>
    </row>
    <row r="1879" spans="2:8" s="197" customFormat="1" x14ac:dyDescent="0.25">
      <c r="B1879" s="648">
        <f>PRESUPUESTO!B45</f>
        <v>5.0199999999999996</v>
      </c>
      <c r="C1879" s="868"/>
      <c r="D1879" s="868"/>
      <c r="E1879" s="868"/>
      <c r="F1879" s="868"/>
      <c r="G1879" s="868"/>
      <c r="H1879" s="206" t="str">
        <f>PRESUPUESTO!G45</f>
        <v>M2</v>
      </c>
    </row>
    <row r="1880" spans="2:8" s="197" customFormat="1" x14ac:dyDescent="0.25">
      <c r="B1880" s="208" t="s">
        <v>155</v>
      </c>
      <c r="C1880" s="65"/>
      <c r="D1880" s="66"/>
      <c r="E1880" s="66"/>
      <c r="F1880" s="67"/>
      <c r="G1880" s="65"/>
      <c r="H1880" s="204"/>
    </row>
    <row r="1881" spans="2:8" s="197" customFormat="1" x14ac:dyDescent="0.25">
      <c r="B1881" s="209" t="s">
        <v>156</v>
      </c>
      <c r="C1881" s="74"/>
      <c r="D1881" s="75" t="s">
        <v>157</v>
      </c>
      <c r="E1881" s="75" t="s">
        <v>158</v>
      </c>
      <c r="F1881" s="75" t="s">
        <v>159</v>
      </c>
      <c r="G1881" s="76" t="s">
        <v>160</v>
      </c>
      <c r="H1881" s="210"/>
    </row>
    <row r="1882" spans="2:8" s="197" customFormat="1" ht="15" customHeight="1" x14ac:dyDescent="0.25">
      <c r="B1882" s="869" t="s">
        <v>161</v>
      </c>
      <c r="C1882" s="869"/>
      <c r="D1882" s="98" t="s">
        <v>162</v>
      </c>
      <c r="E1882" s="211">
        <v>0.05</v>
      </c>
      <c r="F1882" s="371">
        <f>+H1912</f>
        <v>8778.25</v>
      </c>
      <c r="G1882" s="372">
        <f>F1882*E1882</f>
        <v>438.91250000000002</v>
      </c>
      <c r="H1882" s="878"/>
    </row>
    <row r="1883" spans="2:8" s="197" customFormat="1" x14ac:dyDescent="0.25">
      <c r="B1883" s="874" t="s">
        <v>249</v>
      </c>
      <c r="C1883" s="874"/>
      <c r="D1883" s="298" t="s">
        <v>164</v>
      </c>
      <c r="E1883" s="157">
        <f>1/F1909</f>
        <v>3.3333333333333333E-2</v>
      </c>
      <c r="F1883" s="373">
        <f>(90000/7)*1.04</f>
        <v>13371.428571428572</v>
      </c>
      <c r="G1883" s="372">
        <f>+F1883*E1883</f>
        <v>445.71428571428572</v>
      </c>
      <c r="H1883" s="879"/>
    </row>
    <row r="1884" spans="2:8" s="197" customFormat="1" x14ac:dyDescent="0.25">
      <c r="B1884" s="869"/>
      <c r="C1884" s="869"/>
      <c r="D1884" s="98"/>
      <c r="E1884" s="98"/>
      <c r="F1884" s="371"/>
      <c r="G1884" s="372">
        <f>+F1884*E1884</f>
        <v>0</v>
      </c>
      <c r="H1884" s="879"/>
    </row>
    <row r="1885" spans="2:8" s="197" customFormat="1" ht="15" customHeight="1" x14ac:dyDescent="0.25">
      <c r="B1885" s="872"/>
      <c r="C1885" s="872"/>
      <c r="D1885" s="157"/>
      <c r="E1885" s="98"/>
      <c r="F1885" s="371"/>
      <c r="G1885" s="372">
        <f>+F1885*E1885</f>
        <v>0</v>
      </c>
      <c r="H1885" s="880"/>
    </row>
    <row r="1886" spans="2:8" s="197" customFormat="1" x14ac:dyDescent="0.25">
      <c r="B1886" s="213"/>
      <c r="C1886" s="175"/>
      <c r="D1886" s="176"/>
      <c r="E1886" s="176"/>
      <c r="F1886" s="177"/>
      <c r="G1886" s="178" t="s">
        <v>165</v>
      </c>
      <c r="H1886" s="214">
        <f>+SUM(G1882:G1885)</f>
        <v>884.62678571428569</v>
      </c>
    </row>
    <row r="1887" spans="2:8" s="197" customFormat="1" x14ac:dyDescent="0.25">
      <c r="B1887" s="213"/>
      <c r="C1887" s="175"/>
      <c r="D1887" s="176"/>
      <c r="E1887" s="176"/>
      <c r="F1887" s="177"/>
      <c r="G1887" s="175"/>
      <c r="H1887" s="204"/>
    </row>
    <row r="1888" spans="2:8" s="197" customFormat="1" x14ac:dyDescent="0.25">
      <c r="B1888" s="216" t="s">
        <v>166</v>
      </c>
      <c r="C1888" s="175"/>
      <c r="D1888" s="176"/>
      <c r="E1888" s="176"/>
      <c r="F1888" s="177"/>
      <c r="G1888" s="175"/>
      <c r="H1888" s="204"/>
    </row>
    <row r="1889" spans="2:8" s="197" customFormat="1" x14ac:dyDescent="0.25">
      <c r="B1889" s="209" t="s">
        <v>156</v>
      </c>
      <c r="C1889" s="74"/>
      <c r="D1889" s="75" t="s">
        <v>157</v>
      </c>
      <c r="E1889" s="75" t="s">
        <v>158</v>
      </c>
      <c r="F1889" s="158" t="s">
        <v>160</v>
      </c>
      <c r="G1889" s="76" t="s">
        <v>167</v>
      </c>
      <c r="H1889" s="210"/>
    </row>
    <row r="1890" spans="2:8" s="197" customFormat="1" ht="15" customHeight="1" x14ac:dyDescent="0.25">
      <c r="B1890" s="875" t="s">
        <v>478</v>
      </c>
      <c r="C1890" s="875"/>
      <c r="D1890" s="157" t="s">
        <v>280</v>
      </c>
      <c r="E1890" s="157">
        <f>2/(5*30)</f>
        <v>1.3333333333333334E-2</v>
      </c>
      <c r="F1890" s="369">
        <v>400000</v>
      </c>
      <c r="G1890" s="372">
        <f t="shared" ref="G1890:G1897" si="50">F1890*E1890</f>
        <v>5333.3333333333339</v>
      </c>
      <c r="H1890" s="878"/>
    </row>
    <row r="1891" spans="2:8" s="197" customFormat="1" ht="15" customHeight="1" x14ac:dyDescent="0.25">
      <c r="B1891" s="875" t="s">
        <v>168</v>
      </c>
      <c r="C1891" s="875"/>
      <c r="D1891" s="157" t="s">
        <v>169</v>
      </c>
      <c r="E1891" s="157">
        <f>+E1882</f>
        <v>0.05</v>
      </c>
      <c r="F1891" s="370">
        <f>+F1882*0.5</f>
        <v>4389.125</v>
      </c>
      <c r="G1891" s="372">
        <f t="shared" si="50"/>
        <v>219.45625000000001</v>
      </c>
      <c r="H1891" s="879"/>
    </row>
    <row r="1892" spans="2:8" s="197" customFormat="1" ht="15" customHeight="1" x14ac:dyDescent="0.25">
      <c r="B1892" s="869"/>
      <c r="C1892" s="869"/>
      <c r="D1892" s="157"/>
      <c r="E1892" s="157"/>
      <c r="F1892" s="370"/>
      <c r="G1892" s="372">
        <f t="shared" si="50"/>
        <v>0</v>
      </c>
      <c r="H1892" s="879"/>
    </row>
    <row r="1893" spans="2:8" s="197" customFormat="1" x14ac:dyDescent="0.25">
      <c r="B1893" s="869"/>
      <c r="C1893" s="869"/>
      <c r="D1893" s="157"/>
      <c r="E1893" s="157"/>
      <c r="F1893" s="164"/>
      <c r="G1893" s="372">
        <f t="shared" si="50"/>
        <v>0</v>
      </c>
      <c r="H1893" s="879"/>
    </row>
    <row r="1894" spans="2:8" s="197" customFormat="1" x14ac:dyDescent="0.25">
      <c r="B1894" s="869"/>
      <c r="C1894" s="869"/>
      <c r="D1894" s="157"/>
      <c r="E1894" s="157"/>
      <c r="F1894" s="164"/>
      <c r="G1894" s="372">
        <f t="shared" si="50"/>
        <v>0</v>
      </c>
      <c r="H1894" s="879"/>
    </row>
    <row r="1895" spans="2:8" s="197" customFormat="1" ht="15" customHeight="1" x14ac:dyDescent="0.25">
      <c r="B1895" s="872"/>
      <c r="C1895" s="872"/>
      <c r="D1895" s="157"/>
      <c r="E1895" s="157"/>
      <c r="F1895" s="370"/>
      <c r="G1895" s="372">
        <f t="shared" si="50"/>
        <v>0</v>
      </c>
      <c r="H1895" s="879"/>
    </row>
    <row r="1896" spans="2:8" s="197" customFormat="1" x14ac:dyDescent="0.25">
      <c r="B1896" s="875"/>
      <c r="C1896" s="875"/>
      <c r="D1896" s="157"/>
      <c r="E1896" s="157"/>
      <c r="F1896" s="370"/>
      <c r="G1896" s="372">
        <f t="shared" si="50"/>
        <v>0</v>
      </c>
      <c r="H1896" s="879"/>
    </row>
    <row r="1897" spans="2:8" s="197" customFormat="1" x14ac:dyDescent="0.25">
      <c r="B1897" s="875"/>
      <c r="C1897" s="875"/>
      <c r="D1897" s="157"/>
      <c r="E1897" s="165"/>
      <c r="F1897" s="370"/>
      <c r="G1897" s="372">
        <f t="shared" si="50"/>
        <v>0</v>
      </c>
      <c r="H1897" s="880"/>
    </row>
    <row r="1898" spans="2:8" s="197" customFormat="1" x14ac:dyDescent="0.25">
      <c r="B1898" s="213"/>
      <c r="C1898" s="175"/>
      <c r="D1898" s="176"/>
      <c r="E1898" s="176"/>
      <c r="F1898" s="177"/>
      <c r="G1898" s="178" t="s">
        <v>165</v>
      </c>
      <c r="H1898" s="214">
        <f>+SUM(G1890:G1897)</f>
        <v>5552.7895833333341</v>
      </c>
    </row>
    <row r="1899" spans="2:8" s="197" customFormat="1" x14ac:dyDescent="0.25">
      <c r="B1899" s="213"/>
      <c r="C1899" s="175"/>
      <c r="D1899" s="176"/>
      <c r="E1899" s="176"/>
      <c r="F1899" s="177"/>
      <c r="G1899" s="175"/>
      <c r="H1899" s="204"/>
    </row>
    <row r="1900" spans="2:8" s="197" customFormat="1" x14ac:dyDescent="0.25">
      <c r="B1900" s="216" t="s">
        <v>174</v>
      </c>
      <c r="C1900" s="175"/>
      <c r="D1900" s="176"/>
      <c r="E1900" s="176"/>
      <c r="F1900" s="177"/>
      <c r="G1900" s="175"/>
      <c r="H1900" s="204"/>
    </row>
    <row r="1901" spans="2:8" s="197" customFormat="1" x14ac:dyDescent="0.25">
      <c r="B1901" s="209" t="s">
        <v>156</v>
      </c>
      <c r="C1901" s="74"/>
      <c r="D1901" s="75" t="s">
        <v>175</v>
      </c>
      <c r="E1901" s="75" t="s">
        <v>176</v>
      </c>
      <c r="F1901" s="158" t="s">
        <v>177</v>
      </c>
      <c r="G1901" s="76" t="s">
        <v>178</v>
      </c>
      <c r="H1901" s="218" t="s">
        <v>160</v>
      </c>
    </row>
    <row r="1902" spans="2:8" s="197" customFormat="1" x14ac:dyDescent="0.25">
      <c r="B1902" s="876"/>
      <c r="C1902" s="876"/>
      <c r="D1902" s="157"/>
      <c r="E1902" s="165"/>
      <c r="F1902" s="166"/>
      <c r="G1902" s="372">
        <f>F1902*E1902</f>
        <v>0</v>
      </c>
      <c r="H1902" s="219">
        <f>+E1902*F1902*G1902</f>
        <v>0</v>
      </c>
    </row>
    <row r="1903" spans="2:8" s="197" customFormat="1" x14ac:dyDescent="0.25">
      <c r="B1903" s="869"/>
      <c r="C1903" s="869"/>
      <c r="D1903" s="157"/>
      <c r="E1903" s="165"/>
      <c r="F1903" s="167"/>
      <c r="G1903" s="372">
        <f>F1903*E1903</f>
        <v>0</v>
      </c>
      <c r="H1903" s="219">
        <f>+E1903*F1903*G1903</f>
        <v>0</v>
      </c>
    </row>
    <row r="1904" spans="2:8" s="197" customFormat="1" x14ac:dyDescent="0.25">
      <c r="B1904" s="875"/>
      <c r="C1904" s="875"/>
      <c r="D1904" s="157"/>
      <c r="E1904" s="165"/>
      <c r="F1904" s="168"/>
      <c r="G1904" s="372">
        <f>F1904*E1904</f>
        <v>0</v>
      </c>
      <c r="H1904" s="219">
        <f>+E1904*F1904*G1904</f>
        <v>0</v>
      </c>
    </row>
    <row r="1905" spans="2:8" s="197" customFormat="1" x14ac:dyDescent="0.25">
      <c r="B1905" s="213"/>
      <c r="C1905" s="175"/>
      <c r="D1905" s="176"/>
      <c r="E1905" s="176"/>
      <c r="F1905" s="177"/>
      <c r="G1905" s="178" t="s">
        <v>165</v>
      </c>
      <c r="H1905" s="214">
        <f>+SUM(H1902:H1904)</f>
        <v>0</v>
      </c>
    </row>
    <row r="1906" spans="2:8" s="197" customFormat="1" x14ac:dyDescent="0.25">
      <c r="B1906" s="213"/>
      <c r="C1906" s="175"/>
      <c r="D1906" s="176"/>
      <c r="E1906" s="176"/>
      <c r="F1906" s="177"/>
      <c r="G1906" s="175"/>
      <c r="H1906" s="204"/>
    </row>
    <row r="1907" spans="2:8" s="197" customFormat="1" x14ac:dyDescent="0.25">
      <c r="B1907" s="216" t="s">
        <v>179</v>
      </c>
      <c r="C1907" s="175"/>
      <c r="D1907" s="176"/>
      <c r="E1907" s="176"/>
      <c r="F1907" s="177"/>
      <c r="G1907" s="175"/>
      <c r="H1907" s="204"/>
    </row>
    <row r="1908" spans="2:8" s="197" customFormat="1" x14ac:dyDescent="0.25">
      <c r="B1908" s="220" t="s">
        <v>180</v>
      </c>
      <c r="C1908" s="169" t="s">
        <v>181</v>
      </c>
      <c r="D1908" s="75" t="s">
        <v>182</v>
      </c>
      <c r="E1908" s="75" t="s">
        <v>183</v>
      </c>
      <c r="F1908" s="158" t="s">
        <v>184</v>
      </c>
      <c r="G1908" s="170" t="s">
        <v>185</v>
      </c>
      <c r="H1908" s="210"/>
    </row>
    <row r="1909" spans="2:8" s="197" customFormat="1" x14ac:dyDescent="0.25">
      <c r="B1909" s="221" t="s">
        <v>81</v>
      </c>
      <c r="C1909" s="110">
        <f>+VLOOKUP(B1909,MO!$D$13:$E$80,2,FALSE)</f>
        <v>94900</v>
      </c>
      <c r="D1909" s="222">
        <v>0.85</v>
      </c>
      <c r="E1909" s="372">
        <f>C1909+(C1909*D1909)</f>
        <v>175565</v>
      </c>
      <c r="F1909" s="172">
        <v>30</v>
      </c>
      <c r="G1909" s="377">
        <f>+E1909/F1909</f>
        <v>5852.166666666667</v>
      </c>
      <c r="H1909" s="878"/>
    </row>
    <row r="1910" spans="2:8" s="197" customFormat="1" x14ac:dyDescent="0.25">
      <c r="B1910" s="221" t="s">
        <v>85</v>
      </c>
      <c r="C1910" s="110">
        <v>47450</v>
      </c>
      <c r="D1910" s="222">
        <v>0.85</v>
      </c>
      <c r="E1910" s="372">
        <f>C1910+(C1910*D1910)</f>
        <v>87782.5</v>
      </c>
      <c r="F1910" s="172">
        <f>+F1909</f>
        <v>30</v>
      </c>
      <c r="G1910" s="377">
        <f>+E1910/F1910</f>
        <v>2926.0833333333335</v>
      </c>
      <c r="H1910" s="879"/>
    </row>
    <row r="1911" spans="2:8" s="197" customFormat="1" x14ac:dyDescent="0.25">
      <c r="B1911" s="223"/>
      <c r="C1911" s="110"/>
      <c r="D1911" s="222"/>
      <c r="E1911" s="224"/>
      <c r="F1911" s="172"/>
      <c r="G1911" s="377"/>
      <c r="H1911" s="880"/>
    </row>
    <row r="1912" spans="2:8" s="197" customFormat="1" x14ac:dyDescent="0.25">
      <c r="B1912" s="203"/>
      <c r="C1912" s="65"/>
      <c r="D1912" s="66"/>
      <c r="E1912" s="66"/>
      <c r="F1912" s="67"/>
      <c r="G1912" s="115" t="s">
        <v>165</v>
      </c>
      <c r="H1912" s="214">
        <f>+SUM(G1909:G1911)</f>
        <v>8778.25</v>
      </c>
    </row>
    <row r="1913" spans="2:8" s="197" customFormat="1" x14ac:dyDescent="0.25">
      <c r="B1913" s="203"/>
      <c r="C1913" s="65"/>
      <c r="D1913" s="66"/>
      <c r="E1913" s="66"/>
      <c r="F1913" s="67"/>
      <c r="G1913" s="65"/>
      <c r="H1913" s="225"/>
    </row>
    <row r="1914" spans="2:8" s="197" customFormat="1" ht="15.75" x14ac:dyDescent="0.25">
      <c r="B1914" s="203"/>
      <c r="C1914" s="65"/>
      <c r="D1914" s="66"/>
      <c r="E1914" s="66"/>
      <c r="F1914" s="117" t="s">
        <v>186</v>
      </c>
      <c r="G1914" s="118"/>
      <c r="H1914" s="119">
        <f>ROUND(H1912+H1905+H1898+H1886,0)</f>
        <v>15216</v>
      </c>
    </row>
    <row r="1915" spans="2:8" s="197" customFormat="1" x14ac:dyDescent="0.25">
      <c r="B1915" s="203"/>
      <c r="C1915" s="65"/>
      <c r="D1915" s="66"/>
      <c r="E1915" s="66"/>
      <c r="F1915" s="67"/>
      <c r="G1915" s="65"/>
      <c r="H1915" s="204"/>
    </row>
    <row r="1916" spans="2:8" s="197" customFormat="1" x14ac:dyDescent="0.25">
      <c r="B1916" s="208" t="s">
        <v>187</v>
      </c>
      <c r="C1916" s="65"/>
      <c r="D1916" s="66"/>
      <c r="E1916" s="66"/>
      <c r="F1916" s="67"/>
      <c r="G1916" s="65"/>
      <c r="H1916" s="204"/>
    </row>
    <row r="1917" spans="2:8" s="197" customFormat="1" x14ac:dyDescent="0.25">
      <c r="B1917" s="226" t="s">
        <v>31</v>
      </c>
      <c r="C1917" s="121"/>
      <c r="D1917" s="122"/>
      <c r="E1917" s="122"/>
      <c r="F1917" s="123" t="s">
        <v>72</v>
      </c>
      <c r="G1917" s="124"/>
      <c r="H1917" s="210"/>
    </row>
    <row r="1918" spans="2:8" s="197" customFormat="1" x14ac:dyDescent="0.25">
      <c r="B1918" s="851" t="s">
        <v>24</v>
      </c>
      <c r="C1918" s="851"/>
      <c r="D1918" s="125"/>
      <c r="E1918" s="125"/>
      <c r="F1918" s="126">
        <f>+F1851</f>
        <v>0.2</v>
      </c>
      <c r="G1918" s="127"/>
      <c r="H1918" s="227">
        <f>H1914*F1918</f>
        <v>3043.2000000000003</v>
      </c>
    </row>
    <row r="1919" spans="2:8" s="197" customFormat="1" x14ac:dyDescent="0.25">
      <c r="B1919" s="851" t="s">
        <v>25</v>
      </c>
      <c r="C1919" s="851"/>
      <c r="D1919" s="125"/>
      <c r="E1919" s="125"/>
      <c r="F1919" s="126">
        <f>+F1852</f>
        <v>0.05</v>
      </c>
      <c r="G1919" s="127"/>
      <c r="H1919" s="227">
        <f>H1914*F1919</f>
        <v>760.80000000000007</v>
      </c>
    </row>
    <row r="1920" spans="2:8" s="197" customFormat="1" x14ac:dyDescent="0.25">
      <c r="B1920" s="852" t="s">
        <v>27</v>
      </c>
      <c r="C1920" s="852"/>
      <c r="D1920" s="125"/>
      <c r="E1920" s="125"/>
      <c r="F1920" s="126">
        <f>+F1853</f>
        <v>0.05</v>
      </c>
      <c r="G1920" s="127"/>
      <c r="H1920" s="227">
        <f>H1914*F1920</f>
        <v>760.80000000000007</v>
      </c>
    </row>
    <row r="1921" spans="2:8" s="197" customFormat="1" x14ac:dyDescent="0.25">
      <c r="B1921" s="203"/>
      <c r="C1921" s="65"/>
      <c r="D1921" s="66"/>
      <c r="E1921" s="66"/>
      <c r="F1921" s="67"/>
      <c r="G1921" s="115" t="s">
        <v>165</v>
      </c>
      <c r="H1921" s="214">
        <f>+SUM(H1918:H1920)</f>
        <v>4564.8</v>
      </c>
    </row>
    <row r="1922" spans="2:8" s="197" customFormat="1" x14ac:dyDescent="0.25">
      <c r="B1922" s="203"/>
      <c r="C1922" s="65"/>
      <c r="D1922" s="66"/>
      <c r="E1922" s="66"/>
      <c r="F1922" s="67"/>
      <c r="G1922" s="65"/>
      <c r="H1922" s="204"/>
    </row>
    <row r="1923" spans="2:8" s="197" customFormat="1" x14ac:dyDescent="0.25">
      <c r="B1923" s="203"/>
      <c r="C1923" s="129" t="s">
        <v>188</v>
      </c>
      <c r="D1923" s="66"/>
      <c r="E1923" s="66"/>
      <c r="F1923" s="117" t="s">
        <v>189</v>
      </c>
      <c r="G1923" s="118"/>
      <c r="H1923" s="228">
        <f>H1914+H1921</f>
        <v>19780.8</v>
      </c>
    </row>
    <row r="1924" spans="2:8" s="197" customFormat="1" x14ac:dyDescent="0.25">
      <c r="B1924" s="229"/>
      <c r="C1924" s="185"/>
      <c r="D1924" s="185"/>
      <c r="E1924" s="185"/>
      <c r="F1924" s="185"/>
      <c r="G1924" s="185"/>
      <c r="H1924" s="230"/>
    </row>
    <row r="1925" spans="2:8" s="197" customFormat="1" x14ac:dyDescent="0.25">
      <c r="B1925" s="229"/>
      <c r="C1925" s="185"/>
      <c r="D1925" s="185"/>
      <c r="E1925" s="185"/>
      <c r="F1925" s="134" t="s">
        <v>190</v>
      </c>
      <c r="G1925" s="185"/>
      <c r="H1925" s="230"/>
    </row>
    <row r="1926" spans="2:8" s="197" customFormat="1" x14ac:dyDescent="0.25">
      <c r="B1926" s="229"/>
      <c r="C1926" s="185"/>
      <c r="D1926" s="185"/>
      <c r="E1926" s="185"/>
      <c r="F1926" s="134" t="s">
        <v>191</v>
      </c>
      <c r="G1926" s="185"/>
      <c r="H1926" s="230"/>
    </row>
    <row r="1927" spans="2:8" s="197" customFormat="1" x14ac:dyDescent="0.25">
      <c r="B1927" s="229"/>
      <c r="C1927" s="185"/>
      <c r="D1927" s="185"/>
      <c r="E1927" s="185"/>
      <c r="F1927" s="134" t="s">
        <v>192</v>
      </c>
      <c r="G1927" s="185"/>
      <c r="H1927" s="230"/>
    </row>
    <row r="1928" spans="2:8" s="197" customFormat="1" x14ac:dyDescent="0.25">
      <c r="B1928" s="229"/>
      <c r="C1928" s="185"/>
      <c r="D1928" s="185"/>
      <c r="E1928" s="185"/>
      <c r="F1928" s="134" t="s">
        <v>193</v>
      </c>
      <c r="G1928" s="185"/>
      <c r="H1928" s="230"/>
    </row>
    <row r="1929" spans="2:8" s="197" customFormat="1" x14ac:dyDescent="0.25">
      <c r="B1929" s="229"/>
      <c r="C1929" s="185"/>
      <c r="D1929" s="185"/>
      <c r="E1929" s="185"/>
      <c r="F1929" s="185"/>
      <c r="G1929" s="185"/>
      <c r="H1929" s="230"/>
    </row>
    <row r="1930" spans="2:8" s="197" customFormat="1" x14ac:dyDescent="0.25">
      <c r="B1930" s="229"/>
      <c r="C1930" s="135" t="s">
        <v>194</v>
      </c>
      <c r="D1930" s="185"/>
      <c r="E1930" s="185"/>
      <c r="F1930" s="185"/>
      <c r="G1930" s="185"/>
      <c r="H1930" s="230"/>
    </row>
    <row r="1931" spans="2:8" s="197" customFormat="1" x14ac:dyDescent="0.25">
      <c r="B1931" s="229"/>
      <c r="C1931" s="136" t="s">
        <v>195</v>
      </c>
      <c r="D1931" s="185"/>
      <c r="E1931" s="185"/>
      <c r="F1931" s="185"/>
      <c r="G1931" s="185"/>
      <c r="H1931" s="230"/>
    </row>
    <row r="1932" spans="2:8" s="197" customFormat="1" x14ac:dyDescent="0.25">
      <c r="B1932" s="229"/>
      <c r="C1932" s="137">
        <v>1</v>
      </c>
      <c r="D1932" s="185"/>
      <c r="E1932" s="185"/>
      <c r="F1932" s="185"/>
      <c r="G1932" s="185"/>
      <c r="H1932" s="230"/>
    </row>
    <row r="1933" spans="2:8" s="197" customFormat="1" x14ac:dyDescent="0.25">
      <c r="B1933" s="229"/>
      <c r="C1933" s="137">
        <v>2</v>
      </c>
      <c r="D1933" s="185"/>
      <c r="E1933" s="185"/>
      <c r="F1933" s="185"/>
      <c r="G1933" s="185"/>
      <c r="H1933" s="230"/>
    </row>
    <row r="1934" spans="2:8" s="197" customFormat="1" x14ac:dyDescent="0.25">
      <c r="B1934" s="229"/>
      <c r="C1934" s="137">
        <v>3</v>
      </c>
      <c r="D1934" s="185"/>
      <c r="E1934" s="185"/>
      <c r="F1934" s="185"/>
      <c r="G1934" s="185"/>
      <c r="H1934" s="230"/>
    </row>
    <row r="1935" spans="2:8" s="197" customFormat="1" x14ac:dyDescent="0.25">
      <c r="B1935" s="229"/>
      <c r="C1935" s="137"/>
      <c r="D1935" s="185"/>
      <c r="E1935" s="185"/>
      <c r="F1935" s="134" t="s">
        <v>190</v>
      </c>
      <c r="G1935" s="185"/>
      <c r="H1935" s="230"/>
    </row>
    <row r="1936" spans="2:8" s="197" customFormat="1" x14ac:dyDescent="0.25">
      <c r="B1936" s="229"/>
      <c r="C1936" s="185"/>
      <c r="D1936" s="185"/>
      <c r="E1936" s="185"/>
      <c r="F1936" s="134" t="s">
        <v>191</v>
      </c>
      <c r="G1936" s="185"/>
      <c r="H1936" s="230"/>
    </row>
    <row r="1937" spans="2:8" s="197" customFormat="1" x14ac:dyDescent="0.25">
      <c r="B1937" s="229"/>
      <c r="C1937" s="185"/>
      <c r="D1937" s="185"/>
      <c r="E1937" s="185"/>
      <c r="F1937" s="134" t="s">
        <v>196</v>
      </c>
      <c r="G1937" s="185"/>
      <c r="H1937" s="230"/>
    </row>
    <row r="1938" spans="2:8" s="197" customFormat="1" x14ac:dyDescent="0.25">
      <c r="B1938" s="229"/>
      <c r="C1938" s="185"/>
      <c r="D1938" s="185"/>
      <c r="E1938" s="185"/>
      <c r="F1938" s="134" t="s">
        <v>193</v>
      </c>
      <c r="G1938" s="185"/>
      <c r="H1938" s="230"/>
    </row>
    <row r="1939" spans="2:8" s="197" customFormat="1" ht="14.1" customHeight="1" x14ac:dyDescent="0.25">
      <c r="B1939" s="231"/>
      <c r="H1939" s="232"/>
    </row>
    <row r="1940" spans="2:8" s="197" customFormat="1" x14ac:dyDescent="0.25">
      <c r="B1940" s="853"/>
      <c r="C1940" s="854"/>
      <c r="D1940" s="859" t="s">
        <v>148</v>
      </c>
      <c r="E1940" s="860"/>
      <c r="F1940" s="861"/>
      <c r="G1940" s="198" t="s">
        <v>149</v>
      </c>
      <c r="H1940" s="199" t="s">
        <v>150</v>
      </c>
    </row>
    <row r="1941" spans="2:8" s="197" customFormat="1" x14ac:dyDescent="0.25">
      <c r="B1941" s="855"/>
      <c r="C1941" s="856"/>
      <c r="D1941" s="862"/>
      <c r="E1941" s="863"/>
      <c r="F1941" s="864"/>
      <c r="G1941" s="59" t="s">
        <v>151</v>
      </c>
      <c r="H1941" s="200"/>
    </row>
    <row r="1942" spans="2:8" s="197" customFormat="1" x14ac:dyDescent="0.25">
      <c r="B1942" s="855"/>
      <c r="C1942" s="856"/>
      <c r="D1942" s="862"/>
      <c r="E1942" s="863"/>
      <c r="F1942" s="864"/>
      <c r="G1942" s="59" t="s">
        <v>152</v>
      </c>
      <c r="H1942" s="201">
        <v>44901</v>
      </c>
    </row>
    <row r="1943" spans="2:8" s="197" customFormat="1" x14ac:dyDescent="0.25">
      <c r="B1943" s="857"/>
      <c r="C1943" s="858"/>
      <c r="D1943" s="865"/>
      <c r="E1943" s="866"/>
      <c r="F1943" s="867"/>
      <c r="G1943" s="62"/>
      <c r="H1943" s="202"/>
    </row>
    <row r="1944" spans="2:8" s="197" customFormat="1" x14ac:dyDescent="0.25">
      <c r="B1944" s="203"/>
      <c r="C1944" s="65"/>
      <c r="D1944" s="66"/>
      <c r="E1944" s="66"/>
      <c r="F1944" s="67"/>
      <c r="G1944" s="65"/>
      <c r="H1944" s="204"/>
    </row>
    <row r="1945" spans="2:8" s="197" customFormat="1" x14ac:dyDescent="0.25">
      <c r="B1945" s="205" t="s">
        <v>153</v>
      </c>
      <c r="C1945" s="868" t="str">
        <f>PRESUPUESTO!F46</f>
        <v xml:space="preserve">Estuco plastico sobre muros interior y exterior  </v>
      </c>
      <c r="D1945" s="868"/>
      <c r="E1945" s="868"/>
      <c r="F1945" s="868"/>
      <c r="G1945" s="868"/>
      <c r="H1945" s="206" t="s">
        <v>154</v>
      </c>
    </row>
    <row r="1946" spans="2:8" s="197" customFormat="1" x14ac:dyDescent="0.25">
      <c r="B1946" s="648">
        <f>PRESUPUESTO!B46</f>
        <v>5.0299999999999994</v>
      </c>
      <c r="C1946" s="868"/>
      <c r="D1946" s="868"/>
      <c r="E1946" s="868"/>
      <c r="F1946" s="868"/>
      <c r="G1946" s="868"/>
      <c r="H1946" s="206" t="str">
        <f>PRESUPUESTO!G46</f>
        <v>M2</v>
      </c>
    </row>
    <row r="1947" spans="2:8" s="197" customFormat="1" x14ac:dyDescent="0.25">
      <c r="B1947" s="208" t="s">
        <v>155</v>
      </c>
      <c r="C1947" s="65"/>
      <c r="D1947" s="66"/>
      <c r="E1947" s="66"/>
      <c r="F1947" s="67"/>
      <c r="G1947" s="65"/>
      <c r="H1947" s="204"/>
    </row>
    <row r="1948" spans="2:8" s="197" customFormat="1" x14ac:dyDescent="0.25">
      <c r="B1948" s="209" t="s">
        <v>156</v>
      </c>
      <c r="C1948" s="74"/>
      <c r="D1948" s="75" t="s">
        <v>157</v>
      </c>
      <c r="E1948" s="75" t="s">
        <v>158</v>
      </c>
      <c r="F1948" s="75" t="s">
        <v>159</v>
      </c>
      <c r="G1948" s="76" t="s">
        <v>160</v>
      </c>
      <c r="H1948" s="210"/>
    </row>
    <row r="1949" spans="2:8" s="197" customFormat="1" ht="15" customHeight="1" x14ac:dyDescent="0.25">
      <c r="B1949" s="869" t="s">
        <v>161</v>
      </c>
      <c r="C1949" s="869"/>
      <c r="D1949" s="98" t="s">
        <v>162</v>
      </c>
      <c r="E1949" s="211">
        <v>0.05</v>
      </c>
      <c r="F1949" s="371">
        <f>+H1979</f>
        <v>14630.416666666668</v>
      </c>
      <c r="G1949" s="372">
        <f>F1949*E1949</f>
        <v>731.52083333333348</v>
      </c>
      <c r="H1949" s="878"/>
    </row>
    <row r="1950" spans="2:8" s="197" customFormat="1" ht="15" customHeight="1" x14ac:dyDescent="0.25">
      <c r="B1950" s="870" t="s">
        <v>249</v>
      </c>
      <c r="C1950" s="871"/>
      <c r="D1950" s="298" t="s">
        <v>164</v>
      </c>
      <c r="E1950" s="157">
        <f>1/F1976</f>
        <v>5.5555555555555552E-2</v>
      </c>
      <c r="F1950" s="373">
        <f>(90000/7)*1.04</f>
        <v>13371.428571428572</v>
      </c>
      <c r="G1950" s="372">
        <f>+F1950*E1950</f>
        <v>742.85714285714289</v>
      </c>
      <c r="H1950" s="879"/>
    </row>
    <row r="1951" spans="2:8" s="197" customFormat="1" x14ac:dyDescent="0.25">
      <c r="B1951" s="869"/>
      <c r="C1951" s="869"/>
      <c r="D1951" s="98"/>
      <c r="E1951" s="98"/>
      <c r="F1951" s="371"/>
      <c r="G1951" s="372">
        <f>+F1951*E1951</f>
        <v>0</v>
      </c>
      <c r="H1951" s="879"/>
    </row>
    <row r="1952" spans="2:8" s="197" customFormat="1" ht="15" customHeight="1" x14ac:dyDescent="0.25">
      <c r="B1952" s="872"/>
      <c r="C1952" s="872"/>
      <c r="D1952" s="157"/>
      <c r="E1952" s="98"/>
      <c r="F1952" s="371"/>
      <c r="G1952" s="372">
        <f>+F1952*E1952</f>
        <v>0</v>
      </c>
      <c r="H1952" s="880"/>
    </row>
    <row r="1953" spans="2:8" s="197" customFormat="1" x14ac:dyDescent="0.25">
      <c r="B1953" s="213"/>
      <c r="C1953" s="175"/>
      <c r="D1953" s="176"/>
      <c r="E1953" s="176"/>
      <c r="F1953" s="177"/>
      <c r="G1953" s="178" t="s">
        <v>165</v>
      </c>
      <c r="H1953" s="373">
        <f>+SUM(G1949:G1952)</f>
        <v>1474.3779761904764</v>
      </c>
    </row>
    <row r="1954" spans="2:8" s="197" customFormat="1" x14ac:dyDescent="0.25">
      <c r="B1954" s="213"/>
      <c r="C1954" s="175"/>
      <c r="D1954" s="176"/>
      <c r="E1954" s="176"/>
      <c r="F1954" s="177"/>
      <c r="G1954" s="175"/>
      <c r="H1954" s="204"/>
    </row>
    <row r="1955" spans="2:8" s="197" customFormat="1" x14ac:dyDescent="0.25">
      <c r="B1955" s="216" t="s">
        <v>166</v>
      </c>
      <c r="C1955" s="175"/>
      <c r="D1955" s="176"/>
      <c r="E1955" s="176"/>
      <c r="F1955" s="177"/>
      <c r="G1955" s="175"/>
      <c r="H1955" s="204"/>
    </row>
    <row r="1956" spans="2:8" s="197" customFormat="1" x14ac:dyDescent="0.25">
      <c r="B1956" s="209" t="s">
        <v>156</v>
      </c>
      <c r="C1956" s="74"/>
      <c r="D1956" s="75" t="s">
        <v>157</v>
      </c>
      <c r="E1956" s="75" t="s">
        <v>158</v>
      </c>
      <c r="F1956" s="158" t="s">
        <v>160</v>
      </c>
      <c r="G1956" s="76" t="s">
        <v>167</v>
      </c>
      <c r="H1956" s="210"/>
    </row>
    <row r="1957" spans="2:8" s="197" customFormat="1" ht="15" customHeight="1" x14ac:dyDescent="0.25">
      <c r="B1957" s="873" t="s">
        <v>469</v>
      </c>
      <c r="C1957" s="874"/>
      <c r="D1957" s="157" t="s">
        <v>19</v>
      </c>
      <c r="E1957" s="157">
        <v>1.5</v>
      </c>
      <c r="F1957" s="369">
        <v>3500</v>
      </c>
      <c r="G1957" s="372">
        <f t="shared" ref="G1957:G1964" si="51">F1957*E1957</f>
        <v>5250</v>
      </c>
      <c r="H1957" s="878"/>
    </row>
    <row r="1958" spans="2:8" s="197" customFormat="1" x14ac:dyDescent="0.25">
      <c r="B1958" s="875" t="s">
        <v>168</v>
      </c>
      <c r="C1958" s="875"/>
      <c r="D1958" s="157" t="s">
        <v>169</v>
      </c>
      <c r="E1958" s="157">
        <f>+E1949</f>
        <v>0.05</v>
      </c>
      <c r="F1958" s="370">
        <f>+F1949*0.3</f>
        <v>4389.125</v>
      </c>
      <c r="G1958" s="372">
        <f t="shared" si="51"/>
        <v>219.45625000000001</v>
      </c>
      <c r="H1958" s="879"/>
    </row>
    <row r="1959" spans="2:8" s="197" customFormat="1" ht="15" customHeight="1" x14ac:dyDescent="0.25">
      <c r="B1959" s="869"/>
      <c r="C1959" s="869"/>
      <c r="D1959" s="157"/>
      <c r="E1959" s="157"/>
      <c r="F1959" s="370"/>
      <c r="G1959" s="372">
        <f t="shared" si="51"/>
        <v>0</v>
      </c>
      <c r="H1959" s="879"/>
    </row>
    <row r="1960" spans="2:8" s="197" customFormat="1" x14ac:dyDescent="0.25">
      <c r="B1960" s="869"/>
      <c r="C1960" s="869"/>
      <c r="D1960" s="157"/>
      <c r="E1960" s="157"/>
      <c r="F1960" s="164"/>
      <c r="G1960" s="372">
        <f t="shared" si="51"/>
        <v>0</v>
      </c>
      <c r="H1960" s="879"/>
    </row>
    <row r="1961" spans="2:8" s="197" customFormat="1" x14ac:dyDescent="0.25">
      <c r="B1961" s="869"/>
      <c r="C1961" s="869"/>
      <c r="D1961" s="157"/>
      <c r="E1961" s="157"/>
      <c r="F1961" s="164"/>
      <c r="G1961" s="372">
        <f t="shared" si="51"/>
        <v>0</v>
      </c>
      <c r="H1961" s="879"/>
    </row>
    <row r="1962" spans="2:8" s="197" customFormat="1" ht="15" customHeight="1" x14ac:dyDescent="0.25">
      <c r="B1962" s="872"/>
      <c r="C1962" s="872"/>
      <c r="D1962" s="157"/>
      <c r="E1962" s="157"/>
      <c r="F1962" s="370"/>
      <c r="G1962" s="372">
        <f t="shared" si="51"/>
        <v>0</v>
      </c>
      <c r="H1962" s="879"/>
    </row>
    <row r="1963" spans="2:8" s="197" customFormat="1" x14ac:dyDescent="0.25">
      <c r="B1963" s="875"/>
      <c r="C1963" s="875"/>
      <c r="D1963" s="157"/>
      <c r="E1963" s="157"/>
      <c r="F1963" s="370"/>
      <c r="G1963" s="372">
        <f t="shared" si="51"/>
        <v>0</v>
      </c>
      <c r="H1963" s="879"/>
    </row>
    <row r="1964" spans="2:8" s="197" customFormat="1" x14ac:dyDescent="0.25">
      <c r="B1964" s="875"/>
      <c r="C1964" s="875"/>
      <c r="D1964" s="157"/>
      <c r="E1964" s="165"/>
      <c r="F1964" s="370"/>
      <c r="G1964" s="372">
        <f t="shared" si="51"/>
        <v>0</v>
      </c>
      <c r="H1964" s="880"/>
    </row>
    <row r="1965" spans="2:8" s="197" customFormat="1" x14ac:dyDescent="0.25">
      <c r="B1965" s="213"/>
      <c r="C1965" s="175"/>
      <c r="D1965" s="176"/>
      <c r="E1965" s="176"/>
      <c r="F1965" s="177"/>
      <c r="G1965" s="178" t="s">
        <v>165</v>
      </c>
      <c r="H1965" s="373">
        <f>+SUM(G1957:G1964)</f>
        <v>5469.4562500000002</v>
      </c>
    </row>
    <row r="1966" spans="2:8" s="197" customFormat="1" x14ac:dyDescent="0.25">
      <c r="B1966" s="213"/>
      <c r="C1966" s="175"/>
      <c r="D1966" s="176"/>
      <c r="E1966" s="176"/>
      <c r="F1966" s="177"/>
      <c r="G1966" s="175"/>
      <c r="H1966" s="204"/>
    </row>
    <row r="1967" spans="2:8" s="197" customFormat="1" x14ac:dyDescent="0.25">
      <c r="B1967" s="216" t="s">
        <v>174</v>
      </c>
      <c r="C1967" s="175"/>
      <c r="D1967" s="176"/>
      <c r="E1967" s="176"/>
      <c r="F1967" s="177"/>
      <c r="G1967" s="175"/>
      <c r="H1967" s="204"/>
    </row>
    <row r="1968" spans="2:8" s="197" customFormat="1" x14ac:dyDescent="0.25">
      <c r="B1968" s="209" t="s">
        <v>156</v>
      </c>
      <c r="C1968" s="74"/>
      <c r="D1968" s="75" t="s">
        <v>175</v>
      </c>
      <c r="E1968" s="75" t="s">
        <v>176</v>
      </c>
      <c r="F1968" s="158" t="s">
        <v>177</v>
      </c>
      <c r="G1968" s="76" t="s">
        <v>178</v>
      </c>
      <c r="H1968" s="218" t="s">
        <v>160</v>
      </c>
    </row>
    <row r="1969" spans="2:8" s="197" customFormat="1" x14ac:dyDescent="0.25">
      <c r="B1969" s="876"/>
      <c r="C1969" s="876"/>
      <c r="D1969" s="157"/>
      <c r="E1969" s="165"/>
      <c r="F1969" s="166"/>
      <c r="G1969" s="372">
        <f>F1969*E1969</f>
        <v>0</v>
      </c>
      <c r="H1969" s="376">
        <f>+E1969*F1969*G1969</f>
        <v>0</v>
      </c>
    </row>
    <row r="1970" spans="2:8" s="197" customFormat="1" x14ac:dyDescent="0.25">
      <c r="B1970" s="869"/>
      <c r="C1970" s="869"/>
      <c r="D1970" s="157"/>
      <c r="E1970" s="165"/>
      <c r="F1970" s="167"/>
      <c r="G1970" s="372">
        <f>F1970*E1970</f>
        <v>0</v>
      </c>
      <c r="H1970" s="376">
        <f>+E1970*F1970*G1970</f>
        <v>0</v>
      </c>
    </row>
    <row r="1971" spans="2:8" s="197" customFormat="1" x14ac:dyDescent="0.25">
      <c r="B1971" s="875"/>
      <c r="C1971" s="875"/>
      <c r="D1971" s="157"/>
      <c r="E1971" s="165"/>
      <c r="F1971" s="168"/>
      <c r="G1971" s="372">
        <f>F1971*E1971</f>
        <v>0</v>
      </c>
      <c r="H1971" s="376">
        <f>+E1971*F1971*G1971</f>
        <v>0</v>
      </c>
    </row>
    <row r="1972" spans="2:8" s="197" customFormat="1" x14ac:dyDescent="0.25">
      <c r="B1972" s="213"/>
      <c r="C1972" s="175"/>
      <c r="D1972" s="176"/>
      <c r="E1972" s="176"/>
      <c r="F1972" s="177"/>
      <c r="G1972" s="178" t="s">
        <v>165</v>
      </c>
      <c r="H1972" s="373">
        <f>+SUM(H1969:H1971)</f>
        <v>0</v>
      </c>
    </row>
    <row r="1973" spans="2:8" s="197" customFormat="1" x14ac:dyDescent="0.25">
      <c r="B1973" s="213"/>
      <c r="C1973" s="175"/>
      <c r="D1973" s="176"/>
      <c r="E1973" s="176"/>
      <c r="F1973" s="177"/>
      <c r="G1973" s="175"/>
      <c r="H1973" s="204"/>
    </row>
    <row r="1974" spans="2:8" s="197" customFormat="1" x14ac:dyDescent="0.25">
      <c r="B1974" s="216" t="s">
        <v>179</v>
      </c>
      <c r="C1974" s="175"/>
      <c r="D1974" s="176"/>
      <c r="E1974" s="176"/>
      <c r="F1974" s="177"/>
      <c r="G1974" s="175"/>
      <c r="H1974" s="204"/>
    </row>
    <row r="1975" spans="2:8" s="197" customFormat="1" x14ac:dyDescent="0.25">
      <c r="B1975" s="220" t="s">
        <v>180</v>
      </c>
      <c r="C1975" s="169" t="s">
        <v>181</v>
      </c>
      <c r="D1975" s="75" t="s">
        <v>182</v>
      </c>
      <c r="E1975" s="75" t="s">
        <v>183</v>
      </c>
      <c r="F1975" s="158" t="s">
        <v>184</v>
      </c>
      <c r="G1975" s="170" t="s">
        <v>185</v>
      </c>
      <c r="H1975" s="210"/>
    </row>
    <row r="1976" spans="2:8" s="197" customFormat="1" x14ac:dyDescent="0.25">
      <c r="B1976" s="221" t="s">
        <v>81</v>
      </c>
      <c r="C1976" s="110">
        <f>+VLOOKUP(B1976,MO!$D$13:$E$80,2,FALSE)</f>
        <v>94900</v>
      </c>
      <c r="D1976" s="222">
        <v>0.85</v>
      </c>
      <c r="E1976" s="372">
        <f>C1976+(C1976*D1976)</f>
        <v>175565</v>
      </c>
      <c r="F1976" s="172">
        <v>18</v>
      </c>
      <c r="G1976" s="377">
        <f>+E1976/F1976</f>
        <v>9753.6111111111113</v>
      </c>
      <c r="H1976" s="878"/>
    </row>
    <row r="1977" spans="2:8" s="197" customFormat="1" x14ac:dyDescent="0.25">
      <c r="B1977" s="221" t="s">
        <v>85</v>
      </c>
      <c r="C1977" s="110">
        <f>+VLOOKUP(B1977,MO!$D$13:$E$80,2,FALSE)</f>
        <v>47450</v>
      </c>
      <c r="D1977" s="222">
        <v>0.85</v>
      </c>
      <c r="E1977" s="372">
        <f>C1977+(C1977*D1977)</f>
        <v>87782.5</v>
      </c>
      <c r="F1977" s="172">
        <f>+F1976</f>
        <v>18</v>
      </c>
      <c r="G1977" s="377">
        <f>+E1977/F1977</f>
        <v>4876.8055555555557</v>
      </c>
      <c r="H1977" s="879"/>
    </row>
    <row r="1978" spans="2:8" s="197" customFormat="1" x14ac:dyDescent="0.25">
      <c r="B1978" s="223"/>
      <c r="C1978" s="110"/>
      <c r="D1978" s="222"/>
      <c r="E1978" s="224"/>
      <c r="F1978" s="172"/>
      <c r="G1978" s="377"/>
      <c r="H1978" s="880"/>
    </row>
    <row r="1979" spans="2:8" s="197" customFormat="1" x14ac:dyDescent="0.25">
      <c r="B1979" s="203"/>
      <c r="C1979" s="65"/>
      <c r="D1979" s="66"/>
      <c r="E1979" s="66"/>
      <c r="F1979" s="67"/>
      <c r="G1979" s="115" t="s">
        <v>165</v>
      </c>
      <c r="H1979" s="373">
        <f>+SUM(G1976:G1978)</f>
        <v>14630.416666666668</v>
      </c>
    </row>
    <row r="1980" spans="2:8" s="197" customFormat="1" x14ac:dyDescent="0.25">
      <c r="B1980" s="203"/>
      <c r="C1980" s="65"/>
      <c r="D1980" s="66"/>
      <c r="E1980" s="66"/>
      <c r="F1980" s="67"/>
      <c r="G1980" s="65"/>
      <c r="H1980" s="225"/>
    </row>
    <row r="1981" spans="2:8" s="197" customFormat="1" ht="15.75" x14ac:dyDescent="0.25">
      <c r="B1981" s="203"/>
      <c r="C1981" s="65"/>
      <c r="D1981" s="66"/>
      <c r="E1981" s="66"/>
      <c r="F1981" s="117" t="s">
        <v>186</v>
      </c>
      <c r="G1981" s="118"/>
      <c r="H1981" s="119">
        <f>ROUND(H1979+H1972+H1965+H1953,0)</f>
        <v>21574</v>
      </c>
    </row>
    <row r="1982" spans="2:8" s="197" customFormat="1" x14ac:dyDescent="0.25">
      <c r="B1982" s="203"/>
      <c r="C1982" s="65"/>
      <c r="D1982" s="66"/>
      <c r="E1982" s="66"/>
      <c r="F1982" s="67"/>
      <c r="G1982" s="65"/>
      <c r="H1982" s="204"/>
    </row>
    <row r="1983" spans="2:8" s="197" customFormat="1" x14ac:dyDescent="0.25">
      <c r="B1983" s="208" t="s">
        <v>187</v>
      </c>
      <c r="C1983" s="65"/>
      <c r="D1983" s="66"/>
      <c r="E1983" s="66"/>
      <c r="F1983" s="67"/>
      <c r="G1983" s="65"/>
      <c r="H1983" s="204"/>
    </row>
    <row r="1984" spans="2:8" s="197" customFormat="1" x14ac:dyDescent="0.25">
      <c r="B1984" s="226" t="s">
        <v>31</v>
      </c>
      <c r="C1984" s="121"/>
      <c r="D1984" s="122"/>
      <c r="E1984" s="122"/>
      <c r="F1984" s="123" t="s">
        <v>72</v>
      </c>
      <c r="G1984" s="124"/>
      <c r="H1984" s="210"/>
    </row>
    <row r="1985" spans="2:8" s="197" customFormat="1" x14ac:dyDescent="0.25">
      <c r="B1985" s="851" t="s">
        <v>24</v>
      </c>
      <c r="C1985" s="851"/>
      <c r="D1985" s="125"/>
      <c r="E1985" s="125"/>
      <c r="F1985" s="126">
        <f>+F1517</f>
        <v>0.2</v>
      </c>
      <c r="G1985" s="127"/>
      <c r="H1985" s="378">
        <f>H1981*F1985</f>
        <v>4314.8</v>
      </c>
    </row>
    <row r="1986" spans="2:8" s="197" customFormat="1" x14ac:dyDescent="0.25">
      <c r="B1986" s="851" t="s">
        <v>25</v>
      </c>
      <c r="C1986" s="851"/>
      <c r="D1986" s="125"/>
      <c r="E1986" s="125"/>
      <c r="F1986" s="126">
        <f>+F1518</f>
        <v>0.05</v>
      </c>
      <c r="G1986" s="127"/>
      <c r="H1986" s="378">
        <f>H1981*F1986</f>
        <v>1078.7</v>
      </c>
    </row>
    <row r="1987" spans="2:8" s="197" customFormat="1" x14ac:dyDescent="0.25">
      <c r="B1987" s="852" t="s">
        <v>27</v>
      </c>
      <c r="C1987" s="852"/>
      <c r="D1987" s="125"/>
      <c r="E1987" s="125"/>
      <c r="F1987" s="126">
        <f>+F1519</f>
        <v>0.05</v>
      </c>
      <c r="G1987" s="127"/>
      <c r="H1987" s="378">
        <f>H1981*F1987</f>
        <v>1078.7</v>
      </c>
    </row>
    <row r="1988" spans="2:8" s="197" customFormat="1" x14ac:dyDescent="0.25">
      <c r="B1988" s="203"/>
      <c r="C1988" s="65"/>
      <c r="D1988" s="66"/>
      <c r="E1988" s="66"/>
      <c r="F1988" s="67"/>
      <c r="G1988" s="115" t="s">
        <v>165</v>
      </c>
      <c r="H1988" s="373">
        <f>+SUM(H1985:H1987)</f>
        <v>6472.2</v>
      </c>
    </row>
    <row r="1989" spans="2:8" s="197" customFormat="1" x14ac:dyDescent="0.25">
      <c r="B1989" s="203"/>
      <c r="C1989" s="65"/>
      <c r="D1989" s="66"/>
      <c r="E1989" s="66"/>
      <c r="F1989" s="67"/>
      <c r="G1989" s="65"/>
      <c r="H1989" s="204"/>
    </row>
    <row r="1990" spans="2:8" s="197" customFormat="1" x14ac:dyDescent="0.25">
      <c r="B1990" s="203"/>
      <c r="C1990" s="129" t="s">
        <v>188</v>
      </c>
      <c r="D1990" s="66"/>
      <c r="E1990" s="66"/>
      <c r="F1990" s="117" t="s">
        <v>189</v>
      </c>
      <c r="G1990" s="118"/>
      <c r="H1990" s="379">
        <f>H1981+H1988</f>
        <v>28046.2</v>
      </c>
    </row>
    <row r="1991" spans="2:8" s="197" customFormat="1" x14ac:dyDescent="0.25">
      <c r="B1991" s="229"/>
      <c r="C1991" s="185"/>
      <c r="D1991" s="185"/>
      <c r="E1991" s="185"/>
      <c r="F1991" s="185"/>
      <c r="G1991" s="185"/>
      <c r="H1991" s="230"/>
    </row>
    <row r="1992" spans="2:8" s="197" customFormat="1" x14ac:dyDescent="0.25">
      <c r="B1992" s="229"/>
      <c r="C1992" s="185"/>
      <c r="D1992" s="185"/>
      <c r="E1992" s="185"/>
      <c r="F1992" s="134" t="s">
        <v>190</v>
      </c>
      <c r="G1992" s="185"/>
      <c r="H1992" s="230"/>
    </row>
    <row r="1993" spans="2:8" s="197" customFormat="1" x14ac:dyDescent="0.25">
      <c r="B1993" s="229"/>
      <c r="C1993" s="185"/>
      <c r="D1993" s="185"/>
      <c r="E1993" s="185"/>
      <c r="F1993" s="134" t="s">
        <v>191</v>
      </c>
      <c r="G1993" s="185"/>
      <c r="H1993" s="230"/>
    </row>
    <row r="1994" spans="2:8" s="197" customFormat="1" x14ac:dyDescent="0.25">
      <c r="B1994" s="229"/>
      <c r="C1994" s="185"/>
      <c r="D1994" s="185"/>
      <c r="E1994" s="185"/>
      <c r="F1994" s="134" t="s">
        <v>192</v>
      </c>
      <c r="G1994" s="185"/>
      <c r="H1994" s="230"/>
    </row>
    <row r="1995" spans="2:8" s="197" customFormat="1" x14ac:dyDescent="0.25">
      <c r="B1995" s="229"/>
      <c r="C1995" s="185"/>
      <c r="D1995" s="185"/>
      <c r="E1995" s="185"/>
      <c r="F1995" s="134" t="s">
        <v>193</v>
      </c>
      <c r="G1995" s="185"/>
      <c r="H1995" s="230"/>
    </row>
    <row r="1996" spans="2:8" s="197" customFormat="1" x14ac:dyDescent="0.25">
      <c r="B1996" s="229"/>
      <c r="C1996" s="185"/>
      <c r="D1996" s="185"/>
      <c r="E1996" s="185"/>
      <c r="F1996" s="185"/>
      <c r="G1996" s="185"/>
      <c r="H1996" s="230"/>
    </row>
    <row r="1997" spans="2:8" s="197" customFormat="1" x14ac:dyDescent="0.25">
      <c r="B1997" s="229"/>
      <c r="C1997" s="135" t="s">
        <v>194</v>
      </c>
      <c r="D1997" s="185"/>
      <c r="E1997" s="185"/>
      <c r="F1997" s="185"/>
      <c r="G1997" s="185"/>
      <c r="H1997" s="230"/>
    </row>
    <row r="1998" spans="2:8" s="197" customFormat="1" x14ac:dyDescent="0.25">
      <c r="B1998" s="229"/>
      <c r="C1998" s="136" t="s">
        <v>195</v>
      </c>
      <c r="D1998" s="185"/>
      <c r="E1998" s="185"/>
      <c r="F1998" s="185"/>
      <c r="G1998" s="185"/>
      <c r="H1998" s="230"/>
    </row>
    <row r="1999" spans="2:8" s="197" customFormat="1" x14ac:dyDescent="0.25">
      <c r="B1999" s="229"/>
      <c r="C1999" s="137">
        <v>1</v>
      </c>
      <c r="D1999" s="185"/>
      <c r="E1999" s="185"/>
      <c r="F1999" s="185"/>
      <c r="G1999" s="185"/>
      <c r="H1999" s="230"/>
    </row>
    <row r="2000" spans="2:8" s="197" customFormat="1" x14ac:dyDescent="0.25">
      <c r="B2000" s="229"/>
      <c r="C2000" s="137">
        <v>2</v>
      </c>
      <c r="D2000" s="185"/>
      <c r="E2000" s="185"/>
      <c r="F2000" s="185"/>
      <c r="G2000" s="185"/>
      <c r="H2000" s="230"/>
    </row>
    <row r="2001" spans="2:8" s="197" customFormat="1" x14ac:dyDescent="0.25">
      <c r="B2001" s="229"/>
      <c r="C2001" s="137">
        <v>3</v>
      </c>
      <c r="D2001" s="185"/>
      <c r="E2001" s="185"/>
      <c r="F2001" s="185"/>
      <c r="G2001" s="185"/>
      <c r="H2001" s="230"/>
    </row>
    <row r="2002" spans="2:8" s="197" customFormat="1" x14ac:dyDescent="0.25">
      <c r="B2002" s="229"/>
      <c r="C2002" s="137"/>
      <c r="D2002" s="185"/>
      <c r="E2002" s="185"/>
      <c r="F2002" s="134" t="s">
        <v>190</v>
      </c>
      <c r="G2002" s="185"/>
      <c r="H2002" s="230"/>
    </row>
    <row r="2003" spans="2:8" s="197" customFormat="1" x14ac:dyDescent="0.25">
      <c r="B2003" s="229"/>
      <c r="C2003" s="185"/>
      <c r="D2003" s="185"/>
      <c r="E2003" s="185"/>
      <c r="F2003" s="134" t="s">
        <v>191</v>
      </c>
      <c r="G2003" s="185"/>
      <c r="H2003" s="230"/>
    </row>
    <row r="2004" spans="2:8" s="197" customFormat="1" x14ac:dyDescent="0.25">
      <c r="B2004" s="229"/>
      <c r="C2004" s="185"/>
      <c r="D2004" s="185"/>
      <c r="E2004" s="185"/>
      <c r="F2004" s="134" t="s">
        <v>196</v>
      </c>
      <c r="G2004" s="185"/>
      <c r="H2004" s="230"/>
    </row>
    <row r="2005" spans="2:8" s="197" customFormat="1" x14ac:dyDescent="0.25">
      <c r="B2005" s="229"/>
      <c r="C2005" s="185"/>
      <c r="D2005" s="185"/>
      <c r="E2005" s="185"/>
      <c r="F2005" s="134" t="s">
        <v>193</v>
      </c>
      <c r="G2005" s="185"/>
      <c r="H2005" s="230"/>
    </row>
    <row r="2006" spans="2:8" s="197" customFormat="1" x14ac:dyDescent="0.25">
      <c r="B2006" s="231"/>
      <c r="H2006" s="232"/>
    </row>
    <row r="2007" spans="2:8" s="321" customFormat="1" x14ac:dyDescent="0.25">
      <c r="B2007" s="853"/>
      <c r="C2007" s="854"/>
      <c r="D2007" s="859" t="s">
        <v>148</v>
      </c>
      <c r="E2007" s="860"/>
      <c r="F2007" s="861"/>
      <c r="G2007" s="198" t="s">
        <v>149</v>
      </c>
      <c r="H2007" s="199" t="s">
        <v>150</v>
      </c>
    </row>
    <row r="2008" spans="2:8" s="321" customFormat="1" x14ac:dyDescent="0.25">
      <c r="B2008" s="855"/>
      <c r="C2008" s="856"/>
      <c r="D2008" s="862"/>
      <c r="E2008" s="863"/>
      <c r="F2008" s="864"/>
      <c r="G2008" s="59" t="s">
        <v>151</v>
      </c>
      <c r="H2008" s="200"/>
    </row>
    <row r="2009" spans="2:8" s="321" customFormat="1" x14ac:dyDescent="0.25">
      <c r="B2009" s="855"/>
      <c r="C2009" s="856"/>
      <c r="D2009" s="862"/>
      <c r="E2009" s="863"/>
      <c r="F2009" s="864"/>
      <c r="G2009" s="59" t="s">
        <v>152</v>
      </c>
      <c r="H2009" s="201">
        <v>44901</v>
      </c>
    </row>
    <row r="2010" spans="2:8" s="321" customFormat="1" x14ac:dyDescent="0.25">
      <c r="B2010" s="857"/>
      <c r="C2010" s="858"/>
      <c r="D2010" s="865"/>
      <c r="E2010" s="866"/>
      <c r="F2010" s="867"/>
      <c r="G2010" s="62"/>
      <c r="H2010" s="202"/>
    </row>
    <row r="2011" spans="2:8" s="321" customFormat="1" x14ac:dyDescent="0.25">
      <c r="B2011" s="203"/>
      <c r="C2011" s="65"/>
      <c r="D2011" s="66"/>
      <c r="E2011" s="66"/>
      <c r="F2011" s="67"/>
      <c r="G2011" s="65"/>
      <c r="H2011" s="204"/>
    </row>
    <row r="2012" spans="2:8" s="321" customFormat="1" x14ac:dyDescent="0.25">
      <c r="B2012" s="205" t="s">
        <v>153</v>
      </c>
      <c r="C2012" s="868" t="str">
        <f>PRESUPUESTO!F48</f>
        <v>Suministro e instalación de vidrio templado en ventana de oficia sintraofipucar</v>
      </c>
      <c r="D2012" s="868"/>
      <c r="E2012" s="868"/>
      <c r="F2012" s="868"/>
      <c r="G2012" s="868"/>
      <c r="H2012" s="206" t="s">
        <v>154</v>
      </c>
    </row>
    <row r="2013" spans="2:8" s="321" customFormat="1" x14ac:dyDescent="0.25">
      <c r="B2013" s="648">
        <f>PRESUPUESTO!B48</f>
        <v>6.01</v>
      </c>
      <c r="C2013" s="868"/>
      <c r="D2013" s="868"/>
      <c r="E2013" s="868"/>
      <c r="F2013" s="868"/>
      <c r="G2013" s="868"/>
      <c r="H2013" s="206" t="str">
        <f>PRESUPUESTO!G48</f>
        <v>M2</v>
      </c>
    </row>
    <row r="2014" spans="2:8" s="321" customFormat="1" x14ac:dyDescent="0.25">
      <c r="B2014" s="208" t="s">
        <v>155</v>
      </c>
      <c r="C2014" s="65"/>
      <c r="D2014" s="66"/>
      <c r="E2014" s="66"/>
      <c r="F2014" s="67"/>
      <c r="G2014" s="65"/>
      <c r="H2014" s="204"/>
    </row>
    <row r="2015" spans="2:8" s="321" customFormat="1" x14ac:dyDescent="0.25">
      <c r="B2015" s="209" t="s">
        <v>156</v>
      </c>
      <c r="C2015" s="74"/>
      <c r="D2015" s="75" t="s">
        <v>157</v>
      </c>
      <c r="E2015" s="75" t="s">
        <v>158</v>
      </c>
      <c r="F2015" s="75" t="s">
        <v>159</v>
      </c>
      <c r="G2015" s="76" t="s">
        <v>160</v>
      </c>
      <c r="H2015" s="210"/>
    </row>
    <row r="2016" spans="2:8" s="321" customFormat="1" ht="15" customHeight="1" x14ac:dyDescent="0.25">
      <c r="B2016" s="869" t="s">
        <v>161</v>
      </c>
      <c r="C2016" s="869"/>
      <c r="D2016" s="98" t="s">
        <v>162</v>
      </c>
      <c r="E2016" s="338">
        <v>0.05</v>
      </c>
      <c r="F2016" s="371">
        <f>+H2046</f>
        <v>39014.444444444445</v>
      </c>
      <c r="G2016" s="372">
        <f>F2016*E2016</f>
        <v>1950.7222222222224</v>
      </c>
      <c r="H2016" s="878"/>
    </row>
    <row r="2017" spans="2:8" s="321" customFormat="1" x14ac:dyDescent="0.25">
      <c r="B2017" s="874" t="s">
        <v>249</v>
      </c>
      <c r="C2017" s="874"/>
      <c r="D2017" s="298" t="s">
        <v>164</v>
      </c>
      <c r="E2017" s="157">
        <f>1/F2043</f>
        <v>0.16666666666666666</v>
      </c>
      <c r="F2017" s="373">
        <f>(90000/7)*1.04</f>
        <v>13371.428571428572</v>
      </c>
      <c r="G2017" s="372">
        <f>+F2017*E2017</f>
        <v>2228.5714285714284</v>
      </c>
      <c r="H2017" s="879"/>
    </row>
    <row r="2018" spans="2:8" s="321" customFormat="1" x14ac:dyDescent="0.25">
      <c r="B2018" s="872"/>
      <c r="C2018" s="872"/>
      <c r="D2018" s="157"/>
      <c r="E2018" s="339"/>
      <c r="F2018" s="279"/>
      <c r="G2018" s="372">
        <f>+F2018*E2018</f>
        <v>0</v>
      </c>
      <c r="H2018" s="879"/>
    </row>
    <row r="2019" spans="2:8" s="321" customFormat="1" ht="15" customHeight="1" x14ac:dyDescent="0.25">
      <c r="B2019" s="872"/>
      <c r="C2019" s="872"/>
      <c r="D2019" s="157"/>
      <c r="E2019" s="98"/>
      <c r="F2019" s="371"/>
      <c r="G2019" s="372">
        <f>+F2019*E2019</f>
        <v>0</v>
      </c>
      <c r="H2019" s="880"/>
    </row>
    <row r="2020" spans="2:8" s="321" customFormat="1" x14ac:dyDescent="0.25">
      <c r="B2020" s="213"/>
      <c r="C2020" s="175"/>
      <c r="D2020" s="176"/>
      <c r="E2020" s="176"/>
      <c r="F2020" s="177"/>
      <c r="G2020" s="178" t="s">
        <v>165</v>
      </c>
      <c r="H2020" s="373">
        <f>+SUM(G2016:G2019)</f>
        <v>4179.2936507936511</v>
      </c>
    </row>
    <row r="2021" spans="2:8" s="321" customFormat="1" x14ac:dyDescent="0.25">
      <c r="B2021" s="213"/>
      <c r="C2021" s="175"/>
      <c r="D2021" s="176"/>
      <c r="E2021" s="176"/>
      <c r="F2021" s="177"/>
      <c r="G2021" s="175"/>
      <c r="H2021" s="204"/>
    </row>
    <row r="2022" spans="2:8" s="321" customFormat="1" x14ac:dyDescent="0.25">
      <c r="B2022" s="216" t="s">
        <v>166</v>
      </c>
      <c r="C2022" s="175"/>
      <c r="D2022" s="176"/>
      <c r="E2022" s="176"/>
      <c r="F2022" s="177"/>
      <c r="G2022" s="175"/>
      <c r="H2022" s="204"/>
    </row>
    <row r="2023" spans="2:8" s="321" customFormat="1" x14ac:dyDescent="0.25">
      <c r="B2023" s="209" t="s">
        <v>156</v>
      </c>
      <c r="C2023" s="74"/>
      <c r="D2023" s="75" t="s">
        <v>157</v>
      </c>
      <c r="E2023" s="75" t="s">
        <v>158</v>
      </c>
      <c r="F2023" s="158" t="s">
        <v>160</v>
      </c>
      <c r="G2023" s="76" t="s">
        <v>167</v>
      </c>
      <c r="H2023" s="210"/>
    </row>
    <row r="2024" spans="2:8" s="321" customFormat="1" ht="15" customHeight="1" x14ac:dyDescent="0.25">
      <c r="B2024" s="877" t="s">
        <v>281</v>
      </c>
      <c r="C2024" s="877" t="s">
        <v>211</v>
      </c>
      <c r="D2024" s="98" t="s">
        <v>17</v>
      </c>
      <c r="E2024" s="157">
        <v>1</v>
      </c>
      <c r="F2024" s="279">
        <f>140000*1.04</f>
        <v>145600</v>
      </c>
      <c r="G2024" s="372">
        <f t="shared" ref="G2024:G2031" si="52">F2024*E2024</f>
        <v>145600</v>
      </c>
      <c r="H2024" s="878"/>
    </row>
    <row r="2025" spans="2:8" s="321" customFormat="1" ht="26.45" customHeight="1" x14ac:dyDescent="0.25">
      <c r="B2025" s="877" t="s">
        <v>282</v>
      </c>
      <c r="C2025" s="877"/>
      <c r="D2025" s="157" t="s">
        <v>20</v>
      </c>
      <c r="E2025" s="340">
        <f>+E2024/3</f>
        <v>0.33333333333333331</v>
      </c>
      <c r="F2025" s="279">
        <v>24000</v>
      </c>
      <c r="G2025" s="372">
        <f t="shared" si="52"/>
        <v>8000</v>
      </c>
      <c r="H2025" s="879"/>
    </row>
    <row r="2026" spans="2:8" s="321" customFormat="1" x14ac:dyDescent="0.25">
      <c r="B2026" s="875" t="s">
        <v>283</v>
      </c>
      <c r="C2026" s="875"/>
      <c r="D2026" s="157" t="s">
        <v>16</v>
      </c>
      <c r="E2026" s="157">
        <f>+E2024*4</f>
        <v>4</v>
      </c>
      <c r="F2026" s="370">
        <v>9000</v>
      </c>
      <c r="G2026" s="372">
        <f t="shared" si="52"/>
        <v>36000</v>
      </c>
      <c r="H2026" s="879"/>
    </row>
    <row r="2027" spans="2:8" s="321" customFormat="1" x14ac:dyDescent="0.25">
      <c r="B2027" s="869"/>
      <c r="C2027" s="869"/>
      <c r="D2027" s="157"/>
      <c r="E2027" s="157"/>
      <c r="F2027" s="164"/>
      <c r="G2027" s="372">
        <f t="shared" si="52"/>
        <v>0</v>
      </c>
      <c r="H2027" s="879"/>
    </row>
    <row r="2028" spans="2:8" s="321" customFormat="1" x14ac:dyDescent="0.25">
      <c r="B2028" s="869"/>
      <c r="C2028" s="869"/>
      <c r="D2028" s="157"/>
      <c r="E2028" s="157"/>
      <c r="F2028" s="164"/>
      <c r="G2028" s="372">
        <f t="shared" si="52"/>
        <v>0</v>
      </c>
      <c r="H2028" s="879"/>
    </row>
    <row r="2029" spans="2:8" s="321" customFormat="1" ht="15" customHeight="1" x14ac:dyDescent="0.25">
      <c r="B2029" s="875"/>
      <c r="C2029" s="875"/>
      <c r="D2029" s="157"/>
      <c r="E2029" s="157"/>
      <c r="F2029" s="370"/>
      <c r="G2029" s="372">
        <f t="shared" si="52"/>
        <v>0</v>
      </c>
      <c r="H2029" s="879"/>
    </row>
    <row r="2030" spans="2:8" s="321" customFormat="1" x14ac:dyDescent="0.25">
      <c r="B2030" s="875"/>
      <c r="C2030" s="875"/>
      <c r="D2030" s="157"/>
      <c r="E2030" s="157"/>
      <c r="F2030" s="370"/>
      <c r="G2030" s="372">
        <f t="shared" si="52"/>
        <v>0</v>
      </c>
      <c r="H2030" s="879"/>
    </row>
    <row r="2031" spans="2:8" s="321" customFormat="1" x14ac:dyDescent="0.25">
      <c r="B2031" s="875"/>
      <c r="C2031" s="875"/>
      <c r="D2031" s="157"/>
      <c r="E2031" s="165"/>
      <c r="F2031" s="370"/>
      <c r="G2031" s="372">
        <f t="shared" si="52"/>
        <v>0</v>
      </c>
      <c r="H2031" s="880"/>
    </row>
    <row r="2032" spans="2:8" s="321" customFormat="1" x14ac:dyDescent="0.25">
      <c r="B2032" s="213"/>
      <c r="C2032" s="175"/>
      <c r="D2032" s="176"/>
      <c r="E2032" s="176"/>
      <c r="F2032" s="177"/>
      <c r="G2032" s="178" t="s">
        <v>165</v>
      </c>
      <c r="H2032" s="373">
        <f>+SUM(G2024:G2031)</f>
        <v>189600</v>
      </c>
    </row>
    <row r="2033" spans="2:8" s="321" customFormat="1" x14ac:dyDescent="0.25">
      <c r="B2033" s="213"/>
      <c r="C2033" s="175"/>
      <c r="D2033" s="176"/>
      <c r="E2033" s="176"/>
      <c r="F2033" s="177"/>
      <c r="G2033" s="175"/>
      <c r="H2033" s="204"/>
    </row>
    <row r="2034" spans="2:8" s="321" customFormat="1" x14ac:dyDescent="0.25">
      <c r="B2034" s="216" t="s">
        <v>174</v>
      </c>
      <c r="C2034" s="175"/>
      <c r="D2034" s="176"/>
      <c r="E2034" s="176"/>
      <c r="F2034" s="177"/>
      <c r="G2034" s="175"/>
      <c r="H2034" s="204"/>
    </row>
    <row r="2035" spans="2:8" s="321" customFormat="1" x14ac:dyDescent="0.25">
      <c r="B2035" s="209" t="s">
        <v>156</v>
      </c>
      <c r="C2035" s="74"/>
      <c r="D2035" s="75" t="s">
        <v>175</v>
      </c>
      <c r="E2035" s="75" t="s">
        <v>176</v>
      </c>
      <c r="F2035" s="158" t="s">
        <v>177</v>
      </c>
      <c r="G2035" s="76" t="s">
        <v>178</v>
      </c>
      <c r="H2035" s="218" t="s">
        <v>160</v>
      </c>
    </row>
    <row r="2036" spans="2:8" s="321" customFormat="1" x14ac:dyDescent="0.25">
      <c r="B2036" s="876"/>
      <c r="C2036" s="876"/>
      <c r="D2036" s="157"/>
      <c r="E2036" s="165"/>
      <c r="F2036" s="166"/>
      <c r="G2036" s="372">
        <f>F2036*E2036</f>
        <v>0</v>
      </c>
      <c r="H2036" s="376">
        <f>+E2036*F2036*G2036</f>
        <v>0</v>
      </c>
    </row>
    <row r="2037" spans="2:8" s="321" customFormat="1" x14ac:dyDescent="0.25">
      <c r="B2037" s="869"/>
      <c r="C2037" s="869"/>
      <c r="D2037" s="157"/>
      <c r="E2037" s="165"/>
      <c r="F2037" s="167"/>
      <c r="G2037" s="372">
        <f>F2037*E2037</f>
        <v>0</v>
      </c>
      <c r="H2037" s="376">
        <f>+E2037*F2037*G2037</f>
        <v>0</v>
      </c>
    </row>
    <row r="2038" spans="2:8" s="321" customFormat="1" x14ac:dyDescent="0.25">
      <c r="B2038" s="875"/>
      <c r="C2038" s="875"/>
      <c r="D2038" s="157"/>
      <c r="E2038" s="165"/>
      <c r="F2038" s="168"/>
      <c r="G2038" s="372">
        <f>F2038*E2038</f>
        <v>0</v>
      </c>
      <c r="H2038" s="376">
        <f>+E2038*F2038*G2038</f>
        <v>0</v>
      </c>
    </row>
    <row r="2039" spans="2:8" s="321" customFormat="1" x14ac:dyDescent="0.25">
      <c r="B2039" s="213"/>
      <c r="C2039" s="175"/>
      <c r="D2039" s="176"/>
      <c r="E2039" s="176"/>
      <c r="F2039" s="177"/>
      <c r="G2039" s="178" t="s">
        <v>165</v>
      </c>
      <c r="H2039" s="373">
        <f>+SUM(H2036:H2038)</f>
        <v>0</v>
      </c>
    </row>
    <row r="2040" spans="2:8" s="321" customFormat="1" x14ac:dyDescent="0.25">
      <c r="B2040" s="213"/>
      <c r="C2040" s="175"/>
      <c r="D2040" s="176"/>
      <c r="E2040" s="176"/>
      <c r="F2040" s="177"/>
      <c r="G2040" s="175"/>
      <c r="H2040" s="204"/>
    </row>
    <row r="2041" spans="2:8" s="321" customFormat="1" x14ac:dyDescent="0.25">
      <c r="B2041" s="216" t="s">
        <v>179</v>
      </c>
      <c r="C2041" s="175"/>
      <c r="D2041" s="176"/>
      <c r="E2041" s="176"/>
      <c r="F2041" s="177"/>
      <c r="G2041" s="175"/>
      <c r="H2041" s="204"/>
    </row>
    <row r="2042" spans="2:8" s="321" customFormat="1" x14ac:dyDescent="0.25">
      <c r="B2042" s="220" t="s">
        <v>180</v>
      </c>
      <c r="C2042" s="169" t="s">
        <v>181</v>
      </c>
      <c r="D2042" s="75" t="s">
        <v>182</v>
      </c>
      <c r="E2042" s="75" t="s">
        <v>183</v>
      </c>
      <c r="F2042" s="158" t="s">
        <v>184</v>
      </c>
      <c r="G2042" s="170" t="s">
        <v>185</v>
      </c>
      <c r="H2042" s="210"/>
    </row>
    <row r="2043" spans="2:8" s="321" customFormat="1" x14ac:dyDescent="0.25">
      <c r="B2043" s="221" t="s">
        <v>81</v>
      </c>
      <c r="C2043" s="110">
        <f>+VLOOKUP(B2043,MO!$D$13:$E$80,2,FALSE)</f>
        <v>94900</v>
      </c>
      <c r="D2043" s="222">
        <v>0.85</v>
      </c>
      <c r="E2043" s="372">
        <f>C2043+(C2043*D2043)</f>
        <v>175565</v>
      </c>
      <c r="F2043" s="172">
        <v>6</v>
      </c>
      <c r="G2043" s="377">
        <f>+E2043/F2043</f>
        <v>29260.833333333332</v>
      </c>
      <c r="H2043" s="878"/>
    </row>
    <row r="2044" spans="2:8" s="321" customFormat="1" x14ac:dyDescent="0.25">
      <c r="B2044" s="221" t="s">
        <v>85</v>
      </c>
      <c r="C2044" s="110">
        <v>47450</v>
      </c>
      <c r="D2044" s="222">
        <v>0.85</v>
      </c>
      <c r="E2044" s="372">
        <f>C2044+(C2044*D2044)</f>
        <v>87782.5</v>
      </c>
      <c r="F2044" s="172">
        <f>+F2043*1.5</f>
        <v>9</v>
      </c>
      <c r="G2044" s="377">
        <f>+E2044/F2044</f>
        <v>9753.6111111111113</v>
      </c>
      <c r="H2044" s="879"/>
    </row>
    <row r="2045" spans="2:8" s="321" customFormat="1" x14ac:dyDescent="0.25">
      <c r="B2045" s="223"/>
      <c r="C2045" s="110"/>
      <c r="D2045" s="222"/>
      <c r="E2045" s="224"/>
      <c r="F2045" s="172"/>
      <c r="G2045" s="377"/>
      <c r="H2045" s="880"/>
    </row>
    <row r="2046" spans="2:8" s="321" customFormat="1" x14ac:dyDescent="0.25">
      <c r="B2046" s="203"/>
      <c r="C2046" s="65"/>
      <c r="D2046" s="66"/>
      <c r="E2046" s="66"/>
      <c r="F2046" s="67"/>
      <c r="G2046" s="115" t="s">
        <v>165</v>
      </c>
      <c r="H2046" s="373">
        <f>+SUM(G2043:G2045)</f>
        <v>39014.444444444445</v>
      </c>
    </row>
    <row r="2047" spans="2:8" s="321" customFormat="1" x14ac:dyDescent="0.25">
      <c r="B2047" s="203"/>
      <c r="C2047" s="65"/>
      <c r="D2047" s="66"/>
      <c r="E2047" s="66"/>
      <c r="F2047" s="67"/>
      <c r="G2047" s="65"/>
      <c r="H2047" s="225"/>
    </row>
    <row r="2048" spans="2:8" s="321" customFormat="1" ht="15.75" x14ac:dyDescent="0.25">
      <c r="B2048" s="203"/>
      <c r="C2048" s="65"/>
      <c r="D2048" s="66"/>
      <c r="E2048" s="66"/>
      <c r="F2048" s="117" t="s">
        <v>186</v>
      </c>
      <c r="G2048" s="118"/>
      <c r="H2048" s="119">
        <f>ROUND(H2046+H2039+H2032+H2020,0)</f>
        <v>232794</v>
      </c>
    </row>
    <row r="2049" spans="2:8" s="321" customFormat="1" x14ac:dyDescent="0.25">
      <c r="B2049" s="203"/>
      <c r="C2049" s="65"/>
      <c r="D2049" s="66"/>
      <c r="E2049" s="66"/>
      <c r="F2049" s="67"/>
      <c r="G2049" s="65"/>
      <c r="H2049" s="204"/>
    </row>
    <row r="2050" spans="2:8" s="321" customFormat="1" x14ac:dyDescent="0.25">
      <c r="B2050" s="208" t="s">
        <v>187</v>
      </c>
      <c r="C2050" s="65"/>
      <c r="D2050" s="66"/>
      <c r="E2050" s="66"/>
      <c r="F2050" s="67"/>
      <c r="G2050" s="65"/>
      <c r="H2050" s="204"/>
    </row>
    <row r="2051" spans="2:8" s="321" customFormat="1" x14ac:dyDescent="0.25">
      <c r="B2051" s="226" t="s">
        <v>31</v>
      </c>
      <c r="C2051" s="121"/>
      <c r="D2051" s="122"/>
      <c r="E2051" s="122"/>
      <c r="F2051" s="123" t="s">
        <v>72</v>
      </c>
      <c r="G2051" s="124"/>
      <c r="H2051" s="210"/>
    </row>
    <row r="2052" spans="2:8" s="321" customFormat="1" x14ac:dyDescent="0.25">
      <c r="B2052" s="851" t="s">
        <v>24</v>
      </c>
      <c r="C2052" s="851"/>
      <c r="D2052" s="125"/>
      <c r="E2052" s="125"/>
      <c r="F2052" s="271">
        <f>+F1918</f>
        <v>0.2</v>
      </c>
      <c r="G2052" s="127"/>
      <c r="H2052" s="378">
        <f>H2048*F2052</f>
        <v>46558.8</v>
      </c>
    </row>
    <row r="2053" spans="2:8" s="321" customFormat="1" x14ac:dyDescent="0.25">
      <c r="B2053" s="851" t="s">
        <v>25</v>
      </c>
      <c r="C2053" s="851"/>
      <c r="D2053" s="125"/>
      <c r="E2053" s="125"/>
      <c r="F2053" s="271">
        <f>+F1919</f>
        <v>0.05</v>
      </c>
      <c r="G2053" s="127"/>
      <c r="H2053" s="378">
        <f>H2048*F2053</f>
        <v>11639.7</v>
      </c>
    </row>
    <row r="2054" spans="2:8" s="321" customFormat="1" x14ac:dyDescent="0.25">
      <c r="B2054" s="889" t="s">
        <v>27</v>
      </c>
      <c r="C2054" s="889"/>
      <c r="D2054" s="125"/>
      <c r="E2054" s="125"/>
      <c r="F2054" s="271">
        <f>+F1920</f>
        <v>0.05</v>
      </c>
      <c r="G2054" s="127"/>
      <c r="H2054" s="378">
        <f>H2048*F2054</f>
        <v>11639.7</v>
      </c>
    </row>
    <row r="2055" spans="2:8" s="321" customFormat="1" x14ac:dyDescent="0.25">
      <c r="B2055" s="203"/>
      <c r="C2055" s="65"/>
      <c r="D2055" s="66"/>
      <c r="E2055" s="66"/>
      <c r="F2055" s="67"/>
      <c r="G2055" s="115" t="s">
        <v>165</v>
      </c>
      <c r="H2055" s="373">
        <f>+SUM(H2052:H2054)</f>
        <v>69838.2</v>
      </c>
    </row>
    <row r="2056" spans="2:8" s="321" customFormat="1" x14ac:dyDescent="0.25">
      <c r="B2056" s="203"/>
      <c r="C2056" s="65"/>
      <c r="D2056" s="66"/>
      <c r="E2056" s="66"/>
      <c r="F2056" s="67"/>
      <c r="G2056" s="65"/>
      <c r="H2056" s="204"/>
    </row>
    <row r="2057" spans="2:8" s="321" customFormat="1" x14ac:dyDescent="0.25">
      <c r="B2057" s="203"/>
      <c r="C2057" s="129" t="s">
        <v>188</v>
      </c>
      <c r="D2057" s="66"/>
      <c r="E2057" s="66"/>
      <c r="F2057" s="117" t="s">
        <v>189</v>
      </c>
      <c r="G2057" s="118"/>
      <c r="H2057" s="379">
        <f>H2048+H2055</f>
        <v>302632.2</v>
      </c>
    </row>
    <row r="2058" spans="2:8" s="321" customFormat="1" x14ac:dyDescent="0.25">
      <c r="B2058" s="323"/>
      <c r="C2058" s="324"/>
      <c r="D2058" s="324"/>
      <c r="E2058" s="324"/>
      <c r="F2058" s="324"/>
      <c r="G2058" s="324"/>
      <c r="H2058" s="325"/>
    </row>
    <row r="2059" spans="2:8" s="321" customFormat="1" x14ac:dyDescent="0.25">
      <c r="B2059" s="323"/>
      <c r="C2059" s="324"/>
      <c r="D2059" s="324"/>
      <c r="E2059" s="324"/>
      <c r="F2059" s="134" t="s">
        <v>190</v>
      </c>
      <c r="G2059" s="324"/>
      <c r="H2059" s="325"/>
    </row>
    <row r="2060" spans="2:8" s="321" customFormat="1" x14ac:dyDescent="0.25">
      <c r="B2060" s="323"/>
      <c r="C2060" s="324"/>
      <c r="D2060" s="324"/>
      <c r="E2060" s="324"/>
      <c r="F2060" s="134" t="s">
        <v>191</v>
      </c>
      <c r="G2060" s="324"/>
      <c r="H2060" s="325"/>
    </row>
    <row r="2061" spans="2:8" s="321" customFormat="1" x14ac:dyDescent="0.25">
      <c r="B2061" s="323"/>
      <c r="C2061" s="324"/>
      <c r="D2061" s="324"/>
      <c r="E2061" s="324"/>
      <c r="F2061" s="134" t="s">
        <v>192</v>
      </c>
      <c r="G2061" s="324"/>
      <c r="H2061" s="325"/>
    </row>
    <row r="2062" spans="2:8" s="321" customFormat="1" x14ac:dyDescent="0.25">
      <c r="B2062" s="323"/>
      <c r="C2062" s="324"/>
      <c r="D2062" s="324"/>
      <c r="E2062" s="324"/>
      <c r="F2062" s="134" t="s">
        <v>193</v>
      </c>
      <c r="G2062" s="324"/>
      <c r="H2062" s="325"/>
    </row>
    <row r="2063" spans="2:8" s="321" customFormat="1" x14ac:dyDescent="0.25">
      <c r="B2063" s="323"/>
      <c r="C2063" s="324"/>
      <c r="D2063" s="324"/>
      <c r="E2063" s="324"/>
      <c r="F2063" s="324"/>
      <c r="G2063" s="324"/>
      <c r="H2063" s="325"/>
    </row>
    <row r="2064" spans="2:8" s="321" customFormat="1" x14ac:dyDescent="0.25">
      <c r="B2064" s="323"/>
      <c r="C2064" s="135" t="s">
        <v>194</v>
      </c>
      <c r="D2064" s="324"/>
      <c r="E2064" s="324"/>
      <c r="F2064" s="324"/>
      <c r="G2064" s="324"/>
      <c r="H2064" s="325"/>
    </row>
    <row r="2065" spans="2:8" s="321" customFormat="1" x14ac:dyDescent="0.25">
      <c r="B2065" s="323"/>
      <c r="C2065" s="136" t="s">
        <v>195</v>
      </c>
      <c r="D2065" s="324"/>
      <c r="E2065" s="324"/>
      <c r="F2065" s="324"/>
      <c r="G2065" s="324"/>
      <c r="H2065" s="325"/>
    </row>
    <row r="2066" spans="2:8" s="321" customFormat="1" x14ac:dyDescent="0.25">
      <c r="B2066" s="323"/>
      <c r="C2066" s="137">
        <v>1</v>
      </c>
      <c r="D2066" s="324"/>
      <c r="E2066" s="324"/>
      <c r="F2066" s="324"/>
      <c r="G2066" s="324"/>
      <c r="H2066" s="325"/>
    </row>
    <row r="2067" spans="2:8" s="321" customFormat="1" x14ac:dyDescent="0.25">
      <c r="B2067" s="323"/>
      <c r="C2067" s="137">
        <v>2</v>
      </c>
      <c r="D2067" s="324"/>
      <c r="E2067" s="324"/>
      <c r="F2067" s="324"/>
      <c r="G2067" s="324"/>
      <c r="H2067" s="325"/>
    </row>
    <row r="2068" spans="2:8" s="321" customFormat="1" x14ac:dyDescent="0.25">
      <c r="B2068" s="323"/>
      <c r="C2068" s="137">
        <v>3</v>
      </c>
      <c r="D2068" s="324"/>
      <c r="E2068" s="324"/>
      <c r="F2068" s="324"/>
      <c r="G2068" s="324"/>
      <c r="H2068" s="325"/>
    </row>
    <row r="2069" spans="2:8" s="321" customFormat="1" x14ac:dyDescent="0.25">
      <c r="B2069" s="323"/>
      <c r="C2069" s="137"/>
      <c r="D2069" s="324"/>
      <c r="E2069" s="324"/>
      <c r="F2069" s="134" t="s">
        <v>190</v>
      </c>
      <c r="G2069" s="324"/>
      <c r="H2069" s="325"/>
    </row>
    <row r="2070" spans="2:8" s="321" customFormat="1" x14ac:dyDescent="0.25">
      <c r="B2070" s="323"/>
      <c r="C2070" s="324"/>
      <c r="D2070" s="324"/>
      <c r="E2070" s="324"/>
      <c r="F2070" s="134" t="s">
        <v>191</v>
      </c>
      <c r="G2070" s="324"/>
      <c r="H2070" s="325"/>
    </row>
    <row r="2071" spans="2:8" s="321" customFormat="1" x14ac:dyDescent="0.25">
      <c r="B2071" s="323"/>
      <c r="C2071" s="324"/>
      <c r="D2071" s="324"/>
      <c r="E2071" s="324"/>
      <c r="F2071" s="134" t="s">
        <v>196</v>
      </c>
      <c r="G2071" s="324"/>
      <c r="H2071" s="325"/>
    </row>
    <row r="2072" spans="2:8" s="321" customFormat="1" x14ac:dyDescent="0.25">
      <c r="B2072" s="323"/>
      <c r="C2072" s="324"/>
      <c r="D2072" s="324"/>
      <c r="E2072" s="324"/>
      <c r="F2072" s="134" t="s">
        <v>193</v>
      </c>
      <c r="G2072" s="324"/>
      <c r="H2072" s="325"/>
    </row>
    <row r="2073" spans="2:8" s="321" customFormat="1" x14ac:dyDescent="0.25">
      <c r="B2073" s="330"/>
      <c r="H2073" s="331"/>
    </row>
    <row r="2074" spans="2:8" s="321" customFormat="1" x14ac:dyDescent="0.25">
      <c r="B2074" s="853"/>
      <c r="C2074" s="854"/>
      <c r="D2074" s="859" t="s">
        <v>148</v>
      </c>
      <c r="E2074" s="860"/>
      <c r="F2074" s="861"/>
      <c r="G2074" s="198" t="s">
        <v>149</v>
      </c>
      <c r="H2074" s="199" t="s">
        <v>150</v>
      </c>
    </row>
    <row r="2075" spans="2:8" s="321" customFormat="1" x14ac:dyDescent="0.25">
      <c r="B2075" s="855"/>
      <c r="C2075" s="856"/>
      <c r="D2075" s="862"/>
      <c r="E2075" s="863"/>
      <c r="F2075" s="864"/>
      <c r="G2075" s="59" t="s">
        <v>151</v>
      </c>
      <c r="H2075" s="200"/>
    </row>
    <row r="2076" spans="2:8" s="321" customFormat="1" x14ac:dyDescent="0.25">
      <c r="B2076" s="855"/>
      <c r="C2076" s="856"/>
      <c r="D2076" s="862"/>
      <c r="E2076" s="863"/>
      <c r="F2076" s="864"/>
      <c r="G2076" s="59" t="s">
        <v>152</v>
      </c>
      <c r="H2076" s="201">
        <v>44901</v>
      </c>
    </row>
    <row r="2077" spans="2:8" s="321" customFormat="1" x14ac:dyDescent="0.25">
      <c r="B2077" s="857"/>
      <c r="C2077" s="858"/>
      <c r="D2077" s="865"/>
      <c r="E2077" s="866"/>
      <c r="F2077" s="867"/>
      <c r="G2077" s="62"/>
      <c r="H2077" s="202"/>
    </row>
    <row r="2078" spans="2:8" s="321" customFormat="1" x14ac:dyDescent="0.25">
      <c r="B2078" s="203"/>
      <c r="C2078" s="65"/>
      <c r="D2078" s="66"/>
      <c r="E2078" s="66"/>
      <c r="F2078" s="67"/>
      <c r="G2078" s="65"/>
      <c r="H2078" s="204"/>
    </row>
    <row r="2079" spans="2:8" s="321" customFormat="1" ht="14.45" customHeight="1" x14ac:dyDescent="0.25">
      <c r="B2079" s="205" t="s">
        <v>153</v>
      </c>
      <c r="C2079" s="868" t="str">
        <f>PRESUPUESTO!F49</f>
        <v>Mantenimiento y ajuste de puertas en aluminio y vidrio, incluye cambio de cerradura, ajuste de bisagras y lubricación.</v>
      </c>
      <c r="D2079" s="868"/>
      <c r="E2079" s="868"/>
      <c r="F2079" s="868"/>
      <c r="G2079" s="868"/>
      <c r="H2079" s="206" t="s">
        <v>154</v>
      </c>
    </row>
    <row r="2080" spans="2:8" s="321" customFormat="1" x14ac:dyDescent="0.25">
      <c r="B2080" s="648">
        <f>PRESUPUESTO!B49</f>
        <v>6.02</v>
      </c>
      <c r="C2080" s="868"/>
      <c r="D2080" s="868"/>
      <c r="E2080" s="868"/>
      <c r="F2080" s="868"/>
      <c r="G2080" s="868"/>
      <c r="H2080" s="206" t="str">
        <f>PRESUPUESTO!G49</f>
        <v>UND</v>
      </c>
    </row>
    <row r="2081" spans="2:8" s="321" customFormat="1" x14ac:dyDescent="0.25">
      <c r="B2081" s="208" t="s">
        <v>155</v>
      </c>
      <c r="C2081" s="65"/>
      <c r="D2081" s="66"/>
      <c r="E2081" s="66"/>
      <c r="F2081" s="67"/>
      <c r="G2081" s="65"/>
      <c r="H2081" s="204"/>
    </row>
    <row r="2082" spans="2:8" s="321" customFormat="1" x14ac:dyDescent="0.25">
      <c r="B2082" s="209" t="s">
        <v>156</v>
      </c>
      <c r="C2082" s="74"/>
      <c r="D2082" s="75" t="s">
        <v>157</v>
      </c>
      <c r="E2082" s="75" t="s">
        <v>158</v>
      </c>
      <c r="F2082" s="75" t="s">
        <v>159</v>
      </c>
      <c r="G2082" s="76" t="s">
        <v>160</v>
      </c>
      <c r="H2082" s="210"/>
    </row>
    <row r="2083" spans="2:8" s="321" customFormat="1" ht="15" customHeight="1" x14ac:dyDescent="0.25">
      <c r="B2083" s="869" t="s">
        <v>161</v>
      </c>
      <c r="C2083" s="869"/>
      <c r="D2083" s="98" t="s">
        <v>162</v>
      </c>
      <c r="E2083" s="338">
        <v>0.05</v>
      </c>
      <c r="F2083" s="155">
        <f>+H2113</f>
        <v>58521.666666666664</v>
      </c>
      <c r="G2083" s="156">
        <f>F2083*E2083</f>
        <v>2926.0833333333335</v>
      </c>
      <c r="H2083" s="878"/>
    </row>
    <row r="2084" spans="2:8" s="321" customFormat="1" x14ac:dyDescent="0.25">
      <c r="B2084" s="874" t="s">
        <v>249</v>
      </c>
      <c r="C2084" s="874"/>
      <c r="D2084" s="298" t="s">
        <v>164</v>
      </c>
      <c r="E2084" s="157">
        <f>1/F2110</f>
        <v>0.25</v>
      </c>
      <c r="F2084" s="214">
        <f>(90000/7)*1.04</f>
        <v>13371.428571428572</v>
      </c>
      <c r="G2084" s="156">
        <f>+F2084*E2084</f>
        <v>3342.8571428571431</v>
      </c>
      <c r="H2084" s="879"/>
    </row>
    <row r="2085" spans="2:8" s="321" customFormat="1" x14ac:dyDescent="0.25">
      <c r="B2085" s="872"/>
      <c r="C2085" s="872"/>
      <c r="D2085" s="157"/>
      <c r="E2085" s="339"/>
      <c r="F2085" s="279"/>
      <c r="G2085" s="156">
        <f>+F2085*E2085</f>
        <v>0</v>
      </c>
      <c r="H2085" s="879"/>
    </row>
    <row r="2086" spans="2:8" s="321" customFormat="1" ht="15" customHeight="1" x14ac:dyDescent="0.25">
      <c r="B2086" s="872"/>
      <c r="C2086" s="872"/>
      <c r="D2086" s="157"/>
      <c r="E2086" s="98"/>
      <c r="F2086" s="155"/>
      <c r="G2086" s="156">
        <f>+F2086*E2086</f>
        <v>0</v>
      </c>
      <c r="H2086" s="880"/>
    </row>
    <row r="2087" spans="2:8" s="321" customFormat="1" x14ac:dyDescent="0.25">
      <c r="B2087" s="213"/>
      <c r="C2087" s="175"/>
      <c r="D2087" s="176"/>
      <c r="E2087" s="176"/>
      <c r="F2087" s="177"/>
      <c r="G2087" s="178" t="s">
        <v>165</v>
      </c>
      <c r="H2087" s="214">
        <f>+SUM(G2083:G2086)</f>
        <v>6268.9404761904771</v>
      </c>
    </row>
    <row r="2088" spans="2:8" s="321" customFormat="1" x14ac:dyDescent="0.25">
      <c r="B2088" s="213"/>
      <c r="C2088" s="175"/>
      <c r="D2088" s="176"/>
      <c r="E2088" s="176"/>
      <c r="F2088" s="177"/>
      <c r="G2088" s="175"/>
      <c r="H2088" s="204"/>
    </row>
    <row r="2089" spans="2:8" s="321" customFormat="1" x14ac:dyDescent="0.25">
      <c r="B2089" s="216" t="s">
        <v>166</v>
      </c>
      <c r="C2089" s="175"/>
      <c r="D2089" s="176"/>
      <c r="E2089" s="176"/>
      <c r="F2089" s="177"/>
      <c r="G2089" s="175"/>
      <c r="H2089" s="204"/>
    </row>
    <row r="2090" spans="2:8" s="321" customFormat="1" x14ac:dyDescent="0.25">
      <c r="B2090" s="209" t="s">
        <v>156</v>
      </c>
      <c r="C2090" s="74"/>
      <c r="D2090" s="75" t="s">
        <v>157</v>
      </c>
      <c r="E2090" s="75" t="s">
        <v>158</v>
      </c>
      <c r="F2090" s="158" t="s">
        <v>160</v>
      </c>
      <c r="G2090" s="76" t="s">
        <v>167</v>
      </c>
      <c r="H2090" s="210"/>
    </row>
    <row r="2091" spans="2:8" s="321" customFormat="1" ht="15" customHeight="1" x14ac:dyDescent="0.25">
      <c r="B2091" s="877"/>
      <c r="C2091" s="877"/>
      <c r="D2091" s="98"/>
      <c r="E2091" s="157"/>
      <c r="F2091" s="279"/>
      <c r="G2091" s="156">
        <f t="shared" ref="G2091:G2098" si="53">F2091*E2091</f>
        <v>0</v>
      </c>
      <c r="H2091" s="878"/>
    </row>
    <row r="2092" spans="2:8" s="321" customFormat="1" ht="26.45" customHeight="1" x14ac:dyDescent="0.25">
      <c r="B2092" s="877" t="s">
        <v>282</v>
      </c>
      <c r="C2092" s="877"/>
      <c r="D2092" s="157" t="s">
        <v>20</v>
      </c>
      <c r="E2092" s="340">
        <f>1/3</f>
        <v>0.33333333333333331</v>
      </c>
      <c r="F2092" s="279">
        <v>24000</v>
      </c>
      <c r="G2092" s="156">
        <f t="shared" si="53"/>
        <v>8000</v>
      </c>
      <c r="H2092" s="879"/>
    </row>
    <row r="2093" spans="2:8" s="321" customFormat="1" x14ac:dyDescent="0.25">
      <c r="B2093" s="875"/>
      <c r="C2093" s="875"/>
      <c r="D2093" s="157"/>
      <c r="E2093" s="157"/>
      <c r="F2093" s="161"/>
      <c r="G2093" s="156">
        <f t="shared" si="53"/>
        <v>0</v>
      </c>
      <c r="H2093" s="879"/>
    </row>
    <row r="2094" spans="2:8" s="321" customFormat="1" x14ac:dyDescent="0.25">
      <c r="B2094" s="869" t="s">
        <v>462</v>
      </c>
      <c r="C2094" s="869"/>
      <c r="D2094" s="157" t="s">
        <v>314</v>
      </c>
      <c r="E2094" s="157">
        <v>1</v>
      </c>
      <c r="F2094" s="164">
        <v>300000</v>
      </c>
      <c r="G2094" s="156">
        <f t="shared" si="53"/>
        <v>300000</v>
      </c>
      <c r="H2094" s="879"/>
    </row>
    <row r="2095" spans="2:8" s="321" customFormat="1" x14ac:dyDescent="0.25">
      <c r="B2095" s="869"/>
      <c r="C2095" s="869"/>
      <c r="D2095" s="157"/>
      <c r="E2095" s="157"/>
      <c r="F2095" s="164"/>
      <c r="G2095" s="156">
        <f t="shared" si="53"/>
        <v>0</v>
      </c>
      <c r="H2095" s="879"/>
    </row>
    <row r="2096" spans="2:8" s="321" customFormat="1" ht="15" customHeight="1" x14ac:dyDescent="0.25">
      <c r="B2096" s="875"/>
      <c r="C2096" s="875"/>
      <c r="D2096" s="157"/>
      <c r="E2096" s="157"/>
      <c r="F2096" s="161"/>
      <c r="G2096" s="156">
        <f t="shared" si="53"/>
        <v>0</v>
      </c>
      <c r="H2096" s="879"/>
    </row>
    <row r="2097" spans="2:8" s="321" customFormat="1" x14ac:dyDescent="0.25">
      <c r="B2097" s="875"/>
      <c r="C2097" s="875"/>
      <c r="D2097" s="157"/>
      <c r="E2097" s="157"/>
      <c r="F2097" s="161"/>
      <c r="G2097" s="156">
        <f t="shared" si="53"/>
        <v>0</v>
      </c>
      <c r="H2097" s="879"/>
    </row>
    <row r="2098" spans="2:8" s="321" customFormat="1" x14ac:dyDescent="0.25">
      <c r="B2098" s="875"/>
      <c r="C2098" s="875"/>
      <c r="D2098" s="157"/>
      <c r="E2098" s="165"/>
      <c r="F2098" s="161"/>
      <c r="G2098" s="156">
        <f t="shared" si="53"/>
        <v>0</v>
      </c>
      <c r="H2098" s="880"/>
    </row>
    <row r="2099" spans="2:8" s="321" customFormat="1" x14ac:dyDescent="0.25">
      <c r="B2099" s="213"/>
      <c r="C2099" s="175"/>
      <c r="D2099" s="176"/>
      <c r="E2099" s="176"/>
      <c r="F2099" s="177"/>
      <c r="G2099" s="178" t="s">
        <v>165</v>
      </c>
      <c r="H2099" s="214">
        <f>+SUM(G2091:G2098)</f>
        <v>308000</v>
      </c>
    </row>
    <row r="2100" spans="2:8" s="321" customFormat="1" x14ac:dyDescent="0.25">
      <c r="B2100" s="213"/>
      <c r="C2100" s="175"/>
      <c r="D2100" s="176"/>
      <c r="E2100" s="176"/>
      <c r="F2100" s="177"/>
      <c r="G2100" s="175"/>
      <c r="H2100" s="204"/>
    </row>
    <row r="2101" spans="2:8" s="321" customFormat="1" x14ac:dyDescent="0.25">
      <c r="B2101" s="216" t="s">
        <v>174</v>
      </c>
      <c r="C2101" s="175"/>
      <c r="D2101" s="176"/>
      <c r="E2101" s="176"/>
      <c r="F2101" s="177"/>
      <c r="G2101" s="175"/>
      <c r="H2101" s="204"/>
    </row>
    <row r="2102" spans="2:8" s="321" customFormat="1" x14ac:dyDescent="0.25">
      <c r="B2102" s="209" t="s">
        <v>156</v>
      </c>
      <c r="C2102" s="74"/>
      <c r="D2102" s="75" t="s">
        <v>175</v>
      </c>
      <c r="E2102" s="75" t="s">
        <v>176</v>
      </c>
      <c r="F2102" s="158" t="s">
        <v>177</v>
      </c>
      <c r="G2102" s="76" t="s">
        <v>178</v>
      </c>
      <c r="H2102" s="218" t="s">
        <v>160</v>
      </c>
    </row>
    <row r="2103" spans="2:8" s="321" customFormat="1" x14ac:dyDescent="0.25">
      <c r="B2103" s="876"/>
      <c r="C2103" s="876"/>
      <c r="D2103" s="157"/>
      <c r="E2103" s="165"/>
      <c r="F2103" s="166"/>
      <c r="G2103" s="156">
        <f>F2103*E2103</f>
        <v>0</v>
      </c>
      <c r="H2103" s="219">
        <f>+E2103*F2103*G2103</f>
        <v>0</v>
      </c>
    </row>
    <row r="2104" spans="2:8" s="321" customFormat="1" x14ac:dyDescent="0.25">
      <c r="B2104" s="869"/>
      <c r="C2104" s="869"/>
      <c r="D2104" s="157"/>
      <c r="E2104" s="165"/>
      <c r="F2104" s="167"/>
      <c r="G2104" s="156">
        <f>F2104*E2104</f>
        <v>0</v>
      </c>
      <c r="H2104" s="219">
        <f>+E2104*F2104*G2104</f>
        <v>0</v>
      </c>
    </row>
    <row r="2105" spans="2:8" s="321" customFormat="1" x14ac:dyDescent="0.25">
      <c r="B2105" s="875"/>
      <c r="C2105" s="875"/>
      <c r="D2105" s="157"/>
      <c r="E2105" s="165"/>
      <c r="F2105" s="168"/>
      <c r="G2105" s="156">
        <f>F2105*E2105</f>
        <v>0</v>
      </c>
      <c r="H2105" s="219">
        <f>+E2105*F2105*G2105</f>
        <v>0</v>
      </c>
    </row>
    <row r="2106" spans="2:8" s="321" customFormat="1" x14ac:dyDescent="0.25">
      <c r="B2106" s="213"/>
      <c r="C2106" s="175"/>
      <c r="D2106" s="176"/>
      <c r="E2106" s="176"/>
      <c r="F2106" s="177"/>
      <c r="G2106" s="178" t="s">
        <v>165</v>
      </c>
      <c r="H2106" s="214">
        <f>+SUM(H2103:H2105)</f>
        <v>0</v>
      </c>
    </row>
    <row r="2107" spans="2:8" s="321" customFormat="1" x14ac:dyDescent="0.25">
      <c r="B2107" s="213"/>
      <c r="C2107" s="175"/>
      <c r="D2107" s="176"/>
      <c r="E2107" s="176"/>
      <c r="F2107" s="177"/>
      <c r="G2107" s="175"/>
      <c r="H2107" s="204"/>
    </row>
    <row r="2108" spans="2:8" s="321" customFormat="1" x14ac:dyDescent="0.25">
      <c r="B2108" s="216" t="s">
        <v>179</v>
      </c>
      <c r="C2108" s="175"/>
      <c r="D2108" s="176"/>
      <c r="E2108" s="176"/>
      <c r="F2108" s="177"/>
      <c r="G2108" s="175"/>
      <c r="H2108" s="204"/>
    </row>
    <row r="2109" spans="2:8" s="321" customFormat="1" x14ac:dyDescent="0.25">
      <c r="B2109" s="220" t="s">
        <v>180</v>
      </c>
      <c r="C2109" s="169" t="s">
        <v>181</v>
      </c>
      <c r="D2109" s="75" t="s">
        <v>182</v>
      </c>
      <c r="E2109" s="75" t="s">
        <v>183</v>
      </c>
      <c r="F2109" s="158" t="s">
        <v>184</v>
      </c>
      <c r="G2109" s="170" t="s">
        <v>185</v>
      </c>
      <c r="H2109" s="210"/>
    </row>
    <row r="2110" spans="2:8" s="321" customFormat="1" x14ac:dyDescent="0.25">
      <c r="B2110" s="221" t="s">
        <v>81</v>
      </c>
      <c r="C2110" s="110">
        <f>+VLOOKUP(B2110,MO!$D$13:$E$80,2,FALSE)</f>
        <v>94900</v>
      </c>
      <c r="D2110" s="222">
        <v>0.85</v>
      </c>
      <c r="E2110" s="156">
        <f>C2110+(C2110*D2110)</f>
        <v>175565</v>
      </c>
      <c r="F2110" s="172">
        <v>4</v>
      </c>
      <c r="G2110" s="173">
        <f>+E2110/F2110</f>
        <v>43891.25</v>
      </c>
      <c r="H2110" s="878"/>
    </row>
    <row r="2111" spans="2:8" s="321" customFormat="1" x14ac:dyDescent="0.25">
      <c r="B2111" s="221" t="s">
        <v>85</v>
      </c>
      <c r="C2111" s="110">
        <f>+VLOOKUP(B2111,MO!$D$13:$E$80,2,FALSE)</f>
        <v>47450</v>
      </c>
      <c r="D2111" s="222">
        <v>0.85</v>
      </c>
      <c r="E2111" s="156">
        <f>C2111+(C2111*D2111)</f>
        <v>87782.5</v>
      </c>
      <c r="F2111" s="172">
        <f>+F2110*1.5</f>
        <v>6</v>
      </c>
      <c r="G2111" s="173">
        <f>+E2111/F2111</f>
        <v>14630.416666666666</v>
      </c>
      <c r="H2111" s="879"/>
    </row>
    <row r="2112" spans="2:8" s="321" customFormat="1" x14ac:dyDescent="0.25">
      <c r="B2112" s="223"/>
      <c r="C2112" s="110"/>
      <c r="D2112" s="222"/>
      <c r="E2112" s="224"/>
      <c r="F2112" s="172"/>
      <c r="G2112" s="173"/>
      <c r="H2112" s="880"/>
    </row>
    <row r="2113" spans="2:8" s="321" customFormat="1" x14ac:dyDescent="0.25">
      <c r="B2113" s="203"/>
      <c r="C2113" s="65"/>
      <c r="D2113" s="66"/>
      <c r="E2113" s="66"/>
      <c r="F2113" s="67"/>
      <c r="G2113" s="115" t="s">
        <v>165</v>
      </c>
      <c r="H2113" s="214">
        <f>+SUM(G2110:G2112)</f>
        <v>58521.666666666664</v>
      </c>
    </row>
    <row r="2114" spans="2:8" s="321" customFormat="1" x14ac:dyDescent="0.25">
      <c r="B2114" s="203"/>
      <c r="C2114" s="65"/>
      <c r="D2114" s="66"/>
      <c r="E2114" s="66"/>
      <c r="F2114" s="67"/>
      <c r="G2114" s="65"/>
      <c r="H2114" s="225"/>
    </row>
    <row r="2115" spans="2:8" s="321" customFormat="1" ht="15.75" x14ac:dyDescent="0.25">
      <c r="B2115" s="203"/>
      <c r="C2115" s="65"/>
      <c r="D2115" s="66"/>
      <c r="E2115" s="66"/>
      <c r="F2115" s="117" t="s">
        <v>186</v>
      </c>
      <c r="G2115" s="118"/>
      <c r="H2115" s="119">
        <f>ROUND(H2113+H2106+H2099+H2087,0)</f>
        <v>372791</v>
      </c>
    </row>
    <row r="2116" spans="2:8" s="321" customFormat="1" x14ac:dyDescent="0.25">
      <c r="B2116" s="203"/>
      <c r="C2116" s="65"/>
      <c r="D2116" s="66"/>
      <c r="E2116" s="66"/>
      <c r="F2116" s="67"/>
      <c r="G2116" s="65"/>
      <c r="H2116" s="204"/>
    </row>
    <row r="2117" spans="2:8" s="321" customFormat="1" x14ac:dyDescent="0.25">
      <c r="B2117" s="208" t="s">
        <v>187</v>
      </c>
      <c r="C2117" s="65"/>
      <c r="D2117" s="66"/>
      <c r="E2117" s="66"/>
      <c r="F2117" s="67"/>
      <c r="G2117" s="65"/>
      <c r="H2117" s="204"/>
    </row>
    <row r="2118" spans="2:8" s="321" customFormat="1" x14ac:dyDescent="0.25">
      <c r="B2118" s="226" t="s">
        <v>31</v>
      </c>
      <c r="C2118" s="121"/>
      <c r="D2118" s="122"/>
      <c r="E2118" s="122"/>
      <c r="F2118" s="123" t="s">
        <v>72</v>
      </c>
      <c r="G2118" s="124"/>
      <c r="H2118" s="210"/>
    </row>
    <row r="2119" spans="2:8" s="321" customFormat="1" ht="14.45" customHeight="1" x14ac:dyDescent="0.25">
      <c r="B2119" s="851" t="s">
        <v>24</v>
      </c>
      <c r="C2119" s="851"/>
      <c r="D2119" s="125"/>
      <c r="E2119" s="125"/>
      <c r="F2119" s="271">
        <f>+F1918</f>
        <v>0.2</v>
      </c>
      <c r="G2119" s="127"/>
      <c r="H2119" s="227">
        <f>H2115*F2119</f>
        <v>74558.2</v>
      </c>
    </row>
    <row r="2120" spans="2:8" s="321" customFormat="1" x14ac:dyDescent="0.25">
      <c r="B2120" s="851" t="s">
        <v>25</v>
      </c>
      <c r="C2120" s="851"/>
      <c r="D2120" s="125"/>
      <c r="E2120" s="125"/>
      <c r="F2120" s="271">
        <f>+F1919</f>
        <v>0.05</v>
      </c>
      <c r="G2120" s="127"/>
      <c r="H2120" s="227">
        <f>H2115*F2120</f>
        <v>18639.55</v>
      </c>
    </row>
    <row r="2121" spans="2:8" s="321" customFormat="1" x14ac:dyDescent="0.25">
      <c r="B2121" s="889" t="s">
        <v>27</v>
      </c>
      <c r="C2121" s="889"/>
      <c r="D2121" s="125"/>
      <c r="E2121" s="125"/>
      <c r="F2121" s="271">
        <f>+F1920</f>
        <v>0.05</v>
      </c>
      <c r="G2121" s="127"/>
      <c r="H2121" s="227">
        <f>H2115*F2121</f>
        <v>18639.55</v>
      </c>
    </row>
    <row r="2122" spans="2:8" s="321" customFormat="1" x14ac:dyDescent="0.25">
      <c r="B2122" s="203"/>
      <c r="C2122" s="65"/>
      <c r="D2122" s="66"/>
      <c r="E2122" s="66"/>
      <c r="F2122" s="67"/>
      <c r="G2122" s="115" t="s">
        <v>165</v>
      </c>
      <c r="H2122" s="214">
        <f>+SUM(H2119:H2121)</f>
        <v>111837.3</v>
      </c>
    </row>
    <row r="2123" spans="2:8" s="321" customFormat="1" x14ac:dyDescent="0.25">
      <c r="B2123" s="203"/>
      <c r="C2123" s="65"/>
      <c r="D2123" s="66"/>
      <c r="E2123" s="66"/>
      <c r="F2123" s="67"/>
      <c r="G2123" s="65"/>
      <c r="H2123" s="204"/>
    </row>
    <row r="2124" spans="2:8" s="321" customFormat="1" x14ac:dyDescent="0.25">
      <c r="B2124" s="203"/>
      <c r="C2124" s="129" t="s">
        <v>188</v>
      </c>
      <c r="D2124" s="66"/>
      <c r="E2124" s="66"/>
      <c r="F2124" s="117" t="s">
        <v>189</v>
      </c>
      <c r="G2124" s="118"/>
      <c r="H2124" s="228">
        <f>H2115+H2122</f>
        <v>484628.3</v>
      </c>
    </row>
    <row r="2125" spans="2:8" s="321" customFormat="1" x14ac:dyDescent="0.25">
      <c r="B2125" s="323"/>
      <c r="C2125" s="324"/>
      <c r="D2125" s="324"/>
      <c r="E2125" s="324"/>
      <c r="F2125" s="324"/>
      <c r="G2125" s="324"/>
      <c r="H2125" s="325"/>
    </row>
    <row r="2126" spans="2:8" s="321" customFormat="1" x14ac:dyDescent="0.25">
      <c r="B2126" s="323"/>
      <c r="C2126" s="324"/>
      <c r="D2126" s="324"/>
      <c r="E2126" s="324"/>
      <c r="F2126" s="134" t="s">
        <v>190</v>
      </c>
      <c r="G2126" s="324"/>
      <c r="H2126" s="325"/>
    </row>
    <row r="2127" spans="2:8" s="321" customFormat="1" x14ac:dyDescent="0.25">
      <c r="B2127" s="323"/>
      <c r="C2127" s="324"/>
      <c r="D2127" s="324"/>
      <c r="E2127" s="324"/>
      <c r="F2127" s="134" t="s">
        <v>191</v>
      </c>
      <c r="G2127" s="324"/>
      <c r="H2127" s="325"/>
    </row>
    <row r="2128" spans="2:8" s="321" customFormat="1" x14ac:dyDescent="0.25">
      <c r="B2128" s="323"/>
      <c r="C2128" s="324"/>
      <c r="D2128" s="324"/>
      <c r="E2128" s="324"/>
      <c r="F2128" s="134" t="s">
        <v>192</v>
      </c>
      <c r="G2128" s="324"/>
      <c r="H2128" s="325"/>
    </row>
    <row r="2129" spans="2:8" s="321" customFormat="1" x14ac:dyDescent="0.25">
      <c r="B2129" s="323"/>
      <c r="C2129" s="324"/>
      <c r="D2129" s="324"/>
      <c r="E2129" s="324"/>
      <c r="F2129" s="134" t="s">
        <v>193</v>
      </c>
      <c r="G2129" s="324"/>
      <c r="H2129" s="325"/>
    </row>
    <row r="2130" spans="2:8" s="321" customFormat="1" x14ac:dyDescent="0.25">
      <c r="B2130" s="323"/>
      <c r="C2130" s="324"/>
      <c r="D2130" s="324"/>
      <c r="E2130" s="324"/>
      <c r="F2130" s="324"/>
      <c r="G2130" s="324"/>
      <c r="H2130" s="325"/>
    </row>
    <row r="2131" spans="2:8" s="321" customFormat="1" x14ac:dyDescent="0.25">
      <c r="B2131" s="323"/>
      <c r="C2131" s="135" t="s">
        <v>194</v>
      </c>
      <c r="D2131" s="324"/>
      <c r="E2131" s="324"/>
      <c r="F2131" s="324"/>
      <c r="G2131" s="324"/>
      <c r="H2131" s="325"/>
    </row>
    <row r="2132" spans="2:8" s="321" customFormat="1" x14ac:dyDescent="0.25">
      <c r="B2132" s="323"/>
      <c r="C2132" s="136" t="s">
        <v>195</v>
      </c>
      <c r="D2132" s="324"/>
      <c r="E2132" s="324"/>
      <c r="F2132" s="324"/>
      <c r="G2132" s="324"/>
      <c r="H2132" s="325"/>
    </row>
    <row r="2133" spans="2:8" s="321" customFormat="1" x14ac:dyDescent="0.25">
      <c r="B2133" s="323"/>
      <c r="C2133" s="137">
        <v>1</v>
      </c>
      <c r="D2133" s="324"/>
      <c r="E2133" s="324"/>
      <c r="F2133" s="324"/>
      <c r="G2133" s="324"/>
      <c r="H2133" s="325"/>
    </row>
    <row r="2134" spans="2:8" s="321" customFormat="1" x14ac:dyDescent="0.25">
      <c r="B2134" s="323"/>
      <c r="C2134" s="137">
        <v>2</v>
      </c>
      <c r="D2134" s="324"/>
      <c r="E2134" s="324"/>
      <c r="F2134" s="324"/>
      <c r="G2134" s="324"/>
      <c r="H2134" s="325"/>
    </row>
    <row r="2135" spans="2:8" s="321" customFormat="1" x14ac:dyDescent="0.25">
      <c r="B2135" s="323"/>
      <c r="C2135" s="137">
        <v>3</v>
      </c>
      <c r="D2135" s="324"/>
      <c r="E2135" s="324"/>
      <c r="F2135" s="324"/>
      <c r="G2135" s="324"/>
      <c r="H2135" s="325"/>
    </row>
    <row r="2136" spans="2:8" s="321" customFormat="1" x14ac:dyDescent="0.25">
      <c r="B2136" s="323"/>
      <c r="C2136" s="137"/>
      <c r="D2136" s="324"/>
      <c r="E2136" s="324"/>
      <c r="F2136" s="134" t="s">
        <v>190</v>
      </c>
      <c r="G2136" s="324"/>
      <c r="H2136" s="325"/>
    </row>
    <row r="2137" spans="2:8" s="321" customFormat="1" x14ac:dyDescent="0.25">
      <c r="B2137" s="323"/>
      <c r="C2137" s="324"/>
      <c r="D2137" s="324"/>
      <c r="E2137" s="324"/>
      <c r="F2137" s="134" t="s">
        <v>191</v>
      </c>
      <c r="G2137" s="324"/>
      <c r="H2137" s="325"/>
    </row>
    <row r="2138" spans="2:8" s="321" customFormat="1" x14ac:dyDescent="0.25">
      <c r="B2138" s="323"/>
      <c r="C2138" s="324"/>
      <c r="D2138" s="324"/>
      <c r="E2138" s="324"/>
      <c r="F2138" s="134" t="s">
        <v>196</v>
      </c>
      <c r="G2138" s="324"/>
      <c r="H2138" s="325"/>
    </row>
    <row r="2139" spans="2:8" s="321" customFormat="1" x14ac:dyDescent="0.25">
      <c r="B2139" s="323"/>
      <c r="C2139" s="324"/>
      <c r="D2139" s="324"/>
      <c r="E2139" s="324"/>
      <c r="F2139" s="134" t="s">
        <v>193</v>
      </c>
      <c r="G2139" s="324"/>
      <c r="H2139" s="325"/>
    </row>
    <row r="2140" spans="2:8" s="321" customFormat="1" x14ac:dyDescent="0.25">
      <c r="B2140" s="330"/>
      <c r="H2140" s="331"/>
    </row>
    <row r="2141" spans="2:8" s="321" customFormat="1" x14ac:dyDescent="0.25">
      <c r="B2141" s="853"/>
      <c r="C2141" s="854"/>
      <c r="D2141" s="859" t="s">
        <v>148</v>
      </c>
      <c r="E2141" s="860"/>
      <c r="F2141" s="861"/>
      <c r="G2141" s="198" t="s">
        <v>149</v>
      </c>
      <c r="H2141" s="199" t="s">
        <v>150</v>
      </c>
    </row>
    <row r="2142" spans="2:8" s="321" customFormat="1" x14ac:dyDescent="0.25">
      <c r="B2142" s="855"/>
      <c r="C2142" s="856"/>
      <c r="D2142" s="862"/>
      <c r="E2142" s="863"/>
      <c r="F2142" s="864"/>
      <c r="G2142" s="59" t="s">
        <v>151</v>
      </c>
      <c r="H2142" s="200"/>
    </row>
    <row r="2143" spans="2:8" s="321" customFormat="1" x14ac:dyDescent="0.25">
      <c r="B2143" s="855"/>
      <c r="C2143" s="856"/>
      <c r="D2143" s="862"/>
      <c r="E2143" s="863"/>
      <c r="F2143" s="864"/>
      <c r="G2143" s="59" t="s">
        <v>152</v>
      </c>
      <c r="H2143" s="201">
        <v>44901</v>
      </c>
    </row>
    <row r="2144" spans="2:8" s="321" customFormat="1" x14ac:dyDescent="0.25">
      <c r="B2144" s="857"/>
      <c r="C2144" s="858"/>
      <c r="D2144" s="865"/>
      <c r="E2144" s="866"/>
      <c r="F2144" s="867"/>
      <c r="G2144" s="62"/>
      <c r="H2144" s="202"/>
    </row>
    <row r="2145" spans="2:8" s="321" customFormat="1" x14ac:dyDescent="0.25">
      <c r="B2145" s="203"/>
      <c r="C2145" s="65"/>
      <c r="D2145" s="66"/>
      <c r="E2145" s="66"/>
      <c r="F2145" s="67"/>
      <c r="G2145" s="65"/>
      <c r="H2145" s="204"/>
    </row>
    <row r="2146" spans="2:8" s="321" customFormat="1" ht="14.45" customHeight="1" x14ac:dyDescent="0.25">
      <c r="B2146" s="205" t="s">
        <v>153</v>
      </c>
      <c r="C2146" s="868" t="str">
        <f>PRESUPUESTO!F50</f>
        <v>Suministro e instalacion de Puertas entamboradad en RH color ceniza, abatible 0,70 x 2,2m, incluye cerradura tipo palanca cuadrada color negro, bisagras y demás elementos para su instalación</v>
      </c>
      <c r="D2146" s="868"/>
      <c r="E2146" s="868"/>
      <c r="F2146" s="868"/>
      <c r="G2146" s="868"/>
      <c r="H2146" s="206" t="s">
        <v>154</v>
      </c>
    </row>
    <row r="2147" spans="2:8" s="321" customFormat="1" x14ac:dyDescent="0.25">
      <c r="B2147" s="648">
        <f>PRESUPUESTO!B50</f>
        <v>6.0299999999999994</v>
      </c>
      <c r="C2147" s="868"/>
      <c r="D2147" s="868"/>
      <c r="E2147" s="868"/>
      <c r="F2147" s="868"/>
      <c r="G2147" s="868"/>
      <c r="H2147" s="206" t="str">
        <f>PRESUPUESTO!G50</f>
        <v>UND</v>
      </c>
    </row>
    <row r="2148" spans="2:8" s="321" customFormat="1" x14ac:dyDescent="0.25">
      <c r="B2148" s="208" t="s">
        <v>155</v>
      </c>
      <c r="C2148" s="65"/>
      <c r="D2148" s="66"/>
      <c r="E2148" s="66"/>
      <c r="F2148" s="67"/>
      <c r="G2148" s="65"/>
      <c r="H2148" s="204"/>
    </row>
    <row r="2149" spans="2:8" s="321" customFormat="1" x14ac:dyDescent="0.25">
      <c r="B2149" s="209" t="s">
        <v>156</v>
      </c>
      <c r="C2149" s="74"/>
      <c r="D2149" s="75" t="s">
        <v>157</v>
      </c>
      <c r="E2149" s="75" t="s">
        <v>158</v>
      </c>
      <c r="F2149" s="75" t="s">
        <v>159</v>
      </c>
      <c r="G2149" s="76" t="s">
        <v>160</v>
      </c>
      <c r="H2149" s="210"/>
    </row>
    <row r="2150" spans="2:8" s="321" customFormat="1" ht="15" customHeight="1" x14ac:dyDescent="0.25">
      <c r="B2150" s="869" t="s">
        <v>161</v>
      </c>
      <c r="C2150" s="869"/>
      <c r="D2150" s="98" t="s">
        <v>162</v>
      </c>
      <c r="E2150" s="341">
        <v>0.05</v>
      </c>
      <c r="F2150" s="155">
        <f>+H2180</f>
        <v>131673.75</v>
      </c>
      <c r="G2150" s="280">
        <f>F2150*E2150</f>
        <v>6583.6875</v>
      </c>
      <c r="H2150" s="878"/>
    </row>
    <row r="2151" spans="2:8" s="321" customFormat="1" x14ac:dyDescent="0.25">
      <c r="B2151" s="872"/>
      <c r="C2151" s="872"/>
      <c r="D2151" s="157"/>
      <c r="E2151" s="165"/>
      <c r="F2151" s="279"/>
      <c r="G2151" s="280">
        <f>+F2151*E2151</f>
        <v>0</v>
      </c>
      <c r="H2151" s="879"/>
    </row>
    <row r="2152" spans="2:8" s="321" customFormat="1" x14ac:dyDescent="0.25">
      <c r="B2152" s="872"/>
      <c r="C2152" s="872"/>
      <c r="D2152" s="157"/>
      <c r="E2152" s="165"/>
      <c r="F2152" s="279"/>
      <c r="G2152" s="280">
        <f>+F2152*E2152</f>
        <v>0</v>
      </c>
      <c r="H2152" s="879"/>
    </row>
    <row r="2153" spans="2:8" s="321" customFormat="1" ht="15" customHeight="1" x14ac:dyDescent="0.25">
      <c r="B2153" s="872"/>
      <c r="C2153" s="872"/>
      <c r="D2153" s="157"/>
      <c r="E2153" s="165"/>
      <c r="F2153" s="279"/>
      <c r="G2153" s="280"/>
      <c r="H2153" s="880"/>
    </row>
    <row r="2154" spans="2:8" s="321" customFormat="1" x14ac:dyDescent="0.25">
      <c r="B2154" s="213"/>
      <c r="C2154" s="175"/>
      <c r="D2154" s="176"/>
      <c r="E2154" s="176"/>
      <c r="F2154" s="177"/>
      <c r="G2154" s="178" t="s">
        <v>165</v>
      </c>
      <c r="H2154" s="214">
        <f>+SUM(G2150:G2153)</f>
        <v>6583.6875</v>
      </c>
    </row>
    <row r="2155" spans="2:8" s="321" customFormat="1" x14ac:dyDescent="0.25">
      <c r="B2155" s="213"/>
      <c r="C2155" s="175"/>
      <c r="D2155" s="176"/>
      <c r="E2155" s="176"/>
      <c r="F2155" s="177"/>
      <c r="G2155" s="175"/>
      <c r="H2155" s="204"/>
    </row>
    <row r="2156" spans="2:8" s="321" customFormat="1" x14ac:dyDescent="0.25">
      <c r="B2156" s="216" t="s">
        <v>166</v>
      </c>
      <c r="C2156" s="175"/>
      <c r="D2156" s="176"/>
      <c r="E2156" s="176"/>
      <c r="F2156" s="177"/>
      <c r="G2156" s="175"/>
      <c r="H2156" s="204"/>
    </row>
    <row r="2157" spans="2:8" s="321" customFormat="1" x14ac:dyDescent="0.25">
      <c r="B2157" s="209" t="s">
        <v>156</v>
      </c>
      <c r="C2157" s="74"/>
      <c r="D2157" s="75" t="s">
        <v>157</v>
      </c>
      <c r="E2157" s="75" t="s">
        <v>158</v>
      </c>
      <c r="F2157" s="158" t="s">
        <v>160</v>
      </c>
      <c r="G2157" s="76" t="s">
        <v>167</v>
      </c>
      <c r="H2157" s="210"/>
    </row>
    <row r="2158" spans="2:8" s="321" customFormat="1" ht="44.45" customHeight="1" x14ac:dyDescent="0.25">
      <c r="B2158" s="890" t="s">
        <v>284</v>
      </c>
      <c r="C2158" s="881"/>
      <c r="D2158" s="300" t="s">
        <v>17</v>
      </c>
      <c r="E2158" s="300">
        <v>1</v>
      </c>
      <c r="F2158" s="255">
        <f>633000*1.04</f>
        <v>658320</v>
      </c>
      <c r="G2158" s="234">
        <f t="shared" ref="G2158:G2165" si="54">F2158*E2158</f>
        <v>658320</v>
      </c>
      <c r="H2158" s="878"/>
    </row>
    <row r="2159" spans="2:8" s="321" customFormat="1" ht="15" customHeight="1" x14ac:dyDescent="0.25">
      <c r="B2159" s="914" t="s">
        <v>168</v>
      </c>
      <c r="C2159" s="914"/>
      <c r="D2159" s="157" t="s">
        <v>169</v>
      </c>
      <c r="E2159" s="157">
        <f>+E2150</f>
        <v>0.05</v>
      </c>
      <c r="F2159" s="161">
        <f>+F2150*0.5</f>
        <v>65836.875</v>
      </c>
      <c r="G2159" s="156">
        <f t="shared" si="54"/>
        <v>3291.84375</v>
      </c>
      <c r="H2159" s="879"/>
    </row>
    <row r="2160" spans="2:8" s="321" customFormat="1" ht="15" customHeight="1" x14ac:dyDescent="0.25">
      <c r="B2160" s="875" t="s">
        <v>384</v>
      </c>
      <c r="C2160" s="875"/>
      <c r="D2160" s="157" t="s">
        <v>314</v>
      </c>
      <c r="E2160" s="157">
        <v>1</v>
      </c>
      <c r="F2160" s="161">
        <v>95600</v>
      </c>
      <c r="G2160" s="156">
        <f t="shared" si="54"/>
        <v>95600</v>
      </c>
      <c r="H2160" s="879"/>
    </row>
    <row r="2161" spans="2:8" s="321" customFormat="1" ht="14.45" customHeight="1" x14ac:dyDescent="0.25">
      <c r="B2161" s="877"/>
      <c r="C2161" s="877"/>
      <c r="D2161" s="157"/>
      <c r="E2161" s="340"/>
      <c r="F2161" s="279"/>
      <c r="G2161" s="156">
        <f t="shared" si="54"/>
        <v>0</v>
      </c>
      <c r="H2161" s="879"/>
    </row>
    <row r="2162" spans="2:8" s="321" customFormat="1" x14ac:dyDescent="0.25">
      <c r="B2162" s="877"/>
      <c r="C2162" s="877"/>
      <c r="D2162" s="157"/>
      <c r="E2162" s="340"/>
      <c r="F2162" s="279"/>
      <c r="G2162" s="156">
        <f t="shared" si="54"/>
        <v>0</v>
      </c>
      <c r="H2162" s="879"/>
    </row>
    <row r="2163" spans="2:8" s="321" customFormat="1" ht="15" customHeight="1" x14ac:dyDescent="0.25">
      <c r="B2163" s="877"/>
      <c r="C2163" s="877"/>
      <c r="D2163" s="98"/>
      <c r="E2163" s="98"/>
      <c r="F2163" s="342"/>
      <c r="G2163" s="156">
        <f t="shared" si="54"/>
        <v>0</v>
      </c>
      <c r="H2163" s="879"/>
    </row>
    <row r="2164" spans="2:8" s="321" customFormat="1" x14ac:dyDescent="0.25">
      <c r="B2164" s="877"/>
      <c r="C2164" s="877"/>
      <c r="D2164" s="98"/>
      <c r="E2164" s="98"/>
      <c r="F2164" s="342"/>
      <c r="G2164" s="156">
        <f t="shared" si="54"/>
        <v>0</v>
      </c>
      <c r="H2164" s="879"/>
    </row>
    <row r="2165" spans="2:8" s="321" customFormat="1" x14ac:dyDescent="0.25">
      <c r="B2165" s="875"/>
      <c r="C2165" s="875"/>
      <c r="D2165" s="157"/>
      <c r="E2165" s="165"/>
      <c r="F2165" s="161"/>
      <c r="G2165" s="156">
        <f t="shared" si="54"/>
        <v>0</v>
      </c>
      <c r="H2165" s="880"/>
    </row>
    <row r="2166" spans="2:8" s="321" customFormat="1" x14ac:dyDescent="0.25">
      <c r="B2166" s="213"/>
      <c r="C2166" s="175"/>
      <c r="D2166" s="176"/>
      <c r="E2166" s="176"/>
      <c r="F2166" s="177"/>
      <c r="G2166" s="178" t="s">
        <v>165</v>
      </c>
      <c r="H2166" s="214">
        <f>+SUM(G2158:G2165)</f>
        <v>757211.84375</v>
      </c>
    </row>
    <row r="2167" spans="2:8" s="321" customFormat="1" x14ac:dyDescent="0.25">
      <c r="B2167" s="213"/>
      <c r="C2167" s="175"/>
      <c r="D2167" s="176"/>
      <c r="E2167" s="176"/>
      <c r="F2167" s="177"/>
      <c r="G2167" s="175"/>
      <c r="H2167" s="204"/>
    </row>
    <row r="2168" spans="2:8" s="321" customFormat="1" x14ac:dyDescent="0.25">
      <c r="B2168" s="216" t="s">
        <v>174</v>
      </c>
      <c r="C2168" s="175"/>
      <c r="D2168" s="176"/>
      <c r="E2168" s="176"/>
      <c r="F2168" s="177"/>
      <c r="G2168" s="175"/>
      <c r="H2168" s="204"/>
    </row>
    <row r="2169" spans="2:8" s="321" customFormat="1" x14ac:dyDescent="0.25">
      <c r="B2169" s="209" t="s">
        <v>156</v>
      </c>
      <c r="C2169" s="74"/>
      <c r="D2169" s="75" t="s">
        <v>175</v>
      </c>
      <c r="E2169" s="75" t="s">
        <v>176</v>
      </c>
      <c r="F2169" s="158" t="s">
        <v>177</v>
      </c>
      <c r="G2169" s="76" t="s">
        <v>178</v>
      </c>
      <c r="H2169" s="218" t="s">
        <v>160</v>
      </c>
    </row>
    <row r="2170" spans="2:8" s="321" customFormat="1" x14ac:dyDescent="0.25">
      <c r="B2170" s="891"/>
      <c r="C2170" s="891"/>
      <c r="D2170" s="298"/>
      <c r="E2170" s="302"/>
      <c r="F2170" s="298"/>
      <c r="G2170" s="284">
        <v>0</v>
      </c>
      <c r="H2170" s="219">
        <f>+E2170*F2170*G2170</f>
        <v>0</v>
      </c>
    </row>
    <row r="2171" spans="2:8" s="321" customFormat="1" x14ac:dyDescent="0.25">
      <c r="B2171" s="869"/>
      <c r="C2171" s="869"/>
      <c r="D2171" s="157"/>
      <c r="E2171" s="165"/>
      <c r="F2171" s="167"/>
      <c r="G2171" s="156">
        <f>F2171*E2171</f>
        <v>0</v>
      </c>
      <c r="H2171" s="219">
        <f>+E2171*F2171*G2171</f>
        <v>0</v>
      </c>
    </row>
    <row r="2172" spans="2:8" s="321" customFormat="1" x14ac:dyDescent="0.25">
      <c r="B2172" s="875"/>
      <c r="C2172" s="875"/>
      <c r="D2172" s="157"/>
      <c r="E2172" s="165"/>
      <c r="F2172" s="168"/>
      <c r="G2172" s="156">
        <f>F2172*E2172</f>
        <v>0</v>
      </c>
      <c r="H2172" s="219">
        <f>+E2172*F2172*G2172</f>
        <v>0</v>
      </c>
    </row>
    <row r="2173" spans="2:8" s="321" customFormat="1" x14ac:dyDescent="0.25">
      <c r="B2173" s="213"/>
      <c r="C2173" s="175"/>
      <c r="D2173" s="176"/>
      <c r="E2173" s="176"/>
      <c r="F2173" s="177"/>
      <c r="G2173" s="178" t="s">
        <v>165</v>
      </c>
      <c r="H2173" s="214">
        <f>+SUM(H2170:H2172)</f>
        <v>0</v>
      </c>
    </row>
    <row r="2174" spans="2:8" s="321" customFormat="1" x14ac:dyDescent="0.25">
      <c r="B2174" s="213"/>
      <c r="C2174" s="175"/>
      <c r="D2174" s="176"/>
      <c r="E2174" s="176"/>
      <c r="F2174" s="177"/>
      <c r="G2174" s="175"/>
      <c r="H2174" s="204"/>
    </row>
    <row r="2175" spans="2:8" s="321" customFormat="1" x14ac:dyDescent="0.25">
      <c r="B2175" s="216" t="s">
        <v>179</v>
      </c>
      <c r="C2175" s="175"/>
      <c r="D2175" s="176"/>
      <c r="E2175" s="176"/>
      <c r="F2175" s="177"/>
      <c r="G2175" s="175"/>
      <c r="H2175" s="204"/>
    </row>
    <row r="2176" spans="2:8" s="321" customFormat="1" x14ac:dyDescent="0.25">
      <c r="B2176" s="220" t="s">
        <v>180</v>
      </c>
      <c r="C2176" s="169" t="s">
        <v>181</v>
      </c>
      <c r="D2176" s="75" t="s">
        <v>182</v>
      </c>
      <c r="E2176" s="75" t="s">
        <v>183</v>
      </c>
      <c r="F2176" s="158" t="s">
        <v>184</v>
      </c>
      <c r="G2176" s="170" t="s">
        <v>185</v>
      </c>
      <c r="H2176" s="210"/>
    </row>
    <row r="2177" spans="2:8" s="321" customFormat="1" x14ac:dyDescent="0.25">
      <c r="B2177" s="221" t="s">
        <v>81</v>
      </c>
      <c r="C2177" s="110">
        <f>+VLOOKUP(B2177,MO!$D$13:$E$80,2,FALSE)</f>
        <v>94900</v>
      </c>
      <c r="D2177" s="222">
        <v>0.85</v>
      </c>
      <c r="E2177" s="156">
        <f>C2177+(C2177*D2177)</f>
        <v>175565</v>
      </c>
      <c r="F2177" s="172">
        <v>2</v>
      </c>
      <c r="G2177" s="173">
        <f>+E2177/F2177</f>
        <v>87782.5</v>
      </c>
      <c r="H2177" s="878"/>
    </row>
    <row r="2178" spans="2:8" s="321" customFormat="1" x14ac:dyDescent="0.25">
      <c r="B2178" s="221" t="s">
        <v>85</v>
      </c>
      <c r="C2178" s="110">
        <f>+VLOOKUP(B2178,MO!$D$13:$E$80,2,FALSE)</f>
        <v>47450</v>
      </c>
      <c r="D2178" s="222">
        <v>0.85</v>
      </c>
      <c r="E2178" s="156">
        <f>C2178+(C2178*D2178)</f>
        <v>87782.5</v>
      </c>
      <c r="F2178" s="172">
        <v>2</v>
      </c>
      <c r="G2178" s="173">
        <f>+E2178/F2178</f>
        <v>43891.25</v>
      </c>
      <c r="H2178" s="879"/>
    </row>
    <row r="2179" spans="2:8" s="321" customFormat="1" x14ac:dyDescent="0.25">
      <c r="B2179" s="223"/>
      <c r="C2179" s="110"/>
      <c r="D2179" s="222"/>
      <c r="E2179" s="224"/>
      <c r="F2179" s="172"/>
      <c r="G2179" s="173"/>
      <c r="H2179" s="880"/>
    </row>
    <row r="2180" spans="2:8" s="321" customFormat="1" x14ac:dyDescent="0.25">
      <c r="B2180" s="203"/>
      <c r="C2180" s="65"/>
      <c r="D2180" s="66"/>
      <c r="E2180" s="66"/>
      <c r="F2180" s="67"/>
      <c r="G2180" s="115" t="s">
        <v>165</v>
      </c>
      <c r="H2180" s="214">
        <f>+SUM(G2177:G2179)</f>
        <v>131673.75</v>
      </c>
    </row>
    <row r="2181" spans="2:8" s="321" customFormat="1" x14ac:dyDescent="0.25">
      <c r="B2181" s="203"/>
      <c r="C2181" s="65"/>
      <c r="D2181" s="66"/>
      <c r="E2181" s="66"/>
      <c r="F2181" s="67"/>
      <c r="G2181" s="65"/>
      <c r="H2181" s="225"/>
    </row>
    <row r="2182" spans="2:8" s="321" customFormat="1" ht="15.75" x14ac:dyDescent="0.25">
      <c r="B2182" s="203"/>
      <c r="C2182" s="65"/>
      <c r="D2182" s="66"/>
      <c r="E2182" s="66"/>
      <c r="F2182" s="117" t="s">
        <v>186</v>
      </c>
      <c r="G2182" s="118"/>
      <c r="H2182" s="119">
        <f>ROUND(H2180+H2173+H2166+H2154,0)</f>
        <v>895469</v>
      </c>
    </row>
    <row r="2183" spans="2:8" s="321" customFormat="1" x14ac:dyDescent="0.25">
      <c r="B2183" s="203"/>
      <c r="C2183" s="65"/>
      <c r="D2183" s="66"/>
      <c r="E2183" s="66"/>
      <c r="F2183" s="67"/>
      <c r="G2183" s="65"/>
      <c r="H2183" s="204"/>
    </row>
    <row r="2184" spans="2:8" s="321" customFormat="1" x14ac:dyDescent="0.25">
      <c r="B2184" s="208" t="s">
        <v>187</v>
      </c>
      <c r="C2184" s="65"/>
      <c r="D2184" s="66"/>
      <c r="E2184" s="66"/>
      <c r="F2184" s="67"/>
      <c r="G2184" s="65"/>
      <c r="H2184" s="204"/>
    </row>
    <row r="2185" spans="2:8" s="321" customFormat="1" x14ac:dyDescent="0.25">
      <c r="B2185" s="226" t="s">
        <v>31</v>
      </c>
      <c r="C2185" s="121"/>
      <c r="D2185" s="122"/>
      <c r="E2185" s="122"/>
      <c r="F2185" s="123" t="s">
        <v>72</v>
      </c>
      <c r="G2185" s="124"/>
      <c r="H2185" s="210"/>
    </row>
    <row r="2186" spans="2:8" s="321" customFormat="1" ht="14.45" customHeight="1" x14ac:dyDescent="0.25">
      <c r="B2186" s="851" t="s">
        <v>24</v>
      </c>
      <c r="C2186" s="851"/>
      <c r="D2186" s="125"/>
      <c r="E2186" s="125"/>
      <c r="F2186" s="271">
        <f>+F2119</f>
        <v>0.2</v>
      </c>
      <c r="G2186" s="127"/>
      <c r="H2186" s="227">
        <f>H2182*F2186</f>
        <v>179093.80000000002</v>
      </c>
    </row>
    <row r="2187" spans="2:8" s="321" customFormat="1" x14ac:dyDescent="0.25">
      <c r="B2187" s="851" t="s">
        <v>25</v>
      </c>
      <c r="C2187" s="851"/>
      <c r="D2187" s="125"/>
      <c r="E2187" s="125"/>
      <c r="F2187" s="271">
        <f>+F2120</f>
        <v>0.05</v>
      </c>
      <c r="G2187" s="127"/>
      <c r="H2187" s="227">
        <f>H2182*F2187</f>
        <v>44773.450000000004</v>
      </c>
    </row>
    <row r="2188" spans="2:8" s="321" customFormat="1" x14ac:dyDescent="0.25">
      <c r="B2188" s="889" t="s">
        <v>27</v>
      </c>
      <c r="C2188" s="889"/>
      <c r="D2188" s="125"/>
      <c r="E2188" s="125"/>
      <c r="F2188" s="271">
        <f>+F2121</f>
        <v>0.05</v>
      </c>
      <c r="G2188" s="127"/>
      <c r="H2188" s="227">
        <f>H2182*F2188</f>
        <v>44773.450000000004</v>
      </c>
    </row>
    <row r="2189" spans="2:8" s="321" customFormat="1" x14ac:dyDescent="0.25">
      <c r="B2189" s="203"/>
      <c r="C2189" s="65"/>
      <c r="D2189" s="66"/>
      <c r="E2189" s="66"/>
      <c r="F2189" s="67"/>
      <c r="G2189" s="115" t="s">
        <v>165</v>
      </c>
      <c r="H2189" s="214">
        <f>+SUM(H2186:H2188)</f>
        <v>268640.7</v>
      </c>
    </row>
    <row r="2190" spans="2:8" s="321" customFormat="1" x14ac:dyDescent="0.25">
      <c r="B2190" s="203"/>
      <c r="C2190" s="65"/>
      <c r="D2190" s="66"/>
      <c r="E2190" s="66"/>
      <c r="F2190" s="67"/>
      <c r="G2190" s="65"/>
      <c r="H2190" s="204"/>
    </row>
    <row r="2191" spans="2:8" s="321" customFormat="1" x14ac:dyDescent="0.25">
      <c r="B2191" s="203"/>
      <c r="C2191" s="129" t="s">
        <v>188</v>
      </c>
      <c r="D2191" s="66"/>
      <c r="E2191" s="66"/>
      <c r="F2191" s="117" t="s">
        <v>189</v>
      </c>
      <c r="G2191" s="118"/>
      <c r="H2191" s="228">
        <f>H2182+H2189</f>
        <v>1164109.7</v>
      </c>
    </row>
    <row r="2192" spans="2:8" s="321" customFormat="1" x14ac:dyDescent="0.25">
      <c r="B2192" s="323"/>
      <c r="C2192" s="324"/>
      <c r="D2192" s="324"/>
      <c r="E2192" s="324"/>
      <c r="F2192" s="324"/>
      <c r="G2192" s="324"/>
      <c r="H2192" s="325"/>
    </row>
    <row r="2193" spans="2:8" s="321" customFormat="1" x14ac:dyDescent="0.25">
      <c r="B2193" s="323"/>
      <c r="C2193" s="324"/>
      <c r="D2193" s="324"/>
      <c r="E2193" s="324"/>
      <c r="F2193" s="134" t="s">
        <v>190</v>
      </c>
      <c r="G2193" s="324"/>
      <c r="H2193" s="325"/>
    </row>
    <row r="2194" spans="2:8" s="321" customFormat="1" x14ac:dyDescent="0.25">
      <c r="B2194" s="323"/>
      <c r="C2194" s="324"/>
      <c r="D2194" s="324"/>
      <c r="E2194" s="324"/>
      <c r="F2194" s="134" t="s">
        <v>191</v>
      </c>
      <c r="G2194" s="324"/>
      <c r="H2194" s="325"/>
    </row>
    <row r="2195" spans="2:8" s="321" customFormat="1" x14ac:dyDescent="0.25">
      <c r="B2195" s="323"/>
      <c r="C2195" s="324"/>
      <c r="D2195" s="324"/>
      <c r="E2195" s="324"/>
      <c r="F2195" s="134" t="s">
        <v>192</v>
      </c>
      <c r="G2195" s="324"/>
      <c r="H2195" s="325"/>
    </row>
    <row r="2196" spans="2:8" s="321" customFormat="1" x14ac:dyDescent="0.25">
      <c r="B2196" s="323"/>
      <c r="C2196" s="324"/>
      <c r="D2196" s="324"/>
      <c r="E2196" s="324"/>
      <c r="F2196" s="134" t="s">
        <v>193</v>
      </c>
      <c r="G2196" s="324"/>
      <c r="H2196" s="325"/>
    </row>
    <row r="2197" spans="2:8" s="321" customFormat="1" x14ac:dyDescent="0.25">
      <c r="B2197" s="323"/>
      <c r="C2197" s="324"/>
      <c r="D2197" s="324"/>
      <c r="E2197" s="324"/>
      <c r="F2197" s="324"/>
      <c r="G2197" s="324"/>
      <c r="H2197" s="325"/>
    </row>
    <row r="2198" spans="2:8" s="321" customFormat="1" x14ac:dyDescent="0.25">
      <c r="B2198" s="323"/>
      <c r="C2198" s="135" t="s">
        <v>194</v>
      </c>
      <c r="D2198" s="324"/>
      <c r="E2198" s="324"/>
      <c r="F2198" s="324"/>
      <c r="G2198" s="324"/>
      <c r="H2198" s="325"/>
    </row>
    <row r="2199" spans="2:8" s="321" customFormat="1" x14ac:dyDescent="0.25">
      <c r="B2199" s="323"/>
      <c r="C2199" s="136" t="s">
        <v>195</v>
      </c>
      <c r="D2199" s="324"/>
      <c r="E2199" s="324"/>
      <c r="F2199" s="324"/>
      <c r="G2199" s="324"/>
      <c r="H2199" s="325"/>
    </row>
    <row r="2200" spans="2:8" s="321" customFormat="1" x14ac:dyDescent="0.25">
      <c r="B2200" s="323"/>
      <c r="C2200" s="137">
        <v>1</v>
      </c>
      <c r="D2200" s="324"/>
      <c r="E2200" s="324"/>
      <c r="F2200" s="324"/>
      <c r="G2200" s="324"/>
      <c r="H2200" s="325"/>
    </row>
    <row r="2201" spans="2:8" s="321" customFormat="1" x14ac:dyDescent="0.25">
      <c r="B2201" s="323"/>
      <c r="C2201" s="137">
        <v>2</v>
      </c>
      <c r="D2201" s="324"/>
      <c r="E2201" s="324"/>
      <c r="F2201" s="324"/>
      <c r="G2201" s="324"/>
      <c r="H2201" s="325"/>
    </row>
    <row r="2202" spans="2:8" s="321" customFormat="1" x14ac:dyDescent="0.25">
      <c r="B2202" s="323"/>
      <c r="C2202" s="137">
        <v>3</v>
      </c>
      <c r="D2202" s="324"/>
      <c r="E2202" s="324"/>
      <c r="F2202" s="324"/>
      <c r="G2202" s="324"/>
      <c r="H2202" s="325"/>
    </row>
    <row r="2203" spans="2:8" s="321" customFormat="1" x14ac:dyDescent="0.25">
      <c r="B2203" s="323"/>
      <c r="C2203" s="137"/>
      <c r="D2203" s="324"/>
      <c r="E2203" s="324"/>
      <c r="F2203" s="134" t="s">
        <v>190</v>
      </c>
      <c r="G2203" s="324"/>
      <c r="H2203" s="325"/>
    </row>
    <row r="2204" spans="2:8" s="321" customFormat="1" x14ac:dyDescent="0.25">
      <c r="B2204" s="323"/>
      <c r="C2204" s="324"/>
      <c r="D2204" s="324"/>
      <c r="E2204" s="324"/>
      <c r="F2204" s="134" t="s">
        <v>191</v>
      </c>
      <c r="G2204" s="324"/>
      <c r="H2204" s="325"/>
    </row>
    <row r="2205" spans="2:8" s="321" customFormat="1" x14ac:dyDescent="0.25">
      <c r="B2205" s="323"/>
      <c r="C2205" s="324"/>
      <c r="D2205" s="324"/>
      <c r="E2205" s="324"/>
      <c r="F2205" s="134" t="s">
        <v>196</v>
      </c>
      <c r="G2205" s="324"/>
      <c r="H2205" s="325"/>
    </row>
    <row r="2206" spans="2:8" s="321" customFormat="1" x14ac:dyDescent="0.25">
      <c r="B2206" s="323"/>
      <c r="C2206" s="324"/>
      <c r="D2206" s="324"/>
      <c r="E2206" s="324"/>
      <c r="F2206" s="134" t="s">
        <v>193</v>
      </c>
      <c r="G2206" s="324"/>
      <c r="H2206" s="325"/>
    </row>
    <row r="2207" spans="2:8" s="321" customFormat="1" x14ac:dyDescent="0.25">
      <c r="B2207" s="330"/>
      <c r="H2207" s="331"/>
    </row>
    <row r="2208" spans="2:8" s="321" customFormat="1" x14ac:dyDescent="0.25">
      <c r="B2208" s="853"/>
      <c r="C2208" s="854"/>
      <c r="D2208" s="859" t="s">
        <v>148</v>
      </c>
      <c r="E2208" s="860"/>
      <c r="F2208" s="861"/>
      <c r="G2208" s="198" t="s">
        <v>149</v>
      </c>
      <c r="H2208" s="199" t="s">
        <v>150</v>
      </c>
    </row>
    <row r="2209" spans="2:12" s="321" customFormat="1" x14ac:dyDescent="0.25">
      <c r="B2209" s="855"/>
      <c r="C2209" s="856"/>
      <c r="D2209" s="862"/>
      <c r="E2209" s="863"/>
      <c r="F2209" s="864"/>
      <c r="G2209" s="59" t="s">
        <v>151</v>
      </c>
      <c r="H2209" s="200"/>
    </row>
    <row r="2210" spans="2:12" s="321" customFormat="1" x14ac:dyDescent="0.25">
      <c r="B2210" s="855"/>
      <c r="C2210" s="856"/>
      <c r="D2210" s="862"/>
      <c r="E2210" s="863"/>
      <c r="F2210" s="864"/>
      <c r="G2210" s="59" t="s">
        <v>152</v>
      </c>
      <c r="H2210" s="201">
        <v>44901</v>
      </c>
    </row>
    <row r="2211" spans="2:12" s="321" customFormat="1" x14ac:dyDescent="0.25">
      <c r="B2211" s="857"/>
      <c r="C2211" s="858"/>
      <c r="D2211" s="865"/>
      <c r="E2211" s="866"/>
      <c r="F2211" s="867"/>
      <c r="G2211" s="62"/>
      <c r="H2211" s="202"/>
    </row>
    <row r="2212" spans="2:12" s="321" customFormat="1" x14ac:dyDescent="0.25">
      <c r="B2212" s="203"/>
      <c r="C2212" s="65"/>
      <c r="D2212" s="66"/>
      <c r="E2212" s="66"/>
      <c r="F2212" s="67"/>
      <c r="G2212" s="65"/>
      <c r="H2212" s="204"/>
    </row>
    <row r="2213" spans="2:12" s="321" customFormat="1" x14ac:dyDescent="0.25">
      <c r="B2213" s="205" t="s">
        <v>153</v>
      </c>
      <c r="C2213" s="868" t="str">
        <f>PRESUPUESTO!F51</f>
        <v>Suministro e instalación de puertas en vidrio templado de 12 mm, incluye cerradura con 2 llaves, herrajes en color negro y todo lo necesario para su correcto funcionamiento.</v>
      </c>
      <c r="D2213" s="868"/>
      <c r="E2213" s="868"/>
      <c r="F2213" s="868"/>
      <c r="G2213" s="868"/>
      <c r="H2213" s="206" t="s">
        <v>154</v>
      </c>
    </row>
    <row r="2214" spans="2:12" s="321" customFormat="1" x14ac:dyDescent="0.25">
      <c r="B2214" s="648">
        <f>PRESUPUESTO!B51</f>
        <v>6.0399999999999991</v>
      </c>
      <c r="C2214" s="868"/>
      <c r="D2214" s="868"/>
      <c r="E2214" s="868"/>
      <c r="F2214" s="868"/>
      <c r="G2214" s="868"/>
      <c r="H2214" s="206" t="str">
        <f>PRESUPUESTO!G51</f>
        <v>M2</v>
      </c>
    </row>
    <row r="2215" spans="2:12" s="321" customFormat="1" x14ac:dyDescent="0.25">
      <c r="B2215" s="208" t="s">
        <v>155</v>
      </c>
      <c r="C2215" s="65"/>
      <c r="D2215" s="66"/>
      <c r="E2215" s="66"/>
      <c r="F2215" s="67"/>
      <c r="G2215" s="65"/>
      <c r="H2215" s="204"/>
    </row>
    <row r="2216" spans="2:12" s="321" customFormat="1" x14ac:dyDescent="0.25">
      <c r="B2216" s="209" t="s">
        <v>156</v>
      </c>
      <c r="C2216" s="74"/>
      <c r="D2216" s="75" t="s">
        <v>157</v>
      </c>
      <c r="E2216" s="75" t="s">
        <v>158</v>
      </c>
      <c r="F2216" s="75" t="s">
        <v>159</v>
      </c>
      <c r="G2216" s="76" t="s">
        <v>160</v>
      </c>
      <c r="H2216" s="210"/>
    </row>
    <row r="2217" spans="2:12" s="321" customFormat="1" ht="15" customHeight="1" x14ac:dyDescent="0.25">
      <c r="B2217" s="869" t="s">
        <v>161</v>
      </c>
      <c r="C2217" s="869"/>
      <c r="D2217" s="98" t="s">
        <v>162</v>
      </c>
      <c r="E2217" s="338">
        <v>0.08</v>
      </c>
      <c r="F2217" s="155">
        <f>+H2247</f>
        <v>58521.666666666664</v>
      </c>
      <c r="G2217" s="156">
        <f>F2217*E2217</f>
        <v>4681.7333333333336</v>
      </c>
      <c r="H2217" s="878"/>
    </row>
    <row r="2218" spans="2:12" s="321" customFormat="1" ht="15" customHeight="1" x14ac:dyDescent="0.25">
      <c r="B2218" s="874" t="s">
        <v>260</v>
      </c>
      <c r="C2218" s="874"/>
      <c r="D2218" s="298" t="s">
        <v>208</v>
      </c>
      <c r="E2218" s="157">
        <f>1/(F2244)</f>
        <v>0.16666666666666666</v>
      </c>
      <c r="F2218" s="214">
        <v>25000</v>
      </c>
      <c r="G2218" s="156">
        <f>+F2218*E2218</f>
        <v>4166.6666666666661</v>
      </c>
      <c r="H2218" s="879"/>
    </row>
    <row r="2219" spans="2:12" s="321" customFormat="1" x14ac:dyDescent="0.25">
      <c r="B2219" s="872"/>
      <c r="C2219" s="872"/>
      <c r="D2219" s="157"/>
      <c r="E2219" s="339"/>
      <c r="F2219" s="164"/>
      <c r="G2219" s="156">
        <f>+F2219*E2219</f>
        <v>0</v>
      </c>
      <c r="H2219" s="879"/>
    </row>
    <row r="2220" spans="2:12" s="321" customFormat="1" ht="15" customHeight="1" x14ac:dyDescent="0.25">
      <c r="B2220" s="872"/>
      <c r="C2220" s="872"/>
      <c r="D2220" s="157"/>
      <c r="E2220" s="98"/>
      <c r="F2220" s="155"/>
      <c r="G2220" s="156">
        <f>+F2220*E2220</f>
        <v>0</v>
      </c>
      <c r="H2220" s="880"/>
    </row>
    <row r="2221" spans="2:12" s="321" customFormat="1" x14ac:dyDescent="0.25">
      <c r="B2221" s="213"/>
      <c r="C2221" s="175"/>
      <c r="D2221" s="176"/>
      <c r="E2221" s="176"/>
      <c r="F2221" s="177"/>
      <c r="G2221" s="178" t="s">
        <v>165</v>
      </c>
      <c r="H2221" s="214">
        <f>+SUM(G2217:G2220)</f>
        <v>8848.4</v>
      </c>
    </row>
    <row r="2222" spans="2:12" s="321" customFormat="1" x14ac:dyDescent="0.25">
      <c r="B2222" s="213"/>
      <c r="C2222" s="175"/>
      <c r="D2222" s="176"/>
      <c r="E2222" s="176"/>
      <c r="F2222" s="177"/>
      <c r="G2222" s="175"/>
      <c r="H2222" s="204"/>
    </row>
    <row r="2223" spans="2:12" s="321" customFormat="1" x14ac:dyDescent="0.25">
      <c r="B2223" s="216" t="s">
        <v>166</v>
      </c>
      <c r="C2223" s="175"/>
      <c r="D2223" s="176"/>
      <c r="E2223" s="176"/>
      <c r="F2223" s="177"/>
      <c r="G2223" s="175"/>
      <c r="H2223" s="204"/>
      <c r="L2223" s="159"/>
    </row>
    <row r="2224" spans="2:12" s="321" customFormat="1" x14ac:dyDescent="0.25">
      <c r="B2224" s="209" t="s">
        <v>156</v>
      </c>
      <c r="C2224" s="74"/>
      <c r="D2224" s="75" t="s">
        <v>157</v>
      </c>
      <c r="E2224" s="75" t="s">
        <v>158</v>
      </c>
      <c r="F2224" s="158" t="s">
        <v>160</v>
      </c>
      <c r="G2224" s="76" t="s">
        <v>167</v>
      </c>
      <c r="H2224" s="210"/>
    </row>
    <row r="2225" spans="2:8" s="321" customFormat="1" ht="15" customHeight="1" x14ac:dyDescent="0.25">
      <c r="B2225" s="877" t="s">
        <v>285</v>
      </c>
      <c r="C2225" s="877" t="s">
        <v>211</v>
      </c>
      <c r="D2225" s="98" t="s">
        <v>17</v>
      </c>
      <c r="E2225" s="157">
        <v>1</v>
      </c>
      <c r="F2225" s="163">
        <v>281000</v>
      </c>
      <c r="G2225" s="156">
        <f t="shared" ref="G2225:G2232" si="55">F2225*E2225</f>
        <v>281000</v>
      </c>
      <c r="H2225" s="878"/>
    </row>
    <row r="2226" spans="2:8" s="321" customFormat="1" ht="29.45" customHeight="1" x14ac:dyDescent="0.25">
      <c r="B2226" s="877" t="s">
        <v>282</v>
      </c>
      <c r="C2226" s="877"/>
      <c r="D2226" s="157" t="s">
        <v>20</v>
      </c>
      <c r="E2226" s="340">
        <f>+E2225/3</f>
        <v>0.33333333333333331</v>
      </c>
      <c r="F2226" s="163">
        <v>26000</v>
      </c>
      <c r="G2226" s="156">
        <f t="shared" si="55"/>
        <v>8666.6666666666661</v>
      </c>
      <c r="H2226" s="879"/>
    </row>
    <row r="2227" spans="2:8" s="321" customFormat="1" ht="15" customHeight="1" x14ac:dyDescent="0.25">
      <c r="B2227" s="875" t="s">
        <v>286</v>
      </c>
      <c r="C2227" s="875"/>
      <c r="D2227" s="157" t="s">
        <v>169</v>
      </c>
      <c r="E2227" s="157">
        <v>1</v>
      </c>
      <c r="F2227" s="161">
        <f>+F2225*0.3</f>
        <v>84300</v>
      </c>
      <c r="G2227" s="156">
        <f t="shared" si="55"/>
        <v>84300</v>
      </c>
      <c r="H2227" s="879"/>
    </row>
    <row r="2228" spans="2:8" s="321" customFormat="1" ht="15" customHeight="1" x14ac:dyDescent="0.25">
      <c r="B2228" s="876" t="s">
        <v>168</v>
      </c>
      <c r="C2228" s="881"/>
      <c r="D2228" s="300" t="s">
        <v>169</v>
      </c>
      <c r="E2228" s="300">
        <f>+E2217</f>
        <v>0.08</v>
      </c>
      <c r="F2228" s="255">
        <f>+F2217*0.8</f>
        <v>46817.333333333336</v>
      </c>
      <c r="G2228" s="156">
        <f t="shared" si="55"/>
        <v>3745.3866666666668</v>
      </c>
      <c r="H2228" s="879"/>
    </row>
    <row r="2229" spans="2:8" s="321" customFormat="1" x14ac:dyDescent="0.25">
      <c r="B2229" s="869" t="s">
        <v>287</v>
      </c>
      <c r="C2229" s="869"/>
      <c r="D2229" s="157" t="s">
        <v>20</v>
      </c>
      <c r="E2229" s="157">
        <v>0.5</v>
      </c>
      <c r="F2229" s="164">
        <v>117000</v>
      </c>
      <c r="G2229" s="156">
        <f t="shared" si="55"/>
        <v>58500</v>
      </c>
      <c r="H2229" s="879"/>
    </row>
    <row r="2230" spans="2:8" s="321" customFormat="1" ht="15" customHeight="1" x14ac:dyDescent="0.25">
      <c r="B2230" s="875"/>
      <c r="C2230" s="875"/>
      <c r="D2230" s="157"/>
      <c r="E2230" s="157"/>
      <c r="F2230" s="161"/>
      <c r="G2230" s="156">
        <f t="shared" si="55"/>
        <v>0</v>
      </c>
      <c r="H2230" s="879"/>
    </row>
    <row r="2231" spans="2:8" s="321" customFormat="1" x14ac:dyDescent="0.25">
      <c r="B2231" s="875"/>
      <c r="C2231" s="875"/>
      <c r="D2231" s="157"/>
      <c r="E2231" s="157"/>
      <c r="F2231" s="161"/>
      <c r="G2231" s="156">
        <f t="shared" si="55"/>
        <v>0</v>
      </c>
      <c r="H2231" s="879"/>
    </row>
    <row r="2232" spans="2:8" s="321" customFormat="1" x14ac:dyDescent="0.25">
      <c r="B2232" s="875"/>
      <c r="C2232" s="875"/>
      <c r="D2232" s="157"/>
      <c r="E2232" s="165"/>
      <c r="F2232" s="161"/>
      <c r="G2232" s="156">
        <f t="shared" si="55"/>
        <v>0</v>
      </c>
      <c r="H2232" s="880"/>
    </row>
    <row r="2233" spans="2:8" s="321" customFormat="1" x14ac:dyDescent="0.25">
      <c r="B2233" s="213"/>
      <c r="C2233" s="175"/>
      <c r="D2233" s="176"/>
      <c r="E2233" s="176"/>
      <c r="F2233" s="177"/>
      <c r="G2233" s="178" t="s">
        <v>165</v>
      </c>
      <c r="H2233" s="214">
        <f>+SUM(G2225:G2232)</f>
        <v>436212.05333333334</v>
      </c>
    </row>
    <row r="2234" spans="2:8" s="321" customFormat="1" x14ac:dyDescent="0.25">
      <c r="B2234" s="213"/>
      <c r="C2234" s="175"/>
      <c r="D2234" s="176"/>
      <c r="E2234" s="176"/>
      <c r="F2234" s="177"/>
      <c r="G2234" s="175"/>
      <c r="H2234" s="204"/>
    </row>
    <row r="2235" spans="2:8" s="321" customFormat="1" x14ac:dyDescent="0.25">
      <c r="B2235" s="216" t="s">
        <v>174</v>
      </c>
      <c r="C2235" s="175"/>
      <c r="D2235" s="176"/>
      <c r="E2235" s="176"/>
      <c r="F2235" s="177"/>
      <c r="G2235" s="175"/>
      <c r="H2235" s="204"/>
    </row>
    <row r="2236" spans="2:8" s="321" customFormat="1" x14ac:dyDescent="0.25">
      <c r="B2236" s="209" t="s">
        <v>156</v>
      </c>
      <c r="C2236" s="74"/>
      <c r="D2236" s="75" t="s">
        <v>175</v>
      </c>
      <c r="E2236" s="75" t="s">
        <v>176</v>
      </c>
      <c r="F2236" s="158" t="s">
        <v>177</v>
      </c>
      <c r="G2236" s="76" t="s">
        <v>178</v>
      </c>
      <c r="H2236" s="218" t="s">
        <v>160</v>
      </c>
    </row>
    <row r="2237" spans="2:8" s="321" customFormat="1" x14ac:dyDescent="0.25">
      <c r="B2237" s="876"/>
      <c r="C2237" s="876"/>
      <c r="D2237" s="157"/>
      <c r="E2237" s="165"/>
      <c r="F2237" s="166"/>
      <c r="G2237" s="156">
        <f>F2237*E2237</f>
        <v>0</v>
      </c>
      <c r="H2237" s="219">
        <f>+E2237*F2237*G2237</f>
        <v>0</v>
      </c>
    </row>
    <row r="2238" spans="2:8" s="321" customFormat="1" x14ac:dyDescent="0.25">
      <c r="B2238" s="869"/>
      <c r="C2238" s="869"/>
      <c r="D2238" s="157"/>
      <c r="E2238" s="165"/>
      <c r="F2238" s="167"/>
      <c r="G2238" s="156">
        <f>F2238*E2238</f>
        <v>0</v>
      </c>
      <c r="H2238" s="219">
        <f>+E2238*F2238*G2238</f>
        <v>0</v>
      </c>
    </row>
    <row r="2239" spans="2:8" s="321" customFormat="1" x14ac:dyDescent="0.25">
      <c r="B2239" s="875"/>
      <c r="C2239" s="875"/>
      <c r="D2239" s="157"/>
      <c r="E2239" s="165"/>
      <c r="F2239" s="168"/>
      <c r="G2239" s="156">
        <f>F2239*E2239</f>
        <v>0</v>
      </c>
      <c r="H2239" s="219">
        <f>+E2239*F2239*G2239</f>
        <v>0</v>
      </c>
    </row>
    <row r="2240" spans="2:8" s="321" customFormat="1" x14ac:dyDescent="0.25">
      <c r="B2240" s="213"/>
      <c r="C2240" s="175"/>
      <c r="D2240" s="176"/>
      <c r="E2240" s="176"/>
      <c r="F2240" s="177"/>
      <c r="G2240" s="178" t="s">
        <v>165</v>
      </c>
      <c r="H2240" s="214">
        <f>+SUM(H2237:H2239)</f>
        <v>0</v>
      </c>
    </row>
    <row r="2241" spans="2:8" s="321" customFormat="1" x14ac:dyDescent="0.25">
      <c r="B2241" s="213"/>
      <c r="C2241" s="175"/>
      <c r="D2241" s="176"/>
      <c r="E2241" s="176"/>
      <c r="F2241" s="177"/>
      <c r="G2241" s="175"/>
      <c r="H2241" s="204"/>
    </row>
    <row r="2242" spans="2:8" s="321" customFormat="1" x14ac:dyDescent="0.25">
      <c r="B2242" s="216" t="s">
        <v>179</v>
      </c>
      <c r="C2242" s="175"/>
      <c r="D2242" s="176"/>
      <c r="E2242" s="176"/>
      <c r="F2242" s="177"/>
      <c r="G2242" s="175"/>
      <c r="H2242" s="204"/>
    </row>
    <row r="2243" spans="2:8" s="321" customFormat="1" x14ac:dyDescent="0.25">
      <c r="B2243" s="220" t="s">
        <v>180</v>
      </c>
      <c r="C2243" s="169" t="s">
        <v>181</v>
      </c>
      <c r="D2243" s="75" t="s">
        <v>182</v>
      </c>
      <c r="E2243" s="75" t="s">
        <v>183</v>
      </c>
      <c r="F2243" s="158" t="s">
        <v>184</v>
      </c>
      <c r="G2243" s="170" t="s">
        <v>185</v>
      </c>
      <c r="H2243" s="210"/>
    </row>
    <row r="2244" spans="2:8" s="321" customFormat="1" x14ac:dyDescent="0.25">
      <c r="B2244" s="221" t="s">
        <v>81</v>
      </c>
      <c r="C2244" s="110">
        <f>+VLOOKUP(B2244,MO!$D$13:$E$80,2,FALSE)</f>
        <v>94900</v>
      </c>
      <c r="D2244" s="171">
        <v>0.85</v>
      </c>
      <c r="E2244" s="156">
        <f>C2244+(C2244*D2244)</f>
        <v>175565</v>
      </c>
      <c r="F2244" s="172">
        <v>6</v>
      </c>
      <c r="G2244" s="173">
        <f>+E2244/F2244</f>
        <v>29260.833333333332</v>
      </c>
      <c r="H2244" s="878"/>
    </row>
    <row r="2245" spans="2:8" s="321" customFormat="1" x14ac:dyDescent="0.25">
      <c r="B2245" s="221" t="s">
        <v>87</v>
      </c>
      <c r="C2245" s="110">
        <f>+VLOOKUP(B2245,MO!$D$13:$E$80,2,FALSE)</f>
        <v>142350</v>
      </c>
      <c r="D2245" s="171">
        <v>0.85</v>
      </c>
      <c r="E2245" s="156">
        <f>C2245+(C2245*D2245)</f>
        <v>263347.5</v>
      </c>
      <c r="F2245" s="172">
        <f>+F2244*1.5</f>
        <v>9</v>
      </c>
      <c r="G2245" s="173">
        <f>+E2245/F2245</f>
        <v>29260.833333333332</v>
      </c>
      <c r="H2245" s="879"/>
    </row>
    <row r="2246" spans="2:8" s="321" customFormat="1" x14ac:dyDescent="0.25">
      <c r="B2246" s="223"/>
      <c r="C2246" s="110"/>
      <c r="D2246" s="171"/>
      <c r="E2246" s="224"/>
      <c r="F2246" s="172"/>
      <c r="G2246" s="173"/>
      <c r="H2246" s="880"/>
    </row>
    <row r="2247" spans="2:8" s="321" customFormat="1" x14ac:dyDescent="0.25">
      <c r="B2247" s="203"/>
      <c r="C2247" s="65"/>
      <c r="D2247" s="66"/>
      <c r="E2247" s="66"/>
      <c r="F2247" s="67"/>
      <c r="G2247" s="115" t="s">
        <v>165</v>
      </c>
      <c r="H2247" s="214">
        <f>+SUM(G2244:G2246)</f>
        <v>58521.666666666664</v>
      </c>
    </row>
    <row r="2248" spans="2:8" s="321" customFormat="1" x14ac:dyDescent="0.25">
      <c r="B2248" s="203"/>
      <c r="C2248" s="65"/>
      <c r="D2248" s="66"/>
      <c r="E2248" s="66"/>
      <c r="F2248" s="67"/>
      <c r="G2248" s="65"/>
      <c r="H2248" s="225"/>
    </row>
    <row r="2249" spans="2:8" s="321" customFormat="1" ht="15.75" x14ac:dyDescent="0.25">
      <c r="B2249" s="203"/>
      <c r="C2249" s="65"/>
      <c r="D2249" s="66"/>
      <c r="E2249" s="66"/>
      <c r="F2249" s="117" t="s">
        <v>186</v>
      </c>
      <c r="G2249" s="118"/>
      <c r="H2249" s="119">
        <f>ROUND(H2247+H2240+H2233+H2221,0)</f>
        <v>503582</v>
      </c>
    </row>
    <row r="2250" spans="2:8" s="321" customFormat="1" x14ac:dyDescent="0.25">
      <c r="B2250" s="203"/>
      <c r="C2250" s="65"/>
      <c r="D2250" s="66"/>
      <c r="E2250" s="66"/>
      <c r="F2250" s="67"/>
      <c r="G2250" s="65"/>
      <c r="H2250" s="204"/>
    </row>
    <row r="2251" spans="2:8" s="321" customFormat="1" x14ac:dyDescent="0.25">
      <c r="B2251" s="208" t="s">
        <v>187</v>
      </c>
      <c r="C2251" s="65"/>
      <c r="D2251" s="66"/>
      <c r="E2251" s="66"/>
      <c r="F2251" s="67"/>
      <c r="G2251" s="65"/>
      <c r="H2251" s="204"/>
    </row>
    <row r="2252" spans="2:8" s="321" customFormat="1" x14ac:dyDescent="0.25">
      <c r="B2252" s="226" t="s">
        <v>31</v>
      </c>
      <c r="C2252" s="121"/>
      <c r="D2252" s="122"/>
      <c r="E2252" s="122"/>
      <c r="F2252" s="123" t="s">
        <v>72</v>
      </c>
      <c r="G2252" s="124"/>
      <c r="H2252" s="210"/>
    </row>
    <row r="2253" spans="2:8" s="321" customFormat="1" x14ac:dyDescent="0.25">
      <c r="B2253" s="851" t="s">
        <v>24</v>
      </c>
      <c r="C2253" s="851"/>
      <c r="D2253" s="125"/>
      <c r="E2253" s="125"/>
      <c r="F2253" s="271">
        <f>+F1918</f>
        <v>0.2</v>
      </c>
      <c r="G2253" s="127"/>
      <c r="H2253" s="227">
        <f>H2249*F2253</f>
        <v>100716.40000000001</v>
      </c>
    </row>
    <row r="2254" spans="2:8" s="321" customFormat="1" x14ac:dyDescent="0.25">
      <c r="B2254" s="851" t="s">
        <v>25</v>
      </c>
      <c r="C2254" s="851"/>
      <c r="D2254" s="125"/>
      <c r="E2254" s="125"/>
      <c r="F2254" s="271">
        <f>+F1919</f>
        <v>0.05</v>
      </c>
      <c r="G2254" s="127"/>
      <c r="H2254" s="227">
        <f>H2249*F2254</f>
        <v>25179.100000000002</v>
      </c>
    </row>
    <row r="2255" spans="2:8" s="321" customFormat="1" x14ac:dyDescent="0.25">
      <c r="B2255" s="889" t="s">
        <v>27</v>
      </c>
      <c r="C2255" s="889"/>
      <c r="D2255" s="125"/>
      <c r="E2255" s="125"/>
      <c r="F2255" s="271">
        <f>+F1920</f>
        <v>0.05</v>
      </c>
      <c r="G2255" s="127"/>
      <c r="H2255" s="227">
        <f>H2249*F2255</f>
        <v>25179.100000000002</v>
      </c>
    </row>
    <row r="2256" spans="2:8" s="321" customFormat="1" x14ac:dyDescent="0.25">
      <c r="B2256" s="203"/>
      <c r="C2256" s="65"/>
      <c r="D2256" s="66"/>
      <c r="E2256" s="66"/>
      <c r="F2256" s="67"/>
      <c r="G2256" s="115" t="s">
        <v>165</v>
      </c>
      <c r="H2256" s="214">
        <f>+SUM(H2253:H2255)</f>
        <v>151074.6</v>
      </c>
    </row>
    <row r="2257" spans="2:8" s="321" customFormat="1" x14ac:dyDescent="0.25">
      <c r="B2257" s="203"/>
      <c r="C2257" s="65"/>
      <c r="D2257" s="66"/>
      <c r="E2257" s="66"/>
      <c r="F2257" s="67"/>
      <c r="G2257" s="65"/>
      <c r="H2257" s="204"/>
    </row>
    <row r="2258" spans="2:8" s="321" customFormat="1" x14ac:dyDescent="0.25">
      <c r="B2258" s="203"/>
      <c r="C2258" s="322" t="s">
        <v>188</v>
      </c>
      <c r="D2258" s="66"/>
      <c r="E2258" s="66"/>
      <c r="F2258" s="117" t="s">
        <v>189</v>
      </c>
      <c r="G2258" s="118"/>
      <c r="H2258" s="228">
        <f>H2249+H2256</f>
        <v>654656.6</v>
      </c>
    </row>
    <row r="2259" spans="2:8" s="321" customFormat="1" x14ac:dyDescent="0.25">
      <c r="B2259" s="323"/>
      <c r="C2259" s="324"/>
      <c r="D2259" s="324"/>
      <c r="E2259" s="324"/>
      <c r="F2259" s="324"/>
      <c r="G2259" s="324"/>
      <c r="H2259" s="325"/>
    </row>
    <row r="2260" spans="2:8" s="321" customFormat="1" x14ac:dyDescent="0.25">
      <c r="B2260" s="323"/>
      <c r="C2260" s="324"/>
      <c r="D2260" s="324"/>
      <c r="E2260" s="324"/>
      <c r="F2260" s="326" t="s">
        <v>190</v>
      </c>
      <c r="G2260" s="324"/>
      <c r="H2260" s="325"/>
    </row>
    <row r="2261" spans="2:8" s="321" customFormat="1" x14ac:dyDescent="0.25">
      <c r="B2261" s="323"/>
      <c r="C2261" s="324"/>
      <c r="D2261" s="324"/>
      <c r="E2261" s="324"/>
      <c r="F2261" s="326" t="s">
        <v>191</v>
      </c>
      <c r="G2261" s="324"/>
      <c r="H2261" s="325"/>
    </row>
    <row r="2262" spans="2:8" s="321" customFormat="1" x14ac:dyDescent="0.25">
      <c r="B2262" s="323"/>
      <c r="C2262" s="324"/>
      <c r="D2262" s="324"/>
      <c r="E2262" s="324"/>
      <c r="F2262" s="326" t="s">
        <v>192</v>
      </c>
      <c r="G2262" s="324"/>
      <c r="H2262" s="325"/>
    </row>
    <row r="2263" spans="2:8" s="321" customFormat="1" x14ac:dyDescent="0.25">
      <c r="B2263" s="323"/>
      <c r="C2263" s="324"/>
      <c r="D2263" s="324"/>
      <c r="E2263" s="324"/>
      <c r="F2263" s="326" t="s">
        <v>193</v>
      </c>
      <c r="G2263" s="324"/>
      <c r="H2263" s="325"/>
    </row>
    <row r="2264" spans="2:8" s="321" customFormat="1" x14ac:dyDescent="0.25">
      <c r="B2264" s="323"/>
      <c r="C2264" s="324"/>
      <c r="D2264" s="324"/>
      <c r="E2264" s="324"/>
      <c r="F2264" s="324"/>
      <c r="G2264" s="324"/>
      <c r="H2264" s="325"/>
    </row>
    <row r="2265" spans="2:8" s="321" customFormat="1" x14ac:dyDescent="0.25">
      <c r="B2265" s="323"/>
      <c r="C2265" s="327" t="s">
        <v>194</v>
      </c>
      <c r="D2265" s="324"/>
      <c r="E2265" s="324"/>
      <c r="F2265" s="324"/>
      <c r="G2265" s="324"/>
      <c r="H2265" s="325"/>
    </row>
    <row r="2266" spans="2:8" s="321" customFormat="1" x14ac:dyDescent="0.25">
      <c r="B2266" s="323"/>
      <c r="C2266" s="328" t="s">
        <v>195</v>
      </c>
      <c r="D2266" s="324"/>
      <c r="E2266" s="324"/>
      <c r="F2266" s="324"/>
      <c r="G2266" s="324"/>
      <c r="H2266" s="325"/>
    </row>
    <row r="2267" spans="2:8" s="321" customFormat="1" x14ac:dyDescent="0.25">
      <c r="B2267" s="323"/>
      <c r="C2267" s="329">
        <v>1</v>
      </c>
      <c r="D2267" s="324"/>
      <c r="E2267" s="324"/>
      <c r="F2267" s="324"/>
      <c r="G2267" s="324"/>
      <c r="H2267" s="325"/>
    </row>
    <row r="2268" spans="2:8" s="321" customFormat="1" x14ac:dyDescent="0.25">
      <c r="B2268" s="323"/>
      <c r="C2268" s="329">
        <v>2</v>
      </c>
      <c r="D2268" s="324"/>
      <c r="E2268" s="324"/>
      <c r="F2268" s="324"/>
      <c r="G2268" s="324"/>
      <c r="H2268" s="325"/>
    </row>
    <row r="2269" spans="2:8" s="321" customFormat="1" x14ac:dyDescent="0.25">
      <c r="B2269" s="323"/>
      <c r="C2269" s="329">
        <v>3</v>
      </c>
      <c r="D2269" s="324"/>
      <c r="E2269" s="324"/>
      <c r="F2269" s="324"/>
      <c r="G2269" s="324"/>
      <c r="H2269" s="325"/>
    </row>
    <row r="2270" spans="2:8" s="321" customFormat="1" x14ac:dyDescent="0.25">
      <c r="B2270" s="323"/>
      <c r="C2270" s="329"/>
      <c r="D2270" s="324"/>
      <c r="E2270" s="324"/>
      <c r="F2270" s="326" t="s">
        <v>190</v>
      </c>
      <c r="G2270" s="324"/>
      <c r="H2270" s="325"/>
    </row>
    <row r="2271" spans="2:8" s="321" customFormat="1" x14ac:dyDescent="0.25">
      <c r="B2271" s="323"/>
      <c r="C2271" s="324"/>
      <c r="D2271" s="324"/>
      <c r="E2271" s="324"/>
      <c r="F2271" s="326" t="s">
        <v>191</v>
      </c>
      <c r="G2271" s="324"/>
      <c r="H2271" s="325"/>
    </row>
    <row r="2272" spans="2:8" s="321" customFormat="1" x14ac:dyDescent="0.25">
      <c r="B2272" s="323"/>
      <c r="C2272" s="324"/>
      <c r="D2272" s="324"/>
      <c r="E2272" s="324"/>
      <c r="F2272" s="326" t="s">
        <v>196</v>
      </c>
      <c r="G2272" s="324"/>
      <c r="H2272" s="325"/>
    </row>
    <row r="2273" spans="2:8" s="321" customFormat="1" x14ac:dyDescent="0.25">
      <c r="B2273" s="323"/>
      <c r="C2273" s="324"/>
      <c r="D2273" s="324"/>
      <c r="E2273" s="324"/>
      <c r="F2273" s="326" t="s">
        <v>193</v>
      </c>
      <c r="G2273" s="324"/>
      <c r="H2273" s="325"/>
    </row>
    <row r="2274" spans="2:8" s="321" customFormat="1" x14ac:dyDescent="0.25">
      <c r="B2274" s="330"/>
      <c r="H2274" s="331"/>
    </row>
    <row r="2275" spans="2:8" s="197" customFormat="1" x14ac:dyDescent="0.25">
      <c r="B2275" s="853"/>
      <c r="C2275" s="854"/>
      <c r="D2275" s="859" t="s">
        <v>148</v>
      </c>
      <c r="E2275" s="860"/>
      <c r="F2275" s="861"/>
      <c r="G2275" s="198" t="s">
        <v>149</v>
      </c>
      <c r="H2275" s="199" t="s">
        <v>150</v>
      </c>
    </row>
    <row r="2276" spans="2:8" s="197" customFormat="1" x14ac:dyDescent="0.25">
      <c r="B2276" s="855"/>
      <c r="C2276" s="856"/>
      <c r="D2276" s="862"/>
      <c r="E2276" s="863"/>
      <c r="F2276" s="864"/>
      <c r="G2276" s="59" t="s">
        <v>151</v>
      </c>
      <c r="H2276" s="200"/>
    </row>
    <row r="2277" spans="2:8" s="197" customFormat="1" x14ac:dyDescent="0.25">
      <c r="B2277" s="855"/>
      <c r="C2277" s="856"/>
      <c r="D2277" s="862"/>
      <c r="E2277" s="863"/>
      <c r="F2277" s="864"/>
      <c r="G2277" s="59" t="s">
        <v>152</v>
      </c>
      <c r="H2277" s="201">
        <v>44901</v>
      </c>
    </row>
    <row r="2278" spans="2:8" s="197" customFormat="1" x14ac:dyDescent="0.25">
      <c r="B2278" s="857"/>
      <c r="C2278" s="858"/>
      <c r="D2278" s="865"/>
      <c r="E2278" s="866"/>
      <c r="F2278" s="867"/>
      <c r="G2278" s="62"/>
      <c r="H2278" s="202"/>
    </row>
    <row r="2279" spans="2:8" s="197" customFormat="1" x14ac:dyDescent="0.25">
      <c r="B2279" s="203"/>
      <c r="C2279" s="65"/>
      <c r="D2279" s="66"/>
      <c r="E2279" s="66"/>
      <c r="F2279" s="67"/>
      <c r="G2279" s="65"/>
      <c r="H2279" s="204"/>
    </row>
    <row r="2280" spans="2:8" s="197" customFormat="1" x14ac:dyDescent="0.25">
      <c r="B2280" s="205" t="s">
        <v>153</v>
      </c>
      <c r="C2280" s="868" t="str">
        <f>PRESUPUESTO!F52</f>
        <v>Mantenimiento  y pintura  en anticorrosivo y esmalte de la escalera metalica.</v>
      </c>
      <c r="D2280" s="868"/>
      <c r="E2280" s="868"/>
      <c r="F2280" s="868"/>
      <c r="G2280" s="868"/>
      <c r="H2280" s="206" t="s">
        <v>154</v>
      </c>
    </row>
    <row r="2281" spans="2:8" s="197" customFormat="1" x14ac:dyDescent="0.25">
      <c r="B2281" s="648">
        <f>PRESUPUESTO!B52</f>
        <v>6.0499999999999989</v>
      </c>
      <c r="C2281" s="868"/>
      <c r="D2281" s="868"/>
      <c r="E2281" s="868"/>
      <c r="F2281" s="868"/>
      <c r="G2281" s="868"/>
      <c r="H2281" s="206" t="str">
        <f>PRESUPUESTO!G52</f>
        <v>M2</v>
      </c>
    </row>
    <row r="2282" spans="2:8" s="197" customFormat="1" x14ac:dyDescent="0.25">
      <c r="B2282" s="208" t="s">
        <v>155</v>
      </c>
      <c r="C2282" s="65"/>
      <c r="D2282" s="66"/>
      <c r="E2282" s="66"/>
      <c r="F2282" s="67"/>
      <c r="G2282" s="65"/>
      <c r="H2282" s="204"/>
    </row>
    <row r="2283" spans="2:8" s="197" customFormat="1" x14ac:dyDescent="0.25">
      <c r="B2283" s="209" t="s">
        <v>156</v>
      </c>
      <c r="C2283" s="74"/>
      <c r="D2283" s="75" t="s">
        <v>157</v>
      </c>
      <c r="E2283" s="75" t="s">
        <v>158</v>
      </c>
      <c r="F2283" s="75" t="s">
        <v>159</v>
      </c>
      <c r="G2283" s="76" t="s">
        <v>160</v>
      </c>
      <c r="H2283" s="210"/>
    </row>
    <row r="2284" spans="2:8" s="197" customFormat="1" ht="15" customHeight="1" x14ac:dyDescent="0.25">
      <c r="B2284" s="872" t="s">
        <v>161</v>
      </c>
      <c r="C2284" s="872"/>
      <c r="D2284" s="157" t="s">
        <v>162</v>
      </c>
      <c r="E2284" s="314">
        <v>0.08</v>
      </c>
      <c r="F2284" s="255">
        <f>+H2314</f>
        <v>43891.25</v>
      </c>
      <c r="G2284" s="348">
        <f>F2284*E2284</f>
        <v>3511.3</v>
      </c>
      <c r="H2284" s="878"/>
    </row>
    <row r="2285" spans="2:8" s="197" customFormat="1" x14ac:dyDescent="0.25">
      <c r="B2285" s="869" t="s">
        <v>209</v>
      </c>
      <c r="C2285" s="869"/>
      <c r="D2285" s="98" t="s">
        <v>164</v>
      </c>
      <c r="E2285" s="157">
        <f>1/(F2311*2)</f>
        <v>0.05</v>
      </c>
      <c r="F2285" s="255">
        <v>85000</v>
      </c>
      <c r="G2285" s="348">
        <f>+F2285*E2285</f>
        <v>4250</v>
      </c>
      <c r="H2285" s="879"/>
    </row>
    <row r="2286" spans="2:8" s="197" customFormat="1" x14ac:dyDescent="0.25">
      <c r="B2286" s="872" t="s">
        <v>306</v>
      </c>
      <c r="C2286" s="872"/>
      <c r="D2286" s="298" t="s">
        <v>164</v>
      </c>
      <c r="E2286" s="157">
        <f>+E2285/2</f>
        <v>2.5000000000000001E-2</v>
      </c>
      <c r="F2286" s="368">
        <v>65000</v>
      </c>
      <c r="G2286" s="156">
        <f>+F2286*E2286</f>
        <v>1625</v>
      </c>
      <c r="H2286" s="879"/>
    </row>
    <row r="2287" spans="2:8" s="197" customFormat="1" ht="15" customHeight="1" x14ac:dyDescent="0.25">
      <c r="B2287" s="872"/>
      <c r="C2287" s="872"/>
      <c r="D2287" s="98"/>
      <c r="E2287" s="233"/>
      <c r="F2287" s="155"/>
      <c r="G2287" s="156">
        <f>+F2287*E2287</f>
        <v>0</v>
      </c>
      <c r="H2287" s="880"/>
    </row>
    <row r="2288" spans="2:8" s="197" customFormat="1" x14ac:dyDescent="0.25">
      <c r="B2288" s="213"/>
      <c r="C2288" s="175"/>
      <c r="D2288" s="176"/>
      <c r="E2288" s="176"/>
      <c r="F2288" s="177"/>
      <c r="G2288" s="178" t="s">
        <v>165</v>
      </c>
      <c r="H2288" s="214">
        <f>+SUM(G2284:G2287)</f>
        <v>9386.2999999999993</v>
      </c>
    </row>
    <row r="2289" spans="2:8" s="197" customFormat="1" x14ac:dyDescent="0.25">
      <c r="B2289" s="213"/>
      <c r="C2289" s="175"/>
      <c r="D2289" s="176"/>
      <c r="E2289" s="176"/>
      <c r="F2289" s="177"/>
      <c r="G2289" s="175"/>
      <c r="H2289" s="204"/>
    </row>
    <row r="2290" spans="2:8" s="197" customFormat="1" x14ac:dyDescent="0.25">
      <c r="B2290" s="216" t="s">
        <v>166</v>
      </c>
      <c r="C2290" s="175"/>
      <c r="D2290" s="176"/>
      <c r="E2290" s="176"/>
      <c r="F2290" s="177"/>
      <c r="G2290" s="175"/>
      <c r="H2290" s="204"/>
    </row>
    <row r="2291" spans="2:8" s="197" customFormat="1" x14ac:dyDescent="0.25">
      <c r="B2291" s="209" t="s">
        <v>156</v>
      </c>
      <c r="C2291" s="74"/>
      <c r="D2291" s="75" t="s">
        <v>157</v>
      </c>
      <c r="E2291" s="75" t="s">
        <v>158</v>
      </c>
      <c r="F2291" s="158" t="s">
        <v>160</v>
      </c>
      <c r="G2291" s="76" t="s">
        <v>167</v>
      </c>
      <c r="H2291" s="210"/>
    </row>
    <row r="2292" spans="2:8" s="197" customFormat="1" ht="15" customHeight="1" x14ac:dyDescent="0.25">
      <c r="B2292" s="876" t="s">
        <v>168</v>
      </c>
      <c r="C2292" s="881"/>
      <c r="D2292" s="300" t="s">
        <v>169</v>
      </c>
      <c r="E2292" s="300">
        <f>+E2284</f>
        <v>0.08</v>
      </c>
      <c r="F2292" s="255">
        <f>+F2284*0.8</f>
        <v>35113</v>
      </c>
      <c r="G2292" s="234">
        <f t="shared" ref="G2292:G2299" si="56">F2292*E2292</f>
        <v>2809.04</v>
      </c>
      <c r="H2292" s="878"/>
    </row>
    <row r="2293" spans="2:8" s="197" customFormat="1" ht="14.45" customHeight="1" x14ac:dyDescent="0.25">
      <c r="B2293" s="869" t="s">
        <v>307</v>
      </c>
      <c r="C2293" s="869"/>
      <c r="D2293" s="157" t="s">
        <v>216</v>
      </c>
      <c r="E2293" s="157">
        <f>1/15</f>
        <v>6.6666666666666666E-2</v>
      </c>
      <c r="F2293" s="369">
        <v>290000</v>
      </c>
      <c r="G2293" s="156">
        <f t="shared" si="56"/>
        <v>19333.333333333332</v>
      </c>
      <c r="H2293" s="879"/>
    </row>
    <row r="2294" spans="2:8" s="197" customFormat="1" ht="15" customHeight="1" x14ac:dyDescent="0.25">
      <c r="B2294" s="876" t="s">
        <v>308</v>
      </c>
      <c r="C2294" s="876"/>
      <c r="D2294" s="157" t="s">
        <v>218</v>
      </c>
      <c r="E2294" s="157">
        <f>+E2293</f>
        <v>6.6666666666666666E-2</v>
      </c>
      <c r="F2294" s="369">
        <v>200000</v>
      </c>
      <c r="G2294" s="156">
        <f t="shared" si="56"/>
        <v>13333.333333333334</v>
      </c>
      <c r="H2294" s="879"/>
    </row>
    <row r="2295" spans="2:8" s="197" customFormat="1" x14ac:dyDescent="0.25">
      <c r="B2295" s="875" t="s">
        <v>219</v>
      </c>
      <c r="C2295" s="875"/>
      <c r="D2295" s="157" t="s">
        <v>220</v>
      </c>
      <c r="E2295" s="157">
        <f>+E2293+E2294</f>
        <v>0.13333333333333333</v>
      </c>
      <c r="F2295" s="370">
        <v>33000</v>
      </c>
      <c r="G2295" s="156">
        <f t="shared" si="56"/>
        <v>4400</v>
      </c>
      <c r="H2295" s="879"/>
    </row>
    <row r="2296" spans="2:8" s="197" customFormat="1" x14ac:dyDescent="0.25">
      <c r="B2296" s="869" t="s">
        <v>309</v>
      </c>
      <c r="C2296" s="869"/>
      <c r="D2296" s="157" t="s">
        <v>20</v>
      </c>
      <c r="E2296" s="157">
        <f>+E2292</f>
        <v>0.08</v>
      </c>
      <c r="F2296" s="369">
        <v>15000</v>
      </c>
      <c r="G2296" s="156">
        <f t="shared" si="56"/>
        <v>1200</v>
      </c>
      <c r="H2296" s="879"/>
    </row>
    <row r="2297" spans="2:8" s="197" customFormat="1" ht="15" customHeight="1" x14ac:dyDescent="0.25">
      <c r="B2297" s="876"/>
      <c r="C2297" s="876"/>
      <c r="D2297" s="157"/>
      <c r="E2297" s="157"/>
      <c r="F2297" s="163"/>
      <c r="G2297" s="156">
        <f t="shared" si="56"/>
        <v>0</v>
      </c>
      <c r="H2297" s="879"/>
    </row>
    <row r="2298" spans="2:8" s="197" customFormat="1" x14ac:dyDescent="0.25">
      <c r="B2298" s="875"/>
      <c r="C2298" s="875"/>
      <c r="D2298" s="157"/>
      <c r="E2298" s="157"/>
      <c r="F2298" s="161"/>
      <c r="G2298" s="156">
        <f t="shared" si="56"/>
        <v>0</v>
      </c>
      <c r="H2298" s="879"/>
    </row>
    <row r="2299" spans="2:8" s="197" customFormat="1" x14ac:dyDescent="0.25">
      <c r="B2299" s="875"/>
      <c r="C2299" s="875"/>
      <c r="D2299" s="157"/>
      <c r="E2299" s="157"/>
      <c r="F2299" s="161"/>
      <c r="G2299" s="156">
        <f t="shared" si="56"/>
        <v>0</v>
      </c>
      <c r="H2299" s="880"/>
    </row>
    <row r="2300" spans="2:8" s="197" customFormat="1" x14ac:dyDescent="0.25">
      <c r="B2300" s="213"/>
      <c r="C2300" s="175"/>
      <c r="D2300" s="176"/>
      <c r="E2300" s="176"/>
      <c r="F2300" s="177"/>
      <c r="G2300" s="178" t="s">
        <v>165</v>
      </c>
      <c r="H2300" s="214">
        <f>+SUM(G2292:G2299)</f>
        <v>41075.706666666665</v>
      </c>
    </row>
    <row r="2301" spans="2:8" s="197" customFormat="1" x14ac:dyDescent="0.25">
      <c r="B2301" s="213"/>
      <c r="C2301" s="175"/>
      <c r="D2301" s="176"/>
      <c r="E2301" s="176"/>
      <c r="F2301" s="177"/>
      <c r="G2301" s="175"/>
      <c r="H2301" s="204"/>
    </row>
    <row r="2302" spans="2:8" s="197" customFormat="1" x14ac:dyDescent="0.25">
      <c r="B2302" s="216" t="s">
        <v>174</v>
      </c>
      <c r="C2302" s="175"/>
      <c r="D2302" s="176"/>
      <c r="E2302" s="176"/>
      <c r="F2302" s="177"/>
      <c r="G2302" s="175"/>
      <c r="H2302" s="204"/>
    </row>
    <row r="2303" spans="2:8" s="197" customFormat="1" x14ac:dyDescent="0.25">
      <c r="B2303" s="209" t="s">
        <v>156</v>
      </c>
      <c r="C2303" s="74"/>
      <c r="D2303" s="75" t="s">
        <v>175</v>
      </c>
      <c r="E2303" s="75" t="s">
        <v>176</v>
      </c>
      <c r="F2303" s="158" t="s">
        <v>177</v>
      </c>
      <c r="G2303" s="76" t="s">
        <v>178</v>
      </c>
      <c r="H2303" s="218" t="s">
        <v>160</v>
      </c>
    </row>
    <row r="2304" spans="2:8" s="197" customFormat="1" x14ac:dyDescent="0.25">
      <c r="B2304" s="876"/>
      <c r="C2304" s="876"/>
      <c r="D2304" s="157"/>
      <c r="E2304" s="165"/>
      <c r="F2304" s="166"/>
      <c r="G2304" s="156">
        <f>F2304*E2304</f>
        <v>0</v>
      </c>
      <c r="H2304" s="219">
        <f>+E2304*F2304*G2304</f>
        <v>0</v>
      </c>
    </row>
    <row r="2305" spans="2:8" s="197" customFormat="1" x14ac:dyDescent="0.25">
      <c r="B2305" s="869"/>
      <c r="C2305" s="869"/>
      <c r="D2305" s="157"/>
      <c r="E2305" s="165"/>
      <c r="F2305" s="167"/>
      <c r="G2305" s="156">
        <f>F2305*E2305</f>
        <v>0</v>
      </c>
      <c r="H2305" s="219">
        <f>+E2305*F2305*G2305</f>
        <v>0</v>
      </c>
    </row>
    <row r="2306" spans="2:8" s="197" customFormat="1" x14ac:dyDescent="0.25">
      <c r="B2306" s="875"/>
      <c r="C2306" s="875"/>
      <c r="D2306" s="157"/>
      <c r="E2306" s="165"/>
      <c r="F2306" s="168"/>
      <c r="G2306" s="156">
        <f>F2306*E2306</f>
        <v>0</v>
      </c>
      <c r="H2306" s="219">
        <f>+E2306*F2306*G2306</f>
        <v>0</v>
      </c>
    </row>
    <row r="2307" spans="2:8" s="197" customFormat="1" x14ac:dyDescent="0.25">
      <c r="B2307" s="213"/>
      <c r="C2307" s="175"/>
      <c r="D2307" s="176"/>
      <c r="E2307" s="176"/>
      <c r="F2307" s="177"/>
      <c r="G2307" s="178" t="s">
        <v>165</v>
      </c>
      <c r="H2307" s="214">
        <f>+SUM(H2304:H2306)</f>
        <v>0</v>
      </c>
    </row>
    <row r="2308" spans="2:8" s="197" customFormat="1" x14ac:dyDescent="0.25">
      <c r="B2308" s="213"/>
      <c r="C2308" s="175"/>
      <c r="D2308" s="176"/>
      <c r="E2308" s="176"/>
      <c r="F2308" s="177"/>
      <c r="G2308" s="175"/>
      <c r="H2308" s="204"/>
    </row>
    <row r="2309" spans="2:8" s="197" customFormat="1" x14ac:dyDescent="0.25">
      <c r="B2309" s="216" t="s">
        <v>179</v>
      </c>
      <c r="C2309" s="175"/>
      <c r="D2309" s="176"/>
      <c r="E2309" s="176"/>
      <c r="F2309" s="177"/>
      <c r="G2309" s="175"/>
      <c r="H2309" s="204"/>
    </row>
    <row r="2310" spans="2:8" s="197" customFormat="1" x14ac:dyDescent="0.25">
      <c r="B2310" s="220" t="s">
        <v>180</v>
      </c>
      <c r="C2310" s="169" t="s">
        <v>181</v>
      </c>
      <c r="D2310" s="75" t="s">
        <v>182</v>
      </c>
      <c r="E2310" s="75" t="s">
        <v>183</v>
      </c>
      <c r="F2310" s="158" t="s">
        <v>184</v>
      </c>
      <c r="G2310" s="170" t="s">
        <v>185</v>
      </c>
      <c r="H2310" s="210"/>
    </row>
    <row r="2311" spans="2:8" s="197" customFormat="1" x14ac:dyDescent="0.25">
      <c r="B2311" s="221" t="s">
        <v>81</v>
      </c>
      <c r="C2311" s="110">
        <f>+VLOOKUP(B2311,MO!$D$13:$E$80,2,FALSE)</f>
        <v>94900</v>
      </c>
      <c r="D2311" s="222">
        <v>0.85</v>
      </c>
      <c r="E2311" s="156">
        <f>C2311+(C2311*D2311)</f>
        <v>175565</v>
      </c>
      <c r="F2311" s="172">
        <v>10</v>
      </c>
      <c r="G2311" s="173">
        <f>+E2311/F2311</f>
        <v>17556.5</v>
      </c>
      <c r="H2311" s="878"/>
    </row>
    <row r="2312" spans="2:8" s="197" customFormat="1" x14ac:dyDescent="0.25">
      <c r="B2312" s="221" t="s">
        <v>86</v>
      </c>
      <c r="C2312" s="110">
        <f>+VLOOKUP(B2312,MO!$D$13:$E$80,2,FALSE)</f>
        <v>94900</v>
      </c>
      <c r="D2312" s="222">
        <v>0.85</v>
      </c>
      <c r="E2312" s="156">
        <f>C2312+(C2312*D2312)</f>
        <v>175565</v>
      </c>
      <c r="F2312" s="172">
        <f>+F2311</f>
        <v>10</v>
      </c>
      <c r="G2312" s="173">
        <f>+E2312/F2312</f>
        <v>17556.5</v>
      </c>
      <c r="H2312" s="879"/>
    </row>
    <row r="2313" spans="2:8" s="197" customFormat="1" x14ac:dyDescent="0.25">
      <c r="B2313" s="223" t="s">
        <v>123</v>
      </c>
      <c r="C2313" s="110">
        <f>+VLOOKUP(B2313,MO!$D$13:$E$80,2,FALSE)</f>
        <v>71175</v>
      </c>
      <c r="D2313" s="222">
        <v>0.85</v>
      </c>
      <c r="E2313" s="156">
        <f>C2313+(C2313*D2313)</f>
        <v>131673.75</v>
      </c>
      <c r="F2313" s="172">
        <f>+F2312*1.5</f>
        <v>15</v>
      </c>
      <c r="G2313" s="173">
        <f>+E2313/F2313</f>
        <v>8778.25</v>
      </c>
      <c r="H2313" s="880"/>
    </row>
    <row r="2314" spans="2:8" s="197" customFormat="1" x14ac:dyDescent="0.25">
      <c r="B2314" s="203"/>
      <c r="C2314" s="65"/>
      <c r="D2314" s="66"/>
      <c r="E2314" s="66"/>
      <c r="F2314" s="67"/>
      <c r="G2314" s="115" t="s">
        <v>165</v>
      </c>
      <c r="H2314" s="214">
        <f>+SUM(G2311:G2313)</f>
        <v>43891.25</v>
      </c>
    </row>
    <row r="2315" spans="2:8" s="197" customFormat="1" x14ac:dyDescent="0.25">
      <c r="B2315" s="203"/>
      <c r="C2315" s="65"/>
      <c r="D2315" s="66"/>
      <c r="E2315" s="66"/>
      <c r="F2315" s="67"/>
      <c r="G2315" s="65"/>
      <c r="H2315" s="225"/>
    </row>
    <row r="2316" spans="2:8" s="197" customFormat="1" ht="15.75" x14ac:dyDescent="0.25">
      <c r="B2316" s="203"/>
      <c r="C2316" s="65"/>
      <c r="D2316" s="66"/>
      <c r="E2316" s="66"/>
      <c r="F2316" s="117" t="s">
        <v>186</v>
      </c>
      <c r="G2316" s="118"/>
      <c r="H2316" s="119">
        <f>ROUND(H2314+H2307+H2300+H2288,0)</f>
        <v>94353</v>
      </c>
    </row>
    <row r="2317" spans="2:8" s="197" customFormat="1" x14ac:dyDescent="0.25">
      <c r="B2317" s="203"/>
      <c r="C2317" s="65"/>
      <c r="D2317" s="66"/>
      <c r="E2317" s="66"/>
      <c r="F2317" s="67"/>
      <c r="G2317" s="65"/>
      <c r="H2317" s="204"/>
    </row>
    <row r="2318" spans="2:8" s="197" customFormat="1" x14ac:dyDescent="0.25">
      <c r="B2318" s="208" t="s">
        <v>187</v>
      </c>
      <c r="C2318" s="65"/>
      <c r="D2318" s="66"/>
      <c r="E2318" s="66"/>
      <c r="F2318" s="67"/>
      <c r="G2318" s="65"/>
      <c r="H2318" s="204"/>
    </row>
    <row r="2319" spans="2:8" s="197" customFormat="1" x14ac:dyDescent="0.25">
      <c r="B2319" s="226" t="s">
        <v>31</v>
      </c>
      <c r="C2319" s="121"/>
      <c r="D2319" s="122"/>
      <c r="E2319" s="122"/>
      <c r="F2319" s="123" t="s">
        <v>72</v>
      </c>
      <c r="G2319" s="124"/>
      <c r="H2319" s="210"/>
    </row>
    <row r="2320" spans="2:8" s="197" customFormat="1" x14ac:dyDescent="0.25">
      <c r="B2320" s="851" t="s">
        <v>24</v>
      </c>
      <c r="C2320" s="851"/>
      <c r="D2320" s="125"/>
      <c r="E2320" s="125"/>
      <c r="F2320" s="126">
        <f>+F2722</f>
        <v>0.2</v>
      </c>
      <c r="G2320" s="127"/>
      <c r="H2320" s="227">
        <f>H2316*F2320</f>
        <v>18870.600000000002</v>
      </c>
    </row>
    <row r="2321" spans="2:8" s="197" customFormat="1" x14ac:dyDescent="0.25">
      <c r="B2321" s="851" t="s">
        <v>25</v>
      </c>
      <c r="C2321" s="851"/>
      <c r="D2321" s="125"/>
      <c r="E2321" s="125"/>
      <c r="F2321" s="126">
        <f>+F2723</f>
        <v>0.05</v>
      </c>
      <c r="G2321" s="127"/>
      <c r="H2321" s="227">
        <f>H2316*F2321</f>
        <v>4717.6500000000005</v>
      </c>
    </row>
    <row r="2322" spans="2:8" s="197" customFormat="1" x14ac:dyDescent="0.25">
      <c r="B2322" s="852" t="s">
        <v>27</v>
      </c>
      <c r="C2322" s="852"/>
      <c r="D2322" s="125"/>
      <c r="E2322" s="125"/>
      <c r="F2322" s="126">
        <f>+F2724</f>
        <v>0.05</v>
      </c>
      <c r="G2322" s="127"/>
      <c r="H2322" s="227">
        <f>H2316*F2322</f>
        <v>4717.6500000000005</v>
      </c>
    </row>
    <row r="2323" spans="2:8" s="197" customFormat="1" x14ac:dyDescent="0.25">
      <c r="B2323" s="203"/>
      <c r="C2323" s="65"/>
      <c r="D2323" s="66"/>
      <c r="E2323" s="66"/>
      <c r="F2323" s="67"/>
      <c r="G2323" s="115" t="s">
        <v>165</v>
      </c>
      <c r="H2323" s="214">
        <f>+SUM(H2320:H2322)</f>
        <v>28305.900000000005</v>
      </c>
    </row>
    <row r="2324" spans="2:8" s="197" customFormat="1" x14ac:dyDescent="0.25">
      <c r="B2324" s="203"/>
      <c r="C2324" s="65"/>
      <c r="D2324" s="66"/>
      <c r="E2324" s="66"/>
      <c r="F2324" s="67"/>
      <c r="G2324" s="65"/>
      <c r="H2324" s="204"/>
    </row>
    <row r="2325" spans="2:8" s="197" customFormat="1" x14ac:dyDescent="0.25">
      <c r="B2325" s="203"/>
      <c r="C2325" s="129" t="s">
        <v>188</v>
      </c>
      <c r="D2325" s="66"/>
      <c r="E2325" s="66"/>
      <c r="F2325" s="117" t="s">
        <v>189</v>
      </c>
      <c r="G2325" s="118"/>
      <c r="H2325" s="228">
        <f>H2316+H2323</f>
        <v>122658.90000000001</v>
      </c>
    </row>
    <row r="2326" spans="2:8" s="197" customFormat="1" x14ac:dyDescent="0.25">
      <c r="B2326" s="229"/>
      <c r="C2326" s="185"/>
      <c r="D2326" s="185"/>
      <c r="E2326" s="185"/>
      <c r="F2326" s="185"/>
      <c r="G2326" s="185"/>
      <c r="H2326" s="230"/>
    </row>
    <row r="2327" spans="2:8" s="197" customFormat="1" x14ac:dyDescent="0.25">
      <c r="B2327" s="229"/>
      <c r="C2327" s="185"/>
      <c r="D2327" s="185"/>
      <c r="E2327" s="185"/>
      <c r="F2327" s="134" t="s">
        <v>190</v>
      </c>
      <c r="G2327" s="185"/>
      <c r="H2327" s="230"/>
    </row>
    <row r="2328" spans="2:8" s="197" customFormat="1" x14ac:dyDescent="0.25">
      <c r="B2328" s="229"/>
      <c r="C2328" s="185"/>
      <c r="D2328" s="185"/>
      <c r="E2328" s="185"/>
      <c r="F2328" s="134" t="s">
        <v>191</v>
      </c>
      <c r="G2328" s="185"/>
      <c r="H2328" s="230"/>
    </row>
    <row r="2329" spans="2:8" s="197" customFormat="1" x14ac:dyDescent="0.25">
      <c r="B2329" s="229"/>
      <c r="C2329" s="185"/>
      <c r="D2329" s="185"/>
      <c r="E2329" s="185"/>
      <c r="F2329" s="134" t="s">
        <v>192</v>
      </c>
      <c r="G2329" s="185"/>
      <c r="H2329" s="230"/>
    </row>
    <row r="2330" spans="2:8" s="197" customFormat="1" x14ac:dyDescent="0.25">
      <c r="B2330" s="229"/>
      <c r="C2330" s="185"/>
      <c r="D2330" s="185"/>
      <c r="E2330" s="185"/>
      <c r="F2330" s="134" t="s">
        <v>193</v>
      </c>
      <c r="G2330" s="185"/>
      <c r="H2330" s="230"/>
    </row>
    <row r="2331" spans="2:8" s="197" customFormat="1" x14ac:dyDescent="0.25">
      <c r="B2331" s="229"/>
      <c r="C2331" s="185"/>
      <c r="D2331" s="185"/>
      <c r="E2331" s="185"/>
      <c r="F2331" s="185"/>
      <c r="G2331" s="185"/>
      <c r="H2331" s="230"/>
    </row>
    <row r="2332" spans="2:8" s="197" customFormat="1" x14ac:dyDescent="0.25">
      <c r="B2332" s="229"/>
      <c r="C2332" s="135" t="s">
        <v>194</v>
      </c>
      <c r="D2332" s="185"/>
      <c r="E2332" s="185"/>
      <c r="F2332" s="185"/>
      <c r="G2332" s="185"/>
      <c r="H2332" s="230"/>
    </row>
    <row r="2333" spans="2:8" s="197" customFormat="1" x14ac:dyDescent="0.25">
      <c r="B2333" s="229"/>
      <c r="C2333" s="136" t="s">
        <v>195</v>
      </c>
      <c r="D2333" s="185"/>
      <c r="E2333" s="185"/>
      <c r="F2333" s="185"/>
      <c r="G2333" s="185"/>
      <c r="H2333" s="230"/>
    </row>
    <row r="2334" spans="2:8" s="197" customFormat="1" x14ac:dyDescent="0.25">
      <c r="B2334" s="229"/>
      <c r="C2334" s="137">
        <v>1</v>
      </c>
      <c r="D2334" s="185"/>
      <c r="E2334" s="185"/>
      <c r="F2334" s="185"/>
      <c r="G2334" s="185"/>
      <c r="H2334" s="230"/>
    </row>
    <row r="2335" spans="2:8" s="197" customFormat="1" x14ac:dyDescent="0.25">
      <c r="B2335" s="229"/>
      <c r="C2335" s="137">
        <v>2</v>
      </c>
      <c r="D2335" s="185"/>
      <c r="E2335" s="185"/>
      <c r="F2335" s="185"/>
      <c r="G2335" s="185"/>
      <c r="H2335" s="230"/>
    </row>
    <row r="2336" spans="2:8" s="197" customFormat="1" x14ac:dyDescent="0.25">
      <c r="B2336" s="229"/>
      <c r="C2336" s="137">
        <v>3</v>
      </c>
      <c r="D2336" s="185"/>
      <c r="E2336" s="185"/>
      <c r="F2336" s="185"/>
      <c r="G2336" s="185"/>
      <c r="H2336" s="230"/>
    </row>
    <row r="2337" spans="2:8" s="197" customFormat="1" x14ac:dyDescent="0.25">
      <c r="B2337" s="229"/>
      <c r="C2337" s="137"/>
      <c r="D2337" s="185"/>
      <c r="E2337" s="185"/>
      <c r="F2337" s="134" t="s">
        <v>190</v>
      </c>
      <c r="G2337" s="185"/>
      <c r="H2337" s="230"/>
    </row>
    <row r="2338" spans="2:8" s="197" customFormat="1" x14ac:dyDescent="0.25">
      <c r="B2338" s="229"/>
      <c r="C2338" s="185"/>
      <c r="D2338" s="185"/>
      <c r="E2338" s="185"/>
      <c r="F2338" s="134" t="s">
        <v>191</v>
      </c>
      <c r="G2338" s="185"/>
      <c r="H2338" s="230"/>
    </row>
    <row r="2339" spans="2:8" s="197" customFormat="1" x14ac:dyDescent="0.25">
      <c r="B2339" s="229"/>
      <c r="C2339" s="185"/>
      <c r="D2339" s="185"/>
      <c r="E2339" s="185"/>
      <c r="F2339" s="134" t="s">
        <v>196</v>
      </c>
      <c r="G2339" s="185"/>
      <c r="H2339" s="230"/>
    </row>
    <row r="2340" spans="2:8" s="197" customFormat="1" x14ac:dyDescent="0.25">
      <c r="B2340" s="229"/>
      <c r="C2340" s="185"/>
      <c r="D2340" s="185"/>
      <c r="E2340" s="185"/>
      <c r="F2340" s="134" t="s">
        <v>193</v>
      </c>
      <c r="G2340" s="185"/>
      <c r="H2340" s="230"/>
    </row>
    <row r="2341" spans="2:8" s="197" customFormat="1" x14ac:dyDescent="0.25">
      <c r="B2341" s="231"/>
      <c r="H2341" s="232"/>
    </row>
    <row r="2342" spans="2:8" s="267" customFormat="1" x14ac:dyDescent="0.25">
      <c r="B2342" s="853"/>
      <c r="C2342" s="854"/>
      <c r="D2342" s="859" t="s">
        <v>148</v>
      </c>
      <c r="E2342" s="860"/>
      <c r="F2342" s="861"/>
      <c r="G2342" s="198" t="s">
        <v>149</v>
      </c>
      <c r="H2342" s="199" t="s">
        <v>150</v>
      </c>
    </row>
    <row r="2343" spans="2:8" s="267" customFormat="1" x14ac:dyDescent="0.25">
      <c r="B2343" s="855"/>
      <c r="C2343" s="856"/>
      <c r="D2343" s="862"/>
      <c r="E2343" s="863"/>
      <c r="F2343" s="864"/>
      <c r="G2343" s="59" t="s">
        <v>151</v>
      </c>
      <c r="H2343" s="200"/>
    </row>
    <row r="2344" spans="2:8" s="267" customFormat="1" x14ac:dyDescent="0.25">
      <c r="B2344" s="855"/>
      <c r="C2344" s="856"/>
      <c r="D2344" s="862"/>
      <c r="E2344" s="863"/>
      <c r="F2344" s="864"/>
      <c r="G2344" s="59" t="s">
        <v>152</v>
      </c>
      <c r="H2344" s="201">
        <v>44901</v>
      </c>
    </row>
    <row r="2345" spans="2:8" s="267" customFormat="1" x14ac:dyDescent="0.25">
      <c r="B2345" s="857"/>
      <c r="C2345" s="858"/>
      <c r="D2345" s="865"/>
      <c r="E2345" s="866"/>
      <c r="F2345" s="867"/>
      <c r="G2345" s="62"/>
      <c r="H2345" s="202"/>
    </row>
    <row r="2346" spans="2:8" s="267" customFormat="1" x14ac:dyDescent="0.25">
      <c r="B2346" s="203"/>
      <c r="C2346" s="65"/>
      <c r="D2346" s="66"/>
      <c r="E2346" s="66"/>
      <c r="F2346" s="67"/>
      <c r="G2346" s="65"/>
      <c r="H2346" s="204"/>
    </row>
    <row r="2347" spans="2:8" s="267" customFormat="1" x14ac:dyDescent="0.25">
      <c r="B2347" s="205" t="s">
        <v>153</v>
      </c>
      <c r="C2347" s="868" t="str">
        <f>PRESUPUESTO!F53</f>
        <v>SUMINISTRO E INSTALACION DE ESCALERA EN ESTRUCTURA METÁLICA, HUELLAS EN ACERO INOXIDABLE CON ACABADO LAGRIMADO DE 2MM, INCLUYE LIMPIEZA DE SUPERFICIE SSPC-SP 03, ANTICORROSIVO Y PINTURA EN POLIURETANO ESQUEMA DE e=6mils y e=6mils RESPECTIVAMENTE. Incluye todos los elementos de soporte y anclaje, como platinas y pernos.</v>
      </c>
      <c r="D2347" s="868"/>
      <c r="E2347" s="868"/>
      <c r="F2347" s="868"/>
      <c r="G2347" s="868"/>
      <c r="H2347" s="206" t="s">
        <v>154</v>
      </c>
    </row>
    <row r="2348" spans="2:8" s="267" customFormat="1" x14ac:dyDescent="0.25">
      <c r="B2348" s="648">
        <f>PRESUPUESTO!B53</f>
        <v>6.0599999999999987</v>
      </c>
      <c r="C2348" s="868"/>
      <c r="D2348" s="868"/>
      <c r="E2348" s="868"/>
      <c r="F2348" s="868"/>
      <c r="G2348" s="868"/>
      <c r="H2348" s="206" t="str">
        <f>PRESUPUESTO!G53</f>
        <v>KG</v>
      </c>
    </row>
    <row r="2349" spans="2:8" s="267" customFormat="1" x14ac:dyDescent="0.25">
      <c r="B2349" s="208" t="s">
        <v>155</v>
      </c>
      <c r="C2349" s="65"/>
      <c r="D2349" s="66"/>
      <c r="E2349" s="66"/>
      <c r="F2349" s="67"/>
      <c r="G2349" s="65"/>
      <c r="H2349" s="204"/>
    </row>
    <row r="2350" spans="2:8" s="267" customFormat="1" x14ac:dyDescent="0.25">
      <c r="B2350" s="209" t="s">
        <v>156</v>
      </c>
      <c r="C2350" s="74"/>
      <c r="D2350" s="75" t="s">
        <v>157</v>
      </c>
      <c r="E2350" s="75" t="s">
        <v>158</v>
      </c>
      <c r="F2350" s="75" t="s">
        <v>159</v>
      </c>
      <c r="G2350" s="76" t="s">
        <v>160</v>
      </c>
      <c r="H2350" s="210"/>
    </row>
    <row r="2351" spans="2:8" s="267" customFormat="1" ht="14.45" customHeight="1" x14ac:dyDescent="0.25">
      <c r="B2351" s="872" t="s">
        <v>346</v>
      </c>
      <c r="C2351" s="872"/>
      <c r="D2351" s="157" t="s">
        <v>164</v>
      </c>
      <c r="E2351" s="405">
        <f>1/(F2378*2)</f>
        <v>2.2727272727272726E-3</v>
      </c>
      <c r="F2351" s="369">
        <v>1200000</v>
      </c>
      <c r="G2351" s="372">
        <f>F2351*E2351</f>
        <v>2727.272727272727</v>
      </c>
      <c r="H2351" s="878"/>
    </row>
    <row r="2352" spans="2:8" s="267" customFormat="1" x14ac:dyDescent="0.25">
      <c r="B2352" s="874" t="s">
        <v>249</v>
      </c>
      <c r="C2352" s="874"/>
      <c r="D2352" s="298" t="s">
        <v>164</v>
      </c>
      <c r="E2352" s="339">
        <f>(1/F2378)*6</f>
        <v>2.7272727272727271E-2</v>
      </c>
      <c r="F2352" s="373">
        <f>(90000/7)*1.04</f>
        <v>13371.428571428572</v>
      </c>
      <c r="G2352" s="372">
        <f>+F2352*E2352</f>
        <v>364.6753246753247</v>
      </c>
      <c r="H2352" s="879"/>
    </row>
    <row r="2353" spans="2:13" s="267" customFormat="1" x14ac:dyDescent="0.25">
      <c r="B2353" s="872" t="s">
        <v>250</v>
      </c>
      <c r="C2353" s="872"/>
      <c r="D2353" s="157" t="s">
        <v>208</v>
      </c>
      <c r="E2353" s="339">
        <f>1/F2378</f>
        <v>4.5454545454545452E-3</v>
      </c>
      <c r="F2353" s="369">
        <f>100000+120000</f>
        <v>220000</v>
      </c>
      <c r="G2353" s="372">
        <f>+F2353*E2353</f>
        <v>1000</v>
      </c>
      <c r="H2353" s="879"/>
    </row>
    <row r="2354" spans="2:13" s="267" customFormat="1" ht="15" customHeight="1" x14ac:dyDescent="0.25">
      <c r="B2354" s="872" t="s">
        <v>209</v>
      </c>
      <c r="C2354" s="872"/>
      <c r="D2354" s="157" t="s">
        <v>164</v>
      </c>
      <c r="E2354" s="98">
        <f>+E2353/2</f>
        <v>2.2727272727272726E-3</v>
      </c>
      <c r="F2354" s="371">
        <v>85000</v>
      </c>
      <c r="G2354" s="372">
        <f>+F2354*E2354</f>
        <v>193.18181818181816</v>
      </c>
      <c r="H2354" s="880"/>
    </row>
    <row r="2355" spans="2:13" s="267" customFormat="1" x14ac:dyDescent="0.25">
      <c r="B2355" s="213"/>
      <c r="C2355" s="175"/>
      <c r="D2355" s="176"/>
      <c r="E2355" s="176"/>
      <c r="F2355" s="177"/>
      <c r="G2355" s="178" t="s">
        <v>165</v>
      </c>
      <c r="H2355" s="373">
        <f>+SUM(G2351:G2354)</f>
        <v>4285.1298701298701</v>
      </c>
    </row>
    <row r="2356" spans="2:13" s="267" customFormat="1" x14ac:dyDescent="0.25">
      <c r="B2356" s="213"/>
      <c r="C2356" s="175"/>
      <c r="D2356" s="176"/>
      <c r="E2356" s="176"/>
      <c r="F2356" s="177"/>
      <c r="G2356" s="175"/>
      <c r="H2356" s="204"/>
    </row>
    <row r="2357" spans="2:13" s="267" customFormat="1" x14ac:dyDescent="0.25">
      <c r="B2357" s="216" t="s">
        <v>166</v>
      </c>
      <c r="C2357" s="175"/>
      <c r="D2357" s="176"/>
      <c r="E2357" s="176"/>
      <c r="F2357" s="177"/>
      <c r="G2357" s="175"/>
      <c r="H2357" s="204"/>
    </row>
    <row r="2358" spans="2:13" s="267" customFormat="1" x14ac:dyDescent="0.25">
      <c r="B2358" s="209" t="s">
        <v>156</v>
      </c>
      <c r="C2358" s="74"/>
      <c r="D2358" s="75" t="s">
        <v>157</v>
      </c>
      <c r="E2358" s="75" t="s">
        <v>158</v>
      </c>
      <c r="F2358" s="158" t="s">
        <v>160</v>
      </c>
      <c r="G2358" s="76" t="s">
        <v>167</v>
      </c>
      <c r="H2358" s="210"/>
    </row>
    <row r="2359" spans="2:13" s="267" customFormat="1" ht="15" customHeight="1" x14ac:dyDescent="0.25">
      <c r="B2359" s="877" t="s">
        <v>347</v>
      </c>
      <c r="C2359" s="877" t="s">
        <v>211</v>
      </c>
      <c r="D2359" s="98" t="s">
        <v>19</v>
      </c>
      <c r="E2359" s="406">
        <v>1.05</v>
      </c>
      <c r="F2359" s="369">
        <v>7378</v>
      </c>
      <c r="G2359" s="372">
        <f t="shared" ref="G2359:G2366" si="57">F2359*E2359</f>
        <v>7746.9000000000005</v>
      </c>
      <c r="H2359" s="878"/>
    </row>
    <row r="2360" spans="2:13" s="267" customFormat="1" ht="15" customHeight="1" x14ac:dyDescent="0.25">
      <c r="B2360" s="915" t="s">
        <v>348</v>
      </c>
      <c r="C2360" s="916"/>
      <c r="D2360" s="157" t="s">
        <v>19</v>
      </c>
      <c r="E2360" s="406">
        <f>+(3)/80</f>
        <v>3.7499999999999999E-2</v>
      </c>
      <c r="F2360" s="370">
        <f>107000/5</f>
        <v>21400</v>
      </c>
      <c r="G2360" s="372">
        <f t="shared" si="57"/>
        <v>802.5</v>
      </c>
      <c r="H2360" s="879"/>
    </row>
    <row r="2361" spans="2:13" s="267" customFormat="1" ht="15" customHeight="1" x14ac:dyDescent="0.25">
      <c r="B2361" s="309" t="s">
        <v>349</v>
      </c>
      <c r="C2361" s="162"/>
      <c r="D2361" s="157" t="s">
        <v>20</v>
      </c>
      <c r="E2361" s="406">
        <f>+E2360</f>
        <v>3.7499999999999999E-2</v>
      </c>
      <c r="F2361" s="369">
        <f>9900*1.2</f>
        <v>11880</v>
      </c>
      <c r="G2361" s="372">
        <f t="shared" si="57"/>
        <v>445.5</v>
      </c>
      <c r="H2361" s="879"/>
    </row>
    <row r="2362" spans="2:13" s="267" customFormat="1" x14ac:dyDescent="0.25">
      <c r="B2362" s="914" t="s">
        <v>168</v>
      </c>
      <c r="C2362" s="914"/>
      <c r="D2362" s="157" t="s">
        <v>169</v>
      </c>
      <c r="E2362" s="406">
        <f>+E2359</f>
        <v>1.05</v>
      </c>
      <c r="F2362" s="370">
        <f>+F2359*0.1</f>
        <v>737.80000000000007</v>
      </c>
      <c r="G2362" s="372">
        <f t="shared" si="57"/>
        <v>774.69</v>
      </c>
      <c r="H2362" s="879"/>
    </row>
    <row r="2363" spans="2:13" s="267" customFormat="1" ht="28.7" customHeight="1" x14ac:dyDescent="0.25">
      <c r="B2363" s="877" t="s">
        <v>307</v>
      </c>
      <c r="C2363" s="877"/>
      <c r="D2363" s="157" t="s">
        <v>216</v>
      </c>
      <c r="E2363" s="157">
        <f>1/100</f>
        <v>0.01</v>
      </c>
      <c r="F2363" s="164">
        <v>258000</v>
      </c>
      <c r="G2363" s="372">
        <f t="shared" si="57"/>
        <v>2580</v>
      </c>
      <c r="H2363" s="879"/>
      <c r="K2363" s="407"/>
    </row>
    <row r="2364" spans="2:13" s="267" customFormat="1" ht="15" customHeight="1" x14ac:dyDescent="0.25">
      <c r="B2364" s="890" t="s">
        <v>350</v>
      </c>
      <c r="C2364" s="876"/>
      <c r="D2364" s="157" t="s">
        <v>216</v>
      </c>
      <c r="E2364" s="157">
        <f>+E2363</f>
        <v>0.01</v>
      </c>
      <c r="F2364" s="369">
        <v>190000</v>
      </c>
      <c r="G2364" s="372">
        <f t="shared" si="57"/>
        <v>1900</v>
      </c>
      <c r="H2364" s="879"/>
      <c r="M2364" s="408"/>
    </row>
    <row r="2365" spans="2:13" s="267" customFormat="1" x14ac:dyDescent="0.25">
      <c r="B2365" s="875" t="s">
        <v>219</v>
      </c>
      <c r="C2365" s="875"/>
      <c r="D2365" s="157" t="s">
        <v>220</v>
      </c>
      <c r="E2365" s="157">
        <f>+(E2363+E2364)/2</f>
        <v>0.01</v>
      </c>
      <c r="F2365" s="370">
        <v>52000</v>
      </c>
      <c r="G2365" s="372">
        <f t="shared" si="57"/>
        <v>520</v>
      </c>
      <c r="H2365" s="879"/>
    </row>
    <row r="2366" spans="2:13" s="267" customFormat="1" x14ac:dyDescent="0.25">
      <c r="B2366" s="875"/>
      <c r="C2366" s="875"/>
      <c r="D2366" s="157"/>
      <c r="E2366" s="165"/>
      <c r="F2366" s="370"/>
      <c r="G2366" s="372">
        <f t="shared" si="57"/>
        <v>0</v>
      </c>
      <c r="H2366" s="880"/>
    </row>
    <row r="2367" spans="2:13" s="267" customFormat="1" x14ac:dyDescent="0.25">
      <c r="B2367" s="213"/>
      <c r="C2367" s="175"/>
      <c r="D2367" s="176"/>
      <c r="E2367" s="176"/>
      <c r="F2367" s="177"/>
      <c r="G2367" s="178" t="s">
        <v>165</v>
      </c>
      <c r="H2367" s="373">
        <f>+SUM(G2359:G2366)</f>
        <v>14769.590000000002</v>
      </c>
    </row>
    <row r="2368" spans="2:13" s="267" customFormat="1" x14ac:dyDescent="0.25">
      <c r="B2368" s="213"/>
      <c r="C2368" s="175"/>
      <c r="D2368" s="176"/>
      <c r="E2368" s="176"/>
      <c r="F2368" s="177"/>
      <c r="G2368" s="175"/>
      <c r="H2368" s="204"/>
    </row>
    <row r="2369" spans="2:8" s="267" customFormat="1" x14ac:dyDescent="0.25">
      <c r="B2369" s="216" t="s">
        <v>174</v>
      </c>
      <c r="C2369" s="175"/>
      <c r="D2369" s="176"/>
      <c r="E2369" s="176"/>
      <c r="F2369" s="177"/>
      <c r="G2369" s="175"/>
      <c r="H2369" s="204"/>
    </row>
    <row r="2370" spans="2:8" s="267" customFormat="1" x14ac:dyDescent="0.25">
      <c r="B2370" s="209" t="s">
        <v>156</v>
      </c>
      <c r="C2370" s="74"/>
      <c r="D2370" s="75" t="s">
        <v>175</v>
      </c>
      <c r="E2370" s="75" t="s">
        <v>176</v>
      </c>
      <c r="F2370" s="158" t="s">
        <v>177</v>
      </c>
      <c r="G2370" s="76" t="s">
        <v>178</v>
      </c>
      <c r="H2370" s="218" t="s">
        <v>160</v>
      </c>
    </row>
    <row r="2371" spans="2:8" s="267" customFormat="1" x14ac:dyDescent="0.25">
      <c r="B2371" s="891"/>
      <c r="C2371" s="891"/>
      <c r="D2371" s="298"/>
      <c r="E2371" s="302"/>
      <c r="F2371" s="298"/>
      <c r="G2371" s="378">
        <v>0</v>
      </c>
      <c r="H2371" s="376">
        <f>+E2371*F2371*G2371</f>
        <v>0</v>
      </c>
    </row>
    <row r="2372" spans="2:8" s="267" customFormat="1" x14ac:dyDescent="0.25">
      <c r="B2372" s="869"/>
      <c r="C2372" s="869"/>
      <c r="D2372" s="157"/>
      <c r="E2372" s="165"/>
      <c r="F2372" s="167"/>
      <c r="G2372" s="372">
        <f>F2372*E2372</f>
        <v>0</v>
      </c>
      <c r="H2372" s="376">
        <f>+E2372*F2372*G2372</f>
        <v>0</v>
      </c>
    </row>
    <row r="2373" spans="2:8" s="267" customFormat="1" x14ac:dyDescent="0.25">
      <c r="B2373" s="875"/>
      <c r="C2373" s="875"/>
      <c r="D2373" s="157"/>
      <c r="E2373" s="165"/>
      <c r="F2373" s="168"/>
      <c r="G2373" s="372">
        <f>F2373*E2373</f>
        <v>0</v>
      </c>
      <c r="H2373" s="376">
        <f>+E2373*F2373*G2373</f>
        <v>0</v>
      </c>
    </row>
    <row r="2374" spans="2:8" s="267" customFormat="1" x14ac:dyDescent="0.25">
      <c r="B2374" s="213"/>
      <c r="C2374" s="175"/>
      <c r="D2374" s="176"/>
      <c r="E2374" s="176"/>
      <c r="F2374" s="177"/>
      <c r="G2374" s="178" t="s">
        <v>165</v>
      </c>
      <c r="H2374" s="373">
        <f>+SUM(H2371:H2373)</f>
        <v>0</v>
      </c>
    </row>
    <row r="2375" spans="2:8" s="267" customFormat="1" x14ac:dyDescent="0.25">
      <c r="B2375" s="213"/>
      <c r="C2375" s="175"/>
      <c r="D2375" s="176"/>
      <c r="E2375" s="176"/>
      <c r="F2375" s="177"/>
      <c r="G2375" s="175"/>
      <c r="H2375" s="204"/>
    </row>
    <row r="2376" spans="2:8" s="267" customFormat="1" x14ac:dyDescent="0.25">
      <c r="B2376" s="216" t="s">
        <v>179</v>
      </c>
      <c r="C2376" s="175"/>
      <c r="D2376" s="176"/>
      <c r="E2376" s="176"/>
      <c r="F2376" s="177"/>
      <c r="G2376" s="175"/>
      <c r="H2376" s="204"/>
    </row>
    <row r="2377" spans="2:8" s="267" customFormat="1" x14ac:dyDescent="0.25">
      <c r="B2377" s="220" t="s">
        <v>180</v>
      </c>
      <c r="C2377" s="169" t="s">
        <v>181</v>
      </c>
      <c r="D2377" s="75" t="s">
        <v>182</v>
      </c>
      <c r="E2377" s="75" t="s">
        <v>183</v>
      </c>
      <c r="F2377" s="158" t="s">
        <v>184</v>
      </c>
      <c r="G2377" s="170" t="s">
        <v>185</v>
      </c>
      <c r="H2377" s="210"/>
    </row>
    <row r="2378" spans="2:8" s="267" customFormat="1" x14ac:dyDescent="0.25">
      <c r="B2378" s="221" t="s">
        <v>123</v>
      </c>
      <c r="C2378" s="110">
        <f>+VLOOKUP(B2378,MO!$D$13:$E$80,2,FALSE)</f>
        <v>71175</v>
      </c>
      <c r="D2378" s="222">
        <v>0.85</v>
      </c>
      <c r="E2378" s="372">
        <f>C2378+(C2378*D2378)</f>
        <v>131673.75</v>
      </c>
      <c r="F2378" s="172">
        <v>220</v>
      </c>
      <c r="G2378" s="377">
        <f>+E2378/F2378</f>
        <v>598.5170454545455</v>
      </c>
      <c r="H2378" s="878"/>
    </row>
    <row r="2379" spans="2:8" s="267" customFormat="1" x14ac:dyDescent="0.25">
      <c r="B2379" s="221" t="s">
        <v>87</v>
      </c>
      <c r="C2379" s="110">
        <f>+VLOOKUP(B2379,MO!$D$13:$E$80,2,FALSE)</f>
        <v>142350</v>
      </c>
      <c r="D2379" s="222">
        <v>0.85</v>
      </c>
      <c r="E2379" s="372">
        <f>C2379+(C2379*D2379)</f>
        <v>263347.5</v>
      </c>
      <c r="F2379" s="172">
        <v>220</v>
      </c>
      <c r="G2379" s="377">
        <f>+E2379/F2379</f>
        <v>1197.034090909091</v>
      </c>
      <c r="H2379" s="879"/>
    </row>
    <row r="2380" spans="2:8" s="267" customFormat="1" x14ac:dyDescent="0.25">
      <c r="B2380" s="223" t="s">
        <v>98</v>
      </c>
      <c r="C2380" s="110">
        <f>+VLOOKUP(B2380,MO!$D$13:$E$80,2,FALSE)</f>
        <v>47450</v>
      </c>
      <c r="D2380" s="222">
        <v>0.85</v>
      </c>
      <c r="E2380" s="372">
        <f>C2380+(C2380*D2380)</f>
        <v>87782.5</v>
      </c>
      <c r="F2380" s="172">
        <v>220</v>
      </c>
      <c r="G2380" s="377">
        <f>+E2380/F2380</f>
        <v>399.01136363636363</v>
      </c>
      <c r="H2380" s="880"/>
    </row>
    <row r="2381" spans="2:8" s="267" customFormat="1" x14ac:dyDescent="0.25">
      <c r="B2381" s="203"/>
      <c r="C2381" s="65"/>
      <c r="D2381" s="66"/>
      <c r="E2381" s="66"/>
      <c r="F2381" s="67"/>
      <c r="G2381" s="115" t="s">
        <v>165</v>
      </c>
      <c r="H2381" s="373">
        <f>+SUM(G2378:G2380)</f>
        <v>2194.5625</v>
      </c>
    </row>
    <row r="2382" spans="2:8" s="267" customFormat="1" x14ac:dyDescent="0.25">
      <c r="B2382" s="203"/>
      <c r="C2382" s="65"/>
      <c r="D2382" s="66"/>
      <c r="E2382" s="66"/>
      <c r="F2382" s="67"/>
      <c r="G2382" s="65"/>
      <c r="H2382" s="225"/>
    </row>
    <row r="2383" spans="2:8" s="267" customFormat="1" ht="15.75" x14ac:dyDescent="0.25">
      <c r="B2383" s="203"/>
      <c r="C2383" s="65"/>
      <c r="D2383" s="66"/>
      <c r="E2383" s="66"/>
      <c r="F2383" s="117" t="s">
        <v>186</v>
      </c>
      <c r="G2383" s="118"/>
      <c r="H2383" s="119">
        <f>ROUND(H2381+H2374+H2367+H2355,0)</f>
        <v>21249</v>
      </c>
    </row>
    <row r="2384" spans="2:8" s="267" customFormat="1" x14ac:dyDescent="0.25">
      <c r="B2384" s="203"/>
      <c r="C2384" s="65"/>
      <c r="D2384" s="66"/>
      <c r="E2384" s="66"/>
      <c r="F2384" s="67"/>
      <c r="G2384" s="65"/>
      <c r="H2384" s="204"/>
    </row>
    <row r="2385" spans="2:8" s="267" customFormat="1" x14ac:dyDescent="0.25">
      <c r="B2385" s="208" t="s">
        <v>187</v>
      </c>
      <c r="C2385" s="65"/>
      <c r="D2385" s="66"/>
      <c r="E2385" s="66"/>
      <c r="F2385" s="67"/>
      <c r="G2385" s="65"/>
      <c r="H2385" s="204"/>
    </row>
    <row r="2386" spans="2:8" s="267" customFormat="1" x14ac:dyDescent="0.25">
      <c r="B2386" s="226" t="s">
        <v>31</v>
      </c>
      <c r="C2386" s="121"/>
      <c r="D2386" s="122"/>
      <c r="E2386" s="122"/>
      <c r="F2386" s="123" t="s">
        <v>72</v>
      </c>
      <c r="G2386" s="124"/>
      <c r="H2386" s="210"/>
    </row>
    <row r="2387" spans="2:8" s="267" customFormat="1" x14ac:dyDescent="0.25">
      <c r="B2387" s="851" t="s">
        <v>24</v>
      </c>
      <c r="C2387" s="851"/>
      <c r="D2387" s="125"/>
      <c r="E2387" s="125"/>
      <c r="F2387" s="271">
        <f>+F1650</f>
        <v>0.2</v>
      </c>
      <c r="G2387" s="127"/>
      <c r="H2387" s="378">
        <f>H2383*F2387</f>
        <v>4249.8</v>
      </c>
    </row>
    <row r="2388" spans="2:8" s="267" customFormat="1" x14ac:dyDescent="0.25">
      <c r="B2388" s="851" t="s">
        <v>25</v>
      </c>
      <c r="C2388" s="851"/>
      <c r="D2388" s="125"/>
      <c r="E2388" s="125"/>
      <c r="F2388" s="271">
        <f>+F1651</f>
        <v>0.05</v>
      </c>
      <c r="G2388" s="127"/>
      <c r="H2388" s="378">
        <f>H2383*F2388</f>
        <v>1062.45</v>
      </c>
    </row>
    <row r="2389" spans="2:8" s="267" customFormat="1" x14ac:dyDescent="0.25">
      <c r="B2389" s="888" t="s">
        <v>27</v>
      </c>
      <c r="C2389" s="888"/>
      <c r="D2389" s="125"/>
      <c r="E2389" s="125"/>
      <c r="F2389" s="271">
        <f>+F1652</f>
        <v>0.05</v>
      </c>
      <c r="G2389" s="127"/>
      <c r="H2389" s="378">
        <f>H2383*F2389</f>
        <v>1062.45</v>
      </c>
    </row>
    <row r="2390" spans="2:8" s="267" customFormat="1" x14ac:dyDescent="0.25">
      <c r="B2390" s="203"/>
      <c r="C2390" s="65"/>
      <c r="D2390" s="66"/>
      <c r="E2390" s="66"/>
      <c r="F2390" s="67"/>
      <c r="G2390" s="115" t="s">
        <v>165</v>
      </c>
      <c r="H2390" s="373">
        <f>+SUM(H2387:H2389)</f>
        <v>6374.7</v>
      </c>
    </row>
    <row r="2391" spans="2:8" s="267" customFormat="1" x14ac:dyDescent="0.25">
      <c r="B2391" s="203"/>
      <c r="C2391" s="65"/>
      <c r="D2391" s="66"/>
      <c r="E2391" s="66"/>
      <c r="F2391" s="67"/>
      <c r="G2391" s="65"/>
      <c r="H2391" s="204"/>
    </row>
    <row r="2392" spans="2:8" s="267" customFormat="1" x14ac:dyDescent="0.25">
      <c r="B2392" s="203"/>
      <c r="C2392" s="129" t="s">
        <v>188</v>
      </c>
      <c r="D2392" s="66"/>
      <c r="E2392" s="66"/>
      <c r="F2392" s="117" t="s">
        <v>189</v>
      </c>
      <c r="G2392" s="118"/>
      <c r="H2392" s="379">
        <f>H2383+H2390</f>
        <v>27623.7</v>
      </c>
    </row>
    <row r="2393" spans="2:8" s="267" customFormat="1" x14ac:dyDescent="0.25">
      <c r="B2393" s="272"/>
      <c r="C2393" s="273"/>
      <c r="D2393" s="273"/>
      <c r="E2393" s="273"/>
      <c r="F2393" s="273"/>
      <c r="G2393" s="273"/>
      <c r="H2393" s="274"/>
    </row>
    <row r="2394" spans="2:8" s="267" customFormat="1" x14ac:dyDescent="0.25">
      <c r="B2394" s="272"/>
      <c r="C2394" s="273"/>
      <c r="D2394" s="273"/>
      <c r="E2394" s="273"/>
      <c r="F2394" s="134" t="s">
        <v>190</v>
      </c>
      <c r="G2394" s="273"/>
      <c r="H2394" s="274"/>
    </row>
    <row r="2395" spans="2:8" s="267" customFormat="1" x14ac:dyDescent="0.25">
      <c r="B2395" s="272"/>
      <c r="C2395" s="273"/>
      <c r="D2395" s="273"/>
      <c r="E2395" s="273"/>
      <c r="F2395" s="134" t="s">
        <v>191</v>
      </c>
      <c r="G2395" s="273"/>
      <c r="H2395" s="274"/>
    </row>
    <row r="2396" spans="2:8" s="267" customFormat="1" x14ac:dyDescent="0.25">
      <c r="B2396" s="272"/>
      <c r="C2396" s="273"/>
      <c r="D2396" s="273"/>
      <c r="E2396" s="273"/>
      <c r="F2396" s="134" t="s">
        <v>192</v>
      </c>
      <c r="G2396" s="273"/>
      <c r="H2396" s="274"/>
    </row>
    <row r="2397" spans="2:8" s="267" customFormat="1" x14ac:dyDescent="0.25">
      <c r="B2397" s="272"/>
      <c r="C2397" s="273"/>
      <c r="D2397" s="273"/>
      <c r="E2397" s="273"/>
      <c r="F2397" s="134" t="s">
        <v>193</v>
      </c>
      <c r="G2397" s="273"/>
      <c r="H2397" s="274"/>
    </row>
    <row r="2398" spans="2:8" s="267" customFormat="1" x14ac:dyDescent="0.25">
      <c r="B2398" s="272"/>
      <c r="C2398" s="273"/>
      <c r="D2398" s="273"/>
      <c r="E2398" s="273"/>
      <c r="F2398" s="273"/>
      <c r="G2398" s="273"/>
      <c r="H2398" s="274"/>
    </row>
    <row r="2399" spans="2:8" s="267" customFormat="1" x14ac:dyDescent="0.25">
      <c r="B2399" s="272"/>
      <c r="C2399" s="135" t="s">
        <v>194</v>
      </c>
      <c r="D2399" s="273"/>
      <c r="E2399" s="273"/>
      <c r="F2399" s="273"/>
      <c r="G2399" s="273"/>
      <c r="H2399" s="274"/>
    </row>
    <row r="2400" spans="2:8" s="267" customFormat="1" x14ac:dyDescent="0.25">
      <c r="B2400" s="272"/>
      <c r="C2400" s="136" t="s">
        <v>195</v>
      </c>
      <c r="D2400" s="273"/>
      <c r="E2400" s="273"/>
      <c r="F2400" s="273"/>
      <c r="G2400" s="273"/>
      <c r="H2400" s="274"/>
    </row>
    <row r="2401" spans="2:15" s="267" customFormat="1" x14ac:dyDescent="0.25">
      <c r="B2401" s="272"/>
      <c r="C2401" s="137">
        <v>1</v>
      </c>
      <c r="D2401" s="273"/>
      <c r="E2401" s="273"/>
      <c r="F2401" s="273"/>
      <c r="G2401" s="273"/>
      <c r="H2401" s="274"/>
    </row>
    <row r="2402" spans="2:15" s="267" customFormat="1" x14ac:dyDescent="0.25">
      <c r="B2402" s="272"/>
      <c r="C2402" s="137">
        <v>2</v>
      </c>
      <c r="D2402" s="273"/>
      <c r="E2402" s="273"/>
      <c r="F2402" s="273"/>
      <c r="G2402" s="273"/>
      <c r="H2402" s="274"/>
    </row>
    <row r="2403" spans="2:15" s="267" customFormat="1" x14ac:dyDescent="0.25">
      <c r="B2403" s="272"/>
      <c r="C2403" s="137">
        <v>3</v>
      </c>
      <c r="D2403" s="273"/>
      <c r="E2403" s="273"/>
      <c r="F2403" s="273"/>
      <c r="G2403" s="273"/>
      <c r="H2403" s="274"/>
    </row>
    <row r="2404" spans="2:15" s="267" customFormat="1" x14ac:dyDescent="0.25">
      <c r="B2404" s="272"/>
      <c r="C2404" s="137"/>
      <c r="D2404" s="273"/>
      <c r="E2404" s="273"/>
      <c r="F2404" s="134" t="s">
        <v>190</v>
      </c>
      <c r="G2404" s="273"/>
      <c r="H2404" s="274"/>
    </row>
    <row r="2405" spans="2:15" s="267" customFormat="1" x14ac:dyDescent="0.25">
      <c r="B2405" s="272"/>
      <c r="C2405" s="273"/>
      <c r="D2405" s="273"/>
      <c r="E2405" s="273"/>
      <c r="F2405" s="134" t="s">
        <v>191</v>
      </c>
      <c r="G2405" s="273"/>
      <c r="H2405" s="274"/>
    </row>
    <row r="2406" spans="2:15" s="267" customFormat="1" x14ac:dyDescent="0.25">
      <c r="B2406" s="272"/>
      <c r="C2406" s="273"/>
      <c r="D2406" s="273"/>
      <c r="E2406" s="273"/>
      <c r="F2406" s="134" t="s">
        <v>196</v>
      </c>
      <c r="G2406" s="273"/>
      <c r="H2406" s="274"/>
    </row>
    <row r="2407" spans="2:15" s="267" customFormat="1" x14ac:dyDescent="0.25">
      <c r="B2407" s="272"/>
      <c r="C2407" s="273"/>
      <c r="D2407" s="273"/>
      <c r="E2407" s="273"/>
      <c r="F2407" s="134" t="s">
        <v>193</v>
      </c>
      <c r="G2407" s="273"/>
      <c r="H2407" s="274"/>
    </row>
    <row r="2408" spans="2:15" s="267" customFormat="1" x14ac:dyDescent="0.25">
      <c r="B2408" s="285"/>
      <c r="H2408" s="286"/>
    </row>
    <row r="2409" spans="2:15" s="267" customFormat="1" x14ac:dyDescent="0.25">
      <c r="B2409" s="853"/>
      <c r="C2409" s="854"/>
      <c r="D2409" s="859" t="s">
        <v>148</v>
      </c>
      <c r="E2409" s="860"/>
      <c r="F2409" s="861"/>
      <c r="G2409" s="198" t="s">
        <v>149</v>
      </c>
      <c r="H2409" s="199" t="s">
        <v>150</v>
      </c>
    </row>
    <row r="2410" spans="2:15" s="267" customFormat="1" x14ac:dyDescent="0.25">
      <c r="B2410" s="855"/>
      <c r="C2410" s="856"/>
      <c r="D2410" s="862"/>
      <c r="E2410" s="863"/>
      <c r="F2410" s="864"/>
      <c r="G2410" s="59" t="s">
        <v>151</v>
      </c>
      <c r="H2410" s="200"/>
    </row>
    <row r="2411" spans="2:15" s="267" customFormat="1" x14ac:dyDescent="0.25">
      <c r="B2411" s="855"/>
      <c r="C2411" s="856"/>
      <c r="D2411" s="862"/>
      <c r="E2411" s="863"/>
      <c r="F2411" s="864"/>
      <c r="G2411" s="59" t="s">
        <v>152</v>
      </c>
      <c r="H2411" s="201">
        <v>44901</v>
      </c>
      <c r="L2411" s="418"/>
      <c r="M2411" s="418"/>
    </row>
    <row r="2412" spans="2:15" s="267" customFormat="1" x14ac:dyDescent="0.25">
      <c r="B2412" s="857"/>
      <c r="C2412" s="858"/>
      <c r="D2412" s="865"/>
      <c r="E2412" s="866"/>
      <c r="F2412" s="867"/>
      <c r="G2412" s="62"/>
      <c r="H2412" s="202"/>
      <c r="M2412" s="283"/>
    </row>
    <row r="2413" spans="2:15" s="267" customFormat="1" x14ac:dyDescent="0.25">
      <c r="B2413" s="203"/>
      <c r="C2413" s="65"/>
      <c r="D2413" s="66"/>
      <c r="E2413" s="66"/>
      <c r="F2413" s="67"/>
      <c r="G2413" s="65"/>
      <c r="H2413" s="204"/>
    </row>
    <row r="2414" spans="2:15" s="267" customFormat="1" x14ac:dyDescent="0.25">
      <c r="B2414" s="205" t="s">
        <v>153</v>
      </c>
      <c r="C2414" s="868" t="str">
        <f>PRESUPUESTO!F54</f>
        <v>Suministro e instalacion de pasamanos para escalera en tuberia galvanizada de 2" x 1.5mm con esquema de pintura e=12mils anticorrosiva + poliuretano color negro. Incluye instalacion y accesorios de anclajes como platinas y pernos.</v>
      </c>
      <c r="D2414" s="868"/>
      <c r="E2414" s="868"/>
      <c r="F2414" s="868"/>
      <c r="G2414" s="868"/>
      <c r="H2414" s="206" t="s">
        <v>154</v>
      </c>
      <c r="J2414" s="917"/>
      <c r="M2414" s="283"/>
      <c r="N2414" s="418"/>
      <c r="O2414" s="283"/>
    </row>
    <row r="2415" spans="2:15" s="267" customFormat="1" x14ac:dyDescent="0.25">
      <c r="B2415" s="648">
        <f>PRESUPUESTO!B54</f>
        <v>6.0699999999999985</v>
      </c>
      <c r="C2415" s="868"/>
      <c r="D2415" s="868"/>
      <c r="E2415" s="868"/>
      <c r="F2415" s="868"/>
      <c r="G2415" s="868"/>
      <c r="H2415" s="206" t="str">
        <f>PRESUPUESTO!G54</f>
        <v>ML</v>
      </c>
      <c r="J2415" s="917"/>
    </row>
    <row r="2416" spans="2:15" s="267" customFormat="1" x14ac:dyDescent="0.25">
      <c r="B2416" s="208" t="s">
        <v>155</v>
      </c>
      <c r="C2416" s="65"/>
      <c r="D2416" s="66"/>
      <c r="E2416" s="66"/>
      <c r="F2416" s="67"/>
      <c r="G2416" s="65"/>
      <c r="H2416" s="204"/>
      <c r="L2416" s="283"/>
      <c r="M2416" s="418"/>
    </row>
    <row r="2417" spans="2:14" s="267" customFormat="1" x14ac:dyDescent="0.25">
      <c r="B2417" s="209" t="s">
        <v>156</v>
      </c>
      <c r="C2417" s="74"/>
      <c r="D2417" s="75" t="s">
        <v>157</v>
      </c>
      <c r="E2417" s="75" t="s">
        <v>158</v>
      </c>
      <c r="F2417" s="75" t="s">
        <v>159</v>
      </c>
      <c r="G2417" s="76" t="s">
        <v>160</v>
      </c>
      <c r="H2417" s="210"/>
    </row>
    <row r="2418" spans="2:14" s="267" customFormat="1" ht="15" customHeight="1" x14ac:dyDescent="0.25">
      <c r="B2418" s="869" t="s">
        <v>161</v>
      </c>
      <c r="C2418" s="869"/>
      <c r="D2418" s="98" t="s">
        <v>162</v>
      </c>
      <c r="E2418" s="310">
        <v>0.05</v>
      </c>
      <c r="F2418" s="371">
        <f>+H2448</f>
        <v>120700.9375</v>
      </c>
      <c r="G2418" s="372">
        <f>F2418*E2418</f>
        <v>6035.046875</v>
      </c>
      <c r="H2418" s="878"/>
    </row>
    <row r="2419" spans="2:14" s="267" customFormat="1" ht="15" customHeight="1" x14ac:dyDescent="0.25">
      <c r="B2419" s="869" t="s">
        <v>207</v>
      </c>
      <c r="C2419" s="869"/>
      <c r="D2419" s="98" t="s">
        <v>208</v>
      </c>
      <c r="E2419" s="98">
        <f>1/(F2445*2)</f>
        <v>0.125</v>
      </c>
      <c r="F2419" s="371">
        <v>35000</v>
      </c>
      <c r="G2419" s="372">
        <f>+F2419*E2419</f>
        <v>4375</v>
      </c>
      <c r="H2419" s="879"/>
      <c r="L2419" s="418"/>
    </row>
    <row r="2420" spans="2:14" s="267" customFormat="1" ht="15" customHeight="1" x14ac:dyDescent="0.25">
      <c r="B2420" s="872" t="s">
        <v>209</v>
      </c>
      <c r="C2420" s="872"/>
      <c r="D2420" s="157" t="s">
        <v>164</v>
      </c>
      <c r="E2420" s="98">
        <f>+E2419</f>
        <v>0.125</v>
      </c>
      <c r="F2420" s="371">
        <v>45000</v>
      </c>
      <c r="G2420" s="372">
        <f>+F2420*E2420</f>
        <v>5625</v>
      </c>
      <c r="H2420" s="879"/>
    </row>
    <row r="2421" spans="2:14" s="267" customFormat="1" ht="15" customHeight="1" x14ac:dyDescent="0.25">
      <c r="B2421" s="872"/>
      <c r="C2421" s="872"/>
      <c r="D2421" s="157"/>
      <c r="E2421" s="98"/>
      <c r="F2421" s="371"/>
      <c r="G2421" s="372">
        <f>+F2421*E2421</f>
        <v>0</v>
      </c>
      <c r="H2421" s="880"/>
      <c r="L2421" s="418"/>
    </row>
    <row r="2422" spans="2:14" s="267" customFormat="1" x14ac:dyDescent="0.25">
      <c r="B2422" s="213"/>
      <c r="C2422" s="175"/>
      <c r="D2422" s="176"/>
      <c r="E2422" s="176"/>
      <c r="F2422" s="177"/>
      <c r="G2422" s="178" t="s">
        <v>165</v>
      </c>
      <c r="H2422" s="373">
        <f>+SUM(G2418:G2421)</f>
        <v>16035.046875</v>
      </c>
    </row>
    <row r="2423" spans="2:14" s="267" customFormat="1" x14ac:dyDescent="0.25">
      <c r="B2423" s="213"/>
      <c r="C2423" s="175"/>
      <c r="D2423" s="176"/>
      <c r="E2423" s="176"/>
      <c r="F2423" s="177"/>
      <c r="G2423" s="175"/>
      <c r="H2423" s="204"/>
    </row>
    <row r="2424" spans="2:14" s="267" customFormat="1" x14ac:dyDescent="0.25">
      <c r="B2424" s="216" t="s">
        <v>166</v>
      </c>
      <c r="C2424" s="175"/>
      <c r="D2424" s="176"/>
      <c r="E2424" s="176"/>
      <c r="F2424" s="177"/>
      <c r="G2424" s="175"/>
      <c r="H2424" s="204"/>
      <c r="L2424" s="283"/>
    </row>
    <row r="2425" spans="2:14" s="267" customFormat="1" x14ac:dyDescent="0.25">
      <c r="B2425" s="209" t="s">
        <v>156</v>
      </c>
      <c r="C2425" s="74"/>
      <c r="D2425" s="75" t="s">
        <v>157</v>
      </c>
      <c r="E2425" s="75" t="s">
        <v>158</v>
      </c>
      <c r="F2425" s="158" t="s">
        <v>160</v>
      </c>
      <c r="G2425" s="76" t="s">
        <v>167</v>
      </c>
      <c r="H2425" s="210"/>
      <c r="L2425" s="283"/>
      <c r="N2425" s="283"/>
    </row>
    <row r="2426" spans="2:14" s="267" customFormat="1" x14ac:dyDescent="0.25">
      <c r="B2426" s="877" t="s">
        <v>210</v>
      </c>
      <c r="C2426" s="877" t="s">
        <v>211</v>
      </c>
      <c r="D2426" s="98" t="s">
        <v>16</v>
      </c>
      <c r="E2426" s="157">
        <f>1*1.2</f>
        <v>1.2</v>
      </c>
      <c r="F2426" s="369">
        <v>19500</v>
      </c>
      <c r="G2426" s="372">
        <f t="shared" ref="G2426:G2433" si="58">F2426*E2426</f>
        <v>23400</v>
      </c>
      <c r="H2426" s="878"/>
      <c r="N2426" s="283"/>
    </row>
    <row r="2427" spans="2:14" s="267" customFormat="1" ht="15" customHeight="1" x14ac:dyDescent="0.25">
      <c r="B2427" s="915" t="s">
        <v>212</v>
      </c>
      <c r="C2427" s="916"/>
      <c r="D2427" s="157" t="s">
        <v>19</v>
      </c>
      <c r="E2427" s="157">
        <f>+E2426*(0.00323624595469256)*1.5</f>
        <v>5.8252427184466073E-3</v>
      </c>
      <c r="F2427" s="370">
        <f>251000*1.2/5</f>
        <v>60240</v>
      </c>
      <c r="G2427" s="372">
        <f t="shared" si="58"/>
        <v>350.91262135922364</v>
      </c>
      <c r="H2427" s="879"/>
    </row>
    <row r="2428" spans="2:14" s="267" customFormat="1" ht="15" customHeight="1" x14ac:dyDescent="0.25">
      <c r="B2428" s="309" t="s">
        <v>349</v>
      </c>
      <c r="C2428" s="162"/>
      <c r="D2428" s="157" t="s">
        <v>20</v>
      </c>
      <c r="E2428" s="157">
        <f>+E2427*3</f>
        <v>1.747572815533982E-2</v>
      </c>
      <c r="F2428" s="369">
        <f>9900*1.2</f>
        <v>11880</v>
      </c>
      <c r="G2428" s="372">
        <f t="shared" si="58"/>
        <v>207.61165048543705</v>
      </c>
      <c r="H2428" s="879"/>
      <c r="L2428" s="283"/>
      <c r="M2428" s="283"/>
    </row>
    <row r="2429" spans="2:14" s="267" customFormat="1" ht="15" customHeight="1" x14ac:dyDescent="0.25">
      <c r="B2429" s="914" t="s">
        <v>168</v>
      </c>
      <c r="C2429" s="914"/>
      <c r="D2429" s="157" t="s">
        <v>169</v>
      </c>
      <c r="E2429" s="157">
        <f>+E2418</f>
        <v>0.05</v>
      </c>
      <c r="F2429" s="370">
        <f>+F2418*0.8</f>
        <v>96560.75</v>
      </c>
      <c r="G2429" s="372">
        <f t="shared" si="58"/>
        <v>4828.0375000000004</v>
      </c>
      <c r="H2429" s="879"/>
      <c r="L2429" s="283"/>
      <c r="M2429" s="283"/>
    </row>
    <row r="2430" spans="2:14" s="267" customFormat="1" ht="14.45" customHeight="1" x14ac:dyDescent="0.25">
      <c r="B2430" s="877" t="s">
        <v>307</v>
      </c>
      <c r="C2430" s="877"/>
      <c r="D2430" s="157" t="s">
        <v>216</v>
      </c>
      <c r="E2430" s="157">
        <f>(0.2*E2426*1.05)/15</f>
        <v>1.6799999999999999E-2</v>
      </c>
      <c r="F2430" s="164">
        <f>258000*1.04</f>
        <v>268320</v>
      </c>
      <c r="G2430" s="372">
        <f t="shared" si="58"/>
        <v>4507.7759999999998</v>
      </c>
      <c r="H2430" s="879"/>
      <c r="L2430" s="283"/>
      <c r="M2430" s="283"/>
    </row>
    <row r="2431" spans="2:14" s="267" customFormat="1" ht="15" customHeight="1" x14ac:dyDescent="0.25">
      <c r="B2431" s="890" t="s">
        <v>350</v>
      </c>
      <c r="C2431" s="876"/>
      <c r="D2431" s="157" t="s">
        <v>216</v>
      </c>
      <c r="E2431" s="157">
        <f>+E2430*2</f>
        <v>3.3599999999999998E-2</v>
      </c>
      <c r="F2431" s="369">
        <f>190000*1.04</f>
        <v>197600</v>
      </c>
      <c r="G2431" s="372">
        <f t="shared" si="58"/>
        <v>6639.36</v>
      </c>
      <c r="H2431" s="879"/>
      <c r="L2431" s="283"/>
      <c r="M2431" s="283"/>
    </row>
    <row r="2432" spans="2:14" s="267" customFormat="1" x14ac:dyDescent="0.25">
      <c r="B2432" s="875" t="s">
        <v>219</v>
      </c>
      <c r="C2432" s="875"/>
      <c r="D2432" s="157" t="s">
        <v>220</v>
      </c>
      <c r="E2432" s="157">
        <f>+E2430+E2431</f>
        <v>5.04E-2</v>
      </c>
      <c r="F2432" s="370">
        <f>99000/3</f>
        <v>33000</v>
      </c>
      <c r="G2432" s="372">
        <f t="shared" si="58"/>
        <v>1663.2</v>
      </c>
      <c r="H2432" s="879"/>
      <c r="L2432" s="283"/>
      <c r="M2432" s="283"/>
    </row>
    <row r="2433" spans="2:13" s="267" customFormat="1" x14ac:dyDescent="0.25">
      <c r="B2433" s="877" t="s">
        <v>347</v>
      </c>
      <c r="C2433" s="877" t="s">
        <v>211</v>
      </c>
      <c r="D2433" s="98" t="s">
        <v>19</v>
      </c>
      <c r="E2433" s="157">
        <v>3</v>
      </c>
      <c r="F2433" s="369">
        <v>7378</v>
      </c>
      <c r="G2433" s="372">
        <f t="shared" si="58"/>
        <v>22134</v>
      </c>
      <c r="H2433" s="880"/>
      <c r="L2433" s="283"/>
      <c r="M2433" s="283"/>
    </row>
    <row r="2434" spans="2:13" s="267" customFormat="1" x14ac:dyDescent="0.25">
      <c r="B2434" s="213"/>
      <c r="C2434" s="175"/>
      <c r="D2434" s="176"/>
      <c r="E2434" s="176"/>
      <c r="F2434" s="177"/>
      <c r="G2434" s="178" t="s">
        <v>165</v>
      </c>
      <c r="H2434" s="373">
        <f>+SUM(G2426:G2433)</f>
        <v>63730.897771844655</v>
      </c>
      <c r="L2434" s="283"/>
      <c r="M2434" s="283"/>
    </row>
    <row r="2435" spans="2:13" s="267" customFormat="1" x14ac:dyDescent="0.25">
      <c r="B2435" s="213"/>
      <c r="C2435" s="175"/>
      <c r="D2435" s="176"/>
      <c r="E2435" s="176"/>
      <c r="F2435" s="177"/>
      <c r="G2435" s="175"/>
      <c r="H2435" s="204"/>
    </row>
    <row r="2436" spans="2:13" s="267" customFormat="1" x14ac:dyDescent="0.25">
      <c r="B2436" s="216" t="s">
        <v>174</v>
      </c>
      <c r="C2436" s="175"/>
      <c r="D2436" s="176"/>
      <c r="E2436" s="176"/>
      <c r="F2436" s="177"/>
      <c r="G2436" s="175"/>
      <c r="H2436" s="204"/>
    </row>
    <row r="2437" spans="2:13" s="267" customFormat="1" x14ac:dyDescent="0.25">
      <c r="B2437" s="209" t="s">
        <v>156</v>
      </c>
      <c r="C2437" s="74"/>
      <c r="D2437" s="75" t="s">
        <v>175</v>
      </c>
      <c r="E2437" s="75" t="s">
        <v>176</v>
      </c>
      <c r="F2437" s="158" t="s">
        <v>177</v>
      </c>
      <c r="G2437" s="76" t="s">
        <v>178</v>
      </c>
      <c r="H2437" s="218" t="s">
        <v>160</v>
      </c>
    </row>
    <row r="2438" spans="2:13" s="267" customFormat="1" x14ac:dyDescent="0.25">
      <c r="B2438" s="891" t="s">
        <v>417</v>
      </c>
      <c r="C2438" s="891"/>
      <c r="D2438" s="298"/>
      <c r="E2438" s="302">
        <v>30</v>
      </c>
      <c r="F2438" s="298">
        <f>+(E2426*2.5)/1000</f>
        <v>3.0000000000000001E-3</v>
      </c>
      <c r="G2438" s="419">
        <v>1900</v>
      </c>
      <c r="H2438" s="420">
        <f>+G2438*F2438*E2438</f>
        <v>171</v>
      </c>
      <c r="J2438" s="418"/>
    </row>
    <row r="2439" spans="2:13" s="267" customFormat="1" x14ac:dyDescent="0.25">
      <c r="B2439" s="869"/>
      <c r="C2439" s="869"/>
      <c r="D2439" s="157"/>
      <c r="E2439" s="165"/>
      <c r="F2439" s="167"/>
      <c r="G2439" s="372">
        <f>F2439*E2439</f>
        <v>0</v>
      </c>
      <c r="H2439" s="421">
        <f>+E2439*F2439*G2439</f>
        <v>0</v>
      </c>
    </row>
    <row r="2440" spans="2:13" s="267" customFormat="1" x14ac:dyDescent="0.25">
      <c r="B2440" s="875"/>
      <c r="C2440" s="875"/>
      <c r="D2440" s="157"/>
      <c r="E2440" s="165"/>
      <c r="F2440" s="168"/>
      <c r="G2440" s="372">
        <f>F2440*E2440</f>
        <v>0</v>
      </c>
      <c r="H2440" s="421">
        <f>+E2440*F2440*G2440</f>
        <v>0</v>
      </c>
      <c r="J2440" s="418"/>
      <c r="K2440" s="283"/>
    </row>
    <row r="2441" spans="2:13" s="267" customFormat="1" x14ac:dyDescent="0.25">
      <c r="B2441" s="213"/>
      <c r="C2441" s="175"/>
      <c r="D2441" s="176"/>
      <c r="E2441" s="176"/>
      <c r="F2441" s="177"/>
      <c r="G2441" s="178" t="s">
        <v>165</v>
      </c>
      <c r="H2441" s="373">
        <f>+SUM(H2438:H2440)</f>
        <v>171</v>
      </c>
    </row>
    <row r="2442" spans="2:13" s="267" customFormat="1" x14ac:dyDescent="0.25">
      <c r="B2442" s="213"/>
      <c r="C2442" s="175"/>
      <c r="D2442" s="176"/>
      <c r="E2442" s="176"/>
      <c r="F2442" s="177"/>
      <c r="G2442" s="175"/>
      <c r="H2442" s="204"/>
    </row>
    <row r="2443" spans="2:13" s="267" customFormat="1" x14ac:dyDescent="0.25">
      <c r="B2443" s="216" t="s">
        <v>179</v>
      </c>
      <c r="C2443" s="175"/>
      <c r="D2443" s="176"/>
      <c r="E2443" s="176"/>
      <c r="F2443" s="177"/>
      <c r="G2443" s="175"/>
      <c r="H2443" s="204"/>
      <c r="L2443" s="418"/>
    </row>
    <row r="2444" spans="2:13" s="267" customFormat="1" x14ac:dyDescent="0.25">
      <c r="B2444" s="220" t="s">
        <v>180</v>
      </c>
      <c r="C2444" s="169" t="s">
        <v>181</v>
      </c>
      <c r="D2444" s="75" t="s">
        <v>182</v>
      </c>
      <c r="E2444" s="75" t="s">
        <v>183</v>
      </c>
      <c r="F2444" s="158" t="s">
        <v>184</v>
      </c>
      <c r="G2444" s="170" t="s">
        <v>185</v>
      </c>
      <c r="H2444" s="210"/>
    </row>
    <row r="2445" spans="2:13" s="267" customFormat="1" x14ac:dyDescent="0.25">
      <c r="B2445" s="221" t="s">
        <v>81</v>
      </c>
      <c r="C2445" s="110">
        <f>+VLOOKUP(B2445,MO!$D$13:$E$80,2,FALSE)</f>
        <v>94900</v>
      </c>
      <c r="D2445" s="171">
        <v>0.85</v>
      </c>
      <c r="E2445" s="372">
        <f>C2445+(C2445*D2445)</f>
        <v>175565</v>
      </c>
      <c r="F2445" s="172">
        <v>4</v>
      </c>
      <c r="G2445" s="377">
        <f>+E2445/F2445</f>
        <v>43891.25</v>
      </c>
      <c r="H2445" s="878"/>
      <c r="L2445" s="283"/>
    </row>
    <row r="2446" spans="2:13" s="267" customFormat="1" x14ac:dyDescent="0.25">
      <c r="B2446" s="221" t="s">
        <v>86</v>
      </c>
      <c r="C2446" s="110">
        <f>+VLOOKUP(B2446,MO!$D$13:$E$80,2,FALSE)</f>
        <v>94900</v>
      </c>
      <c r="D2446" s="171">
        <v>0.85</v>
      </c>
      <c r="E2446" s="372">
        <f>C2446+(C2446*D2446)</f>
        <v>175565</v>
      </c>
      <c r="F2446" s="172">
        <f>+F2445</f>
        <v>4</v>
      </c>
      <c r="G2446" s="377">
        <f>+E2446/F2446</f>
        <v>43891.25</v>
      </c>
      <c r="H2446" s="879"/>
    </row>
    <row r="2447" spans="2:13" s="267" customFormat="1" x14ac:dyDescent="0.25">
      <c r="B2447" s="223" t="s">
        <v>123</v>
      </c>
      <c r="C2447" s="110">
        <f>+VLOOKUP(B2447,MO!$D$13:$E$80,2,FALSE)</f>
        <v>71175</v>
      </c>
      <c r="D2447" s="171">
        <v>0.85</v>
      </c>
      <c r="E2447" s="372">
        <f>C2447+(C2447*D2447)</f>
        <v>131673.75</v>
      </c>
      <c r="F2447" s="172">
        <f>+F2446</f>
        <v>4</v>
      </c>
      <c r="G2447" s="377">
        <f>+E2447/F2447</f>
        <v>32918.4375</v>
      </c>
      <c r="H2447" s="880"/>
    </row>
    <row r="2448" spans="2:13" s="267" customFormat="1" x14ac:dyDescent="0.25">
      <c r="B2448" s="203"/>
      <c r="C2448" s="65"/>
      <c r="D2448" s="66"/>
      <c r="E2448" s="66"/>
      <c r="F2448" s="67"/>
      <c r="G2448" s="115" t="s">
        <v>165</v>
      </c>
      <c r="H2448" s="373">
        <f>+SUM(G2445:G2447)</f>
        <v>120700.9375</v>
      </c>
      <c r="L2448" s="418"/>
    </row>
    <row r="2449" spans="2:13" s="267" customFormat="1" x14ac:dyDescent="0.25">
      <c r="B2449" s="203"/>
      <c r="C2449" s="65"/>
      <c r="D2449" s="66"/>
      <c r="E2449" s="66"/>
      <c r="F2449" s="67"/>
      <c r="G2449" s="65"/>
      <c r="H2449" s="225"/>
    </row>
    <row r="2450" spans="2:13" s="267" customFormat="1" ht="15.75" x14ac:dyDescent="0.25">
      <c r="B2450" s="203"/>
      <c r="C2450" s="65"/>
      <c r="D2450" s="66"/>
      <c r="E2450" s="66"/>
      <c r="F2450" s="117" t="s">
        <v>186</v>
      </c>
      <c r="G2450" s="118"/>
      <c r="H2450" s="119">
        <f>ROUND(H2448+H2441+H2434+H2422,0)</f>
        <v>200638</v>
      </c>
      <c r="L2450" s="418"/>
    </row>
    <row r="2451" spans="2:13" s="267" customFormat="1" x14ac:dyDescent="0.25">
      <c r="B2451" s="203"/>
      <c r="C2451" s="65"/>
      <c r="D2451" s="66"/>
      <c r="E2451" s="66"/>
      <c r="F2451" s="67"/>
      <c r="G2451" s="65"/>
      <c r="H2451" s="204"/>
      <c r="L2451" s="283"/>
    </row>
    <row r="2452" spans="2:13" s="267" customFormat="1" x14ac:dyDescent="0.25">
      <c r="B2452" s="208" t="s">
        <v>187</v>
      </c>
      <c r="C2452" s="65"/>
      <c r="D2452" s="66"/>
      <c r="E2452" s="66"/>
      <c r="F2452" s="67"/>
      <c r="G2452" s="65"/>
      <c r="H2452" s="204"/>
    </row>
    <row r="2453" spans="2:13" s="267" customFormat="1" x14ac:dyDescent="0.25">
      <c r="B2453" s="226" t="s">
        <v>31</v>
      </c>
      <c r="C2453" s="121"/>
      <c r="D2453" s="122"/>
      <c r="E2453" s="122"/>
      <c r="F2453" s="123" t="s">
        <v>72</v>
      </c>
      <c r="G2453" s="124"/>
      <c r="H2453" s="210"/>
    </row>
    <row r="2454" spans="2:13" s="267" customFormat="1" x14ac:dyDescent="0.25">
      <c r="B2454" s="851" t="s">
        <v>24</v>
      </c>
      <c r="C2454" s="851"/>
      <c r="D2454" s="125"/>
      <c r="E2454" s="125"/>
      <c r="F2454" s="271">
        <v>0</v>
      </c>
      <c r="G2454" s="127"/>
      <c r="H2454" s="378">
        <f>H2450*F2454</f>
        <v>0</v>
      </c>
      <c r="L2454" s="418"/>
    </row>
    <row r="2455" spans="2:13" s="267" customFormat="1" x14ac:dyDescent="0.25">
      <c r="B2455" s="851" t="s">
        <v>25</v>
      </c>
      <c r="C2455" s="851"/>
      <c r="D2455" s="125"/>
      <c r="E2455" s="125"/>
      <c r="F2455" s="271">
        <v>0</v>
      </c>
      <c r="G2455" s="127"/>
      <c r="H2455" s="378">
        <f>H2450*F2455</f>
        <v>0</v>
      </c>
    </row>
    <row r="2456" spans="2:13" s="267" customFormat="1" x14ac:dyDescent="0.25">
      <c r="B2456" s="888" t="s">
        <v>27</v>
      </c>
      <c r="C2456" s="888"/>
      <c r="D2456" s="125"/>
      <c r="E2456" s="125"/>
      <c r="F2456" s="271">
        <v>0</v>
      </c>
      <c r="G2456" s="127"/>
      <c r="H2456" s="378">
        <f>H2450*F2456</f>
        <v>0</v>
      </c>
    </row>
    <row r="2457" spans="2:13" s="267" customFormat="1" x14ac:dyDescent="0.25">
      <c r="B2457" s="203"/>
      <c r="C2457" s="65"/>
      <c r="D2457" s="66"/>
      <c r="E2457" s="66"/>
      <c r="F2457" s="67"/>
      <c r="G2457" s="115" t="s">
        <v>165</v>
      </c>
      <c r="H2457" s="373">
        <f>+SUM(H2454:H2456)</f>
        <v>0</v>
      </c>
    </row>
    <row r="2458" spans="2:13" s="267" customFormat="1" x14ac:dyDescent="0.25">
      <c r="B2458" s="203"/>
      <c r="C2458" s="65"/>
      <c r="D2458" s="66"/>
      <c r="E2458" s="66"/>
      <c r="F2458" s="67"/>
      <c r="G2458" s="65"/>
      <c r="H2458" s="204"/>
      <c r="K2458" s="422"/>
    </row>
    <row r="2459" spans="2:13" s="267" customFormat="1" x14ac:dyDescent="0.25">
      <c r="B2459" s="203"/>
      <c r="C2459" s="129" t="s">
        <v>188</v>
      </c>
      <c r="D2459" s="66"/>
      <c r="E2459" s="66"/>
      <c r="F2459" s="117" t="s">
        <v>189</v>
      </c>
      <c r="G2459" s="118"/>
      <c r="H2459" s="379">
        <f>H2450+H2457</f>
        <v>200638</v>
      </c>
      <c r="K2459" s="422"/>
    </row>
    <row r="2460" spans="2:13" s="267" customFormat="1" x14ac:dyDescent="0.25">
      <c r="B2460" s="272"/>
      <c r="C2460" s="273"/>
      <c r="D2460" s="273"/>
      <c r="E2460" s="273"/>
      <c r="F2460" s="273"/>
      <c r="G2460" s="273"/>
      <c r="H2460" s="274"/>
      <c r="K2460" s="422"/>
      <c r="M2460" s="422"/>
    </row>
    <row r="2461" spans="2:13" s="267" customFormat="1" x14ac:dyDescent="0.25">
      <c r="B2461" s="272"/>
      <c r="C2461" s="273"/>
      <c r="D2461" s="273"/>
      <c r="E2461" s="273"/>
      <c r="F2461" s="134" t="s">
        <v>190</v>
      </c>
      <c r="G2461" s="273"/>
      <c r="H2461" s="274"/>
    </row>
    <row r="2462" spans="2:13" s="267" customFormat="1" x14ac:dyDescent="0.25">
      <c r="B2462" s="272"/>
      <c r="C2462" s="273"/>
      <c r="D2462" s="273"/>
      <c r="E2462" s="273"/>
      <c r="F2462" s="134" t="s">
        <v>191</v>
      </c>
      <c r="G2462" s="273"/>
      <c r="H2462" s="274"/>
      <c r="M2462" s="422"/>
    </row>
    <row r="2463" spans="2:13" s="267" customFormat="1" x14ac:dyDescent="0.25">
      <c r="B2463" s="272"/>
      <c r="C2463" s="273"/>
      <c r="D2463" s="273"/>
      <c r="E2463" s="273"/>
      <c r="F2463" s="134" t="s">
        <v>192</v>
      </c>
      <c r="G2463" s="273"/>
      <c r="H2463" s="274"/>
    </row>
    <row r="2464" spans="2:13" s="267" customFormat="1" x14ac:dyDescent="0.25">
      <c r="B2464" s="272"/>
      <c r="C2464" s="273"/>
      <c r="D2464" s="273"/>
      <c r="E2464" s="273"/>
      <c r="F2464" s="134" t="s">
        <v>193</v>
      </c>
      <c r="G2464" s="273"/>
      <c r="H2464" s="274"/>
    </row>
    <row r="2465" spans="2:8" s="267" customFormat="1" x14ac:dyDescent="0.25">
      <c r="B2465" s="272"/>
      <c r="C2465" s="273"/>
      <c r="D2465" s="273"/>
      <c r="E2465" s="273"/>
      <c r="F2465" s="273"/>
      <c r="G2465" s="273"/>
      <c r="H2465" s="274"/>
    </row>
    <row r="2466" spans="2:8" s="267" customFormat="1" x14ac:dyDescent="0.25">
      <c r="B2466" s="272"/>
      <c r="C2466" s="135" t="s">
        <v>194</v>
      </c>
      <c r="D2466" s="273"/>
      <c r="E2466" s="273"/>
      <c r="F2466" s="273"/>
      <c r="G2466" s="273"/>
      <c r="H2466" s="274"/>
    </row>
    <row r="2467" spans="2:8" s="267" customFormat="1" x14ac:dyDescent="0.25">
      <c r="B2467" s="272"/>
      <c r="C2467" s="136" t="s">
        <v>195</v>
      </c>
      <c r="D2467" s="273"/>
      <c r="E2467" s="273"/>
      <c r="F2467" s="273"/>
      <c r="G2467" s="273"/>
      <c r="H2467" s="274"/>
    </row>
    <row r="2468" spans="2:8" s="267" customFormat="1" x14ac:dyDescent="0.25">
      <c r="B2468" s="272"/>
      <c r="C2468" s="137">
        <v>1</v>
      </c>
      <c r="D2468" s="273"/>
      <c r="E2468" s="273"/>
      <c r="F2468" s="273"/>
      <c r="G2468" s="273"/>
      <c r="H2468" s="274"/>
    </row>
    <row r="2469" spans="2:8" s="267" customFormat="1" x14ac:dyDescent="0.25">
      <c r="B2469" s="272"/>
      <c r="C2469" s="137">
        <v>2</v>
      </c>
      <c r="D2469" s="273"/>
      <c r="E2469" s="273"/>
      <c r="F2469" s="273"/>
      <c r="G2469" s="273"/>
      <c r="H2469" s="274"/>
    </row>
    <row r="2470" spans="2:8" s="267" customFormat="1" x14ac:dyDescent="0.25">
      <c r="B2470" s="272"/>
      <c r="C2470" s="137">
        <v>3</v>
      </c>
      <c r="D2470" s="273"/>
      <c r="E2470" s="273"/>
      <c r="F2470" s="273"/>
      <c r="G2470" s="273"/>
      <c r="H2470" s="274"/>
    </row>
    <row r="2471" spans="2:8" s="267" customFormat="1" x14ac:dyDescent="0.25">
      <c r="B2471" s="272"/>
      <c r="C2471" s="137"/>
      <c r="D2471" s="273"/>
      <c r="E2471" s="273"/>
      <c r="F2471" s="134" t="s">
        <v>190</v>
      </c>
      <c r="G2471" s="273"/>
      <c r="H2471" s="274"/>
    </row>
    <row r="2472" spans="2:8" s="267" customFormat="1" x14ac:dyDescent="0.25">
      <c r="B2472" s="272"/>
      <c r="C2472" s="273"/>
      <c r="D2472" s="273"/>
      <c r="E2472" s="273"/>
      <c r="F2472" s="134" t="s">
        <v>191</v>
      </c>
      <c r="G2472" s="273"/>
      <c r="H2472" s="274"/>
    </row>
    <row r="2473" spans="2:8" s="267" customFormat="1" x14ac:dyDescent="0.25">
      <c r="B2473" s="272"/>
      <c r="C2473" s="273"/>
      <c r="D2473" s="273"/>
      <c r="E2473" s="273"/>
      <c r="F2473" s="134" t="s">
        <v>196</v>
      </c>
      <c r="G2473" s="273"/>
      <c r="H2473" s="274"/>
    </row>
    <row r="2474" spans="2:8" s="267" customFormat="1" x14ac:dyDescent="0.25">
      <c r="B2474" s="272"/>
      <c r="C2474" s="273"/>
      <c r="D2474" s="273"/>
      <c r="E2474" s="273"/>
      <c r="F2474" s="134" t="s">
        <v>193</v>
      </c>
      <c r="G2474" s="273"/>
      <c r="H2474" s="274"/>
    </row>
    <row r="2475" spans="2:8" s="267" customFormat="1" ht="15.75" thickBot="1" x14ac:dyDescent="0.3">
      <c r="B2475" s="275"/>
      <c r="C2475" s="276"/>
      <c r="D2475" s="276"/>
      <c r="E2475" s="276"/>
      <c r="F2475" s="140"/>
      <c r="G2475" s="276"/>
      <c r="H2475" s="277"/>
    </row>
    <row r="2476" spans="2:8" s="296" customFormat="1" x14ac:dyDescent="0.25">
      <c r="B2476" s="853"/>
      <c r="C2476" s="854"/>
      <c r="D2476" s="859" t="s">
        <v>148</v>
      </c>
      <c r="E2476" s="860"/>
      <c r="F2476" s="861"/>
      <c r="G2476" s="198" t="s">
        <v>149</v>
      </c>
      <c r="H2476" s="199" t="s">
        <v>150</v>
      </c>
    </row>
    <row r="2477" spans="2:8" s="296" customFormat="1" x14ac:dyDescent="0.25">
      <c r="B2477" s="855"/>
      <c r="C2477" s="856"/>
      <c r="D2477" s="862"/>
      <c r="E2477" s="863"/>
      <c r="F2477" s="864"/>
      <c r="G2477" s="59" t="s">
        <v>151</v>
      </c>
      <c r="H2477" s="200"/>
    </row>
    <row r="2478" spans="2:8" s="296" customFormat="1" x14ac:dyDescent="0.25">
      <c r="B2478" s="855"/>
      <c r="C2478" s="856"/>
      <c r="D2478" s="862"/>
      <c r="E2478" s="863"/>
      <c r="F2478" s="864"/>
      <c r="G2478" s="59" t="s">
        <v>152</v>
      </c>
      <c r="H2478" s="201">
        <v>44901</v>
      </c>
    </row>
    <row r="2479" spans="2:8" s="296" customFormat="1" x14ac:dyDescent="0.25">
      <c r="B2479" s="857"/>
      <c r="C2479" s="858"/>
      <c r="D2479" s="865"/>
      <c r="E2479" s="866"/>
      <c r="F2479" s="867"/>
      <c r="G2479" s="62"/>
      <c r="H2479" s="202"/>
    </row>
    <row r="2480" spans="2:8" s="296" customFormat="1" x14ac:dyDescent="0.25">
      <c r="B2480" s="203"/>
      <c r="C2480" s="65"/>
      <c r="D2480" s="66"/>
      <c r="E2480" s="66"/>
      <c r="F2480" s="67"/>
      <c r="G2480" s="65"/>
      <c r="H2480" s="204"/>
    </row>
    <row r="2481" spans="2:8" s="296" customFormat="1" x14ac:dyDescent="0.25">
      <c r="B2481" s="205" t="s">
        <v>153</v>
      </c>
      <c r="C2481" s="868" t="str">
        <f>PRESUPUESTO!F56</f>
        <v>PUNTOS ELECTRICOS</v>
      </c>
      <c r="D2481" s="868"/>
      <c r="E2481" s="868"/>
      <c r="F2481" s="868"/>
      <c r="G2481" s="868"/>
      <c r="H2481" s="206" t="s">
        <v>154</v>
      </c>
    </row>
    <row r="2482" spans="2:8" s="296" customFormat="1" x14ac:dyDescent="0.25">
      <c r="B2482" s="648">
        <f>PRESUPUESTO!B56</f>
        <v>7.01</v>
      </c>
      <c r="C2482" s="868"/>
      <c r="D2482" s="868"/>
      <c r="E2482" s="868"/>
      <c r="F2482" s="868"/>
      <c r="G2482" s="868"/>
      <c r="H2482" s="206" t="str">
        <f>PRESUPUESTO!G56</f>
        <v>UND</v>
      </c>
    </row>
    <row r="2483" spans="2:8" s="296" customFormat="1" x14ac:dyDescent="0.25">
      <c r="B2483" s="208" t="s">
        <v>155</v>
      </c>
      <c r="C2483" s="65"/>
      <c r="D2483" s="66"/>
      <c r="E2483" s="66"/>
      <c r="F2483" s="67"/>
      <c r="G2483" s="65"/>
      <c r="H2483" s="204"/>
    </row>
    <row r="2484" spans="2:8" s="296" customFormat="1" x14ac:dyDescent="0.25">
      <c r="B2484" s="209" t="s">
        <v>156</v>
      </c>
      <c r="C2484" s="74"/>
      <c r="D2484" s="75" t="s">
        <v>157</v>
      </c>
      <c r="E2484" s="75" t="s">
        <v>158</v>
      </c>
      <c r="F2484" s="75" t="s">
        <v>159</v>
      </c>
      <c r="G2484" s="76" t="s">
        <v>160</v>
      </c>
      <c r="H2484" s="210"/>
    </row>
    <row r="2485" spans="2:8" s="296" customFormat="1" x14ac:dyDescent="0.25">
      <c r="B2485" s="872" t="s">
        <v>161</v>
      </c>
      <c r="C2485" s="872"/>
      <c r="D2485" s="157" t="s">
        <v>162</v>
      </c>
      <c r="E2485" s="297">
        <v>0.02</v>
      </c>
      <c r="F2485" s="279">
        <v>14964.444444444443</v>
      </c>
      <c r="G2485" s="280">
        <f>F2485*E2485</f>
        <v>299.28888888888889</v>
      </c>
      <c r="H2485" s="878"/>
    </row>
    <row r="2486" spans="2:8" s="296" customFormat="1" x14ac:dyDescent="0.25">
      <c r="B2486" s="874" t="s">
        <v>249</v>
      </c>
      <c r="C2486" s="874"/>
      <c r="D2486" s="298" t="s">
        <v>164</v>
      </c>
      <c r="E2486" s="297">
        <v>0.1</v>
      </c>
      <c r="F2486" s="279">
        <v>12857.142857142857</v>
      </c>
      <c r="G2486" s="156">
        <f>+F2486*E2486</f>
        <v>1285.7142857142858</v>
      </c>
      <c r="H2486" s="879"/>
    </row>
    <row r="2487" spans="2:8" s="296" customFormat="1" x14ac:dyDescent="0.25">
      <c r="B2487" s="872" t="s">
        <v>250</v>
      </c>
      <c r="C2487" s="872"/>
      <c r="D2487" s="157" t="s">
        <v>208</v>
      </c>
      <c r="E2487" s="297">
        <v>0.1</v>
      </c>
      <c r="F2487" s="279">
        <v>106000</v>
      </c>
      <c r="G2487" s="156">
        <f>+F2487*E2487</f>
        <v>10600</v>
      </c>
      <c r="H2487" s="879"/>
    </row>
    <row r="2488" spans="2:8" s="296" customFormat="1" x14ac:dyDescent="0.25">
      <c r="B2488" s="872" t="s">
        <v>289</v>
      </c>
      <c r="C2488" s="872"/>
      <c r="D2488" s="157" t="s">
        <v>208</v>
      </c>
      <c r="E2488" s="297">
        <v>0.1</v>
      </c>
      <c r="F2488" s="279">
        <v>9000</v>
      </c>
      <c r="G2488" s="156">
        <f>+F2488*E2488</f>
        <v>900</v>
      </c>
      <c r="H2488" s="880"/>
    </row>
    <row r="2489" spans="2:8" s="296" customFormat="1" x14ac:dyDescent="0.25">
      <c r="B2489" s="213"/>
      <c r="C2489" s="175"/>
      <c r="D2489" s="176"/>
      <c r="E2489" s="176"/>
      <c r="F2489" s="177"/>
      <c r="G2489" s="178" t="s">
        <v>165</v>
      </c>
      <c r="H2489" s="214">
        <f>+SUM(G2485:G2488)</f>
        <v>13085.003174603175</v>
      </c>
    </row>
    <row r="2490" spans="2:8" s="296" customFormat="1" x14ac:dyDescent="0.25">
      <c r="B2490" s="213"/>
      <c r="C2490" s="175"/>
      <c r="D2490" s="176"/>
      <c r="E2490" s="176"/>
      <c r="F2490" s="177"/>
      <c r="G2490" s="175"/>
      <c r="H2490" s="204"/>
    </row>
    <row r="2491" spans="2:8" s="296" customFormat="1" x14ac:dyDescent="0.25">
      <c r="B2491" s="216" t="s">
        <v>166</v>
      </c>
      <c r="C2491" s="175"/>
      <c r="D2491" s="176"/>
      <c r="E2491" s="176"/>
      <c r="F2491" s="177"/>
      <c r="G2491" s="175"/>
      <c r="H2491" s="204"/>
    </row>
    <row r="2492" spans="2:8" s="296" customFormat="1" x14ac:dyDescent="0.25">
      <c r="B2492" s="209" t="s">
        <v>156</v>
      </c>
      <c r="C2492" s="74"/>
      <c r="D2492" s="75" t="s">
        <v>157</v>
      </c>
      <c r="E2492" s="75" t="s">
        <v>158</v>
      </c>
      <c r="F2492" s="158" t="s">
        <v>160</v>
      </c>
      <c r="G2492" s="76" t="s">
        <v>167</v>
      </c>
      <c r="H2492" s="210"/>
    </row>
    <row r="2493" spans="2:8" s="296" customFormat="1" x14ac:dyDescent="0.25">
      <c r="B2493" s="876"/>
      <c r="C2493" s="881"/>
      <c r="D2493" s="300"/>
      <c r="E2493" s="300"/>
      <c r="F2493" s="255"/>
      <c r="G2493" s="234">
        <f t="shared" ref="G2493:G2500" si="59">F2493*E2493</f>
        <v>0</v>
      </c>
      <c r="H2493" s="878"/>
    </row>
    <row r="2494" spans="2:8" s="296" customFormat="1" ht="15" customHeight="1" x14ac:dyDescent="0.25">
      <c r="B2494" s="869" t="s">
        <v>290</v>
      </c>
      <c r="C2494" s="869"/>
      <c r="D2494" s="157" t="s">
        <v>16</v>
      </c>
      <c r="E2494" s="157">
        <v>10</v>
      </c>
      <c r="F2494" s="161">
        <v>12868.735015873015</v>
      </c>
      <c r="G2494" s="156">
        <f t="shared" si="59"/>
        <v>128687.35015873014</v>
      </c>
      <c r="H2494" s="879"/>
    </row>
    <row r="2495" spans="2:8" s="296" customFormat="1" x14ac:dyDescent="0.25">
      <c r="B2495" s="869" t="s">
        <v>291</v>
      </c>
      <c r="C2495" s="869"/>
      <c r="D2495" s="157" t="s">
        <v>16</v>
      </c>
      <c r="E2495" s="157">
        <v>5</v>
      </c>
      <c r="F2495" s="161">
        <v>1733.3333333333333</v>
      </c>
      <c r="G2495" s="156">
        <f t="shared" si="59"/>
        <v>8666.6666666666661</v>
      </c>
      <c r="H2495" s="879"/>
    </row>
    <row r="2496" spans="2:8" s="296" customFormat="1" x14ac:dyDescent="0.25">
      <c r="B2496" s="875" t="s">
        <v>292</v>
      </c>
      <c r="C2496" s="875"/>
      <c r="D2496" s="157" t="s">
        <v>293</v>
      </c>
      <c r="E2496" s="157">
        <v>0.5</v>
      </c>
      <c r="F2496" s="161">
        <v>3400</v>
      </c>
      <c r="G2496" s="156">
        <f t="shared" si="59"/>
        <v>1700</v>
      </c>
      <c r="H2496" s="879"/>
    </row>
    <row r="2497" spans="2:8" s="296" customFormat="1" x14ac:dyDescent="0.25">
      <c r="B2497" s="919" t="s">
        <v>294</v>
      </c>
      <c r="C2497" s="918"/>
      <c r="D2497" s="157" t="s">
        <v>293</v>
      </c>
      <c r="E2497" s="157">
        <v>1</v>
      </c>
      <c r="F2497" s="161">
        <v>2300</v>
      </c>
      <c r="G2497" s="156">
        <f t="shared" si="59"/>
        <v>2300</v>
      </c>
      <c r="H2497" s="879"/>
    </row>
    <row r="2498" spans="2:8" s="296" customFormat="1" x14ac:dyDescent="0.25">
      <c r="B2498" s="872"/>
      <c r="C2498" s="872"/>
      <c r="D2498" s="157"/>
      <c r="E2498" s="165"/>
      <c r="F2498" s="161"/>
      <c r="G2498" s="156">
        <f t="shared" si="59"/>
        <v>0</v>
      </c>
      <c r="H2498" s="879"/>
    </row>
    <row r="2499" spans="2:8" s="296" customFormat="1" x14ac:dyDescent="0.25">
      <c r="B2499" s="875"/>
      <c r="C2499" s="875"/>
      <c r="D2499" s="157"/>
      <c r="E2499" s="165"/>
      <c r="F2499" s="161"/>
      <c r="G2499" s="156">
        <f t="shared" si="59"/>
        <v>0</v>
      </c>
      <c r="H2499" s="879"/>
    </row>
    <row r="2500" spans="2:8" s="296" customFormat="1" x14ac:dyDescent="0.25">
      <c r="B2500" s="875"/>
      <c r="C2500" s="875"/>
      <c r="D2500" s="157"/>
      <c r="E2500" s="165"/>
      <c r="F2500" s="161"/>
      <c r="G2500" s="156">
        <f t="shared" si="59"/>
        <v>0</v>
      </c>
      <c r="H2500" s="880"/>
    </row>
    <row r="2501" spans="2:8" s="296" customFormat="1" x14ac:dyDescent="0.25">
      <c r="B2501" s="213"/>
      <c r="C2501" s="175"/>
      <c r="D2501" s="176"/>
      <c r="E2501" s="176"/>
      <c r="F2501" s="177"/>
      <c r="G2501" s="178" t="s">
        <v>165</v>
      </c>
      <c r="H2501" s="214">
        <f>+SUM(G2493:G2500)</f>
        <v>141354.0168253968</v>
      </c>
    </row>
    <row r="2502" spans="2:8" s="296" customFormat="1" x14ac:dyDescent="0.25">
      <c r="B2502" s="213"/>
      <c r="C2502" s="175"/>
      <c r="D2502" s="176"/>
      <c r="E2502" s="176"/>
      <c r="F2502" s="177"/>
      <c r="G2502" s="175"/>
      <c r="H2502" s="204"/>
    </row>
    <row r="2503" spans="2:8" s="296" customFormat="1" x14ac:dyDescent="0.25">
      <c r="B2503" s="216" t="s">
        <v>174</v>
      </c>
      <c r="C2503" s="175"/>
      <c r="D2503" s="176"/>
      <c r="E2503" s="176"/>
      <c r="F2503" s="177"/>
      <c r="G2503" s="175"/>
      <c r="H2503" s="204"/>
    </row>
    <row r="2504" spans="2:8" s="296" customFormat="1" x14ac:dyDescent="0.25">
      <c r="B2504" s="209" t="s">
        <v>156</v>
      </c>
      <c r="C2504" s="74"/>
      <c r="D2504" s="75" t="s">
        <v>175</v>
      </c>
      <c r="E2504" s="75" t="s">
        <v>176</v>
      </c>
      <c r="F2504" s="158" t="s">
        <v>177</v>
      </c>
      <c r="G2504" s="76" t="s">
        <v>178</v>
      </c>
      <c r="H2504" s="218" t="s">
        <v>160</v>
      </c>
    </row>
    <row r="2505" spans="2:8" s="296" customFormat="1" x14ac:dyDescent="0.25">
      <c r="B2505" s="876"/>
      <c r="C2505" s="876"/>
      <c r="D2505" s="157"/>
      <c r="E2505" s="165"/>
      <c r="F2505" s="166"/>
      <c r="G2505" s="156">
        <f>F2505*E2505</f>
        <v>0</v>
      </c>
      <c r="H2505" s="219">
        <f>+E2505*F2505*G2505</f>
        <v>0</v>
      </c>
    </row>
    <row r="2506" spans="2:8" s="296" customFormat="1" x14ac:dyDescent="0.25">
      <c r="B2506" s="869"/>
      <c r="C2506" s="869"/>
      <c r="D2506" s="157"/>
      <c r="E2506" s="165"/>
      <c r="F2506" s="167"/>
      <c r="G2506" s="156">
        <f>F2506*E2506</f>
        <v>0</v>
      </c>
      <c r="H2506" s="219">
        <f>+E2506*F2506*G2506</f>
        <v>0</v>
      </c>
    </row>
    <row r="2507" spans="2:8" s="296" customFormat="1" x14ac:dyDescent="0.25">
      <c r="B2507" s="875"/>
      <c r="C2507" s="875"/>
      <c r="D2507" s="157"/>
      <c r="E2507" s="165"/>
      <c r="F2507" s="168"/>
      <c r="G2507" s="156">
        <f>F2507*E2507</f>
        <v>0</v>
      </c>
      <c r="H2507" s="219">
        <f>+E2507*F2507*G2507</f>
        <v>0</v>
      </c>
    </row>
    <row r="2508" spans="2:8" s="296" customFormat="1" x14ac:dyDescent="0.25">
      <c r="B2508" s="213"/>
      <c r="C2508" s="175"/>
      <c r="D2508" s="176"/>
      <c r="E2508" s="176"/>
      <c r="F2508" s="177"/>
      <c r="G2508" s="178" t="s">
        <v>165</v>
      </c>
      <c r="H2508" s="214">
        <f>+SUM(H2505:H2507)</f>
        <v>0</v>
      </c>
    </row>
    <row r="2509" spans="2:8" s="296" customFormat="1" x14ac:dyDescent="0.25">
      <c r="B2509" s="213"/>
      <c r="C2509" s="175"/>
      <c r="D2509" s="176"/>
      <c r="E2509" s="176"/>
      <c r="F2509" s="177"/>
      <c r="G2509" s="175"/>
      <c r="H2509" s="204"/>
    </row>
    <row r="2510" spans="2:8" s="296" customFormat="1" x14ac:dyDescent="0.25">
      <c r="B2510" s="216" t="s">
        <v>179</v>
      </c>
      <c r="C2510" s="175"/>
      <c r="D2510" s="176"/>
      <c r="E2510" s="176"/>
      <c r="F2510" s="177"/>
      <c r="G2510" s="175"/>
      <c r="H2510" s="204"/>
    </row>
    <row r="2511" spans="2:8" s="296" customFormat="1" x14ac:dyDescent="0.25">
      <c r="B2511" s="220" t="s">
        <v>180</v>
      </c>
      <c r="C2511" s="169" t="s">
        <v>181</v>
      </c>
      <c r="D2511" s="75" t="s">
        <v>182</v>
      </c>
      <c r="E2511" s="75" t="s">
        <v>183</v>
      </c>
      <c r="F2511" s="158" t="s">
        <v>184</v>
      </c>
      <c r="G2511" s="170" t="s">
        <v>185</v>
      </c>
      <c r="H2511" s="210"/>
    </row>
    <row r="2512" spans="2:8" s="296" customFormat="1" x14ac:dyDescent="0.25">
      <c r="B2512" s="221" t="s">
        <v>81</v>
      </c>
      <c r="C2512" s="110">
        <f>+VLOOKUP(B2512,MO!$D$13:$E$80,2,FALSE)</f>
        <v>94900</v>
      </c>
      <c r="D2512" s="303">
        <v>0.85</v>
      </c>
      <c r="E2512" s="156">
        <f>C2512+(C2512*D2512)</f>
        <v>175565</v>
      </c>
      <c r="F2512" s="172">
        <v>10</v>
      </c>
      <c r="G2512" s="173">
        <f>+E2512/F2512</f>
        <v>17556.5</v>
      </c>
      <c r="H2512" s="878"/>
    </row>
    <row r="2513" spans="2:8" s="296" customFormat="1" x14ac:dyDescent="0.25">
      <c r="B2513" s="221" t="s">
        <v>87</v>
      </c>
      <c r="C2513" s="110">
        <f>+VLOOKUP(B2513,MO!$D$13:$E$80,2,FALSE)</f>
        <v>142350</v>
      </c>
      <c r="D2513" s="303">
        <v>0.85</v>
      </c>
      <c r="E2513" s="156">
        <f>C2513+(C2513*D2513)</f>
        <v>263347.5</v>
      </c>
      <c r="F2513" s="172">
        <v>10</v>
      </c>
      <c r="G2513" s="173">
        <f>+E2513/F2513</f>
        <v>26334.75</v>
      </c>
      <c r="H2513" s="879"/>
    </row>
    <row r="2514" spans="2:8" s="296" customFormat="1" x14ac:dyDescent="0.25">
      <c r="B2514" s="223"/>
      <c r="C2514" s="110"/>
      <c r="D2514" s="303"/>
      <c r="E2514" s="224"/>
      <c r="F2514" s="172"/>
      <c r="G2514" s="173"/>
      <c r="H2514" s="880"/>
    </row>
    <row r="2515" spans="2:8" s="296" customFormat="1" x14ac:dyDescent="0.25">
      <c r="B2515" s="203"/>
      <c r="C2515" s="65"/>
      <c r="D2515" s="66"/>
      <c r="E2515" s="66"/>
      <c r="F2515" s="67"/>
      <c r="G2515" s="115" t="s">
        <v>165</v>
      </c>
      <c r="H2515" s="214">
        <f>+SUM(G2512:G2514)</f>
        <v>43891.25</v>
      </c>
    </row>
    <row r="2516" spans="2:8" s="296" customFormat="1" x14ac:dyDescent="0.25">
      <c r="B2516" s="203"/>
      <c r="C2516" s="65"/>
      <c r="D2516" s="66"/>
      <c r="E2516" s="66"/>
      <c r="F2516" s="67"/>
      <c r="G2516" s="65"/>
      <c r="H2516" s="225"/>
    </row>
    <row r="2517" spans="2:8" s="296" customFormat="1" ht="15.75" x14ac:dyDescent="0.25">
      <c r="B2517" s="203"/>
      <c r="C2517" s="65"/>
      <c r="D2517" s="66"/>
      <c r="E2517" s="66"/>
      <c r="F2517" s="117" t="s">
        <v>186</v>
      </c>
      <c r="G2517" s="118"/>
      <c r="H2517" s="119">
        <f>ROUND(H2515+H2508+H2501+H2489,0)</f>
        <v>198330</v>
      </c>
    </row>
    <row r="2518" spans="2:8" s="296" customFormat="1" x14ac:dyDescent="0.25">
      <c r="B2518" s="203"/>
      <c r="C2518" s="65"/>
      <c r="D2518" s="66"/>
      <c r="E2518" s="66"/>
      <c r="F2518" s="67"/>
      <c r="G2518" s="65"/>
      <c r="H2518" s="204"/>
    </row>
    <row r="2519" spans="2:8" s="296" customFormat="1" x14ac:dyDescent="0.25">
      <c r="B2519" s="208" t="s">
        <v>187</v>
      </c>
      <c r="C2519" s="65"/>
      <c r="D2519" s="66"/>
      <c r="E2519" s="66"/>
      <c r="F2519" s="67"/>
      <c r="G2519" s="65"/>
      <c r="H2519" s="204"/>
    </row>
    <row r="2520" spans="2:8" s="296" customFormat="1" x14ac:dyDescent="0.25">
      <c r="B2520" s="226" t="s">
        <v>31</v>
      </c>
      <c r="C2520" s="121"/>
      <c r="D2520" s="122"/>
      <c r="E2520" s="122"/>
      <c r="F2520" s="123" t="s">
        <v>72</v>
      </c>
      <c r="G2520" s="124"/>
      <c r="H2520" s="210"/>
    </row>
    <row r="2521" spans="2:8" s="296" customFormat="1" x14ac:dyDescent="0.25">
      <c r="B2521" s="851" t="s">
        <v>24</v>
      </c>
      <c r="C2521" s="851"/>
      <c r="D2521" s="125"/>
      <c r="E2521" s="125"/>
      <c r="F2521" s="343">
        <f>+F2253</f>
        <v>0.2</v>
      </c>
      <c r="G2521" s="127"/>
      <c r="H2521" s="227">
        <f>H2517*F2521</f>
        <v>39666</v>
      </c>
    </row>
    <row r="2522" spans="2:8" s="296" customFormat="1" x14ac:dyDescent="0.25">
      <c r="B2522" s="851" t="s">
        <v>25</v>
      </c>
      <c r="C2522" s="851"/>
      <c r="D2522" s="125"/>
      <c r="E2522" s="125"/>
      <c r="F2522" s="343">
        <f>+F2254</f>
        <v>0.05</v>
      </c>
      <c r="G2522" s="127"/>
      <c r="H2522" s="227">
        <f>H2517*F2522</f>
        <v>9916.5</v>
      </c>
    </row>
    <row r="2523" spans="2:8" s="296" customFormat="1" x14ac:dyDescent="0.25">
      <c r="B2523" s="920" t="s">
        <v>27</v>
      </c>
      <c r="C2523" s="920"/>
      <c r="D2523" s="125"/>
      <c r="E2523" s="125"/>
      <c r="F2523" s="343">
        <f>+F2255</f>
        <v>0.05</v>
      </c>
      <c r="G2523" s="127"/>
      <c r="H2523" s="227">
        <f>H2517*F2523</f>
        <v>9916.5</v>
      </c>
    </row>
    <row r="2524" spans="2:8" s="296" customFormat="1" x14ac:dyDescent="0.25">
      <c r="B2524" s="203"/>
      <c r="C2524" s="65"/>
      <c r="D2524" s="66"/>
      <c r="E2524" s="66"/>
      <c r="F2524" s="67"/>
      <c r="G2524" s="115" t="s">
        <v>165</v>
      </c>
      <c r="H2524" s="214">
        <f>+SUM(H2521:H2523)</f>
        <v>59499</v>
      </c>
    </row>
    <row r="2525" spans="2:8" s="296" customFormat="1" x14ac:dyDescent="0.25">
      <c r="B2525" s="203"/>
      <c r="C2525" s="65"/>
      <c r="D2525" s="66"/>
      <c r="E2525" s="66"/>
      <c r="F2525" s="67"/>
      <c r="G2525" s="65"/>
      <c r="H2525" s="204"/>
    </row>
    <row r="2526" spans="2:8" s="296" customFormat="1" x14ac:dyDescent="0.25">
      <c r="B2526" s="203"/>
      <c r="C2526" s="129" t="s">
        <v>188</v>
      </c>
      <c r="D2526" s="66"/>
      <c r="E2526" s="66"/>
      <c r="F2526" s="117" t="s">
        <v>189</v>
      </c>
      <c r="G2526" s="118"/>
      <c r="H2526" s="228">
        <f>H2517+H2524</f>
        <v>257829</v>
      </c>
    </row>
    <row r="2527" spans="2:8" s="296" customFormat="1" x14ac:dyDescent="0.25">
      <c r="B2527" s="306"/>
      <c r="C2527" s="307"/>
      <c r="D2527" s="307"/>
      <c r="E2527" s="307"/>
      <c r="F2527" s="307"/>
      <c r="G2527" s="307"/>
      <c r="H2527" s="308"/>
    </row>
    <row r="2528" spans="2:8" s="296" customFormat="1" x14ac:dyDescent="0.25">
      <c r="B2528" s="306"/>
      <c r="C2528" s="307"/>
      <c r="D2528" s="307"/>
      <c r="E2528" s="307"/>
      <c r="F2528" s="134" t="s">
        <v>190</v>
      </c>
      <c r="G2528" s="307"/>
      <c r="H2528" s="308"/>
    </row>
    <row r="2529" spans="2:8" s="296" customFormat="1" x14ac:dyDescent="0.25">
      <c r="B2529" s="306"/>
      <c r="C2529" s="307"/>
      <c r="D2529" s="307"/>
      <c r="E2529" s="307"/>
      <c r="F2529" s="134" t="s">
        <v>191</v>
      </c>
      <c r="G2529" s="307"/>
      <c r="H2529" s="308"/>
    </row>
    <row r="2530" spans="2:8" s="296" customFormat="1" x14ac:dyDescent="0.25">
      <c r="B2530" s="306"/>
      <c r="C2530" s="307"/>
      <c r="D2530" s="307"/>
      <c r="E2530" s="307"/>
      <c r="F2530" s="134" t="s">
        <v>192</v>
      </c>
      <c r="G2530" s="307"/>
      <c r="H2530" s="308"/>
    </row>
    <row r="2531" spans="2:8" s="296" customFormat="1" x14ac:dyDescent="0.25">
      <c r="B2531" s="306"/>
      <c r="C2531" s="307"/>
      <c r="D2531" s="307"/>
      <c r="E2531" s="307"/>
      <c r="F2531" s="134" t="s">
        <v>193</v>
      </c>
      <c r="G2531" s="307"/>
      <c r="H2531" s="308"/>
    </row>
    <row r="2532" spans="2:8" s="296" customFormat="1" x14ac:dyDescent="0.25">
      <c r="B2532" s="306"/>
      <c r="C2532" s="307"/>
      <c r="D2532" s="307"/>
      <c r="E2532" s="307"/>
      <c r="F2532" s="307"/>
      <c r="G2532" s="307"/>
      <c r="H2532" s="308"/>
    </row>
    <row r="2533" spans="2:8" s="296" customFormat="1" x14ac:dyDescent="0.25">
      <c r="B2533" s="306"/>
      <c r="C2533" s="135" t="s">
        <v>194</v>
      </c>
      <c r="D2533" s="307"/>
      <c r="E2533" s="307"/>
      <c r="F2533" s="307"/>
      <c r="G2533" s="307"/>
      <c r="H2533" s="308"/>
    </row>
    <row r="2534" spans="2:8" s="296" customFormat="1" x14ac:dyDescent="0.25">
      <c r="B2534" s="306"/>
      <c r="C2534" s="136" t="s">
        <v>195</v>
      </c>
      <c r="D2534" s="307"/>
      <c r="E2534" s="307"/>
      <c r="F2534" s="307"/>
      <c r="G2534" s="307"/>
      <c r="H2534" s="308"/>
    </row>
    <row r="2535" spans="2:8" s="296" customFormat="1" x14ac:dyDescent="0.25">
      <c r="B2535" s="306"/>
      <c r="C2535" s="137">
        <v>1</v>
      </c>
      <c r="D2535" s="307"/>
      <c r="E2535" s="307"/>
      <c r="F2535" s="307"/>
      <c r="G2535" s="307"/>
      <c r="H2535" s="308"/>
    </row>
    <row r="2536" spans="2:8" s="296" customFormat="1" x14ac:dyDescent="0.25">
      <c r="B2536" s="306"/>
      <c r="C2536" s="137">
        <v>2</v>
      </c>
      <c r="D2536" s="307"/>
      <c r="E2536" s="307"/>
      <c r="F2536" s="307"/>
      <c r="G2536" s="307"/>
      <c r="H2536" s="308"/>
    </row>
    <row r="2537" spans="2:8" s="296" customFormat="1" x14ac:dyDescent="0.25">
      <c r="B2537" s="306"/>
      <c r="C2537" s="137">
        <v>3</v>
      </c>
      <c r="D2537" s="307"/>
      <c r="E2537" s="307"/>
      <c r="F2537" s="307"/>
      <c r="G2537" s="307"/>
      <c r="H2537" s="308"/>
    </row>
    <row r="2538" spans="2:8" s="296" customFormat="1" x14ac:dyDescent="0.25">
      <c r="B2538" s="306"/>
      <c r="C2538" s="137"/>
      <c r="D2538" s="307"/>
      <c r="E2538" s="307"/>
      <c r="F2538" s="134" t="s">
        <v>190</v>
      </c>
      <c r="G2538" s="307"/>
      <c r="H2538" s="308"/>
    </row>
    <row r="2539" spans="2:8" s="296" customFormat="1" x14ac:dyDescent="0.25">
      <c r="B2539" s="306"/>
      <c r="C2539" s="307"/>
      <c r="D2539" s="307"/>
      <c r="E2539" s="307"/>
      <c r="F2539" s="134" t="s">
        <v>191</v>
      </c>
      <c r="G2539" s="307"/>
      <c r="H2539" s="308"/>
    </row>
    <row r="2540" spans="2:8" s="296" customFormat="1" x14ac:dyDescent="0.25">
      <c r="B2540" s="306"/>
      <c r="C2540" s="307"/>
      <c r="D2540" s="307"/>
      <c r="E2540" s="307"/>
      <c r="F2540" s="134" t="s">
        <v>196</v>
      </c>
      <c r="G2540" s="307"/>
      <c r="H2540" s="308"/>
    </row>
    <row r="2541" spans="2:8" s="296" customFormat="1" x14ac:dyDescent="0.25">
      <c r="B2541" s="306"/>
      <c r="C2541" s="307"/>
      <c r="D2541" s="307"/>
      <c r="E2541" s="307"/>
      <c r="F2541" s="134" t="s">
        <v>193</v>
      </c>
      <c r="G2541" s="307"/>
      <c r="H2541" s="308"/>
    </row>
    <row r="2542" spans="2:8" s="296" customFormat="1" ht="15.75" thickBot="1" x14ac:dyDescent="0.3">
      <c r="B2542" s="344"/>
      <c r="C2542" s="345"/>
      <c r="D2542" s="345"/>
      <c r="E2542" s="345"/>
      <c r="F2542" s="140"/>
      <c r="G2542" s="345"/>
      <c r="H2542" s="346"/>
    </row>
    <row r="2543" spans="2:8" s="296" customFormat="1" x14ac:dyDescent="0.25">
      <c r="B2543" s="853"/>
      <c r="C2543" s="854"/>
      <c r="D2543" s="859" t="s">
        <v>148</v>
      </c>
      <c r="E2543" s="860"/>
      <c r="F2543" s="861"/>
      <c r="G2543" s="198" t="s">
        <v>149</v>
      </c>
      <c r="H2543" s="199" t="s">
        <v>150</v>
      </c>
    </row>
    <row r="2544" spans="2:8" s="296" customFormat="1" x14ac:dyDescent="0.25">
      <c r="B2544" s="855"/>
      <c r="C2544" s="856"/>
      <c r="D2544" s="862"/>
      <c r="E2544" s="863"/>
      <c r="F2544" s="864"/>
      <c r="G2544" s="59" t="s">
        <v>151</v>
      </c>
      <c r="H2544" s="200"/>
    </row>
    <row r="2545" spans="2:8" s="296" customFormat="1" x14ac:dyDescent="0.25">
      <c r="B2545" s="855"/>
      <c r="C2545" s="856"/>
      <c r="D2545" s="862"/>
      <c r="E2545" s="863"/>
      <c r="F2545" s="864"/>
      <c r="G2545" s="59" t="s">
        <v>152</v>
      </c>
      <c r="H2545" s="201">
        <v>44901</v>
      </c>
    </row>
    <row r="2546" spans="2:8" s="296" customFormat="1" x14ac:dyDescent="0.25">
      <c r="B2546" s="857"/>
      <c r="C2546" s="858"/>
      <c r="D2546" s="865"/>
      <c r="E2546" s="866"/>
      <c r="F2546" s="867"/>
      <c r="G2546" s="62"/>
      <c r="H2546" s="202"/>
    </row>
    <row r="2547" spans="2:8" s="296" customFormat="1" x14ac:dyDescent="0.25">
      <c r="B2547" s="203"/>
      <c r="C2547" s="65"/>
      <c r="D2547" s="66"/>
      <c r="E2547" s="66"/>
      <c r="F2547" s="67"/>
      <c r="G2547" s="65"/>
      <c r="H2547" s="204"/>
    </row>
    <row r="2548" spans="2:8" s="296" customFormat="1" x14ac:dyDescent="0.25">
      <c r="B2548" s="205" t="s">
        <v>153</v>
      </c>
      <c r="C2548" s="868" t="str">
        <f>PRESUPUESTO!F57</f>
        <v>SUMINISTRO E INSTALACION DE TOMACORRIENTE</v>
      </c>
      <c r="D2548" s="868"/>
      <c r="E2548" s="868"/>
      <c r="F2548" s="868"/>
      <c r="G2548" s="868"/>
      <c r="H2548" s="206" t="s">
        <v>154</v>
      </c>
    </row>
    <row r="2549" spans="2:8" s="296" customFormat="1" x14ac:dyDescent="0.25">
      <c r="B2549" s="648">
        <f>PRESUPUESTO!B57</f>
        <v>7.02</v>
      </c>
      <c r="C2549" s="868"/>
      <c r="D2549" s="868"/>
      <c r="E2549" s="868"/>
      <c r="F2549" s="868"/>
      <c r="G2549" s="868"/>
      <c r="H2549" s="206" t="str">
        <f>PRESUPUESTO!G57</f>
        <v>UND</v>
      </c>
    </row>
    <row r="2550" spans="2:8" s="296" customFormat="1" x14ac:dyDescent="0.25">
      <c r="B2550" s="208" t="s">
        <v>155</v>
      </c>
      <c r="C2550" s="65"/>
      <c r="D2550" s="66"/>
      <c r="E2550" s="66"/>
      <c r="F2550" s="67"/>
      <c r="G2550" s="65"/>
      <c r="H2550" s="204"/>
    </row>
    <row r="2551" spans="2:8" s="296" customFormat="1" x14ac:dyDescent="0.25">
      <c r="B2551" s="209" t="s">
        <v>156</v>
      </c>
      <c r="C2551" s="74"/>
      <c r="D2551" s="75" t="s">
        <v>157</v>
      </c>
      <c r="E2551" s="75" t="s">
        <v>158</v>
      </c>
      <c r="F2551" s="75" t="s">
        <v>159</v>
      </c>
      <c r="G2551" s="76" t="s">
        <v>160</v>
      </c>
      <c r="H2551" s="210"/>
    </row>
    <row r="2552" spans="2:8" s="296" customFormat="1" ht="15" customHeight="1" x14ac:dyDescent="0.25">
      <c r="B2552" s="872" t="s">
        <v>161</v>
      </c>
      <c r="C2552" s="872"/>
      <c r="D2552" s="157" t="s">
        <v>162</v>
      </c>
      <c r="E2552" s="347">
        <v>0.2</v>
      </c>
      <c r="F2552" s="164">
        <f>+H2582</f>
        <v>18810.535714285714</v>
      </c>
      <c r="G2552" s="348">
        <f>F2552*E2552</f>
        <v>3762.1071428571431</v>
      </c>
      <c r="H2552" s="878"/>
    </row>
    <row r="2553" spans="2:8" s="296" customFormat="1" x14ac:dyDescent="0.25">
      <c r="B2553" s="874"/>
      <c r="C2553" s="874"/>
      <c r="D2553" s="298"/>
      <c r="E2553" s="347"/>
      <c r="F2553" s="164"/>
      <c r="G2553" s="348">
        <f>F2553*E2553</f>
        <v>0</v>
      </c>
      <c r="H2553" s="879"/>
    </row>
    <row r="2554" spans="2:8" s="296" customFormat="1" x14ac:dyDescent="0.25">
      <c r="B2554" s="872"/>
      <c r="C2554" s="872"/>
      <c r="D2554" s="157"/>
      <c r="E2554" s="157"/>
      <c r="F2554" s="164"/>
      <c r="G2554" s="156">
        <f>+F2554*E2554</f>
        <v>0</v>
      </c>
      <c r="H2554" s="879"/>
    </row>
    <row r="2555" spans="2:8" s="296" customFormat="1" x14ac:dyDescent="0.25">
      <c r="B2555" s="872"/>
      <c r="C2555" s="872"/>
      <c r="D2555" s="157"/>
      <c r="E2555" s="157"/>
      <c r="F2555" s="164"/>
      <c r="G2555" s="156">
        <f>+F2555*E2555</f>
        <v>0</v>
      </c>
      <c r="H2555" s="880"/>
    </row>
    <row r="2556" spans="2:8" s="296" customFormat="1" x14ac:dyDescent="0.25">
      <c r="B2556" s="213"/>
      <c r="C2556" s="175"/>
      <c r="D2556" s="176"/>
      <c r="E2556" s="176"/>
      <c r="F2556" s="177"/>
      <c r="G2556" s="178" t="s">
        <v>165</v>
      </c>
      <c r="H2556" s="214">
        <f>+SUM(G2552:G2555)</f>
        <v>3762.1071428571431</v>
      </c>
    </row>
    <row r="2557" spans="2:8" s="296" customFormat="1" x14ac:dyDescent="0.25">
      <c r="B2557" s="213"/>
      <c r="C2557" s="175"/>
      <c r="D2557" s="176"/>
      <c r="E2557" s="176"/>
      <c r="F2557" s="177"/>
      <c r="G2557" s="175"/>
      <c r="H2557" s="204"/>
    </row>
    <row r="2558" spans="2:8" s="296" customFormat="1" x14ac:dyDescent="0.25">
      <c r="B2558" s="216" t="s">
        <v>166</v>
      </c>
      <c r="C2558" s="175"/>
      <c r="D2558" s="176"/>
      <c r="E2558" s="176"/>
      <c r="F2558" s="177"/>
      <c r="G2558" s="175"/>
      <c r="H2558" s="204"/>
    </row>
    <row r="2559" spans="2:8" s="296" customFormat="1" x14ac:dyDescent="0.25">
      <c r="B2559" s="209" t="s">
        <v>156</v>
      </c>
      <c r="C2559" s="74"/>
      <c r="D2559" s="75" t="s">
        <v>157</v>
      </c>
      <c r="E2559" s="75" t="s">
        <v>158</v>
      </c>
      <c r="F2559" s="158" t="s">
        <v>160</v>
      </c>
      <c r="G2559" s="76" t="s">
        <v>167</v>
      </c>
      <c r="H2559" s="210"/>
    </row>
    <row r="2560" spans="2:8" s="296" customFormat="1" x14ac:dyDescent="0.25">
      <c r="B2560" s="876" t="s">
        <v>297</v>
      </c>
      <c r="C2560" s="881"/>
      <c r="D2560" s="300" t="s">
        <v>298</v>
      </c>
      <c r="E2560" s="300">
        <v>0.3</v>
      </c>
      <c r="F2560" s="255">
        <v>6790.5079365079537</v>
      </c>
      <c r="G2560" s="234">
        <f t="shared" ref="G2560:G2567" si="60">F2560*E2560</f>
        <v>2037.152380952386</v>
      </c>
      <c r="H2560" s="878"/>
    </row>
    <row r="2561" spans="2:8" s="296" customFormat="1" ht="15" customHeight="1" x14ac:dyDescent="0.25">
      <c r="B2561" s="877" t="s">
        <v>299</v>
      </c>
      <c r="C2561" s="869"/>
      <c r="D2561" s="157" t="s">
        <v>293</v>
      </c>
      <c r="E2561" s="157">
        <v>1</v>
      </c>
      <c r="F2561" s="163">
        <v>18200</v>
      </c>
      <c r="G2561" s="156">
        <f t="shared" si="60"/>
        <v>18200</v>
      </c>
      <c r="H2561" s="879"/>
    </row>
    <row r="2562" spans="2:8" s="296" customFormat="1" x14ac:dyDescent="0.25">
      <c r="B2562" s="869"/>
      <c r="C2562" s="869"/>
      <c r="D2562" s="157"/>
      <c r="E2562" s="157"/>
      <c r="F2562" s="161"/>
      <c r="G2562" s="156">
        <f t="shared" si="60"/>
        <v>0</v>
      </c>
      <c r="H2562" s="879"/>
    </row>
    <row r="2563" spans="2:8" s="296" customFormat="1" x14ac:dyDescent="0.25">
      <c r="B2563" s="869"/>
      <c r="C2563" s="869"/>
      <c r="D2563" s="157"/>
      <c r="E2563" s="157"/>
      <c r="F2563" s="161"/>
      <c r="G2563" s="156">
        <f t="shared" si="60"/>
        <v>0</v>
      </c>
      <c r="H2563" s="879"/>
    </row>
    <row r="2564" spans="2:8" s="296" customFormat="1" x14ac:dyDescent="0.25">
      <c r="B2564" s="875"/>
      <c r="C2564" s="875"/>
      <c r="D2564" s="157"/>
      <c r="E2564" s="157"/>
      <c r="F2564" s="161"/>
      <c r="G2564" s="156">
        <f t="shared" si="60"/>
        <v>0</v>
      </c>
      <c r="H2564" s="879"/>
    </row>
    <row r="2565" spans="2:8" s="296" customFormat="1" x14ac:dyDescent="0.25">
      <c r="B2565" s="872"/>
      <c r="C2565" s="872"/>
      <c r="D2565" s="157"/>
      <c r="E2565" s="157"/>
      <c r="F2565" s="161"/>
      <c r="G2565" s="156">
        <f t="shared" si="60"/>
        <v>0</v>
      </c>
      <c r="H2565" s="879"/>
    </row>
    <row r="2566" spans="2:8" s="296" customFormat="1" x14ac:dyDescent="0.25">
      <c r="B2566" s="875"/>
      <c r="C2566" s="875"/>
      <c r="D2566" s="157"/>
      <c r="E2566" s="157"/>
      <c r="F2566" s="161"/>
      <c r="G2566" s="156">
        <f t="shared" si="60"/>
        <v>0</v>
      </c>
      <c r="H2566" s="879"/>
    </row>
    <row r="2567" spans="2:8" s="296" customFormat="1" x14ac:dyDescent="0.25">
      <c r="B2567" s="875"/>
      <c r="C2567" s="875"/>
      <c r="D2567" s="157"/>
      <c r="E2567" s="157"/>
      <c r="F2567" s="161"/>
      <c r="G2567" s="156">
        <f t="shared" si="60"/>
        <v>0</v>
      </c>
      <c r="H2567" s="880"/>
    </row>
    <row r="2568" spans="2:8" s="296" customFormat="1" x14ac:dyDescent="0.25">
      <c r="B2568" s="213"/>
      <c r="C2568" s="175"/>
      <c r="D2568" s="176"/>
      <c r="E2568" s="176"/>
      <c r="F2568" s="177"/>
      <c r="G2568" s="178" t="s">
        <v>165</v>
      </c>
      <c r="H2568" s="214">
        <f>+SUM(G2560:G2567)</f>
        <v>20237.152380952386</v>
      </c>
    </row>
    <row r="2569" spans="2:8" s="296" customFormat="1" x14ac:dyDescent="0.25">
      <c r="B2569" s="213"/>
      <c r="C2569" s="175"/>
      <c r="D2569" s="176"/>
      <c r="E2569" s="176"/>
      <c r="F2569" s="177"/>
      <c r="G2569" s="175"/>
      <c r="H2569" s="204"/>
    </row>
    <row r="2570" spans="2:8" s="296" customFormat="1" x14ac:dyDescent="0.25">
      <c r="B2570" s="216" t="s">
        <v>174</v>
      </c>
      <c r="C2570" s="175"/>
      <c r="D2570" s="176"/>
      <c r="E2570" s="176"/>
      <c r="F2570" s="177"/>
      <c r="G2570" s="175"/>
      <c r="H2570" s="204"/>
    </row>
    <row r="2571" spans="2:8" s="296" customFormat="1" x14ac:dyDescent="0.25">
      <c r="B2571" s="209" t="s">
        <v>156</v>
      </c>
      <c r="C2571" s="74"/>
      <c r="D2571" s="75" t="s">
        <v>175</v>
      </c>
      <c r="E2571" s="75" t="s">
        <v>176</v>
      </c>
      <c r="F2571" s="158" t="s">
        <v>177</v>
      </c>
      <c r="G2571" s="76" t="s">
        <v>178</v>
      </c>
      <c r="H2571" s="218" t="s">
        <v>160</v>
      </c>
    </row>
    <row r="2572" spans="2:8" s="296" customFormat="1" x14ac:dyDescent="0.25">
      <c r="B2572" s="876"/>
      <c r="C2572" s="876"/>
      <c r="D2572" s="157"/>
      <c r="E2572" s="165"/>
      <c r="F2572" s="166"/>
      <c r="G2572" s="156">
        <f>F2572*E2572</f>
        <v>0</v>
      </c>
      <c r="H2572" s="219">
        <f>+E2572*F2572*G2572</f>
        <v>0</v>
      </c>
    </row>
    <row r="2573" spans="2:8" s="296" customFormat="1" x14ac:dyDescent="0.25">
      <c r="B2573" s="869"/>
      <c r="C2573" s="869"/>
      <c r="D2573" s="157"/>
      <c r="E2573" s="165"/>
      <c r="F2573" s="167"/>
      <c r="G2573" s="156">
        <f>F2573*E2573</f>
        <v>0</v>
      </c>
      <c r="H2573" s="219">
        <f>+E2573*F2573*G2573</f>
        <v>0</v>
      </c>
    </row>
    <row r="2574" spans="2:8" s="296" customFormat="1" x14ac:dyDescent="0.25">
      <c r="B2574" s="875"/>
      <c r="C2574" s="875"/>
      <c r="D2574" s="157"/>
      <c r="E2574" s="165"/>
      <c r="F2574" s="168"/>
      <c r="G2574" s="156">
        <f>F2574*E2574</f>
        <v>0</v>
      </c>
      <c r="H2574" s="219">
        <f>+E2574*F2574*G2574</f>
        <v>0</v>
      </c>
    </row>
    <row r="2575" spans="2:8" s="296" customFormat="1" x14ac:dyDescent="0.25">
      <c r="B2575" s="213"/>
      <c r="C2575" s="175"/>
      <c r="D2575" s="176"/>
      <c r="E2575" s="176"/>
      <c r="F2575" s="177"/>
      <c r="G2575" s="178" t="s">
        <v>165</v>
      </c>
      <c r="H2575" s="214">
        <f>+SUM(H2572:H2574)</f>
        <v>0</v>
      </c>
    </row>
    <row r="2576" spans="2:8" s="296" customFormat="1" x14ac:dyDescent="0.25">
      <c r="B2576" s="213"/>
      <c r="C2576" s="175"/>
      <c r="D2576" s="176"/>
      <c r="E2576" s="176"/>
      <c r="F2576" s="177"/>
      <c r="G2576" s="175"/>
      <c r="H2576" s="204"/>
    </row>
    <row r="2577" spans="2:8" s="296" customFormat="1" x14ac:dyDescent="0.25">
      <c r="B2577" s="216" t="s">
        <v>179</v>
      </c>
      <c r="C2577" s="175"/>
      <c r="D2577" s="176"/>
      <c r="E2577" s="176"/>
      <c r="F2577" s="177"/>
      <c r="G2577" s="175"/>
      <c r="H2577" s="204"/>
    </row>
    <row r="2578" spans="2:8" s="296" customFormat="1" x14ac:dyDescent="0.25">
      <c r="B2578" s="220" t="s">
        <v>180</v>
      </c>
      <c r="C2578" s="169" t="s">
        <v>181</v>
      </c>
      <c r="D2578" s="75" t="s">
        <v>182</v>
      </c>
      <c r="E2578" s="75" t="s">
        <v>183</v>
      </c>
      <c r="F2578" s="158" t="s">
        <v>184</v>
      </c>
      <c r="G2578" s="170" t="s">
        <v>185</v>
      </c>
      <c r="H2578" s="210"/>
    </row>
    <row r="2579" spans="2:8" s="296" customFormat="1" x14ac:dyDescent="0.25">
      <c r="B2579" s="221" t="s">
        <v>81</v>
      </c>
      <c r="C2579" s="110">
        <f>+VLOOKUP(B2579,MO!$D$13:$E$80,2,FALSE)</f>
        <v>94900</v>
      </c>
      <c r="D2579" s="303">
        <v>0.85</v>
      </c>
      <c r="E2579" s="156">
        <f>C2579+(C2579*D2579)</f>
        <v>175565</v>
      </c>
      <c r="F2579" s="172">
        <v>14</v>
      </c>
      <c r="G2579" s="173">
        <f>+E2579/F2579</f>
        <v>12540.357142857143</v>
      </c>
      <c r="H2579" s="878"/>
    </row>
    <row r="2580" spans="2:8" s="296" customFormat="1" x14ac:dyDescent="0.25">
      <c r="B2580" s="221" t="s">
        <v>85</v>
      </c>
      <c r="C2580" s="110">
        <f>+VLOOKUP(B2580,MO!$D$13:$E$80,2,FALSE)</f>
        <v>47450</v>
      </c>
      <c r="D2580" s="303">
        <v>0.85</v>
      </c>
      <c r="E2580" s="156">
        <f>C2580+(C2580*D2580)</f>
        <v>87782.5</v>
      </c>
      <c r="F2580" s="172">
        <f>+F2579</f>
        <v>14</v>
      </c>
      <c r="G2580" s="173">
        <f>+E2580/F2580</f>
        <v>6270.1785714285716</v>
      </c>
      <c r="H2580" s="879"/>
    </row>
    <row r="2581" spans="2:8" s="296" customFormat="1" x14ac:dyDescent="0.25">
      <c r="B2581" s="223"/>
      <c r="C2581" s="110"/>
      <c r="D2581" s="303"/>
      <c r="E2581" s="224"/>
      <c r="F2581" s="172"/>
      <c r="G2581" s="173"/>
      <c r="H2581" s="880"/>
    </row>
    <row r="2582" spans="2:8" s="296" customFormat="1" x14ac:dyDescent="0.25">
      <c r="B2582" s="203"/>
      <c r="C2582" s="65"/>
      <c r="D2582" s="66"/>
      <c r="E2582" s="66"/>
      <c r="F2582" s="67"/>
      <c r="G2582" s="115" t="s">
        <v>165</v>
      </c>
      <c r="H2582" s="214">
        <f>+SUM(G2579:G2581)</f>
        <v>18810.535714285714</v>
      </c>
    </row>
    <row r="2583" spans="2:8" s="296" customFormat="1" x14ac:dyDescent="0.25">
      <c r="B2583" s="203"/>
      <c r="C2583" s="65"/>
      <c r="D2583" s="66"/>
      <c r="E2583" s="66"/>
      <c r="F2583" s="67"/>
      <c r="G2583" s="65"/>
      <c r="H2583" s="225"/>
    </row>
    <row r="2584" spans="2:8" s="296" customFormat="1" ht="15.75" x14ac:dyDescent="0.25">
      <c r="B2584" s="203"/>
      <c r="C2584" s="65"/>
      <c r="D2584" s="66"/>
      <c r="E2584" s="66"/>
      <c r="F2584" s="117" t="s">
        <v>186</v>
      </c>
      <c r="G2584" s="118"/>
      <c r="H2584" s="119">
        <f>ROUND(H2582+H2575+H2568+H2556,0)</f>
        <v>42810</v>
      </c>
    </row>
    <row r="2585" spans="2:8" s="296" customFormat="1" x14ac:dyDescent="0.25">
      <c r="B2585" s="203"/>
      <c r="C2585" s="65"/>
      <c r="D2585" s="66"/>
      <c r="E2585" s="66"/>
      <c r="F2585" s="67"/>
      <c r="G2585" s="65"/>
      <c r="H2585" s="204"/>
    </row>
    <row r="2586" spans="2:8" s="296" customFormat="1" x14ac:dyDescent="0.25">
      <c r="B2586" s="208" t="s">
        <v>187</v>
      </c>
      <c r="C2586" s="65"/>
      <c r="D2586" s="66"/>
      <c r="E2586" s="66"/>
      <c r="F2586" s="67"/>
      <c r="G2586" s="65"/>
      <c r="H2586" s="204"/>
    </row>
    <row r="2587" spans="2:8" s="296" customFormat="1" x14ac:dyDescent="0.25">
      <c r="B2587" s="226" t="s">
        <v>31</v>
      </c>
      <c r="C2587" s="121"/>
      <c r="D2587" s="122"/>
      <c r="E2587" s="122"/>
      <c r="F2587" s="123" t="s">
        <v>72</v>
      </c>
      <c r="G2587" s="124"/>
      <c r="H2587" s="210"/>
    </row>
    <row r="2588" spans="2:8" s="296" customFormat="1" x14ac:dyDescent="0.25">
      <c r="B2588" s="851" t="s">
        <v>24</v>
      </c>
      <c r="C2588" s="851"/>
      <c r="D2588" s="125"/>
      <c r="E2588" s="125"/>
      <c r="F2588" s="343">
        <f>F2521</f>
        <v>0.2</v>
      </c>
      <c r="G2588" s="127"/>
      <c r="H2588" s="227">
        <f>H2584*F2588</f>
        <v>8562</v>
      </c>
    </row>
    <row r="2589" spans="2:8" s="296" customFormat="1" x14ac:dyDescent="0.25">
      <c r="B2589" s="851" t="s">
        <v>25</v>
      </c>
      <c r="C2589" s="851"/>
      <c r="D2589" s="125"/>
      <c r="E2589" s="125"/>
      <c r="F2589" s="343">
        <f t="shared" ref="F2589:F2590" si="61">F2522</f>
        <v>0.05</v>
      </c>
      <c r="G2589" s="127"/>
      <c r="H2589" s="227">
        <f>H2584*F2589</f>
        <v>2140.5</v>
      </c>
    </row>
    <row r="2590" spans="2:8" s="296" customFormat="1" x14ac:dyDescent="0.25">
      <c r="B2590" s="920" t="s">
        <v>27</v>
      </c>
      <c r="C2590" s="920"/>
      <c r="D2590" s="125"/>
      <c r="E2590" s="125"/>
      <c r="F2590" s="343">
        <f t="shared" si="61"/>
        <v>0.05</v>
      </c>
      <c r="G2590" s="127"/>
      <c r="H2590" s="227">
        <f>H2584*F2590</f>
        <v>2140.5</v>
      </c>
    </row>
    <row r="2591" spans="2:8" s="296" customFormat="1" x14ac:dyDescent="0.25">
      <c r="B2591" s="203"/>
      <c r="C2591" s="65"/>
      <c r="D2591" s="66"/>
      <c r="E2591" s="66"/>
      <c r="F2591" s="67"/>
      <c r="G2591" s="115" t="s">
        <v>165</v>
      </c>
      <c r="H2591" s="214">
        <f>+SUM(H2588:H2590)</f>
        <v>12843</v>
      </c>
    </row>
    <row r="2592" spans="2:8" s="296" customFormat="1" x14ac:dyDescent="0.25">
      <c r="B2592" s="203"/>
      <c r="C2592" s="65"/>
      <c r="D2592" s="66"/>
      <c r="E2592" s="66"/>
      <c r="F2592" s="67"/>
      <c r="G2592" s="65"/>
      <c r="H2592" s="204"/>
    </row>
    <row r="2593" spans="2:8" s="296" customFormat="1" x14ac:dyDescent="0.25">
      <c r="B2593" s="203"/>
      <c r="C2593" s="129" t="s">
        <v>188</v>
      </c>
      <c r="D2593" s="66"/>
      <c r="E2593" s="66"/>
      <c r="F2593" s="117" t="s">
        <v>189</v>
      </c>
      <c r="G2593" s="118"/>
      <c r="H2593" s="228">
        <f>H2584+H2591</f>
        <v>55653</v>
      </c>
    </row>
    <row r="2594" spans="2:8" s="296" customFormat="1" x14ac:dyDescent="0.25">
      <c r="B2594" s="306"/>
      <c r="C2594" s="307"/>
      <c r="D2594" s="307"/>
      <c r="E2594" s="307"/>
      <c r="F2594" s="307"/>
      <c r="G2594" s="307"/>
      <c r="H2594" s="308"/>
    </row>
    <row r="2595" spans="2:8" s="296" customFormat="1" x14ac:dyDescent="0.25">
      <c r="B2595" s="306"/>
      <c r="C2595" s="307"/>
      <c r="D2595" s="307"/>
      <c r="E2595" s="307"/>
      <c r="F2595" s="134" t="s">
        <v>190</v>
      </c>
      <c r="G2595" s="307"/>
      <c r="H2595" s="308"/>
    </row>
    <row r="2596" spans="2:8" s="296" customFormat="1" x14ac:dyDescent="0.25">
      <c r="B2596" s="306"/>
      <c r="C2596" s="307"/>
      <c r="D2596" s="307"/>
      <c r="E2596" s="307"/>
      <c r="F2596" s="134" t="s">
        <v>191</v>
      </c>
      <c r="G2596" s="307"/>
      <c r="H2596" s="308"/>
    </row>
    <row r="2597" spans="2:8" s="296" customFormat="1" x14ac:dyDescent="0.25">
      <c r="B2597" s="306"/>
      <c r="C2597" s="307"/>
      <c r="D2597" s="307"/>
      <c r="E2597" s="307"/>
      <c r="F2597" s="134" t="s">
        <v>192</v>
      </c>
      <c r="G2597" s="307"/>
      <c r="H2597" s="308"/>
    </row>
    <row r="2598" spans="2:8" s="296" customFormat="1" x14ac:dyDescent="0.25">
      <c r="B2598" s="306"/>
      <c r="C2598" s="307"/>
      <c r="D2598" s="307"/>
      <c r="E2598" s="307"/>
      <c r="F2598" s="134" t="s">
        <v>193</v>
      </c>
      <c r="G2598" s="307"/>
      <c r="H2598" s="308"/>
    </row>
    <row r="2599" spans="2:8" s="296" customFormat="1" x14ac:dyDescent="0.25">
      <c r="B2599" s="306"/>
      <c r="C2599" s="307"/>
      <c r="D2599" s="307"/>
      <c r="E2599" s="307"/>
      <c r="F2599" s="307"/>
      <c r="G2599" s="307"/>
      <c r="H2599" s="308"/>
    </row>
    <row r="2600" spans="2:8" s="296" customFormat="1" x14ac:dyDescent="0.25">
      <c r="B2600" s="306"/>
      <c r="C2600" s="135" t="s">
        <v>194</v>
      </c>
      <c r="D2600" s="307"/>
      <c r="E2600" s="307"/>
      <c r="F2600" s="307"/>
      <c r="G2600" s="307"/>
      <c r="H2600" s="308"/>
    </row>
    <row r="2601" spans="2:8" s="296" customFormat="1" x14ac:dyDescent="0.25">
      <c r="B2601" s="306"/>
      <c r="C2601" s="136" t="s">
        <v>195</v>
      </c>
      <c r="D2601" s="307"/>
      <c r="E2601" s="307"/>
      <c r="F2601" s="307"/>
      <c r="G2601" s="307"/>
      <c r="H2601" s="308"/>
    </row>
    <row r="2602" spans="2:8" s="296" customFormat="1" x14ac:dyDescent="0.25">
      <c r="B2602" s="306"/>
      <c r="C2602" s="137">
        <v>1</v>
      </c>
      <c r="D2602" s="307"/>
      <c r="E2602" s="307"/>
      <c r="F2602" s="307"/>
      <c r="G2602" s="307"/>
      <c r="H2602" s="308"/>
    </row>
    <row r="2603" spans="2:8" s="296" customFormat="1" x14ac:dyDescent="0.25">
      <c r="B2603" s="306"/>
      <c r="C2603" s="137">
        <v>2</v>
      </c>
      <c r="D2603" s="307"/>
      <c r="E2603" s="307"/>
      <c r="F2603" s="307"/>
      <c r="G2603" s="307"/>
      <c r="H2603" s="308"/>
    </row>
    <row r="2604" spans="2:8" s="296" customFormat="1" x14ac:dyDescent="0.25">
      <c r="B2604" s="306"/>
      <c r="C2604" s="137">
        <v>3</v>
      </c>
      <c r="D2604" s="307"/>
      <c r="E2604" s="307"/>
      <c r="F2604" s="307"/>
      <c r="G2604" s="307"/>
      <c r="H2604" s="308"/>
    </row>
    <row r="2605" spans="2:8" s="296" customFormat="1" x14ac:dyDescent="0.25">
      <c r="B2605" s="306"/>
      <c r="C2605" s="137"/>
      <c r="D2605" s="307"/>
      <c r="E2605" s="307"/>
      <c r="F2605" s="134" t="s">
        <v>190</v>
      </c>
      <c r="G2605" s="307"/>
      <c r="H2605" s="308"/>
    </row>
    <row r="2606" spans="2:8" s="296" customFormat="1" x14ac:dyDescent="0.25">
      <c r="B2606" s="306"/>
      <c r="C2606" s="307"/>
      <c r="D2606" s="307"/>
      <c r="E2606" s="307"/>
      <c r="F2606" s="134" t="s">
        <v>191</v>
      </c>
      <c r="G2606" s="307"/>
      <c r="H2606" s="308"/>
    </row>
    <row r="2607" spans="2:8" s="296" customFormat="1" x14ac:dyDescent="0.25">
      <c r="B2607" s="306"/>
      <c r="C2607" s="307"/>
      <c r="D2607" s="307"/>
      <c r="E2607" s="307"/>
      <c r="F2607" s="134" t="s">
        <v>196</v>
      </c>
      <c r="G2607" s="307"/>
      <c r="H2607" s="308"/>
    </row>
    <row r="2608" spans="2:8" s="296" customFormat="1" x14ac:dyDescent="0.25">
      <c r="B2608" s="306"/>
      <c r="C2608" s="307"/>
      <c r="D2608" s="307"/>
      <c r="E2608" s="307"/>
      <c r="F2608" s="134" t="s">
        <v>193</v>
      </c>
      <c r="G2608" s="307"/>
      <c r="H2608" s="308"/>
    </row>
    <row r="2609" spans="2:8" s="296" customFormat="1" ht="15.75" thickBot="1" x14ac:dyDescent="0.3">
      <c r="B2609" s="344"/>
      <c r="C2609" s="345"/>
      <c r="D2609" s="345"/>
      <c r="E2609" s="345"/>
      <c r="F2609" s="140"/>
      <c r="G2609" s="345"/>
      <c r="H2609" s="346"/>
    </row>
    <row r="2610" spans="2:8" s="296" customFormat="1" x14ac:dyDescent="0.25">
      <c r="B2610" s="853"/>
      <c r="C2610" s="854"/>
      <c r="D2610" s="859" t="s">
        <v>148</v>
      </c>
      <c r="E2610" s="860"/>
      <c r="F2610" s="861"/>
      <c r="G2610" s="198" t="s">
        <v>149</v>
      </c>
      <c r="H2610" s="199" t="s">
        <v>150</v>
      </c>
    </row>
    <row r="2611" spans="2:8" s="296" customFormat="1" x14ac:dyDescent="0.25">
      <c r="B2611" s="855"/>
      <c r="C2611" s="856"/>
      <c r="D2611" s="862"/>
      <c r="E2611" s="863"/>
      <c r="F2611" s="864"/>
      <c r="G2611" s="59" t="s">
        <v>151</v>
      </c>
      <c r="H2611" s="200"/>
    </row>
    <row r="2612" spans="2:8" s="296" customFormat="1" x14ac:dyDescent="0.25">
      <c r="B2612" s="855"/>
      <c r="C2612" s="856"/>
      <c r="D2612" s="862"/>
      <c r="E2612" s="863"/>
      <c r="F2612" s="864"/>
      <c r="G2612" s="59" t="s">
        <v>152</v>
      </c>
      <c r="H2612" s="201">
        <v>44901</v>
      </c>
    </row>
    <row r="2613" spans="2:8" s="296" customFormat="1" x14ac:dyDescent="0.25">
      <c r="B2613" s="857"/>
      <c r="C2613" s="858"/>
      <c r="D2613" s="865"/>
      <c r="E2613" s="866"/>
      <c r="F2613" s="867"/>
      <c r="G2613" s="62"/>
      <c r="H2613" s="202"/>
    </row>
    <row r="2614" spans="2:8" s="296" customFormat="1" x14ac:dyDescent="0.25">
      <c r="B2614" s="203"/>
      <c r="C2614" s="65"/>
      <c r="D2614" s="66"/>
      <c r="E2614" s="66"/>
      <c r="F2614" s="67"/>
      <c r="G2614" s="65"/>
      <c r="H2614" s="204"/>
    </row>
    <row r="2615" spans="2:8" s="296" customFormat="1" x14ac:dyDescent="0.25">
      <c r="B2615" s="205" t="s">
        <v>153</v>
      </c>
      <c r="C2615" s="868" t="str">
        <f>PRESUPUESTO!F58</f>
        <v>SUMINISTRO E INSTALACION DE INTERRUPTORES</v>
      </c>
      <c r="D2615" s="868"/>
      <c r="E2615" s="868"/>
      <c r="F2615" s="868"/>
      <c r="G2615" s="868"/>
      <c r="H2615" s="206" t="s">
        <v>154</v>
      </c>
    </row>
    <row r="2616" spans="2:8" s="296" customFormat="1" x14ac:dyDescent="0.25">
      <c r="B2616" s="648">
        <f>PRESUPUESTO!B58</f>
        <v>7.0299999999999994</v>
      </c>
      <c r="C2616" s="868"/>
      <c r="D2616" s="868"/>
      <c r="E2616" s="868"/>
      <c r="F2616" s="868"/>
      <c r="G2616" s="868"/>
      <c r="H2616" s="206" t="str">
        <f>PRESUPUESTO!G58</f>
        <v>UND</v>
      </c>
    </row>
    <row r="2617" spans="2:8" s="296" customFormat="1" x14ac:dyDescent="0.25">
      <c r="B2617" s="208" t="s">
        <v>155</v>
      </c>
      <c r="C2617" s="65"/>
      <c r="D2617" s="66"/>
      <c r="E2617" s="66"/>
      <c r="F2617" s="67"/>
      <c r="G2617" s="65"/>
      <c r="H2617" s="204"/>
    </row>
    <row r="2618" spans="2:8" s="296" customFormat="1" x14ac:dyDescent="0.25">
      <c r="B2618" s="209" t="s">
        <v>156</v>
      </c>
      <c r="C2618" s="74"/>
      <c r="D2618" s="75" t="s">
        <v>157</v>
      </c>
      <c r="E2618" s="75" t="s">
        <v>158</v>
      </c>
      <c r="F2618" s="75" t="s">
        <v>159</v>
      </c>
      <c r="G2618" s="76" t="s">
        <v>160</v>
      </c>
      <c r="H2618" s="210"/>
    </row>
    <row r="2619" spans="2:8" s="296" customFormat="1" x14ac:dyDescent="0.25">
      <c r="B2619" s="872" t="s">
        <v>161</v>
      </c>
      <c r="C2619" s="872"/>
      <c r="D2619" s="157" t="s">
        <v>162</v>
      </c>
      <c r="E2619" s="347">
        <v>0.2</v>
      </c>
      <c r="F2619" s="164">
        <f>+H2649/2</f>
        <v>21945.625</v>
      </c>
      <c r="G2619" s="348">
        <f>F2619*E2619</f>
        <v>4389.125</v>
      </c>
      <c r="H2619" s="878"/>
    </row>
    <row r="2620" spans="2:8" s="296" customFormat="1" x14ac:dyDescent="0.25">
      <c r="B2620" s="872"/>
      <c r="C2620" s="872"/>
      <c r="D2620" s="157"/>
      <c r="E2620" s="98"/>
      <c r="F2620" s="155"/>
      <c r="G2620" s="156">
        <f>+F2620*E2620</f>
        <v>0</v>
      </c>
      <c r="H2620" s="879"/>
    </row>
    <row r="2621" spans="2:8" s="296" customFormat="1" x14ac:dyDescent="0.25">
      <c r="B2621" s="872"/>
      <c r="C2621" s="872"/>
      <c r="D2621" s="157"/>
      <c r="E2621" s="157"/>
      <c r="F2621" s="164"/>
      <c r="G2621" s="156">
        <f>+F2621*E2621</f>
        <v>0</v>
      </c>
      <c r="H2621" s="879"/>
    </row>
    <row r="2622" spans="2:8" s="296" customFormat="1" x14ac:dyDescent="0.25">
      <c r="B2622" s="872"/>
      <c r="C2622" s="872"/>
      <c r="D2622" s="157"/>
      <c r="E2622" s="157"/>
      <c r="F2622" s="164"/>
      <c r="G2622" s="156">
        <f>+F2622*E2622</f>
        <v>0</v>
      </c>
      <c r="H2622" s="880"/>
    </row>
    <row r="2623" spans="2:8" s="296" customFormat="1" x14ac:dyDescent="0.25">
      <c r="B2623" s="213"/>
      <c r="C2623" s="175"/>
      <c r="D2623" s="176"/>
      <c r="E2623" s="176"/>
      <c r="F2623" s="177"/>
      <c r="G2623" s="178" t="s">
        <v>165</v>
      </c>
      <c r="H2623" s="214">
        <f>+SUM(G2619:G2622)</f>
        <v>4389.125</v>
      </c>
    </row>
    <row r="2624" spans="2:8" s="296" customFormat="1" x14ac:dyDescent="0.25">
      <c r="B2624" s="213"/>
      <c r="C2624" s="175"/>
      <c r="D2624" s="176"/>
      <c r="E2624" s="176"/>
      <c r="F2624" s="177"/>
      <c r="G2624" s="175"/>
      <c r="H2624" s="204"/>
    </row>
    <row r="2625" spans="2:8" s="296" customFormat="1" x14ac:dyDescent="0.25">
      <c r="B2625" s="216" t="s">
        <v>166</v>
      </c>
      <c r="C2625" s="175"/>
      <c r="D2625" s="176"/>
      <c r="E2625" s="176"/>
      <c r="F2625" s="177"/>
      <c r="G2625" s="175"/>
      <c r="H2625" s="204"/>
    </row>
    <row r="2626" spans="2:8" s="296" customFormat="1" x14ac:dyDescent="0.25">
      <c r="B2626" s="209" t="s">
        <v>156</v>
      </c>
      <c r="C2626" s="74"/>
      <c r="D2626" s="75" t="s">
        <v>157</v>
      </c>
      <c r="E2626" s="75" t="s">
        <v>158</v>
      </c>
      <c r="F2626" s="158" t="s">
        <v>160</v>
      </c>
      <c r="G2626" s="76" t="s">
        <v>167</v>
      </c>
      <c r="H2626" s="210"/>
    </row>
    <row r="2627" spans="2:8" s="296" customFormat="1" x14ac:dyDescent="0.25">
      <c r="B2627" s="876" t="s">
        <v>297</v>
      </c>
      <c r="C2627" s="881"/>
      <c r="D2627" s="300" t="s">
        <v>162</v>
      </c>
      <c r="E2627" s="300">
        <v>0.1</v>
      </c>
      <c r="F2627" s="255">
        <v>9310.5047619048128</v>
      </c>
      <c r="G2627" s="234">
        <f t="shared" ref="G2627:G2634" si="62">F2627*E2627</f>
        <v>931.05047619048128</v>
      </c>
      <c r="H2627" s="878"/>
    </row>
    <row r="2628" spans="2:8" s="296" customFormat="1" x14ac:dyDescent="0.25">
      <c r="B2628" s="877" t="s">
        <v>300</v>
      </c>
      <c r="C2628" s="869"/>
      <c r="D2628" s="157" t="s">
        <v>293</v>
      </c>
      <c r="E2628" s="157">
        <v>1</v>
      </c>
      <c r="F2628" s="163">
        <v>8000</v>
      </c>
      <c r="G2628" s="156">
        <f t="shared" si="62"/>
        <v>8000</v>
      </c>
      <c r="H2628" s="879"/>
    </row>
    <row r="2629" spans="2:8" s="296" customFormat="1" x14ac:dyDescent="0.25">
      <c r="B2629" s="869"/>
      <c r="C2629" s="869"/>
      <c r="D2629" s="157"/>
      <c r="E2629" s="157"/>
      <c r="F2629" s="161"/>
      <c r="G2629" s="156">
        <f t="shared" si="62"/>
        <v>0</v>
      </c>
      <c r="H2629" s="879"/>
    </row>
    <row r="2630" spans="2:8" s="296" customFormat="1" x14ac:dyDescent="0.25">
      <c r="B2630" s="869"/>
      <c r="C2630" s="869"/>
      <c r="D2630" s="157"/>
      <c r="E2630" s="157"/>
      <c r="F2630" s="161"/>
      <c r="G2630" s="156">
        <f t="shared" si="62"/>
        <v>0</v>
      </c>
      <c r="H2630" s="879"/>
    </row>
    <row r="2631" spans="2:8" s="296" customFormat="1" x14ac:dyDescent="0.25">
      <c r="B2631" s="875"/>
      <c r="C2631" s="875"/>
      <c r="D2631" s="157"/>
      <c r="E2631" s="157"/>
      <c r="F2631" s="161"/>
      <c r="G2631" s="156">
        <f t="shared" si="62"/>
        <v>0</v>
      </c>
      <c r="H2631" s="879"/>
    </row>
    <row r="2632" spans="2:8" s="296" customFormat="1" x14ac:dyDescent="0.25">
      <c r="B2632" s="872"/>
      <c r="C2632" s="872"/>
      <c r="D2632" s="157"/>
      <c r="E2632" s="165"/>
      <c r="F2632" s="161"/>
      <c r="G2632" s="156">
        <f t="shared" si="62"/>
        <v>0</v>
      </c>
      <c r="H2632" s="879"/>
    </row>
    <row r="2633" spans="2:8" s="296" customFormat="1" x14ac:dyDescent="0.25">
      <c r="B2633" s="875"/>
      <c r="C2633" s="875"/>
      <c r="D2633" s="157"/>
      <c r="E2633" s="165"/>
      <c r="F2633" s="161"/>
      <c r="G2633" s="156">
        <f t="shared" si="62"/>
        <v>0</v>
      </c>
      <c r="H2633" s="879"/>
    </row>
    <row r="2634" spans="2:8" s="296" customFormat="1" x14ac:dyDescent="0.25">
      <c r="B2634" s="875"/>
      <c r="C2634" s="875"/>
      <c r="D2634" s="157"/>
      <c r="E2634" s="165"/>
      <c r="F2634" s="161"/>
      <c r="G2634" s="156">
        <f t="shared" si="62"/>
        <v>0</v>
      </c>
      <c r="H2634" s="880"/>
    </row>
    <row r="2635" spans="2:8" s="296" customFormat="1" x14ac:dyDescent="0.25">
      <c r="B2635" s="213"/>
      <c r="C2635" s="175"/>
      <c r="D2635" s="176"/>
      <c r="E2635" s="176"/>
      <c r="F2635" s="177"/>
      <c r="G2635" s="178" t="s">
        <v>165</v>
      </c>
      <c r="H2635" s="214">
        <f>+SUM(G2627:G2634)</f>
        <v>8931.0504761904813</v>
      </c>
    </row>
    <row r="2636" spans="2:8" s="296" customFormat="1" x14ac:dyDescent="0.25">
      <c r="B2636" s="213"/>
      <c r="C2636" s="175"/>
      <c r="D2636" s="176"/>
      <c r="E2636" s="176"/>
      <c r="F2636" s="177"/>
      <c r="G2636" s="175"/>
      <c r="H2636" s="204"/>
    </row>
    <row r="2637" spans="2:8" s="296" customFormat="1" x14ac:dyDescent="0.25">
      <c r="B2637" s="216" t="s">
        <v>174</v>
      </c>
      <c r="C2637" s="175"/>
      <c r="D2637" s="176"/>
      <c r="E2637" s="176"/>
      <c r="F2637" s="177"/>
      <c r="G2637" s="175"/>
      <c r="H2637" s="204"/>
    </row>
    <row r="2638" spans="2:8" s="296" customFormat="1" x14ac:dyDescent="0.25">
      <c r="B2638" s="209" t="s">
        <v>156</v>
      </c>
      <c r="C2638" s="74"/>
      <c r="D2638" s="75" t="s">
        <v>175</v>
      </c>
      <c r="E2638" s="75" t="s">
        <v>176</v>
      </c>
      <c r="F2638" s="158" t="s">
        <v>177</v>
      </c>
      <c r="G2638" s="76" t="s">
        <v>178</v>
      </c>
      <c r="H2638" s="218" t="s">
        <v>160</v>
      </c>
    </row>
    <row r="2639" spans="2:8" s="296" customFormat="1" x14ac:dyDescent="0.25">
      <c r="B2639" s="876"/>
      <c r="C2639" s="876"/>
      <c r="D2639" s="157"/>
      <c r="E2639" s="165"/>
      <c r="F2639" s="166"/>
      <c r="G2639" s="156">
        <f>F2639*E2639</f>
        <v>0</v>
      </c>
      <c r="H2639" s="219">
        <f>+E2639*F2639*G2639</f>
        <v>0</v>
      </c>
    </row>
    <row r="2640" spans="2:8" s="296" customFormat="1" x14ac:dyDescent="0.25">
      <c r="B2640" s="869"/>
      <c r="C2640" s="869"/>
      <c r="D2640" s="157"/>
      <c r="E2640" s="165"/>
      <c r="F2640" s="167"/>
      <c r="G2640" s="156">
        <f>F2640*E2640</f>
        <v>0</v>
      </c>
      <c r="H2640" s="219">
        <f>+E2640*F2640*G2640</f>
        <v>0</v>
      </c>
    </row>
    <row r="2641" spans="2:8" s="296" customFormat="1" x14ac:dyDescent="0.25">
      <c r="B2641" s="875"/>
      <c r="C2641" s="875"/>
      <c r="D2641" s="157"/>
      <c r="E2641" s="165"/>
      <c r="F2641" s="168"/>
      <c r="G2641" s="156">
        <f>F2641*E2641</f>
        <v>0</v>
      </c>
      <c r="H2641" s="219">
        <f>+E2641*F2641*G2641</f>
        <v>0</v>
      </c>
    </row>
    <row r="2642" spans="2:8" s="296" customFormat="1" x14ac:dyDescent="0.25">
      <c r="B2642" s="213"/>
      <c r="C2642" s="175"/>
      <c r="D2642" s="176"/>
      <c r="E2642" s="176"/>
      <c r="F2642" s="177"/>
      <c r="G2642" s="178" t="s">
        <v>165</v>
      </c>
      <c r="H2642" s="214">
        <f>+SUM(H2639:H2641)</f>
        <v>0</v>
      </c>
    </row>
    <row r="2643" spans="2:8" s="296" customFormat="1" x14ac:dyDescent="0.25">
      <c r="B2643" s="213"/>
      <c r="C2643" s="175"/>
      <c r="D2643" s="176"/>
      <c r="E2643" s="176"/>
      <c r="F2643" s="177"/>
      <c r="G2643" s="175"/>
      <c r="H2643" s="204"/>
    </row>
    <row r="2644" spans="2:8" s="296" customFormat="1" x14ac:dyDescent="0.25">
      <c r="B2644" s="216" t="s">
        <v>179</v>
      </c>
      <c r="C2644" s="175"/>
      <c r="D2644" s="176"/>
      <c r="E2644" s="176"/>
      <c r="F2644" s="177"/>
      <c r="G2644" s="175"/>
      <c r="H2644" s="204"/>
    </row>
    <row r="2645" spans="2:8" s="296" customFormat="1" x14ac:dyDescent="0.25">
      <c r="B2645" s="220" t="s">
        <v>180</v>
      </c>
      <c r="C2645" s="169" t="s">
        <v>181</v>
      </c>
      <c r="D2645" s="75" t="s">
        <v>182</v>
      </c>
      <c r="E2645" s="75" t="s">
        <v>183</v>
      </c>
      <c r="F2645" s="158" t="s">
        <v>184</v>
      </c>
      <c r="G2645" s="170" t="s">
        <v>185</v>
      </c>
      <c r="H2645" s="210"/>
    </row>
    <row r="2646" spans="2:8" s="296" customFormat="1" x14ac:dyDescent="0.25">
      <c r="B2646" s="221" t="s">
        <v>81</v>
      </c>
      <c r="C2646" s="110">
        <f>+VLOOKUP(B2646,MO!$D$13:$E$80,2,FALSE)</f>
        <v>94900</v>
      </c>
      <c r="D2646" s="303">
        <v>0.85</v>
      </c>
      <c r="E2646" s="156">
        <f>C2646+(C2646*D2646)</f>
        <v>175565</v>
      </c>
      <c r="F2646" s="172">
        <v>6</v>
      </c>
      <c r="G2646" s="173">
        <f>+E2646/F2646</f>
        <v>29260.833333333332</v>
      </c>
      <c r="H2646" s="878"/>
    </row>
    <row r="2647" spans="2:8" s="296" customFormat="1" x14ac:dyDescent="0.25">
      <c r="B2647" s="221" t="s">
        <v>85</v>
      </c>
      <c r="C2647" s="110">
        <f>+VLOOKUP(B2647,MO!$D$13:$E$80,2,FALSE)</f>
        <v>47450</v>
      </c>
      <c r="D2647" s="303">
        <v>0.85</v>
      </c>
      <c r="E2647" s="156">
        <f>C2647+(C2647*D2647)</f>
        <v>87782.5</v>
      </c>
      <c r="F2647" s="172">
        <f>+F2646</f>
        <v>6</v>
      </c>
      <c r="G2647" s="173">
        <f>+E2647/F2647</f>
        <v>14630.416666666666</v>
      </c>
      <c r="H2647" s="879"/>
    </row>
    <row r="2648" spans="2:8" s="296" customFormat="1" x14ac:dyDescent="0.25">
      <c r="B2648" s="223"/>
      <c r="C2648" s="110"/>
      <c r="D2648" s="303"/>
      <c r="E2648" s="224"/>
      <c r="F2648" s="172"/>
      <c r="G2648" s="173"/>
      <c r="H2648" s="880"/>
    </row>
    <row r="2649" spans="2:8" s="296" customFormat="1" x14ac:dyDescent="0.25">
      <c r="B2649" s="203"/>
      <c r="C2649" s="65"/>
      <c r="D2649" s="66"/>
      <c r="E2649" s="66"/>
      <c r="F2649" s="67"/>
      <c r="G2649" s="115" t="s">
        <v>165</v>
      </c>
      <c r="H2649" s="214">
        <f>+SUM(G2646:G2648)</f>
        <v>43891.25</v>
      </c>
    </row>
    <row r="2650" spans="2:8" s="296" customFormat="1" x14ac:dyDescent="0.25">
      <c r="B2650" s="203"/>
      <c r="C2650" s="65"/>
      <c r="D2650" s="66"/>
      <c r="E2650" s="66"/>
      <c r="F2650" s="67"/>
      <c r="G2650" s="65"/>
      <c r="H2650" s="225"/>
    </row>
    <row r="2651" spans="2:8" s="296" customFormat="1" ht="15.75" x14ac:dyDescent="0.25">
      <c r="B2651" s="203"/>
      <c r="C2651" s="65"/>
      <c r="D2651" s="66"/>
      <c r="E2651" s="66"/>
      <c r="F2651" s="117" t="s">
        <v>186</v>
      </c>
      <c r="G2651" s="118"/>
      <c r="H2651" s="119">
        <f>ROUND(H2649+H2642+H2635+H2623,0)</f>
        <v>57211</v>
      </c>
    </row>
    <row r="2652" spans="2:8" s="296" customFormat="1" x14ac:dyDescent="0.25">
      <c r="B2652" s="203"/>
      <c r="C2652" s="65"/>
      <c r="D2652" s="66"/>
      <c r="E2652" s="66"/>
      <c r="F2652" s="67"/>
      <c r="G2652" s="65"/>
      <c r="H2652" s="204"/>
    </row>
    <row r="2653" spans="2:8" s="296" customFormat="1" x14ac:dyDescent="0.25">
      <c r="B2653" s="208" t="s">
        <v>187</v>
      </c>
      <c r="C2653" s="65"/>
      <c r="D2653" s="66"/>
      <c r="E2653" s="66"/>
      <c r="F2653" s="67"/>
      <c r="G2653" s="65"/>
      <c r="H2653" s="204"/>
    </row>
    <row r="2654" spans="2:8" s="296" customFormat="1" x14ac:dyDescent="0.25">
      <c r="B2654" s="226" t="s">
        <v>31</v>
      </c>
      <c r="C2654" s="121"/>
      <c r="D2654" s="122"/>
      <c r="E2654" s="122"/>
      <c r="F2654" s="123" t="s">
        <v>72</v>
      </c>
      <c r="G2654" s="124"/>
      <c r="H2654" s="210"/>
    </row>
    <row r="2655" spans="2:8" s="296" customFormat="1" x14ac:dyDescent="0.25">
      <c r="B2655" s="851" t="s">
        <v>24</v>
      </c>
      <c r="C2655" s="851"/>
      <c r="D2655" s="125"/>
      <c r="E2655" s="125"/>
      <c r="F2655" s="343">
        <f>F2588</f>
        <v>0.2</v>
      </c>
      <c r="G2655" s="127"/>
      <c r="H2655" s="227">
        <f>H2651*F2655</f>
        <v>11442.2</v>
      </c>
    </row>
    <row r="2656" spans="2:8" s="296" customFormat="1" x14ac:dyDescent="0.25">
      <c r="B2656" s="851" t="s">
        <v>25</v>
      </c>
      <c r="C2656" s="851"/>
      <c r="D2656" s="125"/>
      <c r="E2656" s="125"/>
      <c r="F2656" s="343">
        <f t="shared" ref="F2656:F2657" si="63">F2589</f>
        <v>0.05</v>
      </c>
      <c r="G2656" s="127"/>
      <c r="H2656" s="227">
        <f>H2651*F2656</f>
        <v>2860.55</v>
      </c>
    </row>
    <row r="2657" spans="2:8" s="296" customFormat="1" x14ac:dyDescent="0.25">
      <c r="B2657" s="920" t="s">
        <v>27</v>
      </c>
      <c r="C2657" s="920"/>
      <c r="D2657" s="125"/>
      <c r="E2657" s="125"/>
      <c r="F2657" s="343">
        <f t="shared" si="63"/>
        <v>0.05</v>
      </c>
      <c r="G2657" s="127"/>
      <c r="H2657" s="227">
        <f>H2651*F2657</f>
        <v>2860.55</v>
      </c>
    </row>
    <row r="2658" spans="2:8" s="296" customFormat="1" x14ac:dyDescent="0.25">
      <c r="B2658" s="203"/>
      <c r="C2658" s="65"/>
      <c r="D2658" s="66"/>
      <c r="E2658" s="66"/>
      <c r="F2658" s="67"/>
      <c r="G2658" s="115" t="s">
        <v>165</v>
      </c>
      <c r="H2658" s="214">
        <f>+SUM(H2655:H2657)</f>
        <v>17163.3</v>
      </c>
    </row>
    <row r="2659" spans="2:8" s="296" customFormat="1" x14ac:dyDescent="0.25">
      <c r="B2659" s="203"/>
      <c r="C2659" s="65"/>
      <c r="D2659" s="66"/>
      <c r="E2659" s="66"/>
      <c r="F2659" s="67"/>
      <c r="G2659" s="65"/>
      <c r="H2659" s="204"/>
    </row>
    <row r="2660" spans="2:8" s="296" customFormat="1" x14ac:dyDescent="0.25">
      <c r="B2660" s="203"/>
      <c r="C2660" s="129" t="s">
        <v>188</v>
      </c>
      <c r="D2660" s="66"/>
      <c r="E2660" s="66"/>
      <c r="F2660" s="117" t="s">
        <v>189</v>
      </c>
      <c r="G2660" s="118"/>
      <c r="H2660" s="228">
        <f>H2651+H2658</f>
        <v>74374.3</v>
      </c>
    </row>
    <row r="2661" spans="2:8" s="296" customFormat="1" x14ac:dyDescent="0.25">
      <c r="B2661" s="306"/>
      <c r="C2661" s="307"/>
      <c r="D2661" s="307"/>
      <c r="E2661" s="307"/>
      <c r="F2661" s="307"/>
      <c r="G2661" s="307"/>
      <c r="H2661" s="308"/>
    </row>
    <row r="2662" spans="2:8" s="296" customFormat="1" x14ac:dyDescent="0.25">
      <c r="B2662" s="306"/>
      <c r="C2662" s="307"/>
      <c r="D2662" s="307"/>
      <c r="E2662" s="307"/>
      <c r="F2662" s="134" t="s">
        <v>190</v>
      </c>
      <c r="G2662" s="307"/>
      <c r="H2662" s="308"/>
    </row>
    <row r="2663" spans="2:8" s="296" customFormat="1" x14ac:dyDescent="0.25">
      <c r="B2663" s="306"/>
      <c r="C2663" s="307"/>
      <c r="D2663" s="307"/>
      <c r="E2663" s="307"/>
      <c r="F2663" s="134" t="s">
        <v>191</v>
      </c>
      <c r="G2663" s="307"/>
      <c r="H2663" s="308"/>
    </row>
    <row r="2664" spans="2:8" s="296" customFormat="1" x14ac:dyDescent="0.25">
      <c r="B2664" s="306"/>
      <c r="C2664" s="307"/>
      <c r="D2664" s="307"/>
      <c r="E2664" s="307"/>
      <c r="F2664" s="134" t="s">
        <v>192</v>
      </c>
      <c r="G2664" s="307"/>
      <c r="H2664" s="308"/>
    </row>
    <row r="2665" spans="2:8" s="296" customFormat="1" x14ac:dyDescent="0.25">
      <c r="B2665" s="306"/>
      <c r="C2665" s="307"/>
      <c r="D2665" s="307"/>
      <c r="E2665" s="307"/>
      <c r="F2665" s="134" t="s">
        <v>193</v>
      </c>
      <c r="G2665" s="307"/>
      <c r="H2665" s="308"/>
    </row>
    <row r="2666" spans="2:8" s="296" customFormat="1" x14ac:dyDescent="0.25">
      <c r="B2666" s="306"/>
      <c r="C2666" s="307"/>
      <c r="D2666" s="307"/>
      <c r="E2666" s="307"/>
      <c r="F2666" s="307"/>
      <c r="G2666" s="307"/>
      <c r="H2666" s="308"/>
    </row>
    <row r="2667" spans="2:8" s="296" customFormat="1" x14ac:dyDescent="0.25">
      <c r="B2667" s="306"/>
      <c r="C2667" s="135" t="s">
        <v>194</v>
      </c>
      <c r="D2667" s="307"/>
      <c r="E2667" s="307"/>
      <c r="F2667" s="307"/>
      <c r="G2667" s="307"/>
      <c r="H2667" s="308"/>
    </row>
    <row r="2668" spans="2:8" s="296" customFormat="1" x14ac:dyDescent="0.25">
      <c r="B2668" s="306"/>
      <c r="C2668" s="136" t="s">
        <v>195</v>
      </c>
      <c r="D2668" s="307"/>
      <c r="E2668" s="307"/>
      <c r="F2668" s="307"/>
      <c r="G2668" s="307"/>
      <c r="H2668" s="308"/>
    </row>
    <row r="2669" spans="2:8" s="296" customFormat="1" x14ac:dyDescent="0.25">
      <c r="B2669" s="306"/>
      <c r="C2669" s="137">
        <v>1</v>
      </c>
      <c r="D2669" s="307"/>
      <c r="E2669" s="307"/>
      <c r="F2669" s="307"/>
      <c r="G2669" s="307"/>
      <c r="H2669" s="308"/>
    </row>
    <row r="2670" spans="2:8" s="296" customFormat="1" x14ac:dyDescent="0.25">
      <c r="B2670" s="306"/>
      <c r="C2670" s="137">
        <v>2</v>
      </c>
      <c r="D2670" s="307"/>
      <c r="E2670" s="307"/>
      <c r="F2670" s="307"/>
      <c r="G2670" s="307"/>
      <c r="H2670" s="308"/>
    </row>
    <row r="2671" spans="2:8" s="296" customFormat="1" x14ac:dyDescent="0.25">
      <c r="B2671" s="306"/>
      <c r="C2671" s="137">
        <v>3</v>
      </c>
      <c r="D2671" s="307"/>
      <c r="E2671" s="307"/>
      <c r="F2671" s="307"/>
      <c r="G2671" s="307"/>
      <c r="H2671" s="308"/>
    </row>
    <row r="2672" spans="2:8" s="296" customFormat="1" x14ac:dyDescent="0.25">
      <c r="B2672" s="306"/>
      <c r="C2672" s="137"/>
      <c r="D2672" s="307"/>
      <c r="E2672" s="307"/>
      <c r="F2672" s="134" t="s">
        <v>190</v>
      </c>
      <c r="G2672" s="307"/>
      <c r="H2672" s="308"/>
    </row>
    <row r="2673" spans="2:8" s="296" customFormat="1" x14ac:dyDescent="0.25">
      <c r="B2673" s="306"/>
      <c r="C2673" s="307"/>
      <c r="D2673" s="307"/>
      <c r="E2673" s="307"/>
      <c r="F2673" s="134" t="s">
        <v>191</v>
      </c>
      <c r="G2673" s="307"/>
      <c r="H2673" s="308"/>
    </row>
    <row r="2674" spans="2:8" s="296" customFormat="1" x14ac:dyDescent="0.25">
      <c r="B2674" s="306"/>
      <c r="C2674" s="307"/>
      <c r="D2674" s="307"/>
      <c r="E2674" s="307"/>
      <c r="F2674" s="134" t="s">
        <v>196</v>
      </c>
      <c r="G2674" s="307"/>
      <c r="H2674" s="308"/>
    </row>
    <row r="2675" spans="2:8" s="296" customFormat="1" x14ac:dyDescent="0.25">
      <c r="B2675" s="306"/>
      <c r="C2675" s="307"/>
      <c r="D2675" s="307"/>
      <c r="E2675" s="307"/>
      <c r="F2675" s="134" t="s">
        <v>193</v>
      </c>
      <c r="G2675" s="307"/>
      <c r="H2675" s="308"/>
    </row>
    <row r="2676" spans="2:8" s="296" customFormat="1" ht="15.75" thickBot="1" x14ac:dyDescent="0.3">
      <c r="B2676" s="344"/>
      <c r="C2676" s="345"/>
      <c r="D2676" s="345"/>
      <c r="E2676" s="345"/>
      <c r="F2676" s="140"/>
      <c r="G2676" s="345"/>
      <c r="H2676" s="346"/>
    </row>
    <row r="2677" spans="2:8" s="349" customFormat="1" ht="12.75" x14ac:dyDescent="0.2">
      <c r="B2677" s="853"/>
      <c r="C2677" s="854"/>
      <c r="D2677" s="859" t="s">
        <v>148</v>
      </c>
      <c r="E2677" s="860"/>
      <c r="F2677" s="861"/>
      <c r="G2677" s="198" t="s">
        <v>149</v>
      </c>
      <c r="H2677" s="199" t="s">
        <v>150</v>
      </c>
    </row>
    <row r="2678" spans="2:8" s="349" customFormat="1" ht="12.75" x14ac:dyDescent="0.2">
      <c r="B2678" s="855"/>
      <c r="C2678" s="856"/>
      <c r="D2678" s="862"/>
      <c r="E2678" s="863"/>
      <c r="F2678" s="864"/>
      <c r="G2678" s="59" t="s">
        <v>151</v>
      </c>
      <c r="H2678" s="200"/>
    </row>
    <row r="2679" spans="2:8" s="349" customFormat="1" ht="12.75" x14ac:dyDescent="0.2">
      <c r="B2679" s="855"/>
      <c r="C2679" s="856"/>
      <c r="D2679" s="862"/>
      <c r="E2679" s="863"/>
      <c r="F2679" s="864"/>
      <c r="G2679" s="59" t="s">
        <v>152</v>
      </c>
      <c r="H2679" s="201">
        <v>44901</v>
      </c>
    </row>
    <row r="2680" spans="2:8" s="349" customFormat="1" ht="12.75" x14ac:dyDescent="0.2">
      <c r="B2680" s="857"/>
      <c r="C2680" s="858"/>
      <c r="D2680" s="865"/>
      <c r="E2680" s="866"/>
      <c r="F2680" s="867"/>
      <c r="G2680" s="62"/>
      <c r="H2680" s="202"/>
    </row>
    <row r="2681" spans="2:8" s="349" customFormat="1" ht="12.75" x14ac:dyDescent="0.2">
      <c r="B2681" s="203"/>
      <c r="C2681" s="65"/>
      <c r="D2681" s="66"/>
      <c r="E2681" s="66"/>
      <c r="F2681" s="67"/>
      <c r="G2681" s="65"/>
      <c r="H2681" s="204"/>
    </row>
    <row r="2682" spans="2:8" s="349" customFormat="1" ht="12.75" x14ac:dyDescent="0.2">
      <c r="B2682" s="205" t="s">
        <v>153</v>
      </c>
      <c r="C2682" s="868" t="str">
        <f>PRESUPUESTO!F59</f>
        <v>Suminsitro e instalcion de luminaria panel led de 18 W luz neutra</v>
      </c>
      <c r="D2682" s="868"/>
      <c r="E2682" s="868"/>
      <c r="F2682" s="868"/>
      <c r="G2682" s="868"/>
      <c r="H2682" s="206" t="s">
        <v>154</v>
      </c>
    </row>
    <row r="2683" spans="2:8" s="349" customFormat="1" x14ac:dyDescent="0.2">
      <c r="B2683" s="648">
        <f>PRESUPUESTO!B59</f>
        <v>7.0399999999999991</v>
      </c>
      <c r="C2683" s="868"/>
      <c r="D2683" s="868"/>
      <c r="E2683" s="868"/>
      <c r="F2683" s="868"/>
      <c r="G2683" s="868"/>
      <c r="H2683" s="206" t="str">
        <f>PRESUPUESTO!G59</f>
        <v>UND</v>
      </c>
    </row>
    <row r="2684" spans="2:8" s="349" customFormat="1" ht="12.75" x14ac:dyDescent="0.2">
      <c r="B2684" s="208" t="s">
        <v>155</v>
      </c>
      <c r="C2684" s="65"/>
      <c r="D2684" s="66"/>
      <c r="E2684" s="66"/>
      <c r="F2684" s="67"/>
      <c r="G2684" s="65"/>
      <c r="H2684" s="204"/>
    </row>
    <row r="2685" spans="2:8" s="349" customFormat="1" ht="12.75" x14ac:dyDescent="0.2">
      <c r="B2685" s="209" t="s">
        <v>156</v>
      </c>
      <c r="C2685" s="74"/>
      <c r="D2685" s="75" t="s">
        <v>157</v>
      </c>
      <c r="E2685" s="75" t="s">
        <v>158</v>
      </c>
      <c r="F2685" s="75" t="s">
        <v>159</v>
      </c>
      <c r="G2685" s="76" t="s">
        <v>160</v>
      </c>
      <c r="H2685" s="210"/>
    </row>
    <row r="2686" spans="2:8" s="349" customFormat="1" ht="15" customHeight="1" x14ac:dyDescent="0.2">
      <c r="B2686" s="872" t="s">
        <v>161</v>
      </c>
      <c r="C2686" s="872"/>
      <c r="D2686" s="157" t="s">
        <v>162</v>
      </c>
      <c r="E2686" s="347">
        <v>0.2</v>
      </c>
      <c r="F2686" s="164">
        <f>+H2716</f>
        <v>26334.75</v>
      </c>
      <c r="G2686" s="348">
        <f>F2686*E2686</f>
        <v>5266.9500000000007</v>
      </c>
      <c r="H2686" s="878"/>
    </row>
    <row r="2687" spans="2:8" s="349" customFormat="1" ht="15" customHeight="1" x14ac:dyDescent="0.2">
      <c r="B2687" s="874" t="s">
        <v>301</v>
      </c>
      <c r="C2687" s="874"/>
      <c r="D2687" s="298" t="s">
        <v>162</v>
      </c>
      <c r="E2687" s="347">
        <v>0.2</v>
      </c>
      <c r="F2687" s="164">
        <v>100000</v>
      </c>
      <c r="G2687" s="348">
        <f>F2687*E2687</f>
        <v>20000</v>
      </c>
      <c r="H2687" s="879"/>
    </row>
    <row r="2688" spans="2:8" s="349" customFormat="1" ht="15" customHeight="1" x14ac:dyDescent="0.2">
      <c r="B2688" s="872"/>
      <c r="C2688" s="872"/>
      <c r="D2688" s="157"/>
      <c r="E2688" s="157"/>
      <c r="F2688" s="164"/>
      <c r="G2688" s="348"/>
      <c r="H2688" s="879"/>
    </row>
    <row r="2689" spans="2:8" s="349" customFormat="1" ht="15" customHeight="1" x14ac:dyDescent="0.2">
      <c r="B2689" s="872"/>
      <c r="C2689" s="872"/>
      <c r="D2689" s="157"/>
      <c r="E2689" s="157"/>
      <c r="F2689" s="164"/>
      <c r="G2689" s="348"/>
      <c r="H2689" s="880"/>
    </row>
    <row r="2690" spans="2:8" s="349" customFormat="1" ht="12.75" x14ac:dyDescent="0.2">
      <c r="B2690" s="213"/>
      <c r="C2690" s="175"/>
      <c r="D2690" s="176"/>
      <c r="E2690" s="176"/>
      <c r="F2690" s="177"/>
      <c r="G2690" s="178" t="s">
        <v>165</v>
      </c>
      <c r="H2690" s="214">
        <f>+SUM(G2686:G2689)</f>
        <v>25266.95</v>
      </c>
    </row>
    <row r="2691" spans="2:8" s="349" customFormat="1" ht="12.75" x14ac:dyDescent="0.2">
      <c r="B2691" s="213"/>
      <c r="C2691" s="175"/>
      <c r="D2691" s="176"/>
      <c r="E2691" s="176"/>
      <c r="F2691" s="177"/>
      <c r="G2691" s="175"/>
      <c r="H2691" s="204"/>
    </row>
    <row r="2692" spans="2:8" s="349" customFormat="1" ht="12.75" x14ac:dyDescent="0.2">
      <c r="B2692" s="216" t="s">
        <v>166</v>
      </c>
      <c r="C2692" s="175"/>
      <c r="D2692" s="176"/>
      <c r="E2692" s="176"/>
      <c r="F2692" s="177"/>
      <c r="G2692" s="175"/>
      <c r="H2692" s="204"/>
    </row>
    <row r="2693" spans="2:8" s="349" customFormat="1" ht="12.75" x14ac:dyDescent="0.2">
      <c r="B2693" s="209" t="s">
        <v>156</v>
      </c>
      <c r="C2693" s="74"/>
      <c r="D2693" s="75" t="s">
        <v>157</v>
      </c>
      <c r="E2693" s="75" t="s">
        <v>158</v>
      </c>
      <c r="F2693" s="158" t="s">
        <v>160</v>
      </c>
      <c r="G2693" s="76" t="s">
        <v>167</v>
      </c>
      <c r="H2693" s="210"/>
    </row>
    <row r="2694" spans="2:8" s="349" customFormat="1" ht="12.75" x14ac:dyDescent="0.2">
      <c r="B2694" s="876" t="s">
        <v>168</v>
      </c>
      <c r="C2694" s="881"/>
      <c r="D2694" s="300" t="s">
        <v>169</v>
      </c>
      <c r="E2694" s="300">
        <v>0.1</v>
      </c>
      <c r="F2694" s="350">
        <v>7544.3056000000797</v>
      </c>
      <c r="G2694" s="351">
        <f t="shared" ref="G2694:G2699" si="64">F2694*E2694</f>
        <v>754.43056000000797</v>
      </c>
      <c r="H2694" s="878"/>
    </row>
    <row r="2695" spans="2:8" s="349" customFormat="1" ht="12.75" x14ac:dyDescent="0.2">
      <c r="B2695" s="872" t="s">
        <v>302</v>
      </c>
      <c r="C2695" s="872" t="s">
        <v>303</v>
      </c>
      <c r="D2695" s="157" t="s">
        <v>199</v>
      </c>
      <c r="E2695" s="157">
        <v>1</v>
      </c>
      <c r="F2695" s="352">
        <v>23000</v>
      </c>
      <c r="G2695" s="353">
        <f t="shared" si="64"/>
        <v>23000</v>
      </c>
      <c r="H2695" s="879"/>
    </row>
    <row r="2696" spans="2:8" s="349" customFormat="1" ht="12.75" x14ac:dyDescent="0.2">
      <c r="B2696" s="872"/>
      <c r="C2696" s="872"/>
      <c r="D2696" s="157"/>
      <c r="E2696" s="157"/>
      <c r="F2696" s="352"/>
      <c r="G2696" s="353">
        <f t="shared" si="64"/>
        <v>0</v>
      </c>
      <c r="H2696" s="879"/>
    </row>
    <row r="2697" spans="2:8" s="349" customFormat="1" ht="15" customHeight="1" x14ac:dyDescent="0.2">
      <c r="B2697" s="872"/>
      <c r="C2697" s="872"/>
      <c r="D2697" s="157"/>
      <c r="E2697" s="157"/>
      <c r="F2697" s="352"/>
      <c r="G2697" s="353">
        <f t="shared" si="64"/>
        <v>0</v>
      </c>
      <c r="H2697" s="879"/>
    </row>
    <row r="2698" spans="2:8" s="349" customFormat="1" ht="12.75" x14ac:dyDescent="0.2">
      <c r="B2698" s="915"/>
      <c r="C2698" s="916"/>
      <c r="D2698" s="157"/>
      <c r="E2698" s="157"/>
      <c r="F2698" s="352"/>
      <c r="G2698" s="353">
        <f t="shared" si="64"/>
        <v>0</v>
      </c>
      <c r="H2698" s="879"/>
    </row>
    <row r="2699" spans="2:8" s="349" customFormat="1" ht="15" customHeight="1" x14ac:dyDescent="0.2">
      <c r="B2699" s="899"/>
      <c r="C2699" s="899"/>
      <c r="D2699" s="298"/>
      <c r="E2699" s="157"/>
      <c r="F2699" s="352"/>
      <c r="G2699" s="353">
        <f t="shared" si="64"/>
        <v>0</v>
      </c>
      <c r="H2699" s="879"/>
    </row>
    <row r="2700" spans="2:8" s="349" customFormat="1" ht="12.75" x14ac:dyDescent="0.2">
      <c r="B2700" s="875"/>
      <c r="C2700" s="875"/>
      <c r="D2700" s="157"/>
      <c r="E2700" s="157"/>
      <c r="F2700" s="352"/>
      <c r="G2700" s="354"/>
      <c r="H2700" s="879"/>
    </row>
    <row r="2701" spans="2:8" s="349" customFormat="1" ht="12.75" x14ac:dyDescent="0.2">
      <c r="B2701" s="875"/>
      <c r="C2701" s="875"/>
      <c r="D2701" s="157"/>
      <c r="E2701" s="157"/>
      <c r="F2701" s="352"/>
      <c r="G2701" s="354"/>
      <c r="H2701" s="880"/>
    </row>
    <row r="2702" spans="2:8" s="349" customFormat="1" ht="12.75" x14ac:dyDescent="0.2">
      <c r="B2702" s="213"/>
      <c r="C2702" s="175"/>
      <c r="D2702" s="176"/>
      <c r="E2702" s="176"/>
      <c r="F2702" s="177"/>
      <c r="G2702" s="178" t="s">
        <v>165</v>
      </c>
      <c r="H2702" s="214">
        <f>+SUM(G2694:G2701)</f>
        <v>23754.430560000008</v>
      </c>
    </row>
    <row r="2703" spans="2:8" s="349" customFormat="1" ht="12.75" x14ac:dyDescent="0.2">
      <c r="B2703" s="213"/>
      <c r="C2703" s="175"/>
      <c r="D2703" s="176"/>
      <c r="E2703" s="176"/>
      <c r="F2703" s="177"/>
      <c r="G2703" s="175"/>
      <c r="H2703" s="204"/>
    </row>
    <row r="2704" spans="2:8" s="349" customFormat="1" ht="12.75" x14ac:dyDescent="0.2">
      <c r="B2704" s="216" t="s">
        <v>174</v>
      </c>
      <c r="C2704" s="175"/>
      <c r="D2704" s="176"/>
      <c r="E2704" s="176"/>
      <c r="F2704" s="177"/>
      <c r="G2704" s="175"/>
      <c r="H2704" s="204"/>
    </row>
    <row r="2705" spans="2:11" s="349" customFormat="1" ht="12.75" x14ac:dyDescent="0.2">
      <c r="B2705" s="209" t="s">
        <v>156</v>
      </c>
      <c r="C2705" s="74"/>
      <c r="D2705" s="75" t="s">
        <v>175</v>
      </c>
      <c r="E2705" s="75" t="s">
        <v>176</v>
      </c>
      <c r="F2705" s="158" t="s">
        <v>177</v>
      </c>
      <c r="G2705" s="76" t="s">
        <v>178</v>
      </c>
      <c r="H2705" s="218" t="s">
        <v>160</v>
      </c>
    </row>
    <row r="2706" spans="2:11" s="349" customFormat="1" ht="12.75" x14ac:dyDescent="0.2">
      <c r="B2706" s="891"/>
      <c r="C2706" s="891"/>
      <c r="D2706" s="298"/>
      <c r="E2706" s="302"/>
      <c r="F2706" s="298"/>
      <c r="G2706" s="355"/>
      <c r="H2706" s="356">
        <f>+G2706*F2706*E2706</f>
        <v>0</v>
      </c>
    </row>
    <row r="2707" spans="2:11" s="349" customFormat="1" ht="12.75" x14ac:dyDescent="0.2">
      <c r="B2707" s="869"/>
      <c r="C2707" s="869"/>
      <c r="D2707" s="157"/>
      <c r="E2707" s="165"/>
      <c r="F2707" s="167"/>
      <c r="G2707" s="354">
        <f>F2707*E2707</f>
        <v>0</v>
      </c>
      <c r="H2707" s="357">
        <f>+E2707*F2707*G2707</f>
        <v>0</v>
      </c>
    </row>
    <row r="2708" spans="2:11" s="349" customFormat="1" ht="12.75" x14ac:dyDescent="0.2">
      <c r="B2708" s="875"/>
      <c r="C2708" s="875"/>
      <c r="D2708" s="157"/>
      <c r="E2708" s="165"/>
      <c r="F2708" s="168"/>
      <c r="G2708" s="354">
        <f>F2708*E2708</f>
        <v>0</v>
      </c>
      <c r="H2708" s="357">
        <f>+E2708*F2708*G2708</f>
        <v>0</v>
      </c>
    </row>
    <row r="2709" spans="2:11" s="349" customFormat="1" ht="12.75" x14ac:dyDescent="0.2">
      <c r="B2709" s="213"/>
      <c r="C2709" s="175"/>
      <c r="D2709" s="176"/>
      <c r="E2709" s="176"/>
      <c r="F2709" s="177"/>
      <c r="G2709" s="178" t="s">
        <v>165</v>
      </c>
      <c r="H2709" s="214">
        <f>+SUM(H2706:H2708)</f>
        <v>0</v>
      </c>
    </row>
    <row r="2710" spans="2:11" s="349" customFormat="1" ht="12.75" x14ac:dyDescent="0.2">
      <c r="B2710" s="213"/>
      <c r="C2710" s="175"/>
      <c r="D2710" s="176"/>
      <c r="E2710" s="176"/>
      <c r="F2710" s="177"/>
      <c r="G2710" s="175"/>
      <c r="H2710" s="204"/>
    </row>
    <row r="2711" spans="2:11" s="349" customFormat="1" ht="12.75" x14ac:dyDescent="0.2">
      <c r="B2711" s="216" t="s">
        <v>179</v>
      </c>
      <c r="C2711" s="175"/>
      <c r="D2711" s="176"/>
      <c r="E2711" s="176"/>
      <c r="F2711" s="177"/>
      <c r="G2711" s="175"/>
      <c r="H2711" s="204"/>
    </row>
    <row r="2712" spans="2:11" s="349" customFormat="1" ht="12.75" x14ac:dyDescent="0.2">
      <c r="B2712" s="220" t="s">
        <v>180</v>
      </c>
      <c r="C2712" s="169" t="s">
        <v>181</v>
      </c>
      <c r="D2712" s="75" t="s">
        <v>182</v>
      </c>
      <c r="E2712" s="75" t="s">
        <v>183</v>
      </c>
      <c r="F2712" s="158" t="s">
        <v>184</v>
      </c>
      <c r="G2712" s="170" t="s">
        <v>185</v>
      </c>
      <c r="H2712" s="210"/>
    </row>
    <row r="2713" spans="2:11" s="349" customFormat="1" ht="12.75" x14ac:dyDescent="0.2">
      <c r="B2713" s="221" t="s">
        <v>81</v>
      </c>
      <c r="C2713" s="110">
        <f>+VLOOKUP(B2713,MO!$D$13:$E$80,2,FALSE)</f>
        <v>94900</v>
      </c>
      <c r="D2713" s="171">
        <v>0.85</v>
      </c>
      <c r="E2713" s="354">
        <f>C2713+(C2713*D2713)</f>
        <v>175565</v>
      </c>
      <c r="F2713" s="172">
        <v>10</v>
      </c>
      <c r="G2713" s="358">
        <f>+E2713/F2713</f>
        <v>17556.5</v>
      </c>
      <c r="H2713" s="878"/>
    </row>
    <row r="2714" spans="2:11" s="349" customFormat="1" ht="12.75" x14ac:dyDescent="0.2">
      <c r="B2714" s="221" t="s">
        <v>85</v>
      </c>
      <c r="C2714" s="110">
        <f>+VLOOKUP(B2714,MO!$D$13:$E$80,2,FALSE)</f>
        <v>47450</v>
      </c>
      <c r="D2714" s="171">
        <v>0.85</v>
      </c>
      <c r="E2714" s="354">
        <f>C2714+(C2714*D2714)</f>
        <v>87782.5</v>
      </c>
      <c r="F2714" s="172">
        <f>+F2713</f>
        <v>10</v>
      </c>
      <c r="G2714" s="358">
        <f>+E2714/F2714</f>
        <v>8778.25</v>
      </c>
      <c r="H2714" s="879"/>
    </row>
    <row r="2715" spans="2:11" s="349" customFormat="1" ht="12.75" x14ac:dyDescent="0.2">
      <c r="B2715" s="223"/>
      <c r="C2715" s="110"/>
      <c r="D2715" s="171"/>
      <c r="E2715" s="354"/>
      <c r="F2715" s="172"/>
      <c r="G2715" s="358"/>
      <c r="H2715" s="880"/>
    </row>
    <row r="2716" spans="2:11" s="349" customFormat="1" ht="12.75" x14ac:dyDescent="0.2">
      <c r="B2716" s="203"/>
      <c r="C2716" s="65"/>
      <c r="D2716" s="66"/>
      <c r="E2716" s="66"/>
      <c r="F2716" s="67"/>
      <c r="G2716" s="115" t="s">
        <v>165</v>
      </c>
      <c r="H2716" s="214">
        <f>+SUM(G2713:G2715)</f>
        <v>26334.75</v>
      </c>
    </row>
    <row r="2717" spans="2:11" s="349" customFormat="1" ht="12.75" x14ac:dyDescent="0.2">
      <c r="B2717" s="203"/>
      <c r="C2717" s="65"/>
      <c r="D2717" s="66"/>
      <c r="E2717" s="66"/>
      <c r="F2717" s="67"/>
      <c r="G2717" s="65"/>
      <c r="H2717" s="225"/>
      <c r="J2717" s="359"/>
      <c r="K2717" s="360"/>
    </row>
    <row r="2718" spans="2:11" s="349" customFormat="1" ht="15.75" x14ac:dyDescent="0.25">
      <c r="B2718" s="203"/>
      <c r="C2718" s="65"/>
      <c r="D2718" s="66"/>
      <c r="E2718" s="66"/>
      <c r="F2718" s="117" t="s">
        <v>186</v>
      </c>
      <c r="G2718" s="118"/>
      <c r="H2718" s="119">
        <f>ROUND(H2716+H2709+H2702+H2690,0)</f>
        <v>75356</v>
      </c>
      <c r="J2718" s="361"/>
    </row>
    <row r="2719" spans="2:11" s="349" customFormat="1" ht="12.75" x14ac:dyDescent="0.2">
      <c r="B2719" s="203"/>
      <c r="C2719" s="65"/>
      <c r="D2719" s="66"/>
      <c r="E2719" s="66"/>
      <c r="F2719" s="67"/>
      <c r="G2719" s="65"/>
      <c r="H2719" s="204"/>
    </row>
    <row r="2720" spans="2:11" s="349" customFormat="1" ht="12.75" x14ac:dyDescent="0.2">
      <c r="B2720" s="208" t="s">
        <v>187</v>
      </c>
      <c r="C2720" s="65"/>
      <c r="D2720" s="66"/>
      <c r="E2720" s="66"/>
      <c r="F2720" s="67"/>
      <c r="G2720" s="65"/>
      <c r="H2720" s="204"/>
    </row>
    <row r="2721" spans="2:8" s="349" customFormat="1" ht="12.75" x14ac:dyDescent="0.2">
      <c r="B2721" s="226" t="s">
        <v>31</v>
      </c>
      <c r="C2721" s="121"/>
      <c r="D2721" s="122"/>
      <c r="E2721" s="122"/>
      <c r="F2721" s="123" t="s">
        <v>72</v>
      </c>
      <c r="G2721" s="124"/>
      <c r="H2721" s="210"/>
    </row>
    <row r="2722" spans="2:8" s="349" customFormat="1" ht="12.75" x14ac:dyDescent="0.2">
      <c r="B2722" s="851" t="s">
        <v>24</v>
      </c>
      <c r="C2722" s="851"/>
      <c r="D2722" s="125"/>
      <c r="E2722" s="125"/>
      <c r="F2722" s="343">
        <f>F2655</f>
        <v>0.2</v>
      </c>
      <c r="G2722" s="127"/>
      <c r="H2722" s="227">
        <f>H2718*F2722</f>
        <v>15071.2</v>
      </c>
    </row>
    <row r="2723" spans="2:8" s="349" customFormat="1" ht="12.75" x14ac:dyDescent="0.2">
      <c r="B2723" s="851" t="s">
        <v>25</v>
      </c>
      <c r="C2723" s="851"/>
      <c r="D2723" s="125"/>
      <c r="E2723" s="125"/>
      <c r="F2723" s="343">
        <f t="shared" ref="F2723:F2724" si="65">F2656</f>
        <v>0.05</v>
      </c>
      <c r="G2723" s="127"/>
      <c r="H2723" s="227">
        <f>H2718*F2723</f>
        <v>3767.8</v>
      </c>
    </row>
    <row r="2724" spans="2:8" s="349" customFormat="1" ht="12.75" x14ac:dyDescent="0.2">
      <c r="B2724" s="921" t="s">
        <v>27</v>
      </c>
      <c r="C2724" s="921"/>
      <c r="D2724" s="125"/>
      <c r="E2724" s="125"/>
      <c r="F2724" s="343">
        <f t="shared" si="65"/>
        <v>0.05</v>
      </c>
      <c r="G2724" s="127"/>
      <c r="H2724" s="227">
        <f>H2718*F2724</f>
        <v>3767.8</v>
      </c>
    </row>
    <row r="2725" spans="2:8" s="349" customFormat="1" ht="12.75" x14ac:dyDescent="0.2">
      <c r="B2725" s="203"/>
      <c r="C2725" s="65"/>
      <c r="D2725" s="66"/>
      <c r="E2725" s="66"/>
      <c r="F2725" s="67"/>
      <c r="G2725" s="115" t="s">
        <v>165</v>
      </c>
      <c r="H2725" s="214">
        <f>+SUM(H2722:H2724)</f>
        <v>22606.799999999999</v>
      </c>
    </row>
    <row r="2726" spans="2:8" s="349" customFormat="1" ht="12.75" x14ac:dyDescent="0.2">
      <c r="B2726" s="203"/>
      <c r="C2726" s="65"/>
      <c r="D2726" s="66"/>
      <c r="E2726" s="66"/>
      <c r="F2726" s="67"/>
      <c r="G2726" s="65"/>
      <c r="H2726" s="204"/>
    </row>
    <row r="2727" spans="2:8" s="349" customFormat="1" ht="12.75" x14ac:dyDescent="0.2">
      <c r="B2727" s="203"/>
      <c r="C2727" s="129" t="s">
        <v>188</v>
      </c>
      <c r="D2727" s="66"/>
      <c r="E2727" s="66"/>
      <c r="F2727" s="117" t="s">
        <v>189</v>
      </c>
      <c r="G2727" s="118"/>
      <c r="H2727" s="228">
        <f>H2718+H2725</f>
        <v>97962.8</v>
      </c>
    </row>
    <row r="2728" spans="2:8" s="349" customFormat="1" ht="12.75" x14ac:dyDescent="0.2">
      <c r="B2728" s="362"/>
      <c r="C2728" s="363"/>
      <c r="D2728" s="363"/>
      <c r="E2728" s="363"/>
      <c r="F2728" s="363"/>
      <c r="G2728" s="363"/>
      <c r="H2728" s="364"/>
    </row>
    <row r="2729" spans="2:8" s="349" customFormat="1" ht="12.75" x14ac:dyDescent="0.2">
      <c r="B2729" s="362"/>
      <c r="C2729" s="363"/>
      <c r="D2729" s="363"/>
      <c r="E2729" s="363"/>
      <c r="F2729" s="134" t="s">
        <v>190</v>
      </c>
      <c r="G2729" s="132"/>
      <c r="H2729" s="364"/>
    </row>
    <row r="2730" spans="2:8" s="349" customFormat="1" ht="12.75" x14ac:dyDescent="0.2">
      <c r="B2730" s="362"/>
      <c r="C2730" s="363"/>
      <c r="D2730" s="363"/>
      <c r="E2730" s="363"/>
      <c r="F2730" s="134" t="s">
        <v>191</v>
      </c>
      <c r="G2730" s="132" t="s">
        <v>304</v>
      </c>
      <c r="H2730" s="364"/>
    </row>
    <row r="2731" spans="2:8" s="349" customFormat="1" ht="12.75" x14ac:dyDescent="0.2">
      <c r="B2731" s="362"/>
      <c r="C2731" s="363"/>
      <c r="D2731" s="363"/>
      <c r="E2731" s="363"/>
      <c r="F2731" s="134" t="s">
        <v>305</v>
      </c>
      <c r="G2731" s="132"/>
      <c r="H2731" s="364"/>
    </row>
    <row r="2732" spans="2:8" s="349" customFormat="1" ht="12.75" x14ac:dyDescent="0.2">
      <c r="B2732" s="362"/>
      <c r="C2732" s="363"/>
      <c r="D2732" s="363"/>
      <c r="E2732" s="363"/>
      <c r="F2732" s="134" t="s">
        <v>193</v>
      </c>
      <c r="G2732" s="132"/>
      <c r="H2732" s="364"/>
    </row>
    <row r="2733" spans="2:8" s="349" customFormat="1" ht="12.75" x14ac:dyDescent="0.2">
      <c r="B2733" s="362"/>
      <c r="C2733" s="363"/>
      <c r="D2733" s="363"/>
      <c r="E2733" s="363"/>
      <c r="F2733" s="363"/>
      <c r="G2733" s="363"/>
      <c r="H2733" s="364"/>
    </row>
    <row r="2734" spans="2:8" s="349" customFormat="1" ht="12.75" x14ac:dyDescent="0.2">
      <c r="B2734" s="362"/>
      <c r="C2734" s="135" t="s">
        <v>194</v>
      </c>
      <c r="D2734" s="363"/>
      <c r="E2734" s="363"/>
      <c r="F2734" s="363"/>
      <c r="G2734" s="363"/>
      <c r="H2734" s="364"/>
    </row>
    <row r="2735" spans="2:8" s="349" customFormat="1" ht="12.75" x14ac:dyDescent="0.2">
      <c r="B2735" s="362"/>
      <c r="C2735" s="136" t="s">
        <v>195</v>
      </c>
      <c r="D2735" s="363"/>
      <c r="E2735" s="363"/>
      <c r="F2735" s="363"/>
      <c r="G2735" s="363"/>
      <c r="H2735" s="364"/>
    </row>
    <row r="2736" spans="2:8" s="349" customFormat="1" ht="12.75" x14ac:dyDescent="0.2">
      <c r="B2736" s="362"/>
      <c r="C2736" s="137">
        <v>1</v>
      </c>
      <c r="D2736" s="363"/>
      <c r="E2736" s="363"/>
      <c r="F2736" s="363"/>
      <c r="G2736" s="363"/>
      <c r="H2736" s="364"/>
    </row>
    <row r="2737" spans="2:8" s="349" customFormat="1" ht="12.75" x14ac:dyDescent="0.2">
      <c r="B2737" s="362"/>
      <c r="C2737" s="137">
        <v>2</v>
      </c>
      <c r="D2737" s="363"/>
      <c r="E2737" s="363"/>
      <c r="F2737" s="363"/>
      <c r="G2737" s="363"/>
      <c r="H2737" s="364"/>
    </row>
    <row r="2738" spans="2:8" s="349" customFormat="1" ht="12.75" x14ac:dyDescent="0.2">
      <c r="B2738" s="362"/>
      <c r="C2738" s="137">
        <v>3</v>
      </c>
      <c r="D2738" s="363"/>
      <c r="E2738" s="363"/>
      <c r="F2738" s="363"/>
      <c r="G2738" s="363"/>
      <c r="H2738" s="364"/>
    </row>
    <row r="2739" spans="2:8" s="349" customFormat="1" ht="12.75" x14ac:dyDescent="0.2">
      <c r="B2739" s="362"/>
      <c r="C2739" s="137"/>
      <c r="D2739" s="363"/>
      <c r="E2739" s="363"/>
      <c r="F2739" s="134" t="s">
        <v>190</v>
      </c>
      <c r="G2739" s="363"/>
      <c r="H2739" s="364"/>
    </row>
    <row r="2740" spans="2:8" s="349" customFormat="1" ht="12.75" x14ac:dyDescent="0.2">
      <c r="B2740" s="362"/>
      <c r="C2740" s="363"/>
      <c r="D2740" s="363"/>
      <c r="E2740" s="363"/>
      <c r="F2740" s="134" t="s">
        <v>191</v>
      </c>
      <c r="G2740" s="363"/>
      <c r="H2740" s="364"/>
    </row>
    <row r="2741" spans="2:8" s="349" customFormat="1" ht="12.75" x14ac:dyDescent="0.2">
      <c r="B2741" s="362"/>
      <c r="C2741" s="363"/>
      <c r="D2741" s="363"/>
      <c r="E2741" s="363"/>
      <c r="F2741" s="134" t="s">
        <v>196</v>
      </c>
      <c r="G2741" s="363"/>
      <c r="H2741" s="364"/>
    </row>
    <row r="2742" spans="2:8" s="349" customFormat="1" ht="12.75" x14ac:dyDescent="0.2">
      <c r="B2742" s="362"/>
      <c r="C2742" s="363"/>
      <c r="D2742" s="363"/>
      <c r="E2742" s="363"/>
      <c r="F2742" s="134" t="s">
        <v>193</v>
      </c>
      <c r="G2742" s="363"/>
      <c r="H2742" s="364"/>
    </row>
    <row r="2743" spans="2:8" s="349" customFormat="1" ht="13.5" thickBot="1" x14ac:dyDescent="0.25">
      <c r="B2743" s="365"/>
      <c r="C2743" s="366"/>
      <c r="D2743" s="366"/>
      <c r="E2743" s="366"/>
      <c r="F2743" s="140"/>
      <c r="G2743" s="366"/>
      <c r="H2743" s="367"/>
    </row>
    <row r="2744" spans="2:8" s="197" customFormat="1" x14ac:dyDescent="0.25">
      <c r="B2744" s="853"/>
      <c r="C2744" s="854"/>
      <c r="D2744" s="859" t="s">
        <v>148</v>
      </c>
      <c r="E2744" s="860"/>
      <c r="F2744" s="861"/>
      <c r="G2744" s="198" t="s">
        <v>149</v>
      </c>
      <c r="H2744" s="199" t="s">
        <v>150</v>
      </c>
    </row>
    <row r="2745" spans="2:8" s="197" customFormat="1" x14ac:dyDescent="0.25">
      <c r="B2745" s="855"/>
      <c r="C2745" s="856"/>
      <c r="D2745" s="862"/>
      <c r="E2745" s="863"/>
      <c r="F2745" s="864"/>
      <c r="G2745" s="59" t="s">
        <v>151</v>
      </c>
      <c r="H2745" s="200"/>
    </row>
    <row r="2746" spans="2:8" s="197" customFormat="1" x14ac:dyDescent="0.25">
      <c r="B2746" s="855"/>
      <c r="C2746" s="856"/>
      <c r="D2746" s="862"/>
      <c r="E2746" s="863"/>
      <c r="F2746" s="864"/>
      <c r="G2746" s="59" t="s">
        <v>152</v>
      </c>
      <c r="H2746" s="201">
        <v>44901</v>
      </c>
    </row>
    <row r="2747" spans="2:8" s="197" customFormat="1" x14ac:dyDescent="0.25">
      <c r="B2747" s="857"/>
      <c r="C2747" s="858"/>
      <c r="D2747" s="865"/>
      <c r="E2747" s="866"/>
      <c r="F2747" s="867"/>
      <c r="G2747" s="62"/>
      <c r="H2747" s="202"/>
    </row>
    <row r="2748" spans="2:8" s="197" customFormat="1" x14ac:dyDescent="0.25">
      <c r="B2748" s="203"/>
      <c r="C2748" s="65"/>
      <c r="D2748" s="66"/>
      <c r="E2748" s="66"/>
      <c r="F2748" s="67"/>
      <c r="G2748" s="65"/>
      <c r="H2748" s="204"/>
    </row>
    <row r="2749" spans="2:8" s="197" customFormat="1" ht="25.5" customHeight="1" x14ac:dyDescent="0.25">
      <c r="B2749" s="205" t="s">
        <v>153</v>
      </c>
      <c r="C2749" s="868" t="str">
        <f>PRESUPUESTO!F61</f>
        <v>Suministro e instalacion de Lavaplatos institucional, incluye griferia mezcladora color negro, canastilla y sifon.</v>
      </c>
      <c r="D2749" s="868"/>
      <c r="E2749" s="868"/>
      <c r="F2749" s="868"/>
      <c r="G2749" s="868"/>
      <c r="H2749" s="206" t="s">
        <v>154</v>
      </c>
    </row>
    <row r="2750" spans="2:8" s="197" customFormat="1" ht="25.5" customHeight="1" x14ac:dyDescent="0.25">
      <c r="B2750" s="648">
        <f>PRESUPUESTO!B61</f>
        <v>8.01</v>
      </c>
      <c r="C2750" s="868"/>
      <c r="D2750" s="868"/>
      <c r="E2750" s="868"/>
      <c r="F2750" s="868"/>
      <c r="G2750" s="868"/>
      <c r="H2750" s="206" t="str">
        <f>PRESUPUESTO!G61</f>
        <v>UND</v>
      </c>
    </row>
    <row r="2751" spans="2:8" s="197" customFormat="1" x14ac:dyDescent="0.25">
      <c r="B2751" s="208" t="s">
        <v>155</v>
      </c>
      <c r="C2751" s="65"/>
      <c r="D2751" s="66"/>
      <c r="E2751" s="66"/>
      <c r="F2751" s="67"/>
      <c r="G2751" s="65"/>
      <c r="H2751" s="204"/>
    </row>
    <row r="2752" spans="2:8" s="197" customFormat="1" x14ac:dyDescent="0.25">
      <c r="B2752" s="209" t="s">
        <v>156</v>
      </c>
      <c r="C2752" s="74"/>
      <c r="D2752" s="75" t="s">
        <v>157</v>
      </c>
      <c r="E2752" s="75" t="s">
        <v>158</v>
      </c>
      <c r="F2752" s="75" t="s">
        <v>159</v>
      </c>
      <c r="G2752" s="76" t="s">
        <v>160</v>
      </c>
      <c r="H2752" s="210"/>
    </row>
    <row r="2753" spans="2:11" s="197" customFormat="1" ht="14.45" customHeight="1" x14ac:dyDescent="0.25">
      <c r="B2753" s="872" t="s">
        <v>161</v>
      </c>
      <c r="C2753" s="872"/>
      <c r="D2753" s="157" t="s">
        <v>162</v>
      </c>
      <c r="E2753" s="332">
        <v>0.05</v>
      </c>
      <c r="F2753" s="160">
        <f>+H2783</f>
        <v>117043.33333333333</v>
      </c>
      <c r="G2753" s="333">
        <f>F2753*E2753</f>
        <v>5852.166666666667</v>
      </c>
      <c r="H2753" s="878"/>
    </row>
    <row r="2754" spans="2:11" s="197" customFormat="1" x14ac:dyDescent="0.25">
      <c r="B2754" s="872"/>
      <c r="C2754" s="872"/>
      <c r="D2754" s="157"/>
      <c r="E2754" s="98"/>
      <c r="F2754" s="371"/>
      <c r="G2754" s="372">
        <f>+F2754*E2754</f>
        <v>0</v>
      </c>
      <c r="H2754" s="879"/>
    </row>
    <row r="2755" spans="2:11" s="197" customFormat="1" ht="15" customHeight="1" x14ac:dyDescent="0.25">
      <c r="B2755" s="869"/>
      <c r="C2755" s="869"/>
      <c r="D2755" s="98"/>
      <c r="E2755" s="98"/>
      <c r="F2755" s="371"/>
      <c r="G2755" s="372">
        <f>+F2755*E2755</f>
        <v>0</v>
      </c>
      <c r="H2755" s="879"/>
      <c r="K2755" s="334"/>
    </row>
    <row r="2756" spans="2:11" s="197" customFormat="1" ht="15" customHeight="1" x14ac:dyDescent="0.25">
      <c r="B2756" s="872"/>
      <c r="C2756" s="872"/>
      <c r="D2756" s="98"/>
      <c r="E2756" s="98"/>
      <c r="F2756" s="371"/>
      <c r="G2756" s="372">
        <f>+F2756*E2756</f>
        <v>0</v>
      </c>
      <c r="H2756" s="880"/>
      <c r="K2756" s="212"/>
    </row>
    <row r="2757" spans="2:11" s="197" customFormat="1" x14ac:dyDescent="0.25">
      <c r="B2757" s="213"/>
      <c r="C2757" s="175"/>
      <c r="D2757" s="176"/>
      <c r="E2757" s="176"/>
      <c r="F2757" s="177"/>
      <c r="G2757" s="178" t="s">
        <v>165</v>
      </c>
      <c r="H2757" s="373">
        <f>+SUM(G2753:G2756)</f>
        <v>5852.166666666667</v>
      </c>
    </row>
    <row r="2758" spans="2:11" s="197" customFormat="1" x14ac:dyDescent="0.25">
      <c r="B2758" s="213"/>
      <c r="C2758" s="175"/>
      <c r="D2758" s="176"/>
      <c r="E2758" s="176"/>
      <c r="F2758" s="177"/>
      <c r="G2758" s="175"/>
      <c r="H2758" s="204"/>
      <c r="K2758" s="215"/>
    </row>
    <row r="2759" spans="2:11" s="197" customFormat="1" x14ac:dyDescent="0.25">
      <c r="B2759" s="216" t="s">
        <v>166</v>
      </c>
      <c r="C2759" s="175"/>
      <c r="D2759" s="176"/>
      <c r="E2759" s="176"/>
      <c r="F2759" s="177"/>
      <c r="G2759" s="175"/>
      <c r="H2759" s="204"/>
      <c r="K2759" s="212"/>
    </row>
    <row r="2760" spans="2:11" s="197" customFormat="1" x14ac:dyDescent="0.25">
      <c r="B2760" s="209" t="s">
        <v>156</v>
      </c>
      <c r="C2760" s="74"/>
      <c r="D2760" s="75" t="s">
        <v>157</v>
      </c>
      <c r="E2760" s="75" t="s">
        <v>158</v>
      </c>
      <c r="F2760" s="158" t="s">
        <v>160</v>
      </c>
      <c r="G2760" s="76" t="s">
        <v>167</v>
      </c>
      <c r="H2760" s="210"/>
    </row>
    <row r="2761" spans="2:11" s="197" customFormat="1" x14ac:dyDescent="0.25">
      <c r="B2761" s="876" t="s">
        <v>168</v>
      </c>
      <c r="C2761" s="881"/>
      <c r="D2761" s="300" t="s">
        <v>169</v>
      </c>
      <c r="E2761" s="300">
        <f>+E2753</f>
        <v>0.05</v>
      </c>
      <c r="F2761" s="374">
        <f>+F2753</f>
        <v>117043.33333333333</v>
      </c>
      <c r="G2761" s="375">
        <f t="shared" ref="G2761:G2768" si="66">F2761*E2761</f>
        <v>5852.166666666667</v>
      </c>
      <c r="H2761" s="878"/>
    </row>
    <row r="2762" spans="2:11" s="197" customFormat="1" ht="26.45" customHeight="1" x14ac:dyDescent="0.25">
      <c r="B2762" s="877" t="s">
        <v>311</v>
      </c>
      <c r="C2762" s="877"/>
      <c r="D2762" s="157" t="s">
        <v>20</v>
      </c>
      <c r="E2762" s="312">
        <v>1</v>
      </c>
      <c r="F2762" s="369">
        <v>182000</v>
      </c>
      <c r="G2762" s="372">
        <f t="shared" si="66"/>
        <v>182000</v>
      </c>
      <c r="H2762" s="879"/>
    </row>
    <row r="2763" spans="2:11" s="197" customFormat="1" ht="15" customHeight="1" x14ac:dyDescent="0.25">
      <c r="B2763" s="153" t="s">
        <v>312</v>
      </c>
      <c r="C2763" s="153"/>
      <c r="D2763" s="157" t="s">
        <v>20</v>
      </c>
      <c r="E2763" s="312">
        <v>0.5</v>
      </c>
      <c r="F2763" s="217">
        <v>53000</v>
      </c>
      <c r="G2763" s="372">
        <f t="shared" si="66"/>
        <v>26500</v>
      </c>
      <c r="H2763" s="879"/>
    </row>
    <row r="2764" spans="2:11" s="197" customFormat="1" x14ac:dyDescent="0.25">
      <c r="B2764" s="869" t="s">
        <v>313</v>
      </c>
      <c r="C2764" s="869"/>
      <c r="D2764" s="157" t="s">
        <v>20</v>
      </c>
      <c r="E2764" s="157">
        <v>1</v>
      </c>
      <c r="F2764" s="164">
        <v>145000</v>
      </c>
      <c r="G2764" s="372">
        <f t="shared" si="66"/>
        <v>145000</v>
      </c>
      <c r="H2764" s="879"/>
    </row>
    <row r="2765" spans="2:11" s="197" customFormat="1" x14ac:dyDescent="0.25">
      <c r="B2765" s="869" t="s">
        <v>258</v>
      </c>
      <c r="C2765" s="869"/>
      <c r="D2765" s="157" t="s">
        <v>20</v>
      </c>
      <c r="E2765" s="312">
        <f>+E2764</f>
        <v>1</v>
      </c>
      <c r="F2765" s="160">
        <v>22000</v>
      </c>
      <c r="G2765" s="372">
        <f t="shared" si="66"/>
        <v>22000</v>
      </c>
      <c r="H2765" s="879"/>
    </row>
    <row r="2766" spans="2:11" s="197" customFormat="1" ht="15" customHeight="1" x14ac:dyDescent="0.25">
      <c r="B2766" s="869" t="s">
        <v>315</v>
      </c>
      <c r="C2766" s="869"/>
      <c r="D2766" s="157" t="s">
        <v>20</v>
      </c>
      <c r="E2766" s="157">
        <v>1</v>
      </c>
      <c r="F2766" s="164">
        <v>65900</v>
      </c>
      <c r="G2766" s="372">
        <f t="shared" si="66"/>
        <v>65900</v>
      </c>
      <c r="H2766" s="879"/>
    </row>
    <row r="2767" spans="2:11" s="197" customFormat="1" x14ac:dyDescent="0.25">
      <c r="B2767" s="875"/>
      <c r="C2767" s="875"/>
      <c r="D2767" s="157"/>
      <c r="E2767" s="157"/>
      <c r="F2767" s="370"/>
      <c r="G2767" s="372">
        <f t="shared" si="66"/>
        <v>0</v>
      </c>
      <c r="H2767" s="879"/>
    </row>
    <row r="2768" spans="2:11" s="197" customFormat="1" x14ac:dyDescent="0.25">
      <c r="B2768" s="875"/>
      <c r="C2768" s="875"/>
      <c r="D2768" s="157"/>
      <c r="E2768" s="157"/>
      <c r="F2768" s="370"/>
      <c r="G2768" s="372">
        <f t="shared" si="66"/>
        <v>0</v>
      </c>
      <c r="H2768" s="880"/>
    </row>
    <row r="2769" spans="2:8" s="197" customFormat="1" x14ac:dyDescent="0.25">
      <c r="B2769" s="213"/>
      <c r="C2769" s="175"/>
      <c r="D2769" s="176"/>
      <c r="E2769" s="176"/>
      <c r="F2769" s="177"/>
      <c r="G2769" s="178" t="s">
        <v>165</v>
      </c>
      <c r="H2769" s="373">
        <f>+SUM(G2761:G2768)</f>
        <v>447252.16666666663</v>
      </c>
    </row>
    <row r="2770" spans="2:8" s="197" customFormat="1" x14ac:dyDescent="0.25">
      <c r="B2770" s="213"/>
      <c r="C2770" s="175"/>
      <c r="D2770" s="176"/>
      <c r="E2770" s="176"/>
      <c r="F2770" s="177"/>
      <c r="G2770" s="175"/>
      <c r="H2770" s="204"/>
    </row>
    <row r="2771" spans="2:8" s="197" customFormat="1" x14ac:dyDescent="0.25">
      <c r="B2771" s="216" t="s">
        <v>174</v>
      </c>
      <c r="C2771" s="175"/>
      <c r="D2771" s="176"/>
      <c r="E2771" s="176"/>
      <c r="F2771" s="177"/>
      <c r="G2771" s="175"/>
      <c r="H2771" s="204"/>
    </row>
    <row r="2772" spans="2:8" s="197" customFormat="1" x14ac:dyDescent="0.25">
      <c r="B2772" s="209" t="s">
        <v>156</v>
      </c>
      <c r="C2772" s="74"/>
      <c r="D2772" s="75" t="s">
        <v>175</v>
      </c>
      <c r="E2772" s="75" t="s">
        <v>176</v>
      </c>
      <c r="F2772" s="158" t="s">
        <v>177</v>
      </c>
      <c r="G2772" s="76" t="s">
        <v>178</v>
      </c>
      <c r="H2772" s="218" t="s">
        <v>160</v>
      </c>
    </row>
    <row r="2773" spans="2:8" s="197" customFormat="1" x14ac:dyDescent="0.25">
      <c r="B2773" s="876"/>
      <c r="C2773" s="876"/>
      <c r="D2773" s="157"/>
      <c r="E2773" s="165"/>
      <c r="F2773" s="166"/>
      <c r="G2773" s="372">
        <f>F2773*E2773</f>
        <v>0</v>
      </c>
      <c r="H2773" s="376">
        <f>+E2773*F2773*G2773</f>
        <v>0</v>
      </c>
    </row>
    <row r="2774" spans="2:8" s="197" customFormat="1" x14ac:dyDescent="0.25">
      <c r="B2774" s="869"/>
      <c r="C2774" s="869"/>
      <c r="D2774" s="157"/>
      <c r="E2774" s="165"/>
      <c r="F2774" s="167"/>
      <c r="G2774" s="372">
        <f>F2774*E2774</f>
        <v>0</v>
      </c>
      <c r="H2774" s="376">
        <f>+E2774*F2774*G2774</f>
        <v>0</v>
      </c>
    </row>
    <row r="2775" spans="2:8" s="197" customFormat="1" x14ac:dyDescent="0.25">
      <c r="B2775" s="875"/>
      <c r="C2775" s="875"/>
      <c r="D2775" s="157"/>
      <c r="E2775" s="165"/>
      <c r="F2775" s="168"/>
      <c r="G2775" s="372">
        <f>F2775*E2775</f>
        <v>0</v>
      </c>
      <c r="H2775" s="376">
        <f>+E2775*F2775*G2775</f>
        <v>0</v>
      </c>
    </row>
    <row r="2776" spans="2:8" s="197" customFormat="1" x14ac:dyDescent="0.25">
      <c r="B2776" s="213"/>
      <c r="C2776" s="175"/>
      <c r="D2776" s="176"/>
      <c r="E2776" s="176"/>
      <c r="F2776" s="177"/>
      <c r="G2776" s="178" t="s">
        <v>165</v>
      </c>
      <c r="H2776" s="373">
        <f>+SUM(H2773:H2775)</f>
        <v>0</v>
      </c>
    </row>
    <row r="2777" spans="2:8" s="197" customFormat="1" x14ac:dyDescent="0.25">
      <c r="B2777" s="213"/>
      <c r="C2777" s="175"/>
      <c r="D2777" s="176"/>
      <c r="E2777" s="176"/>
      <c r="F2777" s="177"/>
      <c r="G2777" s="175"/>
      <c r="H2777" s="204"/>
    </row>
    <row r="2778" spans="2:8" s="197" customFormat="1" x14ac:dyDescent="0.25">
      <c r="B2778" s="216" t="s">
        <v>179</v>
      </c>
      <c r="C2778" s="175"/>
      <c r="D2778" s="176"/>
      <c r="E2778" s="176"/>
      <c r="F2778" s="177"/>
      <c r="G2778" s="175"/>
      <c r="H2778" s="204"/>
    </row>
    <row r="2779" spans="2:8" s="197" customFormat="1" x14ac:dyDescent="0.25">
      <c r="B2779" s="220" t="s">
        <v>180</v>
      </c>
      <c r="C2779" s="169" t="s">
        <v>181</v>
      </c>
      <c r="D2779" s="75" t="s">
        <v>182</v>
      </c>
      <c r="E2779" s="75" t="s">
        <v>183</v>
      </c>
      <c r="F2779" s="158" t="s">
        <v>184</v>
      </c>
      <c r="G2779" s="170" t="s">
        <v>185</v>
      </c>
      <c r="H2779" s="210"/>
    </row>
    <row r="2780" spans="2:8" s="197" customFormat="1" x14ac:dyDescent="0.25">
      <c r="B2780" s="221" t="s">
        <v>81</v>
      </c>
      <c r="C2780" s="110">
        <f>+VLOOKUP(B2780,MO!$D$13:$E$80,2,FALSE)</f>
        <v>94900</v>
      </c>
      <c r="D2780" s="222">
        <v>0.85</v>
      </c>
      <c r="E2780" s="372">
        <f>C2780+(C2780*D2780)</f>
        <v>175565</v>
      </c>
      <c r="F2780" s="172">
        <v>2</v>
      </c>
      <c r="G2780" s="377">
        <f>+E2780/F2780</f>
        <v>87782.5</v>
      </c>
      <c r="H2780" s="878"/>
    </row>
    <row r="2781" spans="2:8" s="197" customFormat="1" x14ac:dyDescent="0.25">
      <c r="B2781" s="221" t="s">
        <v>85</v>
      </c>
      <c r="C2781" s="110">
        <f>+VLOOKUP(B2781,MO!$D$13:$E$80,2,FALSE)</f>
        <v>47450</v>
      </c>
      <c r="D2781" s="222">
        <v>0.85</v>
      </c>
      <c r="E2781" s="372">
        <f>C2781+(C2781*D2781)</f>
        <v>87782.5</v>
      </c>
      <c r="F2781" s="172">
        <f>+F2780*1.5</f>
        <v>3</v>
      </c>
      <c r="G2781" s="377">
        <f>+E2781/F2781</f>
        <v>29260.833333333332</v>
      </c>
      <c r="H2781" s="879"/>
    </row>
    <row r="2782" spans="2:8" s="197" customFormat="1" x14ac:dyDescent="0.25">
      <c r="B2782" s="223"/>
      <c r="C2782" s="110"/>
      <c r="D2782" s="222"/>
      <c r="E2782" s="224"/>
      <c r="F2782" s="172"/>
      <c r="G2782" s="377"/>
      <c r="H2782" s="880"/>
    </row>
    <row r="2783" spans="2:8" s="197" customFormat="1" x14ac:dyDescent="0.25">
      <c r="B2783" s="203"/>
      <c r="C2783" s="65"/>
      <c r="D2783" s="66"/>
      <c r="E2783" s="66"/>
      <c r="F2783" s="67"/>
      <c r="G2783" s="115" t="s">
        <v>165</v>
      </c>
      <c r="H2783" s="373">
        <f>+SUM(G2780:G2782)</f>
        <v>117043.33333333333</v>
      </c>
    </row>
    <row r="2784" spans="2:8" s="197" customFormat="1" x14ac:dyDescent="0.25">
      <c r="B2784" s="203"/>
      <c r="C2784" s="65"/>
      <c r="D2784" s="66"/>
      <c r="E2784" s="66"/>
      <c r="F2784" s="67"/>
      <c r="G2784" s="65"/>
      <c r="H2784" s="225"/>
    </row>
    <row r="2785" spans="2:8" s="197" customFormat="1" ht="15.75" x14ac:dyDescent="0.25">
      <c r="B2785" s="203"/>
      <c r="C2785" s="65"/>
      <c r="D2785" s="66"/>
      <c r="E2785" s="66"/>
      <c r="F2785" s="117" t="s">
        <v>186</v>
      </c>
      <c r="G2785" s="118"/>
      <c r="H2785" s="119">
        <f>ROUND(H2783+H2776+H2769+H2757,0)</f>
        <v>570148</v>
      </c>
    </row>
    <row r="2786" spans="2:8" s="197" customFormat="1" x14ac:dyDescent="0.25">
      <c r="B2786" s="203"/>
      <c r="C2786" s="65"/>
      <c r="D2786" s="66"/>
      <c r="E2786" s="66"/>
      <c r="F2786" s="67"/>
      <c r="G2786" s="65"/>
      <c r="H2786" s="204"/>
    </row>
    <row r="2787" spans="2:8" s="197" customFormat="1" x14ac:dyDescent="0.25">
      <c r="B2787" s="208" t="s">
        <v>187</v>
      </c>
      <c r="C2787" s="65"/>
      <c r="D2787" s="66"/>
      <c r="E2787" s="66"/>
      <c r="F2787" s="67"/>
      <c r="G2787" s="65"/>
      <c r="H2787" s="204"/>
    </row>
    <row r="2788" spans="2:8" s="197" customFormat="1" x14ac:dyDescent="0.25">
      <c r="B2788" s="226" t="s">
        <v>31</v>
      </c>
      <c r="C2788" s="121"/>
      <c r="D2788" s="122"/>
      <c r="E2788" s="122"/>
      <c r="F2788" s="123" t="s">
        <v>72</v>
      </c>
      <c r="G2788" s="124"/>
      <c r="H2788" s="210"/>
    </row>
    <row r="2789" spans="2:8" s="197" customFormat="1" x14ac:dyDescent="0.25">
      <c r="B2789" s="851" t="s">
        <v>24</v>
      </c>
      <c r="C2789" s="851"/>
      <c r="D2789" s="125"/>
      <c r="E2789" s="125"/>
      <c r="F2789" s="126">
        <f>+F2320</f>
        <v>0.2</v>
      </c>
      <c r="G2789" s="127"/>
      <c r="H2789" s="378">
        <f>H2785*F2789</f>
        <v>114029.6</v>
      </c>
    </row>
    <row r="2790" spans="2:8" s="197" customFormat="1" x14ac:dyDescent="0.25">
      <c r="B2790" s="851" t="s">
        <v>25</v>
      </c>
      <c r="C2790" s="851"/>
      <c r="D2790" s="125"/>
      <c r="E2790" s="125"/>
      <c r="F2790" s="126">
        <f>+F2321</f>
        <v>0.05</v>
      </c>
      <c r="G2790" s="127"/>
      <c r="H2790" s="378">
        <f>H2785*F2790</f>
        <v>28507.4</v>
      </c>
    </row>
    <row r="2791" spans="2:8" s="197" customFormat="1" x14ac:dyDescent="0.25">
      <c r="B2791" s="852" t="s">
        <v>27</v>
      </c>
      <c r="C2791" s="852"/>
      <c r="D2791" s="125"/>
      <c r="E2791" s="125"/>
      <c r="F2791" s="126">
        <f>+F2322</f>
        <v>0.05</v>
      </c>
      <c r="G2791" s="127"/>
      <c r="H2791" s="378">
        <f>H2785*F2791</f>
        <v>28507.4</v>
      </c>
    </row>
    <row r="2792" spans="2:8" s="197" customFormat="1" x14ac:dyDescent="0.25">
      <c r="B2792" s="203"/>
      <c r="C2792" s="65"/>
      <c r="D2792" s="66"/>
      <c r="E2792" s="66"/>
      <c r="F2792" s="67"/>
      <c r="G2792" s="115" t="s">
        <v>165</v>
      </c>
      <c r="H2792" s="373">
        <f>+SUM(H2789:H2791)</f>
        <v>171044.4</v>
      </c>
    </row>
    <row r="2793" spans="2:8" s="197" customFormat="1" x14ac:dyDescent="0.25">
      <c r="B2793" s="203"/>
      <c r="C2793" s="65"/>
      <c r="D2793" s="66"/>
      <c r="E2793" s="66"/>
      <c r="F2793" s="67"/>
      <c r="G2793" s="65"/>
      <c r="H2793" s="204"/>
    </row>
    <row r="2794" spans="2:8" s="197" customFormat="1" x14ac:dyDescent="0.25">
      <c r="B2794" s="203"/>
      <c r="C2794" s="129" t="s">
        <v>188</v>
      </c>
      <c r="D2794" s="66"/>
      <c r="E2794" s="66"/>
      <c r="F2794" s="117" t="s">
        <v>189</v>
      </c>
      <c r="G2794" s="118"/>
      <c r="H2794" s="379">
        <f>H2785+H2792</f>
        <v>741192.4</v>
      </c>
    </row>
    <row r="2795" spans="2:8" s="197" customFormat="1" x14ac:dyDescent="0.25">
      <c r="B2795" s="229"/>
      <c r="C2795" s="185"/>
      <c r="D2795" s="185"/>
      <c r="E2795" s="185"/>
      <c r="F2795" s="185"/>
      <c r="G2795" s="185"/>
      <c r="H2795" s="230"/>
    </row>
    <row r="2796" spans="2:8" s="197" customFormat="1" x14ac:dyDescent="0.25">
      <c r="B2796" s="229"/>
      <c r="C2796" s="185"/>
      <c r="D2796" s="185"/>
      <c r="E2796" s="185"/>
      <c r="F2796" s="134" t="s">
        <v>190</v>
      </c>
      <c r="G2796" s="185"/>
      <c r="H2796" s="230"/>
    </row>
    <row r="2797" spans="2:8" s="197" customFormat="1" x14ac:dyDescent="0.25">
      <c r="B2797" s="229"/>
      <c r="C2797" s="185"/>
      <c r="D2797" s="185"/>
      <c r="E2797" s="185"/>
      <c r="F2797" s="134" t="s">
        <v>191</v>
      </c>
      <c r="G2797" s="185"/>
      <c r="H2797" s="230"/>
    </row>
    <row r="2798" spans="2:8" s="197" customFormat="1" x14ac:dyDescent="0.25">
      <c r="B2798" s="229"/>
      <c r="C2798" s="185"/>
      <c r="D2798" s="185"/>
      <c r="E2798" s="185"/>
      <c r="F2798" s="134" t="s">
        <v>192</v>
      </c>
      <c r="G2798" s="185"/>
      <c r="H2798" s="230"/>
    </row>
    <row r="2799" spans="2:8" s="197" customFormat="1" x14ac:dyDescent="0.25">
      <c r="B2799" s="229"/>
      <c r="C2799" s="185"/>
      <c r="D2799" s="185"/>
      <c r="E2799" s="185"/>
      <c r="F2799" s="134" t="s">
        <v>193</v>
      </c>
      <c r="G2799" s="185"/>
      <c r="H2799" s="230"/>
    </row>
    <row r="2800" spans="2:8" s="197" customFormat="1" x14ac:dyDescent="0.25">
      <c r="B2800" s="229"/>
      <c r="C2800" s="185"/>
      <c r="D2800" s="185"/>
      <c r="E2800" s="185"/>
      <c r="F2800" s="185"/>
      <c r="G2800" s="185"/>
      <c r="H2800" s="230"/>
    </row>
    <row r="2801" spans="2:8" s="197" customFormat="1" x14ac:dyDescent="0.25">
      <c r="B2801" s="229"/>
      <c r="C2801" s="135" t="s">
        <v>194</v>
      </c>
      <c r="D2801" s="185"/>
      <c r="E2801" s="185"/>
      <c r="F2801" s="185"/>
      <c r="G2801" s="185"/>
      <c r="H2801" s="230"/>
    </row>
    <row r="2802" spans="2:8" s="197" customFormat="1" x14ac:dyDescent="0.25">
      <c r="B2802" s="229"/>
      <c r="C2802" s="136" t="s">
        <v>195</v>
      </c>
      <c r="D2802" s="185"/>
      <c r="E2802" s="185"/>
      <c r="F2802" s="185"/>
      <c r="G2802" s="185"/>
      <c r="H2802" s="230"/>
    </row>
    <row r="2803" spans="2:8" s="197" customFormat="1" x14ac:dyDescent="0.25">
      <c r="B2803" s="229"/>
      <c r="C2803" s="137">
        <v>1</v>
      </c>
      <c r="D2803" s="185"/>
      <c r="E2803" s="185"/>
      <c r="F2803" s="185"/>
      <c r="G2803" s="185"/>
      <c r="H2803" s="230"/>
    </row>
    <row r="2804" spans="2:8" s="197" customFormat="1" x14ac:dyDescent="0.25">
      <c r="B2804" s="229"/>
      <c r="C2804" s="137">
        <v>2</v>
      </c>
      <c r="D2804" s="185"/>
      <c r="E2804" s="185"/>
      <c r="F2804" s="185"/>
      <c r="G2804" s="185"/>
      <c r="H2804" s="230"/>
    </row>
    <row r="2805" spans="2:8" s="197" customFormat="1" x14ac:dyDescent="0.25">
      <c r="B2805" s="229"/>
      <c r="C2805" s="137">
        <v>3</v>
      </c>
      <c r="D2805" s="185"/>
      <c r="E2805" s="185"/>
      <c r="F2805" s="185"/>
      <c r="G2805" s="185"/>
      <c r="H2805" s="230"/>
    </row>
    <row r="2806" spans="2:8" s="197" customFormat="1" x14ac:dyDescent="0.25">
      <c r="B2806" s="229"/>
      <c r="C2806" s="137"/>
      <c r="D2806" s="185"/>
      <c r="E2806" s="185"/>
      <c r="F2806" s="134" t="s">
        <v>190</v>
      </c>
      <c r="G2806" s="185"/>
      <c r="H2806" s="230"/>
    </row>
    <row r="2807" spans="2:8" s="197" customFormat="1" x14ac:dyDescent="0.25">
      <c r="B2807" s="229"/>
      <c r="C2807" s="185"/>
      <c r="D2807" s="185"/>
      <c r="E2807" s="185"/>
      <c r="F2807" s="134" t="s">
        <v>191</v>
      </c>
      <c r="G2807" s="185"/>
      <c r="H2807" s="230"/>
    </row>
    <row r="2808" spans="2:8" s="197" customFormat="1" x14ac:dyDescent="0.25">
      <c r="B2808" s="229"/>
      <c r="C2808" s="185"/>
      <c r="D2808" s="185"/>
      <c r="E2808" s="185"/>
      <c r="F2808" s="134" t="s">
        <v>196</v>
      </c>
      <c r="G2808" s="185"/>
      <c r="H2808" s="230"/>
    </row>
    <row r="2809" spans="2:8" s="197" customFormat="1" x14ac:dyDescent="0.25">
      <c r="B2809" s="229"/>
      <c r="C2809" s="185"/>
      <c r="D2809" s="185"/>
      <c r="E2809" s="185"/>
      <c r="F2809" s="134" t="s">
        <v>193</v>
      </c>
      <c r="G2809" s="185"/>
      <c r="H2809" s="230"/>
    </row>
    <row r="2810" spans="2:8" s="197" customFormat="1" x14ac:dyDescent="0.25">
      <c r="B2810" s="231"/>
      <c r="H2810" s="232"/>
    </row>
    <row r="2811" spans="2:8" s="197" customFormat="1" x14ac:dyDescent="0.25">
      <c r="B2811" s="853"/>
      <c r="C2811" s="854"/>
      <c r="D2811" s="859" t="s">
        <v>148</v>
      </c>
      <c r="E2811" s="860"/>
      <c r="F2811" s="861"/>
      <c r="G2811" s="198" t="s">
        <v>149</v>
      </c>
      <c r="H2811" s="199" t="s">
        <v>150</v>
      </c>
    </row>
    <row r="2812" spans="2:8" s="197" customFormat="1" x14ac:dyDescent="0.25">
      <c r="B2812" s="855"/>
      <c r="C2812" s="856"/>
      <c r="D2812" s="862"/>
      <c r="E2812" s="863"/>
      <c r="F2812" s="864"/>
      <c r="G2812" s="59" t="s">
        <v>151</v>
      </c>
      <c r="H2812" s="200"/>
    </row>
    <row r="2813" spans="2:8" s="197" customFormat="1" x14ac:dyDescent="0.25">
      <c r="B2813" s="855"/>
      <c r="C2813" s="856"/>
      <c r="D2813" s="862"/>
      <c r="E2813" s="863"/>
      <c r="F2813" s="864"/>
      <c r="G2813" s="59" t="s">
        <v>152</v>
      </c>
      <c r="H2813" s="201">
        <v>44901</v>
      </c>
    </row>
    <row r="2814" spans="2:8" s="197" customFormat="1" x14ac:dyDescent="0.25">
      <c r="B2814" s="857"/>
      <c r="C2814" s="858"/>
      <c r="D2814" s="865"/>
      <c r="E2814" s="866"/>
      <c r="F2814" s="867"/>
      <c r="G2814" s="62"/>
      <c r="H2814" s="202"/>
    </row>
    <row r="2815" spans="2:8" s="197" customFormat="1" x14ac:dyDescent="0.25">
      <c r="B2815" s="203"/>
      <c r="C2815" s="65"/>
      <c r="D2815" s="66"/>
      <c r="E2815" s="66"/>
      <c r="F2815" s="67"/>
      <c r="G2815" s="65"/>
      <c r="H2815" s="204"/>
    </row>
    <row r="2816" spans="2:8" s="197" customFormat="1" ht="25.5" customHeight="1" x14ac:dyDescent="0.25">
      <c r="B2816" s="205" t="s">
        <v>153</v>
      </c>
      <c r="C2816" s="868" t="str">
        <f>PRESUPUESTO!F62</f>
        <v>Suministro e instalación de meson para cocineta en piedra piedra color Bianco Rhino, incluye cortes para lavaplatos, salpicadero de 20 cm y frentero 4cm.</v>
      </c>
      <c r="D2816" s="868"/>
      <c r="E2816" s="868"/>
      <c r="F2816" s="868"/>
      <c r="G2816" s="868"/>
      <c r="H2816" s="206" t="s">
        <v>154</v>
      </c>
    </row>
    <row r="2817" spans="2:11" s="197" customFormat="1" ht="25.5" customHeight="1" x14ac:dyDescent="0.25">
      <c r="B2817" s="648">
        <f>PRESUPUESTO!B62</f>
        <v>8.02</v>
      </c>
      <c r="C2817" s="868"/>
      <c r="D2817" s="868"/>
      <c r="E2817" s="868"/>
      <c r="F2817" s="868"/>
      <c r="G2817" s="868"/>
      <c r="H2817" s="206" t="str">
        <f>PRESUPUESTO!G62</f>
        <v>M2</v>
      </c>
    </row>
    <row r="2818" spans="2:11" s="197" customFormat="1" x14ac:dyDescent="0.25">
      <c r="B2818" s="208" t="s">
        <v>155</v>
      </c>
      <c r="C2818" s="65"/>
      <c r="D2818" s="66"/>
      <c r="E2818" s="66"/>
      <c r="F2818" s="67"/>
      <c r="G2818" s="65"/>
      <c r="H2818" s="204"/>
    </row>
    <row r="2819" spans="2:11" s="197" customFormat="1" x14ac:dyDescent="0.25">
      <c r="B2819" s="209" t="s">
        <v>156</v>
      </c>
      <c r="C2819" s="74"/>
      <c r="D2819" s="75" t="s">
        <v>157</v>
      </c>
      <c r="E2819" s="75" t="s">
        <v>158</v>
      </c>
      <c r="F2819" s="75" t="s">
        <v>159</v>
      </c>
      <c r="G2819" s="76" t="s">
        <v>160</v>
      </c>
      <c r="H2819" s="210"/>
    </row>
    <row r="2820" spans="2:11" s="197" customFormat="1" ht="14.45" customHeight="1" x14ac:dyDescent="0.25">
      <c r="B2820" s="872" t="s">
        <v>161</v>
      </c>
      <c r="C2820" s="872"/>
      <c r="D2820" s="157" t="s">
        <v>162</v>
      </c>
      <c r="E2820" s="332">
        <v>0.05</v>
      </c>
      <c r="F2820" s="160">
        <f>+H2850</f>
        <v>175565</v>
      </c>
      <c r="G2820" s="333">
        <f>F2820*E2820</f>
        <v>8778.25</v>
      </c>
      <c r="H2820" s="878"/>
    </row>
    <row r="2821" spans="2:11" s="197" customFormat="1" x14ac:dyDescent="0.25">
      <c r="B2821" s="872" t="s">
        <v>443</v>
      </c>
      <c r="C2821" s="872"/>
      <c r="D2821" s="157" t="s">
        <v>444</v>
      </c>
      <c r="E2821" s="98">
        <v>0.2</v>
      </c>
      <c r="F2821" s="371">
        <v>120000</v>
      </c>
      <c r="G2821" s="372">
        <f>+F2821*E2821</f>
        <v>24000</v>
      </c>
      <c r="H2821" s="879"/>
    </row>
    <row r="2822" spans="2:11" s="197" customFormat="1" ht="15" customHeight="1" x14ac:dyDescent="0.25">
      <c r="B2822" s="869"/>
      <c r="C2822" s="869"/>
      <c r="D2822" s="98"/>
      <c r="E2822" s="98"/>
      <c r="F2822" s="371"/>
      <c r="G2822" s="372">
        <f>+F2822*E2822</f>
        <v>0</v>
      </c>
      <c r="H2822" s="879"/>
      <c r="K2822" s="334"/>
    </row>
    <row r="2823" spans="2:11" s="197" customFormat="1" ht="15" customHeight="1" x14ac:dyDescent="0.25">
      <c r="B2823" s="872"/>
      <c r="C2823" s="872"/>
      <c r="D2823" s="98"/>
      <c r="E2823" s="98"/>
      <c r="F2823" s="371"/>
      <c r="G2823" s="372">
        <f>+F2823*E2823</f>
        <v>0</v>
      </c>
      <c r="H2823" s="880"/>
      <c r="K2823" s="212"/>
    </row>
    <row r="2824" spans="2:11" s="197" customFormat="1" x14ac:dyDescent="0.25">
      <c r="B2824" s="213"/>
      <c r="C2824" s="175"/>
      <c r="D2824" s="176"/>
      <c r="E2824" s="176"/>
      <c r="F2824" s="177"/>
      <c r="G2824" s="178" t="s">
        <v>165</v>
      </c>
      <c r="H2824" s="373">
        <f>+SUM(G2820:G2823)</f>
        <v>32778.25</v>
      </c>
    </row>
    <row r="2825" spans="2:11" s="197" customFormat="1" x14ac:dyDescent="0.25">
      <c r="B2825" s="213"/>
      <c r="C2825" s="175"/>
      <c r="D2825" s="176"/>
      <c r="E2825" s="176"/>
      <c r="F2825" s="177"/>
      <c r="G2825" s="175"/>
      <c r="H2825" s="204"/>
      <c r="K2825" s="215"/>
    </row>
    <row r="2826" spans="2:11" s="197" customFormat="1" x14ac:dyDescent="0.25">
      <c r="B2826" s="216" t="s">
        <v>166</v>
      </c>
      <c r="C2826" s="175"/>
      <c r="D2826" s="176"/>
      <c r="E2826" s="176"/>
      <c r="F2826" s="177"/>
      <c r="G2826" s="175"/>
      <c r="H2826" s="204"/>
      <c r="K2826" s="212"/>
    </row>
    <row r="2827" spans="2:11" s="197" customFormat="1" x14ac:dyDescent="0.25">
      <c r="B2827" s="209" t="s">
        <v>156</v>
      </c>
      <c r="C2827" s="74"/>
      <c r="D2827" s="75" t="s">
        <v>157</v>
      </c>
      <c r="E2827" s="75" t="s">
        <v>158</v>
      </c>
      <c r="F2827" s="158" t="s">
        <v>160</v>
      </c>
      <c r="G2827" s="76" t="s">
        <v>167</v>
      </c>
      <c r="H2827" s="210"/>
    </row>
    <row r="2828" spans="2:11" s="197" customFormat="1" x14ac:dyDescent="0.25">
      <c r="B2828" s="876" t="s">
        <v>168</v>
      </c>
      <c r="C2828" s="881"/>
      <c r="D2828" s="300" t="s">
        <v>169</v>
      </c>
      <c r="E2828" s="300">
        <f>+E2820</f>
        <v>0.05</v>
      </c>
      <c r="F2828" s="374">
        <f>+F2820</f>
        <v>175565</v>
      </c>
      <c r="G2828" s="375">
        <f t="shared" ref="G2828:G2835" si="67">F2828*E2828</f>
        <v>8778.25</v>
      </c>
      <c r="H2828" s="878"/>
    </row>
    <row r="2829" spans="2:11" s="197" customFormat="1" ht="26.45" customHeight="1" x14ac:dyDescent="0.25">
      <c r="B2829" s="882" t="s">
        <v>445</v>
      </c>
      <c r="C2829" s="883" t="s">
        <v>449</v>
      </c>
      <c r="D2829" s="431" t="s">
        <v>19</v>
      </c>
      <c r="E2829" s="432">
        <v>4</v>
      </c>
      <c r="F2829" s="433">
        <v>11000</v>
      </c>
      <c r="G2829" s="372">
        <f t="shared" si="67"/>
        <v>44000</v>
      </c>
      <c r="H2829" s="879"/>
    </row>
    <row r="2830" spans="2:11" s="197" customFormat="1" ht="15" customHeight="1" x14ac:dyDescent="0.25">
      <c r="B2830" s="884" t="s">
        <v>446</v>
      </c>
      <c r="C2830" s="885"/>
      <c r="D2830" s="431" t="s">
        <v>19</v>
      </c>
      <c r="E2830" s="432">
        <v>0.02</v>
      </c>
      <c r="F2830" s="433">
        <v>25000</v>
      </c>
      <c r="G2830" s="372">
        <f t="shared" si="67"/>
        <v>500</v>
      </c>
      <c r="H2830" s="879"/>
    </row>
    <row r="2831" spans="2:11" s="197" customFormat="1" ht="16.5" x14ac:dyDescent="0.25">
      <c r="B2831" s="884" t="s">
        <v>447</v>
      </c>
      <c r="C2831" s="885"/>
      <c r="D2831" s="431" t="s">
        <v>169</v>
      </c>
      <c r="E2831" s="431">
        <v>1.4E-2</v>
      </c>
      <c r="F2831" s="164">
        <v>190000</v>
      </c>
      <c r="G2831" s="372">
        <f t="shared" si="67"/>
        <v>2660</v>
      </c>
      <c r="H2831" s="879"/>
    </row>
    <row r="2832" spans="2:11" s="197" customFormat="1" ht="16.5" x14ac:dyDescent="0.25">
      <c r="B2832" s="884" t="s">
        <v>448</v>
      </c>
      <c r="C2832" s="885"/>
      <c r="D2832" s="431" t="s">
        <v>169</v>
      </c>
      <c r="E2832" s="431">
        <v>1.4E-2</v>
      </c>
      <c r="F2832" s="369">
        <v>258000</v>
      </c>
      <c r="G2832" s="372">
        <f t="shared" si="67"/>
        <v>3612</v>
      </c>
      <c r="H2832" s="879"/>
    </row>
    <row r="2833" spans="2:8" s="197" customFormat="1" ht="15" customHeight="1" x14ac:dyDescent="0.25">
      <c r="B2833" s="886" t="s">
        <v>451</v>
      </c>
      <c r="C2833" s="887"/>
      <c r="D2833" s="431" t="s">
        <v>17</v>
      </c>
      <c r="E2833" s="431">
        <v>1.1000000000000001</v>
      </c>
      <c r="F2833" s="434">
        <v>745000</v>
      </c>
      <c r="G2833" s="372">
        <f t="shared" si="67"/>
        <v>819500.00000000012</v>
      </c>
      <c r="H2833" s="879"/>
    </row>
    <row r="2834" spans="2:8" s="197" customFormat="1" x14ac:dyDescent="0.25">
      <c r="B2834" s="875"/>
      <c r="C2834" s="875"/>
      <c r="D2834" s="157"/>
      <c r="E2834" s="157"/>
      <c r="F2834" s="370"/>
      <c r="G2834" s="372">
        <f t="shared" si="67"/>
        <v>0</v>
      </c>
      <c r="H2834" s="879"/>
    </row>
    <row r="2835" spans="2:8" s="197" customFormat="1" x14ac:dyDescent="0.25">
      <c r="B2835" s="875"/>
      <c r="C2835" s="875"/>
      <c r="D2835" s="157"/>
      <c r="E2835" s="157"/>
      <c r="F2835" s="370"/>
      <c r="G2835" s="372">
        <f t="shared" si="67"/>
        <v>0</v>
      </c>
      <c r="H2835" s="880"/>
    </row>
    <row r="2836" spans="2:8" s="197" customFormat="1" x14ac:dyDescent="0.25">
      <c r="B2836" s="213"/>
      <c r="C2836" s="175"/>
      <c r="D2836" s="176"/>
      <c r="E2836" s="176"/>
      <c r="F2836" s="177"/>
      <c r="G2836" s="178" t="s">
        <v>165</v>
      </c>
      <c r="H2836" s="373">
        <f>+SUM(G2828:G2835)</f>
        <v>879050.25000000012</v>
      </c>
    </row>
    <row r="2837" spans="2:8" s="197" customFormat="1" x14ac:dyDescent="0.25">
      <c r="B2837" s="213"/>
      <c r="C2837" s="175"/>
      <c r="D2837" s="176"/>
      <c r="E2837" s="176"/>
      <c r="F2837" s="177"/>
      <c r="G2837" s="175"/>
      <c r="H2837" s="204"/>
    </row>
    <row r="2838" spans="2:8" s="197" customFormat="1" x14ac:dyDescent="0.25">
      <c r="B2838" s="216" t="s">
        <v>174</v>
      </c>
      <c r="C2838" s="175"/>
      <c r="D2838" s="176"/>
      <c r="E2838" s="176"/>
      <c r="F2838" s="177"/>
      <c r="G2838" s="175"/>
      <c r="H2838" s="204"/>
    </row>
    <row r="2839" spans="2:8" s="197" customFormat="1" x14ac:dyDescent="0.25">
      <c r="B2839" s="209" t="s">
        <v>156</v>
      </c>
      <c r="C2839" s="74"/>
      <c r="D2839" s="75" t="s">
        <v>175</v>
      </c>
      <c r="E2839" s="75" t="s">
        <v>176</v>
      </c>
      <c r="F2839" s="158" t="s">
        <v>177</v>
      </c>
      <c r="G2839" s="76" t="s">
        <v>178</v>
      </c>
      <c r="H2839" s="218" t="s">
        <v>160</v>
      </c>
    </row>
    <row r="2840" spans="2:8" s="197" customFormat="1" x14ac:dyDescent="0.25">
      <c r="B2840" s="876"/>
      <c r="C2840" s="876"/>
      <c r="D2840" s="157"/>
      <c r="E2840" s="165"/>
      <c r="F2840" s="166"/>
      <c r="G2840" s="372">
        <f>F2840*E2840</f>
        <v>0</v>
      </c>
      <c r="H2840" s="376">
        <f>+E2840*F2840*G2840</f>
        <v>0</v>
      </c>
    </row>
    <row r="2841" spans="2:8" s="197" customFormat="1" x14ac:dyDescent="0.25">
      <c r="B2841" s="869"/>
      <c r="C2841" s="869"/>
      <c r="D2841" s="157"/>
      <c r="E2841" s="165"/>
      <c r="F2841" s="167"/>
      <c r="G2841" s="372">
        <f>F2841*E2841</f>
        <v>0</v>
      </c>
      <c r="H2841" s="376">
        <f>+E2841*F2841*G2841</f>
        <v>0</v>
      </c>
    </row>
    <row r="2842" spans="2:8" s="197" customFormat="1" x14ac:dyDescent="0.25">
      <c r="B2842" s="875"/>
      <c r="C2842" s="875"/>
      <c r="D2842" s="157"/>
      <c r="E2842" s="165"/>
      <c r="F2842" s="168"/>
      <c r="G2842" s="372">
        <f>F2842*E2842</f>
        <v>0</v>
      </c>
      <c r="H2842" s="376">
        <f>+E2842*F2842*G2842</f>
        <v>0</v>
      </c>
    </row>
    <row r="2843" spans="2:8" s="197" customFormat="1" x14ac:dyDescent="0.25">
      <c r="B2843" s="213"/>
      <c r="C2843" s="175"/>
      <c r="D2843" s="176"/>
      <c r="E2843" s="176"/>
      <c r="F2843" s="177"/>
      <c r="G2843" s="178" t="s">
        <v>165</v>
      </c>
      <c r="H2843" s="373">
        <f>+SUM(H2840:H2842)</f>
        <v>0</v>
      </c>
    </row>
    <row r="2844" spans="2:8" s="197" customFormat="1" x14ac:dyDescent="0.25">
      <c r="B2844" s="213"/>
      <c r="C2844" s="175"/>
      <c r="D2844" s="176"/>
      <c r="E2844" s="176"/>
      <c r="F2844" s="177"/>
      <c r="G2844" s="175"/>
      <c r="H2844" s="204"/>
    </row>
    <row r="2845" spans="2:8" s="197" customFormat="1" x14ac:dyDescent="0.25">
      <c r="B2845" s="216" t="s">
        <v>179</v>
      </c>
      <c r="C2845" s="175"/>
      <c r="D2845" s="176"/>
      <c r="E2845" s="176"/>
      <c r="F2845" s="177"/>
      <c r="G2845" s="175"/>
      <c r="H2845" s="204"/>
    </row>
    <row r="2846" spans="2:8" s="197" customFormat="1" x14ac:dyDescent="0.25">
      <c r="B2846" s="220" t="s">
        <v>180</v>
      </c>
      <c r="C2846" s="169" t="s">
        <v>181</v>
      </c>
      <c r="D2846" s="75" t="s">
        <v>182</v>
      </c>
      <c r="E2846" s="75" t="s">
        <v>183</v>
      </c>
      <c r="F2846" s="158" t="s">
        <v>184</v>
      </c>
      <c r="G2846" s="170" t="s">
        <v>185</v>
      </c>
      <c r="H2846" s="210"/>
    </row>
    <row r="2847" spans="2:8" s="197" customFormat="1" x14ac:dyDescent="0.25">
      <c r="B2847" s="221" t="s">
        <v>81</v>
      </c>
      <c r="C2847" s="110">
        <f>+VLOOKUP(B2847,MO!$D$13:$E$80,2,FALSE)</f>
        <v>94900</v>
      </c>
      <c r="D2847" s="222">
        <v>0.85</v>
      </c>
      <c r="E2847" s="372">
        <f>C2847+(C2847*D2847)</f>
        <v>175565</v>
      </c>
      <c r="F2847" s="172">
        <v>1.5</v>
      </c>
      <c r="G2847" s="377">
        <f>+E2847/F2847</f>
        <v>117043.33333333333</v>
      </c>
      <c r="H2847" s="878"/>
    </row>
    <row r="2848" spans="2:8" s="197" customFormat="1" x14ac:dyDescent="0.25">
      <c r="B2848" s="221" t="s">
        <v>85</v>
      </c>
      <c r="C2848" s="110">
        <f>+VLOOKUP(B2848,MO!$D$13:$E$80,2,FALSE)</f>
        <v>47450</v>
      </c>
      <c r="D2848" s="222">
        <v>0.85</v>
      </c>
      <c r="E2848" s="372">
        <f>C2848+(C2848*D2848)</f>
        <v>87782.5</v>
      </c>
      <c r="F2848" s="172">
        <f>F2847</f>
        <v>1.5</v>
      </c>
      <c r="G2848" s="377">
        <f>+E2848/F2848</f>
        <v>58521.666666666664</v>
      </c>
      <c r="H2848" s="879"/>
    </row>
    <row r="2849" spans="2:8" s="197" customFormat="1" x14ac:dyDescent="0.25">
      <c r="B2849" s="223"/>
      <c r="C2849" s="110"/>
      <c r="D2849" s="222"/>
      <c r="E2849" s="224"/>
      <c r="F2849" s="172"/>
      <c r="G2849" s="377"/>
      <c r="H2849" s="880"/>
    </row>
    <row r="2850" spans="2:8" s="197" customFormat="1" x14ac:dyDescent="0.25">
      <c r="B2850" s="203"/>
      <c r="C2850" s="65"/>
      <c r="D2850" s="66"/>
      <c r="E2850" s="66"/>
      <c r="F2850" s="67"/>
      <c r="G2850" s="115" t="s">
        <v>165</v>
      </c>
      <c r="H2850" s="373">
        <f>+SUM(G2847:G2849)</f>
        <v>175565</v>
      </c>
    </row>
    <row r="2851" spans="2:8" s="197" customFormat="1" x14ac:dyDescent="0.25">
      <c r="B2851" s="203"/>
      <c r="C2851" s="65"/>
      <c r="D2851" s="66"/>
      <c r="E2851" s="66"/>
      <c r="F2851" s="67"/>
      <c r="G2851" s="65"/>
      <c r="H2851" s="225"/>
    </row>
    <row r="2852" spans="2:8" s="197" customFormat="1" ht="15.75" x14ac:dyDescent="0.25">
      <c r="B2852" s="203"/>
      <c r="C2852" s="65"/>
      <c r="D2852" s="66"/>
      <c r="E2852" s="66"/>
      <c r="F2852" s="117" t="s">
        <v>186</v>
      </c>
      <c r="G2852" s="118"/>
      <c r="H2852" s="119">
        <f>ROUND(H2850+H2843+H2836+H2824,0)</f>
        <v>1087394</v>
      </c>
    </row>
    <row r="2853" spans="2:8" s="197" customFormat="1" x14ac:dyDescent="0.25">
      <c r="B2853" s="203"/>
      <c r="C2853" s="65"/>
      <c r="D2853" s="66"/>
      <c r="E2853" s="66"/>
      <c r="F2853" s="67"/>
      <c r="G2853" s="65"/>
      <c r="H2853" s="204"/>
    </row>
    <row r="2854" spans="2:8" s="197" customFormat="1" x14ac:dyDescent="0.25">
      <c r="B2854" s="208" t="s">
        <v>187</v>
      </c>
      <c r="C2854" s="65"/>
      <c r="D2854" s="66"/>
      <c r="E2854" s="66"/>
      <c r="F2854" s="67"/>
      <c r="G2854" s="65"/>
      <c r="H2854" s="204"/>
    </row>
    <row r="2855" spans="2:8" s="197" customFormat="1" x14ac:dyDescent="0.25">
      <c r="B2855" s="226" t="s">
        <v>31</v>
      </c>
      <c r="C2855" s="121"/>
      <c r="D2855" s="122"/>
      <c r="E2855" s="122"/>
      <c r="F2855" s="123" t="s">
        <v>72</v>
      </c>
      <c r="G2855" s="124"/>
      <c r="H2855" s="210"/>
    </row>
    <row r="2856" spans="2:8" s="197" customFormat="1" x14ac:dyDescent="0.25">
      <c r="B2856" s="851" t="s">
        <v>24</v>
      </c>
      <c r="C2856" s="851"/>
      <c r="D2856" s="125"/>
      <c r="E2856" s="125"/>
      <c r="F2856" s="126">
        <f>+F2387</f>
        <v>0.2</v>
      </c>
      <c r="G2856" s="127"/>
      <c r="H2856" s="378">
        <f>H2852*F2856</f>
        <v>217478.80000000002</v>
      </c>
    </row>
    <row r="2857" spans="2:8" s="197" customFormat="1" x14ac:dyDescent="0.25">
      <c r="B2857" s="851" t="s">
        <v>25</v>
      </c>
      <c r="C2857" s="851"/>
      <c r="D2857" s="125"/>
      <c r="E2857" s="125"/>
      <c r="F2857" s="126">
        <f>+F2388</f>
        <v>0.05</v>
      </c>
      <c r="G2857" s="127"/>
      <c r="H2857" s="378">
        <f>H2852*F2857</f>
        <v>54369.700000000004</v>
      </c>
    </row>
    <row r="2858" spans="2:8" s="197" customFormat="1" x14ac:dyDescent="0.25">
      <c r="B2858" s="852" t="s">
        <v>27</v>
      </c>
      <c r="C2858" s="852"/>
      <c r="D2858" s="125"/>
      <c r="E2858" s="125"/>
      <c r="F2858" s="126">
        <f>+F2389</f>
        <v>0.05</v>
      </c>
      <c r="G2858" s="127"/>
      <c r="H2858" s="378">
        <f>H2852*F2858</f>
        <v>54369.700000000004</v>
      </c>
    </row>
    <row r="2859" spans="2:8" s="197" customFormat="1" x14ac:dyDescent="0.25">
      <c r="B2859" s="203"/>
      <c r="C2859" s="65"/>
      <c r="D2859" s="66"/>
      <c r="E2859" s="66"/>
      <c r="F2859" s="67"/>
      <c r="G2859" s="115" t="s">
        <v>165</v>
      </c>
      <c r="H2859" s="373">
        <f>+SUM(H2856:H2858)</f>
        <v>326218.2</v>
      </c>
    </row>
    <row r="2860" spans="2:8" s="197" customFormat="1" x14ac:dyDescent="0.25">
      <c r="B2860" s="203"/>
      <c r="C2860" s="65"/>
      <c r="D2860" s="66"/>
      <c r="E2860" s="66"/>
      <c r="F2860" s="67"/>
      <c r="G2860" s="65"/>
      <c r="H2860" s="204"/>
    </row>
    <row r="2861" spans="2:8" s="197" customFormat="1" x14ac:dyDescent="0.25">
      <c r="B2861" s="203"/>
      <c r="C2861" s="129" t="s">
        <v>188</v>
      </c>
      <c r="D2861" s="66"/>
      <c r="E2861" s="66"/>
      <c r="F2861" s="117" t="s">
        <v>189</v>
      </c>
      <c r="G2861" s="118"/>
      <c r="H2861" s="379">
        <f>H2852+H2859</f>
        <v>1413612.2</v>
      </c>
    </row>
    <row r="2862" spans="2:8" s="197" customFormat="1" x14ac:dyDescent="0.25">
      <c r="B2862" s="229"/>
      <c r="C2862" s="185"/>
      <c r="D2862" s="185"/>
      <c r="E2862" s="185"/>
      <c r="F2862" s="185"/>
      <c r="G2862" s="185"/>
      <c r="H2862" s="230"/>
    </row>
    <row r="2863" spans="2:8" s="197" customFormat="1" x14ac:dyDescent="0.25">
      <c r="B2863" s="229"/>
      <c r="C2863" s="185"/>
      <c r="D2863" s="185"/>
      <c r="E2863" s="185"/>
      <c r="F2863" s="134" t="s">
        <v>190</v>
      </c>
      <c r="G2863" s="185"/>
      <c r="H2863" s="230"/>
    </row>
    <row r="2864" spans="2:8" s="197" customFormat="1" x14ac:dyDescent="0.25">
      <c r="B2864" s="229"/>
      <c r="C2864" s="185"/>
      <c r="D2864" s="185"/>
      <c r="E2864" s="185"/>
      <c r="F2864" s="134" t="s">
        <v>191</v>
      </c>
      <c r="G2864" s="185"/>
      <c r="H2864" s="230"/>
    </row>
    <row r="2865" spans="2:8" s="197" customFormat="1" x14ac:dyDescent="0.25">
      <c r="B2865" s="229"/>
      <c r="C2865" s="185"/>
      <c r="D2865" s="185"/>
      <c r="E2865" s="185"/>
      <c r="F2865" s="134" t="s">
        <v>192</v>
      </c>
      <c r="G2865" s="185"/>
      <c r="H2865" s="230"/>
    </row>
    <row r="2866" spans="2:8" s="197" customFormat="1" x14ac:dyDescent="0.25">
      <c r="B2866" s="229"/>
      <c r="C2866" s="185"/>
      <c r="D2866" s="185"/>
      <c r="E2866" s="185"/>
      <c r="F2866" s="134" t="s">
        <v>193</v>
      </c>
      <c r="G2866" s="185"/>
      <c r="H2866" s="230"/>
    </row>
    <row r="2867" spans="2:8" s="197" customFormat="1" x14ac:dyDescent="0.25">
      <c r="B2867" s="229"/>
      <c r="C2867" s="185"/>
      <c r="D2867" s="185"/>
      <c r="E2867" s="185"/>
      <c r="F2867" s="185"/>
      <c r="G2867" s="185"/>
      <c r="H2867" s="230"/>
    </row>
    <row r="2868" spans="2:8" s="197" customFormat="1" x14ac:dyDescent="0.25">
      <c r="B2868" s="229"/>
      <c r="C2868" s="135" t="s">
        <v>194</v>
      </c>
      <c r="D2868" s="185"/>
      <c r="E2868" s="185"/>
      <c r="F2868" s="185"/>
      <c r="G2868" s="185"/>
      <c r="H2868" s="230"/>
    </row>
    <row r="2869" spans="2:8" s="197" customFormat="1" x14ac:dyDescent="0.25">
      <c r="B2869" s="229"/>
      <c r="C2869" s="136" t="s">
        <v>195</v>
      </c>
      <c r="D2869" s="185"/>
      <c r="E2869" s="185"/>
      <c r="F2869" s="185"/>
      <c r="G2869" s="185"/>
      <c r="H2869" s="230"/>
    </row>
    <row r="2870" spans="2:8" s="197" customFormat="1" x14ac:dyDescent="0.25">
      <c r="B2870" s="229"/>
      <c r="C2870" s="137">
        <v>1</v>
      </c>
      <c r="D2870" s="185"/>
      <c r="E2870" s="185"/>
      <c r="F2870" s="185"/>
      <c r="G2870" s="185"/>
      <c r="H2870" s="230"/>
    </row>
    <row r="2871" spans="2:8" s="197" customFormat="1" x14ac:dyDescent="0.25">
      <c r="B2871" s="229"/>
      <c r="C2871" s="137">
        <v>2</v>
      </c>
      <c r="D2871" s="185"/>
      <c r="E2871" s="185"/>
      <c r="F2871" s="185"/>
      <c r="G2871" s="185"/>
      <c r="H2871" s="230"/>
    </row>
    <row r="2872" spans="2:8" s="197" customFormat="1" x14ac:dyDescent="0.25">
      <c r="B2872" s="229"/>
      <c r="C2872" s="137">
        <v>3</v>
      </c>
      <c r="D2872" s="185"/>
      <c r="E2872" s="185"/>
      <c r="F2872" s="185"/>
      <c r="G2872" s="185"/>
      <c r="H2872" s="230"/>
    </row>
    <row r="2873" spans="2:8" s="197" customFormat="1" x14ac:dyDescent="0.25">
      <c r="B2873" s="229"/>
      <c r="C2873" s="137"/>
      <c r="D2873" s="185"/>
      <c r="E2873" s="185"/>
      <c r="F2873" s="134" t="s">
        <v>190</v>
      </c>
      <c r="G2873" s="185"/>
      <c r="H2873" s="230"/>
    </row>
    <row r="2874" spans="2:8" s="197" customFormat="1" x14ac:dyDescent="0.25">
      <c r="B2874" s="229"/>
      <c r="C2874" s="185"/>
      <c r="D2874" s="185"/>
      <c r="E2874" s="185"/>
      <c r="F2874" s="134" t="s">
        <v>191</v>
      </c>
      <c r="G2874" s="185"/>
      <c r="H2874" s="230"/>
    </row>
    <row r="2875" spans="2:8" s="197" customFormat="1" x14ac:dyDescent="0.25">
      <c r="B2875" s="229"/>
      <c r="C2875" s="185"/>
      <c r="D2875" s="185"/>
      <c r="E2875" s="185"/>
      <c r="F2875" s="134" t="s">
        <v>196</v>
      </c>
      <c r="G2875" s="185"/>
      <c r="H2875" s="230"/>
    </row>
    <row r="2876" spans="2:8" s="197" customFormat="1" x14ac:dyDescent="0.25">
      <c r="B2876" s="229"/>
      <c r="C2876" s="185"/>
      <c r="D2876" s="185"/>
      <c r="E2876" s="185"/>
      <c r="F2876" s="134" t="s">
        <v>193</v>
      </c>
      <c r="G2876" s="185"/>
      <c r="H2876" s="230"/>
    </row>
    <row r="2877" spans="2:8" s="197" customFormat="1" x14ac:dyDescent="0.25">
      <c r="B2877" s="231"/>
      <c r="H2877" s="232"/>
    </row>
    <row r="2878" spans="2:8" s="197" customFormat="1" x14ac:dyDescent="0.25">
      <c r="B2878" s="853"/>
      <c r="C2878" s="854"/>
      <c r="D2878" s="859" t="s">
        <v>148</v>
      </c>
      <c r="E2878" s="860"/>
      <c r="F2878" s="861"/>
      <c r="G2878" s="198" t="s">
        <v>149</v>
      </c>
      <c r="H2878" s="199" t="s">
        <v>150</v>
      </c>
    </row>
    <row r="2879" spans="2:8" s="197" customFormat="1" x14ac:dyDescent="0.25">
      <c r="B2879" s="855"/>
      <c r="C2879" s="856"/>
      <c r="D2879" s="862"/>
      <c r="E2879" s="863"/>
      <c r="F2879" s="864"/>
      <c r="G2879" s="59" t="s">
        <v>151</v>
      </c>
      <c r="H2879" s="200"/>
    </row>
    <row r="2880" spans="2:8" s="197" customFormat="1" x14ac:dyDescent="0.25">
      <c r="B2880" s="855"/>
      <c r="C2880" s="856"/>
      <c r="D2880" s="862"/>
      <c r="E2880" s="863"/>
      <c r="F2880" s="864"/>
      <c r="G2880" s="59" t="s">
        <v>152</v>
      </c>
      <c r="H2880" s="201">
        <v>44901</v>
      </c>
    </row>
    <row r="2881" spans="2:14" s="197" customFormat="1" x14ac:dyDescent="0.25">
      <c r="B2881" s="857"/>
      <c r="C2881" s="858"/>
      <c r="D2881" s="865"/>
      <c r="E2881" s="866"/>
      <c r="F2881" s="867"/>
      <c r="G2881" s="62"/>
      <c r="H2881" s="202"/>
    </row>
    <row r="2882" spans="2:14" s="197" customFormat="1" x14ac:dyDescent="0.25">
      <c r="B2882" s="203"/>
      <c r="C2882" s="65"/>
      <c r="D2882" s="66"/>
      <c r="E2882" s="66"/>
      <c r="F2882" s="67"/>
      <c r="G2882" s="65"/>
      <c r="H2882" s="204"/>
    </row>
    <row r="2883" spans="2:14" s="197" customFormat="1" ht="25.5" customHeight="1" x14ac:dyDescent="0.25">
      <c r="B2883" s="205" t="s">
        <v>153</v>
      </c>
      <c r="C2883" s="868" t="str">
        <f>PRESUPUESTO!F63</f>
        <v>Sumiistro e instalación de mueble en madera melaminica en oficina Sintraofipucar, incluye puertas, entrepaños, cortesy divisiones según diseño.</v>
      </c>
      <c r="D2883" s="868"/>
      <c r="E2883" s="868"/>
      <c r="F2883" s="868"/>
      <c r="G2883" s="868"/>
      <c r="H2883" s="206" t="s">
        <v>154</v>
      </c>
    </row>
    <row r="2884" spans="2:14" s="197" customFormat="1" ht="25.5" customHeight="1" x14ac:dyDescent="0.25">
      <c r="B2884" s="648">
        <f>PRESUPUESTO!B63</f>
        <v>8.0299999999999994</v>
      </c>
      <c r="C2884" s="868"/>
      <c r="D2884" s="868"/>
      <c r="E2884" s="868"/>
      <c r="F2884" s="868"/>
      <c r="G2884" s="868"/>
      <c r="H2884" s="206" t="str">
        <f>PRESUPUESTO!G63</f>
        <v>UND</v>
      </c>
    </row>
    <row r="2885" spans="2:14" s="197" customFormat="1" x14ac:dyDescent="0.25">
      <c r="B2885" s="208" t="s">
        <v>155</v>
      </c>
      <c r="C2885" s="65"/>
      <c r="D2885" s="66"/>
      <c r="E2885" s="66"/>
      <c r="F2885" s="67"/>
      <c r="G2885" s="65"/>
      <c r="H2885" s="204"/>
    </row>
    <row r="2886" spans="2:14" s="197" customFormat="1" x14ac:dyDescent="0.25">
      <c r="B2886" s="209" t="s">
        <v>156</v>
      </c>
      <c r="C2886" s="74"/>
      <c r="D2886" s="75" t="s">
        <v>157</v>
      </c>
      <c r="E2886" s="75" t="s">
        <v>158</v>
      </c>
      <c r="F2886" s="75" t="s">
        <v>159</v>
      </c>
      <c r="G2886" s="76" t="s">
        <v>160</v>
      </c>
      <c r="H2886" s="210"/>
    </row>
    <row r="2887" spans="2:14" s="197" customFormat="1" ht="14.45" customHeight="1" x14ac:dyDescent="0.25">
      <c r="B2887" s="872" t="s">
        <v>161</v>
      </c>
      <c r="C2887" s="872"/>
      <c r="D2887" s="157" t="s">
        <v>162</v>
      </c>
      <c r="E2887" s="332">
        <v>0.05</v>
      </c>
      <c r="F2887" s="160">
        <f>+H2917</f>
        <v>658368.75</v>
      </c>
      <c r="G2887" s="333">
        <f>F2887*E2887</f>
        <v>32918.4375</v>
      </c>
      <c r="H2887" s="878"/>
    </row>
    <row r="2888" spans="2:14" s="197" customFormat="1" x14ac:dyDescent="0.25">
      <c r="B2888" s="872" t="s">
        <v>452</v>
      </c>
      <c r="C2888" s="872"/>
      <c r="D2888" s="157" t="s">
        <v>444</v>
      </c>
      <c r="E2888" s="98">
        <v>0.2</v>
      </c>
      <c r="F2888" s="371">
        <v>200000</v>
      </c>
      <c r="G2888" s="372">
        <f>+F2888*E2888</f>
        <v>40000</v>
      </c>
      <c r="H2888" s="879"/>
    </row>
    <row r="2889" spans="2:14" s="197" customFormat="1" ht="15" customHeight="1" x14ac:dyDescent="0.25">
      <c r="B2889" s="869"/>
      <c r="C2889" s="869"/>
      <c r="D2889" s="98"/>
      <c r="E2889" s="98"/>
      <c r="F2889" s="371"/>
      <c r="G2889" s="372">
        <f>+F2889*E2889</f>
        <v>0</v>
      </c>
      <c r="H2889" s="879"/>
      <c r="K2889" s="334"/>
    </row>
    <row r="2890" spans="2:14" s="197" customFormat="1" ht="15" customHeight="1" x14ac:dyDescent="0.25">
      <c r="B2890" s="872"/>
      <c r="C2890" s="872"/>
      <c r="D2890" s="98"/>
      <c r="E2890" s="98"/>
      <c r="F2890" s="371"/>
      <c r="G2890" s="372">
        <f>+F2890*E2890</f>
        <v>0</v>
      </c>
      <c r="H2890" s="880"/>
      <c r="K2890" s="212"/>
    </row>
    <row r="2891" spans="2:14" s="197" customFormat="1" x14ac:dyDescent="0.25">
      <c r="B2891" s="213"/>
      <c r="C2891" s="175"/>
      <c r="D2891" s="176"/>
      <c r="E2891" s="176"/>
      <c r="F2891" s="177"/>
      <c r="G2891" s="178" t="s">
        <v>165</v>
      </c>
      <c r="H2891" s="373">
        <f>+SUM(G2887:G2890)</f>
        <v>72918.4375</v>
      </c>
    </row>
    <row r="2892" spans="2:14" s="197" customFormat="1" x14ac:dyDescent="0.25">
      <c r="B2892" s="213"/>
      <c r="C2892" s="175"/>
      <c r="D2892" s="176"/>
      <c r="E2892" s="176"/>
      <c r="F2892" s="177"/>
      <c r="G2892" s="175"/>
      <c r="H2892" s="204"/>
      <c r="K2892" s="215"/>
    </row>
    <row r="2893" spans="2:14" s="197" customFormat="1" x14ac:dyDescent="0.25">
      <c r="B2893" s="216" t="s">
        <v>166</v>
      </c>
      <c r="C2893" s="175"/>
      <c r="D2893" s="176"/>
      <c r="E2893" s="176"/>
      <c r="F2893" s="177"/>
      <c r="G2893" s="175"/>
      <c r="H2893" s="204"/>
      <c r="K2893" s="212"/>
    </row>
    <row r="2894" spans="2:14" s="197" customFormat="1" x14ac:dyDescent="0.25">
      <c r="B2894" s="209" t="s">
        <v>156</v>
      </c>
      <c r="C2894" s="74"/>
      <c r="D2894" s="75" t="s">
        <v>157</v>
      </c>
      <c r="E2894" s="75" t="s">
        <v>158</v>
      </c>
      <c r="F2894" s="158" t="s">
        <v>160</v>
      </c>
      <c r="G2894" s="76" t="s">
        <v>167</v>
      </c>
      <c r="H2894" s="210"/>
    </row>
    <row r="2895" spans="2:14" s="197" customFormat="1" x14ac:dyDescent="0.25">
      <c r="B2895" s="876" t="s">
        <v>168</v>
      </c>
      <c r="C2895" s="881"/>
      <c r="D2895" s="300" t="s">
        <v>169</v>
      </c>
      <c r="E2895" s="300">
        <f>+E2887</f>
        <v>0.05</v>
      </c>
      <c r="F2895" s="374">
        <f>+F2887</f>
        <v>658368.75</v>
      </c>
      <c r="G2895" s="375">
        <f t="shared" ref="G2895:G2902" si="68">F2895*E2895</f>
        <v>32918.4375</v>
      </c>
      <c r="H2895" s="878"/>
      <c r="K2895" s="197">
        <v>0.88</v>
      </c>
      <c r="L2895" s="197">
        <v>2.7</v>
      </c>
      <c r="M2895" s="197">
        <v>1</v>
      </c>
      <c r="N2895" s="197">
        <f>K2895*L2895*M2895</f>
        <v>2.3760000000000003</v>
      </c>
    </row>
    <row r="2896" spans="2:14" s="197" customFormat="1" ht="16.5" x14ac:dyDescent="0.25">
      <c r="B2896" s="882" t="s">
        <v>459</v>
      </c>
      <c r="C2896" s="883"/>
      <c r="D2896" s="431" t="s">
        <v>21</v>
      </c>
      <c r="E2896" s="432">
        <f>9*1.2</f>
        <v>10.799999999999999</v>
      </c>
      <c r="F2896" s="433">
        <v>108022</v>
      </c>
      <c r="G2896" s="372">
        <f t="shared" si="68"/>
        <v>1166637.5999999999</v>
      </c>
      <c r="H2896" s="879"/>
      <c r="K2896" s="197">
        <v>0.5</v>
      </c>
      <c r="L2896" s="197">
        <v>2.7</v>
      </c>
      <c r="M2896" s="197">
        <v>1</v>
      </c>
      <c r="N2896" s="197">
        <f t="shared" ref="N2896:N2903" si="69">K2896*L2896*M2896</f>
        <v>1.35</v>
      </c>
    </row>
    <row r="2897" spans="2:14" s="197" customFormat="1" ht="15" customHeight="1" x14ac:dyDescent="0.25">
      <c r="B2897" s="884" t="s">
        <v>453</v>
      </c>
      <c r="C2897" s="885"/>
      <c r="D2897" s="431" t="s">
        <v>314</v>
      </c>
      <c r="E2897" s="432">
        <v>20</v>
      </c>
      <c r="F2897" s="433">
        <v>14900</v>
      </c>
      <c r="G2897" s="372">
        <f t="shared" si="68"/>
        <v>298000</v>
      </c>
      <c r="H2897" s="879"/>
      <c r="K2897" s="197">
        <v>0.88</v>
      </c>
      <c r="L2897" s="197">
        <v>1.2</v>
      </c>
      <c r="M2897" s="197">
        <v>1</v>
      </c>
      <c r="N2897" s="197">
        <f t="shared" si="69"/>
        <v>1.056</v>
      </c>
    </row>
    <row r="2898" spans="2:14" s="197" customFormat="1" ht="16.5" x14ac:dyDescent="0.25">
      <c r="B2898" s="884" t="s">
        <v>454</v>
      </c>
      <c r="C2898" s="885"/>
      <c r="D2898" s="431" t="s">
        <v>57</v>
      </c>
      <c r="E2898" s="431">
        <v>64</v>
      </c>
      <c r="F2898" s="164">
        <v>1950</v>
      </c>
      <c r="G2898" s="372">
        <f t="shared" si="68"/>
        <v>124800</v>
      </c>
      <c r="H2898" s="879"/>
      <c r="K2898" s="197">
        <v>0.44</v>
      </c>
      <c r="L2898" s="197">
        <v>0.9</v>
      </c>
      <c r="M2898" s="197">
        <v>1</v>
      </c>
      <c r="N2898" s="197">
        <f t="shared" si="69"/>
        <v>0.39600000000000002</v>
      </c>
    </row>
    <row r="2899" spans="2:14" s="197" customFormat="1" ht="16.5" x14ac:dyDescent="0.25">
      <c r="B2899" s="884" t="s">
        <v>455</v>
      </c>
      <c r="C2899" s="885"/>
      <c r="D2899" s="431" t="s">
        <v>458</v>
      </c>
      <c r="E2899" s="431">
        <f>1/4</f>
        <v>0.25</v>
      </c>
      <c r="F2899" s="369">
        <v>150000</v>
      </c>
      <c r="G2899" s="372">
        <f t="shared" si="68"/>
        <v>37500</v>
      </c>
      <c r="H2899" s="879"/>
      <c r="K2899" s="197">
        <v>0.5</v>
      </c>
      <c r="L2899" s="197">
        <v>0.9</v>
      </c>
      <c r="M2899" s="197">
        <v>1</v>
      </c>
      <c r="N2899" s="197">
        <f t="shared" si="69"/>
        <v>0.45</v>
      </c>
    </row>
    <row r="2900" spans="2:14" s="197" customFormat="1" ht="15" customHeight="1" x14ac:dyDescent="0.25">
      <c r="B2900" s="886" t="s">
        <v>456</v>
      </c>
      <c r="C2900" s="887"/>
      <c r="D2900" s="431" t="s">
        <v>57</v>
      </c>
      <c r="E2900" s="431">
        <v>250</v>
      </c>
      <c r="F2900" s="434">
        <f>19400/375</f>
        <v>51.733333333333334</v>
      </c>
      <c r="G2900" s="372">
        <f t="shared" si="68"/>
        <v>12933.333333333334</v>
      </c>
      <c r="H2900" s="879"/>
      <c r="K2900" s="197">
        <v>1.76</v>
      </c>
      <c r="L2900" s="197">
        <v>0.5</v>
      </c>
      <c r="M2900" s="197">
        <v>1</v>
      </c>
      <c r="N2900" s="197">
        <f t="shared" si="69"/>
        <v>0.88</v>
      </c>
    </row>
    <row r="2901" spans="2:14" s="197" customFormat="1" x14ac:dyDescent="0.25">
      <c r="B2901" s="875" t="s">
        <v>457</v>
      </c>
      <c r="C2901" s="875"/>
      <c r="D2901" s="157" t="s">
        <v>314</v>
      </c>
      <c r="E2901" s="157">
        <v>30</v>
      </c>
      <c r="F2901" s="370">
        <v>10300</v>
      </c>
      <c r="G2901" s="372">
        <f t="shared" si="68"/>
        <v>309000</v>
      </c>
      <c r="H2901" s="879"/>
      <c r="K2901" s="197">
        <v>0.88</v>
      </c>
      <c r="L2901" s="197">
        <v>0.5</v>
      </c>
      <c r="M2901" s="197">
        <v>2</v>
      </c>
      <c r="N2901" s="197">
        <f t="shared" si="69"/>
        <v>0.88</v>
      </c>
    </row>
    <row r="2902" spans="2:14" s="197" customFormat="1" x14ac:dyDescent="0.25">
      <c r="B2902" s="875"/>
      <c r="C2902" s="875"/>
      <c r="D2902" s="157"/>
      <c r="E2902" s="157"/>
      <c r="F2902" s="370"/>
      <c r="G2902" s="372">
        <f t="shared" si="68"/>
        <v>0</v>
      </c>
      <c r="H2902" s="880"/>
      <c r="K2902" s="197">
        <v>0.5</v>
      </c>
      <c r="L2902" s="197">
        <v>0.7</v>
      </c>
      <c r="M2902" s="197">
        <v>4</v>
      </c>
      <c r="N2902" s="197">
        <f t="shared" si="69"/>
        <v>1.4</v>
      </c>
    </row>
    <row r="2903" spans="2:14" s="197" customFormat="1" x14ac:dyDescent="0.25">
      <c r="B2903" s="213"/>
      <c r="C2903" s="175"/>
      <c r="D2903" s="176"/>
      <c r="E2903" s="176"/>
      <c r="F2903" s="177"/>
      <c r="G2903" s="178" t="s">
        <v>165</v>
      </c>
      <c r="H2903" s="373">
        <f>+SUM(G2895:G2902)</f>
        <v>1981789.3708333331</v>
      </c>
      <c r="K2903" s="197">
        <v>0.44</v>
      </c>
      <c r="L2903" s="197">
        <v>0.5</v>
      </c>
      <c r="M2903" s="197">
        <v>1</v>
      </c>
      <c r="N2903" s="197">
        <f t="shared" si="69"/>
        <v>0.22</v>
      </c>
    </row>
    <row r="2904" spans="2:14" s="197" customFormat="1" x14ac:dyDescent="0.25">
      <c r="B2904" s="213"/>
      <c r="C2904" s="175"/>
      <c r="D2904" s="176"/>
      <c r="E2904" s="176"/>
      <c r="F2904" s="177"/>
      <c r="G2904" s="175"/>
      <c r="H2904" s="204"/>
    </row>
    <row r="2905" spans="2:14" s="197" customFormat="1" x14ac:dyDescent="0.25">
      <c r="B2905" s="216" t="s">
        <v>174</v>
      </c>
      <c r="C2905" s="175"/>
      <c r="D2905" s="176"/>
      <c r="E2905" s="176"/>
      <c r="F2905" s="177"/>
      <c r="G2905" s="175"/>
      <c r="H2905" s="204"/>
      <c r="M2905" s="435" t="s">
        <v>460</v>
      </c>
      <c r="N2905" s="197">
        <f>SUM(N2895:N2903)</f>
        <v>9.0080000000000009</v>
      </c>
    </row>
    <row r="2906" spans="2:14" s="197" customFormat="1" x14ac:dyDescent="0.25">
      <c r="B2906" s="209" t="s">
        <v>156</v>
      </c>
      <c r="C2906" s="74"/>
      <c r="D2906" s="75" t="s">
        <v>175</v>
      </c>
      <c r="E2906" s="75" t="s">
        <v>176</v>
      </c>
      <c r="F2906" s="158" t="s">
        <v>177</v>
      </c>
      <c r="G2906" s="76" t="s">
        <v>178</v>
      </c>
      <c r="H2906" s="218" t="s">
        <v>160</v>
      </c>
    </row>
    <row r="2907" spans="2:14" s="197" customFormat="1" x14ac:dyDescent="0.25">
      <c r="B2907" s="876"/>
      <c r="C2907" s="876"/>
      <c r="D2907" s="157"/>
      <c r="E2907" s="165"/>
      <c r="F2907" s="166"/>
      <c r="G2907" s="372">
        <f>F2907*E2907</f>
        <v>0</v>
      </c>
      <c r="H2907" s="376">
        <f>+E2907*F2907*G2907</f>
        <v>0</v>
      </c>
    </row>
    <row r="2908" spans="2:14" s="197" customFormat="1" x14ac:dyDescent="0.25">
      <c r="B2908" s="869"/>
      <c r="C2908" s="869"/>
      <c r="D2908" s="157"/>
      <c r="E2908" s="165"/>
      <c r="F2908" s="167"/>
      <c r="G2908" s="372">
        <f>F2908*E2908</f>
        <v>0</v>
      </c>
      <c r="H2908" s="376">
        <f>+E2908*F2908*G2908</f>
        <v>0</v>
      </c>
    </row>
    <row r="2909" spans="2:14" s="197" customFormat="1" x14ac:dyDescent="0.25">
      <c r="B2909" s="875"/>
      <c r="C2909" s="875"/>
      <c r="D2909" s="157"/>
      <c r="E2909" s="165"/>
      <c r="F2909" s="168"/>
      <c r="G2909" s="372">
        <f>F2909*E2909</f>
        <v>0</v>
      </c>
      <c r="H2909" s="376">
        <f>+E2909*F2909*G2909</f>
        <v>0</v>
      </c>
    </row>
    <row r="2910" spans="2:14" s="197" customFormat="1" x14ac:dyDescent="0.25">
      <c r="B2910" s="213"/>
      <c r="C2910" s="175"/>
      <c r="D2910" s="176"/>
      <c r="E2910" s="176"/>
      <c r="F2910" s="177"/>
      <c r="G2910" s="178" t="s">
        <v>165</v>
      </c>
      <c r="H2910" s="373">
        <f>+SUM(H2907:H2909)</f>
        <v>0</v>
      </c>
    </row>
    <row r="2911" spans="2:14" s="197" customFormat="1" x14ac:dyDescent="0.25">
      <c r="B2911" s="213"/>
      <c r="C2911" s="175"/>
      <c r="D2911" s="176"/>
      <c r="E2911" s="176"/>
      <c r="F2911" s="177"/>
      <c r="G2911" s="175"/>
      <c r="H2911" s="204"/>
    </row>
    <row r="2912" spans="2:14" s="197" customFormat="1" x14ac:dyDescent="0.25">
      <c r="B2912" s="216" t="s">
        <v>179</v>
      </c>
      <c r="C2912" s="175"/>
      <c r="D2912" s="176"/>
      <c r="E2912" s="176"/>
      <c r="F2912" s="177"/>
      <c r="G2912" s="175"/>
      <c r="H2912" s="204"/>
    </row>
    <row r="2913" spans="2:8" s="197" customFormat="1" x14ac:dyDescent="0.25">
      <c r="B2913" s="220" t="s">
        <v>180</v>
      </c>
      <c r="C2913" s="169" t="s">
        <v>181</v>
      </c>
      <c r="D2913" s="75" t="s">
        <v>182</v>
      </c>
      <c r="E2913" s="75" t="s">
        <v>183</v>
      </c>
      <c r="F2913" s="158" t="s">
        <v>184</v>
      </c>
      <c r="G2913" s="170" t="s">
        <v>185</v>
      </c>
      <c r="H2913" s="210"/>
    </row>
    <row r="2914" spans="2:8" s="197" customFormat="1" x14ac:dyDescent="0.25">
      <c r="B2914" s="221" t="s">
        <v>81</v>
      </c>
      <c r="C2914" s="110">
        <f>+VLOOKUP(B2914,MO!$D$13:$E$80,2,FALSE)</f>
        <v>94900</v>
      </c>
      <c r="D2914" s="222">
        <v>0.85</v>
      </c>
      <c r="E2914" s="372">
        <f>C2914+(C2914*D2914)</f>
        <v>175565</v>
      </c>
      <c r="F2914" s="172">
        <v>0.4</v>
      </c>
      <c r="G2914" s="377">
        <f>+E2914/F2914</f>
        <v>438912.5</v>
      </c>
      <c r="H2914" s="878"/>
    </row>
    <row r="2915" spans="2:8" s="197" customFormat="1" x14ac:dyDescent="0.25">
      <c r="B2915" s="221" t="s">
        <v>85</v>
      </c>
      <c r="C2915" s="110">
        <f>+VLOOKUP(B2915,MO!$D$13:$E$80,2,FALSE)</f>
        <v>47450</v>
      </c>
      <c r="D2915" s="222">
        <v>0.85</v>
      </c>
      <c r="E2915" s="372">
        <f>C2915+(C2915*D2915)</f>
        <v>87782.5</v>
      </c>
      <c r="F2915" s="172">
        <f>F2914</f>
        <v>0.4</v>
      </c>
      <c r="G2915" s="377">
        <f>+E2915/F2915</f>
        <v>219456.25</v>
      </c>
      <c r="H2915" s="879"/>
    </row>
    <row r="2916" spans="2:8" s="197" customFormat="1" x14ac:dyDescent="0.25">
      <c r="B2916" s="223"/>
      <c r="C2916" s="110"/>
      <c r="D2916" s="222"/>
      <c r="E2916" s="224"/>
      <c r="F2916" s="172"/>
      <c r="G2916" s="377"/>
      <c r="H2916" s="880"/>
    </row>
    <row r="2917" spans="2:8" s="197" customFormat="1" x14ac:dyDescent="0.25">
      <c r="B2917" s="203"/>
      <c r="C2917" s="65"/>
      <c r="D2917" s="66"/>
      <c r="E2917" s="66"/>
      <c r="F2917" s="67"/>
      <c r="G2917" s="115" t="s">
        <v>165</v>
      </c>
      <c r="H2917" s="373">
        <f>+SUM(G2914:G2916)</f>
        <v>658368.75</v>
      </c>
    </row>
    <row r="2918" spans="2:8" s="197" customFormat="1" x14ac:dyDescent="0.25">
      <c r="B2918" s="203"/>
      <c r="C2918" s="65"/>
      <c r="D2918" s="66"/>
      <c r="E2918" s="66"/>
      <c r="F2918" s="67"/>
      <c r="G2918" s="65"/>
      <c r="H2918" s="225"/>
    </row>
    <row r="2919" spans="2:8" s="197" customFormat="1" ht="15.75" x14ac:dyDescent="0.25">
      <c r="B2919" s="203"/>
      <c r="C2919" s="65"/>
      <c r="D2919" s="66"/>
      <c r="E2919" s="66"/>
      <c r="F2919" s="117" t="s">
        <v>186</v>
      </c>
      <c r="G2919" s="118"/>
      <c r="H2919" s="119">
        <f>ROUND(H2917+H2910+H2903+H2891,0)</f>
        <v>2713077</v>
      </c>
    </row>
    <row r="2920" spans="2:8" s="197" customFormat="1" x14ac:dyDescent="0.25">
      <c r="B2920" s="203"/>
      <c r="C2920" s="65"/>
      <c r="D2920" s="66"/>
      <c r="E2920" s="66"/>
      <c r="F2920" s="67"/>
      <c r="G2920" s="65"/>
      <c r="H2920" s="204"/>
    </row>
    <row r="2921" spans="2:8" s="197" customFormat="1" x14ac:dyDescent="0.25">
      <c r="B2921" s="208" t="s">
        <v>187</v>
      </c>
      <c r="C2921" s="65"/>
      <c r="D2921" s="66"/>
      <c r="E2921" s="66"/>
      <c r="F2921" s="67"/>
      <c r="G2921" s="65"/>
      <c r="H2921" s="204"/>
    </row>
    <row r="2922" spans="2:8" s="197" customFormat="1" x14ac:dyDescent="0.25">
      <c r="B2922" s="226" t="s">
        <v>31</v>
      </c>
      <c r="C2922" s="121"/>
      <c r="D2922" s="122"/>
      <c r="E2922" s="122"/>
      <c r="F2922" s="123" t="s">
        <v>72</v>
      </c>
      <c r="G2922" s="124"/>
      <c r="H2922" s="210"/>
    </row>
    <row r="2923" spans="2:8" s="197" customFormat="1" x14ac:dyDescent="0.25">
      <c r="B2923" s="851" t="s">
        <v>24</v>
      </c>
      <c r="C2923" s="851"/>
      <c r="D2923" s="125"/>
      <c r="E2923" s="125"/>
      <c r="F2923" s="126">
        <f>+F2454</f>
        <v>0</v>
      </c>
      <c r="G2923" s="127"/>
      <c r="H2923" s="378">
        <f>H2919*F2923</f>
        <v>0</v>
      </c>
    </row>
    <row r="2924" spans="2:8" s="197" customFormat="1" x14ac:dyDescent="0.25">
      <c r="B2924" s="851" t="s">
        <v>25</v>
      </c>
      <c r="C2924" s="851"/>
      <c r="D2924" s="125"/>
      <c r="E2924" s="125"/>
      <c r="F2924" s="126">
        <f>+F2455</f>
        <v>0</v>
      </c>
      <c r="G2924" s="127"/>
      <c r="H2924" s="378">
        <f>H2919*F2924</f>
        <v>0</v>
      </c>
    </row>
    <row r="2925" spans="2:8" s="197" customFormat="1" x14ac:dyDescent="0.25">
      <c r="B2925" s="852" t="s">
        <v>27</v>
      </c>
      <c r="C2925" s="852"/>
      <c r="D2925" s="125"/>
      <c r="E2925" s="125"/>
      <c r="F2925" s="126">
        <f>+F2456</f>
        <v>0</v>
      </c>
      <c r="G2925" s="127"/>
      <c r="H2925" s="378">
        <f>H2919*F2925</f>
        <v>0</v>
      </c>
    </row>
    <row r="2926" spans="2:8" s="197" customFormat="1" x14ac:dyDescent="0.25">
      <c r="B2926" s="203"/>
      <c r="C2926" s="65"/>
      <c r="D2926" s="66"/>
      <c r="E2926" s="66"/>
      <c r="F2926" s="67"/>
      <c r="G2926" s="115" t="s">
        <v>165</v>
      </c>
      <c r="H2926" s="373">
        <f>+SUM(H2923:H2925)</f>
        <v>0</v>
      </c>
    </row>
    <row r="2927" spans="2:8" s="197" customFormat="1" x14ac:dyDescent="0.25">
      <c r="B2927" s="203"/>
      <c r="C2927" s="65"/>
      <c r="D2927" s="66"/>
      <c r="E2927" s="66"/>
      <c r="F2927" s="67"/>
      <c r="G2927" s="65"/>
      <c r="H2927" s="204"/>
    </row>
    <row r="2928" spans="2:8" s="197" customFormat="1" x14ac:dyDescent="0.25">
      <c r="B2928" s="203"/>
      <c r="C2928" s="129" t="s">
        <v>188</v>
      </c>
      <c r="D2928" s="66"/>
      <c r="E2928" s="66"/>
      <c r="F2928" s="117" t="s">
        <v>189</v>
      </c>
      <c r="G2928" s="118"/>
      <c r="H2928" s="379">
        <f>H2919+H2926</f>
        <v>2713077</v>
      </c>
    </row>
    <row r="2929" spans="2:8" s="197" customFormat="1" x14ac:dyDescent="0.25">
      <c r="B2929" s="229"/>
      <c r="C2929" s="185"/>
      <c r="D2929" s="185"/>
      <c r="E2929" s="185"/>
      <c r="F2929" s="185"/>
      <c r="G2929" s="185"/>
      <c r="H2929" s="230"/>
    </row>
    <row r="2930" spans="2:8" s="197" customFormat="1" x14ac:dyDescent="0.25">
      <c r="B2930" s="229"/>
      <c r="C2930" s="185"/>
      <c r="D2930" s="185"/>
      <c r="E2930" s="185"/>
      <c r="F2930" s="134" t="s">
        <v>190</v>
      </c>
      <c r="G2930" s="185"/>
      <c r="H2930" s="230"/>
    </row>
    <row r="2931" spans="2:8" s="197" customFormat="1" x14ac:dyDescent="0.25">
      <c r="B2931" s="229"/>
      <c r="C2931" s="185"/>
      <c r="D2931" s="185"/>
      <c r="E2931" s="185"/>
      <c r="F2931" s="134" t="s">
        <v>191</v>
      </c>
      <c r="G2931" s="185"/>
      <c r="H2931" s="230"/>
    </row>
    <row r="2932" spans="2:8" s="197" customFormat="1" x14ac:dyDescent="0.25">
      <c r="B2932" s="229"/>
      <c r="C2932" s="185"/>
      <c r="D2932" s="185"/>
      <c r="E2932" s="185"/>
      <c r="F2932" s="134" t="s">
        <v>192</v>
      </c>
      <c r="G2932" s="185"/>
      <c r="H2932" s="230"/>
    </row>
    <row r="2933" spans="2:8" s="197" customFormat="1" x14ac:dyDescent="0.25">
      <c r="B2933" s="229"/>
      <c r="C2933" s="185"/>
      <c r="D2933" s="185"/>
      <c r="E2933" s="185"/>
      <c r="F2933" s="134" t="s">
        <v>193</v>
      </c>
      <c r="G2933" s="185"/>
      <c r="H2933" s="230"/>
    </row>
    <row r="2934" spans="2:8" s="197" customFormat="1" x14ac:dyDescent="0.25">
      <c r="B2934" s="229"/>
      <c r="C2934" s="185"/>
      <c r="D2934" s="185"/>
      <c r="E2934" s="185"/>
      <c r="F2934" s="185"/>
      <c r="G2934" s="185"/>
      <c r="H2934" s="230"/>
    </row>
    <row r="2935" spans="2:8" s="197" customFormat="1" x14ac:dyDescent="0.25">
      <c r="B2935" s="229"/>
      <c r="C2935" s="135" t="s">
        <v>194</v>
      </c>
      <c r="D2935" s="185"/>
      <c r="E2935" s="185"/>
      <c r="F2935" s="185"/>
      <c r="G2935" s="185"/>
      <c r="H2935" s="230"/>
    </row>
    <row r="2936" spans="2:8" s="197" customFormat="1" x14ac:dyDescent="0.25">
      <c r="B2936" s="229"/>
      <c r="C2936" s="136" t="s">
        <v>195</v>
      </c>
      <c r="D2936" s="185"/>
      <c r="E2936" s="185"/>
      <c r="F2936" s="185"/>
      <c r="G2936" s="185"/>
      <c r="H2936" s="230"/>
    </row>
    <row r="2937" spans="2:8" s="197" customFormat="1" x14ac:dyDescent="0.25">
      <c r="B2937" s="229"/>
      <c r="C2937" s="137">
        <v>1</v>
      </c>
      <c r="D2937" s="185"/>
      <c r="E2937" s="185"/>
      <c r="F2937" s="185"/>
      <c r="G2937" s="185"/>
      <c r="H2937" s="230"/>
    </row>
    <row r="2938" spans="2:8" s="197" customFormat="1" x14ac:dyDescent="0.25">
      <c r="B2938" s="229"/>
      <c r="C2938" s="137">
        <v>2</v>
      </c>
      <c r="D2938" s="185"/>
      <c r="E2938" s="185"/>
      <c r="F2938" s="185"/>
      <c r="G2938" s="185"/>
      <c r="H2938" s="230"/>
    </row>
    <row r="2939" spans="2:8" s="197" customFormat="1" x14ac:dyDescent="0.25">
      <c r="B2939" s="229"/>
      <c r="C2939" s="137">
        <v>3</v>
      </c>
      <c r="D2939" s="185"/>
      <c r="E2939" s="185"/>
      <c r="F2939" s="185"/>
      <c r="G2939" s="185"/>
      <c r="H2939" s="230"/>
    </row>
    <row r="2940" spans="2:8" s="197" customFormat="1" x14ac:dyDescent="0.25">
      <c r="B2940" s="229"/>
      <c r="C2940" s="137"/>
      <c r="D2940" s="185"/>
      <c r="E2940" s="185"/>
      <c r="F2940" s="134" t="s">
        <v>190</v>
      </c>
      <c r="G2940" s="185"/>
      <c r="H2940" s="230"/>
    </row>
    <row r="2941" spans="2:8" s="197" customFormat="1" x14ac:dyDescent="0.25">
      <c r="B2941" s="229"/>
      <c r="C2941" s="185"/>
      <c r="D2941" s="185"/>
      <c r="E2941" s="185"/>
      <c r="F2941" s="134" t="s">
        <v>191</v>
      </c>
      <c r="G2941" s="185"/>
      <c r="H2941" s="230"/>
    </row>
    <row r="2942" spans="2:8" s="197" customFormat="1" x14ac:dyDescent="0.25">
      <c r="B2942" s="229"/>
      <c r="C2942" s="185"/>
      <c r="D2942" s="185"/>
      <c r="E2942" s="185"/>
      <c r="F2942" s="134" t="s">
        <v>196</v>
      </c>
      <c r="G2942" s="185"/>
      <c r="H2942" s="230"/>
    </row>
    <row r="2943" spans="2:8" s="197" customFormat="1" x14ac:dyDescent="0.25">
      <c r="B2943" s="229"/>
      <c r="C2943" s="185"/>
      <c r="D2943" s="185"/>
      <c r="E2943" s="185"/>
      <c r="F2943" s="134" t="s">
        <v>193</v>
      </c>
      <c r="G2943" s="185"/>
      <c r="H2943" s="230"/>
    </row>
    <row r="2944" spans="2:8" s="197" customFormat="1" x14ac:dyDescent="0.25">
      <c r="B2944" s="231"/>
      <c r="H2944" s="232"/>
    </row>
    <row r="2945" spans="2:11" s="197" customFormat="1" x14ac:dyDescent="0.25">
      <c r="B2945" s="853"/>
      <c r="C2945" s="854"/>
      <c r="D2945" s="859" t="s">
        <v>148</v>
      </c>
      <c r="E2945" s="860"/>
      <c r="F2945" s="861"/>
      <c r="G2945" s="198" t="s">
        <v>149</v>
      </c>
      <c r="H2945" s="199" t="s">
        <v>150</v>
      </c>
    </row>
    <row r="2946" spans="2:11" s="197" customFormat="1" x14ac:dyDescent="0.25">
      <c r="B2946" s="855"/>
      <c r="C2946" s="856"/>
      <c r="D2946" s="862"/>
      <c r="E2946" s="863"/>
      <c r="F2946" s="864"/>
      <c r="G2946" s="59" t="s">
        <v>151</v>
      </c>
      <c r="H2946" s="200"/>
    </row>
    <row r="2947" spans="2:11" s="197" customFormat="1" x14ac:dyDescent="0.25">
      <c r="B2947" s="855"/>
      <c r="C2947" s="856"/>
      <c r="D2947" s="862"/>
      <c r="E2947" s="863"/>
      <c r="F2947" s="864"/>
      <c r="G2947" s="59" t="s">
        <v>152</v>
      </c>
      <c r="H2947" s="201">
        <v>44901</v>
      </c>
    </row>
    <row r="2948" spans="2:11" s="197" customFormat="1" x14ac:dyDescent="0.25">
      <c r="B2948" s="857"/>
      <c r="C2948" s="858"/>
      <c r="D2948" s="865"/>
      <c r="E2948" s="866"/>
      <c r="F2948" s="867"/>
      <c r="G2948" s="62"/>
      <c r="H2948" s="202"/>
    </row>
    <row r="2949" spans="2:11" s="197" customFormat="1" x14ac:dyDescent="0.25">
      <c r="B2949" s="203"/>
      <c r="C2949" s="65"/>
      <c r="D2949" s="66"/>
      <c r="E2949" s="66"/>
      <c r="F2949" s="67"/>
      <c r="G2949" s="65"/>
      <c r="H2949" s="204"/>
    </row>
    <row r="2950" spans="2:11" s="197" customFormat="1" ht="25.5" customHeight="1" x14ac:dyDescent="0.25">
      <c r="B2950" s="205" t="s">
        <v>153</v>
      </c>
      <c r="C2950" s="868" t="str">
        <f>PRESUPUESTO!F64</f>
        <v>Sumiistro e instalación de mueble en madera melaminica en oficina Unalde, incluye puertas, entrepaños, cortesy divisiones según diseño.</v>
      </c>
      <c r="D2950" s="868"/>
      <c r="E2950" s="868"/>
      <c r="F2950" s="868"/>
      <c r="G2950" s="868"/>
      <c r="H2950" s="206" t="s">
        <v>154</v>
      </c>
    </row>
    <row r="2951" spans="2:11" s="197" customFormat="1" ht="25.5" customHeight="1" x14ac:dyDescent="0.25">
      <c r="B2951" s="648">
        <f>PRESUPUESTO!B64</f>
        <v>8.0399999999999991</v>
      </c>
      <c r="C2951" s="868"/>
      <c r="D2951" s="868"/>
      <c r="E2951" s="868"/>
      <c r="F2951" s="868"/>
      <c r="G2951" s="868"/>
      <c r="H2951" s="206" t="str">
        <f>PRESUPUESTO!G64</f>
        <v>UND</v>
      </c>
    </row>
    <row r="2952" spans="2:11" s="197" customFormat="1" x14ac:dyDescent="0.25">
      <c r="B2952" s="208" t="s">
        <v>155</v>
      </c>
      <c r="C2952" s="65"/>
      <c r="D2952" s="66"/>
      <c r="E2952" s="66"/>
      <c r="F2952" s="67"/>
      <c r="G2952" s="65"/>
      <c r="H2952" s="204"/>
    </row>
    <row r="2953" spans="2:11" s="197" customFormat="1" x14ac:dyDescent="0.25">
      <c r="B2953" s="209" t="s">
        <v>156</v>
      </c>
      <c r="C2953" s="74"/>
      <c r="D2953" s="75" t="s">
        <v>157</v>
      </c>
      <c r="E2953" s="75" t="s">
        <v>158</v>
      </c>
      <c r="F2953" s="75" t="s">
        <v>159</v>
      </c>
      <c r="G2953" s="76" t="s">
        <v>160</v>
      </c>
      <c r="H2953" s="210"/>
    </row>
    <row r="2954" spans="2:11" s="197" customFormat="1" ht="14.45" customHeight="1" x14ac:dyDescent="0.25">
      <c r="B2954" s="872" t="s">
        <v>161</v>
      </c>
      <c r="C2954" s="872"/>
      <c r="D2954" s="157" t="s">
        <v>162</v>
      </c>
      <c r="E2954" s="332">
        <v>0.05</v>
      </c>
      <c r="F2954" s="160">
        <f>+H2984</f>
        <v>526695</v>
      </c>
      <c r="G2954" s="333">
        <f>F2954*E2954</f>
        <v>26334.75</v>
      </c>
      <c r="H2954" s="878"/>
    </row>
    <row r="2955" spans="2:11" s="197" customFormat="1" x14ac:dyDescent="0.25">
      <c r="B2955" s="872" t="s">
        <v>452</v>
      </c>
      <c r="C2955" s="872"/>
      <c r="D2955" s="157" t="s">
        <v>444</v>
      </c>
      <c r="E2955" s="98">
        <v>0.2</v>
      </c>
      <c r="F2955" s="371">
        <v>200000</v>
      </c>
      <c r="G2955" s="372">
        <f>+F2955*E2955</f>
        <v>40000</v>
      </c>
      <c r="H2955" s="879"/>
    </row>
    <row r="2956" spans="2:11" s="197" customFormat="1" ht="15" customHeight="1" x14ac:dyDescent="0.25">
      <c r="B2956" s="869"/>
      <c r="C2956" s="869"/>
      <c r="D2956" s="98"/>
      <c r="E2956" s="98"/>
      <c r="F2956" s="371"/>
      <c r="G2956" s="372">
        <f>+F2956*E2956</f>
        <v>0</v>
      </c>
      <c r="H2956" s="879"/>
      <c r="K2956" s="334"/>
    </row>
    <row r="2957" spans="2:11" s="197" customFormat="1" ht="15" customHeight="1" x14ac:dyDescent="0.25">
      <c r="B2957" s="872"/>
      <c r="C2957" s="872"/>
      <c r="D2957" s="98"/>
      <c r="E2957" s="98"/>
      <c r="F2957" s="371"/>
      <c r="G2957" s="372">
        <f>+F2957*E2957</f>
        <v>0</v>
      </c>
      <c r="H2957" s="880"/>
      <c r="K2957" s="212"/>
    </row>
    <row r="2958" spans="2:11" s="197" customFormat="1" x14ac:dyDescent="0.25">
      <c r="B2958" s="213"/>
      <c r="C2958" s="175"/>
      <c r="D2958" s="176"/>
      <c r="E2958" s="176"/>
      <c r="F2958" s="177"/>
      <c r="G2958" s="178" t="s">
        <v>165</v>
      </c>
      <c r="H2958" s="373">
        <f>+SUM(G2954:G2957)</f>
        <v>66334.75</v>
      </c>
    </row>
    <row r="2959" spans="2:11" s="197" customFormat="1" x14ac:dyDescent="0.25">
      <c r="B2959" s="213"/>
      <c r="C2959" s="175"/>
      <c r="D2959" s="176"/>
      <c r="E2959" s="176"/>
      <c r="F2959" s="177"/>
      <c r="G2959" s="175"/>
      <c r="H2959" s="204"/>
      <c r="K2959" s="215"/>
    </row>
    <row r="2960" spans="2:11" s="197" customFormat="1" x14ac:dyDescent="0.25">
      <c r="B2960" s="216" t="s">
        <v>166</v>
      </c>
      <c r="C2960" s="175"/>
      <c r="D2960" s="176"/>
      <c r="E2960" s="176"/>
      <c r="F2960" s="177"/>
      <c r="G2960" s="175"/>
      <c r="H2960" s="204"/>
      <c r="K2960" s="212"/>
    </row>
    <row r="2961" spans="2:14" s="197" customFormat="1" x14ac:dyDescent="0.25">
      <c r="B2961" s="209" t="s">
        <v>156</v>
      </c>
      <c r="C2961" s="74"/>
      <c r="D2961" s="75" t="s">
        <v>157</v>
      </c>
      <c r="E2961" s="75" t="s">
        <v>158</v>
      </c>
      <c r="F2961" s="158" t="s">
        <v>160</v>
      </c>
      <c r="G2961" s="76" t="s">
        <v>167</v>
      </c>
      <c r="H2961" s="210"/>
    </row>
    <row r="2962" spans="2:14" s="197" customFormat="1" x14ac:dyDescent="0.25">
      <c r="B2962" s="876" t="s">
        <v>168</v>
      </c>
      <c r="C2962" s="881"/>
      <c r="D2962" s="300" t="s">
        <v>169</v>
      </c>
      <c r="E2962" s="300">
        <f>+E2954</f>
        <v>0.05</v>
      </c>
      <c r="F2962" s="374">
        <f>+F2954</f>
        <v>526695</v>
      </c>
      <c r="G2962" s="375">
        <f t="shared" ref="G2962:G2969" si="70">F2962*E2962</f>
        <v>26334.75</v>
      </c>
      <c r="H2962" s="878"/>
      <c r="K2962" s="197">
        <v>1.05</v>
      </c>
      <c r="L2962" s="197">
        <v>1.2</v>
      </c>
      <c r="M2962" s="197">
        <v>1</v>
      </c>
      <c r="N2962" s="197">
        <f>K2962*L2962*M2962</f>
        <v>1.26</v>
      </c>
    </row>
    <row r="2963" spans="2:14" s="197" customFormat="1" ht="16.5" x14ac:dyDescent="0.25">
      <c r="B2963" s="882" t="s">
        <v>459</v>
      </c>
      <c r="C2963" s="883"/>
      <c r="D2963" s="431" t="s">
        <v>21</v>
      </c>
      <c r="E2963" s="432">
        <f>4.5*1.2</f>
        <v>5.3999999999999995</v>
      </c>
      <c r="F2963" s="433">
        <v>108022</v>
      </c>
      <c r="G2963" s="372">
        <f t="shared" si="70"/>
        <v>583318.79999999993</v>
      </c>
      <c r="H2963" s="879"/>
      <c r="K2963" s="197">
        <v>0.5</v>
      </c>
      <c r="L2963" s="197">
        <v>0.9</v>
      </c>
      <c r="M2963" s="197">
        <v>1</v>
      </c>
      <c r="N2963" s="197">
        <f t="shared" ref="N2963:N2970" si="71">K2963*L2963*M2963</f>
        <v>0.45</v>
      </c>
    </row>
    <row r="2964" spans="2:14" s="197" customFormat="1" ht="15" customHeight="1" x14ac:dyDescent="0.25">
      <c r="B2964" s="884" t="s">
        <v>453</v>
      </c>
      <c r="C2964" s="885"/>
      <c r="D2964" s="431" t="s">
        <v>314</v>
      </c>
      <c r="E2964" s="432">
        <v>10</v>
      </c>
      <c r="F2964" s="433">
        <v>14900</v>
      </c>
      <c r="G2964" s="372">
        <f t="shared" si="70"/>
        <v>149000</v>
      </c>
      <c r="H2964" s="879"/>
      <c r="K2964" s="197">
        <v>0.45</v>
      </c>
      <c r="L2964" s="197">
        <v>0.9</v>
      </c>
      <c r="M2964" s="197">
        <v>1</v>
      </c>
      <c r="N2964" s="197">
        <f t="shared" si="71"/>
        <v>0.40500000000000003</v>
      </c>
    </row>
    <row r="2965" spans="2:14" s="197" customFormat="1" ht="16.5" x14ac:dyDescent="0.25">
      <c r="B2965" s="884" t="s">
        <v>454</v>
      </c>
      <c r="C2965" s="885"/>
      <c r="D2965" s="431" t="s">
        <v>57</v>
      </c>
      <c r="E2965" s="431">
        <v>44</v>
      </c>
      <c r="F2965" s="164">
        <v>1950</v>
      </c>
      <c r="G2965" s="372">
        <f t="shared" si="70"/>
        <v>85800</v>
      </c>
      <c r="H2965" s="879"/>
      <c r="K2965" s="197">
        <v>0.45</v>
      </c>
      <c r="L2965" s="197">
        <v>1.2</v>
      </c>
      <c r="M2965" s="197">
        <v>1</v>
      </c>
      <c r="N2965" s="197">
        <f t="shared" si="71"/>
        <v>0.54</v>
      </c>
    </row>
    <row r="2966" spans="2:14" s="197" customFormat="1" ht="16.5" x14ac:dyDescent="0.25">
      <c r="B2966" s="884" t="s">
        <v>455</v>
      </c>
      <c r="C2966" s="885"/>
      <c r="D2966" s="431" t="s">
        <v>458</v>
      </c>
      <c r="E2966" s="431">
        <f>1/8</f>
        <v>0.125</v>
      </c>
      <c r="F2966" s="369">
        <v>150000</v>
      </c>
      <c r="G2966" s="372">
        <f t="shared" si="70"/>
        <v>18750</v>
      </c>
      <c r="H2966" s="879"/>
      <c r="K2966" s="197">
        <v>1.05</v>
      </c>
      <c r="L2966" s="197">
        <v>0.45</v>
      </c>
      <c r="M2966" s="197">
        <v>4</v>
      </c>
      <c r="N2966" s="197">
        <f t="shared" si="71"/>
        <v>1.8900000000000001</v>
      </c>
    </row>
    <row r="2967" spans="2:14" s="197" customFormat="1" ht="15" customHeight="1" x14ac:dyDescent="0.25">
      <c r="B2967" s="886" t="s">
        <v>456</v>
      </c>
      <c r="C2967" s="887"/>
      <c r="D2967" s="431" t="s">
        <v>57</v>
      </c>
      <c r="E2967" s="431">
        <v>150</v>
      </c>
      <c r="F2967" s="434">
        <f>19400/375</f>
        <v>51.733333333333334</v>
      </c>
      <c r="G2967" s="372">
        <f t="shared" si="70"/>
        <v>7760</v>
      </c>
      <c r="H2967" s="879"/>
      <c r="N2967" s="197">
        <f t="shared" si="71"/>
        <v>0</v>
      </c>
    </row>
    <row r="2968" spans="2:14" s="197" customFormat="1" x14ac:dyDescent="0.25">
      <c r="B2968" s="875" t="s">
        <v>457</v>
      </c>
      <c r="C2968" s="875"/>
      <c r="D2968" s="157" t="s">
        <v>314</v>
      </c>
      <c r="E2968" s="157">
        <v>17</v>
      </c>
      <c r="F2968" s="370">
        <v>10300</v>
      </c>
      <c r="G2968" s="372">
        <f t="shared" si="70"/>
        <v>175100</v>
      </c>
      <c r="H2968" s="879"/>
      <c r="N2968" s="197">
        <f t="shared" si="71"/>
        <v>0</v>
      </c>
    </row>
    <row r="2969" spans="2:14" s="197" customFormat="1" x14ac:dyDescent="0.25">
      <c r="B2969" s="875"/>
      <c r="C2969" s="875"/>
      <c r="D2969" s="157"/>
      <c r="E2969" s="157"/>
      <c r="F2969" s="370"/>
      <c r="G2969" s="372">
        <f t="shared" si="70"/>
        <v>0</v>
      </c>
      <c r="H2969" s="880"/>
      <c r="N2969" s="197">
        <f t="shared" si="71"/>
        <v>0</v>
      </c>
    </row>
    <row r="2970" spans="2:14" s="197" customFormat="1" x14ac:dyDescent="0.25">
      <c r="B2970" s="213"/>
      <c r="C2970" s="175"/>
      <c r="D2970" s="176"/>
      <c r="E2970" s="176"/>
      <c r="F2970" s="177"/>
      <c r="G2970" s="178" t="s">
        <v>165</v>
      </c>
      <c r="H2970" s="373">
        <f>+SUM(G2962:G2969)</f>
        <v>1046063.5499999999</v>
      </c>
      <c r="N2970" s="197">
        <f t="shared" si="71"/>
        <v>0</v>
      </c>
    </row>
    <row r="2971" spans="2:14" s="197" customFormat="1" x14ac:dyDescent="0.25">
      <c r="B2971" s="213"/>
      <c r="C2971" s="175"/>
      <c r="D2971" s="176"/>
      <c r="E2971" s="176"/>
      <c r="F2971" s="177"/>
      <c r="G2971" s="175"/>
      <c r="H2971" s="204"/>
    </row>
    <row r="2972" spans="2:14" s="197" customFormat="1" x14ac:dyDescent="0.25">
      <c r="B2972" s="216" t="s">
        <v>174</v>
      </c>
      <c r="C2972" s="175"/>
      <c r="D2972" s="176"/>
      <c r="E2972" s="176"/>
      <c r="F2972" s="177"/>
      <c r="G2972" s="175"/>
      <c r="H2972" s="204"/>
      <c r="M2972" s="435" t="s">
        <v>460</v>
      </c>
      <c r="N2972" s="197">
        <f>SUM(N2962:N2970)</f>
        <v>4.5449999999999999</v>
      </c>
    </row>
    <row r="2973" spans="2:14" s="197" customFormat="1" x14ac:dyDescent="0.25">
      <c r="B2973" s="209" t="s">
        <v>156</v>
      </c>
      <c r="C2973" s="74"/>
      <c r="D2973" s="75" t="s">
        <v>175</v>
      </c>
      <c r="E2973" s="75" t="s">
        <v>176</v>
      </c>
      <c r="F2973" s="158" t="s">
        <v>177</v>
      </c>
      <c r="G2973" s="76" t="s">
        <v>178</v>
      </c>
      <c r="H2973" s="218" t="s">
        <v>160</v>
      </c>
    </row>
    <row r="2974" spans="2:14" s="197" customFormat="1" x14ac:dyDescent="0.25">
      <c r="B2974" s="876"/>
      <c r="C2974" s="876"/>
      <c r="D2974" s="157"/>
      <c r="E2974" s="165"/>
      <c r="F2974" s="166"/>
      <c r="G2974" s="372">
        <f>F2974*E2974</f>
        <v>0</v>
      </c>
      <c r="H2974" s="376">
        <f>+E2974*F2974*G2974</f>
        <v>0</v>
      </c>
    </row>
    <row r="2975" spans="2:14" s="197" customFormat="1" x14ac:dyDescent="0.25">
      <c r="B2975" s="869"/>
      <c r="C2975" s="869"/>
      <c r="D2975" s="157"/>
      <c r="E2975" s="165"/>
      <c r="F2975" s="167"/>
      <c r="G2975" s="372">
        <f>F2975*E2975</f>
        <v>0</v>
      </c>
      <c r="H2975" s="376">
        <f>+E2975*F2975*G2975</f>
        <v>0</v>
      </c>
    </row>
    <row r="2976" spans="2:14" s="197" customFormat="1" x14ac:dyDescent="0.25">
      <c r="B2976" s="875"/>
      <c r="C2976" s="875"/>
      <c r="D2976" s="157"/>
      <c r="E2976" s="165"/>
      <c r="F2976" s="168"/>
      <c r="G2976" s="372">
        <f>F2976*E2976</f>
        <v>0</v>
      </c>
      <c r="H2976" s="376">
        <f>+E2976*F2976*G2976</f>
        <v>0</v>
      </c>
    </row>
    <row r="2977" spans="2:8" s="197" customFormat="1" x14ac:dyDescent="0.25">
      <c r="B2977" s="213"/>
      <c r="C2977" s="175"/>
      <c r="D2977" s="176"/>
      <c r="E2977" s="176"/>
      <c r="F2977" s="177"/>
      <c r="G2977" s="178" t="s">
        <v>165</v>
      </c>
      <c r="H2977" s="373">
        <f>+SUM(H2974:H2976)</f>
        <v>0</v>
      </c>
    </row>
    <row r="2978" spans="2:8" s="197" customFormat="1" x14ac:dyDescent="0.25">
      <c r="B2978" s="213"/>
      <c r="C2978" s="175"/>
      <c r="D2978" s="176"/>
      <c r="E2978" s="176"/>
      <c r="F2978" s="177"/>
      <c r="G2978" s="175"/>
      <c r="H2978" s="204"/>
    </row>
    <row r="2979" spans="2:8" s="197" customFormat="1" x14ac:dyDescent="0.25">
      <c r="B2979" s="216" t="s">
        <v>179</v>
      </c>
      <c r="C2979" s="175"/>
      <c r="D2979" s="176"/>
      <c r="E2979" s="176"/>
      <c r="F2979" s="177"/>
      <c r="G2979" s="175"/>
      <c r="H2979" s="204"/>
    </row>
    <row r="2980" spans="2:8" s="197" customFormat="1" x14ac:dyDescent="0.25">
      <c r="B2980" s="220" t="s">
        <v>180</v>
      </c>
      <c r="C2980" s="169" t="s">
        <v>181</v>
      </c>
      <c r="D2980" s="75" t="s">
        <v>182</v>
      </c>
      <c r="E2980" s="75" t="s">
        <v>183</v>
      </c>
      <c r="F2980" s="158" t="s">
        <v>184</v>
      </c>
      <c r="G2980" s="170" t="s">
        <v>185</v>
      </c>
      <c r="H2980" s="210"/>
    </row>
    <row r="2981" spans="2:8" s="197" customFormat="1" x14ac:dyDescent="0.25">
      <c r="B2981" s="221" t="s">
        <v>81</v>
      </c>
      <c r="C2981" s="110">
        <f>+VLOOKUP(B2981,MO!$D$13:$E$80,2,FALSE)</f>
        <v>94900</v>
      </c>
      <c r="D2981" s="222">
        <v>0.85</v>
      </c>
      <c r="E2981" s="372">
        <f>C2981+(C2981*D2981)</f>
        <v>175565</v>
      </c>
      <c r="F2981" s="172">
        <v>0.5</v>
      </c>
      <c r="G2981" s="377">
        <f>+E2981/F2981</f>
        <v>351130</v>
      </c>
      <c r="H2981" s="878"/>
    </row>
    <row r="2982" spans="2:8" s="197" customFormat="1" x14ac:dyDescent="0.25">
      <c r="B2982" s="221" t="s">
        <v>85</v>
      </c>
      <c r="C2982" s="110">
        <f>+VLOOKUP(B2982,MO!$D$13:$E$80,2,FALSE)</f>
        <v>47450</v>
      </c>
      <c r="D2982" s="222">
        <v>0.85</v>
      </c>
      <c r="E2982" s="372">
        <f>C2982+(C2982*D2982)</f>
        <v>87782.5</v>
      </c>
      <c r="F2982" s="172">
        <f>F2981</f>
        <v>0.5</v>
      </c>
      <c r="G2982" s="377">
        <f>+E2982/F2982</f>
        <v>175565</v>
      </c>
      <c r="H2982" s="879"/>
    </row>
    <row r="2983" spans="2:8" s="197" customFormat="1" x14ac:dyDescent="0.25">
      <c r="B2983" s="223"/>
      <c r="C2983" s="110"/>
      <c r="D2983" s="222"/>
      <c r="E2983" s="224"/>
      <c r="F2983" s="172"/>
      <c r="G2983" s="377"/>
      <c r="H2983" s="880"/>
    </row>
    <row r="2984" spans="2:8" s="197" customFormat="1" x14ac:dyDescent="0.25">
      <c r="B2984" s="203"/>
      <c r="C2984" s="65"/>
      <c r="D2984" s="66"/>
      <c r="E2984" s="66"/>
      <c r="F2984" s="67"/>
      <c r="G2984" s="115" t="s">
        <v>165</v>
      </c>
      <c r="H2984" s="373">
        <f>+SUM(G2981:G2983)</f>
        <v>526695</v>
      </c>
    </row>
    <row r="2985" spans="2:8" s="197" customFormat="1" x14ac:dyDescent="0.25">
      <c r="B2985" s="203"/>
      <c r="C2985" s="65"/>
      <c r="D2985" s="66"/>
      <c r="E2985" s="66"/>
      <c r="F2985" s="67"/>
      <c r="G2985" s="65"/>
      <c r="H2985" s="225"/>
    </row>
    <row r="2986" spans="2:8" s="197" customFormat="1" ht="15.75" x14ac:dyDescent="0.25">
      <c r="B2986" s="203"/>
      <c r="C2986" s="65"/>
      <c r="D2986" s="66"/>
      <c r="E2986" s="66"/>
      <c r="F2986" s="117" t="s">
        <v>186</v>
      </c>
      <c r="G2986" s="118"/>
      <c r="H2986" s="119">
        <f>ROUND(H2984+H2977+H2970+H2958,0)</f>
        <v>1639093</v>
      </c>
    </row>
    <row r="2987" spans="2:8" s="197" customFormat="1" x14ac:dyDescent="0.25">
      <c r="B2987" s="203"/>
      <c r="C2987" s="65"/>
      <c r="D2987" s="66"/>
      <c r="E2987" s="66"/>
      <c r="F2987" s="67"/>
      <c r="G2987" s="65"/>
      <c r="H2987" s="204"/>
    </row>
    <row r="2988" spans="2:8" s="197" customFormat="1" x14ac:dyDescent="0.25">
      <c r="B2988" s="208" t="s">
        <v>187</v>
      </c>
      <c r="C2988" s="65"/>
      <c r="D2988" s="66"/>
      <c r="E2988" s="66"/>
      <c r="F2988" s="67"/>
      <c r="G2988" s="65"/>
      <c r="H2988" s="204"/>
    </row>
    <row r="2989" spans="2:8" s="197" customFormat="1" x14ac:dyDescent="0.25">
      <c r="B2989" s="226" t="s">
        <v>31</v>
      </c>
      <c r="C2989" s="121"/>
      <c r="D2989" s="122"/>
      <c r="E2989" s="122"/>
      <c r="F2989" s="123" t="s">
        <v>72</v>
      </c>
      <c r="G2989" s="124"/>
      <c r="H2989" s="210"/>
    </row>
    <row r="2990" spans="2:8" s="197" customFormat="1" x14ac:dyDescent="0.25">
      <c r="B2990" s="851" t="s">
        <v>24</v>
      </c>
      <c r="C2990" s="851"/>
      <c r="D2990" s="125"/>
      <c r="E2990" s="125"/>
      <c r="F2990" s="126">
        <f>+F2521</f>
        <v>0.2</v>
      </c>
      <c r="G2990" s="127"/>
      <c r="H2990" s="378">
        <f>H2986*F2990</f>
        <v>327818.60000000003</v>
      </c>
    </row>
    <row r="2991" spans="2:8" s="197" customFormat="1" x14ac:dyDescent="0.25">
      <c r="B2991" s="851" t="s">
        <v>25</v>
      </c>
      <c r="C2991" s="851"/>
      <c r="D2991" s="125"/>
      <c r="E2991" s="125"/>
      <c r="F2991" s="126">
        <f>+F2522</f>
        <v>0.05</v>
      </c>
      <c r="G2991" s="127"/>
      <c r="H2991" s="378">
        <f>H2986*F2991</f>
        <v>81954.650000000009</v>
      </c>
    </row>
    <row r="2992" spans="2:8" s="197" customFormat="1" x14ac:dyDescent="0.25">
      <c r="B2992" s="852" t="s">
        <v>27</v>
      </c>
      <c r="C2992" s="852"/>
      <c r="D2992" s="125"/>
      <c r="E2992" s="125"/>
      <c r="F2992" s="126">
        <f>+F2523</f>
        <v>0.05</v>
      </c>
      <c r="G2992" s="127"/>
      <c r="H2992" s="378">
        <f>H2986*F2992</f>
        <v>81954.650000000009</v>
      </c>
    </row>
    <row r="2993" spans="2:8" s="197" customFormat="1" x14ac:dyDescent="0.25">
      <c r="B2993" s="203"/>
      <c r="C2993" s="65"/>
      <c r="D2993" s="66"/>
      <c r="E2993" s="66"/>
      <c r="F2993" s="67"/>
      <c r="G2993" s="115" t="s">
        <v>165</v>
      </c>
      <c r="H2993" s="373">
        <f>+SUM(H2990:H2992)</f>
        <v>491727.90000000008</v>
      </c>
    </row>
    <row r="2994" spans="2:8" s="197" customFormat="1" x14ac:dyDescent="0.25">
      <c r="B2994" s="203"/>
      <c r="C2994" s="65"/>
      <c r="D2994" s="66"/>
      <c r="E2994" s="66"/>
      <c r="F2994" s="67"/>
      <c r="G2994" s="65"/>
      <c r="H2994" s="204"/>
    </row>
    <row r="2995" spans="2:8" s="197" customFormat="1" x14ac:dyDescent="0.25">
      <c r="B2995" s="203"/>
      <c r="C2995" s="129" t="s">
        <v>188</v>
      </c>
      <c r="D2995" s="66"/>
      <c r="E2995" s="66"/>
      <c r="F2995" s="117" t="s">
        <v>189</v>
      </c>
      <c r="G2995" s="118"/>
      <c r="H2995" s="379">
        <f>H2986+H2993</f>
        <v>2130820.9</v>
      </c>
    </row>
    <row r="2996" spans="2:8" s="197" customFormat="1" x14ac:dyDescent="0.25">
      <c r="B2996" s="229"/>
      <c r="C2996" s="185"/>
      <c r="D2996" s="185"/>
      <c r="E2996" s="185"/>
      <c r="F2996" s="185"/>
      <c r="G2996" s="185"/>
      <c r="H2996" s="230"/>
    </row>
    <row r="2997" spans="2:8" s="197" customFormat="1" x14ac:dyDescent="0.25">
      <c r="B2997" s="229"/>
      <c r="C2997" s="185"/>
      <c r="D2997" s="185"/>
      <c r="E2997" s="185"/>
      <c r="F2997" s="134" t="s">
        <v>190</v>
      </c>
      <c r="G2997" s="185"/>
      <c r="H2997" s="230"/>
    </row>
    <row r="2998" spans="2:8" s="197" customFormat="1" x14ac:dyDescent="0.25">
      <c r="B2998" s="229"/>
      <c r="C2998" s="185"/>
      <c r="D2998" s="185"/>
      <c r="E2998" s="185"/>
      <c r="F2998" s="134" t="s">
        <v>191</v>
      </c>
      <c r="G2998" s="185"/>
      <c r="H2998" s="230"/>
    </row>
    <row r="2999" spans="2:8" s="197" customFormat="1" x14ac:dyDescent="0.25">
      <c r="B2999" s="229"/>
      <c r="C2999" s="185"/>
      <c r="D2999" s="185"/>
      <c r="E2999" s="185"/>
      <c r="F2999" s="134" t="s">
        <v>192</v>
      </c>
      <c r="G2999" s="185"/>
      <c r="H2999" s="230"/>
    </row>
    <row r="3000" spans="2:8" s="197" customFormat="1" x14ac:dyDescent="0.25">
      <c r="B3000" s="229"/>
      <c r="C3000" s="185"/>
      <c r="D3000" s="185"/>
      <c r="E3000" s="185"/>
      <c r="F3000" s="134" t="s">
        <v>193</v>
      </c>
      <c r="G3000" s="185"/>
      <c r="H3000" s="230"/>
    </row>
    <row r="3001" spans="2:8" s="197" customFormat="1" x14ac:dyDescent="0.25">
      <c r="B3001" s="229"/>
      <c r="C3001" s="185"/>
      <c r="D3001" s="185"/>
      <c r="E3001" s="185"/>
      <c r="F3001" s="185"/>
      <c r="G3001" s="185"/>
      <c r="H3001" s="230"/>
    </row>
    <row r="3002" spans="2:8" s="197" customFormat="1" x14ac:dyDescent="0.25">
      <c r="B3002" s="229"/>
      <c r="C3002" s="135" t="s">
        <v>194</v>
      </c>
      <c r="D3002" s="185"/>
      <c r="E3002" s="185"/>
      <c r="F3002" s="185"/>
      <c r="G3002" s="185"/>
      <c r="H3002" s="230"/>
    </row>
    <row r="3003" spans="2:8" s="197" customFormat="1" x14ac:dyDescent="0.25">
      <c r="B3003" s="229"/>
      <c r="C3003" s="136" t="s">
        <v>195</v>
      </c>
      <c r="D3003" s="185"/>
      <c r="E3003" s="185"/>
      <c r="F3003" s="185"/>
      <c r="G3003" s="185"/>
      <c r="H3003" s="230"/>
    </row>
    <row r="3004" spans="2:8" s="197" customFormat="1" x14ac:dyDescent="0.25">
      <c r="B3004" s="229"/>
      <c r="C3004" s="137">
        <v>1</v>
      </c>
      <c r="D3004" s="185"/>
      <c r="E3004" s="185"/>
      <c r="F3004" s="185"/>
      <c r="G3004" s="185"/>
      <c r="H3004" s="230"/>
    </row>
    <row r="3005" spans="2:8" s="197" customFormat="1" x14ac:dyDescent="0.25">
      <c r="B3005" s="229"/>
      <c r="C3005" s="137">
        <v>2</v>
      </c>
      <c r="D3005" s="185"/>
      <c r="E3005" s="185"/>
      <c r="F3005" s="185"/>
      <c r="G3005" s="185"/>
      <c r="H3005" s="230"/>
    </row>
    <row r="3006" spans="2:8" s="197" customFormat="1" x14ac:dyDescent="0.25">
      <c r="B3006" s="229"/>
      <c r="C3006" s="137">
        <v>3</v>
      </c>
      <c r="D3006" s="185"/>
      <c r="E3006" s="185"/>
      <c r="F3006" s="185"/>
      <c r="G3006" s="185"/>
      <c r="H3006" s="230"/>
    </row>
    <row r="3007" spans="2:8" s="197" customFormat="1" x14ac:dyDescent="0.25">
      <c r="B3007" s="229"/>
      <c r="C3007" s="137"/>
      <c r="D3007" s="185"/>
      <c r="E3007" s="185"/>
      <c r="F3007" s="134" t="s">
        <v>190</v>
      </c>
      <c r="G3007" s="185"/>
      <c r="H3007" s="230"/>
    </row>
    <row r="3008" spans="2:8" s="197" customFormat="1" x14ac:dyDescent="0.25">
      <c r="B3008" s="229"/>
      <c r="C3008" s="185"/>
      <c r="D3008" s="185"/>
      <c r="E3008" s="185"/>
      <c r="F3008" s="134" t="s">
        <v>191</v>
      </c>
      <c r="G3008" s="185"/>
      <c r="H3008" s="230"/>
    </row>
    <row r="3009" spans="2:11" s="197" customFormat="1" x14ac:dyDescent="0.25">
      <c r="B3009" s="229"/>
      <c r="C3009" s="185"/>
      <c r="D3009" s="185"/>
      <c r="E3009" s="185"/>
      <c r="F3009" s="134" t="s">
        <v>196</v>
      </c>
      <c r="G3009" s="185"/>
      <c r="H3009" s="230"/>
    </row>
    <row r="3010" spans="2:11" s="197" customFormat="1" x14ac:dyDescent="0.25">
      <c r="B3010" s="229"/>
      <c r="C3010" s="185"/>
      <c r="D3010" s="185"/>
      <c r="E3010" s="185"/>
      <c r="F3010" s="134" t="s">
        <v>193</v>
      </c>
      <c r="G3010" s="185"/>
      <c r="H3010" s="230"/>
    </row>
    <row r="3011" spans="2:11" s="197" customFormat="1" x14ac:dyDescent="0.25">
      <c r="B3011" s="231"/>
      <c r="H3011" s="232"/>
    </row>
    <row r="3012" spans="2:11" s="197" customFormat="1" x14ac:dyDescent="0.25">
      <c r="B3012" s="853"/>
      <c r="C3012" s="854"/>
      <c r="D3012" s="859" t="s">
        <v>148</v>
      </c>
      <c r="E3012" s="860"/>
      <c r="F3012" s="861"/>
      <c r="G3012" s="198" t="s">
        <v>149</v>
      </c>
      <c r="H3012" s="199" t="s">
        <v>150</v>
      </c>
    </row>
    <row r="3013" spans="2:11" s="197" customFormat="1" x14ac:dyDescent="0.25">
      <c r="B3013" s="855"/>
      <c r="C3013" s="856"/>
      <c r="D3013" s="862"/>
      <c r="E3013" s="863"/>
      <c r="F3013" s="864"/>
      <c r="G3013" s="59" t="s">
        <v>151</v>
      </c>
      <c r="H3013" s="200"/>
    </row>
    <row r="3014" spans="2:11" s="197" customFormat="1" x14ac:dyDescent="0.25">
      <c r="B3014" s="855"/>
      <c r="C3014" s="856"/>
      <c r="D3014" s="862"/>
      <c r="E3014" s="863"/>
      <c r="F3014" s="864"/>
      <c r="G3014" s="59" t="s">
        <v>152</v>
      </c>
      <c r="H3014" s="201">
        <v>44901</v>
      </c>
    </row>
    <row r="3015" spans="2:11" s="197" customFormat="1" x14ac:dyDescent="0.25">
      <c r="B3015" s="857"/>
      <c r="C3015" s="858"/>
      <c r="D3015" s="865"/>
      <c r="E3015" s="866"/>
      <c r="F3015" s="867"/>
      <c r="G3015" s="62"/>
      <c r="H3015" s="202"/>
    </row>
    <row r="3016" spans="2:11" s="197" customFormat="1" x14ac:dyDescent="0.25">
      <c r="B3016" s="203"/>
      <c r="C3016" s="65"/>
      <c r="D3016" s="66"/>
      <c r="E3016" s="66"/>
      <c r="F3016" s="67"/>
      <c r="G3016" s="65"/>
      <c r="H3016" s="204"/>
    </row>
    <row r="3017" spans="2:11" s="197" customFormat="1" ht="25.5" customHeight="1" x14ac:dyDescent="0.25">
      <c r="B3017" s="205" t="s">
        <v>153</v>
      </c>
      <c r="C3017" s="868" t="str">
        <f>PRESUPUESTO!F66</f>
        <v>Anclaje estructural para refuerzo horizontal y verticalcon varilla corrugada N°4 y epoxico Sicadur Anchorfix 4. Extencion de traslapo de 60cm + 20cm de anclaje.</v>
      </c>
      <c r="D3017" s="868"/>
      <c r="E3017" s="868"/>
      <c r="F3017" s="868"/>
      <c r="G3017" s="868"/>
      <c r="H3017" s="206" t="s">
        <v>154</v>
      </c>
    </row>
    <row r="3018" spans="2:11" s="197" customFormat="1" ht="25.5" customHeight="1" x14ac:dyDescent="0.25">
      <c r="B3018" s="648">
        <f>PRESUPUESTO!B66</f>
        <v>9.01</v>
      </c>
      <c r="C3018" s="868"/>
      <c r="D3018" s="868"/>
      <c r="E3018" s="868"/>
      <c r="F3018" s="868"/>
      <c r="G3018" s="868"/>
      <c r="H3018" s="206" t="str">
        <f>PRESUPUESTO!G66</f>
        <v>UND</v>
      </c>
    </row>
    <row r="3019" spans="2:11" s="197" customFormat="1" x14ac:dyDescent="0.25">
      <c r="B3019" s="208" t="s">
        <v>155</v>
      </c>
      <c r="C3019" s="65"/>
      <c r="D3019" s="66"/>
      <c r="E3019" s="66"/>
      <c r="F3019" s="67"/>
      <c r="G3019" s="65"/>
      <c r="H3019" s="204"/>
    </row>
    <row r="3020" spans="2:11" s="197" customFormat="1" x14ac:dyDescent="0.25">
      <c r="B3020" s="209" t="s">
        <v>156</v>
      </c>
      <c r="C3020" s="74"/>
      <c r="D3020" s="75" t="s">
        <v>157</v>
      </c>
      <c r="E3020" s="75" t="s">
        <v>158</v>
      </c>
      <c r="F3020" s="75" t="s">
        <v>159</v>
      </c>
      <c r="G3020" s="76" t="s">
        <v>160</v>
      </c>
      <c r="H3020" s="210"/>
    </row>
    <row r="3021" spans="2:11" s="197" customFormat="1" ht="15" customHeight="1" x14ac:dyDescent="0.25">
      <c r="B3021" s="869" t="s">
        <v>161</v>
      </c>
      <c r="C3021" s="869"/>
      <c r="D3021" s="98" t="s">
        <v>162</v>
      </c>
      <c r="E3021" s="392">
        <v>0.05</v>
      </c>
      <c r="F3021" s="393">
        <f>+H3051</f>
        <v>15491.029411764706</v>
      </c>
      <c r="G3021" s="372">
        <f>F3021*E3021</f>
        <v>774.55147058823536</v>
      </c>
      <c r="H3021" s="878"/>
    </row>
    <row r="3022" spans="2:11" s="197" customFormat="1" x14ac:dyDescent="0.25">
      <c r="B3022" s="870" t="s">
        <v>249</v>
      </c>
      <c r="C3022" s="871"/>
      <c r="D3022" s="298" t="s">
        <v>164</v>
      </c>
      <c r="E3022" s="157">
        <f>1/F3048</f>
        <v>5.8823529411764705E-2</v>
      </c>
      <c r="F3022" s="394">
        <v>13371.428571428572</v>
      </c>
      <c r="G3022" s="372">
        <f>+F3022*E3022</f>
        <v>786.55462184873954</v>
      </c>
      <c r="H3022" s="879"/>
    </row>
    <row r="3023" spans="2:11" s="197" customFormat="1" ht="15" customHeight="1" x14ac:dyDescent="0.25">
      <c r="B3023" s="872" t="s">
        <v>342</v>
      </c>
      <c r="C3023" s="872"/>
      <c r="D3023" s="157" t="s">
        <v>164</v>
      </c>
      <c r="E3023" s="98">
        <f>+E3022/2</f>
        <v>2.9411764705882353E-2</v>
      </c>
      <c r="F3023" s="371">
        <v>60000</v>
      </c>
      <c r="G3023" s="372">
        <f>+F3023*E3023</f>
        <v>1764.7058823529412</v>
      </c>
      <c r="H3023" s="879"/>
      <c r="K3023" s="334"/>
    </row>
    <row r="3024" spans="2:11" s="197" customFormat="1" ht="15" customHeight="1" x14ac:dyDescent="0.25">
      <c r="B3024" s="872"/>
      <c r="C3024" s="872"/>
      <c r="D3024" s="157"/>
      <c r="E3024" s="98"/>
      <c r="F3024" s="393"/>
      <c r="G3024" s="372">
        <f>+F3024*E3024</f>
        <v>0</v>
      </c>
      <c r="H3024" s="880"/>
      <c r="K3024" s="212"/>
    </row>
    <row r="3025" spans="2:11" s="197" customFormat="1" x14ac:dyDescent="0.25">
      <c r="B3025" s="213"/>
      <c r="C3025" s="175"/>
      <c r="D3025" s="176"/>
      <c r="E3025" s="176"/>
      <c r="F3025" s="177"/>
      <c r="G3025" s="178" t="s">
        <v>165</v>
      </c>
      <c r="H3025" s="373">
        <f>+SUM(G3021:G3024)</f>
        <v>3325.8119747899163</v>
      </c>
    </row>
    <row r="3026" spans="2:11" s="197" customFormat="1" x14ac:dyDescent="0.25">
      <c r="B3026" s="213"/>
      <c r="C3026" s="175"/>
      <c r="D3026" s="176"/>
      <c r="E3026" s="176"/>
      <c r="F3026" s="177"/>
      <c r="G3026" s="175"/>
      <c r="H3026" s="204"/>
      <c r="K3026" s="215"/>
    </row>
    <row r="3027" spans="2:11" s="197" customFormat="1" x14ac:dyDescent="0.25">
      <c r="B3027" s="216" t="s">
        <v>166</v>
      </c>
      <c r="C3027" s="175"/>
      <c r="D3027" s="176"/>
      <c r="E3027" s="176"/>
      <c r="F3027" s="177"/>
      <c r="G3027" s="175"/>
      <c r="H3027" s="204"/>
      <c r="K3027" s="212"/>
    </row>
    <row r="3028" spans="2:11" s="197" customFormat="1" x14ac:dyDescent="0.25">
      <c r="B3028" s="209" t="s">
        <v>156</v>
      </c>
      <c r="C3028" s="74"/>
      <c r="D3028" s="75" t="s">
        <v>157</v>
      </c>
      <c r="E3028" s="75" t="s">
        <v>158</v>
      </c>
      <c r="F3028" s="158" t="s">
        <v>160</v>
      </c>
      <c r="G3028" s="76" t="s">
        <v>167</v>
      </c>
      <c r="H3028" s="210"/>
    </row>
    <row r="3029" spans="2:11" s="197" customFormat="1" x14ac:dyDescent="0.25">
      <c r="B3029" s="914" t="s">
        <v>343</v>
      </c>
      <c r="C3029" s="914"/>
      <c r="D3029" s="157" t="s">
        <v>326</v>
      </c>
      <c r="E3029" s="157">
        <f>0.2+0.6</f>
        <v>0.8</v>
      </c>
      <c r="F3029" s="395">
        <v>5000</v>
      </c>
      <c r="G3029" s="375">
        <f>F3029*E3029</f>
        <v>4000</v>
      </c>
      <c r="H3029" s="878"/>
    </row>
    <row r="3030" spans="2:11" s="197" customFormat="1" ht="15" customHeight="1" x14ac:dyDescent="0.25">
      <c r="B3030" s="915" t="s">
        <v>344</v>
      </c>
      <c r="C3030" s="916"/>
      <c r="D3030" s="157" t="s">
        <v>16</v>
      </c>
      <c r="E3030" s="157">
        <v>20</v>
      </c>
      <c r="F3030" s="396">
        <v>250</v>
      </c>
      <c r="G3030" s="372">
        <f t="shared" ref="G3030:G3036" si="72">F3030*E3030</f>
        <v>5000</v>
      </c>
      <c r="H3030" s="879"/>
    </row>
    <row r="3031" spans="2:11" s="197" customFormat="1" ht="15" customHeight="1" x14ac:dyDescent="0.25">
      <c r="B3031" s="875" t="s">
        <v>168</v>
      </c>
      <c r="C3031" s="875"/>
      <c r="D3031" s="157" t="s">
        <v>169</v>
      </c>
      <c r="E3031" s="157">
        <f>+E3021</f>
        <v>0.05</v>
      </c>
      <c r="F3031" s="396">
        <f>+F3021*0.5</f>
        <v>7745.5147058823532</v>
      </c>
      <c r="G3031" s="372">
        <f t="shared" si="72"/>
        <v>387.27573529411768</v>
      </c>
      <c r="H3031" s="879"/>
      <c r="K3031" s="197">
        <f>5/8</f>
        <v>0.625</v>
      </c>
    </row>
    <row r="3032" spans="2:11" s="197" customFormat="1" x14ac:dyDescent="0.25">
      <c r="B3032" s="914"/>
      <c r="C3032" s="914"/>
      <c r="D3032" s="157"/>
      <c r="E3032" s="157"/>
      <c r="F3032" s="396"/>
      <c r="G3032" s="372">
        <f t="shared" si="72"/>
        <v>0</v>
      </c>
      <c r="H3032" s="879"/>
      <c r="K3032" s="197">
        <f>+K3031*2.54</f>
        <v>1.5874999999999999</v>
      </c>
    </row>
    <row r="3033" spans="2:11" s="197" customFormat="1" x14ac:dyDescent="0.25">
      <c r="B3033" s="869"/>
      <c r="C3033" s="869"/>
      <c r="D3033" s="157"/>
      <c r="E3033" s="157"/>
      <c r="F3033" s="397"/>
      <c r="G3033" s="372">
        <f t="shared" si="72"/>
        <v>0</v>
      </c>
      <c r="H3033" s="879"/>
      <c r="K3033" s="197">
        <f>+K3032/2</f>
        <v>0.79374999999999996</v>
      </c>
    </row>
    <row r="3034" spans="2:11" s="197" customFormat="1" ht="15" customHeight="1" x14ac:dyDescent="0.25">
      <c r="B3034" s="876"/>
      <c r="C3034" s="876"/>
      <c r="D3034" s="157"/>
      <c r="E3034" s="157"/>
      <c r="F3034" s="398"/>
      <c r="G3034" s="372">
        <f t="shared" si="72"/>
        <v>0</v>
      </c>
      <c r="H3034" s="879"/>
      <c r="K3034" s="197">
        <f>+K3033*K3033</f>
        <v>0.63003906249999997</v>
      </c>
    </row>
    <row r="3035" spans="2:11" s="197" customFormat="1" x14ac:dyDescent="0.25">
      <c r="B3035" s="875"/>
      <c r="C3035" s="875"/>
      <c r="D3035" s="157"/>
      <c r="E3035" s="157"/>
      <c r="F3035" s="396"/>
      <c r="G3035" s="372">
        <f t="shared" si="72"/>
        <v>0</v>
      </c>
      <c r="H3035" s="879"/>
      <c r="K3035" s="197">
        <v>3.1415999999999999</v>
      </c>
    </row>
    <row r="3036" spans="2:11" s="197" customFormat="1" x14ac:dyDescent="0.25">
      <c r="B3036" s="875"/>
      <c r="C3036" s="875"/>
      <c r="D3036" s="157"/>
      <c r="E3036" s="165"/>
      <c r="F3036" s="396"/>
      <c r="G3036" s="372">
        <f t="shared" si="72"/>
        <v>0</v>
      </c>
      <c r="H3036" s="880"/>
      <c r="K3036" s="197">
        <f>+K3035*K3034</f>
        <v>1.9793307187499998</v>
      </c>
    </row>
    <row r="3037" spans="2:11" s="197" customFormat="1" x14ac:dyDescent="0.25">
      <c r="B3037" s="213"/>
      <c r="C3037" s="175"/>
      <c r="D3037" s="176"/>
      <c r="E3037" s="176"/>
      <c r="F3037" s="177"/>
      <c r="G3037" s="178" t="s">
        <v>165</v>
      </c>
      <c r="H3037" s="373">
        <f>+SUM(G3029:G3036)</f>
        <v>9387.2757352941171</v>
      </c>
      <c r="K3037" s="399">
        <f>+K3036*5</f>
        <v>9.8966535937499991</v>
      </c>
    </row>
    <row r="3038" spans="2:11" s="197" customFormat="1" x14ac:dyDescent="0.25">
      <c r="B3038" s="213"/>
      <c r="C3038" s="175"/>
      <c r="D3038" s="176"/>
      <c r="E3038" s="176"/>
      <c r="F3038" s="177"/>
      <c r="G3038" s="175"/>
      <c r="H3038" s="204"/>
    </row>
    <row r="3039" spans="2:11" s="197" customFormat="1" x14ac:dyDescent="0.25">
      <c r="B3039" s="216" t="s">
        <v>174</v>
      </c>
      <c r="C3039" s="175"/>
      <c r="D3039" s="176"/>
      <c r="E3039" s="176"/>
      <c r="F3039" s="177"/>
      <c r="G3039" s="175"/>
      <c r="H3039" s="204"/>
    </row>
    <row r="3040" spans="2:11" s="197" customFormat="1" x14ac:dyDescent="0.25">
      <c r="B3040" s="209" t="s">
        <v>156</v>
      </c>
      <c r="C3040" s="74"/>
      <c r="D3040" s="75" t="s">
        <v>175</v>
      </c>
      <c r="E3040" s="75" t="s">
        <v>176</v>
      </c>
      <c r="F3040" s="158" t="s">
        <v>177</v>
      </c>
      <c r="G3040" s="76" t="s">
        <v>178</v>
      </c>
      <c r="H3040" s="218" t="s">
        <v>160</v>
      </c>
    </row>
    <row r="3041" spans="2:8" s="197" customFormat="1" x14ac:dyDescent="0.25">
      <c r="B3041" s="891"/>
      <c r="C3041" s="891"/>
      <c r="D3041" s="298"/>
      <c r="E3041" s="302"/>
      <c r="F3041" s="298"/>
      <c r="G3041" s="400"/>
      <c r="H3041" s="376">
        <f>+E3041*F3041*G3041</f>
        <v>0</v>
      </c>
    </row>
    <row r="3042" spans="2:8" s="197" customFormat="1" x14ac:dyDescent="0.25">
      <c r="B3042" s="869"/>
      <c r="C3042" s="869"/>
      <c r="D3042" s="157"/>
      <c r="E3042" s="165"/>
      <c r="F3042" s="167"/>
      <c r="G3042" s="401">
        <v>0</v>
      </c>
      <c r="H3042" s="376">
        <f>+E3042*F3042*G3042</f>
        <v>0</v>
      </c>
    </row>
    <row r="3043" spans="2:8" s="197" customFormat="1" x14ac:dyDescent="0.25">
      <c r="B3043" s="875"/>
      <c r="C3043" s="875"/>
      <c r="D3043" s="157"/>
      <c r="E3043" s="165"/>
      <c r="F3043" s="402"/>
      <c r="G3043" s="401">
        <v>0</v>
      </c>
      <c r="H3043" s="376">
        <f>+E3043*F3043*G3043</f>
        <v>0</v>
      </c>
    </row>
    <row r="3044" spans="2:8" s="197" customFormat="1" x14ac:dyDescent="0.25">
      <c r="B3044" s="213"/>
      <c r="C3044" s="175"/>
      <c r="D3044" s="176"/>
      <c r="E3044" s="176"/>
      <c r="F3044" s="177"/>
      <c r="G3044" s="178" t="s">
        <v>165</v>
      </c>
      <c r="H3044" s="373">
        <f>+SUM(H3041:H3043)</f>
        <v>0</v>
      </c>
    </row>
    <row r="3045" spans="2:8" s="197" customFormat="1" x14ac:dyDescent="0.25">
      <c r="B3045" s="213"/>
      <c r="C3045" s="175"/>
      <c r="D3045" s="176"/>
      <c r="E3045" s="176"/>
      <c r="F3045" s="177"/>
      <c r="G3045" s="175"/>
      <c r="H3045" s="204"/>
    </row>
    <row r="3046" spans="2:8" s="197" customFormat="1" x14ac:dyDescent="0.25">
      <c r="B3046" s="216" t="s">
        <v>179</v>
      </c>
      <c r="C3046" s="175"/>
      <c r="D3046" s="176"/>
      <c r="E3046" s="176"/>
      <c r="F3046" s="177"/>
      <c r="G3046" s="175"/>
      <c r="H3046" s="204"/>
    </row>
    <row r="3047" spans="2:8" s="197" customFormat="1" x14ac:dyDescent="0.25">
      <c r="B3047" s="220" t="s">
        <v>180</v>
      </c>
      <c r="C3047" s="169" t="s">
        <v>181</v>
      </c>
      <c r="D3047" s="75" t="s">
        <v>182</v>
      </c>
      <c r="E3047" s="75" t="s">
        <v>183</v>
      </c>
      <c r="F3047" s="158" t="s">
        <v>184</v>
      </c>
      <c r="G3047" s="170" t="s">
        <v>185</v>
      </c>
      <c r="H3047" s="210"/>
    </row>
    <row r="3048" spans="2:8" s="197" customFormat="1" x14ac:dyDescent="0.25">
      <c r="B3048" s="221" t="s">
        <v>81</v>
      </c>
      <c r="C3048" s="110">
        <f>+VLOOKUP(B3048,MO!$D$13:$E$80,2,FALSE)</f>
        <v>94900</v>
      </c>
      <c r="D3048" s="171">
        <v>0.85</v>
      </c>
      <c r="E3048" s="354">
        <f>C3048+(C3048*D3048)</f>
        <v>175565</v>
      </c>
      <c r="F3048" s="403">
        <v>17</v>
      </c>
      <c r="G3048" s="377">
        <f>+E3048/F3048</f>
        <v>10327.35294117647</v>
      </c>
      <c r="H3048" s="878"/>
    </row>
    <row r="3049" spans="2:8" s="197" customFormat="1" x14ac:dyDescent="0.25">
      <c r="B3049" s="221" t="s">
        <v>85</v>
      </c>
      <c r="C3049" s="110">
        <v>47450</v>
      </c>
      <c r="D3049" s="222">
        <v>0.85</v>
      </c>
      <c r="E3049" s="372">
        <f>C3049+(C3049*D3049)</f>
        <v>87782.5</v>
      </c>
      <c r="F3049" s="403">
        <f>+F3048</f>
        <v>17</v>
      </c>
      <c r="G3049" s="377">
        <f>+E3049/F3049</f>
        <v>5163.6764705882351</v>
      </c>
      <c r="H3049" s="879"/>
    </row>
    <row r="3050" spans="2:8" s="197" customFormat="1" x14ac:dyDescent="0.25">
      <c r="B3050" s="223"/>
      <c r="C3050" s="110"/>
      <c r="D3050" s="222"/>
      <c r="E3050" s="401"/>
      <c r="F3050" s="403"/>
      <c r="G3050" s="404"/>
      <c r="H3050" s="880"/>
    </row>
    <row r="3051" spans="2:8" s="197" customFormat="1" x14ac:dyDescent="0.25">
      <c r="B3051" s="203"/>
      <c r="C3051" s="65"/>
      <c r="D3051" s="66"/>
      <c r="E3051" s="66"/>
      <c r="F3051" s="67"/>
      <c r="G3051" s="115" t="s">
        <v>165</v>
      </c>
      <c r="H3051" s="373">
        <f>+SUM(G3048:G3050)</f>
        <v>15491.029411764706</v>
      </c>
    </row>
    <row r="3052" spans="2:8" s="197" customFormat="1" x14ac:dyDescent="0.25">
      <c r="B3052" s="203"/>
      <c r="C3052" s="65"/>
      <c r="D3052" s="66"/>
      <c r="E3052" s="66"/>
      <c r="F3052" s="67"/>
      <c r="G3052" s="65"/>
      <c r="H3052" s="225"/>
    </row>
    <row r="3053" spans="2:8" s="197" customFormat="1" ht="15.75" x14ac:dyDescent="0.25">
      <c r="B3053" s="203"/>
      <c r="C3053" s="65"/>
      <c r="D3053" s="66"/>
      <c r="E3053" s="66"/>
      <c r="F3053" s="117" t="s">
        <v>186</v>
      </c>
      <c r="G3053" s="118"/>
      <c r="H3053" s="119">
        <f>ROUND(H3051+H3044+H3037+H3025,0)</f>
        <v>28204</v>
      </c>
    </row>
    <row r="3054" spans="2:8" s="197" customFormat="1" x14ac:dyDescent="0.25">
      <c r="B3054" s="203"/>
      <c r="C3054" s="65"/>
      <c r="D3054" s="66"/>
      <c r="E3054" s="66"/>
      <c r="F3054" s="67"/>
      <c r="G3054" s="65"/>
      <c r="H3054" s="204"/>
    </row>
    <row r="3055" spans="2:8" s="197" customFormat="1" x14ac:dyDescent="0.25">
      <c r="B3055" s="208" t="s">
        <v>187</v>
      </c>
      <c r="C3055" s="65"/>
      <c r="D3055" s="66"/>
      <c r="E3055" s="66"/>
      <c r="F3055" s="67"/>
      <c r="G3055" s="65"/>
      <c r="H3055" s="204"/>
    </row>
    <row r="3056" spans="2:8" s="197" customFormat="1" x14ac:dyDescent="0.25">
      <c r="B3056" s="226" t="s">
        <v>31</v>
      </c>
      <c r="C3056" s="121"/>
      <c r="D3056" s="122"/>
      <c r="E3056" s="122"/>
      <c r="F3056" s="123" t="s">
        <v>72</v>
      </c>
      <c r="G3056" s="124"/>
      <c r="H3056" s="210"/>
    </row>
    <row r="3057" spans="2:8" s="197" customFormat="1" x14ac:dyDescent="0.25">
      <c r="B3057" s="851" t="s">
        <v>24</v>
      </c>
      <c r="C3057" s="851"/>
      <c r="D3057" s="125"/>
      <c r="E3057" s="125"/>
      <c r="F3057" s="126">
        <f>+F1717</f>
        <v>0.2</v>
      </c>
      <c r="G3057" s="127"/>
      <c r="H3057" s="378">
        <f>H3053*F3057</f>
        <v>5640.8</v>
      </c>
    </row>
    <row r="3058" spans="2:8" s="197" customFormat="1" x14ac:dyDescent="0.25">
      <c r="B3058" s="851" t="s">
        <v>25</v>
      </c>
      <c r="C3058" s="851"/>
      <c r="D3058" s="125"/>
      <c r="E3058" s="125"/>
      <c r="F3058" s="126">
        <f>+F1718</f>
        <v>0.05</v>
      </c>
      <c r="G3058" s="127"/>
      <c r="H3058" s="378">
        <f>H3053*F3058</f>
        <v>1410.2</v>
      </c>
    </row>
    <row r="3059" spans="2:8" s="197" customFormat="1" x14ac:dyDescent="0.25">
      <c r="B3059" s="852" t="s">
        <v>27</v>
      </c>
      <c r="C3059" s="852"/>
      <c r="D3059" s="125"/>
      <c r="E3059" s="125"/>
      <c r="F3059" s="126">
        <f>+F1719</f>
        <v>0.05</v>
      </c>
      <c r="G3059" s="127"/>
      <c r="H3059" s="378">
        <f>H3053*F3059</f>
        <v>1410.2</v>
      </c>
    </row>
    <row r="3060" spans="2:8" s="197" customFormat="1" x14ac:dyDescent="0.25">
      <c r="B3060" s="203"/>
      <c r="C3060" s="65"/>
      <c r="D3060" s="66"/>
      <c r="E3060" s="66"/>
      <c r="F3060" s="67"/>
      <c r="G3060" s="115" t="s">
        <v>165</v>
      </c>
      <c r="H3060" s="373">
        <f>+SUM(H3057:H3059)</f>
        <v>8461.2000000000007</v>
      </c>
    </row>
    <row r="3061" spans="2:8" s="197" customFormat="1" x14ac:dyDescent="0.25">
      <c r="B3061" s="203"/>
      <c r="C3061" s="65"/>
      <c r="D3061" s="66"/>
      <c r="E3061" s="66"/>
      <c r="F3061" s="67"/>
      <c r="G3061" s="65"/>
      <c r="H3061" s="204"/>
    </row>
    <row r="3062" spans="2:8" s="197" customFormat="1" x14ac:dyDescent="0.25">
      <c r="B3062" s="203"/>
      <c r="C3062" s="129" t="s">
        <v>188</v>
      </c>
      <c r="D3062" s="66"/>
      <c r="E3062" s="66"/>
      <c r="F3062" s="117" t="s">
        <v>189</v>
      </c>
      <c r="G3062" s="118"/>
      <c r="H3062" s="379">
        <f>H3053+H3060</f>
        <v>36665.199999999997</v>
      </c>
    </row>
    <row r="3063" spans="2:8" s="197" customFormat="1" x14ac:dyDescent="0.25">
      <c r="B3063" s="229"/>
      <c r="C3063" s="185"/>
      <c r="D3063" s="185"/>
      <c r="E3063" s="185"/>
      <c r="F3063" s="185"/>
      <c r="G3063" s="185"/>
      <c r="H3063" s="230"/>
    </row>
    <row r="3064" spans="2:8" s="197" customFormat="1" x14ac:dyDescent="0.25">
      <c r="B3064" s="229"/>
      <c r="C3064" s="185"/>
      <c r="D3064" s="185"/>
      <c r="E3064" s="185"/>
      <c r="F3064" s="134" t="s">
        <v>190</v>
      </c>
      <c r="G3064" s="185"/>
      <c r="H3064" s="230"/>
    </row>
    <row r="3065" spans="2:8" s="197" customFormat="1" x14ac:dyDescent="0.25">
      <c r="B3065" s="229"/>
      <c r="C3065" s="185"/>
      <c r="D3065" s="185"/>
      <c r="E3065" s="185"/>
      <c r="F3065" s="134" t="s">
        <v>191</v>
      </c>
      <c r="G3065" s="185"/>
      <c r="H3065" s="230"/>
    </row>
    <row r="3066" spans="2:8" s="197" customFormat="1" x14ac:dyDescent="0.25">
      <c r="B3066" s="229"/>
      <c r="C3066" s="185"/>
      <c r="D3066" s="185"/>
      <c r="E3066" s="185"/>
      <c r="F3066" s="134" t="s">
        <v>192</v>
      </c>
      <c r="G3066" s="185"/>
      <c r="H3066" s="230"/>
    </row>
    <row r="3067" spans="2:8" s="197" customFormat="1" x14ac:dyDescent="0.25">
      <c r="B3067" s="229"/>
      <c r="C3067" s="185"/>
      <c r="D3067" s="185"/>
      <c r="E3067" s="185"/>
      <c r="F3067" s="134" t="s">
        <v>193</v>
      </c>
      <c r="G3067" s="185"/>
      <c r="H3067" s="230"/>
    </row>
    <row r="3068" spans="2:8" s="197" customFormat="1" x14ac:dyDescent="0.25">
      <c r="B3068" s="229"/>
      <c r="C3068" s="185"/>
      <c r="D3068" s="185"/>
      <c r="E3068" s="185"/>
      <c r="F3068" s="185"/>
      <c r="G3068" s="185"/>
      <c r="H3068" s="230"/>
    </row>
    <row r="3069" spans="2:8" s="197" customFormat="1" x14ac:dyDescent="0.25">
      <c r="B3069" s="229"/>
      <c r="C3069" s="135" t="s">
        <v>194</v>
      </c>
      <c r="D3069" s="185"/>
      <c r="E3069" s="185"/>
      <c r="F3069" s="185"/>
      <c r="G3069" s="185"/>
      <c r="H3069" s="230"/>
    </row>
    <row r="3070" spans="2:8" s="197" customFormat="1" x14ac:dyDescent="0.25">
      <c r="B3070" s="229"/>
      <c r="C3070" s="136" t="s">
        <v>195</v>
      </c>
      <c r="D3070" s="185"/>
      <c r="E3070" s="185"/>
      <c r="F3070" s="185"/>
      <c r="G3070" s="185"/>
      <c r="H3070" s="230"/>
    </row>
    <row r="3071" spans="2:8" s="197" customFormat="1" x14ac:dyDescent="0.25">
      <c r="B3071" s="229"/>
      <c r="C3071" s="137">
        <v>1</v>
      </c>
      <c r="D3071" s="185"/>
      <c r="E3071" s="185"/>
      <c r="F3071" s="185"/>
      <c r="G3071" s="185"/>
      <c r="H3071" s="230"/>
    </row>
    <row r="3072" spans="2:8" s="197" customFormat="1" x14ac:dyDescent="0.25">
      <c r="B3072" s="229"/>
      <c r="C3072" s="137">
        <v>2</v>
      </c>
      <c r="D3072" s="185"/>
      <c r="E3072" s="185"/>
      <c r="F3072" s="185"/>
      <c r="G3072" s="185"/>
      <c r="H3072" s="230"/>
    </row>
    <row r="3073" spans="1:9" s="197" customFormat="1" x14ac:dyDescent="0.25">
      <c r="B3073" s="229"/>
      <c r="C3073" s="137">
        <v>3</v>
      </c>
      <c r="D3073" s="185"/>
      <c r="E3073" s="185"/>
      <c r="F3073" s="185"/>
      <c r="G3073" s="185"/>
      <c r="H3073" s="230"/>
    </row>
    <row r="3074" spans="1:9" s="197" customFormat="1" x14ac:dyDescent="0.25">
      <c r="B3074" s="229"/>
      <c r="C3074" s="137"/>
      <c r="D3074" s="185"/>
      <c r="E3074" s="185"/>
      <c r="F3074" s="134" t="s">
        <v>190</v>
      </c>
      <c r="G3074" s="185"/>
      <c r="H3074" s="230"/>
    </row>
    <row r="3075" spans="1:9" s="197" customFormat="1" x14ac:dyDescent="0.25">
      <c r="B3075" s="229"/>
      <c r="C3075" s="185"/>
      <c r="D3075" s="185"/>
      <c r="E3075" s="185"/>
      <c r="F3075" s="134" t="s">
        <v>191</v>
      </c>
      <c r="G3075" s="185"/>
      <c r="H3075" s="230"/>
    </row>
    <row r="3076" spans="1:9" s="197" customFormat="1" x14ac:dyDescent="0.25">
      <c r="B3076" s="229"/>
      <c r="C3076" s="185"/>
      <c r="D3076" s="185"/>
      <c r="E3076" s="185"/>
      <c r="F3076" s="134" t="s">
        <v>196</v>
      </c>
      <c r="G3076" s="185"/>
      <c r="H3076" s="230"/>
    </row>
    <row r="3077" spans="1:9" s="197" customFormat="1" x14ac:dyDescent="0.25">
      <c r="B3077" s="229"/>
      <c r="C3077" s="185"/>
      <c r="D3077" s="185"/>
      <c r="E3077" s="185"/>
      <c r="F3077" s="134" t="s">
        <v>193</v>
      </c>
      <c r="G3077" s="185"/>
      <c r="H3077" s="230"/>
    </row>
    <row r="3078" spans="1:9" s="197" customFormat="1" x14ac:dyDescent="0.25">
      <c r="B3078" s="231"/>
      <c r="H3078" s="232"/>
    </row>
    <row r="3079" spans="1:9" x14ac:dyDescent="0.25">
      <c r="A3079" s="197"/>
      <c r="B3079" s="853"/>
      <c r="C3079" s="854"/>
      <c r="D3079" s="859" t="s">
        <v>148</v>
      </c>
      <c r="E3079" s="860"/>
      <c r="F3079" s="861"/>
      <c r="G3079" s="198" t="s">
        <v>149</v>
      </c>
      <c r="H3079" s="199" t="s">
        <v>150</v>
      </c>
      <c r="I3079" s="197"/>
    </row>
    <row r="3080" spans="1:9" x14ac:dyDescent="0.25">
      <c r="A3080" s="197"/>
      <c r="B3080" s="855"/>
      <c r="C3080" s="856"/>
      <c r="D3080" s="862"/>
      <c r="E3080" s="863"/>
      <c r="F3080" s="864"/>
      <c r="G3080" s="59" t="s">
        <v>151</v>
      </c>
      <c r="H3080" s="200"/>
      <c r="I3080" s="197"/>
    </row>
    <row r="3081" spans="1:9" x14ac:dyDescent="0.25">
      <c r="A3081" s="197"/>
      <c r="B3081" s="855"/>
      <c r="C3081" s="856"/>
      <c r="D3081" s="862"/>
      <c r="E3081" s="863"/>
      <c r="F3081" s="864"/>
      <c r="G3081" s="59" t="s">
        <v>152</v>
      </c>
      <c r="H3081" s="201">
        <v>44901</v>
      </c>
      <c r="I3081" s="197"/>
    </row>
    <row r="3082" spans="1:9" x14ac:dyDescent="0.25">
      <c r="A3082" s="197"/>
      <c r="B3082" s="857"/>
      <c r="C3082" s="858"/>
      <c r="D3082" s="865"/>
      <c r="E3082" s="866"/>
      <c r="F3082" s="867"/>
      <c r="G3082" s="62"/>
      <c r="H3082" s="202"/>
      <c r="I3082" s="197"/>
    </row>
    <row r="3083" spans="1:9" x14ac:dyDescent="0.25">
      <c r="A3083" s="197"/>
      <c r="B3083" s="203"/>
      <c r="C3083" s="65"/>
      <c r="D3083" s="66"/>
      <c r="E3083" s="66"/>
      <c r="F3083" s="67"/>
      <c r="G3083" s="65"/>
      <c r="H3083" s="204"/>
      <c r="I3083" s="197"/>
    </row>
    <row r="3084" spans="1:9" ht="21.6" customHeight="1" x14ac:dyDescent="0.25">
      <c r="A3084" s="197"/>
      <c r="B3084" s="205" t="s">
        <v>153</v>
      </c>
      <c r="C3084" s="868" t="str">
        <f>PRESUPUESTO!F67</f>
        <v>Perno de Anclaje estructural para bases de estructura metalica en varilla roscada AC de 3/4" B7 y tres (3) tuercas 2H, con aplicación de epoxico Sicadur Anchorfix 4. Profundidad 20cm de anclaje.</v>
      </c>
      <c r="D3084" s="868"/>
      <c r="E3084" s="868"/>
      <c r="F3084" s="868"/>
      <c r="G3084" s="868"/>
      <c r="H3084" s="206" t="s">
        <v>154</v>
      </c>
      <c r="I3084" s="197"/>
    </row>
    <row r="3085" spans="1:9" ht="21.6" customHeight="1" x14ac:dyDescent="0.25">
      <c r="A3085" s="197"/>
      <c r="B3085" s="648">
        <f>PRESUPUESTO!B67</f>
        <v>9.02</v>
      </c>
      <c r="C3085" s="868"/>
      <c r="D3085" s="868"/>
      <c r="E3085" s="868"/>
      <c r="F3085" s="868"/>
      <c r="G3085" s="868"/>
      <c r="H3085" s="206" t="str">
        <f>PRESUPUESTO!G67</f>
        <v>UND</v>
      </c>
      <c r="I3085" s="197"/>
    </row>
    <row r="3086" spans="1:9" x14ac:dyDescent="0.25">
      <c r="A3086" s="197"/>
      <c r="B3086" s="208" t="s">
        <v>155</v>
      </c>
      <c r="C3086" s="65"/>
      <c r="D3086" s="66"/>
      <c r="E3086" s="66"/>
      <c r="F3086" s="67"/>
      <c r="G3086" s="65"/>
      <c r="H3086" s="204"/>
      <c r="I3086" s="197"/>
    </row>
    <row r="3087" spans="1:9" x14ac:dyDescent="0.25">
      <c r="A3087" s="197"/>
      <c r="B3087" s="209" t="s">
        <v>156</v>
      </c>
      <c r="C3087" s="74"/>
      <c r="D3087" s="75" t="s">
        <v>157</v>
      </c>
      <c r="E3087" s="75" t="s">
        <v>158</v>
      </c>
      <c r="F3087" s="75" t="s">
        <v>159</v>
      </c>
      <c r="G3087" s="76" t="s">
        <v>160</v>
      </c>
      <c r="H3087" s="210"/>
      <c r="I3087" s="197"/>
    </row>
    <row r="3088" spans="1:9" x14ac:dyDescent="0.25">
      <c r="A3088" s="197"/>
      <c r="B3088" s="869" t="s">
        <v>161</v>
      </c>
      <c r="C3088" s="869"/>
      <c r="D3088" s="98" t="s">
        <v>162</v>
      </c>
      <c r="E3088" s="392">
        <v>0.05</v>
      </c>
      <c r="F3088" s="393">
        <f>+H3118</f>
        <v>18810.535714285714</v>
      </c>
      <c r="G3088" s="372">
        <f>F3088*E3088</f>
        <v>940.52678571428578</v>
      </c>
      <c r="H3088" s="878"/>
      <c r="I3088" s="197"/>
    </row>
    <row r="3089" spans="1:9" x14ac:dyDescent="0.25">
      <c r="A3089" s="197"/>
      <c r="B3089" s="870" t="s">
        <v>249</v>
      </c>
      <c r="C3089" s="871"/>
      <c r="D3089" s="298" t="s">
        <v>164</v>
      </c>
      <c r="E3089" s="157">
        <f>1/F3115</f>
        <v>7.1428571428571425E-2</v>
      </c>
      <c r="F3089" s="394">
        <v>13371.428571428572</v>
      </c>
      <c r="G3089" s="372">
        <f>+F3089*E3089</f>
        <v>955.10204081632651</v>
      </c>
      <c r="H3089" s="879"/>
      <c r="I3089" s="197"/>
    </row>
    <row r="3090" spans="1:9" x14ac:dyDescent="0.25">
      <c r="A3090" s="197"/>
      <c r="B3090" s="872" t="s">
        <v>342</v>
      </c>
      <c r="C3090" s="872"/>
      <c r="D3090" s="157" t="s">
        <v>164</v>
      </c>
      <c r="E3090" s="98">
        <f>+E3089/2</f>
        <v>3.5714285714285712E-2</v>
      </c>
      <c r="F3090" s="371">
        <v>60000</v>
      </c>
      <c r="G3090" s="372">
        <f>+F3090*E3090</f>
        <v>2142.8571428571427</v>
      </c>
      <c r="H3090" s="879"/>
      <c r="I3090" s="197"/>
    </row>
    <row r="3091" spans="1:9" x14ac:dyDescent="0.25">
      <c r="A3091" s="197"/>
      <c r="B3091" s="872"/>
      <c r="C3091" s="872"/>
      <c r="D3091" s="157"/>
      <c r="E3091" s="98"/>
      <c r="F3091" s="393"/>
      <c r="G3091" s="372">
        <f>+F3091*E3091</f>
        <v>0</v>
      </c>
      <c r="H3091" s="880"/>
      <c r="I3091" s="197"/>
    </row>
    <row r="3092" spans="1:9" x14ac:dyDescent="0.25">
      <c r="A3092" s="197"/>
      <c r="B3092" s="213"/>
      <c r="C3092" s="175"/>
      <c r="D3092" s="176"/>
      <c r="E3092" s="176"/>
      <c r="F3092" s="177"/>
      <c r="G3092" s="178" t="s">
        <v>165</v>
      </c>
      <c r="H3092" s="373">
        <f>+SUM(G3088:G3091)</f>
        <v>4038.4859693877552</v>
      </c>
      <c r="I3092" s="197"/>
    </row>
    <row r="3093" spans="1:9" x14ac:dyDescent="0.25">
      <c r="A3093" s="197"/>
      <c r="B3093" s="213"/>
      <c r="C3093" s="175"/>
      <c r="D3093" s="176"/>
      <c r="E3093" s="176"/>
      <c r="F3093" s="177"/>
      <c r="G3093" s="175"/>
      <c r="H3093" s="204"/>
      <c r="I3093" s="197"/>
    </row>
    <row r="3094" spans="1:9" x14ac:dyDescent="0.25">
      <c r="A3094" s="197"/>
      <c r="B3094" s="216" t="s">
        <v>166</v>
      </c>
      <c r="C3094" s="175"/>
      <c r="D3094" s="176"/>
      <c r="E3094" s="176"/>
      <c r="F3094" s="177"/>
      <c r="G3094" s="175"/>
      <c r="H3094" s="204"/>
      <c r="I3094" s="197"/>
    </row>
    <row r="3095" spans="1:9" x14ac:dyDescent="0.25">
      <c r="A3095" s="197"/>
      <c r="B3095" s="209" t="s">
        <v>156</v>
      </c>
      <c r="C3095" s="74"/>
      <c r="D3095" s="75" t="s">
        <v>157</v>
      </c>
      <c r="E3095" s="75" t="s">
        <v>158</v>
      </c>
      <c r="F3095" s="158" t="s">
        <v>160</v>
      </c>
      <c r="G3095" s="76" t="s">
        <v>167</v>
      </c>
      <c r="H3095" s="210"/>
      <c r="I3095" s="197"/>
    </row>
    <row r="3096" spans="1:9" x14ac:dyDescent="0.25">
      <c r="A3096" s="197"/>
      <c r="B3096" s="914" t="s">
        <v>393</v>
      </c>
      <c r="C3096" s="914"/>
      <c r="D3096" s="157" t="s">
        <v>326</v>
      </c>
      <c r="E3096" s="157">
        <f>0.3*1.05</f>
        <v>0.315</v>
      </c>
      <c r="F3096" s="395">
        <f>130000/3.66</f>
        <v>35519.125683060105</v>
      </c>
      <c r="G3096" s="375">
        <f>F3096*E3096</f>
        <v>11188.524590163934</v>
      </c>
      <c r="H3096" s="878"/>
      <c r="I3096" s="197"/>
    </row>
    <row r="3097" spans="1:9" x14ac:dyDescent="0.25">
      <c r="A3097" s="197"/>
      <c r="B3097" s="915" t="s">
        <v>344</v>
      </c>
      <c r="C3097" s="916"/>
      <c r="D3097" s="157" t="s">
        <v>16</v>
      </c>
      <c r="E3097" s="157">
        <f>15*(0.75/0.5)</f>
        <v>22.5</v>
      </c>
      <c r="F3097" s="396">
        <v>300</v>
      </c>
      <c r="G3097" s="372">
        <f t="shared" ref="G3097:G3103" si="73">F3097*E3097</f>
        <v>6750</v>
      </c>
      <c r="H3097" s="879"/>
      <c r="I3097" s="197"/>
    </row>
    <row r="3098" spans="1:9" x14ac:dyDescent="0.25">
      <c r="A3098" s="197"/>
      <c r="B3098" s="875" t="s">
        <v>168</v>
      </c>
      <c r="C3098" s="875"/>
      <c r="D3098" s="157" t="s">
        <v>169</v>
      </c>
      <c r="E3098" s="157">
        <f>+E3088</f>
        <v>0.05</v>
      </c>
      <c r="F3098" s="396">
        <f>+F3088*0.5</f>
        <v>9405.2678571428569</v>
      </c>
      <c r="G3098" s="372">
        <f t="shared" si="73"/>
        <v>470.26339285714289</v>
      </c>
      <c r="H3098" s="879"/>
      <c r="I3098" s="197"/>
    </row>
    <row r="3099" spans="1:9" x14ac:dyDescent="0.25">
      <c r="A3099" s="197"/>
      <c r="B3099" s="914" t="s">
        <v>394</v>
      </c>
      <c r="C3099" s="914"/>
      <c r="D3099" s="157" t="s">
        <v>20</v>
      </c>
      <c r="E3099" s="157">
        <v>3</v>
      </c>
      <c r="F3099" s="396">
        <v>1700</v>
      </c>
      <c r="G3099" s="372">
        <f t="shared" si="73"/>
        <v>5100</v>
      </c>
      <c r="H3099" s="879"/>
      <c r="I3099" s="197"/>
    </row>
    <row r="3100" spans="1:9" x14ac:dyDescent="0.25">
      <c r="A3100" s="197"/>
      <c r="B3100" s="869"/>
      <c r="C3100" s="869"/>
      <c r="D3100" s="157"/>
      <c r="E3100" s="157"/>
      <c r="F3100" s="397"/>
      <c r="G3100" s="372">
        <f t="shared" si="73"/>
        <v>0</v>
      </c>
      <c r="H3100" s="879"/>
      <c r="I3100" s="197"/>
    </row>
    <row r="3101" spans="1:9" x14ac:dyDescent="0.25">
      <c r="A3101" s="197"/>
      <c r="B3101" s="876"/>
      <c r="C3101" s="876"/>
      <c r="D3101" s="157"/>
      <c r="E3101" s="157"/>
      <c r="F3101" s="398"/>
      <c r="G3101" s="372">
        <f t="shared" si="73"/>
        <v>0</v>
      </c>
      <c r="H3101" s="879"/>
      <c r="I3101" s="197"/>
    </row>
    <row r="3102" spans="1:9" x14ac:dyDescent="0.25">
      <c r="A3102" s="197"/>
      <c r="B3102" s="875"/>
      <c r="C3102" s="875"/>
      <c r="D3102" s="157"/>
      <c r="E3102" s="157"/>
      <c r="F3102" s="396"/>
      <c r="G3102" s="372">
        <f t="shared" si="73"/>
        <v>0</v>
      </c>
      <c r="H3102" s="879"/>
      <c r="I3102" s="197"/>
    </row>
    <row r="3103" spans="1:9" x14ac:dyDescent="0.25">
      <c r="A3103" s="197"/>
      <c r="B3103" s="875"/>
      <c r="C3103" s="875"/>
      <c r="D3103" s="157"/>
      <c r="E3103" s="165"/>
      <c r="F3103" s="396"/>
      <c r="G3103" s="372">
        <f t="shared" si="73"/>
        <v>0</v>
      </c>
      <c r="H3103" s="880"/>
      <c r="I3103" s="197"/>
    </row>
    <row r="3104" spans="1:9" x14ac:dyDescent="0.25">
      <c r="A3104" s="197"/>
      <c r="B3104" s="213"/>
      <c r="C3104" s="175"/>
      <c r="D3104" s="176"/>
      <c r="E3104" s="176"/>
      <c r="F3104" s="177"/>
      <c r="G3104" s="178" t="s">
        <v>165</v>
      </c>
      <c r="H3104" s="373">
        <f>+SUM(G3096:G3103)</f>
        <v>23508.787983021077</v>
      </c>
      <c r="I3104" s="197"/>
    </row>
    <row r="3105" spans="1:9" x14ac:dyDescent="0.25">
      <c r="A3105" s="197"/>
      <c r="B3105" s="213"/>
      <c r="C3105" s="175"/>
      <c r="D3105" s="176"/>
      <c r="E3105" s="176"/>
      <c r="F3105" s="177"/>
      <c r="G3105" s="175"/>
      <c r="H3105" s="204"/>
      <c r="I3105" s="197"/>
    </row>
    <row r="3106" spans="1:9" x14ac:dyDescent="0.25">
      <c r="A3106" s="197"/>
      <c r="B3106" s="216" t="s">
        <v>174</v>
      </c>
      <c r="C3106" s="175"/>
      <c r="D3106" s="176"/>
      <c r="E3106" s="176"/>
      <c r="F3106" s="177"/>
      <c r="G3106" s="175"/>
      <c r="H3106" s="204"/>
      <c r="I3106" s="197"/>
    </row>
    <row r="3107" spans="1:9" x14ac:dyDescent="0.25">
      <c r="A3107" s="197"/>
      <c r="B3107" s="209" t="s">
        <v>156</v>
      </c>
      <c r="C3107" s="74"/>
      <c r="D3107" s="75" t="s">
        <v>175</v>
      </c>
      <c r="E3107" s="75" t="s">
        <v>176</v>
      </c>
      <c r="F3107" s="158" t="s">
        <v>177</v>
      </c>
      <c r="G3107" s="76" t="s">
        <v>178</v>
      </c>
      <c r="H3107" s="218" t="s">
        <v>160</v>
      </c>
      <c r="I3107" s="197"/>
    </row>
    <row r="3108" spans="1:9" x14ac:dyDescent="0.25">
      <c r="A3108" s="197"/>
      <c r="B3108" s="891"/>
      <c r="C3108" s="891"/>
      <c r="D3108" s="298"/>
      <c r="E3108" s="302"/>
      <c r="F3108" s="298"/>
      <c r="G3108" s="400"/>
      <c r="H3108" s="376">
        <f>+E3108*F3108*G3108</f>
        <v>0</v>
      </c>
      <c r="I3108" s="197"/>
    </row>
    <row r="3109" spans="1:9" x14ac:dyDescent="0.25">
      <c r="A3109" s="197"/>
      <c r="B3109" s="869"/>
      <c r="C3109" s="869"/>
      <c r="D3109" s="157"/>
      <c r="E3109" s="165"/>
      <c r="F3109" s="167"/>
      <c r="G3109" s="401">
        <v>0</v>
      </c>
      <c r="H3109" s="376">
        <f>+E3109*F3109*G3109</f>
        <v>0</v>
      </c>
      <c r="I3109" s="197"/>
    </row>
    <row r="3110" spans="1:9" x14ac:dyDescent="0.25">
      <c r="A3110" s="197"/>
      <c r="B3110" s="875"/>
      <c r="C3110" s="875"/>
      <c r="D3110" s="157"/>
      <c r="E3110" s="165"/>
      <c r="F3110" s="402"/>
      <c r="G3110" s="401">
        <v>0</v>
      </c>
      <c r="H3110" s="376">
        <f>+E3110*F3110*G3110</f>
        <v>0</v>
      </c>
      <c r="I3110" s="197"/>
    </row>
    <row r="3111" spans="1:9" x14ac:dyDescent="0.25">
      <c r="A3111" s="197"/>
      <c r="B3111" s="213"/>
      <c r="C3111" s="175"/>
      <c r="D3111" s="176"/>
      <c r="E3111" s="176"/>
      <c r="F3111" s="177"/>
      <c r="G3111" s="178" t="s">
        <v>165</v>
      </c>
      <c r="H3111" s="373">
        <f>+SUM(H3108:H3110)</f>
        <v>0</v>
      </c>
      <c r="I3111" s="197"/>
    </row>
    <row r="3112" spans="1:9" x14ac:dyDescent="0.25">
      <c r="A3112" s="197"/>
      <c r="B3112" s="213"/>
      <c r="C3112" s="175"/>
      <c r="D3112" s="176"/>
      <c r="E3112" s="176"/>
      <c r="F3112" s="177"/>
      <c r="G3112" s="175"/>
      <c r="H3112" s="204"/>
      <c r="I3112" s="197"/>
    </row>
    <row r="3113" spans="1:9" x14ac:dyDescent="0.25">
      <c r="A3113" s="197"/>
      <c r="B3113" s="216" t="s">
        <v>179</v>
      </c>
      <c r="C3113" s="175"/>
      <c r="D3113" s="176"/>
      <c r="E3113" s="176"/>
      <c r="F3113" s="177"/>
      <c r="G3113" s="175"/>
      <c r="H3113" s="204"/>
      <c r="I3113" s="197"/>
    </row>
    <row r="3114" spans="1:9" x14ac:dyDescent="0.25">
      <c r="A3114" s="197"/>
      <c r="B3114" s="220" t="s">
        <v>180</v>
      </c>
      <c r="C3114" s="169" t="s">
        <v>181</v>
      </c>
      <c r="D3114" s="75" t="s">
        <v>182</v>
      </c>
      <c r="E3114" s="75" t="s">
        <v>183</v>
      </c>
      <c r="F3114" s="158" t="s">
        <v>184</v>
      </c>
      <c r="G3114" s="170" t="s">
        <v>185</v>
      </c>
      <c r="H3114" s="210"/>
      <c r="I3114" s="197"/>
    </row>
    <row r="3115" spans="1:9" x14ac:dyDescent="0.25">
      <c r="A3115" s="197"/>
      <c r="B3115" s="221" t="s">
        <v>81</v>
      </c>
      <c r="C3115" s="110">
        <f>+VLOOKUP(B3115,MO!$D$13:$E$80,2,FALSE)</f>
        <v>94900</v>
      </c>
      <c r="D3115" s="171">
        <v>0.85</v>
      </c>
      <c r="E3115" s="354">
        <f>C3115+(C3115*D3115)</f>
        <v>175565</v>
      </c>
      <c r="F3115" s="403">
        <v>14</v>
      </c>
      <c r="G3115" s="377">
        <f>+E3115/F3115</f>
        <v>12540.357142857143</v>
      </c>
      <c r="H3115" s="878"/>
      <c r="I3115" s="197"/>
    </row>
    <row r="3116" spans="1:9" x14ac:dyDescent="0.25">
      <c r="A3116" s="197"/>
      <c r="B3116" s="221" t="s">
        <v>85</v>
      </c>
      <c r="C3116" s="110">
        <v>47450</v>
      </c>
      <c r="D3116" s="222">
        <v>0.85</v>
      </c>
      <c r="E3116" s="372">
        <f>C3116+(C3116*D3116)</f>
        <v>87782.5</v>
      </c>
      <c r="F3116" s="403">
        <f>+F3115</f>
        <v>14</v>
      </c>
      <c r="G3116" s="377">
        <f>+E3116/F3116</f>
        <v>6270.1785714285716</v>
      </c>
      <c r="H3116" s="879"/>
      <c r="I3116" s="197"/>
    </row>
    <row r="3117" spans="1:9" x14ac:dyDescent="0.25">
      <c r="A3117" s="197"/>
      <c r="B3117" s="223"/>
      <c r="C3117" s="110"/>
      <c r="D3117" s="222"/>
      <c r="E3117" s="401"/>
      <c r="F3117" s="403"/>
      <c r="G3117" s="404"/>
      <c r="H3117" s="880"/>
      <c r="I3117" s="197"/>
    </row>
    <row r="3118" spans="1:9" x14ac:dyDescent="0.25">
      <c r="A3118" s="197"/>
      <c r="B3118" s="203"/>
      <c r="C3118" s="65"/>
      <c r="D3118" s="66"/>
      <c r="E3118" s="66"/>
      <c r="F3118" s="67"/>
      <c r="G3118" s="115" t="s">
        <v>165</v>
      </c>
      <c r="H3118" s="373">
        <f>+SUM(G3115:G3117)</f>
        <v>18810.535714285714</v>
      </c>
      <c r="I3118" s="197"/>
    </row>
    <row r="3119" spans="1:9" x14ac:dyDescent="0.25">
      <c r="A3119" s="197"/>
      <c r="B3119" s="203"/>
      <c r="C3119" s="65"/>
      <c r="D3119" s="66"/>
      <c r="E3119" s="66"/>
      <c r="F3119" s="67"/>
      <c r="G3119" s="65"/>
      <c r="H3119" s="225"/>
      <c r="I3119" s="197"/>
    </row>
    <row r="3120" spans="1:9" ht="15.75" x14ac:dyDescent="0.25">
      <c r="A3120" s="197"/>
      <c r="B3120" s="203"/>
      <c r="C3120" s="65"/>
      <c r="D3120" s="66"/>
      <c r="E3120" s="66"/>
      <c r="F3120" s="117" t="s">
        <v>186</v>
      </c>
      <c r="G3120" s="118"/>
      <c r="H3120" s="119">
        <f>ROUND(H3118+H3111+H3104+H3092,0)</f>
        <v>46358</v>
      </c>
      <c r="I3120" s="197"/>
    </row>
    <row r="3121" spans="1:9" x14ac:dyDescent="0.25">
      <c r="A3121" s="197"/>
      <c r="B3121" s="203"/>
      <c r="C3121" s="65"/>
      <c r="D3121" s="66"/>
      <c r="E3121" s="66"/>
      <c r="F3121" s="67"/>
      <c r="G3121" s="65"/>
      <c r="H3121" s="204"/>
      <c r="I3121" s="197"/>
    </row>
    <row r="3122" spans="1:9" x14ac:dyDescent="0.25">
      <c r="A3122" s="197"/>
      <c r="B3122" s="208" t="s">
        <v>187</v>
      </c>
      <c r="C3122" s="65"/>
      <c r="D3122" s="66"/>
      <c r="E3122" s="66"/>
      <c r="F3122" s="67"/>
      <c r="G3122" s="65"/>
      <c r="H3122" s="204"/>
      <c r="I3122" s="197"/>
    </row>
    <row r="3123" spans="1:9" x14ac:dyDescent="0.25">
      <c r="A3123" s="197"/>
      <c r="B3123" s="226" t="s">
        <v>31</v>
      </c>
      <c r="C3123" s="121"/>
      <c r="D3123" s="122"/>
      <c r="E3123" s="122"/>
      <c r="F3123" s="123" t="s">
        <v>72</v>
      </c>
      <c r="G3123" s="124"/>
      <c r="H3123" s="210"/>
      <c r="I3123" s="197"/>
    </row>
    <row r="3124" spans="1:9" x14ac:dyDescent="0.25">
      <c r="A3124" s="197"/>
      <c r="B3124" s="851" t="s">
        <v>24</v>
      </c>
      <c r="C3124" s="851"/>
      <c r="D3124" s="125"/>
      <c r="E3124" s="125"/>
      <c r="F3124" s="126">
        <f>+F3057</f>
        <v>0.2</v>
      </c>
      <c r="G3124" s="127"/>
      <c r="H3124" s="378">
        <f>H3120*F3124</f>
        <v>9271.6</v>
      </c>
      <c r="I3124" s="197"/>
    </row>
    <row r="3125" spans="1:9" x14ac:dyDescent="0.25">
      <c r="A3125" s="197"/>
      <c r="B3125" s="851" t="s">
        <v>25</v>
      </c>
      <c r="C3125" s="851"/>
      <c r="D3125" s="125"/>
      <c r="E3125" s="125"/>
      <c r="F3125" s="126">
        <f t="shared" ref="F3125:F3126" si="74">+F3058</f>
        <v>0.05</v>
      </c>
      <c r="G3125" s="127"/>
      <c r="H3125" s="378">
        <f>H3120*F3125</f>
        <v>2317.9</v>
      </c>
      <c r="I3125" s="197"/>
    </row>
    <row r="3126" spans="1:9" x14ac:dyDescent="0.25">
      <c r="A3126" s="197"/>
      <c r="B3126" s="852" t="s">
        <v>27</v>
      </c>
      <c r="C3126" s="852"/>
      <c r="D3126" s="125"/>
      <c r="E3126" s="125"/>
      <c r="F3126" s="126">
        <f t="shared" si="74"/>
        <v>0.05</v>
      </c>
      <c r="G3126" s="127"/>
      <c r="H3126" s="378">
        <f>H3120*F3126</f>
        <v>2317.9</v>
      </c>
      <c r="I3126" s="197"/>
    </row>
    <row r="3127" spans="1:9" x14ac:dyDescent="0.25">
      <c r="A3127" s="197"/>
      <c r="B3127" s="203"/>
      <c r="C3127" s="65"/>
      <c r="D3127" s="66"/>
      <c r="E3127" s="66"/>
      <c r="F3127" s="67"/>
      <c r="G3127" s="115" t="s">
        <v>165</v>
      </c>
      <c r="H3127" s="373">
        <f>+SUM(H3124:H3126)</f>
        <v>13907.4</v>
      </c>
      <c r="I3127" s="197"/>
    </row>
    <row r="3128" spans="1:9" x14ac:dyDescent="0.25">
      <c r="A3128" s="197"/>
      <c r="B3128" s="203"/>
      <c r="C3128" s="65"/>
      <c r="D3128" s="66"/>
      <c r="E3128" s="66"/>
      <c r="F3128" s="67"/>
      <c r="G3128" s="65"/>
      <c r="H3128" s="204"/>
      <c r="I3128" s="197"/>
    </row>
    <row r="3129" spans="1:9" x14ac:dyDescent="0.25">
      <c r="A3129" s="197"/>
      <c r="B3129" s="203"/>
      <c r="C3129" s="129" t="s">
        <v>188</v>
      </c>
      <c r="D3129" s="66"/>
      <c r="E3129" s="66"/>
      <c r="F3129" s="117" t="s">
        <v>189</v>
      </c>
      <c r="G3129" s="118"/>
      <c r="H3129" s="379">
        <f>H3120+H3127</f>
        <v>60265.4</v>
      </c>
      <c r="I3129" s="197"/>
    </row>
    <row r="3130" spans="1:9" x14ac:dyDescent="0.25">
      <c r="A3130" s="197"/>
      <c r="B3130" s="229"/>
      <c r="C3130" s="185"/>
      <c r="D3130" s="185"/>
      <c r="E3130" s="185"/>
      <c r="F3130" s="185"/>
      <c r="G3130" s="185"/>
      <c r="H3130" s="230"/>
      <c r="I3130" s="197"/>
    </row>
    <row r="3131" spans="1:9" x14ac:dyDescent="0.25">
      <c r="A3131" s="197"/>
      <c r="B3131" s="229"/>
      <c r="C3131" s="185"/>
      <c r="D3131" s="185"/>
      <c r="E3131" s="185"/>
      <c r="F3131" s="134" t="s">
        <v>190</v>
      </c>
      <c r="G3131" s="185"/>
      <c r="H3131" s="230"/>
      <c r="I3131" s="197"/>
    </row>
    <row r="3132" spans="1:9" x14ac:dyDescent="0.25">
      <c r="A3132" s="197"/>
      <c r="B3132" s="229"/>
      <c r="C3132" s="185"/>
      <c r="D3132" s="185"/>
      <c r="E3132" s="185"/>
      <c r="F3132" s="134" t="s">
        <v>191</v>
      </c>
      <c r="G3132" s="185"/>
      <c r="H3132" s="230"/>
      <c r="I3132" s="197"/>
    </row>
    <row r="3133" spans="1:9" x14ac:dyDescent="0.25">
      <c r="A3133" s="197"/>
      <c r="B3133" s="229"/>
      <c r="C3133" s="185"/>
      <c r="D3133" s="185"/>
      <c r="E3133" s="185"/>
      <c r="F3133" s="134" t="s">
        <v>192</v>
      </c>
      <c r="G3133" s="185"/>
      <c r="H3133" s="230"/>
      <c r="I3133" s="197"/>
    </row>
    <row r="3134" spans="1:9" x14ac:dyDescent="0.25">
      <c r="A3134" s="197"/>
      <c r="B3134" s="229"/>
      <c r="C3134" s="185"/>
      <c r="D3134" s="185"/>
      <c r="E3134" s="185"/>
      <c r="F3134" s="134" t="s">
        <v>193</v>
      </c>
      <c r="G3134" s="185"/>
      <c r="H3134" s="230"/>
      <c r="I3134" s="197"/>
    </row>
    <row r="3135" spans="1:9" x14ac:dyDescent="0.25">
      <c r="A3135" s="197"/>
      <c r="B3135" s="229"/>
      <c r="C3135" s="185"/>
      <c r="D3135" s="185"/>
      <c r="E3135" s="185"/>
      <c r="F3135" s="185"/>
      <c r="G3135" s="185"/>
      <c r="H3135" s="230"/>
      <c r="I3135" s="197"/>
    </row>
    <row r="3136" spans="1:9" x14ac:dyDescent="0.25">
      <c r="A3136" s="197"/>
      <c r="B3136" s="229"/>
      <c r="C3136" s="135" t="s">
        <v>194</v>
      </c>
      <c r="D3136" s="185"/>
      <c r="E3136" s="185"/>
      <c r="F3136" s="185"/>
      <c r="G3136" s="185"/>
      <c r="H3136" s="230"/>
      <c r="I3136" s="197"/>
    </row>
    <row r="3137" spans="1:9" x14ac:dyDescent="0.25">
      <c r="A3137" s="197"/>
      <c r="B3137" s="229"/>
      <c r="C3137" s="136" t="s">
        <v>195</v>
      </c>
      <c r="D3137" s="185"/>
      <c r="E3137" s="185"/>
      <c r="F3137" s="185"/>
      <c r="G3137" s="185"/>
      <c r="H3137" s="230"/>
      <c r="I3137" s="197"/>
    </row>
    <row r="3138" spans="1:9" x14ac:dyDescent="0.25">
      <c r="A3138" s="197"/>
      <c r="B3138" s="229"/>
      <c r="C3138" s="137">
        <v>1</v>
      </c>
      <c r="D3138" s="185"/>
      <c r="E3138" s="185"/>
      <c r="F3138" s="185"/>
      <c r="G3138" s="185"/>
      <c r="H3138" s="230"/>
      <c r="I3138" s="197"/>
    </row>
    <row r="3139" spans="1:9" x14ac:dyDescent="0.25">
      <c r="A3139" s="197"/>
      <c r="B3139" s="229"/>
      <c r="C3139" s="137">
        <v>2</v>
      </c>
      <c r="D3139" s="185"/>
      <c r="E3139" s="185"/>
      <c r="F3139" s="185"/>
      <c r="G3139" s="185"/>
      <c r="H3139" s="230"/>
      <c r="I3139" s="197"/>
    </row>
    <row r="3140" spans="1:9" x14ac:dyDescent="0.25">
      <c r="A3140" s="197"/>
      <c r="B3140" s="229"/>
      <c r="C3140" s="137">
        <v>3</v>
      </c>
      <c r="D3140" s="185"/>
      <c r="E3140" s="185"/>
      <c r="F3140" s="185"/>
      <c r="G3140" s="185"/>
      <c r="H3140" s="230"/>
      <c r="I3140" s="197"/>
    </row>
    <row r="3141" spans="1:9" x14ac:dyDescent="0.25">
      <c r="A3141" s="197"/>
      <c r="B3141" s="229"/>
      <c r="C3141" s="137"/>
      <c r="D3141" s="185"/>
      <c r="E3141" s="185"/>
      <c r="F3141" s="134" t="s">
        <v>190</v>
      </c>
      <c r="G3141" s="185"/>
      <c r="H3141" s="230"/>
      <c r="I3141" s="197"/>
    </row>
    <row r="3142" spans="1:9" x14ac:dyDescent="0.25">
      <c r="A3142" s="197"/>
      <c r="B3142" s="229"/>
      <c r="C3142" s="185"/>
      <c r="D3142" s="185"/>
      <c r="E3142" s="185"/>
      <c r="F3142" s="134" t="s">
        <v>191</v>
      </c>
      <c r="G3142" s="185"/>
      <c r="H3142" s="230"/>
      <c r="I3142" s="197"/>
    </row>
    <row r="3143" spans="1:9" x14ac:dyDescent="0.25">
      <c r="A3143" s="197"/>
      <c r="B3143" s="229"/>
      <c r="C3143" s="185"/>
      <c r="D3143" s="185"/>
      <c r="E3143" s="185"/>
      <c r="F3143" s="134" t="s">
        <v>196</v>
      </c>
      <c r="G3143" s="185"/>
      <c r="H3143" s="230"/>
      <c r="I3143" s="197"/>
    </row>
    <row r="3144" spans="1:9" x14ac:dyDescent="0.25">
      <c r="A3144" s="197"/>
      <c r="B3144" s="229"/>
      <c r="C3144" s="185"/>
      <c r="D3144" s="185"/>
      <c r="E3144" s="185"/>
      <c r="F3144" s="134" t="s">
        <v>193</v>
      </c>
      <c r="G3144" s="185"/>
      <c r="H3144" s="230"/>
      <c r="I3144" s="197"/>
    </row>
    <row r="3145" spans="1:9" x14ac:dyDescent="0.25">
      <c r="A3145" s="197"/>
      <c r="B3145" s="231"/>
      <c r="C3145" s="197"/>
      <c r="D3145" s="197"/>
      <c r="E3145" s="197"/>
      <c r="F3145" s="197"/>
      <c r="G3145" s="197"/>
      <c r="H3145" s="232"/>
      <c r="I3145" s="197"/>
    </row>
    <row r="3146" spans="1:9" s="267" customFormat="1" x14ac:dyDescent="0.25">
      <c r="B3146" s="853"/>
      <c r="C3146" s="854"/>
      <c r="D3146" s="859" t="s">
        <v>148</v>
      </c>
      <c r="E3146" s="860"/>
      <c r="F3146" s="861"/>
      <c r="G3146" s="198" t="s">
        <v>149</v>
      </c>
      <c r="H3146" s="199" t="s">
        <v>150</v>
      </c>
    </row>
    <row r="3147" spans="1:9" s="267" customFormat="1" x14ac:dyDescent="0.25">
      <c r="B3147" s="855"/>
      <c r="C3147" s="856"/>
      <c r="D3147" s="862"/>
      <c r="E3147" s="863"/>
      <c r="F3147" s="864"/>
      <c r="G3147" s="59" t="s">
        <v>151</v>
      </c>
      <c r="H3147" s="200"/>
    </row>
    <row r="3148" spans="1:9" s="267" customFormat="1" x14ac:dyDescent="0.25">
      <c r="B3148" s="855"/>
      <c r="C3148" s="856"/>
      <c r="D3148" s="862"/>
      <c r="E3148" s="863"/>
      <c r="F3148" s="864"/>
      <c r="G3148" s="59" t="s">
        <v>152</v>
      </c>
      <c r="H3148" s="201">
        <v>44901</v>
      </c>
    </row>
    <row r="3149" spans="1:9" s="267" customFormat="1" x14ac:dyDescent="0.25">
      <c r="B3149" s="857"/>
      <c r="C3149" s="858"/>
      <c r="D3149" s="865"/>
      <c r="E3149" s="866"/>
      <c r="F3149" s="867"/>
      <c r="G3149" s="62"/>
      <c r="H3149" s="202"/>
    </row>
    <row r="3150" spans="1:9" s="267" customFormat="1" x14ac:dyDescent="0.25">
      <c r="B3150" s="203"/>
      <c r="C3150" s="65"/>
      <c r="D3150" s="66"/>
      <c r="E3150" s="66"/>
      <c r="F3150" s="67"/>
      <c r="G3150" s="65"/>
      <c r="H3150" s="204"/>
    </row>
    <row r="3151" spans="1:9" s="267" customFormat="1" x14ac:dyDescent="0.25">
      <c r="B3151" s="205" t="s">
        <v>153</v>
      </c>
      <c r="C3151" s="868" t="str">
        <f>PRESUPUESTO!F68</f>
        <v>SUMINISTRO E INSTALACION DE ESTRUCTURA METÁLICA PARA CUBIERTAS Y SUPER ESTRUCTURAS, INCLUYE LIMPIEZA DE SUPERFICIE SSPC-SP 03, ANTICORROSIVO Y PINTURA EN POLIURETANO ESQUEMA DE e=6mils y e=6mils RESPECTIVAMENTE. Incluye todos los elementos de soporte y anclaje, como platinas y pernos.</v>
      </c>
      <c r="D3151" s="868"/>
      <c r="E3151" s="868"/>
      <c r="F3151" s="868"/>
      <c r="G3151" s="868"/>
      <c r="H3151" s="206" t="s">
        <v>154</v>
      </c>
    </row>
    <row r="3152" spans="1:9" s="267" customFormat="1" x14ac:dyDescent="0.25">
      <c r="B3152" s="648">
        <f>PRESUPUESTO!B68</f>
        <v>9.0299999999999994</v>
      </c>
      <c r="C3152" s="868"/>
      <c r="D3152" s="868"/>
      <c r="E3152" s="868"/>
      <c r="F3152" s="868"/>
      <c r="G3152" s="868"/>
      <c r="H3152" s="206" t="str">
        <f>PRESUPUESTO!G68</f>
        <v>KG</v>
      </c>
    </row>
    <row r="3153" spans="2:13" s="267" customFormat="1" x14ac:dyDescent="0.25">
      <c r="B3153" s="208" t="s">
        <v>155</v>
      </c>
      <c r="C3153" s="65"/>
      <c r="D3153" s="66"/>
      <c r="E3153" s="66"/>
      <c r="F3153" s="67"/>
      <c r="G3153" s="65"/>
      <c r="H3153" s="204"/>
    </row>
    <row r="3154" spans="2:13" s="267" customFormat="1" x14ac:dyDescent="0.25">
      <c r="B3154" s="209" t="s">
        <v>156</v>
      </c>
      <c r="C3154" s="74"/>
      <c r="D3154" s="75" t="s">
        <v>157</v>
      </c>
      <c r="E3154" s="75" t="s">
        <v>158</v>
      </c>
      <c r="F3154" s="75" t="s">
        <v>159</v>
      </c>
      <c r="G3154" s="76" t="s">
        <v>160</v>
      </c>
      <c r="H3154" s="210"/>
    </row>
    <row r="3155" spans="2:13" s="267" customFormat="1" ht="14.45" customHeight="1" x14ac:dyDescent="0.25">
      <c r="B3155" s="872" t="s">
        <v>346</v>
      </c>
      <c r="C3155" s="872"/>
      <c r="D3155" s="157" t="s">
        <v>164</v>
      </c>
      <c r="E3155" s="405">
        <f>1/(F3182*2)</f>
        <v>2.2727272727272726E-3</v>
      </c>
      <c r="F3155" s="369">
        <v>1200000</v>
      </c>
      <c r="G3155" s="372">
        <f>F3155*E3155</f>
        <v>2727.272727272727</v>
      </c>
      <c r="H3155" s="878"/>
    </row>
    <row r="3156" spans="2:13" s="267" customFormat="1" x14ac:dyDescent="0.25">
      <c r="B3156" s="874" t="s">
        <v>249</v>
      </c>
      <c r="C3156" s="874"/>
      <c r="D3156" s="298" t="s">
        <v>164</v>
      </c>
      <c r="E3156" s="339">
        <f>(1/F3182)*6</f>
        <v>2.7272727272727271E-2</v>
      </c>
      <c r="F3156" s="373">
        <f>(90000/7)*1.04</f>
        <v>13371.428571428572</v>
      </c>
      <c r="G3156" s="372">
        <f>+F3156*E3156</f>
        <v>364.6753246753247</v>
      </c>
      <c r="H3156" s="879"/>
    </row>
    <row r="3157" spans="2:13" s="267" customFormat="1" x14ac:dyDescent="0.25">
      <c r="B3157" s="872" t="s">
        <v>250</v>
      </c>
      <c r="C3157" s="872"/>
      <c r="D3157" s="157" t="s">
        <v>208</v>
      </c>
      <c r="E3157" s="339">
        <f>1/F3182</f>
        <v>4.5454545454545452E-3</v>
      </c>
      <c r="F3157" s="369">
        <f>100000+120000</f>
        <v>220000</v>
      </c>
      <c r="G3157" s="372">
        <f>+F3157*E3157</f>
        <v>1000</v>
      </c>
      <c r="H3157" s="879"/>
    </row>
    <row r="3158" spans="2:13" s="267" customFormat="1" ht="15" customHeight="1" x14ac:dyDescent="0.25">
      <c r="B3158" s="872" t="s">
        <v>209</v>
      </c>
      <c r="C3158" s="872"/>
      <c r="D3158" s="157" t="s">
        <v>164</v>
      </c>
      <c r="E3158" s="98">
        <f>+E3157/2</f>
        <v>2.2727272727272726E-3</v>
      </c>
      <c r="F3158" s="371">
        <v>85000</v>
      </c>
      <c r="G3158" s="372">
        <f>+F3158*E3158</f>
        <v>193.18181818181816</v>
      </c>
      <c r="H3158" s="880"/>
    </row>
    <row r="3159" spans="2:13" s="267" customFormat="1" x14ac:dyDescent="0.25">
      <c r="B3159" s="213"/>
      <c r="C3159" s="175"/>
      <c r="D3159" s="176"/>
      <c r="E3159" s="176"/>
      <c r="F3159" s="177"/>
      <c r="G3159" s="178" t="s">
        <v>165</v>
      </c>
      <c r="H3159" s="373">
        <f>+SUM(G3155:G3158)</f>
        <v>4285.1298701298701</v>
      </c>
    </row>
    <row r="3160" spans="2:13" s="267" customFormat="1" x14ac:dyDescent="0.25">
      <c r="B3160" s="213"/>
      <c r="C3160" s="175"/>
      <c r="D3160" s="176"/>
      <c r="E3160" s="176"/>
      <c r="F3160" s="177"/>
      <c r="G3160" s="175"/>
      <c r="H3160" s="204"/>
    </row>
    <row r="3161" spans="2:13" s="267" customFormat="1" x14ac:dyDescent="0.25">
      <c r="B3161" s="216" t="s">
        <v>166</v>
      </c>
      <c r="C3161" s="175"/>
      <c r="D3161" s="176"/>
      <c r="E3161" s="176"/>
      <c r="F3161" s="177"/>
      <c r="G3161" s="175"/>
      <c r="H3161" s="204"/>
    </row>
    <row r="3162" spans="2:13" s="267" customFormat="1" x14ac:dyDescent="0.25">
      <c r="B3162" s="209" t="s">
        <v>156</v>
      </c>
      <c r="C3162" s="74"/>
      <c r="D3162" s="75" t="s">
        <v>157</v>
      </c>
      <c r="E3162" s="75" t="s">
        <v>158</v>
      </c>
      <c r="F3162" s="158" t="s">
        <v>160</v>
      </c>
      <c r="G3162" s="76" t="s">
        <v>167</v>
      </c>
      <c r="H3162" s="210"/>
    </row>
    <row r="3163" spans="2:13" s="267" customFormat="1" ht="15" customHeight="1" x14ac:dyDescent="0.25">
      <c r="B3163" s="877" t="s">
        <v>347</v>
      </c>
      <c r="C3163" s="877" t="s">
        <v>211</v>
      </c>
      <c r="D3163" s="98" t="s">
        <v>19</v>
      </c>
      <c r="E3163" s="406">
        <v>1.05</v>
      </c>
      <c r="F3163" s="369">
        <v>7378</v>
      </c>
      <c r="G3163" s="372">
        <f t="shared" ref="G3163:G3170" si="75">F3163*E3163</f>
        <v>7746.9000000000005</v>
      </c>
      <c r="H3163" s="878"/>
    </row>
    <row r="3164" spans="2:13" s="267" customFormat="1" ht="15" customHeight="1" x14ac:dyDescent="0.25">
      <c r="B3164" s="915" t="s">
        <v>348</v>
      </c>
      <c r="C3164" s="916"/>
      <c r="D3164" s="157" t="s">
        <v>19</v>
      </c>
      <c r="E3164" s="406">
        <f>+(3)/80</f>
        <v>3.7499999999999999E-2</v>
      </c>
      <c r="F3164" s="370">
        <f>107000/5</f>
        <v>21400</v>
      </c>
      <c r="G3164" s="372">
        <f t="shared" si="75"/>
        <v>802.5</v>
      </c>
      <c r="H3164" s="879"/>
    </row>
    <row r="3165" spans="2:13" s="267" customFormat="1" ht="15" customHeight="1" x14ac:dyDescent="0.25">
      <c r="B3165" s="309" t="s">
        <v>349</v>
      </c>
      <c r="C3165" s="162"/>
      <c r="D3165" s="157" t="s">
        <v>20</v>
      </c>
      <c r="E3165" s="406">
        <f>+E3164</f>
        <v>3.7499999999999999E-2</v>
      </c>
      <c r="F3165" s="369">
        <f>9900*1.2</f>
        <v>11880</v>
      </c>
      <c r="G3165" s="372">
        <f t="shared" si="75"/>
        <v>445.5</v>
      </c>
      <c r="H3165" s="879"/>
    </row>
    <row r="3166" spans="2:13" s="267" customFormat="1" x14ac:dyDescent="0.25">
      <c r="B3166" s="914" t="s">
        <v>168</v>
      </c>
      <c r="C3166" s="914"/>
      <c r="D3166" s="157" t="s">
        <v>169</v>
      </c>
      <c r="E3166" s="406">
        <f>+E3163</f>
        <v>1.05</v>
      </c>
      <c r="F3166" s="370">
        <f>+F3163*0.1</f>
        <v>737.80000000000007</v>
      </c>
      <c r="G3166" s="372">
        <f t="shared" si="75"/>
        <v>774.69</v>
      </c>
      <c r="H3166" s="879"/>
    </row>
    <row r="3167" spans="2:13" s="267" customFormat="1" ht="28.7" customHeight="1" x14ac:dyDescent="0.25">
      <c r="B3167" s="877" t="s">
        <v>307</v>
      </c>
      <c r="C3167" s="877"/>
      <c r="D3167" s="157" t="s">
        <v>216</v>
      </c>
      <c r="E3167" s="157">
        <f>1/100</f>
        <v>0.01</v>
      </c>
      <c r="F3167" s="164">
        <v>258000</v>
      </c>
      <c r="G3167" s="372">
        <f t="shared" si="75"/>
        <v>2580</v>
      </c>
      <c r="H3167" s="879"/>
      <c r="K3167" s="407"/>
    </row>
    <row r="3168" spans="2:13" s="267" customFormat="1" ht="15" customHeight="1" x14ac:dyDescent="0.25">
      <c r="B3168" s="890" t="s">
        <v>350</v>
      </c>
      <c r="C3168" s="876"/>
      <c r="D3168" s="157" t="s">
        <v>216</v>
      </c>
      <c r="E3168" s="157">
        <f>+E3167</f>
        <v>0.01</v>
      </c>
      <c r="F3168" s="369">
        <v>190000</v>
      </c>
      <c r="G3168" s="372">
        <f t="shared" si="75"/>
        <v>1900</v>
      </c>
      <c r="H3168" s="879"/>
      <c r="M3168" s="408"/>
    </row>
    <row r="3169" spans="2:8" s="267" customFormat="1" x14ac:dyDescent="0.25">
      <c r="B3169" s="875" t="s">
        <v>219</v>
      </c>
      <c r="C3169" s="875"/>
      <c r="D3169" s="157" t="s">
        <v>220</v>
      </c>
      <c r="E3169" s="157">
        <f>+(E3167+E3168)/2</f>
        <v>0.01</v>
      </c>
      <c r="F3169" s="370">
        <v>52000</v>
      </c>
      <c r="G3169" s="372">
        <f t="shared" si="75"/>
        <v>520</v>
      </c>
      <c r="H3169" s="879"/>
    </row>
    <row r="3170" spans="2:8" s="267" customFormat="1" x14ac:dyDescent="0.25">
      <c r="B3170" s="875"/>
      <c r="C3170" s="875"/>
      <c r="D3170" s="157"/>
      <c r="E3170" s="165"/>
      <c r="F3170" s="370"/>
      <c r="G3170" s="372">
        <f t="shared" si="75"/>
        <v>0</v>
      </c>
      <c r="H3170" s="880"/>
    </row>
    <row r="3171" spans="2:8" s="267" customFormat="1" x14ac:dyDescent="0.25">
      <c r="B3171" s="213"/>
      <c r="C3171" s="175"/>
      <c r="D3171" s="176"/>
      <c r="E3171" s="176"/>
      <c r="F3171" s="177"/>
      <c r="G3171" s="178" t="s">
        <v>165</v>
      </c>
      <c r="H3171" s="373">
        <f>+SUM(G3163:G3170)</f>
        <v>14769.590000000002</v>
      </c>
    </row>
    <row r="3172" spans="2:8" s="267" customFormat="1" x14ac:dyDescent="0.25">
      <c r="B3172" s="213"/>
      <c r="C3172" s="175"/>
      <c r="D3172" s="176"/>
      <c r="E3172" s="176"/>
      <c r="F3172" s="177"/>
      <c r="G3172" s="175"/>
      <c r="H3172" s="204"/>
    </row>
    <row r="3173" spans="2:8" s="267" customFormat="1" x14ac:dyDescent="0.25">
      <c r="B3173" s="216" t="s">
        <v>174</v>
      </c>
      <c r="C3173" s="175"/>
      <c r="D3173" s="176"/>
      <c r="E3173" s="176"/>
      <c r="F3173" s="177"/>
      <c r="G3173" s="175"/>
      <c r="H3173" s="204"/>
    </row>
    <row r="3174" spans="2:8" s="267" customFormat="1" x14ac:dyDescent="0.25">
      <c r="B3174" s="209" t="s">
        <v>156</v>
      </c>
      <c r="C3174" s="74"/>
      <c r="D3174" s="75" t="s">
        <v>175</v>
      </c>
      <c r="E3174" s="75" t="s">
        <v>176</v>
      </c>
      <c r="F3174" s="158" t="s">
        <v>177</v>
      </c>
      <c r="G3174" s="76" t="s">
        <v>178</v>
      </c>
      <c r="H3174" s="218" t="s">
        <v>160</v>
      </c>
    </row>
    <row r="3175" spans="2:8" s="267" customFormat="1" x14ac:dyDescent="0.25">
      <c r="B3175" s="891"/>
      <c r="C3175" s="891"/>
      <c r="D3175" s="298"/>
      <c r="E3175" s="302"/>
      <c r="F3175" s="298"/>
      <c r="G3175" s="378">
        <v>0</v>
      </c>
      <c r="H3175" s="376">
        <f>+E3175*F3175*G3175</f>
        <v>0</v>
      </c>
    </row>
    <row r="3176" spans="2:8" s="267" customFormat="1" x14ac:dyDescent="0.25">
      <c r="B3176" s="869"/>
      <c r="C3176" s="869"/>
      <c r="D3176" s="157"/>
      <c r="E3176" s="165"/>
      <c r="F3176" s="167"/>
      <c r="G3176" s="372">
        <f>F3176*E3176</f>
        <v>0</v>
      </c>
      <c r="H3176" s="376">
        <f>+E3176*F3176*G3176</f>
        <v>0</v>
      </c>
    </row>
    <row r="3177" spans="2:8" s="267" customFormat="1" x14ac:dyDescent="0.25">
      <c r="B3177" s="875"/>
      <c r="C3177" s="875"/>
      <c r="D3177" s="157"/>
      <c r="E3177" s="165"/>
      <c r="F3177" s="168"/>
      <c r="G3177" s="372">
        <f>F3177*E3177</f>
        <v>0</v>
      </c>
      <c r="H3177" s="376">
        <f>+E3177*F3177*G3177</f>
        <v>0</v>
      </c>
    </row>
    <row r="3178" spans="2:8" s="267" customFormat="1" x14ac:dyDescent="0.25">
      <c r="B3178" s="213"/>
      <c r="C3178" s="175"/>
      <c r="D3178" s="176"/>
      <c r="E3178" s="176"/>
      <c r="F3178" s="177"/>
      <c r="G3178" s="178" t="s">
        <v>165</v>
      </c>
      <c r="H3178" s="373">
        <f>+SUM(H3175:H3177)</f>
        <v>0</v>
      </c>
    </row>
    <row r="3179" spans="2:8" s="267" customFormat="1" x14ac:dyDescent="0.25">
      <c r="B3179" s="213"/>
      <c r="C3179" s="175"/>
      <c r="D3179" s="176"/>
      <c r="E3179" s="176"/>
      <c r="F3179" s="177"/>
      <c r="G3179" s="175"/>
      <c r="H3179" s="204"/>
    </row>
    <row r="3180" spans="2:8" s="267" customFormat="1" x14ac:dyDescent="0.25">
      <c r="B3180" s="216" t="s">
        <v>179</v>
      </c>
      <c r="C3180" s="175"/>
      <c r="D3180" s="176"/>
      <c r="E3180" s="176"/>
      <c r="F3180" s="177"/>
      <c r="G3180" s="175"/>
      <c r="H3180" s="204"/>
    </row>
    <row r="3181" spans="2:8" s="267" customFormat="1" x14ac:dyDescent="0.25">
      <c r="B3181" s="220" t="s">
        <v>180</v>
      </c>
      <c r="C3181" s="169" t="s">
        <v>181</v>
      </c>
      <c r="D3181" s="75" t="s">
        <v>182</v>
      </c>
      <c r="E3181" s="75" t="s">
        <v>183</v>
      </c>
      <c r="F3181" s="158" t="s">
        <v>184</v>
      </c>
      <c r="G3181" s="170" t="s">
        <v>185</v>
      </c>
      <c r="H3181" s="210"/>
    </row>
    <row r="3182" spans="2:8" s="267" customFormat="1" x14ac:dyDescent="0.25">
      <c r="B3182" s="221" t="s">
        <v>123</v>
      </c>
      <c r="C3182" s="110">
        <v>80665</v>
      </c>
      <c r="D3182" s="222">
        <v>0.85</v>
      </c>
      <c r="E3182" s="372">
        <f>C3182+(C3182*D3182)</f>
        <v>149230.25</v>
      </c>
      <c r="F3182" s="172">
        <v>220</v>
      </c>
      <c r="G3182" s="377">
        <f>+E3182/F3182</f>
        <v>678.31931818181818</v>
      </c>
      <c r="H3182" s="878"/>
    </row>
    <row r="3183" spans="2:8" s="267" customFormat="1" x14ac:dyDescent="0.25">
      <c r="B3183" s="221" t="s">
        <v>87</v>
      </c>
      <c r="C3183" s="110">
        <v>142350</v>
      </c>
      <c r="D3183" s="222">
        <v>0.85</v>
      </c>
      <c r="E3183" s="372">
        <f>C3183+(C3183*D3183)</f>
        <v>263347.5</v>
      </c>
      <c r="F3183" s="172">
        <f>+F3182</f>
        <v>220</v>
      </c>
      <c r="G3183" s="377">
        <f>+E3183/F3183</f>
        <v>1197.034090909091</v>
      </c>
      <c r="H3183" s="879"/>
    </row>
    <row r="3184" spans="2:8" s="267" customFormat="1" x14ac:dyDescent="0.25">
      <c r="B3184" s="223" t="s">
        <v>98</v>
      </c>
      <c r="C3184" s="110">
        <v>47450</v>
      </c>
      <c r="D3184" s="222">
        <v>0.85</v>
      </c>
      <c r="E3184" s="372">
        <f>C3184+(C3184*D3184)</f>
        <v>87782.5</v>
      </c>
      <c r="F3184" s="172">
        <f>+F3182</f>
        <v>220</v>
      </c>
      <c r="G3184" s="377">
        <f>+E3184/F3184</f>
        <v>399.01136363636363</v>
      </c>
      <c r="H3184" s="880"/>
    </row>
    <row r="3185" spans="2:8" s="267" customFormat="1" x14ac:dyDescent="0.25">
      <c r="B3185" s="203"/>
      <c r="C3185" s="65"/>
      <c r="D3185" s="66"/>
      <c r="E3185" s="66"/>
      <c r="F3185" s="67"/>
      <c r="G3185" s="115" t="s">
        <v>165</v>
      </c>
      <c r="H3185" s="373">
        <f>+SUM(G3182:G3184)</f>
        <v>2274.3647727272728</v>
      </c>
    </row>
    <row r="3186" spans="2:8" s="267" customFormat="1" x14ac:dyDescent="0.25">
      <c r="B3186" s="203"/>
      <c r="C3186" s="65"/>
      <c r="D3186" s="66"/>
      <c r="E3186" s="66"/>
      <c r="F3186" s="67"/>
      <c r="G3186" s="65"/>
      <c r="H3186" s="225"/>
    </row>
    <row r="3187" spans="2:8" s="267" customFormat="1" ht="15.75" x14ac:dyDescent="0.25">
      <c r="B3187" s="203"/>
      <c r="C3187" s="65"/>
      <c r="D3187" s="66"/>
      <c r="E3187" s="66"/>
      <c r="F3187" s="117" t="s">
        <v>186</v>
      </c>
      <c r="G3187" s="118"/>
      <c r="H3187" s="119">
        <f>ROUND(H3185+H3178+H3171+H3159,0)</f>
        <v>21329</v>
      </c>
    </row>
    <row r="3188" spans="2:8" s="267" customFormat="1" x14ac:dyDescent="0.25">
      <c r="B3188" s="203"/>
      <c r="C3188" s="65"/>
      <c r="D3188" s="66"/>
      <c r="E3188" s="66"/>
      <c r="F3188" s="67"/>
      <c r="G3188" s="65"/>
      <c r="H3188" s="204"/>
    </row>
    <row r="3189" spans="2:8" s="267" customFormat="1" x14ac:dyDescent="0.25">
      <c r="B3189" s="208" t="s">
        <v>187</v>
      </c>
      <c r="C3189" s="65"/>
      <c r="D3189" s="66"/>
      <c r="E3189" s="66"/>
      <c r="F3189" s="67"/>
      <c r="G3189" s="65"/>
      <c r="H3189" s="204"/>
    </row>
    <row r="3190" spans="2:8" s="267" customFormat="1" x14ac:dyDescent="0.25">
      <c r="B3190" s="226" t="s">
        <v>31</v>
      </c>
      <c r="C3190" s="121"/>
      <c r="D3190" s="122"/>
      <c r="E3190" s="122"/>
      <c r="F3190" s="123" t="s">
        <v>72</v>
      </c>
      <c r="G3190" s="124"/>
      <c r="H3190" s="210"/>
    </row>
    <row r="3191" spans="2:8" s="267" customFormat="1" x14ac:dyDescent="0.25">
      <c r="B3191" s="851" t="s">
        <v>24</v>
      </c>
      <c r="C3191" s="851"/>
      <c r="D3191" s="125"/>
      <c r="E3191" s="125"/>
      <c r="F3191" s="271">
        <f>+F2320</f>
        <v>0.2</v>
      </c>
      <c r="G3191" s="127"/>
      <c r="H3191" s="378">
        <f>H3187*F3191</f>
        <v>4265.8</v>
      </c>
    </row>
    <row r="3192" spans="2:8" s="267" customFormat="1" x14ac:dyDescent="0.25">
      <c r="B3192" s="851" t="s">
        <v>25</v>
      </c>
      <c r="C3192" s="851"/>
      <c r="D3192" s="125"/>
      <c r="E3192" s="125"/>
      <c r="F3192" s="271">
        <f>+F2321</f>
        <v>0.05</v>
      </c>
      <c r="G3192" s="127"/>
      <c r="H3192" s="378">
        <f>H3187*F3192</f>
        <v>1066.45</v>
      </c>
    </row>
    <row r="3193" spans="2:8" s="267" customFormat="1" x14ac:dyDescent="0.25">
      <c r="B3193" s="888" t="s">
        <v>27</v>
      </c>
      <c r="C3193" s="888"/>
      <c r="D3193" s="125"/>
      <c r="E3193" s="125"/>
      <c r="F3193" s="271">
        <f>+F2322</f>
        <v>0.05</v>
      </c>
      <c r="G3193" s="127"/>
      <c r="H3193" s="378">
        <f>H3187*F3193</f>
        <v>1066.45</v>
      </c>
    </row>
    <row r="3194" spans="2:8" s="267" customFormat="1" x14ac:dyDescent="0.25">
      <c r="B3194" s="203"/>
      <c r="C3194" s="65"/>
      <c r="D3194" s="66"/>
      <c r="E3194" s="66"/>
      <c r="F3194" s="67"/>
      <c r="G3194" s="115" t="s">
        <v>165</v>
      </c>
      <c r="H3194" s="373">
        <f>+SUM(H3191:H3193)</f>
        <v>6398.7</v>
      </c>
    </row>
    <row r="3195" spans="2:8" s="267" customFormat="1" x14ac:dyDescent="0.25">
      <c r="B3195" s="203"/>
      <c r="C3195" s="65"/>
      <c r="D3195" s="66"/>
      <c r="E3195" s="66"/>
      <c r="F3195" s="67"/>
      <c r="G3195" s="65"/>
      <c r="H3195" s="204"/>
    </row>
    <row r="3196" spans="2:8" s="267" customFormat="1" x14ac:dyDescent="0.25">
      <c r="B3196" s="203"/>
      <c r="C3196" s="129" t="s">
        <v>188</v>
      </c>
      <c r="D3196" s="66"/>
      <c r="E3196" s="66"/>
      <c r="F3196" s="117" t="s">
        <v>189</v>
      </c>
      <c r="G3196" s="118"/>
      <c r="H3196" s="379">
        <f>H3187+H3194</f>
        <v>27727.7</v>
      </c>
    </row>
    <row r="3197" spans="2:8" s="267" customFormat="1" x14ac:dyDescent="0.25">
      <c r="B3197" s="272"/>
      <c r="C3197" s="273"/>
      <c r="D3197" s="273"/>
      <c r="E3197" s="273"/>
      <c r="F3197" s="273"/>
      <c r="G3197" s="273"/>
      <c r="H3197" s="274"/>
    </row>
    <row r="3198" spans="2:8" s="267" customFormat="1" x14ac:dyDescent="0.25">
      <c r="B3198" s="272"/>
      <c r="C3198" s="273"/>
      <c r="D3198" s="273"/>
      <c r="E3198" s="273"/>
      <c r="F3198" s="134" t="s">
        <v>190</v>
      </c>
      <c r="G3198" s="273"/>
      <c r="H3198" s="274"/>
    </row>
    <row r="3199" spans="2:8" s="267" customFormat="1" x14ac:dyDescent="0.25">
      <c r="B3199" s="272"/>
      <c r="C3199" s="273"/>
      <c r="D3199" s="273"/>
      <c r="E3199" s="273"/>
      <c r="F3199" s="134" t="s">
        <v>191</v>
      </c>
      <c r="G3199" s="273"/>
      <c r="H3199" s="274"/>
    </row>
    <row r="3200" spans="2:8" s="267" customFormat="1" x14ac:dyDescent="0.25">
      <c r="B3200" s="272"/>
      <c r="C3200" s="273"/>
      <c r="D3200" s="273"/>
      <c r="E3200" s="273"/>
      <c r="F3200" s="134" t="s">
        <v>192</v>
      </c>
      <c r="G3200" s="273"/>
      <c r="H3200" s="274"/>
    </row>
    <row r="3201" spans="2:8" s="267" customFormat="1" x14ac:dyDescent="0.25">
      <c r="B3201" s="272"/>
      <c r="C3201" s="273"/>
      <c r="D3201" s="273"/>
      <c r="E3201" s="273"/>
      <c r="F3201" s="134" t="s">
        <v>193</v>
      </c>
      <c r="G3201" s="273"/>
      <c r="H3201" s="274"/>
    </row>
    <row r="3202" spans="2:8" s="267" customFormat="1" x14ac:dyDescent="0.25">
      <c r="B3202" s="272"/>
      <c r="C3202" s="273"/>
      <c r="D3202" s="273"/>
      <c r="E3202" s="273"/>
      <c r="F3202" s="273"/>
      <c r="G3202" s="273"/>
      <c r="H3202" s="274"/>
    </row>
    <row r="3203" spans="2:8" s="267" customFormat="1" x14ac:dyDescent="0.25">
      <c r="B3203" s="272"/>
      <c r="C3203" s="135" t="s">
        <v>194</v>
      </c>
      <c r="D3203" s="273"/>
      <c r="E3203" s="273"/>
      <c r="F3203" s="273"/>
      <c r="G3203" s="273"/>
      <c r="H3203" s="274"/>
    </row>
    <row r="3204" spans="2:8" s="267" customFormat="1" x14ac:dyDescent="0.25">
      <c r="B3204" s="272"/>
      <c r="C3204" s="136" t="s">
        <v>195</v>
      </c>
      <c r="D3204" s="273"/>
      <c r="E3204" s="273"/>
      <c r="F3204" s="273"/>
      <c r="G3204" s="273"/>
      <c r="H3204" s="274"/>
    </row>
    <row r="3205" spans="2:8" s="267" customFormat="1" x14ac:dyDescent="0.25">
      <c r="B3205" s="272"/>
      <c r="C3205" s="137">
        <v>1</v>
      </c>
      <c r="D3205" s="273"/>
      <c r="E3205" s="273"/>
      <c r="F3205" s="273"/>
      <c r="G3205" s="273"/>
      <c r="H3205" s="274"/>
    </row>
    <row r="3206" spans="2:8" s="267" customFormat="1" x14ac:dyDescent="0.25">
      <c r="B3206" s="272"/>
      <c r="C3206" s="137">
        <v>2</v>
      </c>
      <c r="D3206" s="273"/>
      <c r="E3206" s="273"/>
      <c r="F3206" s="273"/>
      <c r="G3206" s="273"/>
      <c r="H3206" s="274"/>
    </row>
    <row r="3207" spans="2:8" s="267" customFormat="1" x14ac:dyDescent="0.25">
      <c r="B3207" s="272"/>
      <c r="C3207" s="137">
        <v>3</v>
      </c>
      <c r="D3207" s="273"/>
      <c r="E3207" s="273"/>
      <c r="F3207" s="273"/>
      <c r="G3207" s="273"/>
      <c r="H3207" s="274"/>
    </row>
    <row r="3208" spans="2:8" s="267" customFormat="1" x14ac:dyDescent="0.25">
      <c r="B3208" s="272"/>
      <c r="C3208" s="137"/>
      <c r="D3208" s="273"/>
      <c r="E3208" s="273"/>
      <c r="F3208" s="134" t="s">
        <v>190</v>
      </c>
      <c r="G3208" s="273"/>
      <c r="H3208" s="274"/>
    </row>
    <row r="3209" spans="2:8" s="267" customFormat="1" x14ac:dyDescent="0.25">
      <c r="B3209" s="272"/>
      <c r="C3209" s="273"/>
      <c r="D3209" s="273"/>
      <c r="E3209" s="273"/>
      <c r="F3209" s="134" t="s">
        <v>191</v>
      </c>
      <c r="G3209" s="273"/>
      <c r="H3209" s="274"/>
    </row>
    <row r="3210" spans="2:8" s="267" customFormat="1" x14ac:dyDescent="0.25">
      <c r="B3210" s="272"/>
      <c r="C3210" s="273"/>
      <c r="D3210" s="273"/>
      <c r="E3210" s="273"/>
      <c r="F3210" s="134" t="s">
        <v>196</v>
      </c>
      <c r="G3210" s="273"/>
      <c r="H3210" s="274"/>
    </row>
    <row r="3211" spans="2:8" s="267" customFormat="1" x14ac:dyDescent="0.25">
      <c r="B3211" s="272"/>
      <c r="C3211" s="273"/>
      <c r="D3211" s="273"/>
      <c r="E3211" s="273"/>
      <c r="F3211" s="134" t="s">
        <v>193</v>
      </c>
      <c r="G3211" s="273"/>
      <c r="H3211" s="274"/>
    </row>
    <row r="3212" spans="2:8" s="267" customFormat="1" x14ac:dyDescent="0.25">
      <c r="B3212" s="285"/>
      <c r="H3212" s="286"/>
    </row>
    <row r="3213" spans="2:8" x14ac:dyDescent="0.25">
      <c r="B3213" s="853"/>
      <c r="C3213" s="854"/>
      <c r="D3213" s="859" t="s">
        <v>148</v>
      </c>
      <c r="E3213" s="860"/>
      <c r="F3213" s="861"/>
      <c r="G3213" s="198" t="s">
        <v>149</v>
      </c>
      <c r="H3213" s="199" t="s">
        <v>150</v>
      </c>
    </row>
    <row r="3214" spans="2:8" x14ac:dyDescent="0.25">
      <c r="B3214" s="855"/>
      <c r="C3214" s="856"/>
      <c r="D3214" s="862"/>
      <c r="E3214" s="863"/>
      <c r="F3214" s="864"/>
      <c r="G3214" s="59" t="s">
        <v>151</v>
      </c>
      <c r="H3214" s="200"/>
    </row>
    <row r="3215" spans="2:8" x14ac:dyDescent="0.25">
      <c r="B3215" s="855"/>
      <c r="C3215" s="856"/>
      <c r="D3215" s="862"/>
      <c r="E3215" s="863"/>
      <c r="F3215" s="864"/>
      <c r="G3215" s="59" t="s">
        <v>152</v>
      </c>
      <c r="H3215" s="201">
        <v>44901</v>
      </c>
    </row>
    <row r="3216" spans="2:8" x14ac:dyDescent="0.25">
      <c r="B3216" s="857"/>
      <c r="C3216" s="858"/>
      <c r="D3216" s="865"/>
      <c r="E3216" s="866"/>
      <c r="F3216" s="867"/>
      <c r="G3216" s="62"/>
      <c r="H3216" s="202"/>
    </row>
    <row r="3217" spans="2:8" x14ac:dyDescent="0.25">
      <c r="B3217" s="203"/>
      <c r="C3217" s="65"/>
      <c r="D3217" s="66"/>
      <c r="E3217" s="66"/>
      <c r="F3217" s="67"/>
      <c r="G3217" s="65"/>
      <c r="H3217" s="204"/>
    </row>
    <row r="3218" spans="2:8" x14ac:dyDescent="0.25">
      <c r="B3218" s="205" t="s">
        <v>153</v>
      </c>
      <c r="C3218" s="868" t="str">
        <f>PRESUPUESTO!F69</f>
        <v>Placa en metaldeck e=10cm con refuerzo de acero en malla electrosoldada 15cm x 15cm x 4mm</v>
      </c>
      <c r="D3218" s="868"/>
      <c r="E3218" s="868"/>
      <c r="F3218" s="868"/>
      <c r="G3218" s="868"/>
      <c r="H3218" s="206" t="s">
        <v>154</v>
      </c>
    </row>
    <row r="3219" spans="2:8" x14ac:dyDescent="0.25">
      <c r="B3219" s="648">
        <f>PRESUPUESTO!B69</f>
        <v>9.0399999999999991</v>
      </c>
      <c r="C3219" s="868"/>
      <c r="D3219" s="868"/>
      <c r="E3219" s="868"/>
      <c r="F3219" s="868"/>
      <c r="G3219" s="868"/>
      <c r="H3219" s="206" t="str">
        <f>PRESUPUESTO!G69</f>
        <v>M2</v>
      </c>
    </row>
    <row r="3220" spans="2:8" x14ac:dyDescent="0.25">
      <c r="B3220" s="208" t="s">
        <v>155</v>
      </c>
      <c r="C3220" s="65"/>
      <c r="D3220" s="66"/>
      <c r="E3220" s="66"/>
      <c r="F3220" s="67"/>
      <c r="G3220" s="65"/>
      <c r="H3220" s="204"/>
    </row>
    <row r="3221" spans="2:8" x14ac:dyDescent="0.25">
      <c r="B3221" s="209" t="s">
        <v>156</v>
      </c>
      <c r="C3221" s="74"/>
      <c r="D3221" s="75" t="s">
        <v>157</v>
      </c>
      <c r="E3221" s="75" t="s">
        <v>158</v>
      </c>
      <c r="F3221" s="75" t="s">
        <v>159</v>
      </c>
      <c r="G3221" s="76" t="s">
        <v>160</v>
      </c>
      <c r="H3221" s="210"/>
    </row>
    <row r="3222" spans="2:8" x14ac:dyDescent="0.25">
      <c r="B3222" s="869" t="s">
        <v>161</v>
      </c>
      <c r="C3222" s="869"/>
      <c r="D3222" s="98" t="s">
        <v>162</v>
      </c>
      <c r="E3222" s="211">
        <v>0.08</v>
      </c>
      <c r="F3222" s="371">
        <f>+H3252</f>
        <v>43891.25</v>
      </c>
      <c r="G3222" s="372">
        <f>F3222*E3222</f>
        <v>3511.3</v>
      </c>
      <c r="H3222" s="878"/>
    </row>
    <row r="3223" spans="2:8" x14ac:dyDescent="0.25">
      <c r="B3223" s="869" t="s">
        <v>228</v>
      </c>
      <c r="C3223" s="869"/>
      <c r="D3223" s="98" t="s">
        <v>229</v>
      </c>
      <c r="E3223" s="98">
        <f>1/(F3249*2)</f>
        <v>4.1666666666666664E-2</v>
      </c>
      <c r="F3223" s="371">
        <v>45000</v>
      </c>
      <c r="G3223" s="372">
        <f>+F3223*E3223</f>
        <v>1875</v>
      </c>
      <c r="H3223" s="879"/>
    </row>
    <row r="3224" spans="2:8" x14ac:dyDescent="0.25">
      <c r="B3224" s="870" t="s">
        <v>260</v>
      </c>
      <c r="C3224" s="871"/>
      <c r="D3224" s="298" t="s">
        <v>208</v>
      </c>
      <c r="E3224" s="157">
        <f>+E3223*2</f>
        <v>8.3333333333333329E-2</v>
      </c>
      <c r="F3224" s="373">
        <v>25000</v>
      </c>
      <c r="G3224" s="372">
        <f>+F3224*E3224</f>
        <v>2083.333333333333</v>
      </c>
      <c r="H3224" s="879"/>
    </row>
    <row r="3225" spans="2:8" x14ac:dyDescent="0.25">
      <c r="B3225" s="872" t="s">
        <v>351</v>
      </c>
      <c r="C3225" s="872"/>
      <c r="D3225" s="298" t="s">
        <v>208</v>
      </c>
      <c r="E3225" s="98">
        <f>2</f>
        <v>2</v>
      </c>
      <c r="F3225" s="371">
        <v>2500</v>
      </c>
      <c r="G3225" s="372">
        <f>+F3225*E3225</f>
        <v>5000</v>
      </c>
      <c r="H3225" s="880"/>
    </row>
    <row r="3226" spans="2:8" x14ac:dyDescent="0.25">
      <c r="B3226" s="213"/>
      <c r="C3226" s="175"/>
      <c r="D3226" s="176"/>
      <c r="E3226" s="176"/>
      <c r="F3226" s="177"/>
      <c r="G3226" s="178" t="s">
        <v>165</v>
      </c>
      <c r="H3226" s="373">
        <f>+SUM(G3222:G3225)</f>
        <v>12469.633333333333</v>
      </c>
    </row>
    <row r="3227" spans="2:8" x14ac:dyDescent="0.25">
      <c r="B3227" s="213"/>
      <c r="C3227" s="175"/>
      <c r="D3227" s="176"/>
      <c r="E3227" s="176"/>
      <c r="F3227" s="177"/>
      <c r="G3227" s="175"/>
      <c r="H3227" s="204"/>
    </row>
    <row r="3228" spans="2:8" x14ac:dyDescent="0.25">
      <c r="B3228" s="216" t="s">
        <v>166</v>
      </c>
      <c r="C3228" s="175"/>
      <c r="D3228" s="176"/>
      <c r="E3228" s="176"/>
      <c r="F3228" s="177"/>
      <c r="G3228" s="175"/>
      <c r="H3228" s="204"/>
    </row>
    <row r="3229" spans="2:8" x14ac:dyDescent="0.25">
      <c r="B3229" s="209" t="s">
        <v>156</v>
      </c>
      <c r="C3229" s="74"/>
      <c r="D3229" s="75" t="s">
        <v>157</v>
      </c>
      <c r="E3229" s="75" t="s">
        <v>158</v>
      </c>
      <c r="F3229" s="158" t="s">
        <v>160</v>
      </c>
      <c r="G3229" s="76" t="s">
        <v>167</v>
      </c>
      <c r="H3229" s="210"/>
    </row>
    <row r="3230" spans="2:8" x14ac:dyDescent="0.25">
      <c r="B3230" s="877" t="s">
        <v>230</v>
      </c>
      <c r="C3230" s="877" t="s">
        <v>211</v>
      </c>
      <c r="D3230" s="98" t="s">
        <v>22</v>
      </c>
      <c r="E3230" s="157">
        <f>0.1*1.05</f>
        <v>0.10500000000000001</v>
      </c>
      <c r="F3230" s="409">
        <v>644268.85600000003</v>
      </c>
      <c r="G3230" s="372">
        <f t="shared" ref="G3230:G3232" si="76">F3230*E3230</f>
        <v>67648.229880000014</v>
      </c>
      <c r="H3230" s="878"/>
    </row>
    <row r="3231" spans="2:8" x14ac:dyDescent="0.25">
      <c r="B3231" s="869" t="s">
        <v>353</v>
      </c>
      <c r="C3231" s="869"/>
      <c r="D3231" s="157" t="s">
        <v>21</v>
      </c>
      <c r="E3231" s="157">
        <v>1.1000000000000001</v>
      </c>
      <c r="F3231" s="160">
        <f>85000/(6*2.35)</f>
        <v>6028.3687943262403</v>
      </c>
      <c r="G3231" s="372">
        <f t="shared" si="76"/>
        <v>6631.2056737588646</v>
      </c>
      <c r="H3231" s="879"/>
    </row>
    <row r="3232" spans="2:8" x14ac:dyDescent="0.25">
      <c r="B3232" s="869" t="s">
        <v>231</v>
      </c>
      <c r="C3232" s="869"/>
      <c r="D3232" s="157" t="s">
        <v>232</v>
      </c>
      <c r="E3232" s="157">
        <f>+E3230*2</f>
        <v>0.21000000000000002</v>
      </c>
      <c r="F3232" s="217">
        <v>16800</v>
      </c>
      <c r="G3232" s="372">
        <f t="shared" si="76"/>
        <v>3528.0000000000005</v>
      </c>
      <c r="H3232" s="879"/>
    </row>
    <row r="3233" spans="2:8" x14ac:dyDescent="0.25">
      <c r="B3233" s="875" t="s">
        <v>168</v>
      </c>
      <c r="C3233" s="875"/>
      <c r="D3233" s="157" t="s">
        <v>169</v>
      </c>
      <c r="E3233" s="157">
        <f>+E3222</f>
        <v>0.08</v>
      </c>
      <c r="F3233" s="370">
        <f>+F3222*3</f>
        <v>131673.75</v>
      </c>
      <c r="G3233" s="372">
        <f>F3233*E3233</f>
        <v>10533.9</v>
      </c>
      <c r="H3233" s="879"/>
    </row>
    <row r="3234" spans="2:8" x14ac:dyDescent="0.25">
      <c r="B3234" s="869" t="s">
        <v>352</v>
      </c>
      <c r="C3234" s="869"/>
      <c r="D3234" s="157" t="s">
        <v>21</v>
      </c>
      <c r="E3234" s="157">
        <f>0.1*2</f>
        <v>0.2</v>
      </c>
      <c r="F3234" s="160">
        <v>65000</v>
      </c>
      <c r="G3234" s="372">
        <f t="shared" ref="G3234:G3237" si="77">F3234*E3234</f>
        <v>13000</v>
      </c>
      <c r="H3234" s="879"/>
    </row>
    <row r="3235" spans="2:8" x14ac:dyDescent="0.25">
      <c r="B3235" s="875" t="s">
        <v>400</v>
      </c>
      <c r="C3235" s="875"/>
      <c r="D3235" s="157" t="s">
        <v>21</v>
      </c>
      <c r="E3235" s="157">
        <f>+E3231</f>
        <v>1.1000000000000001</v>
      </c>
      <c r="F3235" s="370">
        <v>48000</v>
      </c>
      <c r="G3235" s="372">
        <f t="shared" si="77"/>
        <v>52800.000000000007</v>
      </c>
      <c r="H3235" s="879"/>
    </row>
    <row r="3236" spans="2:8" x14ac:dyDescent="0.25">
      <c r="B3236" s="869" t="s">
        <v>233</v>
      </c>
      <c r="C3236" s="869"/>
      <c r="D3236" s="157" t="s">
        <v>232</v>
      </c>
      <c r="E3236" s="157">
        <v>2</v>
      </c>
      <c r="F3236" s="164">
        <v>5000</v>
      </c>
      <c r="G3236" s="372">
        <f t="shared" si="77"/>
        <v>10000</v>
      </c>
      <c r="H3236" s="879"/>
    </row>
    <row r="3237" spans="2:8" x14ac:dyDescent="0.25">
      <c r="B3237" s="869" t="s">
        <v>234</v>
      </c>
      <c r="C3237" s="869"/>
      <c r="D3237" s="157" t="s">
        <v>232</v>
      </c>
      <c r="E3237" s="157">
        <f>+E3236*0.03</f>
        <v>0.06</v>
      </c>
      <c r="F3237" s="164">
        <v>7500</v>
      </c>
      <c r="G3237" s="372">
        <f t="shared" si="77"/>
        <v>450</v>
      </c>
      <c r="H3237" s="880"/>
    </row>
    <row r="3238" spans="2:8" x14ac:dyDescent="0.25">
      <c r="B3238" s="213"/>
      <c r="C3238" s="175"/>
      <c r="D3238" s="176"/>
      <c r="E3238" s="176"/>
      <c r="F3238" s="177"/>
      <c r="G3238" s="178" t="s">
        <v>165</v>
      </c>
      <c r="H3238" s="373">
        <f>+SUM(G3230:G3237)</f>
        <v>164591.33555375886</v>
      </c>
    </row>
    <row r="3239" spans="2:8" x14ac:dyDescent="0.25">
      <c r="B3239" s="213"/>
      <c r="C3239" s="175"/>
      <c r="D3239" s="176"/>
      <c r="E3239" s="176"/>
      <c r="F3239" s="177"/>
      <c r="G3239" s="175"/>
      <c r="H3239" s="204"/>
    </row>
    <row r="3240" spans="2:8" x14ac:dyDescent="0.25">
      <c r="B3240" s="216" t="s">
        <v>174</v>
      </c>
      <c r="C3240" s="175"/>
      <c r="D3240" s="176"/>
      <c r="E3240" s="176"/>
      <c r="F3240" s="177"/>
      <c r="G3240" s="175"/>
      <c r="H3240" s="204"/>
    </row>
    <row r="3241" spans="2:8" x14ac:dyDescent="0.25">
      <c r="B3241" s="209" t="s">
        <v>156</v>
      </c>
      <c r="C3241" s="74"/>
      <c r="D3241" s="75" t="s">
        <v>175</v>
      </c>
      <c r="E3241" s="75" t="s">
        <v>176</v>
      </c>
      <c r="F3241" s="158" t="s">
        <v>177</v>
      </c>
      <c r="G3241" s="76" t="s">
        <v>178</v>
      </c>
      <c r="H3241" s="218" t="s">
        <v>160</v>
      </c>
    </row>
    <row r="3242" spans="2:8" x14ac:dyDescent="0.25">
      <c r="B3242" s="876"/>
      <c r="C3242" s="876"/>
      <c r="D3242" s="157"/>
      <c r="E3242" s="165"/>
      <c r="F3242" s="166"/>
      <c r="G3242" s="372">
        <f>F3242*E3242</f>
        <v>0</v>
      </c>
      <c r="H3242" s="376">
        <f>+E3242*F3242*G3242</f>
        <v>0</v>
      </c>
    </row>
    <row r="3243" spans="2:8" x14ac:dyDescent="0.25">
      <c r="B3243" s="869"/>
      <c r="C3243" s="869"/>
      <c r="D3243" s="157"/>
      <c r="E3243" s="165"/>
      <c r="F3243" s="167"/>
      <c r="G3243" s="372">
        <f>F3243*E3243</f>
        <v>0</v>
      </c>
      <c r="H3243" s="376">
        <f>+E3243*F3243*G3243</f>
        <v>0</v>
      </c>
    </row>
    <row r="3244" spans="2:8" x14ac:dyDescent="0.25">
      <c r="B3244" s="875"/>
      <c r="C3244" s="875"/>
      <c r="D3244" s="157"/>
      <c r="E3244" s="165"/>
      <c r="F3244" s="168"/>
      <c r="G3244" s="372">
        <f>F3244*E3244</f>
        <v>0</v>
      </c>
      <c r="H3244" s="376">
        <f>+E3244*F3244*G3244</f>
        <v>0</v>
      </c>
    </row>
    <row r="3245" spans="2:8" x14ac:dyDescent="0.25">
      <c r="B3245" s="213"/>
      <c r="C3245" s="175"/>
      <c r="D3245" s="176"/>
      <c r="E3245" s="176"/>
      <c r="F3245" s="177"/>
      <c r="G3245" s="178" t="s">
        <v>165</v>
      </c>
      <c r="H3245" s="373">
        <f>+SUM(H3242:H3244)</f>
        <v>0</v>
      </c>
    </row>
    <row r="3246" spans="2:8" x14ac:dyDescent="0.25">
      <c r="B3246" s="213"/>
      <c r="C3246" s="175"/>
      <c r="D3246" s="176"/>
      <c r="E3246" s="176"/>
      <c r="F3246" s="177"/>
      <c r="G3246" s="175"/>
      <c r="H3246" s="204"/>
    </row>
    <row r="3247" spans="2:8" x14ac:dyDescent="0.25">
      <c r="B3247" s="216" t="s">
        <v>179</v>
      </c>
      <c r="C3247" s="175"/>
      <c r="D3247" s="176"/>
      <c r="E3247" s="176"/>
      <c r="F3247" s="177"/>
      <c r="G3247" s="175"/>
      <c r="H3247" s="204"/>
    </row>
    <row r="3248" spans="2:8" x14ac:dyDescent="0.25">
      <c r="B3248" s="220" t="s">
        <v>180</v>
      </c>
      <c r="C3248" s="169" t="s">
        <v>181</v>
      </c>
      <c r="D3248" s="75" t="s">
        <v>182</v>
      </c>
      <c r="E3248" s="75" t="s">
        <v>183</v>
      </c>
      <c r="F3248" s="158" t="s">
        <v>184</v>
      </c>
      <c r="G3248" s="170" t="s">
        <v>185</v>
      </c>
      <c r="H3248" s="210"/>
    </row>
    <row r="3249" spans="2:8" x14ac:dyDescent="0.25">
      <c r="B3249" s="221" t="s">
        <v>81</v>
      </c>
      <c r="C3249" s="110">
        <f>+VLOOKUP(B3249,MO!$D$13:$E$80,2,FALSE)</f>
        <v>94900</v>
      </c>
      <c r="D3249" s="222">
        <v>0.85</v>
      </c>
      <c r="E3249" s="372">
        <f>C3249+(C3249*D3249)</f>
        <v>175565</v>
      </c>
      <c r="F3249" s="172">
        <v>12</v>
      </c>
      <c r="G3249" s="377">
        <f>+E3249/F3249</f>
        <v>14630.416666666666</v>
      </c>
      <c r="H3249" s="878"/>
    </row>
    <row r="3250" spans="2:8" x14ac:dyDescent="0.25">
      <c r="B3250" s="221" t="s">
        <v>88</v>
      </c>
      <c r="C3250" s="110">
        <f>+VLOOKUP(B3250,MO!$D$13:$E$80,2,FALSE)</f>
        <v>189800</v>
      </c>
      <c r="D3250" s="222">
        <v>0.85</v>
      </c>
      <c r="E3250" s="372">
        <f>C3250+(C3250*D3250)</f>
        <v>351130</v>
      </c>
      <c r="F3250" s="172">
        <f>+F3249</f>
        <v>12</v>
      </c>
      <c r="G3250" s="377">
        <f>+E3250/F3250</f>
        <v>29260.833333333332</v>
      </c>
      <c r="H3250" s="879"/>
    </row>
    <row r="3251" spans="2:8" x14ac:dyDescent="0.25">
      <c r="B3251" s="223"/>
      <c r="C3251" s="110"/>
      <c r="D3251" s="222"/>
      <c r="E3251" s="224"/>
      <c r="F3251" s="172"/>
      <c r="G3251" s="377"/>
      <c r="H3251" s="880"/>
    </row>
    <row r="3252" spans="2:8" x14ac:dyDescent="0.25">
      <c r="B3252" s="203"/>
      <c r="C3252" s="65"/>
      <c r="D3252" s="66"/>
      <c r="E3252" s="66"/>
      <c r="F3252" s="67"/>
      <c r="G3252" s="115" t="s">
        <v>165</v>
      </c>
      <c r="H3252" s="373">
        <f>+SUM(G3249:G3251)</f>
        <v>43891.25</v>
      </c>
    </row>
    <row r="3253" spans="2:8" x14ac:dyDescent="0.25">
      <c r="B3253" s="203"/>
      <c r="C3253" s="65"/>
      <c r="D3253" s="66"/>
      <c r="E3253" s="66"/>
      <c r="F3253" s="67"/>
      <c r="G3253" s="65"/>
      <c r="H3253" s="225"/>
    </row>
    <row r="3254" spans="2:8" ht="15.75" x14ac:dyDescent="0.25">
      <c r="B3254" s="203"/>
      <c r="C3254" s="65"/>
      <c r="D3254" s="66"/>
      <c r="E3254" s="66"/>
      <c r="F3254" s="117" t="s">
        <v>186</v>
      </c>
      <c r="G3254" s="118"/>
      <c r="H3254" s="119">
        <f>ROUND(H3252+H3245+H3238+H3226,0)</f>
        <v>220952</v>
      </c>
    </row>
    <row r="3255" spans="2:8" x14ac:dyDescent="0.25">
      <c r="B3255" s="203"/>
      <c r="C3255" s="65"/>
      <c r="D3255" s="66"/>
      <c r="E3255" s="66"/>
      <c r="F3255" s="67"/>
      <c r="G3255" s="65"/>
      <c r="H3255" s="204"/>
    </row>
    <row r="3256" spans="2:8" x14ac:dyDescent="0.25">
      <c r="B3256" s="208" t="s">
        <v>187</v>
      </c>
      <c r="C3256" s="65"/>
      <c r="D3256" s="66"/>
      <c r="E3256" s="66"/>
      <c r="F3256" s="67"/>
      <c r="G3256" s="65"/>
      <c r="H3256" s="204"/>
    </row>
    <row r="3257" spans="2:8" x14ac:dyDescent="0.25">
      <c r="B3257" s="226" t="s">
        <v>31</v>
      </c>
      <c r="C3257" s="121"/>
      <c r="D3257" s="122"/>
      <c r="E3257" s="122"/>
      <c r="F3257" s="123" t="s">
        <v>72</v>
      </c>
      <c r="G3257" s="124"/>
      <c r="H3257" s="210"/>
    </row>
    <row r="3258" spans="2:8" x14ac:dyDescent="0.25">
      <c r="B3258" s="851" t="s">
        <v>24</v>
      </c>
      <c r="C3258" s="851"/>
      <c r="D3258" s="125"/>
      <c r="E3258" s="125"/>
      <c r="F3258" s="126">
        <v>0.2</v>
      </c>
      <c r="G3258" s="127"/>
      <c r="H3258" s="378">
        <f>H3254*F3258</f>
        <v>44190.400000000001</v>
      </c>
    </row>
    <row r="3259" spans="2:8" x14ac:dyDescent="0.25">
      <c r="B3259" s="851" t="s">
        <v>25</v>
      </c>
      <c r="C3259" s="851"/>
      <c r="D3259" s="125"/>
      <c r="E3259" s="125"/>
      <c r="F3259" s="126">
        <v>0.05</v>
      </c>
      <c r="G3259" s="127"/>
      <c r="H3259" s="378">
        <f>H3254*F3259</f>
        <v>11047.6</v>
      </c>
    </row>
    <row r="3260" spans="2:8" x14ac:dyDescent="0.25">
      <c r="B3260" s="852" t="s">
        <v>27</v>
      </c>
      <c r="C3260" s="852"/>
      <c r="D3260" s="125"/>
      <c r="E3260" s="125"/>
      <c r="F3260" s="126">
        <v>0.05</v>
      </c>
      <c r="G3260" s="127"/>
      <c r="H3260" s="378">
        <f>H3254*F3260</f>
        <v>11047.6</v>
      </c>
    </row>
    <row r="3261" spans="2:8" x14ac:dyDescent="0.25">
      <c r="B3261" s="203"/>
      <c r="C3261" s="65"/>
      <c r="D3261" s="66"/>
      <c r="E3261" s="66"/>
      <c r="F3261" s="67"/>
      <c r="G3261" s="115" t="s">
        <v>165</v>
      </c>
      <c r="H3261" s="373">
        <f>+SUM(H3258:H3260)</f>
        <v>66285.600000000006</v>
      </c>
    </row>
    <row r="3262" spans="2:8" x14ac:dyDescent="0.25">
      <c r="B3262" s="203"/>
      <c r="C3262" s="65"/>
      <c r="D3262" s="66"/>
      <c r="E3262" s="66"/>
      <c r="F3262" s="67"/>
      <c r="G3262" s="65"/>
      <c r="H3262" s="204"/>
    </row>
    <row r="3263" spans="2:8" x14ac:dyDescent="0.25">
      <c r="B3263" s="203"/>
      <c r="C3263" s="129" t="s">
        <v>188</v>
      </c>
      <c r="D3263" s="66"/>
      <c r="E3263" s="66"/>
      <c r="F3263" s="117" t="s">
        <v>189</v>
      </c>
      <c r="G3263" s="118"/>
      <c r="H3263" s="379">
        <f>H3254+H3261</f>
        <v>287237.59999999998</v>
      </c>
    </row>
    <row r="3264" spans="2:8" x14ac:dyDescent="0.25">
      <c r="B3264" s="229"/>
      <c r="C3264" s="185"/>
      <c r="D3264" s="185"/>
      <c r="E3264" s="185"/>
      <c r="F3264" s="185"/>
      <c r="G3264" s="185"/>
      <c r="H3264" s="230"/>
    </row>
    <row r="3265" spans="2:8" x14ac:dyDescent="0.25">
      <c r="B3265" s="229"/>
      <c r="C3265" s="185"/>
      <c r="D3265" s="185"/>
      <c r="E3265" s="185"/>
      <c r="F3265" s="134" t="s">
        <v>190</v>
      </c>
      <c r="G3265" s="185"/>
      <c r="H3265" s="230"/>
    </row>
    <row r="3266" spans="2:8" x14ac:dyDescent="0.25">
      <c r="B3266" s="229"/>
      <c r="C3266" s="185"/>
      <c r="D3266" s="185"/>
      <c r="E3266" s="185"/>
      <c r="F3266" s="134" t="s">
        <v>191</v>
      </c>
      <c r="G3266" s="185"/>
      <c r="H3266" s="230"/>
    </row>
    <row r="3267" spans="2:8" x14ac:dyDescent="0.25">
      <c r="B3267" s="229"/>
      <c r="C3267" s="185"/>
      <c r="D3267" s="185"/>
      <c r="E3267" s="185"/>
      <c r="F3267" s="134" t="s">
        <v>192</v>
      </c>
      <c r="G3267" s="185"/>
      <c r="H3267" s="230"/>
    </row>
    <row r="3268" spans="2:8" x14ac:dyDescent="0.25">
      <c r="B3268" s="229"/>
      <c r="C3268" s="185"/>
      <c r="D3268" s="185"/>
      <c r="E3268" s="185"/>
      <c r="F3268" s="134" t="s">
        <v>193</v>
      </c>
      <c r="G3268" s="185"/>
      <c r="H3268" s="230"/>
    </row>
    <row r="3269" spans="2:8" x14ac:dyDescent="0.25">
      <c r="B3269" s="229"/>
      <c r="C3269" s="185"/>
      <c r="D3269" s="185"/>
      <c r="E3269" s="185"/>
      <c r="F3269" s="185"/>
      <c r="G3269" s="185"/>
      <c r="H3269" s="230"/>
    </row>
    <row r="3270" spans="2:8" x14ac:dyDescent="0.25">
      <c r="B3270" s="229"/>
      <c r="C3270" s="135" t="s">
        <v>194</v>
      </c>
      <c r="D3270" s="185"/>
      <c r="E3270" s="185"/>
      <c r="F3270" s="185"/>
      <c r="G3270" s="185"/>
      <c r="H3270" s="230"/>
    </row>
    <row r="3271" spans="2:8" x14ac:dyDescent="0.25">
      <c r="B3271" s="229"/>
      <c r="C3271" s="136" t="s">
        <v>195</v>
      </c>
      <c r="D3271" s="185"/>
      <c r="E3271" s="185"/>
      <c r="F3271" s="185"/>
      <c r="G3271" s="185"/>
      <c r="H3271" s="230"/>
    </row>
    <row r="3272" spans="2:8" x14ac:dyDescent="0.25">
      <c r="B3272" s="229"/>
      <c r="C3272" s="137">
        <v>1</v>
      </c>
      <c r="D3272" s="185"/>
      <c r="E3272" s="185"/>
      <c r="F3272" s="185"/>
      <c r="G3272" s="185"/>
      <c r="H3272" s="230"/>
    </row>
    <row r="3273" spans="2:8" x14ac:dyDescent="0.25">
      <c r="B3273" s="229"/>
      <c r="C3273" s="137">
        <v>2</v>
      </c>
      <c r="D3273" s="185"/>
      <c r="E3273" s="185"/>
      <c r="F3273" s="185"/>
      <c r="G3273" s="185"/>
      <c r="H3273" s="230"/>
    </row>
    <row r="3274" spans="2:8" x14ac:dyDescent="0.25">
      <c r="B3274" s="229"/>
      <c r="C3274" s="137">
        <v>3</v>
      </c>
      <c r="D3274" s="185"/>
      <c r="E3274" s="185"/>
      <c r="F3274" s="185"/>
      <c r="G3274" s="185"/>
      <c r="H3274" s="230"/>
    </row>
    <row r="3275" spans="2:8" x14ac:dyDescent="0.25">
      <c r="B3275" s="229"/>
      <c r="C3275" s="137"/>
      <c r="D3275" s="185"/>
      <c r="E3275" s="185"/>
      <c r="F3275" s="134" t="s">
        <v>190</v>
      </c>
      <c r="G3275" s="185"/>
      <c r="H3275" s="230"/>
    </row>
    <row r="3276" spans="2:8" x14ac:dyDescent="0.25">
      <c r="B3276" s="229"/>
      <c r="C3276" s="185"/>
      <c r="D3276" s="185"/>
      <c r="E3276" s="185"/>
      <c r="F3276" s="134" t="s">
        <v>191</v>
      </c>
      <c r="G3276" s="185"/>
      <c r="H3276" s="230"/>
    </row>
    <row r="3277" spans="2:8" x14ac:dyDescent="0.25">
      <c r="B3277" s="229"/>
      <c r="C3277" s="185"/>
      <c r="D3277" s="185"/>
      <c r="E3277" s="185"/>
      <c r="F3277" s="134" t="s">
        <v>196</v>
      </c>
      <c r="G3277" s="185"/>
      <c r="H3277" s="230"/>
    </row>
    <row r="3278" spans="2:8" x14ac:dyDescent="0.25">
      <c r="B3278" s="229"/>
      <c r="C3278" s="185"/>
      <c r="D3278" s="185"/>
      <c r="E3278" s="185"/>
      <c r="F3278" s="134" t="s">
        <v>193</v>
      </c>
      <c r="G3278" s="185"/>
      <c r="H3278" s="230"/>
    </row>
    <row r="3279" spans="2:8" x14ac:dyDescent="0.25">
      <c r="B3279" s="231"/>
      <c r="C3279" s="197"/>
      <c r="D3279" s="197"/>
      <c r="E3279" s="197"/>
      <c r="F3279" s="197"/>
      <c r="G3279" s="197"/>
      <c r="H3279" s="232"/>
    </row>
    <row r="3280" spans="2:8" s="197" customFormat="1" x14ac:dyDescent="0.25">
      <c r="B3280" s="853"/>
      <c r="C3280" s="854"/>
      <c r="D3280" s="859" t="s">
        <v>148</v>
      </c>
      <c r="E3280" s="860"/>
      <c r="F3280" s="861"/>
      <c r="G3280" s="198" t="s">
        <v>149</v>
      </c>
      <c r="H3280" s="199" t="s">
        <v>150</v>
      </c>
    </row>
    <row r="3281" spans="2:11" s="197" customFormat="1" x14ac:dyDescent="0.25">
      <c r="B3281" s="855"/>
      <c r="C3281" s="856"/>
      <c r="D3281" s="862"/>
      <c r="E3281" s="863"/>
      <c r="F3281" s="864"/>
      <c r="G3281" s="59" t="s">
        <v>151</v>
      </c>
      <c r="H3281" s="200"/>
    </row>
    <row r="3282" spans="2:11" s="197" customFormat="1" x14ac:dyDescent="0.25">
      <c r="B3282" s="855"/>
      <c r="C3282" s="856"/>
      <c r="D3282" s="862"/>
      <c r="E3282" s="863"/>
      <c r="F3282" s="864"/>
      <c r="G3282" s="59" t="s">
        <v>152</v>
      </c>
      <c r="H3282" s="201">
        <v>44901</v>
      </c>
    </row>
    <row r="3283" spans="2:11" s="197" customFormat="1" x14ac:dyDescent="0.25">
      <c r="B3283" s="857"/>
      <c r="C3283" s="858"/>
      <c r="D3283" s="865"/>
      <c r="E3283" s="866"/>
      <c r="F3283" s="867"/>
      <c r="G3283" s="62"/>
      <c r="H3283" s="202"/>
    </row>
    <row r="3284" spans="2:11" s="197" customFormat="1" x14ac:dyDescent="0.25">
      <c r="B3284" s="203"/>
      <c r="C3284" s="65"/>
      <c r="D3284" s="66"/>
      <c r="E3284" s="66"/>
      <c r="F3284" s="67"/>
      <c r="G3284" s="65"/>
      <c r="H3284" s="204"/>
    </row>
    <row r="3285" spans="2:11" s="197" customFormat="1" x14ac:dyDescent="0.25">
      <c r="B3285" s="205" t="s">
        <v>153</v>
      </c>
      <c r="C3285" s="868" t="str">
        <f>PRESUPUESTO!F71</f>
        <v>MUROS EN SUPERBOARD EN LAMINA DE 10 MM, MUROS DOBLE CARA, ANCHO DE MURO EN PERFILERÍA BASE 9 PARA ZONAS INTERNAS (incluye pintura 2 manos, soporte perfileria metaliza y accesorios de sujecion)</v>
      </c>
      <c r="D3285" s="868"/>
      <c r="E3285" s="868"/>
      <c r="F3285" s="868"/>
      <c r="G3285" s="868"/>
      <c r="H3285" s="206" t="s">
        <v>154</v>
      </c>
    </row>
    <row r="3286" spans="2:11" s="197" customFormat="1" x14ac:dyDescent="0.25">
      <c r="B3286" s="648">
        <f>PRESUPUESTO!B71</f>
        <v>10.01</v>
      </c>
      <c r="C3286" s="868"/>
      <c r="D3286" s="868"/>
      <c r="E3286" s="868"/>
      <c r="F3286" s="868"/>
      <c r="G3286" s="868"/>
      <c r="H3286" s="206" t="str">
        <f>PRESUPUESTO!G71</f>
        <v>ML</v>
      </c>
    </row>
    <row r="3287" spans="2:11" s="197" customFormat="1" x14ac:dyDescent="0.25">
      <c r="B3287" s="208" t="s">
        <v>155</v>
      </c>
      <c r="C3287" s="65"/>
      <c r="D3287" s="66"/>
      <c r="E3287" s="66"/>
      <c r="F3287" s="67"/>
      <c r="G3287" s="65"/>
      <c r="H3287" s="204"/>
    </row>
    <row r="3288" spans="2:11" s="197" customFormat="1" x14ac:dyDescent="0.25">
      <c r="B3288" s="209" t="s">
        <v>156</v>
      </c>
      <c r="C3288" s="74"/>
      <c r="D3288" s="75" t="s">
        <v>157</v>
      </c>
      <c r="E3288" s="75" t="s">
        <v>158</v>
      </c>
      <c r="F3288" s="75" t="s">
        <v>159</v>
      </c>
      <c r="G3288" s="76" t="s">
        <v>160</v>
      </c>
      <c r="H3288" s="210"/>
    </row>
    <row r="3289" spans="2:11" s="197" customFormat="1" ht="15" customHeight="1" x14ac:dyDescent="0.25">
      <c r="B3289" s="872" t="s">
        <v>161</v>
      </c>
      <c r="C3289" s="872"/>
      <c r="D3289" s="157" t="s">
        <v>162</v>
      </c>
      <c r="E3289" s="332">
        <v>0.08</v>
      </c>
      <c r="F3289" s="160">
        <f>+H3319</f>
        <v>17556.5</v>
      </c>
      <c r="G3289" s="333">
        <f>F3289*E3289</f>
        <v>1404.52</v>
      </c>
      <c r="H3289" s="878"/>
    </row>
    <row r="3290" spans="2:11" s="197" customFormat="1" ht="15" customHeight="1" x14ac:dyDescent="0.25">
      <c r="B3290" s="870" t="s">
        <v>249</v>
      </c>
      <c r="C3290" s="871"/>
      <c r="D3290" s="298" t="s">
        <v>164</v>
      </c>
      <c r="E3290" s="157">
        <f>1/F3316</f>
        <v>6.6666666666666666E-2</v>
      </c>
      <c r="F3290" s="373">
        <f>(90000/7)*1.04</f>
        <v>13371.428571428572</v>
      </c>
      <c r="G3290" s="372">
        <f>+F3290*E3290</f>
        <v>891.42857142857144</v>
      </c>
      <c r="H3290" s="879"/>
    </row>
    <row r="3291" spans="2:11" s="197" customFormat="1" ht="15" customHeight="1" x14ac:dyDescent="0.25">
      <c r="B3291" s="869"/>
      <c r="C3291" s="869"/>
      <c r="D3291" s="98"/>
      <c r="E3291" s="98"/>
      <c r="F3291" s="371"/>
      <c r="G3291" s="372">
        <f>+F3291*E3291</f>
        <v>0</v>
      </c>
      <c r="H3291" s="879"/>
      <c r="K3291" s="212"/>
    </row>
    <row r="3292" spans="2:11" s="197" customFormat="1" x14ac:dyDescent="0.25">
      <c r="B3292" s="872"/>
      <c r="C3292" s="872"/>
      <c r="D3292" s="98"/>
      <c r="E3292" s="98"/>
      <c r="F3292" s="371"/>
      <c r="G3292" s="372">
        <f>+F3292*E3292</f>
        <v>0</v>
      </c>
      <c r="H3292" s="880"/>
      <c r="K3292" s="212"/>
    </row>
    <row r="3293" spans="2:11" s="197" customFormat="1" x14ac:dyDescent="0.25">
      <c r="B3293" s="213"/>
      <c r="C3293" s="175"/>
      <c r="D3293" s="176"/>
      <c r="E3293" s="176"/>
      <c r="F3293" s="177"/>
      <c r="G3293" s="178" t="s">
        <v>165</v>
      </c>
      <c r="H3293" s="373">
        <f>+SUM(G3289:G3292)</f>
        <v>2295.9485714285715</v>
      </c>
    </row>
    <row r="3294" spans="2:11" s="197" customFormat="1" x14ac:dyDescent="0.25">
      <c r="B3294" s="213"/>
      <c r="C3294" s="175"/>
      <c r="D3294" s="176"/>
      <c r="E3294" s="176"/>
      <c r="F3294" s="177"/>
      <c r="G3294" s="175"/>
      <c r="H3294" s="204"/>
      <c r="K3294" s="215"/>
    </row>
    <row r="3295" spans="2:11" s="197" customFormat="1" x14ac:dyDescent="0.25">
      <c r="B3295" s="216" t="s">
        <v>166</v>
      </c>
      <c r="C3295" s="175"/>
      <c r="D3295" s="176"/>
      <c r="E3295" s="176"/>
      <c r="F3295" s="177"/>
      <c r="G3295" s="175"/>
      <c r="H3295" s="204"/>
      <c r="K3295" s="212"/>
    </row>
    <row r="3296" spans="2:11" s="197" customFormat="1" x14ac:dyDescent="0.25">
      <c r="B3296" s="209" t="s">
        <v>156</v>
      </c>
      <c r="C3296" s="74"/>
      <c r="D3296" s="75" t="s">
        <v>157</v>
      </c>
      <c r="E3296" s="75" t="s">
        <v>158</v>
      </c>
      <c r="F3296" s="158" t="s">
        <v>160</v>
      </c>
      <c r="G3296" s="76" t="s">
        <v>167</v>
      </c>
      <c r="H3296" s="210"/>
    </row>
    <row r="3297" spans="2:8" s="197" customFormat="1" ht="15" customHeight="1" x14ac:dyDescent="0.25">
      <c r="B3297" s="877" t="s">
        <v>420</v>
      </c>
      <c r="C3297" s="877"/>
      <c r="D3297" s="98" t="s">
        <v>17</v>
      </c>
      <c r="E3297" s="423">
        <f>2*1.05</f>
        <v>2.1</v>
      </c>
      <c r="F3297" s="160">
        <v>32800</v>
      </c>
      <c r="G3297" s="375">
        <f t="shared" ref="G3297:G3304" si="78">F3297*E3297</f>
        <v>68880</v>
      </c>
      <c r="H3297" s="878"/>
    </row>
    <row r="3298" spans="2:8" s="197" customFormat="1" ht="15" customHeight="1" x14ac:dyDescent="0.25">
      <c r="B3298" s="875" t="s">
        <v>168</v>
      </c>
      <c r="C3298" s="875"/>
      <c r="D3298" s="157" t="s">
        <v>169</v>
      </c>
      <c r="E3298" s="157">
        <v>0.08</v>
      </c>
      <c r="F3298" s="370">
        <f>+F3289*6</f>
        <v>105339</v>
      </c>
      <c r="G3298" s="372">
        <f t="shared" si="78"/>
        <v>8427.1200000000008</v>
      </c>
      <c r="H3298" s="879"/>
    </row>
    <row r="3299" spans="2:8" s="197" customFormat="1" ht="24" customHeight="1" x14ac:dyDescent="0.25">
      <c r="B3299" s="899" t="s">
        <v>421</v>
      </c>
      <c r="C3299" s="899"/>
      <c r="D3299" s="157" t="s">
        <v>16</v>
      </c>
      <c r="E3299" s="157">
        <v>3.7</v>
      </c>
      <c r="F3299" s="370">
        <v>9500</v>
      </c>
      <c r="G3299" s="372">
        <f t="shared" si="78"/>
        <v>35150</v>
      </c>
      <c r="H3299" s="879"/>
    </row>
    <row r="3300" spans="2:8" s="197" customFormat="1" x14ac:dyDescent="0.25">
      <c r="B3300" s="869" t="s">
        <v>422</v>
      </c>
      <c r="C3300" s="869"/>
      <c r="D3300" s="157" t="s">
        <v>20</v>
      </c>
      <c r="E3300" s="157">
        <v>14</v>
      </c>
      <c r="F3300" s="164">
        <v>100</v>
      </c>
      <c r="G3300" s="372">
        <f t="shared" si="78"/>
        <v>1400</v>
      </c>
      <c r="H3300" s="879"/>
    </row>
    <row r="3301" spans="2:8" s="197" customFormat="1" x14ac:dyDescent="0.25">
      <c r="B3301" s="869" t="s">
        <v>423</v>
      </c>
      <c r="C3301" s="869"/>
      <c r="D3301" s="157" t="s">
        <v>251</v>
      </c>
      <c r="E3301" s="157">
        <v>0.1666666666666666</v>
      </c>
      <c r="F3301" s="164">
        <v>85800</v>
      </c>
      <c r="G3301" s="372">
        <f t="shared" si="78"/>
        <v>14299.999999999995</v>
      </c>
      <c r="H3301" s="879"/>
    </row>
    <row r="3302" spans="2:8" s="197" customFormat="1" ht="15" customHeight="1" x14ac:dyDescent="0.25">
      <c r="B3302" s="869" t="s">
        <v>424</v>
      </c>
      <c r="C3302" s="869"/>
      <c r="D3302" s="157" t="s">
        <v>16</v>
      </c>
      <c r="E3302" s="157">
        <v>7.333333333333333</v>
      </c>
      <c r="F3302" s="164">
        <v>250</v>
      </c>
      <c r="G3302" s="372">
        <f t="shared" si="78"/>
        <v>1833.3333333333333</v>
      </c>
      <c r="H3302" s="879"/>
    </row>
    <row r="3303" spans="2:8" s="197" customFormat="1" x14ac:dyDescent="0.25">
      <c r="B3303" s="875"/>
      <c r="C3303" s="875"/>
      <c r="D3303" s="157"/>
      <c r="E3303" s="157"/>
      <c r="F3303" s="370"/>
      <c r="G3303" s="372">
        <f t="shared" si="78"/>
        <v>0</v>
      </c>
      <c r="H3303" s="879"/>
    </row>
    <row r="3304" spans="2:8" s="197" customFormat="1" ht="14.45" customHeight="1" x14ac:dyDescent="0.25">
      <c r="B3304" s="875"/>
      <c r="C3304" s="875"/>
      <c r="D3304" s="157"/>
      <c r="E3304" s="157"/>
      <c r="F3304" s="370"/>
      <c r="G3304" s="372">
        <f t="shared" si="78"/>
        <v>0</v>
      </c>
      <c r="H3304" s="880"/>
    </row>
    <row r="3305" spans="2:8" s="197" customFormat="1" x14ac:dyDescent="0.25">
      <c r="B3305" s="213"/>
      <c r="C3305" s="175"/>
      <c r="D3305" s="176"/>
      <c r="E3305" s="176"/>
      <c r="F3305" s="177"/>
      <c r="G3305" s="178" t="s">
        <v>165</v>
      </c>
      <c r="H3305" s="373">
        <f>+SUM(G3297:G3304)</f>
        <v>129990.45333333332</v>
      </c>
    </row>
    <row r="3306" spans="2:8" s="197" customFormat="1" x14ac:dyDescent="0.25">
      <c r="B3306" s="213"/>
      <c r="C3306" s="175"/>
      <c r="D3306" s="176"/>
      <c r="E3306" s="176"/>
      <c r="F3306" s="177"/>
      <c r="G3306" s="175"/>
      <c r="H3306" s="204"/>
    </row>
    <row r="3307" spans="2:8" s="197" customFormat="1" x14ac:dyDescent="0.25">
      <c r="B3307" s="216" t="s">
        <v>174</v>
      </c>
      <c r="C3307" s="175"/>
      <c r="D3307" s="176"/>
      <c r="E3307" s="176"/>
      <c r="F3307" s="177"/>
      <c r="G3307" s="175"/>
      <c r="H3307" s="204"/>
    </row>
    <row r="3308" spans="2:8" s="197" customFormat="1" x14ac:dyDescent="0.25">
      <c r="B3308" s="209" t="s">
        <v>156</v>
      </c>
      <c r="C3308" s="74"/>
      <c r="D3308" s="75" t="s">
        <v>175</v>
      </c>
      <c r="E3308" s="75" t="s">
        <v>176</v>
      </c>
      <c r="F3308" s="158" t="s">
        <v>177</v>
      </c>
      <c r="G3308" s="76" t="s">
        <v>178</v>
      </c>
      <c r="H3308" s="218" t="s">
        <v>160</v>
      </c>
    </row>
    <row r="3309" spans="2:8" s="197" customFormat="1" x14ac:dyDescent="0.25">
      <c r="B3309" s="876"/>
      <c r="C3309" s="876"/>
      <c r="D3309" s="157"/>
      <c r="E3309" s="165"/>
      <c r="F3309" s="166"/>
      <c r="G3309" s="372">
        <f>F3309*E3309</f>
        <v>0</v>
      </c>
      <c r="H3309" s="376">
        <f>+E3309*F3309*G3309</f>
        <v>0</v>
      </c>
    </row>
    <row r="3310" spans="2:8" s="197" customFormat="1" x14ac:dyDescent="0.25">
      <c r="B3310" s="869"/>
      <c r="C3310" s="869"/>
      <c r="D3310" s="157"/>
      <c r="E3310" s="165"/>
      <c r="F3310" s="167"/>
      <c r="G3310" s="372">
        <f>F3310*E3310</f>
        <v>0</v>
      </c>
      <c r="H3310" s="376">
        <f>+E3310*F3310*G3310</f>
        <v>0</v>
      </c>
    </row>
    <row r="3311" spans="2:8" s="197" customFormat="1" x14ac:dyDescent="0.25">
      <c r="B3311" s="875"/>
      <c r="C3311" s="875"/>
      <c r="D3311" s="157"/>
      <c r="E3311" s="165"/>
      <c r="F3311" s="168"/>
      <c r="G3311" s="372">
        <f>F3311*E3311</f>
        <v>0</v>
      </c>
      <c r="H3311" s="376">
        <f>+E3311*F3311*G3311</f>
        <v>0</v>
      </c>
    </row>
    <row r="3312" spans="2:8" s="197" customFormat="1" x14ac:dyDescent="0.25">
      <c r="B3312" s="213"/>
      <c r="C3312" s="175"/>
      <c r="D3312" s="176"/>
      <c r="E3312" s="176"/>
      <c r="F3312" s="177"/>
      <c r="G3312" s="178" t="s">
        <v>165</v>
      </c>
      <c r="H3312" s="373">
        <f>+SUM(H3309:H3311)</f>
        <v>0</v>
      </c>
    </row>
    <row r="3313" spans="2:11" s="197" customFormat="1" x14ac:dyDescent="0.25">
      <c r="B3313" s="213"/>
      <c r="C3313" s="175"/>
      <c r="D3313" s="176"/>
      <c r="E3313" s="176"/>
      <c r="F3313" s="177"/>
      <c r="G3313" s="175"/>
      <c r="H3313" s="204"/>
    </row>
    <row r="3314" spans="2:11" s="197" customFormat="1" x14ac:dyDescent="0.25">
      <c r="B3314" s="216" t="s">
        <v>179</v>
      </c>
      <c r="C3314" s="175"/>
      <c r="D3314" s="176"/>
      <c r="E3314" s="176"/>
      <c r="F3314" s="177"/>
      <c r="G3314" s="175"/>
      <c r="H3314" s="204"/>
    </row>
    <row r="3315" spans="2:11" s="197" customFormat="1" x14ac:dyDescent="0.25">
      <c r="B3315" s="220" t="s">
        <v>180</v>
      </c>
      <c r="C3315" s="169" t="s">
        <v>181</v>
      </c>
      <c r="D3315" s="75" t="s">
        <v>182</v>
      </c>
      <c r="E3315" s="75" t="s">
        <v>183</v>
      </c>
      <c r="F3315" s="158" t="s">
        <v>184</v>
      </c>
      <c r="G3315" s="170" t="s">
        <v>185</v>
      </c>
      <c r="H3315" s="210"/>
    </row>
    <row r="3316" spans="2:11" s="197" customFormat="1" x14ac:dyDescent="0.25">
      <c r="B3316" s="221" t="s">
        <v>81</v>
      </c>
      <c r="C3316" s="110">
        <f>+VLOOKUP(B3316,MO!$D$13:$E$80,2,FALSE)</f>
        <v>94900</v>
      </c>
      <c r="D3316" s="222">
        <v>0.85</v>
      </c>
      <c r="E3316" s="372">
        <f>C3316+(C3316*D3316)</f>
        <v>175565</v>
      </c>
      <c r="F3316" s="172">
        <v>15</v>
      </c>
      <c r="G3316" s="377">
        <f>+E3316/F3316</f>
        <v>11704.333333333334</v>
      </c>
      <c r="H3316" s="878"/>
    </row>
    <row r="3317" spans="2:11" s="197" customFormat="1" x14ac:dyDescent="0.25">
      <c r="B3317" s="221" t="s">
        <v>85</v>
      </c>
      <c r="C3317" s="110">
        <v>47450</v>
      </c>
      <c r="D3317" s="222">
        <v>0.85</v>
      </c>
      <c r="E3317" s="372">
        <f>C3317+(C3317*D3317)</f>
        <v>87782.5</v>
      </c>
      <c r="F3317" s="172">
        <f>+F3316</f>
        <v>15</v>
      </c>
      <c r="G3317" s="377">
        <f>+E3317/F3317</f>
        <v>5852.166666666667</v>
      </c>
      <c r="H3317" s="879"/>
    </row>
    <row r="3318" spans="2:11" s="197" customFormat="1" x14ac:dyDescent="0.25">
      <c r="B3318" s="223"/>
      <c r="C3318" s="110"/>
      <c r="D3318" s="222"/>
      <c r="E3318" s="224"/>
      <c r="F3318" s="172"/>
      <c r="G3318" s="377"/>
      <c r="H3318" s="880"/>
    </row>
    <row r="3319" spans="2:11" s="197" customFormat="1" x14ac:dyDescent="0.25">
      <c r="B3319" s="203"/>
      <c r="C3319" s="65"/>
      <c r="D3319" s="66"/>
      <c r="E3319" s="66"/>
      <c r="F3319" s="67"/>
      <c r="G3319" s="115" t="s">
        <v>165</v>
      </c>
      <c r="H3319" s="373">
        <f>+SUM(G3316:G3318)</f>
        <v>17556.5</v>
      </c>
    </row>
    <row r="3320" spans="2:11" s="197" customFormat="1" x14ac:dyDescent="0.25">
      <c r="B3320" s="203"/>
      <c r="C3320" s="65"/>
      <c r="D3320" s="66"/>
      <c r="E3320" s="66"/>
      <c r="F3320" s="67"/>
      <c r="G3320" s="65"/>
      <c r="H3320" s="225"/>
    </row>
    <row r="3321" spans="2:11" s="197" customFormat="1" ht="15.75" x14ac:dyDescent="0.25">
      <c r="B3321" s="203"/>
      <c r="C3321" s="65"/>
      <c r="D3321" s="66"/>
      <c r="E3321" s="66"/>
      <c r="F3321" s="117" t="s">
        <v>186</v>
      </c>
      <c r="G3321" s="118"/>
      <c r="H3321" s="119">
        <f>ROUND(H3319+H3312+H3305+H3293,0)</f>
        <v>149843</v>
      </c>
      <c r="J3321" s="424"/>
      <c r="K3321" s="425"/>
    </row>
    <row r="3322" spans="2:11" s="197" customFormat="1" x14ac:dyDescent="0.25">
      <c r="B3322" s="203"/>
      <c r="C3322" s="65"/>
      <c r="D3322" s="66"/>
      <c r="E3322" s="66"/>
      <c r="F3322" s="67"/>
      <c r="G3322" s="65"/>
      <c r="H3322" s="204"/>
    </row>
    <row r="3323" spans="2:11" s="197" customFormat="1" x14ac:dyDescent="0.25">
      <c r="B3323" s="208" t="s">
        <v>187</v>
      </c>
      <c r="C3323" s="65"/>
      <c r="D3323" s="66"/>
      <c r="E3323" s="66"/>
      <c r="F3323" s="67"/>
      <c r="G3323" s="65"/>
      <c r="H3323" s="204"/>
      <c r="I3323" s="215"/>
    </row>
    <row r="3324" spans="2:11" s="197" customFormat="1" x14ac:dyDescent="0.25">
      <c r="B3324" s="226" t="s">
        <v>31</v>
      </c>
      <c r="C3324" s="121"/>
      <c r="D3324" s="122"/>
      <c r="E3324" s="122"/>
      <c r="F3324" s="123" t="s">
        <v>72</v>
      </c>
      <c r="G3324" s="124"/>
      <c r="H3324" s="210"/>
    </row>
    <row r="3325" spans="2:11" s="197" customFormat="1" x14ac:dyDescent="0.25">
      <c r="B3325" s="851" t="s">
        <v>24</v>
      </c>
      <c r="C3325" s="851"/>
      <c r="D3325" s="125"/>
      <c r="E3325" s="125"/>
      <c r="F3325" s="126">
        <f>+F3258</f>
        <v>0.2</v>
      </c>
      <c r="G3325" s="127"/>
      <c r="H3325" s="378">
        <f>H3321*F3325</f>
        <v>29968.600000000002</v>
      </c>
    </row>
    <row r="3326" spans="2:11" s="197" customFormat="1" x14ac:dyDescent="0.25">
      <c r="B3326" s="851" t="s">
        <v>25</v>
      </c>
      <c r="C3326" s="851"/>
      <c r="D3326" s="125"/>
      <c r="E3326" s="125"/>
      <c r="F3326" s="126">
        <f>+F3259</f>
        <v>0.05</v>
      </c>
      <c r="G3326" s="127"/>
      <c r="H3326" s="378">
        <f>H3321*F3326</f>
        <v>7492.1500000000005</v>
      </c>
    </row>
    <row r="3327" spans="2:11" s="197" customFormat="1" x14ac:dyDescent="0.25">
      <c r="B3327" s="852" t="s">
        <v>27</v>
      </c>
      <c r="C3327" s="852"/>
      <c r="D3327" s="125"/>
      <c r="E3327" s="125"/>
      <c r="F3327" s="126">
        <f>+F3260</f>
        <v>0.05</v>
      </c>
      <c r="G3327" s="127"/>
      <c r="H3327" s="378">
        <f>H3321*F3327</f>
        <v>7492.1500000000005</v>
      </c>
    </row>
    <row r="3328" spans="2:11" s="197" customFormat="1" x14ac:dyDescent="0.25">
      <c r="B3328" s="203"/>
      <c r="C3328" s="65"/>
      <c r="D3328" s="66"/>
      <c r="E3328" s="66"/>
      <c r="F3328" s="67"/>
      <c r="G3328" s="115" t="s">
        <v>165</v>
      </c>
      <c r="H3328" s="373">
        <f>+SUM(H3325:H3327)</f>
        <v>44952.9</v>
      </c>
    </row>
    <row r="3329" spans="2:8" s="197" customFormat="1" x14ac:dyDescent="0.25">
      <c r="B3329" s="203"/>
      <c r="C3329" s="65"/>
      <c r="D3329" s="66"/>
      <c r="E3329" s="66"/>
      <c r="F3329" s="67"/>
      <c r="G3329" s="65"/>
      <c r="H3329" s="204"/>
    </row>
    <row r="3330" spans="2:8" s="197" customFormat="1" x14ac:dyDescent="0.25">
      <c r="B3330" s="203"/>
      <c r="C3330" s="129" t="s">
        <v>188</v>
      </c>
      <c r="D3330" s="66"/>
      <c r="E3330" s="66"/>
      <c r="F3330" s="117" t="s">
        <v>189</v>
      </c>
      <c r="G3330" s="118"/>
      <c r="H3330" s="379">
        <f>H3321+H3328</f>
        <v>194795.9</v>
      </c>
    </row>
    <row r="3331" spans="2:8" s="197" customFormat="1" x14ac:dyDescent="0.25">
      <c r="B3331" s="229"/>
      <c r="C3331" s="185"/>
      <c r="D3331" s="185"/>
      <c r="E3331" s="185"/>
      <c r="F3331" s="185"/>
      <c r="G3331" s="185"/>
      <c r="H3331" s="230"/>
    </row>
    <row r="3332" spans="2:8" s="197" customFormat="1" x14ac:dyDescent="0.25">
      <c r="B3332" s="229"/>
      <c r="C3332" s="185"/>
      <c r="D3332" s="185"/>
      <c r="E3332" s="185"/>
      <c r="F3332" s="134" t="s">
        <v>190</v>
      </c>
      <c r="G3332" s="185"/>
      <c r="H3332" s="230"/>
    </row>
    <row r="3333" spans="2:8" s="197" customFormat="1" x14ac:dyDescent="0.25">
      <c r="B3333" s="229"/>
      <c r="C3333" s="185"/>
      <c r="D3333" s="185"/>
      <c r="E3333" s="185"/>
      <c r="F3333" s="134" t="s">
        <v>191</v>
      </c>
      <c r="G3333" s="185"/>
      <c r="H3333" s="230"/>
    </row>
    <row r="3334" spans="2:8" s="197" customFormat="1" x14ac:dyDescent="0.25">
      <c r="B3334" s="229"/>
      <c r="C3334" s="185"/>
      <c r="D3334" s="185"/>
      <c r="E3334" s="185"/>
      <c r="F3334" s="134" t="s">
        <v>192</v>
      </c>
      <c r="G3334" s="185"/>
      <c r="H3334" s="230"/>
    </row>
    <row r="3335" spans="2:8" s="197" customFormat="1" x14ac:dyDescent="0.25">
      <c r="B3335" s="229"/>
      <c r="C3335" s="185"/>
      <c r="D3335" s="185"/>
      <c r="E3335" s="185"/>
      <c r="F3335" s="134" t="s">
        <v>193</v>
      </c>
      <c r="G3335" s="185"/>
      <c r="H3335" s="230"/>
    </row>
    <row r="3336" spans="2:8" s="197" customFormat="1" x14ac:dyDescent="0.25">
      <c r="B3336" s="229"/>
      <c r="C3336" s="185"/>
      <c r="D3336" s="185"/>
      <c r="E3336" s="185"/>
      <c r="F3336" s="185"/>
      <c r="G3336" s="185"/>
      <c r="H3336" s="230"/>
    </row>
    <row r="3337" spans="2:8" s="197" customFormat="1" x14ac:dyDescent="0.25">
      <c r="B3337" s="229"/>
      <c r="C3337" s="135" t="s">
        <v>194</v>
      </c>
      <c r="D3337" s="185"/>
      <c r="E3337" s="185"/>
      <c r="F3337" s="185"/>
      <c r="G3337" s="185"/>
      <c r="H3337" s="230"/>
    </row>
    <row r="3338" spans="2:8" s="197" customFormat="1" x14ac:dyDescent="0.25">
      <c r="B3338" s="229"/>
      <c r="C3338" s="136" t="s">
        <v>195</v>
      </c>
      <c r="D3338" s="185"/>
      <c r="E3338" s="185"/>
      <c r="F3338" s="185"/>
      <c r="G3338" s="185"/>
      <c r="H3338" s="230"/>
    </row>
    <row r="3339" spans="2:8" s="197" customFormat="1" x14ac:dyDescent="0.25">
      <c r="B3339" s="229"/>
      <c r="C3339" s="137">
        <v>1</v>
      </c>
      <c r="D3339" s="185"/>
      <c r="E3339" s="185"/>
      <c r="F3339" s="185"/>
      <c r="G3339" s="185"/>
      <c r="H3339" s="230"/>
    </row>
    <row r="3340" spans="2:8" s="197" customFormat="1" x14ac:dyDescent="0.25">
      <c r="B3340" s="229"/>
      <c r="C3340" s="137">
        <v>2</v>
      </c>
      <c r="D3340" s="185"/>
      <c r="E3340" s="185"/>
      <c r="F3340" s="185"/>
      <c r="G3340" s="185"/>
      <c r="H3340" s="230"/>
    </row>
    <row r="3341" spans="2:8" s="197" customFormat="1" x14ac:dyDescent="0.25">
      <c r="B3341" s="229"/>
      <c r="C3341" s="137">
        <v>3</v>
      </c>
      <c r="D3341" s="185"/>
      <c r="E3341" s="185"/>
      <c r="F3341" s="185"/>
      <c r="G3341" s="185"/>
      <c r="H3341" s="230"/>
    </row>
    <row r="3342" spans="2:8" s="197" customFormat="1" x14ac:dyDescent="0.25">
      <c r="B3342" s="229"/>
      <c r="C3342" s="137"/>
      <c r="D3342" s="185"/>
      <c r="E3342" s="185"/>
      <c r="F3342" s="134" t="s">
        <v>190</v>
      </c>
      <c r="G3342" s="185"/>
      <c r="H3342" s="230"/>
    </row>
    <row r="3343" spans="2:8" s="197" customFormat="1" x14ac:dyDescent="0.25">
      <c r="B3343" s="229"/>
      <c r="C3343" s="185"/>
      <c r="D3343" s="185"/>
      <c r="E3343" s="185"/>
      <c r="F3343" s="134" t="s">
        <v>191</v>
      </c>
      <c r="G3343" s="185"/>
      <c r="H3343" s="230"/>
    </row>
    <row r="3344" spans="2:8" s="197" customFormat="1" x14ac:dyDescent="0.25">
      <c r="B3344" s="229"/>
      <c r="C3344" s="185"/>
      <c r="D3344" s="185"/>
      <c r="E3344" s="185"/>
      <c r="F3344" s="134" t="s">
        <v>196</v>
      </c>
      <c r="G3344" s="185"/>
      <c r="H3344" s="230"/>
    </row>
    <row r="3345" spans="2:8" s="197" customFormat="1" x14ac:dyDescent="0.25">
      <c r="B3345" s="229"/>
      <c r="C3345" s="185"/>
      <c r="D3345" s="185"/>
      <c r="E3345" s="185"/>
      <c r="F3345" s="134" t="s">
        <v>193</v>
      </c>
      <c r="G3345" s="185"/>
      <c r="H3345" s="230"/>
    </row>
    <row r="3346" spans="2:8" s="197" customFormat="1" ht="15.75" thickBot="1" x14ac:dyDescent="0.3">
      <c r="B3346" s="293"/>
      <c r="C3346" s="294"/>
      <c r="D3346" s="294"/>
      <c r="E3346" s="294"/>
      <c r="F3346" s="140"/>
      <c r="G3346" s="294"/>
      <c r="H3346" s="295"/>
    </row>
    <row r="3347" spans="2:8" s="197" customFormat="1" x14ac:dyDescent="0.25">
      <c r="B3347" s="853"/>
      <c r="C3347" s="854"/>
      <c r="D3347" s="859" t="s">
        <v>148</v>
      </c>
      <c r="E3347" s="860"/>
      <c r="F3347" s="861"/>
      <c r="G3347" s="198" t="s">
        <v>149</v>
      </c>
      <c r="H3347" s="199" t="s">
        <v>150</v>
      </c>
    </row>
    <row r="3348" spans="2:8" s="197" customFormat="1" x14ac:dyDescent="0.25">
      <c r="B3348" s="855"/>
      <c r="C3348" s="856"/>
      <c r="D3348" s="862"/>
      <c r="E3348" s="863"/>
      <c r="F3348" s="864"/>
      <c r="G3348" s="59" t="s">
        <v>151</v>
      </c>
      <c r="H3348" s="200"/>
    </row>
    <row r="3349" spans="2:8" s="197" customFormat="1" x14ac:dyDescent="0.25">
      <c r="B3349" s="855"/>
      <c r="C3349" s="856"/>
      <c r="D3349" s="862"/>
      <c r="E3349" s="863"/>
      <c r="F3349" s="864"/>
      <c r="G3349" s="59" t="s">
        <v>152</v>
      </c>
      <c r="H3349" s="201">
        <v>44901</v>
      </c>
    </row>
    <row r="3350" spans="2:8" s="197" customFormat="1" x14ac:dyDescent="0.25">
      <c r="B3350" s="857"/>
      <c r="C3350" s="858"/>
      <c r="D3350" s="865"/>
      <c r="E3350" s="866"/>
      <c r="F3350" s="867"/>
      <c r="G3350" s="62"/>
      <c r="H3350" s="202"/>
    </row>
    <row r="3351" spans="2:8" s="197" customFormat="1" x14ac:dyDescent="0.25">
      <c r="B3351" s="203"/>
      <c r="C3351" s="65"/>
      <c r="D3351" s="66"/>
      <c r="E3351" s="66"/>
      <c r="F3351" s="67"/>
      <c r="G3351" s="65"/>
      <c r="H3351" s="204"/>
    </row>
    <row r="3352" spans="2:8" s="197" customFormat="1" x14ac:dyDescent="0.25">
      <c r="B3352" s="205" t="s">
        <v>153</v>
      </c>
      <c r="C3352" s="868" t="str">
        <f>PRESUPUESTO!F72</f>
        <v>MUROS EN DRYWALL 2 CARAS (incluye pintura 2 manos, soporte perfileria metaliza y accesorios de sujecion)</v>
      </c>
      <c r="D3352" s="868"/>
      <c r="E3352" s="868"/>
      <c r="F3352" s="868"/>
      <c r="G3352" s="868"/>
      <c r="H3352" s="206" t="s">
        <v>154</v>
      </c>
    </row>
    <row r="3353" spans="2:8" s="197" customFormat="1" x14ac:dyDescent="0.25">
      <c r="B3353" s="648">
        <f>PRESUPUESTO!B72</f>
        <v>10.02</v>
      </c>
      <c r="C3353" s="868"/>
      <c r="D3353" s="868"/>
      <c r="E3353" s="868"/>
      <c r="F3353" s="868"/>
      <c r="G3353" s="868"/>
      <c r="H3353" s="206" t="str">
        <f>PRESUPUESTO!G72</f>
        <v>M2</v>
      </c>
    </row>
    <row r="3354" spans="2:8" s="197" customFormat="1" x14ac:dyDescent="0.25">
      <c r="B3354" s="208" t="s">
        <v>155</v>
      </c>
      <c r="C3354" s="65"/>
      <c r="D3354" s="66"/>
      <c r="E3354" s="66"/>
      <c r="F3354" s="67"/>
      <c r="G3354" s="65"/>
      <c r="H3354" s="204"/>
    </row>
    <row r="3355" spans="2:8" s="197" customFormat="1" x14ac:dyDescent="0.25">
      <c r="B3355" s="209" t="s">
        <v>156</v>
      </c>
      <c r="C3355" s="74"/>
      <c r="D3355" s="75" t="s">
        <v>157</v>
      </c>
      <c r="E3355" s="75" t="s">
        <v>158</v>
      </c>
      <c r="F3355" s="75" t="s">
        <v>159</v>
      </c>
      <c r="G3355" s="76" t="s">
        <v>160</v>
      </c>
      <c r="H3355" s="210"/>
    </row>
    <row r="3356" spans="2:8" s="197" customFormat="1" ht="15" customHeight="1" x14ac:dyDescent="0.25">
      <c r="B3356" s="892" t="s">
        <v>161</v>
      </c>
      <c r="C3356" s="892"/>
      <c r="D3356" s="235" t="s">
        <v>162</v>
      </c>
      <c r="E3356" s="347">
        <v>0.05</v>
      </c>
      <c r="F3356" s="164">
        <f>+H3386</f>
        <v>43891.25</v>
      </c>
      <c r="G3356" s="348">
        <f>F3356*E3356</f>
        <v>2194.5625</v>
      </c>
      <c r="H3356" s="878"/>
    </row>
    <row r="3357" spans="2:8" s="197" customFormat="1" ht="15" customHeight="1" x14ac:dyDescent="0.25">
      <c r="B3357" s="913" t="s">
        <v>249</v>
      </c>
      <c r="C3357" s="913"/>
      <c r="D3357" s="257" t="s">
        <v>164</v>
      </c>
      <c r="E3357" s="235">
        <f>1/F3383</f>
        <v>0.16666666666666666</v>
      </c>
      <c r="F3357" s="373">
        <f>(90000/7)*1.04</f>
        <v>13371.428571428572</v>
      </c>
      <c r="G3357" s="348">
        <f>+F3357*E3357</f>
        <v>2228.5714285714284</v>
      </c>
      <c r="H3357" s="879"/>
    </row>
    <row r="3358" spans="2:8" s="197" customFormat="1" x14ac:dyDescent="0.25">
      <c r="B3358" s="892"/>
      <c r="C3358" s="892"/>
      <c r="D3358" s="235"/>
      <c r="E3358" s="240"/>
      <c r="F3358" s="164"/>
      <c r="G3358" s="348">
        <f>+F3358*E3358</f>
        <v>0</v>
      </c>
      <c r="H3358" s="879"/>
    </row>
    <row r="3359" spans="2:8" s="197" customFormat="1" ht="15" customHeight="1" x14ac:dyDescent="0.25">
      <c r="B3359" s="892"/>
      <c r="C3359" s="892"/>
      <c r="D3359" s="235"/>
      <c r="E3359" s="241"/>
      <c r="F3359" s="164"/>
      <c r="G3359" s="348">
        <f>+F3359*E3359</f>
        <v>0</v>
      </c>
      <c r="H3359" s="880"/>
    </row>
    <row r="3360" spans="2:8" s="197" customFormat="1" x14ac:dyDescent="0.25">
      <c r="B3360" s="242"/>
      <c r="C3360" s="243"/>
      <c r="D3360" s="244"/>
      <c r="E3360" s="244"/>
      <c r="F3360" s="245"/>
      <c r="G3360" s="246" t="s">
        <v>165</v>
      </c>
      <c r="H3360" s="373">
        <f>+SUM(G3356:G3359)</f>
        <v>4423.1339285714284</v>
      </c>
    </row>
    <row r="3361" spans="2:8" s="197" customFormat="1" x14ac:dyDescent="0.25">
      <c r="B3361" s="242"/>
      <c r="C3361" s="243"/>
      <c r="D3361" s="244"/>
      <c r="E3361" s="244"/>
      <c r="F3361" s="245"/>
      <c r="G3361" s="243"/>
      <c r="H3361" s="204"/>
    </row>
    <row r="3362" spans="2:8" s="197" customFormat="1" x14ac:dyDescent="0.25">
      <c r="B3362" s="247" t="s">
        <v>166</v>
      </c>
      <c r="C3362" s="243"/>
      <c r="D3362" s="244"/>
      <c r="E3362" s="244"/>
      <c r="F3362" s="245"/>
      <c r="G3362" s="243"/>
      <c r="H3362" s="204"/>
    </row>
    <row r="3363" spans="2:8" s="197" customFormat="1" x14ac:dyDescent="0.25">
      <c r="B3363" s="248" t="s">
        <v>156</v>
      </c>
      <c r="C3363" s="249"/>
      <c r="D3363" s="250" t="s">
        <v>157</v>
      </c>
      <c r="E3363" s="250" t="s">
        <v>158</v>
      </c>
      <c r="F3363" s="251" t="s">
        <v>160</v>
      </c>
      <c r="G3363" s="252" t="s">
        <v>167</v>
      </c>
      <c r="H3363" s="210"/>
    </row>
    <row r="3364" spans="2:8" s="197" customFormat="1" ht="15" customHeight="1" x14ac:dyDescent="0.25">
      <c r="B3364" s="911" t="s">
        <v>270</v>
      </c>
      <c r="C3364" s="911"/>
      <c r="D3364" s="317" t="s">
        <v>17</v>
      </c>
      <c r="E3364" s="423">
        <v>2.1</v>
      </c>
      <c r="F3364" s="369">
        <v>13300</v>
      </c>
      <c r="G3364" s="375">
        <f t="shared" ref="G3364:G3371" si="79">F3364*E3364</f>
        <v>27930</v>
      </c>
      <c r="H3364" s="878"/>
    </row>
    <row r="3365" spans="2:8" s="197" customFormat="1" ht="15" customHeight="1" x14ac:dyDescent="0.25">
      <c r="B3365" s="896" t="s">
        <v>168</v>
      </c>
      <c r="C3365" s="896"/>
      <c r="D3365" s="235" t="s">
        <v>169</v>
      </c>
      <c r="E3365" s="235">
        <f>+E3356</f>
        <v>0.05</v>
      </c>
      <c r="F3365" s="370">
        <f>+F3356*2</f>
        <v>87782.5</v>
      </c>
      <c r="G3365" s="372">
        <f t="shared" si="79"/>
        <v>4389.125</v>
      </c>
      <c r="H3365" s="879"/>
    </row>
    <row r="3366" spans="2:8" s="197" customFormat="1" ht="23.25" customHeight="1" x14ac:dyDescent="0.25">
      <c r="B3366" s="912" t="s">
        <v>421</v>
      </c>
      <c r="C3366" s="912"/>
      <c r="D3366" s="235" t="s">
        <v>16</v>
      </c>
      <c r="E3366" s="235">
        <f>3.7*2</f>
        <v>7.4</v>
      </c>
      <c r="F3366" s="370">
        <v>9500</v>
      </c>
      <c r="G3366" s="372">
        <f t="shared" si="79"/>
        <v>70300</v>
      </c>
      <c r="H3366" s="879"/>
    </row>
    <row r="3367" spans="2:8" s="197" customFormat="1" x14ac:dyDescent="0.25">
      <c r="B3367" s="895" t="s">
        <v>422</v>
      </c>
      <c r="C3367" s="895"/>
      <c r="D3367" s="235" t="s">
        <v>20</v>
      </c>
      <c r="E3367" s="235">
        <f>(10/(1.5))*2</f>
        <v>13.333333333333334</v>
      </c>
      <c r="F3367" s="164">
        <v>100</v>
      </c>
      <c r="G3367" s="372">
        <f t="shared" si="79"/>
        <v>1333.3333333333335</v>
      </c>
      <c r="H3367" s="879"/>
    </row>
    <row r="3368" spans="2:8" s="197" customFormat="1" x14ac:dyDescent="0.25">
      <c r="B3368" s="895" t="s">
        <v>423</v>
      </c>
      <c r="C3368" s="895"/>
      <c r="D3368" s="235" t="s">
        <v>251</v>
      </c>
      <c r="E3368" s="235">
        <f>0.0833333333333333*2</f>
        <v>0.1666666666666666</v>
      </c>
      <c r="F3368" s="164">
        <v>80600</v>
      </c>
      <c r="G3368" s="372">
        <f t="shared" si="79"/>
        <v>13433.333333333328</v>
      </c>
      <c r="H3368" s="879"/>
    </row>
    <row r="3369" spans="2:8" s="197" customFormat="1" ht="15" customHeight="1" x14ac:dyDescent="0.25">
      <c r="B3369" s="895" t="s">
        <v>424</v>
      </c>
      <c r="C3369" s="895"/>
      <c r="D3369" s="235" t="s">
        <v>16</v>
      </c>
      <c r="E3369" s="235">
        <f>(5.5/1.5)*2</f>
        <v>7.333333333333333</v>
      </c>
      <c r="F3369" s="164">
        <v>250</v>
      </c>
      <c r="G3369" s="372">
        <f t="shared" si="79"/>
        <v>1833.3333333333333</v>
      </c>
      <c r="H3369" s="879"/>
    </row>
    <row r="3370" spans="2:8" s="197" customFormat="1" x14ac:dyDescent="0.25">
      <c r="B3370" s="896" t="s">
        <v>426</v>
      </c>
      <c r="C3370" s="896"/>
      <c r="D3370" s="235" t="s">
        <v>19</v>
      </c>
      <c r="E3370" s="235">
        <f>0.6*2</f>
        <v>1.2</v>
      </c>
      <c r="F3370" s="370">
        <v>2100</v>
      </c>
      <c r="G3370" s="372">
        <f t="shared" si="79"/>
        <v>2520</v>
      </c>
      <c r="H3370" s="879"/>
    </row>
    <row r="3371" spans="2:8" s="197" customFormat="1" x14ac:dyDescent="0.25">
      <c r="B3371" s="873" t="s">
        <v>279</v>
      </c>
      <c r="C3371" s="874"/>
      <c r="D3371" s="157" t="s">
        <v>427</v>
      </c>
      <c r="E3371" s="157">
        <f>1/(5*10)</f>
        <v>0.02</v>
      </c>
      <c r="F3371" s="369">
        <v>370000</v>
      </c>
      <c r="G3371" s="372">
        <f t="shared" si="79"/>
        <v>7400</v>
      </c>
      <c r="H3371" s="880"/>
    </row>
    <row r="3372" spans="2:8" s="197" customFormat="1" x14ac:dyDescent="0.25">
      <c r="B3372" s="242"/>
      <c r="C3372" s="243"/>
      <c r="D3372" s="244"/>
      <c r="E3372" s="244"/>
      <c r="F3372" s="245"/>
      <c r="G3372" s="246" t="s">
        <v>165</v>
      </c>
      <c r="H3372" s="373">
        <f>+SUM(G3364:G3371)</f>
        <v>129139.12499999999</v>
      </c>
    </row>
    <row r="3373" spans="2:8" s="197" customFormat="1" x14ac:dyDescent="0.25">
      <c r="B3373" s="242"/>
      <c r="C3373" s="243"/>
      <c r="D3373" s="244"/>
      <c r="E3373" s="244"/>
      <c r="F3373" s="245"/>
      <c r="G3373" s="243"/>
      <c r="H3373" s="204"/>
    </row>
    <row r="3374" spans="2:8" s="197" customFormat="1" x14ac:dyDescent="0.25">
      <c r="B3374" s="247" t="s">
        <v>174</v>
      </c>
      <c r="C3374" s="243"/>
      <c r="D3374" s="244"/>
      <c r="E3374" s="244"/>
      <c r="F3374" s="245"/>
      <c r="G3374" s="243"/>
      <c r="H3374" s="204"/>
    </row>
    <row r="3375" spans="2:8" s="197" customFormat="1" x14ac:dyDescent="0.25">
      <c r="B3375" s="248" t="s">
        <v>156</v>
      </c>
      <c r="C3375" s="249"/>
      <c r="D3375" s="250" t="s">
        <v>175</v>
      </c>
      <c r="E3375" s="250" t="s">
        <v>176</v>
      </c>
      <c r="F3375" s="251" t="s">
        <v>177</v>
      </c>
      <c r="G3375" s="252" t="s">
        <v>178</v>
      </c>
      <c r="H3375" s="218" t="s">
        <v>160</v>
      </c>
    </row>
    <row r="3376" spans="2:8" s="197" customFormat="1" x14ac:dyDescent="0.25">
      <c r="B3376" s="910"/>
      <c r="C3376" s="910"/>
      <c r="D3376" s="257"/>
      <c r="E3376" s="258"/>
      <c r="F3376" s="426"/>
      <c r="G3376" s="427">
        <v>0</v>
      </c>
      <c r="H3376" s="376">
        <f>+E3376*F3376*G3376</f>
        <v>0</v>
      </c>
    </row>
    <row r="3377" spans="2:8" s="197" customFormat="1" x14ac:dyDescent="0.25">
      <c r="B3377" s="895"/>
      <c r="C3377" s="895"/>
      <c r="D3377" s="235"/>
      <c r="E3377" s="241"/>
      <c r="F3377" s="260"/>
      <c r="G3377" s="372">
        <f>F3377*E3377</f>
        <v>0</v>
      </c>
      <c r="H3377" s="376">
        <f>+E3377*F3377*G3377</f>
        <v>0</v>
      </c>
    </row>
    <row r="3378" spans="2:8" s="197" customFormat="1" x14ac:dyDescent="0.25">
      <c r="B3378" s="896"/>
      <c r="C3378" s="896"/>
      <c r="D3378" s="235"/>
      <c r="E3378" s="241"/>
      <c r="F3378" s="168"/>
      <c r="G3378" s="372">
        <f>F3378*E3378</f>
        <v>0</v>
      </c>
      <c r="H3378" s="376">
        <f>+E3378*F3378*G3378</f>
        <v>0</v>
      </c>
    </row>
    <row r="3379" spans="2:8" s="197" customFormat="1" x14ac:dyDescent="0.25">
      <c r="B3379" s="242"/>
      <c r="C3379" s="243"/>
      <c r="D3379" s="244"/>
      <c r="E3379" s="244"/>
      <c r="F3379" s="245"/>
      <c r="G3379" s="246" t="s">
        <v>165</v>
      </c>
      <c r="H3379" s="373">
        <f>+SUM(H3376:H3378)</f>
        <v>0</v>
      </c>
    </row>
    <row r="3380" spans="2:8" s="197" customFormat="1" x14ac:dyDescent="0.25">
      <c r="B3380" s="242"/>
      <c r="C3380" s="243"/>
      <c r="D3380" s="244"/>
      <c r="E3380" s="244"/>
      <c r="F3380" s="245"/>
      <c r="G3380" s="243"/>
      <c r="H3380" s="204"/>
    </row>
    <row r="3381" spans="2:8" s="197" customFormat="1" x14ac:dyDescent="0.25">
      <c r="B3381" s="247" t="s">
        <v>179</v>
      </c>
      <c r="C3381" s="243"/>
      <c r="D3381" s="244"/>
      <c r="E3381" s="244"/>
      <c r="F3381" s="245"/>
      <c r="G3381" s="243"/>
      <c r="H3381" s="204"/>
    </row>
    <row r="3382" spans="2:8" s="197" customFormat="1" x14ac:dyDescent="0.25">
      <c r="B3382" s="261" t="s">
        <v>180</v>
      </c>
      <c r="C3382" s="262" t="s">
        <v>181</v>
      </c>
      <c r="D3382" s="250" t="s">
        <v>182</v>
      </c>
      <c r="E3382" s="250" t="s">
        <v>183</v>
      </c>
      <c r="F3382" s="251" t="s">
        <v>184</v>
      </c>
      <c r="G3382" s="263" t="s">
        <v>185</v>
      </c>
      <c r="H3382" s="210"/>
    </row>
    <row r="3383" spans="2:8" s="197" customFormat="1" x14ac:dyDescent="0.25">
      <c r="B3383" s="264" t="s">
        <v>81</v>
      </c>
      <c r="C3383" s="110">
        <f>+VLOOKUP(B3383,MO!$D$13:$E$80,2,FALSE)</f>
        <v>94900</v>
      </c>
      <c r="D3383" s="171">
        <v>0.85</v>
      </c>
      <c r="E3383" s="372">
        <f>C3383+(C3383*D3383)</f>
        <v>175565</v>
      </c>
      <c r="F3383" s="172">
        <v>6</v>
      </c>
      <c r="G3383" s="377">
        <f>+E3383/F3383</f>
        <v>29260.833333333332</v>
      </c>
      <c r="H3383" s="878"/>
    </row>
    <row r="3384" spans="2:8" s="197" customFormat="1" x14ac:dyDescent="0.25">
      <c r="B3384" s="264" t="s">
        <v>85</v>
      </c>
      <c r="C3384" s="110">
        <f>+VLOOKUP(B3384,MO!$D$13:$E$80,2,FALSE)</f>
        <v>47450</v>
      </c>
      <c r="D3384" s="171">
        <v>0.85</v>
      </c>
      <c r="E3384" s="372">
        <f>C3384+(C3384*D3384)</f>
        <v>87782.5</v>
      </c>
      <c r="F3384" s="172">
        <f>+F3383</f>
        <v>6</v>
      </c>
      <c r="G3384" s="377">
        <f>+E3384/F3384</f>
        <v>14630.416666666666</v>
      </c>
      <c r="H3384" s="879"/>
    </row>
    <row r="3385" spans="2:8" s="197" customFormat="1" x14ac:dyDescent="0.25">
      <c r="B3385" s="256"/>
      <c r="C3385" s="265"/>
      <c r="D3385" s="171"/>
      <c r="E3385" s="266"/>
      <c r="F3385" s="172"/>
      <c r="G3385" s="377"/>
      <c r="H3385" s="880"/>
    </row>
    <row r="3386" spans="2:8" s="197" customFormat="1" x14ac:dyDescent="0.25">
      <c r="B3386" s="203"/>
      <c r="C3386" s="65"/>
      <c r="D3386" s="66"/>
      <c r="E3386" s="66"/>
      <c r="F3386" s="67"/>
      <c r="G3386" s="115" t="s">
        <v>165</v>
      </c>
      <c r="H3386" s="373">
        <f>+SUM(G3383:G3385)</f>
        <v>43891.25</v>
      </c>
    </row>
    <row r="3387" spans="2:8" s="197" customFormat="1" x14ac:dyDescent="0.25">
      <c r="B3387" s="203"/>
      <c r="C3387" s="65"/>
      <c r="D3387" s="66"/>
      <c r="E3387" s="66"/>
      <c r="F3387" s="67"/>
      <c r="G3387" s="65"/>
      <c r="H3387" s="225"/>
    </row>
    <row r="3388" spans="2:8" s="197" customFormat="1" ht="15.75" x14ac:dyDescent="0.25">
      <c r="B3388" s="203"/>
      <c r="C3388" s="65"/>
      <c r="D3388" s="66"/>
      <c r="E3388" s="66"/>
      <c r="F3388" s="117" t="s">
        <v>186</v>
      </c>
      <c r="G3388" s="118"/>
      <c r="H3388" s="119">
        <f>ROUND(H3386+H3379+H3372+H3360,0)</f>
        <v>177454</v>
      </c>
    </row>
    <row r="3389" spans="2:8" s="197" customFormat="1" x14ac:dyDescent="0.25">
      <c r="B3389" s="203"/>
      <c r="C3389" s="65"/>
      <c r="D3389" s="66"/>
      <c r="E3389" s="66"/>
      <c r="F3389" s="67"/>
      <c r="G3389" s="65"/>
      <c r="H3389" s="204"/>
    </row>
    <row r="3390" spans="2:8" s="197" customFormat="1" x14ac:dyDescent="0.25">
      <c r="B3390" s="208" t="s">
        <v>187</v>
      </c>
      <c r="C3390" s="65"/>
      <c r="D3390" s="66"/>
      <c r="E3390" s="66"/>
      <c r="F3390" s="67"/>
      <c r="G3390" s="65"/>
      <c r="H3390" s="204"/>
    </row>
    <row r="3391" spans="2:8" s="197" customFormat="1" x14ac:dyDescent="0.25">
      <c r="B3391" s="226" t="s">
        <v>31</v>
      </c>
      <c r="C3391" s="121"/>
      <c r="D3391" s="122"/>
      <c r="E3391" s="122"/>
      <c r="F3391" s="123" t="s">
        <v>72</v>
      </c>
      <c r="G3391" s="124"/>
      <c r="H3391" s="210"/>
    </row>
    <row r="3392" spans="2:8" s="197" customFormat="1" x14ac:dyDescent="0.25">
      <c r="B3392" s="851" t="s">
        <v>24</v>
      </c>
      <c r="C3392" s="851"/>
      <c r="D3392" s="125"/>
      <c r="E3392" s="125"/>
      <c r="F3392" s="126">
        <f>+F3325</f>
        <v>0.2</v>
      </c>
      <c r="G3392" s="127"/>
      <c r="H3392" s="378">
        <f>H3388*F3392</f>
        <v>35490.800000000003</v>
      </c>
    </row>
    <row r="3393" spans="2:8" s="197" customFormat="1" x14ac:dyDescent="0.25">
      <c r="B3393" s="851" t="s">
        <v>25</v>
      </c>
      <c r="C3393" s="851"/>
      <c r="D3393" s="125"/>
      <c r="E3393" s="125"/>
      <c r="F3393" s="126">
        <f>+F3326</f>
        <v>0.05</v>
      </c>
      <c r="G3393" s="127"/>
      <c r="H3393" s="378">
        <f>H3388*F3393</f>
        <v>8872.7000000000007</v>
      </c>
    </row>
    <row r="3394" spans="2:8" s="197" customFormat="1" x14ac:dyDescent="0.25">
      <c r="B3394" s="852" t="s">
        <v>27</v>
      </c>
      <c r="C3394" s="852"/>
      <c r="D3394" s="125"/>
      <c r="E3394" s="125"/>
      <c r="F3394" s="126">
        <f>+F3327</f>
        <v>0.05</v>
      </c>
      <c r="G3394" s="127"/>
      <c r="H3394" s="378">
        <f>H3388*F3394</f>
        <v>8872.7000000000007</v>
      </c>
    </row>
    <row r="3395" spans="2:8" s="197" customFormat="1" x14ac:dyDescent="0.25">
      <c r="B3395" s="203"/>
      <c r="C3395" s="65"/>
      <c r="D3395" s="66"/>
      <c r="E3395" s="66"/>
      <c r="F3395" s="67"/>
      <c r="G3395" s="115" t="s">
        <v>165</v>
      </c>
      <c r="H3395" s="373">
        <f>+SUM(H3392:H3394)</f>
        <v>53236.2</v>
      </c>
    </row>
    <row r="3396" spans="2:8" s="197" customFormat="1" x14ac:dyDescent="0.25">
      <c r="B3396" s="203"/>
      <c r="C3396" s="65"/>
      <c r="D3396" s="66"/>
      <c r="E3396" s="66"/>
      <c r="F3396" s="67"/>
      <c r="G3396" s="65"/>
      <c r="H3396" s="204"/>
    </row>
    <row r="3397" spans="2:8" s="197" customFormat="1" x14ac:dyDescent="0.25">
      <c r="B3397" s="203"/>
      <c r="C3397" s="129" t="s">
        <v>188</v>
      </c>
      <c r="D3397" s="66"/>
      <c r="E3397" s="66"/>
      <c r="F3397" s="117" t="s">
        <v>189</v>
      </c>
      <c r="G3397" s="118"/>
      <c r="H3397" s="379">
        <f>H3388+H3395</f>
        <v>230690.2</v>
      </c>
    </row>
    <row r="3398" spans="2:8" s="197" customFormat="1" x14ac:dyDescent="0.25">
      <c r="B3398" s="229"/>
      <c r="C3398" s="185"/>
      <c r="D3398" s="185"/>
      <c r="E3398" s="185"/>
      <c r="F3398" s="185"/>
      <c r="G3398" s="185"/>
      <c r="H3398" s="230"/>
    </row>
    <row r="3399" spans="2:8" s="197" customFormat="1" x14ac:dyDescent="0.25">
      <c r="B3399" s="229"/>
      <c r="C3399" s="185"/>
      <c r="D3399" s="185"/>
      <c r="E3399" s="185"/>
      <c r="F3399" s="134" t="s">
        <v>190</v>
      </c>
      <c r="G3399" s="185"/>
      <c r="H3399" s="230"/>
    </row>
    <row r="3400" spans="2:8" s="197" customFormat="1" x14ac:dyDescent="0.25">
      <c r="B3400" s="229"/>
      <c r="C3400" s="185"/>
      <c r="D3400" s="185"/>
      <c r="E3400" s="185"/>
      <c r="F3400" s="134" t="s">
        <v>191</v>
      </c>
      <c r="G3400" s="185"/>
      <c r="H3400" s="230"/>
    </row>
    <row r="3401" spans="2:8" s="197" customFormat="1" x14ac:dyDescent="0.25">
      <c r="B3401" s="229"/>
      <c r="C3401" s="185"/>
      <c r="D3401" s="185"/>
      <c r="E3401" s="185"/>
      <c r="F3401" s="134" t="s">
        <v>192</v>
      </c>
      <c r="G3401" s="185"/>
      <c r="H3401" s="230"/>
    </row>
    <row r="3402" spans="2:8" s="197" customFormat="1" x14ac:dyDescent="0.25">
      <c r="B3402" s="229"/>
      <c r="C3402" s="185"/>
      <c r="D3402" s="185"/>
      <c r="E3402" s="185"/>
      <c r="F3402" s="134" t="s">
        <v>193</v>
      </c>
      <c r="G3402" s="185"/>
      <c r="H3402" s="230"/>
    </row>
    <row r="3403" spans="2:8" s="197" customFormat="1" x14ac:dyDescent="0.25">
      <c r="B3403" s="229"/>
      <c r="C3403" s="185"/>
      <c r="D3403" s="185"/>
      <c r="E3403" s="185"/>
      <c r="F3403" s="185"/>
      <c r="G3403" s="185"/>
      <c r="H3403" s="230"/>
    </row>
    <row r="3404" spans="2:8" s="197" customFormat="1" x14ac:dyDescent="0.25">
      <c r="B3404" s="229"/>
      <c r="C3404" s="135" t="s">
        <v>194</v>
      </c>
      <c r="D3404" s="185"/>
      <c r="E3404" s="185"/>
      <c r="F3404" s="185"/>
      <c r="G3404" s="185"/>
      <c r="H3404" s="230"/>
    </row>
    <row r="3405" spans="2:8" s="197" customFormat="1" x14ac:dyDescent="0.25">
      <c r="B3405" s="229"/>
      <c r="C3405" s="136" t="s">
        <v>195</v>
      </c>
      <c r="D3405" s="185"/>
      <c r="E3405" s="185"/>
      <c r="F3405" s="185"/>
      <c r="G3405" s="185"/>
      <c r="H3405" s="230"/>
    </row>
    <row r="3406" spans="2:8" s="197" customFormat="1" x14ac:dyDescent="0.25">
      <c r="B3406" s="229"/>
      <c r="C3406" s="137">
        <v>1</v>
      </c>
      <c r="D3406" s="185"/>
      <c r="E3406" s="185"/>
      <c r="F3406" s="185"/>
      <c r="G3406" s="185"/>
      <c r="H3406" s="230"/>
    </row>
    <row r="3407" spans="2:8" s="197" customFormat="1" x14ac:dyDescent="0.25">
      <c r="B3407" s="229"/>
      <c r="C3407" s="137">
        <v>2</v>
      </c>
      <c r="D3407" s="185"/>
      <c r="E3407" s="185"/>
      <c r="F3407" s="185"/>
      <c r="G3407" s="185"/>
      <c r="H3407" s="230"/>
    </row>
    <row r="3408" spans="2:8" s="197" customFormat="1" x14ac:dyDescent="0.25">
      <c r="B3408" s="229"/>
      <c r="C3408" s="137">
        <v>3</v>
      </c>
      <c r="D3408" s="185"/>
      <c r="E3408" s="185"/>
      <c r="F3408" s="185"/>
      <c r="G3408" s="185"/>
      <c r="H3408" s="230"/>
    </row>
    <row r="3409" spans="2:8" s="197" customFormat="1" x14ac:dyDescent="0.25">
      <c r="B3409" s="229"/>
      <c r="C3409" s="137"/>
      <c r="D3409" s="185"/>
      <c r="E3409" s="185"/>
      <c r="F3409" s="134" t="s">
        <v>190</v>
      </c>
      <c r="G3409" s="185"/>
      <c r="H3409" s="230"/>
    </row>
    <row r="3410" spans="2:8" s="197" customFormat="1" x14ac:dyDescent="0.25">
      <c r="B3410" s="229"/>
      <c r="C3410" s="185"/>
      <c r="D3410" s="185"/>
      <c r="E3410" s="185"/>
      <c r="F3410" s="134" t="s">
        <v>191</v>
      </c>
      <c r="G3410" s="185"/>
      <c r="H3410" s="230"/>
    </row>
    <row r="3411" spans="2:8" s="197" customFormat="1" x14ac:dyDescent="0.25">
      <c r="B3411" s="229"/>
      <c r="C3411" s="185"/>
      <c r="D3411" s="185"/>
      <c r="E3411" s="185"/>
      <c r="F3411" s="134" t="s">
        <v>196</v>
      </c>
      <c r="G3411" s="185"/>
      <c r="H3411" s="230"/>
    </row>
    <row r="3412" spans="2:8" s="197" customFormat="1" x14ac:dyDescent="0.25">
      <c r="B3412" s="229"/>
      <c r="C3412" s="185"/>
      <c r="D3412" s="185"/>
      <c r="E3412" s="185"/>
      <c r="F3412" s="134" t="s">
        <v>193</v>
      </c>
      <c r="G3412" s="185"/>
      <c r="H3412" s="230"/>
    </row>
    <row r="3413" spans="2:8" s="197" customFormat="1" x14ac:dyDescent="0.25">
      <c r="B3413" s="231"/>
      <c r="H3413" s="232"/>
    </row>
    <row r="3414" spans="2:8" s="197" customFormat="1" x14ac:dyDescent="0.25">
      <c r="B3414" s="853"/>
      <c r="C3414" s="854"/>
      <c r="D3414" s="859" t="s">
        <v>148</v>
      </c>
      <c r="E3414" s="860"/>
      <c r="F3414" s="861"/>
      <c r="G3414" s="198" t="s">
        <v>149</v>
      </c>
      <c r="H3414" s="199" t="s">
        <v>150</v>
      </c>
    </row>
    <row r="3415" spans="2:8" s="197" customFormat="1" x14ac:dyDescent="0.25">
      <c r="B3415" s="855"/>
      <c r="C3415" s="856"/>
      <c r="D3415" s="862"/>
      <c r="E3415" s="863"/>
      <c r="F3415" s="864"/>
      <c r="G3415" s="59" t="s">
        <v>151</v>
      </c>
      <c r="H3415" s="200"/>
    </row>
    <row r="3416" spans="2:8" s="197" customFormat="1" x14ac:dyDescent="0.25">
      <c r="B3416" s="855"/>
      <c r="C3416" s="856"/>
      <c r="D3416" s="862"/>
      <c r="E3416" s="863"/>
      <c r="F3416" s="864"/>
      <c r="G3416" s="59" t="s">
        <v>152</v>
      </c>
      <c r="H3416" s="201">
        <v>44901</v>
      </c>
    </row>
    <row r="3417" spans="2:8" s="197" customFormat="1" x14ac:dyDescent="0.25">
      <c r="B3417" s="857"/>
      <c r="C3417" s="858"/>
      <c r="D3417" s="865"/>
      <c r="E3417" s="866"/>
      <c r="F3417" s="867"/>
      <c r="G3417" s="62"/>
      <c r="H3417" s="202"/>
    </row>
    <row r="3418" spans="2:8" s="197" customFormat="1" x14ac:dyDescent="0.25">
      <c r="B3418" s="203"/>
      <c r="C3418" s="65"/>
      <c r="D3418" s="66"/>
      <c r="E3418" s="66"/>
      <c r="F3418" s="67"/>
      <c r="G3418" s="65"/>
      <c r="H3418" s="204"/>
    </row>
    <row r="3419" spans="2:8" s="197" customFormat="1" ht="32.25" customHeight="1" x14ac:dyDescent="0.25">
      <c r="B3419" s="205" t="s">
        <v>153</v>
      </c>
      <c r="C3419" s="868" t="str">
        <f>PRESUPUESTO!F73</f>
        <v>Pañete sobre muros interior y exterior,  impermeabilizado con sika mortero 101 o similar en muros de cerramientos</v>
      </c>
      <c r="D3419" s="868"/>
      <c r="E3419" s="868"/>
      <c r="F3419" s="868"/>
      <c r="G3419" s="868"/>
      <c r="H3419" s="206" t="s">
        <v>154</v>
      </c>
    </row>
    <row r="3420" spans="2:8" s="197" customFormat="1" ht="32.25" customHeight="1" x14ac:dyDescent="0.25">
      <c r="B3420" s="648">
        <f>PRESUPUESTO!B73</f>
        <v>10.029999999999999</v>
      </c>
      <c r="C3420" s="868"/>
      <c r="D3420" s="868"/>
      <c r="E3420" s="868"/>
      <c r="F3420" s="868"/>
      <c r="G3420" s="868"/>
      <c r="H3420" s="206" t="str">
        <f>PRESUPUESTO!G73</f>
        <v>M2</v>
      </c>
    </row>
    <row r="3421" spans="2:8" s="197" customFormat="1" x14ac:dyDescent="0.25">
      <c r="B3421" s="208" t="s">
        <v>155</v>
      </c>
      <c r="C3421" s="65"/>
      <c r="D3421" s="66"/>
      <c r="E3421" s="66"/>
      <c r="F3421" s="67"/>
      <c r="G3421" s="65"/>
      <c r="H3421" s="204"/>
    </row>
    <row r="3422" spans="2:8" s="197" customFormat="1" x14ac:dyDescent="0.25">
      <c r="B3422" s="209" t="s">
        <v>156</v>
      </c>
      <c r="C3422" s="74"/>
      <c r="D3422" s="75" t="s">
        <v>157</v>
      </c>
      <c r="E3422" s="75" t="s">
        <v>158</v>
      </c>
      <c r="F3422" s="75" t="s">
        <v>159</v>
      </c>
      <c r="G3422" s="76" t="s">
        <v>160</v>
      </c>
      <c r="H3422" s="210"/>
    </row>
    <row r="3423" spans="2:8" s="197" customFormat="1" ht="15" customHeight="1" x14ac:dyDescent="0.25">
      <c r="B3423" s="869" t="s">
        <v>161</v>
      </c>
      <c r="C3423" s="869"/>
      <c r="D3423" s="98" t="s">
        <v>162</v>
      </c>
      <c r="E3423" s="211">
        <v>0.03</v>
      </c>
      <c r="F3423" s="371">
        <f>+H3453</f>
        <v>10972.8125</v>
      </c>
      <c r="G3423" s="372">
        <f>F3423*E3423</f>
        <v>329.18437499999999</v>
      </c>
      <c r="H3423" s="878"/>
    </row>
    <row r="3424" spans="2:8" s="197" customFormat="1" ht="15" customHeight="1" x14ac:dyDescent="0.25">
      <c r="B3424" s="870" t="s">
        <v>249</v>
      </c>
      <c r="C3424" s="871"/>
      <c r="D3424" s="298" t="s">
        <v>164</v>
      </c>
      <c r="E3424" s="157">
        <f>1/F3450</f>
        <v>4.1666666666666664E-2</v>
      </c>
      <c r="F3424" s="373">
        <f>(90000/7)*1.04</f>
        <v>13371.428571428572</v>
      </c>
      <c r="G3424" s="372">
        <f>F3424*E3424</f>
        <v>557.14285714285711</v>
      </c>
      <c r="H3424" s="879"/>
    </row>
    <row r="3425" spans="2:12" s="197" customFormat="1" ht="15" customHeight="1" x14ac:dyDescent="0.25">
      <c r="B3425" s="869"/>
      <c r="C3425" s="869"/>
      <c r="D3425" s="98"/>
      <c r="E3425" s="98"/>
      <c r="F3425" s="371"/>
      <c r="G3425" s="372"/>
      <c r="H3425" s="879"/>
    </row>
    <row r="3426" spans="2:12" s="197" customFormat="1" x14ac:dyDescent="0.25">
      <c r="B3426" s="872"/>
      <c r="C3426" s="872"/>
      <c r="D3426" s="157"/>
      <c r="E3426" s="98"/>
      <c r="F3426" s="371"/>
      <c r="G3426" s="372"/>
      <c r="H3426" s="880"/>
    </row>
    <row r="3427" spans="2:12" s="197" customFormat="1" x14ac:dyDescent="0.25">
      <c r="B3427" s="213"/>
      <c r="C3427" s="175"/>
      <c r="D3427" s="176"/>
      <c r="E3427" s="176"/>
      <c r="F3427" s="177"/>
      <c r="G3427" s="178" t="s">
        <v>165</v>
      </c>
      <c r="H3427" s="373">
        <f>+SUM(G3423:G3426)</f>
        <v>886.32723214285716</v>
      </c>
    </row>
    <row r="3428" spans="2:12" s="197" customFormat="1" x14ac:dyDescent="0.25">
      <c r="B3428" s="213"/>
      <c r="C3428" s="175"/>
      <c r="D3428" s="176"/>
      <c r="E3428" s="176"/>
      <c r="F3428" s="177"/>
      <c r="G3428" s="175"/>
      <c r="H3428" s="204"/>
    </row>
    <row r="3429" spans="2:12" s="197" customFormat="1" x14ac:dyDescent="0.25">
      <c r="B3429" s="216" t="s">
        <v>166</v>
      </c>
      <c r="C3429" s="175"/>
      <c r="D3429" s="176"/>
      <c r="E3429" s="176"/>
      <c r="F3429" s="177"/>
      <c r="G3429" s="175"/>
      <c r="H3429" s="204"/>
    </row>
    <row r="3430" spans="2:12" s="197" customFormat="1" x14ac:dyDescent="0.25">
      <c r="B3430" s="209" t="s">
        <v>156</v>
      </c>
      <c r="C3430" s="74"/>
      <c r="D3430" s="75" t="s">
        <v>157</v>
      </c>
      <c r="E3430" s="75" t="s">
        <v>158</v>
      </c>
      <c r="F3430" s="158" t="s">
        <v>160</v>
      </c>
      <c r="G3430" s="76" t="s">
        <v>167</v>
      </c>
      <c r="H3430" s="210"/>
    </row>
    <row r="3431" spans="2:12" s="197" customFormat="1" ht="15" customHeight="1" x14ac:dyDescent="0.25">
      <c r="B3431" s="877" t="s">
        <v>466</v>
      </c>
      <c r="C3431" s="877"/>
      <c r="D3431" s="98" t="s">
        <v>17</v>
      </c>
      <c r="E3431" s="157">
        <f>0.025</f>
        <v>2.5000000000000001E-2</v>
      </c>
      <c r="F3431" s="369">
        <v>678080</v>
      </c>
      <c r="G3431" s="372">
        <f>E3431*F3431</f>
        <v>16952</v>
      </c>
      <c r="H3431" s="878"/>
    </row>
    <row r="3432" spans="2:12" s="197" customFormat="1" x14ac:dyDescent="0.25">
      <c r="B3432" s="869" t="s">
        <v>467</v>
      </c>
      <c r="C3432" s="869"/>
      <c r="D3432" s="157" t="s">
        <v>274</v>
      </c>
      <c r="E3432" s="157">
        <f>2.5*0.3</f>
        <v>0.75</v>
      </c>
      <c r="F3432" s="369">
        <v>8890</v>
      </c>
      <c r="G3432" s="372">
        <f>E3432*F3432</f>
        <v>6667.5</v>
      </c>
      <c r="H3432" s="879"/>
    </row>
    <row r="3433" spans="2:12" s="197" customFormat="1" x14ac:dyDescent="0.25">
      <c r="B3433" s="869"/>
      <c r="C3433" s="869"/>
      <c r="D3433" s="157"/>
      <c r="E3433" s="157"/>
      <c r="F3433" s="370"/>
      <c r="G3433" s="372">
        <f>F3433*E3433</f>
        <v>0</v>
      </c>
      <c r="H3433" s="879"/>
    </row>
    <row r="3434" spans="2:12" s="197" customFormat="1" x14ac:dyDescent="0.25">
      <c r="B3434" s="869"/>
      <c r="C3434" s="869"/>
      <c r="D3434" s="157"/>
      <c r="E3434" s="157"/>
      <c r="F3434" s="164"/>
      <c r="G3434" s="372">
        <f>F3434*E3434</f>
        <v>0</v>
      </c>
      <c r="H3434" s="879"/>
    </row>
    <row r="3435" spans="2:12" s="197" customFormat="1" x14ac:dyDescent="0.25">
      <c r="B3435" s="869"/>
      <c r="C3435" s="869"/>
      <c r="D3435" s="157"/>
      <c r="E3435" s="157"/>
      <c r="F3435" s="164"/>
      <c r="G3435" s="372">
        <f>F3435*E3435</f>
        <v>0</v>
      </c>
      <c r="H3435" s="879"/>
    </row>
    <row r="3436" spans="2:12" s="197" customFormat="1" x14ac:dyDescent="0.25">
      <c r="B3436" s="875"/>
      <c r="C3436" s="875"/>
      <c r="D3436" s="157"/>
      <c r="E3436" s="157"/>
      <c r="F3436" s="370"/>
      <c r="G3436" s="372">
        <f>F3436*E3436</f>
        <v>0</v>
      </c>
      <c r="H3436" s="879"/>
    </row>
    <row r="3437" spans="2:12" s="197" customFormat="1" x14ac:dyDescent="0.25">
      <c r="B3437" s="875"/>
      <c r="C3437" s="875"/>
      <c r="D3437" s="157"/>
      <c r="E3437" s="157"/>
      <c r="F3437" s="370"/>
      <c r="G3437" s="372">
        <f>F3437*E3437</f>
        <v>0</v>
      </c>
      <c r="H3437" s="879"/>
      <c r="L3437" s="436"/>
    </row>
    <row r="3438" spans="2:12" s="197" customFormat="1" ht="24" customHeight="1" x14ac:dyDescent="0.25">
      <c r="B3438" s="875"/>
      <c r="C3438" s="875"/>
      <c r="D3438" s="157"/>
      <c r="E3438" s="165"/>
      <c r="F3438" s="370"/>
      <c r="G3438" s="372" t="s">
        <v>165</v>
      </c>
      <c r="H3438" s="880"/>
    </row>
    <row r="3439" spans="2:12" s="197" customFormat="1" x14ac:dyDescent="0.25">
      <c r="B3439" s="213"/>
      <c r="C3439" s="175"/>
      <c r="D3439" s="176"/>
      <c r="E3439" s="176"/>
      <c r="F3439" s="177"/>
      <c r="G3439" s="178"/>
      <c r="H3439" s="373">
        <f>+SUM(G3431:G3438)</f>
        <v>23619.5</v>
      </c>
    </row>
    <row r="3440" spans="2:12" s="197" customFormat="1" x14ac:dyDescent="0.25">
      <c r="B3440" s="213"/>
      <c r="C3440" s="175"/>
      <c r="D3440" s="176"/>
      <c r="E3440" s="176"/>
      <c r="F3440" s="177"/>
      <c r="G3440" s="175"/>
      <c r="H3440" s="204"/>
    </row>
    <row r="3441" spans="2:8" s="197" customFormat="1" x14ac:dyDescent="0.25">
      <c r="B3441" s="216" t="s">
        <v>174</v>
      </c>
      <c r="C3441" s="175"/>
      <c r="D3441" s="176"/>
      <c r="E3441" s="176"/>
      <c r="F3441" s="177"/>
      <c r="G3441" s="175"/>
      <c r="H3441" s="204"/>
    </row>
    <row r="3442" spans="2:8" s="197" customFormat="1" x14ac:dyDescent="0.25">
      <c r="B3442" s="209" t="s">
        <v>156</v>
      </c>
      <c r="C3442" s="74"/>
      <c r="D3442" s="75" t="s">
        <v>175</v>
      </c>
      <c r="E3442" s="75" t="s">
        <v>176</v>
      </c>
      <c r="F3442" s="158" t="s">
        <v>177</v>
      </c>
      <c r="G3442" s="76" t="s">
        <v>178</v>
      </c>
      <c r="H3442" s="218" t="s">
        <v>160</v>
      </c>
    </row>
    <row r="3443" spans="2:8" s="197" customFormat="1" x14ac:dyDescent="0.25">
      <c r="B3443" s="876"/>
      <c r="C3443" s="876"/>
      <c r="D3443" s="157"/>
      <c r="E3443" s="165"/>
      <c r="F3443" s="166"/>
      <c r="G3443" s="372"/>
      <c r="H3443" s="376">
        <f>+E3443*F3443*G3443</f>
        <v>0</v>
      </c>
    </row>
    <row r="3444" spans="2:8" s="197" customFormat="1" x14ac:dyDescent="0.25">
      <c r="B3444" s="869"/>
      <c r="C3444" s="869"/>
      <c r="D3444" s="157"/>
      <c r="E3444" s="165"/>
      <c r="F3444" s="167"/>
      <c r="G3444" s="372">
        <f>F3444*E3444</f>
        <v>0</v>
      </c>
      <c r="H3444" s="376">
        <f>+E3444*F3444*G3444</f>
        <v>0</v>
      </c>
    </row>
    <row r="3445" spans="2:8" s="197" customFormat="1" x14ac:dyDescent="0.25">
      <c r="B3445" s="875"/>
      <c r="C3445" s="875"/>
      <c r="D3445" s="157"/>
      <c r="E3445" s="165"/>
      <c r="F3445" s="168"/>
      <c r="G3445" s="372">
        <f>F3445*E3445</f>
        <v>0</v>
      </c>
      <c r="H3445" s="376">
        <f>+E3445*F3445*G3445</f>
        <v>0</v>
      </c>
    </row>
    <row r="3446" spans="2:8" s="197" customFormat="1" x14ac:dyDescent="0.25">
      <c r="B3446" s="213"/>
      <c r="C3446" s="175"/>
      <c r="D3446" s="176"/>
      <c r="E3446" s="176"/>
      <c r="F3446" s="177"/>
      <c r="G3446" s="178" t="s">
        <v>165</v>
      </c>
      <c r="H3446" s="373">
        <f>+SUM(H3443:H3445)</f>
        <v>0</v>
      </c>
    </row>
    <row r="3447" spans="2:8" s="197" customFormat="1" x14ac:dyDescent="0.25">
      <c r="B3447" s="213"/>
      <c r="C3447" s="175"/>
      <c r="D3447" s="176"/>
      <c r="E3447" s="176"/>
      <c r="F3447" s="177"/>
      <c r="G3447" s="175"/>
      <c r="H3447" s="204"/>
    </row>
    <row r="3448" spans="2:8" s="197" customFormat="1" x14ac:dyDescent="0.25">
      <c r="B3448" s="216" t="s">
        <v>179</v>
      </c>
      <c r="C3448" s="175"/>
      <c r="D3448" s="176"/>
      <c r="E3448" s="176"/>
      <c r="F3448" s="177"/>
      <c r="G3448" s="175"/>
      <c r="H3448" s="204"/>
    </row>
    <row r="3449" spans="2:8" s="197" customFormat="1" x14ac:dyDescent="0.25">
      <c r="B3449" s="220" t="s">
        <v>180</v>
      </c>
      <c r="C3449" s="169" t="s">
        <v>181</v>
      </c>
      <c r="D3449" s="75" t="s">
        <v>182</v>
      </c>
      <c r="E3449" s="75" t="s">
        <v>183</v>
      </c>
      <c r="F3449" s="158" t="s">
        <v>184</v>
      </c>
      <c r="G3449" s="170" t="s">
        <v>185</v>
      </c>
      <c r="H3449" s="210"/>
    </row>
    <row r="3450" spans="2:8" s="197" customFormat="1" x14ac:dyDescent="0.25">
      <c r="B3450" s="221" t="s">
        <v>81</v>
      </c>
      <c r="C3450" s="110">
        <f>+VLOOKUP(B3450,MO!$D$13:$E$80,2,FALSE)</f>
        <v>94900</v>
      </c>
      <c r="D3450" s="222">
        <v>0.85</v>
      </c>
      <c r="E3450" s="372">
        <f>C3450+(C3450*D3450)</f>
        <v>175565</v>
      </c>
      <c r="F3450" s="172">
        <v>24</v>
      </c>
      <c r="G3450" s="377">
        <f>+E3450/F3450</f>
        <v>7315.208333333333</v>
      </c>
      <c r="H3450" s="878"/>
    </row>
    <row r="3451" spans="2:8" s="197" customFormat="1" x14ac:dyDescent="0.25">
      <c r="B3451" s="221" t="s">
        <v>85</v>
      </c>
      <c r="C3451" s="110">
        <f>+VLOOKUP(B3451,MO!$D$13:$E$80,2,FALSE)</f>
        <v>47450</v>
      </c>
      <c r="D3451" s="222">
        <v>0.85</v>
      </c>
      <c r="E3451" s="372">
        <f>C3451+(C3451*D3451)</f>
        <v>87782.5</v>
      </c>
      <c r="F3451" s="172">
        <f>+F3450</f>
        <v>24</v>
      </c>
      <c r="G3451" s="377">
        <f>+E3451/F3451</f>
        <v>3657.6041666666665</v>
      </c>
      <c r="H3451" s="879"/>
    </row>
    <row r="3452" spans="2:8" s="197" customFormat="1" x14ac:dyDescent="0.25">
      <c r="B3452" s="223"/>
      <c r="C3452" s="110"/>
      <c r="D3452" s="222"/>
      <c r="E3452" s="224"/>
      <c r="F3452" s="172"/>
      <c r="G3452" s="377"/>
      <c r="H3452" s="880"/>
    </row>
    <row r="3453" spans="2:8" s="197" customFormat="1" x14ac:dyDescent="0.25">
      <c r="B3453" s="203"/>
      <c r="C3453" s="65"/>
      <c r="D3453" s="66"/>
      <c r="E3453" s="66"/>
      <c r="F3453" s="67"/>
      <c r="G3453" s="115" t="s">
        <v>165</v>
      </c>
      <c r="H3453" s="373">
        <f>+SUM(G3450:G3452)</f>
        <v>10972.8125</v>
      </c>
    </row>
    <row r="3454" spans="2:8" s="197" customFormat="1" x14ac:dyDescent="0.25">
      <c r="B3454" s="203"/>
      <c r="C3454" s="65"/>
      <c r="D3454" s="66"/>
      <c r="E3454" s="66"/>
      <c r="F3454" s="67"/>
      <c r="G3454" s="65"/>
      <c r="H3454" s="225"/>
    </row>
    <row r="3455" spans="2:8" s="197" customFormat="1" ht="15.75" x14ac:dyDescent="0.25">
      <c r="B3455" s="203"/>
      <c r="C3455" s="65"/>
      <c r="D3455" s="66"/>
      <c r="E3455" s="66"/>
      <c r="F3455" s="117" t="s">
        <v>186</v>
      </c>
      <c r="G3455" s="118"/>
      <c r="H3455" s="119">
        <f>ROUND(H3453+H3446+H3439+H3427,0)</f>
        <v>35479</v>
      </c>
    </row>
    <row r="3456" spans="2:8" s="197" customFormat="1" x14ac:dyDescent="0.25">
      <c r="B3456" s="203"/>
      <c r="C3456" s="65"/>
      <c r="D3456" s="66"/>
      <c r="E3456" s="66"/>
      <c r="F3456" s="67"/>
      <c r="G3456" s="65"/>
      <c r="H3456" s="204"/>
    </row>
    <row r="3457" spans="2:8" s="197" customFormat="1" x14ac:dyDescent="0.25">
      <c r="B3457" s="208" t="s">
        <v>187</v>
      </c>
      <c r="C3457" s="65"/>
      <c r="D3457" s="66"/>
      <c r="E3457" s="66"/>
      <c r="F3457" s="67"/>
      <c r="G3457" s="65"/>
      <c r="H3457" s="204"/>
    </row>
    <row r="3458" spans="2:8" s="197" customFormat="1" x14ac:dyDescent="0.25">
      <c r="B3458" s="226" t="s">
        <v>31</v>
      </c>
      <c r="C3458" s="121"/>
      <c r="D3458" s="122"/>
      <c r="E3458" s="122"/>
      <c r="F3458" s="123" t="s">
        <v>72</v>
      </c>
      <c r="G3458" s="124"/>
      <c r="H3458" s="210"/>
    </row>
    <row r="3459" spans="2:8" s="197" customFormat="1" x14ac:dyDescent="0.25">
      <c r="B3459" s="851" t="s">
        <v>24</v>
      </c>
      <c r="C3459" s="851"/>
      <c r="D3459" s="125"/>
      <c r="E3459" s="125"/>
      <c r="F3459" s="126">
        <f>+F3392</f>
        <v>0.2</v>
      </c>
      <c r="G3459" s="127"/>
      <c r="H3459" s="378">
        <f>H3455*F3459</f>
        <v>7095.8</v>
      </c>
    </row>
    <row r="3460" spans="2:8" s="197" customFormat="1" x14ac:dyDescent="0.25">
      <c r="B3460" s="851" t="s">
        <v>25</v>
      </c>
      <c r="C3460" s="851"/>
      <c r="D3460" s="125"/>
      <c r="E3460" s="125"/>
      <c r="F3460" s="126">
        <f>+F3393</f>
        <v>0.05</v>
      </c>
      <c r="G3460" s="127"/>
      <c r="H3460" s="378">
        <f>H3455*F3460</f>
        <v>1773.95</v>
      </c>
    </row>
    <row r="3461" spans="2:8" s="197" customFormat="1" x14ac:dyDescent="0.25">
      <c r="B3461" s="852" t="s">
        <v>27</v>
      </c>
      <c r="C3461" s="852"/>
      <c r="D3461" s="125"/>
      <c r="E3461" s="125"/>
      <c r="F3461" s="126">
        <f>+F3394</f>
        <v>0.05</v>
      </c>
      <c r="G3461" s="127"/>
      <c r="H3461" s="378">
        <f>H3455*F3461</f>
        <v>1773.95</v>
      </c>
    </row>
    <row r="3462" spans="2:8" s="197" customFormat="1" x14ac:dyDescent="0.25">
      <c r="B3462" s="203"/>
      <c r="C3462" s="65"/>
      <c r="D3462" s="66"/>
      <c r="E3462" s="66"/>
      <c r="F3462" s="67"/>
      <c r="G3462" s="115" t="s">
        <v>165</v>
      </c>
      <c r="H3462" s="373">
        <f>+SUM(H3459:H3461)</f>
        <v>10643.7</v>
      </c>
    </row>
    <row r="3463" spans="2:8" s="197" customFormat="1" x14ac:dyDescent="0.25">
      <c r="B3463" s="203"/>
      <c r="C3463" s="65"/>
      <c r="D3463" s="66"/>
      <c r="E3463" s="66"/>
      <c r="F3463" s="67"/>
      <c r="G3463" s="65"/>
      <c r="H3463" s="204"/>
    </row>
    <row r="3464" spans="2:8" s="197" customFormat="1" x14ac:dyDescent="0.25">
      <c r="B3464" s="203"/>
      <c r="C3464" s="129" t="s">
        <v>188</v>
      </c>
      <c r="D3464" s="66"/>
      <c r="E3464" s="66"/>
      <c r="F3464" s="117" t="s">
        <v>189</v>
      </c>
      <c r="G3464" s="118"/>
      <c r="H3464" s="379">
        <f>H3455+H3462</f>
        <v>46122.7</v>
      </c>
    </row>
    <row r="3465" spans="2:8" s="197" customFormat="1" x14ac:dyDescent="0.25">
      <c r="B3465" s="229"/>
      <c r="C3465" s="185"/>
      <c r="D3465" s="185"/>
      <c r="E3465" s="185"/>
      <c r="F3465" s="185"/>
      <c r="G3465" s="185"/>
      <c r="H3465" s="230"/>
    </row>
    <row r="3466" spans="2:8" s="197" customFormat="1" x14ac:dyDescent="0.25">
      <c r="B3466" s="229"/>
      <c r="C3466" s="185"/>
      <c r="D3466" s="185"/>
      <c r="E3466" s="185"/>
      <c r="F3466" s="134" t="s">
        <v>190</v>
      </c>
      <c r="G3466" s="185"/>
      <c r="H3466" s="230"/>
    </row>
    <row r="3467" spans="2:8" s="197" customFormat="1" x14ac:dyDescent="0.25">
      <c r="B3467" s="229"/>
      <c r="C3467" s="185"/>
      <c r="D3467" s="185"/>
      <c r="E3467" s="185"/>
      <c r="F3467" s="134" t="s">
        <v>191</v>
      </c>
      <c r="G3467" s="185"/>
      <c r="H3467" s="230"/>
    </row>
    <row r="3468" spans="2:8" s="197" customFormat="1" x14ac:dyDescent="0.25">
      <c r="B3468" s="229"/>
      <c r="C3468" s="185"/>
      <c r="D3468" s="185"/>
      <c r="E3468" s="185"/>
      <c r="F3468" s="134" t="s">
        <v>192</v>
      </c>
      <c r="G3468" s="185"/>
      <c r="H3468" s="230"/>
    </row>
    <row r="3469" spans="2:8" s="197" customFormat="1" x14ac:dyDescent="0.25">
      <c r="B3469" s="229"/>
      <c r="C3469" s="185"/>
      <c r="D3469" s="185"/>
      <c r="E3469" s="185"/>
      <c r="F3469" s="134" t="s">
        <v>193</v>
      </c>
      <c r="G3469" s="185"/>
      <c r="H3469" s="230"/>
    </row>
    <row r="3470" spans="2:8" s="197" customFormat="1" x14ac:dyDescent="0.25">
      <c r="B3470" s="229"/>
      <c r="C3470" s="185"/>
      <c r="D3470" s="185"/>
      <c r="E3470" s="185"/>
      <c r="F3470" s="185"/>
      <c r="G3470" s="185"/>
      <c r="H3470" s="230"/>
    </row>
    <row r="3471" spans="2:8" s="197" customFormat="1" x14ac:dyDescent="0.25">
      <c r="B3471" s="229"/>
      <c r="C3471" s="135" t="s">
        <v>194</v>
      </c>
      <c r="D3471" s="185"/>
      <c r="E3471" s="185"/>
      <c r="F3471" s="185"/>
      <c r="G3471" s="185"/>
      <c r="H3471" s="230"/>
    </row>
    <row r="3472" spans="2:8" s="197" customFormat="1" x14ac:dyDescent="0.25">
      <c r="B3472" s="229"/>
      <c r="C3472" s="136" t="s">
        <v>195</v>
      </c>
      <c r="D3472" s="185"/>
      <c r="E3472" s="185"/>
      <c r="F3472" s="185"/>
      <c r="G3472" s="185"/>
      <c r="H3472" s="230"/>
    </row>
    <row r="3473" spans="2:8" s="197" customFormat="1" x14ac:dyDescent="0.25">
      <c r="B3473" s="229"/>
      <c r="C3473" s="137">
        <v>1</v>
      </c>
      <c r="D3473" s="185"/>
      <c r="E3473" s="185"/>
      <c r="F3473" s="185"/>
      <c r="G3473" s="185"/>
      <c r="H3473" s="230"/>
    </row>
    <row r="3474" spans="2:8" s="197" customFormat="1" x14ac:dyDescent="0.25">
      <c r="B3474" s="229"/>
      <c r="C3474" s="137">
        <v>2</v>
      </c>
      <c r="D3474" s="185"/>
      <c r="E3474" s="185"/>
      <c r="F3474" s="185"/>
      <c r="G3474" s="185"/>
      <c r="H3474" s="230"/>
    </row>
    <row r="3475" spans="2:8" s="197" customFormat="1" x14ac:dyDescent="0.25">
      <c r="B3475" s="229"/>
      <c r="C3475" s="137">
        <v>3</v>
      </c>
      <c r="D3475" s="185"/>
      <c r="E3475" s="185"/>
      <c r="F3475" s="185"/>
      <c r="G3475" s="185"/>
      <c r="H3475" s="230"/>
    </row>
    <row r="3476" spans="2:8" s="197" customFormat="1" x14ac:dyDescent="0.25">
      <c r="B3476" s="229"/>
      <c r="C3476" s="137"/>
      <c r="D3476" s="185"/>
      <c r="E3476" s="185"/>
      <c r="F3476" s="134" t="s">
        <v>190</v>
      </c>
      <c r="G3476" s="185"/>
      <c r="H3476" s="230"/>
    </row>
    <row r="3477" spans="2:8" s="197" customFormat="1" x14ac:dyDescent="0.25">
      <c r="B3477" s="229"/>
      <c r="C3477" s="185"/>
      <c r="D3477" s="185"/>
      <c r="E3477" s="185"/>
      <c r="F3477" s="134" t="s">
        <v>191</v>
      </c>
      <c r="G3477" s="185"/>
      <c r="H3477" s="230"/>
    </row>
    <row r="3478" spans="2:8" s="197" customFormat="1" x14ac:dyDescent="0.25">
      <c r="B3478" s="229"/>
      <c r="C3478" s="185"/>
      <c r="D3478" s="185"/>
      <c r="E3478" s="185"/>
      <c r="F3478" s="134" t="s">
        <v>196</v>
      </c>
      <c r="G3478" s="185"/>
      <c r="H3478" s="230"/>
    </row>
    <row r="3479" spans="2:8" s="197" customFormat="1" x14ac:dyDescent="0.25">
      <c r="B3479" s="229"/>
      <c r="C3479" s="185"/>
      <c r="D3479" s="185"/>
      <c r="E3479" s="185"/>
      <c r="F3479" s="134" t="s">
        <v>193</v>
      </c>
      <c r="G3479" s="185"/>
      <c r="H3479" s="230"/>
    </row>
    <row r="3480" spans="2:8" s="197" customFormat="1" x14ac:dyDescent="0.25">
      <c r="B3480" s="231"/>
      <c r="H3480" s="232"/>
    </row>
    <row r="3481" spans="2:8" x14ac:dyDescent="0.25">
      <c r="B3481" s="853"/>
      <c r="C3481" s="854"/>
      <c r="D3481" s="859" t="s">
        <v>148</v>
      </c>
      <c r="E3481" s="860"/>
      <c r="F3481" s="861"/>
      <c r="G3481" s="198" t="s">
        <v>149</v>
      </c>
      <c r="H3481" s="199" t="s">
        <v>150</v>
      </c>
    </row>
    <row r="3482" spans="2:8" x14ac:dyDescent="0.25">
      <c r="B3482" s="855"/>
      <c r="C3482" s="856"/>
      <c r="D3482" s="862"/>
      <c r="E3482" s="863"/>
      <c r="F3482" s="864"/>
      <c r="G3482" s="59" t="s">
        <v>151</v>
      </c>
      <c r="H3482" s="200"/>
    </row>
    <row r="3483" spans="2:8" x14ac:dyDescent="0.25">
      <c r="B3483" s="855"/>
      <c r="C3483" s="856"/>
      <c r="D3483" s="862"/>
      <c r="E3483" s="863"/>
      <c r="F3483" s="864"/>
      <c r="G3483" s="59" t="s">
        <v>152</v>
      </c>
      <c r="H3483" s="201">
        <v>44901</v>
      </c>
    </row>
    <row r="3484" spans="2:8" x14ac:dyDescent="0.25">
      <c r="B3484" s="857"/>
      <c r="C3484" s="858"/>
      <c r="D3484" s="865"/>
      <c r="E3484" s="866"/>
      <c r="F3484" s="867"/>
      <c r="G3484" s="62"/>
      <c r="H3484" s="202"/>
    </row>
    <row r="3485" spans="2:8" x14ac:dyDescent="0.25">
      <c r="B3485" s="203"/>
      <c r="C3485" s="65"/>
      <c r="D3485" s="66"/>
      <c r="E3485" s="66"/>
      <c r="F3485" s="67"/>
      <c r="G3485" s="65"/>
      <c r="H3485" s="204"/>
    </row>
    <row r="3486" spans="2:8" x14ac:dyDescent="0.25">
      <c r="B3486" s="205" t="s">
        <v>153</v>
      </c>
      <c r="C3486" s="868" t="str">
        <f>PRESUPUESTO!F75</f>
        <v>Suministro y siembra de planta "Tronco de la felicidad" (Dracaena fragrans) - minimo 3 troncos por planta, altura total minimo 1,2m; incluye maceta en cerámica minimo de 50 cm de alto.</v>
      </c>
      <c r="D3486" s="868"/>
      <c r="E3486" s="868"/>
      <c r="F3486" s="868"/>
      <c r="G3486" s="868"/>
      <c r="H3486" s="206" t="s">
        <v>154</v>
      </c>
    </row>
    <row r="3487" spans="2:8" x14ac:dyDescent="0.25">
      <c r="B3487" s="648">
        <f>PRESUPUESTO!B75</f>
        <v>11.01</v>
      </c>
      <c r="C3487" s="868"/>
      <c r="D3487" s="868"/>
      <c r="E3487" s="868"/>
      <c r="F3487" s="868"/>
      <c r="G3487" s="868"/>
      <c r="H3487" s="206" t="str">
        <f>PRESUPUESTO!G75</f>
        <v>UND</v>
      </c>
    </row>
    <row r="3488" spans="2:8" x14ac:dyDescent="0.25">
      <c r="B3488" s="208" t="s">
        <v>155</v>
      </c>
      <c r="C3488" s="65"/>
      <c r="D3488" s="66"/>
      <c r="E3488" s="66"/>
      <c r="F3488" s="67"/>
      <c r="G3488" s="65"/>
      <c r="H3488" s="204"/>
    </row>
    <row r="3489" spans="2:8" x14ac:dyDescent="0.25">
      <c r="B3489" s="209" t="s">
        <v>156</v>
      </c>
      <c r="C3489" s="74"/>
      <c r="D3489" s="75" t="s">
        <v>157</v>
      </c>
      <c r="E3489" s="75" t="s">
        <v>158</v>
      </c>
      <c r="F3489" s="75" t="s">
        <v>159</v>
      </c>
      <c r="G3489" s="76" t="s">
        <v>160</v>
      </c>
      <c r="H3489" s="210"/>
    </row>
    <row r="3490" spans="2:8" x14ac:dyDescent="0.25">
      <c r="B3490" s="869" t="s">
        <v>161</v>
      </c>
      <c r="C3490" s="869"/>
      <c r="D3490" s="98" t="s">
        <v>162</v>
      </c>
      <c r="E3490" s="211">
        <v>0.08</v>
      </c>
      <c r="F3490" s="371">
        <f>+H3520</f>
        <v>17556.5</v>
      </c>
      <c r="G3490" s="372">
        <f>F3490*E3490</f>
        <v>1404.52</v>
      </c>
      <c r="H3490" s="878"/>
    </row>
    <row r="3491" spans="2:8" x14ac:dyDescent="0.25">
      <c r="B3491" s="869"/>
      <c r="C3491" s="869"/>
      <c r="D3491" s="98"/>
      <c r="E3491" s="98"/>
      <c r="F3491" s="371"/>
      <c r="G3491" s="372">
        <f>+F3491*E3491</f>
        <v>0</v>
      </c>
      <c r="H3491" s="879"/>
    </row>
    <row r="3492" spans="2:8" x14ac:dyDescent="0.25">
      <c r="B3492" s="870"/>
      <c r="C3492" s="871"/>
      <c r="D3492" s="298"/>
      <c r="E3492" s="157"/>
      <c r="F3492" s="373"/>
      <c r="G3492" s="372">
        <f>+F3492*E3492</f>
        <v>0</v>
      </c>
      <c r="H3492" s="879"/>
    </row>
    <row r="3493" spans="2:8" x14ac:dyDescent="0.25">
      <c r="B3493" s="872"/>
      <c r="C3493" s="872"/>
      <c r="D3493" s="298"/>
      <c r="E3493" s="98"/>
      <c r="F3493" s="371"/>
      <c r="G3493" s="372">
        <f>+F3493*E3493</f>
        <v>0</v>
      </c>
      <c r="H3493" s="880"/>
    </row>
    <row r="3494" spans="2:8" x14ac:dyDescent="0.25">
      <c r="B3494" s="213"/>
      <c r="C3494" s="175"/>
      <c r="D3494" s="176"/>
      <c r="E3494" s="176"/>
      <c r="F3494" s="177"/>
      <c r="G3494" s="178" t="s">
        <v>165</v>
      </c>
      <c r="H3494" s="373">
        <f>+SUM(G3490:G3493)</f>
        <v>1404.52</v>
      </c>
    </row>
    <row r="3495" spans="2:8" x14ac:dyDescent="0.25">
      <c r="B3495" s="213"/>
      <c r="C3495" s="175"/>
      <c r="D3495" s="176"/>
      <c r="E3495" s="176"/>
      <c r="F3495" s="177"/>
      <c r="G3495" s="175"/>
      <c r="H3495" s="204"/>
    </row>
    <row r="3496" spans="2:8" x14ac:dyDescent="0.25">
      <c r="B3496" s="216" t="s">
        <v>166</v>
      </c>
      <c r="C3496" s="175"/>
      <c r="D3496" s="176"/>
      <c r="E3496" s="176"/>
      <c r="F3496" s="177"/>
      <c r="G3496" s="175"/>
      <c r="H3496" s="204"/>
    </row>
    <row r="3497" spans="2:8" x14ac:dyDescent="0.25">
      <c r="B3497" s="209" t="s">
        <v>156</v>
      </c>
      <c r="C3497" s="74"/>
      <c r="D3497" s="75" t="s">
        <v>157</v>
      </c>
      <c r="E3497" s="75" t="s">
        <v>158</v>
      </c>
      <c r="F3497" s="158" t="s">
        <v>160</v>
      </c>
      <c r="G3497" s="76" t="s">
        <v>167</v>
      </c>
      <c r="H3497" s="210"/>
    </row>
    <row r="3498" spans="2:8" x14ac:dyDescent="0.25">
      <c r="B3498" s="877" t="s">
        <v>401</v>
      </c>
      <c r="C3498" s="877" t="s">
        <v>211</v>
      </c>
      <c r="D3498" s="98" t="s">
        <v>314</v>
      </c>
      <c r="E3498" s="157">
        <v>1</v>
      </c>
      <c r="F3498" s="409">
        <v>70000</v>
      </c>
      <c r="G3498" s="372">
        <f t="shared" ref="G3498:G3500" si="80">F3498*E3498</f>
        <v>70000</v>
      </c>
      <c r="H3498" s="878"/>
    </row>
    <row r="3499" spans="2:8" x14ac:dyDescent="0.25">
      <c r="B3499" s="869" t="s">
        <v>402</v>
      </c>
      <c r="C3499" s="869"/>
      <c r="D3499" s="157" t="s">
        <v>314</v>
      </c>
      <c r="E3499" s="157">
        <v>1</v>
      </c>
      <c r="F3499" s="160">
        <v>95000</v>
      </c>
      <c r="G3499" s="372">
        <f t="shared" si="80"/>
        <v>95000</v>
      </c>
      <c r="H3499" s="879"/>
    </row>
    <row r="3500" spans="2:8" x14ac:dyDescent="0.25">
      <c r="B3500" s="869" t="s">
        <v>403</v>
      </c>
      <c r="C3500" s="869"/>
      <c r="D3500" s="157" t="s">
        <v>274</v>
      </c>
      <c r="E3500" s="157">
        <v>10</v>
      </c>
      <c r="F3500" s="217">
        <v>2500</v>
      </c>
      <c r="G3500" s="372">
        <f t="shared" si="80"/>
        <v>25000</v>
      </c>
      <c r="H3500" s="879"/>
    </row>
    <row r="3501" spans="2:8" x14ac:dyDescent="0.25">
      <c r="B3501" s="875"/>
      <c r="C3501" s="875"/>
      <c r="D3501" s="157"/>
      <c r="E3501" s="157"/>
      <c r="F3501" s="370"/>
      <c r="G3501" s="372"/>
      <c r="H3501" s="879"/>
    </row>
    <row r="3502" spans="2:8" x14ac:dyDescent="0.25">
      <c r="B3502" s="869"/>
      <c r="C3502" s="869"/>
      <c r="D3502" s="157"/>
      <c r="E3502" s="157"/>
      <c r="F3502" s="160"/>
      <c r="G3502" s="372"/>
      <c r="H3502" s="879"/>
    </row>
    <row r="3503" spans="2:8" x14ac:dyDescent="0.25">
      <c r="B3503" s="875"/>
      <c r="C3503" s="875"/>
      <c r="D3503" s="157"/>
      <c r="E3503" s="157"/>
      <c r="F3503" s="370"/>
      <c r="G3503" s="372"/>
      <c r="H3503" s="879"/>
    </row>
    <row r="3504" spans="2:8" x14ac:dyDescent="0.25">
      <c r="B3504" s="869"/>
      <c r="C3504" s="869"/>
      <c r="D3504" s="157"/>
      <c r="E3504" s="157"/>
      <c r="F3504" s="164"/>
      <c r="G3504" s="372"/>
      <c r="H3504" s="879"/>
    </row>
    <row r="3505" spans="2:8" x14ac:dyDescent="0.25">
      <c r="B3505" s="869"/>
      <c r="C3505" s="869"/>
      <c r="D3505" s="157"/>
      <c r="E3505" s="157"/>
      <c r="F3505" s="164"/>
      <c r="G3505" s="372"/>
      <c r="H3505" s="880"/>
    </row>
    <row r="3506" spans="2:8" x14ac:dyDescent="0.25">
      <c r="B3506" s="213"/>
      <c r="C3506" s="175"/>
      <c r="D3506" s="176"/>
      <c r="E3506" s="176"/>
      <c r="F3506" s="177"/>
      <c r="G3506" s="178" t="s">
        <v>165</v>
      </c>
      <c r="H3506" s="373">
        <f>+SUM(G3498:G3505)</f>
        <v>190000</v>
      </c>
    </row>
    <row r="3507" spans="2:8" x14ac:dyDescent="0.25">
      <c r="B3507" s="213"/>
      <c r="C3507" s="175"/>
      <c r="D3507" s="176"/>
      <c r="E3507" s="176"/>
      <c r="F3507" s="177"/>
      <c r="G3507" s="175"/>
      <c r="H3507" s="204"/>
    </row>
    <row r="3508" spans="2:8" x14ac:dyDescent="0.25">
      <c r="B3508" s="216" t="s">
        <v>174</v>
      </c>
      <c r="C3508" s="175"/>
      <c r="D3508" s="176"/>
      <c r="E3508" s="176"/>
      <c r="F3508" s="177"/>
      <c r="G3508" s="175"/>
      <c r="H3508" s="204"/>
    </row>
    <row r="3509" spans="2:8" x14ac:dyDescent="0.25">
      <c r="B3509" s="209" t="s">
        <v>156</v>
      </c>
      <c r="C3509" s="74"/>
      <c r="D3509" s="75" t="s">
        <v>175</v>
      </c>
      <c r="E3509" s="75" t="s">
        <v>176</v>
      </c>
      <c r="F3509" s="158" t="s">
        <v>177</v>
      </c>
      <c r="G3509" s="76" t="s">
        <v>178</v>
      </c>
      <c r="H3509" s="218" t="s">
        <v>160</v>
      </c>
    </row>
    <row r="3510" spans="2:8" x14ac:dyDescent="0.25">
      <c r="B3510" s="876"/>
      <c r="C3510" s="876"/>
      <c r="D3510" s="157"/>
      <c r="E3510" s="165"/>
      <c r="F3510" s="166"/>
      <c r="G3510" s="372">
        <f>F3510*E3510</f>
        <v>0</v>
      </c>
      <c r="H3510" s="376">
        <f>+E3510*F3510*G3510</f>
        <v>0</v>
      </c>
    </row>
    <row r="3511" spans="2:8" x14ac:dyDescent="0.25">
      <c r="B3511" s="869"/>
      <c r="C3511" s="869"/>
      <c r="D3511" s="157"/>
      <c r="E3511" s="165"/>
      <c r="F3511" s="167"/>
      <c r="G3511" s="372">
        <f>F3511*E3511</f>
        <v>0</v>
      </c>
      <c r="H3511" s="376">
        <f>+E3511*F3511*G3511</f>
        <v>0</v>
      </c>
    </row>
    <row r="3512" spans="2:8" x14ac:dyDescent="0.25">
      <c r="B3512" s="875"/>
      <c r="C3512" s="875"/>
      <c r="D3512" s="157"/>
      <c r="E3512" s="165"/>
      <c r="F3512" s="168"/>
      <c r="G3512" s="372">
        <f>F3512*E3512</f>
        <v>0</v>
      </c>
      <c r="H3512" s="376">
        <f>+E3512*F3512*G3512</f>
        <v>0</v>
      </c>
    </row>
    <row r="3513" spans="2:8" x14ac:dyDescent="0.25">
      <c r="B3513" s="213"/>
      <c r="C3513" s="175"/>
      <c r="D3513" s="176"/>
      <c r="E3513" s="176"/>
      <c r="F3513" s="177"/>
      <c r="G3513" s="178" t="s">
        <v>165</v>
      </c>
      <c r="H3513" s="373">
        <f>+SUM(H3510:H3512)</f>
        <v>0</v>
      </c>
    </row>
    <row r="3514" spans="2:8" x14ac:dyDescent="0.25">
      <c r="B3514" s="213"/>
      <c r="C3514" s="175"/>
      <c r="D3514" s="176"/>
      <c r="E3514" s="176"/>
      <c r="F3514" s="177"/>
      <c r="G3514" s="175"/>
      <c r="H3514" s="204"/>
    </row>
    <row r="3515" spans="2:8" x14ac:dyDescent="0.25">
      <c r="B3515" s="216" t="s">
        <v>179</v>
      </c>
      <c r="C3515" s="175"/>
      <c r="D3515" s="176"/>
      <c r="E3515" s="176"/>
      <c r="F3515" s="177"/>
      <c r="G3515" s="175"/>
      <c r="H3515" s="204"/>
    </row>
    <row r="3516" spans="2:8" x14ac:dyDescent="0.25">
      <c r="B3516" s="220" t="s">
        <v>180</v>
      </c>
      <c r="C3516" s="169" t="s">
        <v>181</v>
      </c>
      <c r="D3516" s="75" t="s">
        <v>182</v>
      </c>
      <c r="E3516" s="75" t="s">
        <v>183</v>
      </c>
      <c r="F3516" s="158" t="s">
        <v>184</v>
      </c>
      <c r="G3516" s="170" t="s">
        <v>185</v>
      </c>
      <c r="H3516" s="210"/>
    </row>
    <row r="3517" spans="2:8" x14ac:dyDescent="0.25">
      <c r="B3517" s="221" t="s">
        <v>81</v>
      </c>
      <c r="C3517" s="110">
        <f>+VLOOKUP(B3517,MO!$D$13:$E$80,2,FALSE)</f>
        <v>94900</v>
      </c>
      <c r="D3517" s="222">
        <v>0.85</v>
      </c>
      <c r="E3517" s="372">
        <f>C3517+(C3517*D3517)</f>
        <v>175565</v>
      </c>
      <c r="F3517" s="172">
        <v>30</v>
      </c>
      <c r="G3517" s="377">
        <f>+E3517/F3517</f>
        <v>5852.166666666667</v>
      </c>
      <c r="H3517" s="878"/>
    </row>
    <row r="3518" spans="2:8" x14ac:dyDescent="0.25">
      <c r="B3518" s="221" t="s">
        <v>88</v>
      </c>
      <c r="C3518" s="110">
        <f>+VLOOKUP(B3518,MO!$D$13:$E$80,2,FALSE)</f>
        <v>189800</v>
      </c>
      <c r="D3518" s="222">
        <v>0.85</v>
      </c>
      <c r="E3518" s="372">
        <f>C3518+(C3518*D3518)</f>
        <v>351130</v>
      </c>
      <c r="F3518" s="172">
        <f>+F3517</f>
        <v>30</v>
      </c>
      <c r="G3518" s="377">
        <f>+E3518/F3518</f>
        <v>11704.333333333334</v>
      </c>
      <c r="H3518" s="879"/>
    </row>
    <row r="3519" spans="2:8" x14ac:dyDescent="0.25">
      <c r="B3519" s="223"/>
      <c r="C3519" s="110"/>
      <c r="D3519" s="222"/>
      <c r="E3519" s="224"/>
      <c r="F3519" s="172"/>
      <c r="G3519" s="377"/>
      <c r="H3519" s="880"/>
    </row>
    <row r="3520" spans="2:8" x14ac:dyDescent="0.25">
      <c r="B3520" s="203"/>
      <c r="C3520" s="65"/>
      <c r="D3520" s="66"/>
      <c r="E3520" s="66"/>
      <c r="F3520" s="67"/>
      <c r="G3520" s="115" t="s">
        <v>165</v>
      </c>
      <c r="H3520" s="373">
        <f>+SUM(G3517:G3519)</f>
        <v>17556.5</v>
      </c>
    </row>
    <row r="3521" spans="2:8" x14ac:dyDescent="0.25">
      <c r="B3521" s="203"/>
      <c r="C3521" s="65"/>
      <c r="D3521" s="66"/>
      <c r="E3521" s="66"/>
      <c r="F3521" s="67"/>
      <c r="G3521" s="65"/>
      <c r="H3521" s="225"/>
    </row>
    <row r="3522" spans="2:8" ht="15.75" x14ac:dyDescent="0.25">
      <c r="B3522" s="203"/>
      <c r="C3522" s="65"/>
      <c r="D3522" s="66"/>
      <c r="E3522" s="66"/>
      <c r="F3522" s="117" t="s">
        <v>186</v>
      </c>
      <c r="G3522" s="118"/>
      <c r="H3522" s="119">
        <f>ROUND(H3520+H3513+H3506+H3494,0)</f>
        <v>208961</v>
      </c>
    </row>
    <row r="3523" spans="2:8" x14ac:dyDescent="0.25">
      <c r="B3523" s="203"/>
      <c r="C3523" s="65"/>
      <c r="D3523" s="66"/>
      <c r="E3523" s="66"/>
      <c r="F3523" s="67"/>
      <c r="G3523" s="65"/>
      <c r="H3523" s="204"/>
    </row>
    <row r="3524" spans="2:8" x14ac:dyDescent="0.25">
      <c r="B3524" s="208" t="s">
        <v>187</v>
      </c>
      <c r="C3524" s="65"/>
      <c r="D3524" s="66"/>
      <c r="E3524" s="66"/>
      <c r="F3524" s="67"/>
      <c r="G3524" s="65"/>
      <c r="H3524" s="204"/>
    </row>
    <row r="3525" spans="2:8" x14ac:dyDescent="0.25">
      <c r="B3525" s="226" t="s">
        <v>31</v>
      </c>
      <c r="C3525" s="121"/>
      <c r="D3525" s="122"/>
      <c r="E3525" s="122"/>
      <c r="F3525" s="123" t="s">
        <v>72</v>
      </c>
      <c r="G3525" s="124"/>
      <c r="H3525" s="210"/>
    </row>
    <row r="3526" spans="2:8" x14ac:dyDescent="0.25">
      <c r="B3526" s="851" t="s">
        <v>24</v>
      </c>
      <c r="C3526" s="851"/>
      <c r="D3526" s="125"/>
      <c r="E3526" s="125"/>
      <c r="F3526" s="126">
        <v>0.2</v>
      </c>
      <c r="G3526" s="127"/>
      <c r="H3526" s="378">
        <f>H3522*F3526</f>
        <v>41792.200000000004</v>
      </c>
    </row>
    <row r="3527" spans="2:8" x14ac:dyDescent="0.25">
      <c r="B3527" s="851" t="s">
        <v>25</v>
      </c>
      <c r="C3527" s="851"/>
      <c r="D3527" s="125"/>
      <c r="E3527" s="125"/>
      <c r="F3527" s="126">
        <v>0.05</v>
      </c>
      <c r="G3527" s="127"/>
      <c r="H3527" s="378">
        <f>H3522*F3527</f>
        <v>10448.050000000001</v>
      </c>
    </row>
    <row r="3528" spans="2:8" x14ac:dyDescent="0.25">
      <c r="B3528" s="852" t="s">
        <v>27</v>
      </c>
      <c r="C3528" s="852"/>
      <c r="D3528" s="125"/>
      <c r="E3528" s="125"/>
      <c r="F3528" s="126">
        <v>0.05</v>
      </c>
      <c r="G3528" s="127"/>
      <c r="H3528" s="378">
        <f>H3522*F3528</f>
        <v>10448.050000000001</v>
      </c>
    </row>
    <row r="3529" spans="2:8" x14ac:dyDescent="0.25">
      <c r="B3529" s="203"/>
      <c r="C3529" s="65"/>
      <c r="D3529" s="66"/>
      <c r="E3529" s="66"/>
      <c r="F3529" s="67"/>
      <c r="G3529" s="115" t="s">
        <v>165</v>
      </c>
      <c r="H3529" s="373">
        <f>+SUM(H3526:H3528)</f>
        <v>62688.30000000001</v>
      </c>
    </row>
    <row r="3530" spans="2:8" x14ac:dyDescent="0.25">
      <c r="B3530" s="203"/>
      <c r="C3530" s="65"/>
      <c r="D3530" s="66"/>
      <c r="E3530" s="66"/>
      <c r="F3530" s="67"/>
      <c r="G3530" s="65"/>
      <c r="H3530" s="204"/>
    </row>
    <row r="3531" spans="2:8" x14ac:dyDescent="0.25">
      <c r="B3531" s="203"/>
      <c r="C3531" s="129" t="s">
        <v>188</v>
      </c>
      <c r="D3531" s="66"/>
      <c r="E3531" s="66"/>
      <c r="F3531" s="117" t="s">
        <v>189</v>
      </c>
      <c r="G3531" s="118"/>
      <c r="H3531" s="379">
        <f>H3522+H3529</f>
        <v>271649.3</v>
      </c>
    </row>
    <row r="3532" spans="2:8" x14ac:dyDescent="0.25">
      <c r="B3532" s="229"/>
      <c r="C3532" s="185"/>
      <c r="D3532" s="185"/>
      <c r="E3532" s="185"/>
      <c r="F3532" s="185"/>
      <c r="G3532" s="185"/>
      <c r="H3532" s="230"/>
    </row>
    <row r="3533" spans="2:8" x14ac:dyDescent="0.25">
      <c r="B3533" s="229"/>
      <c r="C3533" s="185"/>
      <c r="D3533" s="185"/>
      <c r="E3533" s="185"/>
      <c r="F3533" s="134" t="s">
        <v>190</v>
      </c>
      <c r="G3533" s="185"/>
      <c r="H3533" s="230"/>
    </row>
    <row r="3534" spans="2:8" x14ac:dyDescent="0.25">
      <c r="B3534" s="229"/>
      <c r="C3534" s="185"/>
      <c r="D3534" s="185"/>
      <c r="E3534" s="185"/>
      <c r="F3534" s="134" t="s">
        <v>191</v>
      </c>
      <c r="G3534" s="185"/>
      <c r="H3534" s="230"/>
    </row>
    <row r="3535" spans="2:8" x14ac:dyDescent="0.25">
      <c r="B3535" s="229"/>
      <c r="C3535" s="185"/>
      <c r="D3535" s="185"/>
      <c r="E3535" s="185"/>
      <c r="F3535" s="134" t="s">
        <v>192</v>
      </c>
      <c r="G3535" s="185"/>
      <c r="H3535" s="230"/>
    </row>
    <row r="3536" spans="2:8" x14ac:dyDescent="0.25">
      <c r="B3536" s="229"/>
      <c r="C3536" s="185"/>
      <c r="D3536" s="185"/>
      <c r="E3536" s="185"/>
      <c r="F3536" s="134" t="s">
        <v>193</v>
      </c>
      <c r="G3536" s="185"/>
      <c r="H3536" s="230"/>
    </row>
    <row r="3537" spans="2:8" x14ac:dyDescent="0.25">
      <c r="B3537" s="229"/>
      <c r="C3537" s="185"/>
      <c r="D3537" s="185"/>
      <c r="E3537" s="185"/>
      <c r="F3537" s="185"/>
      <c r="G3537" s="185"/>
      <c r="H3537" s="230"/>
    </row>
    <row r="3538" spans="2:8" x14ac:dyDescent="0.25">
      <c r="B3538" s="229"/>
      <c r="C3538" s="135" t="s">
        <v>194</v>
      </c>
      <c r="D3538" s="185"/>
      <c r="E3538" s="185"/>
      <c r="F3538" s="185"/>
      <c r="G3538" s="185"/>
      <c r="H3538" s="230"/>
    </row>
    <row r="3539" spans="2:8" x14ac:dyDescent="0.25">
      <c r="B3539" s="229"/>
      <c r="C3539" s="136" t="s">
        <v>195</v>
      </c>
      <c r="D3539" s="185"/>
      <c r="E3539" s="185"/>
      <c r="F3539" s="185"/>
      <c r="G3539" s="185"/>
      <c r="H3539" s="230"/>
    </row>
    <row r="3540" spans="2:8" x14ac:dyDescent="0.25">
      <c r="B3540" s="229"/>
      <c r="C3540" s="137">
        <v>1</v>
      </c>
      <c r="D3540" s="185"/>
      <c r="E3540" s="185"/>
      <c r="F3540" s="185"/>
      <c r="G3540" s="185"/>
      <c r="H3540" s="230"/>
    </row>
    <row r="3541" spans="2:8" x14ac:dyDescent="0.25">
      <c r="B3541" s="229"/>
      <c r="C3541" s="137">
        <v>2</v>
      </c>
      <c r="D3541" s="185"/>
      <c r="E3541" s="185"/>
      <c r="F3541" s="185"/>
      <c r="G3541" s="185"/>
      <c r="H3541" s="230"/>
    </row>
    <row r="3542" spans="2:8" x14ac:dyDescent="0.25">
      <c r="B3542" s="229"/>
      <c r="C3542" s="137">
        <v>3</v>
      </c>
      <c r="D3542" s="185"/>
      <c r="E3542" s="185"/>
      <c r="F3542" s="185"/>
      <c r="G3542" s="185"/>
      <c r="H3542" s="230"/>
    </row>
    <row r="3543" spans="2:8" x14ac:dyDescent="0.25">
      <c r="B3543" s="229"/>
      <c r="C3543" s="137"/>
      <c r="D3543" s="185"/>
      <c r="E3543" s="185"/>
      <c r="F3543" s="134" t="s">
        <v>190</v>
      </c>
      <c r="G3543" s="185"/>
      <c r="H3543" s="230"/>
    </row>
    <row r="3544" spans="2:8" x14ac:dyDescent="0.25">
      <c r="B3544" s="229"/>
      <c r="C3544" s="185"/>
      <c r="D3544" s="185"/>
      <c r="E3544" s="185"/>
      <c r="F3544" s="134" t="s">
        <v>191</v>
      </c>
      <c r="G3544" s="185"/>
      <c r="H3544" s="230"/>
    </row>
    <row r="3545" spans="2:8" x14ac:dyDescent="0.25">
      <c r="B3545" s="229"/>
      <c r="C3545" s="185"/>
      <c r="D3545" s="185"/>
      <c r="E3545" s="185"/>
      <c r="F3545" s="134" t="s">
        <v>196</v>
      </c>
      <c r="G3545" s="185"/>
      <c r="H3545" s="230"/>
    </row>
    <row r="3546" spans="2:8" x14ac:dyDescent="0.25">
      <c r="B3546" s="229"/>
      <c r="C3546" s="185"/>
      <c r="D3546" s="185"/>
      <c r="E3546" s="185"/>
      <c r="F3546" s="134" t="s">
        <v>193</v>
      </c>
      <c r="G3546" s="185"/>
      <c r="H3546" s="230"/>
    </row>
    <row r="3547" spans="2:8" x14ac:dyDescent="0.25">
      <c r="B3547" s="231"/>
      <c r="C3547" s="197"/>
      <c r="D3547" s="197"/>
      <c r="E3547" s="197"/>
      <c r="F3547" s="197"/>
      <c r="G3547" s="197"/>
      <c r="H3547" s="232"/>
    </row>
    <row r="3548" spans="2:8" s="197" customFormat="1" x14ac:dyDescent="0.25">
      <c r="B3548" s="853"/>
      <c r="C3548" s="854"/>
      <c r="D3548" s="859" t="s">
        <v>148</v>
      </c>
      <c r="E3548" s="860"/>
      <c r="F3548" s="861"/>
      <c r="G3548" s="198" t="s">
        <v>149</v>
      </c>
      <c r="H3548" s="199" t="s">
        <v>150</v>
      </c>
    </row>
    <row r="3549" spans="2:8" s="197" customFormat="1" x14ac:dyDescent="0.25">
      <c r="B3549" s="855"/>
      <c r="C3549" s="856"/>
      <c r="D3549" s="862"/>
      <c r="E3549" s="863"/>
      <c r="F3549" s="864"/>
      <c r="G3549" s="59" t="s">
        <v>151</v>
      </c>
      <c r="H3549" s="200"/>
    </row>
    <row r="3550" spans="2:8" s="197" customFormat="1" x14ac:dyDescent="0.25">
      <c r="B3550" s="855"/>
      <c r="C3550" s="856"/>
      <c r="D3550" s="862"/>
      <c r="E3550" s="863"/>
      <c r="F3550" s="864"/>
      <c r="G3550" s="59" t="s">
        <v>152</v>
      </c>
      <c r="H3550" s="201">
        <v>44901</v>
      </c>
    </row>
    <row r="3551" spans="2:8" s="197" customFormat="1" x14ac:dyDescent="0.25">
      <c r="B3551" s="857"/>
      <c r="C3551" s="858"/>
      <c r="D3551" s="865"/>
      <c r="E3551" s="866"/>
      <c r="F3551" s="867"/>
      <c r="G3551" s="62"/>
      <c r="H3551" s="202"/>
    </row>
    <row r="3552" spans="2:8" s="197" customFormat="1" x14ac:dyDescent="0.25">
      <c r="B3552" s="203"/>
      <c r="C3552" s="65"/>
      <c r="D3552" s="66"/>
      <c r="E3552" s="66"/>
      <c r="F3552" s="67"/>
      <c r="G3552" s="65"/>
      <c r="H3552" s="204"/>
    </row>
    <row r="3553" spans="2:14" s="197" customFormat="1" ht="25.5" customHeight="1" x14ac:dyDescent="0.25">
      <c r="B3553" s="205" t="s">
        <v>153</v>
      </c>
      <c r="C3553" s="868" t="str">
        <f>+PRESUPUESTO!F77</f>
        <v>SUMINISTRO E INSTALACION DE AIRE ACONDICIONADO MINI SPLIT 12000 BTU. Incluye Kit de instalacion de tuberia de cobre recubierta con rubatex y cinta vinilo hasta 4 mts.</v>
      </c>
      <c r="D3553" s="868"/>
      <c r="E3553" s="868"/>
      <c r="F3553" s="868"/>
      <c r="G3553" s="868"/>
      <c r="H3553" s="206" t="s">
        <v>154</v>
      </c>
    </row>
    <row r="3554" spans="2:14" s="197" customFormat="1" ht="25.5" customHeight="1" x14ac:dyDescent="0.25">
      <c r="B3554" s="648">
        <f>+PRESUPUESTO!B77</f>
        <v>12.01</v>
      </c>
      <c r="C3554" s="868"/>
      <c r="D3554" s="868"/>
      <c r="E3554" s="868"/>
      <c r="F3554" s="868"/>
      <c r="G3554" s="868"/>
      <c r="H3554" s="206" t="str">
        <f>+PRESUPUESTO!G77</f>
        <v>UND</v>
      </c>
    </row>
    <row r="3555" spans="2:14" s="197" customFormat="1" x14ac:dyDescent="0.25">
      <c r="B3555" s="208" t="s">
        <v>155</v>
      </c>
      <c r="C3555" s="65"/>
      <c r="D3555" s="66"/>
      <c r="E3555" s="66"/>
      <c r="F3555" s="67"/>
      <c r="G3555" s="65"/>
      <c r="H3555" s="204"/>
    </row>
    <row r="3556" spans="2:14" s="197" customFormat="1" x14ac:dyDescent="0.25">
      <c r="B3556" s="209" t="s">
        <v>156</v>
      </c>
      <c r="C3556" s="74"/>
      <c r="D3556" s="75" t="s">
        <v>157</v>
      </c>
      <c r="E3556" s="75" t="s">
        <v>158</v>
      </c>
      <c r="F3556" s="75" t="s">
        <v>159</v>
      </c>
      <c r="G3556" s="76" t="s">
        <v>160</v>
      </c>
      <c r="H3556" s="210"/>
    </row>
    <row r="3557" spans="2:14" s="197" customFormat="1" ht="14.45" customHeight="1" x14ac:dyDescent="0.25">
      <c r="B3557" s="872" t="s">
        <v>161</v>
      </c>
      <c r="C3557" s="872"/>
      <c r="D3557" s="157" t="s">
        <v>162</v>
      </c>
      <c r="E3557" s="297">
        <v>0.3</v>
      </c>
      <c r="F3557" s="279">
        <v>75278.888888888381</v>
      </c>
      <c r="G3557" s="280">
        <f>F3557*E3557</f>
        <v>22583.666666666515</v>
      </c>
      <c r="H3557" s="878"/>
    </row>
    <row r="3558" spans="2:14" s="197" customFormat="1" x14ac:dyDescent="0.25">
      <c r="B3558" s="872" t="s">
        <v>407</v>
      </c>
      <c r="C3558" s="872"/>
      <c r="D3558" s="157" t="s">
        <v>298</v>
      </c>
      <c r="E3558" s="338">
        <v>0.6</v>
      </c>
      <c r="F3558" s="371">
        <f>+F1482</f>
        <v>0</v>
      </c>
      <c r="G3558" s="372">
        <f>+F3558*E3558</f>
        <v>0</v>
      </c>
      <c r="H3558" s="879"/>
    </row>
    <row r="3559" spans="2:14" s="197" customFormat="1" ht="15" customHeight="1" x14ac:dyDescent="0.25">
      <c r="B3559" s="872"/>
      <c r="C3559" s="872"/>
      <c r="D3559" s="157"/>
      <c r="E3559" s="157"/>
      <c r="F3559" s="279"/>
      <c r="G3559" s="372">
        <f>+F3559*E3559</f>
        <v>0</v>
      </c>
      <c r="H3559" s="879"/>
      <c r="K3559" s="334"/>
    </row>
    <row r="3560" spans="2:14" s="197" customFormat="1" ht="15" customHeight="1" x14ac:dyDescent="0.25">
      <c r="B3560" s="872"/>
      <c r="C3560" s="872"/>
      <c r="D3560" s="157"/>
      <c r="E3560" s="157"/>
      <c r="F3560" s="279"/>
      <c r="G3560" s="372">
        <f>+F3560*E3560</f>
        <v>0</v>
      </c>
      <c r="H3560" s="880"/>
      <c r="K3560" s="212"/>
    </row>
    <row r="3561" spans="2:14" s="197" customFormat="1" x14ac:dyDescent="0.25">
      <c r="B3561" s="213"/>
      <c r="C3561" s="175"/>
      <c r="D3561" s="176"/>
      <c r="E3561" s="176"/>
      <c r="F3561" s="177"/>
      <c r="G3561" s="178" t="s">
        <v>165</v>
      </c>
      <c r="H3561" s="373">
        <f>+SUM(G3557:G3560)</f>
        <v>22583.666666666515</v>
      </c>
    </row>
    <row r="3562" spans="2:14" s="197" customFormat="1" x14ac:dyDescent="0.25">
      <c r="B3562" s="213"/>
      <c r="C3562" s="175"/>
      <c r="D3562" s="176"/>
      <c r="E3562" s="176"/>
      <c r="F3562" s="177"/>
      <c r="G3562" s="175"/>
      <c r="H3562" s="204"/>
      <c r="K3562" s="215"/>
    </row>
    <row r="3563" spans="2:14" s="197" customFormat="1" x14ac:dyDescent="0.25">
      <c r="B3563" s="216" t="s">
        <v>166</v>
      </c>
      <c r="C3563" s="175"/>
      <c r="D3563" s="176"/>
      <c r="E3563" s="176"/>
      <c r="F3563" s="177"/>
      <c r="G3563" s="175"/>
      <c r="H3563" s="204"/>
      <c r="K3563" s="212"/>
    </row>
    <row r="3564" spans="2:14" s="197" customFormat="1" x14ac:dyDescent="0.25">
      <c r="B3564" s="209" t="s">
        <v>156</v>
      </c>
      <c r="C3564" s="74"/>
      <c r="D3564" s="75" t="s">
        <v>157</v>
      </c>
      <c r="E3564" s="75" t="s">
        <v>158</v>
      </c>
      <c r="F3564" s="158" t="s">
        <v>160</v>
      </c>
      <c r="G3564" s="76" t="s">
        <v>167</v>
      </c>
      <c r="H3564" s="210"/>
    </row>
    <row r="3565" spans="2:14" s="197" customFormat="1" x14ac:dyDescent="0.25">
      <c r="B3565" s="876" t="s">
        <v>297</v>
      </c>
      <c r="C3565" s="881"/>
      <c r="D3565" s="300" t="s">
        <v>162</v>
      </c>
      <c r="E3565" s="300">
        <v>1</v>
      </c>
      <c r="F3565" s="374">
        <v>124800</v>
      </c>
      <c r="G3565" s="375">
        <f t="shared" ref="G3565:G3572" si="81">F3565*E3565</f>
        <v>124800</v>
      </c>
      <c r="H3565" s="878"/>
      <c r="K3565" s="197">
        <v>0.88</v>
      </c>
      <c r="L3565" s="197">
        <v>2.7</v>
      </c>
      <c r="M3565" s="197">
        <v>1</v>
      </c>
      <c r="N3565" s="197">
        <f>K3565*L3565*M3565</f>
        <v>2.3760000000000003</v>
      </c>
    </row>
    <row r="3566" spans="2:14" s="197" customFormat="1" ht="14.45" customHeight="1" x14ac:dyDescent="0.25">
      <c r="B3566" s="877" t="s">
        <v>497</v>
      </c>
      <c r="C3566" s="869"/>
      <c r="D3566" s="157" t="s">
        <v>16</v>
      </c>
      <c r="E3566" s="157">
        <v>1</v>
      </c>
      <c r="F3566" s="369">
        <v>5883</v>
      </c>
      <c r="G3566" s="372">
        <f t="shared" si="81"/>
        <v>5883</v>
      </c>
      <c r="H3566" s="879"/>
      <c r="K3566" s="197">
        <v>0.5</v>
      </c>
      <c r="L3566" s="197">
        <v>2.7</v>
      </c>
      <c r="M3566" s="197">
        <v>1</v>
      </c>
      <c r="N3566" s="197">
        <f t="shared" ref="N3566:N3573" si="82">K3566*L3566*M3566</f>
        <v>1.35</v>
      </c>
    </row>
    <row r="3567" spans="2:14" s="197" customFormat="1" ht="15" customHeight="1" x14ac:dyDescent="0.25">
      <c r="B3567" s="875" t="s">
        <v>498</v>
      </c>
      <c r="C3567" s="875"/>
      <c r="D3567" s="157" t="s">
        <v>16</v>
      </c>
      <c r="E3567" s="165">
        <v>4</v>
      </c>
      <c r="F3567" s="370">
        <v>2450</v>
      </c>
      <c r="G3567" s="372">
        <f t="shared" si="81"/>
        <v>9800</v>
      </c>
      <c r="H3567" s="879"/>
      <c r="K3567" s="197">
        <v>0.88</v>
      </c>
      <c r="L3567" s="197">
        <v>1.2</v>
      </c>
      <c r="M3567" s="197">
        <v>1</v>
      </c>
      <c r="N3567" s="197">
        <f t="shared" si="82"/>
        <v>1.056</v>
      </c>
    </row>
    <row r="3568" spans="2:14" s="197" customFormat="1" x14ac:dyDescent="0.25">
      <c r="B3568" s="875" t="s">
        <v>499</v>
      </c>
      <c r="C3568" s="875"/>
      <c r="D3568" s="157" t="s">
        <v>500</v>
      </c>
      <c r="E3568" s="165">
        <v>1</v>
      </c>
      <c r="F3568" s="370">
        <v>2100000</v>
      </c>
      <c r="G3568" s="372">
        <f t="shared" si="81"/>
        <v>2100000</v>
      </c>
      <c r="H3568" s="879"/>
      <c r="K3568" s="197">
        <v>0.44</v>
      </c>
      <c r="L3568" s="197">
        <v>0.9</v>
      </c>
      <c r="M3568" s="197">
        <v>1</v>
      </c>
      <c r="N3568" s="197">
        <f t="shared" si="82"/>
        <v>0.39600000000000002</v>
      </c>
    </row>
    <row r="3569" spans="2:14" s="197" customFormat="1" x14ac:dyDescent="0.25">
      <c r="B3569" s="875" t="s">
        <v>501</v>
      </c>
      <c r="C3569" s="875"/>
      <c r="D3569" s="157" t="s">
        <v>20</v>
      </c>
      <c r="E3569" s="165">
        <v>1</v>
      </c>
      <c r="F3569" s="370">
        <v>145000</v>
      </c>
      <c r="G3569" s="372">
        <f t="shared" si="81"/>
        <v>145000</v>
      </c>
      <c r="H3569" s="879"/>
      <c r="K3569" s="197">
        <v>0.5</v>
      </c>
      <c r="L3569" s="197">
        <v>0.9</v>
      </c>
      <c r="M3569" s="197">
        <v>1</v>
      </c>
      <c r="N3569" s="197">
        <f t="shared" si="82"/>
        <v>0.45</v>
      </c>
    </row>
    <row r="3570" spans="2:14" s="197" customFormat="1" ht="15" customHeight="1" x14ac:dyDescent="0.25">
      <c r="B3570" s="872"/>
      <c r="C3570" s="872"/>
      <c r="D3570" s="157"/>
      <c r="E3570" s="165"/>
      <c r="F3570" s="370"/>
      <c r="G3570" s="372">
        <f t="shared" si="81"/>
        <v>0</v>
      </c>
      <c r="H3570" s="879"/>
      <c r="K3570" s="197">
        <v>1.76</v>
      </c>
      <c r="L3570" s="197">
        <v>0.5</v>
      </c>
      <c r="M3570" s="197">
        <v>1</v>
      </c>
      <c r="N3570" s="197">
        <f t="shared" si="82"/>
        <v>0.88</v>
      </c>
    </row>
    <row r="3571" spans="2:14" s="197" customFormat="1" x14ac:dyDescent="0.25">
      <c r="B3571" s="875"/>
      <c r="C3571" s="875"/>
      <c r="D3571" s="157"/>
      <c r="E3571" s="165"/>
      <c r="F3571" s="370"/>
      <c r="G3571" s="372">
        <f t="shared" si="81"/>
        <v>0</v>
      </c>
      <c r="H3571" s="879"/>
      <c r="K3571" s="197">
        <v>0.88</v>
      </c>
      <c r="L3571" s="197">
        <v>0.5</v>
      </c>
      <c r="M3571" s="197">
        <v>2</v>
      </c>
      <c r="N3571" s="197">
        <f t="shared" si="82"/>
        <v>0.88</v>
      </c>
    </row>
    <row r="3572" spans="2:14" s="197" customFormat="1" x14ac:dyDescent="0.25">
      <c r="B3572" s="875"/>
      <c r="C3572" s="875"/>
      <c r="D3572" s="157"/>
      <c r="E3572" s="165"/>
      <c r="F3572" s="370"/>
      <c r="G3572" s="372">
        <f t="shared" si="81"/>
        <v>0</v>
      </c>
      <c r="H3572" s="880"/>
      <c r="K3572" s="197">
        <v>0.5</v>
      </c>
      <c r="L3572" s="197">
        <v>0.7</v>
      </c>
      <c r="M3572" s="197">
        <v>4</v>
      </c>
      <c r="N3572" s="197">
        <f t="shared" si="82"/>
        <v>1.4</v>
      </c>
    </row>
    <row r="3573" spans="2:14" s="197" customFormat="1" x14ac:dyDescent="0.25">
      <c r="B3573" s="213"/>
      <c r="C3573" s="175"/>
      <c r="D3573" s="176"/>
      <c r="E3573" s="176"/>
      <c r="F3573" s="177"/>
      <c r="G3573" s="178" t="s">
        <v>165</v>
      </c>
      <c r="H3573" s="373">
        <f>+SUM(G3565:G3572)</f>
        <v>2385483</v>
      </c>
      <c r="K3573" s="197">
        <v>0.44</v>
      </c>
      <c r="L3573" s="197">
        <v>0.5</v>
      </c>
      <c r="M3573" s="197">
        <v>1</v>
      </c>
      <c r="N3573" s="197">
        <f t="shared" si="82"/>
        <v>0.22</v>
      </c>
    </row>
    <row r="3574" spans="2:14" s="197" customFormat="1" x14ac:dyDescent="0.25">
      <c r="B3574" s="213"/>
      <c r="C3574" s="175"/>
      <c r="D3574" s="176"/>
      <c r="E3574" s="176"/>
      <c r="F3574" s="177"/>
      <c r="G3574" s="175"/>
      <c r="H3574" s="204"/>
    </row>
    <row r="3575" spans="2:14" s="197" customFormat="1" x14ac:dyDescent="0.25">
      <c r="B3575" s="216" t="s">
        <v>174</v>
      </c>
      <c r="C3575" s="175"/>
      <c r="D3575" s="176"/>
      <c r="E3575" s="176"/>
      <c r="F3575" s="177"/>
      <c r="G3575" s="175"/>
      <c r="H3575" s="204"/>
      <c r="M3575" s="435" t="s">
        <v>460</v>
      </c>
      <c r="N3575" s="197">
        <f>SUM(N3565:N3573)</f>
        <v>9.0080000000000009</v>
      </c>
    </row>
    <row r="3576" spans="2:14" s="197" customFormat="1" x14ac:dyDescent="0.25">
      <c r="B3576" s="209" t="s">
        <v>156</v>
      </c>
      <c r="C3576" s="74"/>
      <c r="D3576" s="75" t="s">
        <v>175</v>
      </c>
      <c r="E3576" s="75" t="s">
        <v>176</v>
      </c>
      <c r="F3576" s="158" t="s">
        <v>177</v>
      </c>
      <c r="G3576" s="76" t="s">
        <v>178</v>
      </c>
      <c r="H3576" s="218" t="s">
        <v>160</v>
      </c>
    </row>
    <row r="3577" spans="2:14" s="197" customFormat="1" x14ac:dyDescent="0.25">
      <c r="B3577" s="876"/>
      <c r="C3577" s="876"/>
      <c r="D3577" s="157"/>
      <c r="E3577" s="165"/>
      <c r="F3577" s="166"/>
      <c r="G3577" s="372">
        <f>F3577*E3577</f>
        <v>0</v>
      </c>
      <c r="H3577" s="376">
        <f>+E3577*F3577*G3577</f>
        <v>0</v>
      </c>
    </row>
    <row r="3578" spans="2:14" s="197" customFormat="1" x14ac:dyDescent="0.25">
      <c r="B3578" s="869"/>
      <c r="C3578" s="869"/>
      <c r="D3578" s="157"/>
      <c r="E3578" s="165"/>
      <c r="F3578" s="167"/>
      <c r="G3578" s="372">
        <f>F3578*E3578</f>
        <v>0</v>
      </c>
      <c r="H3578" s="376">
        <f>+E3578*F3578*G3578</f>
        <v>0</v>
      </c>
    </row>
    <row r="3579" spans="2:14" s="197" customFormat="1" x14ac:dyDescent="0.25">
      <c r="B3579" s="875"/>
      <c r="C3579" s="875"/>
      <c r="D3579" s="157"/>
      <c r="E3579" s="165"/>
      <c r="F3579" s="168"/>
      <c r="G3579" s="372">
        <f>F3579*E3579</f>
        <v>0</v>
      </c>
      <c r="H3579" s="376">
        <f>+E3579*F3579*G3579</f>
        <v>0</v>
      </c>
    </row>
    <row r="3580" spans="2:14" s="197" customFormat="1" x14ac:dyDescent="0.25">
      <c r="B3580" s="213"/>
      <c r="C3580" s="175"/>
      <c r="D3580" s="176"/>
      <c r="E3580" s="176"/>
      <c r="F3580" s="177"/>
      <c r="G3580" s="178" t="s">
        <v>165</v>
      </c>
      <c r="H3580" s="373">
        <f>+SUM(H3577:H3579)</f>
        <v>0</v>
      </c>
    </row>
    <row r="3581" spans="2:14" s="197" customFormat="1" x14ac:dyDescent="0.25">
      <c r="B3581" s="213"/>
      <c r="C3581" s="175"/>
      <c r="D3581" s="176"/>
      <c r="E3581" s="176"/>
      <c r="F3581" s="177"/>
      <c r="G3581" s="175"/>
      <c r="H3581" s="204"/>
    </row>
    <row r="3582" spans="2:14" s="197" customFormat="1" x14ac:dyDescent="0.25">
      <c r="B3582" s="216" t="s">
        <v>179</v>
      </c>
      <c r="C3582" s="175"/>
      <c r="D3582" s="176"/>
      <c r="E3582" s="176"/>
      <c r="F3582" s="177"/>
      <c r="G3582" s="175"/>
      <c r="H3582" s="204"/>
    </row>
    <row r="3583" spans="2:14" s="197" customFormat="1" x14ac:dyDescent="0.25">
      <c r="B3583" s="220" t="s">
        <v>180</v>
      </c>
      <c r="C3583" s="169" t="s">
        <v>181</v>
      </c>
      <c r="D3583" s="75" t="s">
        <v>182</v>
      </c>
      <c r="E3583" s="75" t="s">
        <v>183</v>
      </c>
      <c r="F3583" s="158" t="s">
        <v>184</v>
      </c>
      <c r="G3583" s="170" t="s">
        <v>185</v>
      </c>
      <c r="H3583" s="210"/>
    </row>
    <row r="3584" spans="2:14" s="197" customFormat="1" x14ac:dyDescent="0.25">
      <c r="B3584" s="221" t="s">
        <v>81</v>
      </c>
      <c r="C3584" s="110">
        <f>+VLOOKUP(B3584,MO!$D$13:$E$80,2,FALSE)</f>
        <v>94900</v>
      </c>
      <c r="D3584" s="303">
        <v>0.85</v>
      </c>
      <c r="E3584" s="372">
        <f>C3584+(C3584*D3584)</f>
        <v>175565</v>
      </c>
      <c r="F3584" s="172">
        <v>2</v>
      </c>
      <c r="G3584" s="377">
        <f>+E3584/F3584</f>
        <v>87782.5</v>
      </c>
      <c r="H3584" s="878"/>
    </row>
    <row r="3585" spans="2:8" s="197" customFormat="1" x14ac:dyDescent="0.25">
      <c r="B3585" s="221" t="s">
        <v>86</v>
      </c>
      <c r="C3585" s="110">
        <v>94900</v>
      </c>
      <c r="D3585" s="303">
        <v>0.85</v>
      </c>
      <c r="E3585" s="372">
        <f>C3585+(C3585*D3585)</f>
        <v>175565</v>
      </c>
      <c r="F3585" s="172">
        <f>+F3584</f>
        <v>2</v>
      </c>
      <c r="G3585" s="377">
        <f>+E3585/F3585</f>
        <v>87782.5</v>
      </c>
      <c r="H3585" s="879"/>
    </row>
    <row r="3586" spans="2:8" s="197" customFormat="1" x14ac:dyDescent="0.25">
      <c r="B3586" s="223"/>
      <c r="C3586" s="110"/>
      <c r="D3586" s="303"/>
      <c r="E3586" s="224"/>
      <c r="F3586" s="172"/>
      <c r="G3586" s="377"/>
      <c r="H3586" s="880"/>
    </row>
    <row r="3587" spans="2:8" s="197" customFormat="1" x14ac:dyDescent="0.25">
      <c r="B3587" s="203"/>
      <c r="C3587" s="65"/>
      <c r="D3587" s="66"/>
      <c r="E3587" s="66"/>
      <c r="F3587" s="67"/>
      <c r="G3587" s="115" t="s">
        <v>165</v>
      </c>
      <c r="H3587" s="373">
        <f>+SUM(G3584:G3586)</f>
        <v>175565</v>
      </c>
    </row>
    <row r="3588" spans="2:8" s="197" customFormat="1" x14ac:dyDescent="0.25">
      <c r="B3588" s="203"/>
      <c r="C3588" s="65"/>
      <c r="D3588" s="66"/>
      <c r="E3588" s="66"/>
      <c r="F3588" s="67"/>
      <c r="G3588" s="65"/>
      <c r="H3588" s="225"/>
    </row>
    <row r="3589" spans="2:8" s="197" customFormat="1" ht="15.75" x14ac:dyDescent="0.25">
      <c r="B3589" s="203"/>
      <c r="C3589" s="65"/>
      <c r="D3589" s="66"/>
      <c r="E3589" s="66"/>
      <c r="F3589" s="117" t="s">
        <v>186</v>
      </c>
      <c r="G3589" s="118"/>
      <c r="H3589" s="119">
        <f>ROUND(H3587+H3580+H3573+H3561,0)</f>
        <v>2583632</v>
      </c>
    </row>
    <row r="3590" spans="2:8" s="197" customFormat="1" x14ac:dyDescent="0.25">
      <c r="B3590" s="203"/>
      <c r="C3590" s="65"/>
      <c r="D3590" s="66"/>
      <c r="E3590" s="66"/>
      <c r="F3590" s="67"/>
      <c r="G3590" s="65"/>
      <c r="H3590" s="204"/>
    </row>
    <row r="3591" spans="2:8" s="197" customFormat="1" x14ac:dyDescent="0.25">
      <c r="B3591" s="208" t="s">
        <v>187</v>
      </c>
      <c r="C3591" s="65"/>
      <c r="D3591" s="66"/>
      <c r="E3591" s="66"/>
      <c r="F3591" s="67"/>
      <c r="G3591" s="65"/>
      <c r="H3591" s="204"/>
    </row>
    <row r="3592" spans="2:8" s="197" customFormat="1" x14ac:dyDescent="0.25">
      <c r="B3592" s="226" t="s">
        <v>31</v>
      </c>
      <c r="C3592" s="121"/>
      <c r="D3592" s="122"/>
      <c r="E3592" s="122"/>
      <c r="F3592" s="123" t="s">
        <v>72</v>
      </c>
      <c r="G3592" s="124"/>
      <c r="H3592" s="210"/>
    </row>
    <row r="3593" spans="2:8" s="197" customFormat="1" x14ac:dyDescent="0.25">
      <c r="B3593" s="851" t="s">
        <v>24</v>
      </c>
      <c r="C3593" s="851"/>
      <c r="D3593" s="125"/>
      <c r="E3593" s="125"/>
      <c r="F3593" s="126">
        <f>+F3124</f>
        <v>0.2</v>
      </c>
      <c r="G3593" s="127"/>
      <c r="H3593" s="378">
        <f>H3589*F3593</f>
        <v>516726.4</v>
      </c>
    </row>
    <row r="3594" spans="2:8" s="197" customFormat="1" x14ac:dyDescent="0.25">
      <c r="B3594" s="851" t="s">
        <v>25</v>
      </c>
      <c r="C3594" s="851"/>
      <c r="D3594" s="125"/>
      <c r="E3594" s="125"/>
      <c r="F3594" s="126">
        <f>+F3125</f>
        <v>0.05</v>
      </c>
      <c r="G3594" s="127"/>
      <c r="H3594" s="378">
        <f>H3589*F3594</f>
        <v>129181.6</v>
      </c>
    </row>
    <row r="3595" spans="2:8" s="197" customFormat="1" x14ac:dyDescent="0.25">
      <c r="B3595" s="852" t="s">
        <v>27</v>
      </c>
      <c r="C3595" s="852"/>
      <c r="D3595" s="125"/>
      <c r="E3595" s="125"/>
      <c r="F3595" s="126">
        <f>+F3126</f>
        <v>0.05</v>
      </c>
      <c r="G3595" s="127"/>
      <c r="H3595" s="378">
        <f>H3589*F3595</f>
        <v>129181.6</v>
      </c>
    </row>
    <row r="3596" spans="2:8" s="197" customFormat="1" x14ac:dyDescent="0.25">
      <c r="B3596" s="203"/>
      <c r="C3596" s="65"/>
      <c r="D3596" s="66"/>
      <c r="E3596" s="66"/>
      <c r="F3596" s="67"/>
      <c r="G3596" s="115" t="s">
        <v>165</v>
      </c>
      <c r="H3596" s="373">
        <f>+SUM(H3593:H3595)</f>
        <v>775089.6</v>
      </c>
    </row>
    <row r="3597" spans="2:8" s="197" customFormat="1" x14ac:dyDescent="0.25">
      <c r="B3597" s="203"/>
      <c r="C3597" s="65"/>
      <c r="D3597" s="66"/>
      <c r="E3597" s="66"/>
      <c r="F3597" s="67"/>
      <c r="G3597" s="65"/>
      <c r="H3597" s="204"/>
    </row>
    <row r="3598" spans="2:8" s="197" customFormat="1" x14ac:dyDescent="0.25">
      <c r="B3598" s="203"/>
      <c r="C3598" s="129" t="s">
        <v>188</v>
      </c>
      <c r="D3598" s="66"/>
      <c r="E3598" s="66"/>
      <c r="F3598" s="117" t="s">
        <v>189</v>
      </c>
      <c r="G3598" s="118"/>
      <c r="H3598" s="379">
        <f>H3589+H3596</f>
        <v>3358721.6</v>
      </c>
    </row>
    <row r="3599" spans="2:8" s="197" customFormat="1" x14ac:dyDescent="0.25">
      <c r="B3599" s="229"/>
      <c r="C3599" s="185"/>
      <c r="D3599" s="185"/>
      <c r="E3599" s="185"/>
      <c r="F3599" s="185"/>
      <c r="G3599" s="185"/>
      <c r="H3599" s="230"/>
    </row>
    <row r="3600" spans="2:8" s="197" customFormat="1" x14ac:dyDescent="0.25">
      <c r="B3600" s="229"/>
      <c r="C3600" s="185"/>
      <c r="D3600" s="185"/>
      <c r="E3600" s="185"/>
      <c r="F3600" s="134" t="s">
        <v>190</v>
      </c>
      <c r="G3600" s="185"/>
      <c r="H3600" s="230"/>
    </row>
    <row r="3601" spans="2:8" s="197" customFormat="1" x14ac:dyDescent="0.25">
      <c r="B3601" s="229"/>
      <c r="C3601" s="185"/>
      <c r="D3601" s="185"/>
      <c r="E3601" s="185"/>
      <c r="F3601" s="134" t="s">
        <v>191</v>
      </c>
      <c r="G3601" s="185"/>
      <c r="H3601" s="230"/>
    </row>
    <row r="3602" spans="2:8" s="197" customFormat="1" x14ac:dyDescent="0.25">
      <c r="B3602" s="229"/>
      <c r="C3602" s="185"/>
      <c r="D3602" s="185"/>
      <c r="E3602" s="185"/>
      <c r="F3602" s="134" t="s">
        <v>192</v>
      </c>
      <c r="G3602" s="185"/>
      <c r="H3602" s="230"/>
    </row>
    <row r="3603" spans="2:8" s="197" customFormat="1" x14ac:dyDescent="0.25">
      <c r="B3603" s="229"/>
      <c r="C3603" s="185"/>
      <c r="D3603" s="185"/>
      <c r="E3603" s="185"/>
      <c r="F3603" s="134" t="s">
        <v>193</v>
      </c>
      <c r="G3603" s="185"/>
      <c r="H3603" s="230"/>
    </row>
    <row r="3604" spans="2:8" s="197" customFormat="1" x14ac:dyDescent="0.25">
      <c r="B3604" s="229"/>
      <c r="C3604" s="185"/>
      <c r="D3604" s="185"/>
      <c r="E3604" s="185"/>
      <c r="F3604" s="185"/>
      <c r="G3604" s="185"/>
      <c r="H3604" s="230"/>
    </row>
    <row r="3605" spans="2:8" s="197" customFormat="1" x14ac:dyDescent="0.25">
      <c r="B3605" s="229"/>
      <c r="C3605" s="135" t="s">
        <v>194</v>
      </c>
      <c r="D3605" s="185"/>
      <c r="E3605" s="185"/>
      <c r="F3605" s="185"/>
      <c r="G3605" s="185"/>
      <c r="H3605" s="230"/>
    </row>
    <row r="3606" spans="2:8" s="197" customFormat="1" x14ac:dyDescent="0.25">
      <c r="B3606" s="229"/>
      <c r="C3606" s="136" t="s">
        <v>195</v>
      </c>
      <c r="D3606" s="185"/>
      <c r="E3606" s="185"/>
      <c r="F3606" s="185"/>
      <c r="G3606" s="185"/>
      <c r="H3606" s="230"/>
    </row>
    <row r="3607" spans="2:8" s="197" customFormat="1" x14ac:dyDescent="0.25">
      <c r="B3607" s="229"/>
      <c r="C3607" s="137">
        <v>1</v>
      </c>
      <c r="D3607" s="185"/>
      <c r="E3607" s="185"/>
      <c r="F3607" s="185"/>
      <c r="G3607" s="185"/>
      <c r="H3607" s="230"/>
    </row>
    <row r="3608" spans="2:8" s="197" customFormat="1" x14ac:dyDescent="0.25">
      <c r="B3608" s="229"/>
      <c r="C3608" s="137">
        <v>2</v>
      </c>
      <c r="D3608" s="185"/>
      <c r="E3608" s="185"/>
      <c r="F3608" s="185"/>
      <c r="G3608" s="185"/>
      <c r="H3608" s="230"/>
    </row>
    <row r="3609" spans="2:8" s="197" customFormat="1" x14ac:dyDescent="0.25">
      <c r="B3609" s="229"/>
      <c r="C3609" s="137">
        <v>3</v>
      </c>
      <c r="D3609" s="185"/>
      <c r="E3609" s="185"/>
      <c r="F3609" s="185"/>
      <c r="G3609" s="185"/>
      <c r="H3609" s="230"/>
    </row>
    <row r="3610" spans="2:8" s="197" customFormat="1" x14ac:dyDescent="0.25">
      <c r="B3610" s="229"/>
      <c r="C3610" s="137"/>
      <c r="D3610" s="185"/>
      <c r="E3610" s="185"/>
      <c r="F3610" s="134" t="s">
        <v>190</v>
      </c>
      <c r="G3610" s="185"/>
      <c r="H3610" s="230"/>
    </row>
    <row r="3611" spans="2:8" s="197" customFormat="1" x14ac:dyDescent="0.25">
      <c r="B3611" s="229"/>
      <c r="C3611" s="185"/>
      <c r="D3611" s="185"/>
      <c r="E3611" s="185"/>
      <c r="F3611" s="134" t="s">
        <v>191</v>
      </c>
      <c r="G3611" s="185"/>
      <c r="H3611" s="230"/>
    </row>
    <row r="3612" spans="2:8" s="197" customFormat="1" x14ac:dyDescent="0.25">
      <c r="B3612" s="229"/>
      <c r="C3612" s="185"/>
      <c r="D3612" s="185"/>
      <c r="E3612" s="185"/>
      <c r="F3612" s="134" t="s">
        <v>196</v>
      </c>
      <c r="G3612" s="185"/>
      <c r="H3612" s="230"/>
    </row>
    <row r="3613" spans="2:8" s="197" customFormat="1" x14ac:dyDescent="0.25">
      <c r="B3613" s="229"/>
      <c r="C3613" s="185"/>
      <c r="D3613" s="185"/>
      <c r="E3613" s="185"/>
      <c r="F3613" s="134" t="s">
        <v>193</v>
      </c>
      <c r="G3613" s="185"/>
      <c r="H3613" s="230"/>
    </row>
    <row r="3614" spans="2:8" s="197" customFormat="1" x14ac:dyDescent="0.25">
      <c r="B3614" s="231"/>
      <c r="H3614" s="232"/>
    </row>
    <row r="3615" spans="2:8" s="197" customFormat="1" x14ac:dyDescent="0.25">
      <c r="B3615" s="853"/>
      <c r="C3615" s="854"/>
      <c r="D3615" s="859" t="s">
        <v>148</v>
      </c>
      <c r="E3615" s="860"/>
      <c r="F3615" s="861"/>
      <c r="G3615" s="198" t="s">
        <v>149</v>
      </c>
      <c r="H3615" s="199" t="s">
        <v>150</v>
      </c>
    </row>
    <row r="3616" spans="2:8" s="197" customFormat="1" x14ac:dyDescent="0.25">
      <c r="B3616" s="855"/>
      <c r="C3616" s="856"/>
      <c r="D3616" s="862"/>
      <c r="E3616" s="863"/>
      <c r="F3616" s="864"/>
      <c r="G3616" s="59" t="s">
        <v>151</v>
      </c>
      <c r="H3616" s="200"/>
    </row>
    <row r="3617" spans="2:14" s="197" customFormat="1" x14ac:dyDescent="0.25">
      <c r="B3617" s="855"/>
      <c r="C3617" s="856"/>
      <c r="D3617" s="862"/>
      <c r="E3617" s="863"/>
      <c r="F3617" s="864"/>
      <c r="G3617" s="59" t="s">
        <v>152</v>
      </c>
      <c r="H3617" s="201">
        <v>44901</v>
      </c>
    </row>
    <row r="3618" spans="2:14" s="197" customFormat="1" x14ac:dyDescent="0.25">
      <c r="B3618" s="857"/>
      <c r="C3618" s="858"/>
      <c r="D3618" s="865"/>
      <c r="E3618" s="866"/>
      <c r="F3618" s="867"/>
      <c r="G3618" s="62"/>
      <c r="H3618" s="202"/>
    </row>
    <row r="3619" spans="2:14" s="197" customFormat="1" x14ac:dyDescent="0.25">
      <c r="B3619" s="203"/>
      <c r="C3619" s="65"/>
      <c r="D3619" s="66"/>
      <c r="E3619" s="66"/>
      <c r="F3619" s="67"/>
      <c r="G3619" s="65"/>
      <c r="H3619" s="204"/>
    </row>
    <row r="3620" spans="2:14" s="197" customFormat="1" ht="25.5" customHeight="1" x14ac:dyDescent="0.25">
      <c r="B3620" s="205" t="s">
        <v>153</v>
      </c>
      <c r="C3620" s="868" t="str">
        <f>+PRESUPUESTO!F78</f>
        <v>Suministro e instalacion de TUBERIA EN COBRE DE 1/2" x 15mts.</v>
      </c>
      <c r="D3620" s="868"/>
      <c r="E3620" s="868"/>
      <c r="F3620" s="868"/>
      <c r="G3620" s="868"/>
      <c r="H3620" s="206" t="s">
        <v>154</v>
      </c>
    </row>
    <row r="3621" spans="2:14" s="197" customFormat="1" ht="25.5" customHeight="1" x14ac:dyDescent="0.25">
      <c r="B3621" s="648">
        <f>+PRESUPUESTO!B78</f>
        <v>12.02</v>
      </c>
      <c r="C3621" s="868"/>
      <c r="D3621" s="868"/>
      <c r="E3621" s="868"/>
      <c r="F3621" s="868"/>
      <c r="G3621" s="868"/>
      <c r="H3621" s="206" t="str">
        <f>+PRESUPUESTO!G78</f>
        <v>ROLLO</v>
      </c>
    </row>
    <row r="3622" spans="2:14" s="197" customFormat="1" x14ac:dyDescent="0.25">
      <c r="B3622" s="208" t="s">
        <v>155</v>
      </c>
      <c r="C3622" s="65"/>
      <c r="D3622" s="66"/>
      <c r="E3622" s="66"/>
      <c r="F3622" s="67"/>
      <c r="G3622" s="65"/>
      <c r="H3622" s="204"/>
    </row>
    <row r="3623" spans="2:14" s="197" customFormat="1" x14ac:dyDescent="0.25">
      <c r="B3623" s="209" t="s">
        <v>156</v>
      </c>
      <c r="C3623" s="74"/>
      <c r="D3623" s="75" t="s">
        <v>157</v>
      </c>
      <c r="E3623" s="75" t="s">
        <v>158</v>
      </c>
      <c r="F3623" s="75" t="s">
        <v>159</v>
      </c>
      <c r="G3623" s="76" t="s">
        <v>160</v>
      </c>
      <c r="H3623" s="210"/>
    </row>
    <row r="3624" spans="2:14" s="197" customFormat="1" ht="14.45" customHeight="1" x14ac:dyDescent="0.25">
      <c r="B3624" s="872" t="s">
        <v>161</v>
      </c>
      <c r="C3624" s="872"/>
      <c r="D3624" s="157" t="s">
        <v>162</v>
      </c>
      <c r="E3624" s="347">
        <v>0.1</v>
      </c>
      <c r="F3624" s="164">
        <f>+H3654</f>
        <v>175565</v>
      </c>
      <c r="G3624" s="348">
        <f>F3624*E3624</f>
        <v>17556.5</v>
      </c>
      <c r="H3624" s="878"/>
    </row>
    <row r="3625" spans="2:14" s="197" customFormat="1" x14ac:dyDescent="0.25">
      <c r="B3625" s="872" t="s">
        <v>502</v>
      </c>
      <c r="C3625" s="872"/>
      <c r="D3625" s="157" t="s">
        <v>164</v>
      </c>
      <c r="E3625" s="98">
        <f>1/F3651</f>
        <v>0.5</v>
      </c>
      <c r="F3625" s="371">
        <v>35000</v>
      </c>
      <c r="G3625" s="372">
        <f>+F3625*E3625</f>
        <v>17500</v>
      </c>
      <c r="H3625" s="879"/>
    </row>
    <row r="3626" spans="2:14" s="197" customFormat="1" ht="15" customHeight="1" x14ac:dyDescent="0.25">
      <c r="B3626" s="872"/>
      <c r="C3626" s="872"/>
      <c r="D3626" s="157"/>
      <c r="E3626" s="157"/>
      <c r="F3626" s="164"/>
      <c r="G3626" s="372">
        <f>+F3626*E3626</f>
        <v>0</v>
      </c>
      <c r="H3626" s="879"/>
      <c r="K3626" s="334"/>
    </row>
    <row r="3627" spans="2:14" s="197" customFormat="1" ht="15" customHeight="1" x14ac:dyDescent="0.25">
      <c r="B3627" s="872"/>
      <c r="C3627" s="872"/>
      <c r="D3627" s="157"/>
      <c r="E3627" s="157"/>
      <c r="F3627" s="164"/>
      <c r="G3627" s="372">
        <f>+F3627*E3627</f>
        <v>0</v>
      </c>
      <c r="H3627" s="880"/>
      <c r="K3627" s="212"/>
    </row>
    <row r="3628" spans="2:14" s="197" customFormat="1" x14ac:dyDescent="0.25">
      <c r="B3628" s="213"/>
      <c r="C3628" s="175"/>
      <c r="D3628" s="176"/>
      <c r="E3628" s="176"/>
      <c r="F3628" s="177"/>
      <c r="G3628" s="178" t="s">
        <v>165</v>
      </c>
      <c r="H3628" s="373">
        <f>+SUM(G3624:G3627)</f>
        <v>35056.5</v>
      </c>
    </row>
    <row r="3629" spans="2:14" s="197" customFormat="1" x14ac:dyDescent="0.25">
      <c r="B3629" s="213"/>
      <c r="C3629" s="175"/>
      <c r="D3629" s="176"/>
      <c r="E3629" s="176"/>
      <c r="F3629" s="177"/>
      <c r="G3629" s="175"/>
      <c r="H3629" s="204"/>
      <c r="K3629" s="215"/>
    </row>
    <row r="3630" spans="2:14" s="197" customFormat="1" x14ac:dyDescent="0.25">
      <c r="B3630" s="216" t="s">
        <v>166</v>
      </c>
      <c r="C3630" s="175"/>
      <c r="D3630" s="176"/>
      <c r="E3630" s="176"/>
      <c r="F3630" s="177"/>
      <c r="G3630" s="175"/>
      <c r="H3630" s="204"/>
      <c r="K3630" s="212"/>
    </row>
    <row r="3631" spans="2:14" s="197" customFormat="1" x14ac:dyDescent="0.25">
      <c r="B3631" s="209" t="s">
        <v>156</v>
      </c>
      <c r="C3631" s="74"/>
      <c r="D3631" s="75" t="s">
        <v>157</v>
      </c>
      <c r="E3631" s="75" t="s">
        <v>158</v>
      </c>
      <c r="F3631" s="158" t="s">
        <v>160</v>
      </c>
      <c r="G3631" s="76" t="s">
        <v>167</v>
      </c>
      <c r="H3631" s="210"/>
    </row>
    <row r="3632" spans="2:14" s="197" customFormat="1" x14ac:dyDescent="0.25">
      <c r="B3632" s="876" t="s">
        <v>297</v>
      </c>
      <c r="C3632" s="881"/>
      <c r="D3632" s="300" t="s">
        <v>162</v>
      </c>
      <c r="E3632" s="300">
        <f>+E3624</f>
        <v>0.1</v>
      </c>
      <c r="F3632" s="374">
        <f>+F3624</f>
        <v>175565</v>
      </c>
      <c r="G3632" s="375">
        <f t="shared" ref="G3632:G3639" si="83">F3632*E3632</f>
        <v>17556.5</v>
      </c>
      <c r="H3632" s="878"/>
      <c r="K3632" s="197">
        <v>1.05</v>
      </c>
      <c r="L3632" s="197">
        <v>1.2</v>
      </c>
      <c r="M3632" s="197">
        <v>1</v>
      </c>
      <c r="N3632" s="197">
        <f>K3632*L3632*M3632</f>
        <v>1.26</v>
      </c>
    </row>
    <row r="3633" spans="2:14" s="197" customFormat="1" ht="14.45" customHeight="1" x14ac:dyDescent="0.25">
      <c r="B3633" s="877" t="s">
        <v>503</v>
      </c>
      <c r="C3633" s="869"/>
      <c r="D3633" s="157" t="s">
        <v>293</v>
      </c>
      <c r="E3633" s="157">
        <v>1</v>
      </c>
      <c r="F3633" s="369">
        <v>350000</v>
      </c>
      <c r="G3633" s="372">
        <f t="shared" si="83"/>
        <v>350000</v>
      </c>
      <c r="H3633" s="879"/>
      <c r="K3633" s="197">
        <v>0.5</v>
      </c>
      <c r="L3633" s="197">
        <v>0.9</v>
      </c>
      <c r="M3633" s="197">
        <v>1</v>
      </c>
      <c r="N3633" s="197">
        <f t="shared" ref="N3633:N3640" si="84">K3633*L3633*M3633</f>
        <v>0.45</v>
      </c>
    </row>
    <row r="3634" spans="2:14" s="197" customFormat="1" ht="15" customHeight="1" x14ac:dyDescent="0.25">
      <c r="B3634" s="869" t="s">
        <v>504</v>
      </c>
      <c r="C3634" s="869"/>
      <c r="D3634" s="157" t="s">
        <v>20</v>
      </c>
      <c r="E3634" s="157">
        <v>0.5</v>
      </c>
      <c r="F3634" s="370">
        <v>65000</v>
      </c>
      <c r="G3634" s="372">
        <f t="shared" si="83"/>
        <v>32500</v>
      </c>
      <c r="H3634" s="879"/>
      <c r="K3634" s="197">
        <v>0.45</v>
      </c>
      <c r="L3634" s="197">
        <v>0.9</v>
      </c>
      <c r="M3634" s="197">
        <v>1</v>
      </c>
      <c r="N3634" s="197">
        <f t="shared" si="84"/>
        <v>0.40500000000000003</v>
      </c>
    </row>
    <row r="3635" spans="2:14" s="197" customFormat="1" x14ac:dyDescent="0.25">
      <c r="B3635" s="869"/>
      <c r="C3635" s="869"/>
      <c r="D3635" s="157"/>
      <c r="E3635" s="157"/>
      <c r="F3635" s="370"/>
      <c r="G3635" s="372">
        <f t="shared" si="83"/>
        <v>0</v>
      </c>
      <c r="H3635" s="879"/>
      <c r="K3635" s="197">
        <v>0.45</v>
      </c>
      <c r="L3635" s="197">
        <v>1.2</v>
      </c>
      <c r="M3635" s="197">
        <v>1</v>
      </c>
      <c r="N3635" s="197">
        <f t="shared" si="84"/>
        <v>0.54</v>
      </c>
    </row>
    <row r="3636" spans="2:14" s="197" customFormat="1" x14ac:dyDescent="0.25">
      <c r="B3636" s="875"/>
      <c r="C3636" s="875"/>
      <c r="D3636" s="157"/>
      <c r="E3636" s="157"/>
      <c r="F3636" s="370"/>
      <c r="G3636" s="372">
        <f t="shared" si="83"/>
        <v>0</v>
      </c>
      <c r="H3636" s="879"/>
      <c r="K3636" s="197">
        <v>1.05</v>
      </c>
      <c r="L3636" s="197">
        <v>0.45</v>
      </c>
      <c r="M3636" s="197">
        <v>4</v>
      </c>
      <c r="N3636" s="197">
        <f t="shared" si="84"/>
        <v>1.8900000000000001</v>
      </c>
    </row>
    <row r="3637" spans="2:14" s="197" customFormat="1" ht="15" customHeight="1" x14ac:dyDescent="0.25">
      <c r="B3637" s="872"/>
      <c r="C3637" s="872"/>
      <c r="D3637" s="157"/>
      <c r="E3637" s="165"/>
      <c r="F3637" s="370"/>
      <c r="G3637" s="372">
        <f t="shared" si="83"/>
        <v>0</v>
      </c>
      <c r="H3637" s="879"/>
      <c r="N3637" s="197">
        <f t="shared" si="84"/>
        <v>0</v>
      </c>
    </row>
    <row r="3638" spans="2:14" s="197" customFormat="1" x14ac:dyDescent="0.25">
      <c r="B3638" s="875"/>
      <c r="C3638" s="875"/>
      <c r="D3638" s="157"/>
      <c r="E3638" s="165"/>
      <c r="F3638" s="370"/>
      <c r="G3638" s="372">
        <f t="shared" si="83"/>
        <v>0</v>
      </c>
      <c r="H3638" s="879"/>
      <c r="N3638" s="197">
        <f t="shared" si="84"/>
        <v>0</v>
      </c>
    </row>
    <row r="3639" spans="2:14" s="197" customFormat="1" x14ac:dyDescent="0.25">
      <c r="B3639" s="875"/>
      <c r="C3639" s="875"/>
      <c r="D3639" s="157"/>
      <c r="E3639" s="165"/>
      <c r="F3639" s="370"/>
      <c r="G3639" s="372">
        <f t="shared" si="83"/>
        <v>0</v>
      </c>
      <c r="H3639" s="880"/>
      <c r="N3639" s="197">
        <f t="shared" si="84"/>
        <v>0</v>
      </c>
    </row>
    <row r="3640" spans="2:14" s="197" customFormat="1" x14ac:dyDescent="0.25">
      <c r="B3640" s="213"/>
      <c r="C3640" s="175"/>
      <c r="D3640" s="176"/>
      <c r="E3640" s="176"/>
      <c r="F3640" s="177"/>
      <c r="G3640" s="178" t="s">
        <v>165</v>
      </c>
      <c r="H3640" s="373">
        <f>+SUM(G3632:G3639)</f>
        <v>400056.5</v>
      </c>
      <c r="N3640" s="197">
        <f t="shared" si="84"/>
        <v>0</v>
      </c>
    </row>
    <row r="3641" spans="2:14" s="197" customFormat="1" x14ac:dyDescent="0.25">
      <c r="B3641" s="213"/>
      <c r="C3641" s="175"/>
      <c r="D3641" s="176"/>
      <c r="E3641" s="176"/>
      <c r="F3641" s="177"/>
      <c r="G3641" s="175"/>
      <c r="H3641" s="204"/>
    </row>
    <row r="3642" spans="2:14" s="197" customFormat="1" x14ac:dyDescent="0.25">
      <c r="B3642" s="216" t="s">
        <v>174</v>
      </c>
      <c r="C3642" s="175"/>
      <c r="D3642" s="176"/>
      <c r="E3642" s="176"/>
      <c r="F3642" s="177"/>
      <c r="G3642" s="175"/>
      <c r="H3642" s="204"/>
      <c r="M3642" s="435" t="s">
        <v>460</v>
      </c>
      <c r="N3642" s="197">
        <f>SUM(N3632:N3640)</f>
        <v>4.5449999999999999</v>
      </c>
    </row>
    <row r="3643" spans="2:14" s="197" customFormat="1" x14ac:dyDescent="0.25">
      <c r="B3643" s="209" t="s">
        <v>156</v>
      </c>
      <c r="C3643" s="74"/>
      <c r="D3643" s="75" t="s">
        <v>175</v>
      </c>
      <c r="E3643" s="75" t="s">
        <v>176</v>
      </c>
      <c r="F3643" s="158" t="s">
        <v>177</v>
      </c>
      <c r="G3643" s="76" t="s">
        <v>178</v>
      </c>
      <c r="H3643" s="218" t="s">
        <v>160</v>
      </c>
    </row>
    <row r="3644" spans="2:14" s="197" customFormat="1" x14ac:dyDescent="0.25">
      <c r="B3644" s="876"/>
      <c r="C3644" s="876"/>
      <c r="D3644" s="157"/>
      <c r="E3644" s="165"/>
      <c r="F3644" s="166"/>
      <c r="G3644" s="372">
        <f>F3644*E3644</f>
        <v>0</v>
      </c>
      <c r="H3644" s="376">
        <f>+E3644*F3644*G3644</f>
        <v>0</v>
      </c>
    </row>
    <row r="3645" spans="2:14" s="197" customFormat="1" x14ac:dyDescent="0.25">
      <c r="B3645" s="869"/>
      <c r="C3645" s="869"/>
      <c r="D3645" s="157"/>
      <c r="E3645" s="165"/>
      <c r="F3645" s="167"/>
      <c r="G3645" s="372">
        <f>F3645*E3645</f>
        <v>0</v>
      </c>
      <c r="H3645" s="376">
        <f>+E3645*F3645*G3645</f>
        <v>0</v>
      </c>
    </row>
    <row r="3646" spans="2:14" s="197" customFormat="1" x14ac:dyDescent="0.25">
      <c r="B3646" s="875"/>
      <c r="C3646" s="875"/>
      <c r="D3646" s="157"/>
      <c r="E3646" s="165"/>
      <c r="F3646" s="168"/>
      <c r="G3646" s="372">
        <f>F3646*E3646</f>
        <v>0</v>
      </c>
      <c r="H3646" s="376">
        <f>+E3646*F3646*G3646</f>
        <v>0</v>
      </c>
    </row>
    <row r="3647" spans="2:14" s="197" customFormat="1" x14ac:dyDescent="0.25">
      <c r="B3647" s="213"/>
      <c r="C3647" s="175"/>
      <c r="D3647" s="176"/>
      <c r="E3647" s="176"/>
      <c r="F3647" s="177"/>
      <c r="G3647" s="178" t="s">
        <v>165</v>
      </c>
      <c r="H3647" s="373">
        <f>+SUM(H3644:H3646)</f>
        <v>0</v>
      </c>
    </row>
    <row r="3648" spans="2:14" s="197" customFormat="1" x14ac:dyDescent="0.25">
      <c r="B3648" s="213"/>
      <c r="C3648" s="175"/>
      <c r="D3648" s="176"/>
      <c r="E3648" s="176"/>
      <c r="F3648" s="177"/>
      <c r="G3648" s="175"/>
      <c r="H3648" s="204"/>
    </row>
    <row r="3649" spans="2:8" s="197" customFormat="1" x14ac:dyDescent="0.25">
      <c r="B3649" s="216" t="s">
        <v>179</v>
      </c>
      <c r="C3649" s="175"/>
      <c r="D3649" s="176"/>
      <c r="E3649" s="176"/>
      <c r="F3649" s="177"/>
      <c r="G3649" s="175"/>
      <c r="H3649" s="204"/>
    </row>
    <row r="3650" spans="2:8" s="197" customFormat="1" x14ac:dyDescent="0.25">
      <c r="B3650" s="220" t="s">
        <v>180</v>
      </c>
      <c r="C3650" s="169" t="s">
        <v>181</v>
      </c>
      <c r="D3650" s="75" t="s">
        <v>182</v>
      </c>
      <c r="E3650" s="75" t="s">
        <v>183</v>
      </c>
      <c r="F3650" s="158" t="s">
        <v>184</v>
      </c>
      <c r="G3650" s="170" t="s">
        <v>185</v>
      </c>
      <c r="H3650" s="210"/>
    </row>
    <row r="3651" spans="2:8" s="197" customFormat="1" x14ac:dyDescent="0.25">
      <c r="B3651" s="221" t="s">
        <v>81</v>
      </c>
      <c r="C3651" s="110">
        <f>+VLOOKUP(B3651,MO!$D$13:$E$80,2,FALSE)</f>
        <v>94900</v>
      </c>
      <c r="D3651" s="171">
        <v>0.85</v>
      </c>
      <c r="E3651" s="372">
        <f>C3651+(C3651*D3651)</f>
        <v>175565</v>
      </c>
      <c r="F3651" s="172">
        <v>2</v>
      </c>
      <c r="G3651" s="377">
        <f>+E3651/F3651</f>
        <v>87782.5</v>
      </c>
      <c r="H3651" s="878"/>
    </row>
    <row r="3652" spans="2:8" s="197" customFormat="1" x14ac:dyDescent="0.25">
      <c r="B3652" s="221" t="s">
        <v>86</v>
      </c>
      <c r="C3652" s="110">
        <v>94900</v>
      </c>
      <c r="D3652" s="171">
        <v>0.85</v>
      </c>
      <c r="E3652" s="372">
        <f>C3652+(C3652*D3652)</f>
        <v>175565</v>
      </c>
      <c r="F3652" s="172">
        <f>+F3651</f>
        <v>2</v>
      </c>
      <c r="G3652" s="377">
        <f>+E3652/F3652</f>
        <v>87782.5</v>
      </c>
      <c r="H3652" s="879"/>
    </row>
    <row r="3653" spans="2:8" s="197" customFormat="1" x14ac:dyDescent="0.25">
      <c r="B3653" s="223"/>
      <c r="C3653" s="110"/>
      <c r="D3653" s="171"/>
      <c r="E3653" s="224"/>
      <c r="F3653" s="172"/>
      <c r="G3653" s="377"/>
      <c r="H3653" s="880"/>
    </row>
    <row r="3654" spans="2:8" s="197" customFormat="1" x14ac:dyDescent="0.25">
      <c r="B3654" s="203"/>
      <c r="C3654" s="65"/>
      <c r="D3654" s="66"/>
      <c r="E3654" s="66"/>
      <c r="F3654" s="67"/>
      <c r="G3654" s="115" t="s">
        <v>165</v>
      </c>
      <c r="H3654" s="373">
        <f>+SUM(G3651:G3653)</f>
        <v>175565</v>
      </c>
    </row>
    <row r="3655" spans="2:8" s="197" customFormat="1" x14ac:dyDescent="0.25">
      <c r="B3655" s="203"/>
      <c r="C3655" s="65"/>
      <c r="D3655" s="66"/>
      <c r="E3655" s="66"/>
      <c r="F3655" s="67"/>
      <c r="G3655" s="65"/>
      <c r="H3655" s="225"/>
    </row>
    <row r="3656" spans="2:8" s="197" customFormat="1" ht="15.75" x14ac:dyDescent="0.25">
      <c r="B3656" s="203"/>
      <c r="C3656" s="65"/>
      <c r="D3656" s="66"/>
      <c r="E3656" s="66"/>
      <c r="F3656" s="117" t="s">
        <v>186</v>
      </c>
      <c r="G3656" s="118"/>
      <c r="H3656" s="119">
        <f>ROUND(H3654+H3647+H3640+H3628,0)</f>
        <v>610678</v>
      </c>
    </row>
    <row r="3657" spans="2:8" s="197" customFormat="1" x14ac:dyDescent="0.25">
      <c r="B3657" s="203"/>
      <c r="C3657" s="65"/>
      <c r="D3657" s="66"/>
      <c r="E3657" s="66"/>
      <c r="F3657" s="67"/>
      <c r="G3657" s="65"/>
      <c r="H3657" s="204"/>
    </row>
    <row r="3658" spans="2:8" s="197" customFormat="1" x14ac:dyDescent="0.25">
      <c r="B3658" s="208" t="s">
        <v>187</v>
      </c>
      <c r="C3658" s="65"/>
      <c r="D3658" s="66"/>
      <c r="E3658" s="66"/>
      <c r="F3658" s="67"/>
      <c r="G3658" s="65"/>
      <c r="H3658" s="204"/>
    </row>
    <row r="3659" spans="2:8" s="197" customFormat="1" x14ac:dyDescent="0.25">
      <c r="B3659" s="226" t="s">
        <v>31</v>
      </c>
      <c r="C3659" s="121"/>
      <c r="D3659" s="122"/>
      <c r="E3659" s="122"/>
      <c r="F3659" s="123" t="s">
        <v>72</v>
      </c>
      <c r="G3659" s="124"/>
      <c r="H3659" s="210"/>
    </row>
    <row r="3660" spans="2:8" s="197" customFormat="1" x14ac:dyDescent="0.25">
      <c r="B3660" s="851" t="s">
        <v>24</v>
      </c>
      <c r="C3660" s="851"/>
      <c r="D3660" s="125"/>
      <c r="E3660" s="125"/>
      <c r="F3660" s="126">
        <f>+F3191</f>
        <v>0.2</v>
      </c>
      <c r="G3660" s="127"/>
      <c r="H3660" s="378">
        <f>H3656*F3660</f>
        <v>122135.6</v>
      </c>
    </row>
    <row r="3661" spans="2:8" s="197" customFormat="1" x14ac:dyDescent="0.25">
      <c r="B3661" s="851" t="s">
        <v>25</v>
      </c>
      <c r="C3661" s="851"/>
      <c r="D3661" s="125"/>
      <c r="E3661" s="125"/>
      <c r="F3661" s="126">
        <f>+F3192</f>
        <v>0.05</v>
      </c>
      <c r="G3661" s="127"/>
      <c r="H3661" s="378">
        <f>H3656*F3661</f>
        <v>30533.9</v>
      </c>
    </row>
    <row r="3662" spans="2:8" s="197" customFormat="1" x14ac:dyDescent="0.25">
      <c r="B3662" s="852" t="s">
        <v>27</v>
      </c>
      <c r="C3662" s="852"/>
      <c r="D3662" s="125"/>
      <c r="E3662" s="125"/>
      <c r="F3662" s="126">
        <f>+F3193</f>
        <v>0.05</v>
      </c>
      <c r="G3662" s="127"/>
      <c r="H3662" s="378">
        <f>H3656*F3662</f>
        <v>30533.9</v>
      </c>
    </row>
    <row r="3663" spans="2:8" s="197" customFormat="1" x14ac:dyDescent="0.25">
      <c r="B3663" s="203"/>
      <c r="C3663" s="65"/>
      <c r="D3663" s="66"/>
      <c r="E3663" s="66"/>
      <c r="F3663" s="67"/>
      <c r="G3663" s="115" t="s">
        <v>165</v>
      </c>
      <c r="H3663" s="373">
        <f>+SUM(H3660:H3662)</f>
        <v>183203.4</v>
      </c>
    </row>
    <row r="3664" spans="2:8" s="197" customFormat="1" x14ac:dyDescent="0.25">
      <c r="B3664" s="203"/>
      <c r="C3664" s="65"/>
      <c r="D3664" s="66"/>
      <c r="E3664" s="66"/>
      <c r="F3664" s="67"/>
      <c r="G3664" s="65"/>
      <c r="H3664" s="204"/>
    </row>
    <row r="3665" spans="2:8" s="197" customFormat="1" x14ac:dyDescent="0.25">
      <c r="B3665" s="203"/>
      <c r="C3665" s="129" t="s">
        <v>188</v>
      </c>
      <c r="D3665" s="66"/>
      <c r="E3665" s="66"/>
      <c r="F3665" s="117" t="s">
        <v>189</v>
      </c>
      <c r="G3665" s="118"/>
      <c r="H3665" s="379">
        <f>H3656+H3663</f>
        <v>793881.4</v>
      </c>
    </row>
    <row r="3666" spans="2:8" s="197" customFormat="1" x14ac:dyDescent="0.25">
      <c r="B3666" s="229"/>
      <c r="C3666" s="185"/>
      <c r="D3666" s="185"/>
      <c r="E3666" s="185"/>
      <c r="F3666" s="185"/>
      <c r="G3666" s="185"/>
      <c r="H3666" s="230"/>
    </row>
    <row r="3667" spans="2:8" s="197" customFormat="1" x14ac:dyDescent="0.25">
      <c r="B3667" s="229"/>
      <c r="C3667" s="185"/>
      <c r="D3667" s="185"/>
      <c r="E3667" s="185"/>
      <c r="F3667" s="134" t="s">
        <v>190</v>
      </c>
      <c r="G3667" s="185"/>
      <c r="H3667" s="230"/>
    </row>
    <row r="3668" spans="2:8" s="197" customFormat="1" x14ac:dyDescent="0.25">
      <c r="B3668" s="229"/>
      <c r="C3668" s="185"/>
      <c r="D3668" s="185"/>
      <c r="E3668" s="185"/>
      <c r="F3668" s="134" t="s">
        <v>191</v>
      </c>
      <c r="G3668" s="185"/>
      <c r="H3668" s="230"/>
    </row>
    <row r="3669" spans="2:8" s="197" customFormat="1" x14ac:dyDescent="0.25">
      <c r="B3669" s="229"/>
      <c r="C3669" s="185"/>
      <c r="D3669" s="185"/>
      <c r="E3669" s="185"/>
      <c r="F3669" s="134" t="s">
        <v>192</v>
      </c>
      <c r="G3669" s="185"/>
      <c r="H3669" s="230"/>
    </row>
    <row r="3670" spans="2:8" s="197" customFormat="1" x14ac:dyDescent="0.25">
      <c r="B3670" s="229"/>
      <c r="C3670" s="185"/>
      <c r="D3670" s="185"/>
      <c r="E3670" s="185"/>
      <c r="F3670" s="134" t="s">
        <v>193</v>
      </c>
      <c r="G3670" s="185"/>
      <c r="H3670" s="230"/>
    </row>
    <row r="3671" spans="2:8" s="197" customFormat="1" x14ac:dyDescent="0.25">
      <c r="B3671" s="229"/>
      <c r="C3671" s="185"/>
      <c r="D3671" s="185"/>
      <c r="E3671" s="185"/>
      <c r="F3671" s="185"/>
      <c r="G3671" s="185"/>
      <c r="H3671" s="230"/>
    </row>
    <row r="3672" spans="2:8" s="197" customFormat="1" x14ac:dyDescent="0.25">
      <c r="B3672" s="229"/>
      <c r="C3672" s="135" t="s">
        <v>194</v>
      </c>
      <c r="D3672" s="185"/>
      <c r="E3672" s="185"/>
      <c r="F3672" s="185"/>
      <c r="G3672" s="185"/>
      <c r="H3672" s="230"/>
    </row>
    <row r="3673" spans="2:8" s="197" customFormat="1" x14ac:dyDescent="0.25">
      <c r="B3673" s="229"/>
      <c r="C3673" s="136" t="s">
        <v>195</v>
      </c>
      <c r="D3673" s="185"/>
      <c r="E3673" s="185"/>
      <c r="F3673" s="185"/>
      <c r="G3673" s="185"/>
      <c r="H3673" s="230"/>
    </row>
    <row r="3674" spans="2:8" s="197" customFormat="1" x14ac:dyDescent="0.25">
      <c r="B3674" s="229"/>
      <c r="C3674" s="137">
        <v>1</v>
      </c>
      <c r="D3674" s="185"/>
      <c r="E3674" s="185"/>
      <c r="F3674" s="185"/>
      <c r="G3674" s="185"/>
      <c r="H3674" s="230"/>
    </row>
    <row r="3675" spans="2:8" s="197" customFormat="1" x14ac:dyDescent="0.25">
      <c r="B3675" s="229"/>
      <c r="C3675" s="137">
        <v>2</v>
      </c>
      <c r="D3675" s="185"/>
      <c r="E3675" s="185"/>
      <c r="F3675" s="185"/>
      <c r="G3675" s="185"/>
      <c r="H3675" s="230"/>
    </row>
    <row r="3676" spans="2:8" s="197" customFormat="1" x14ac:dyDescent="0.25">
      <c r="B3676" s="229"/>
      <c r="C3676" s="137">
        <v>3</v>
      </c>
      <c r="D3676" s="185"/>
      <c r="E3676" s="185"/>
      <c r="F3676" s="185"/>
      <c r="G3676" s="185"/>
      <c r="H3676" s="230"/>
    </row>
    <row r="3677" spans="2:8" s="197" customFormat="1" x14ac:dyDescent="0.25">
      <c r="B3677" s="229"/>
      <c r="C3677" s="137"/>
      <c r="D3677" s="185"/>
      <c r="E3677" s="185"/>
      <c r="F3677" s="134" t="s">
        <v>190</v>
      </c>
      <c r="G3677" s="185"/>
      <c r="H3677" s="230"/>
    </row>
    <row r="3678" spans="2:8" s="197" customFormat="1" x14ac:dyDescent="0.25">
      <c r="B3678" s="229"/>
      <c r="C3678" s="185"/>
      <c r="D3678" s="185"/>
      <c r="E3678" s="185"/>
      <c r="F3678" s="134" t="s">
        <v>191</v>
      </c>
      <c r="G3678" s="185"/>
      <c r="H3678" s="230"/>
    </row>
    <row r="3679" spans="2:8" s="197" customFormat="1" x14ac:dyDescent="0.25">
      <c r="B3679" s="229"/>
      <c r="C3679" s="185"/>
      <c r="D3679" s="185"/>
      <c r="E3679" s="185"/>
      <c r="F3679" s="134" t="s">
        <v>196</v>
      </c>
      <c r="G3679" s="185"/>
      <c r="H3679" s="230"/>
    </row>
    <row r="3680" spans="2:8" s="197" customFormat="1" x14ac:dyDescent="0.25">
      <c r="B3680" s="229"/>
      <c r="C3680" s="185"/>
      <c r="D3680" s="185"/>
      <c r="E3680" s="185"/>
      <c r="F3680" s="134" t="s">
        <v>193</v>
      </c>
      <c r="G3680" s="185"/>
      <c r="H3680" s="230"/>
    </row>
    <row r="3681" spans="2:11" s="197" customFormat="1" x14ac:dyDescent="0.25">
      <c r="B3681" s="231"/>
      <c r="H3681" s="232"/>
    </row>
    <row r="3682" spans="2:11" s="197" customFormat="1" x14ac:dyDescent="0.25">
      <c r="B3682" s="853"/>
      <c r="C3682" s="854"/>
      <c r="D3682" s="859" t="s">
        <v>148</v>
      </c>
      <c r="E3682" s="860"/>
      <c r="F3682" s="861"/>
      <c r="G3682" s="198" t="s">
        <v>149</v>
      </c>
      <c r="H3682" s="199" t="s">
        <v>150</v>
      </c>
    </row>
    <row r="3683" spans="2:11" s="197" customFormat="1" x14ac:dyDescent="0.25">
      <c r="B3683" s="855"/>
      <c r="C3683" s="856"/>
      <c r="D3683" s="862"/>
      <c r="E3683" s="863"/>
      <c r="F3683" s="864"/>
      <c r="G3683" s="59" t="s">
        <v>151</v>
      </c>
      <c r="H3683" s="200"/>
    </row>
    <row r="3684" spans="2:11" s="197" customFormat="1" x14ac:dyDescent="0.25">
      <c r="B3684" s="855"/>
      <c r="C3684" s="856"/>
      <c r="D3684" s="862"/>
      <c r="E3684" s="863"/>
      <c r="F3684" s="864"/>
      <c r="G3684" s="59" t="s">
        <v>152</v>
      </c>
      <c r="H3684" s="201">
        <v>44901</v>
      </c>
    </row>
    <row r="3685" spans="2:11" s="197" customFormat="1" x14ac:dyDescent="0.25">
      <c r="B3685" s="857"/>
      <c r="C3685" s="858"/>
      <c r="D3685" s="865"/>
      <c r="E3685" s="866"/>
      <c r="F3685" s="867"/>
      <c r="G3685" s="62"/>
      <c r="H3685" s="202"/>
    </row>
    <row r="3686" spans="2:11" s="197" customFormat="1" x14ac:dyDescent="0.25">
      <c r="B3686" s="203"/>
      <c r="C3686" s="65"/>
      <c r="D3686" s="66"/>
      <c r="E3686" s="66"/>
      <c r="F3686" s="67"/>
      <c r="G3686" s="65"/>
      <c r="H3686" s="204"/>
    </row>
    <row r="3687" spans="2:11" s="197" customFormat="1" ht="25.5" customHeight="1" x14ac:dyDescent="0.25">
      <c r="B3687" s="205" t="s">
        <v>153</v>
      </c>
      <c r="C3687" s="868" t="str">
        <f>+PRESUPUESTO!F79</f>
        <v>Suministro e instalacion de TUBERIA EN COBRE DE 1/4" x 15mts.</v>
      </c>
      <c r="D3687" s="868"/>
      <c r="E3687" s="868"/>
      <c r="F3687" s="868"/>
      <c r="G3687" s="868"/>
      <c r="H3687" s="206" t="s">
        <v>154</v>
      </c>
    </row>
    <row r="3688" spans="2:11" s="197" customFormat="1" ht="25.5" customHeight="1" x14ac:dyDescent="0.25">
      <c r="B3688" s="648">
        <f>+PRESUPUESTO!B79</f>
        <v>12.03</v>
      </c>
      <c r="C3688" s="868"/>
      <c r="D3688" s="868"/>
      <c r="E3688" s="868"/>
      <c r="F3688" s="868"/>
      <c r="G3688" s="868"/>
      <c r="H3688" s="206" t="str">
        <f>+PRESUPUESTO!G79</f>
        <v>ROLLO</v>
      </c>
    </row>
    <row r="3689" spans="2:11" s="197" customFormat="1" x14ac:dyDescent="0.25">
      <c r="B3689" s="208" t="s">
        <v>155</v>
      </c>
      <c r="C3689" s="65"/>
      <c r="D3689" s="66"/>
      <c r="E3689" s="66"/>
      <c r="F3689" s="67"/>
      <c r="G3689" s="65"/>
      <c r="H3689" s="204"/>
    </row>
    <row r="3690" spans="2:11" s="197" customFormat="1" x14ac:dyDescent="0.25">
      <c r="B3690" s="209" t="s">
        <v>156</v>
      </c>
      <c r="C3690" s="74"/>
      <c r="D3690" s="75" t="s">
        <v>157</v>
      </c>
      <c r="E3690" s="75" t="s">
        <v>158</v>
      </c>
      <c r="F3690" s="75" t="s">
        <v>159</v>
      </c>
      <c r="G3690" s="76" t="s">
        <v>160</v>
      </c>
      <c r="H3690" s="210"/>
    </row>
    <row r="3691" spans="2:11" s="197" customFormat="1" ht="15" customHeight="1" x14ac:dyDescent="0.25">
      <c r="B3691" s="872" t="s">
        <v>161</v>
      </c>
      <c r="C3691" s="872"/>
      <c r="D3691" s="157" t="s">
        <v>162</v>
      </c>
      <c r="E3691" s="347">
        <v>0.1</v>
      </c>
      <c r="F3691" s="164">
        <f>+H3721</f>
        <v>146304.16666666669</v>
      </c>
      <c r="G3691" s="348">
        <f>F3691*E3691</f>
        <v>14630.41666666667</v>
      </c>
      <c r="H3691" s="878"/>
    </row>
    <row r="3692" spans="2:11" s="197" customFormat="1" x14ac:dyDescent="0.25">
      <c r="B3692" s="872" t="s">
        <v>502</v>
      </c>
      <c r="C3692" s="872"/>
      <c r="D3692" s="157" t="s">
        <v>164</v>
      </c>
      <c r="E3692" s="98">
        <f>1/F3718</f>
        <v>0.41666666666666669</v>
      </c>
      <c r="F3692" s="371">
        <v>35000</v>
      </c>
      <c r="G3692" s="372">
        <f>+F3692*E3692</f>
        <v>14583.333333333334</v>
      </c>
      <c r="H3692" s="879"/>
    </row>
    <row r="3693" spans="2:11" s="197" customFormat="1" ht="15" customHeight="1" x14ac:dyDescent="0.25">
      <c r="B3693" s="872"/>
      <c r="C3693" s="872"/>
      <c r="D3693" s="157"/>
      <c r="E3693" s="157"/>
      <c r="F3693" s="164"/>
      <c r="G3693" s="372">
        <f>+F3693*E3693</f>
        <v>0</v>
      </c>
      <c r="H3693" s="879"/>
      <c r="K3693" s="334"/>
    </row>
    <row r="3694" spans="2:11" s="197" customFormat="1" ht="15" customHeight="1" x14ac:dyDescent="0.25">
      <c r="B3694" s="872"/>
      <c r="C3694" s="872"/>
      <c r="D3694" s="157"/>
      <c r="E3694" s="157"/>
      <c r="F3694" s="164"/>
      <c r="G3694" s="372">
        <f>+F3694*E3694</f>
        <v>0</v>
      </c>
      <c r="H3694" s="880"/>
      <c r="K3694" s="212"/>
    </row>
    <row r="3695" spans="2:11" s="197" customFormat="1" x14ac:dyDescent="0.25">
      <c r="B3695" s="213"/>
      <c r="C3695" s="175"/>
      <c r="D3695" s="176"/>
      <c r="E3695" s="176"/>
      <c r="F3695" s="177"/>
      <c r="G3695" s="178" t="s">
        <v>165</v>
      </c>
      <c r="H3695" s="373">
        <f>+SUM(G3691:G3694)</f>
        <v>29213.750000000004</v>
      </c>
    </row>
    <row r="3696" spans="2:11" s="197" customFormat="1" x14ac:dyDescent="0.25">
      <c r="B3696" s="213"/>
      <c r="C3696" s="175"/>
      <c r="D3696" s="176"/>
      <c r="E3696" s="176"/>
      <c r="F3696" s="177"/>
      <c r="G3696" s="175"/>
      <c r="H3696" s="204"/>
      <c r="K3696" s="215"/>
    </row>
    <row r="3697" spans="2:11" s="197" customFormat="1" x14ac:dyDescent="0.25">
      <c r="B3697" s="216" t="s">
        <v>166</v>
      </c>
      <c r="C3697" s="175"/>
      <c r="D3697" s="176"/>
      <c r="E3697" s="176"/>
      <c r="F3697" s="177"/>
      <c r="G3697" s="175"/>
      <c r="H3697" s="204"/>
      <c r="K3697" s="212"/>
    </row>
    <row r="3698" spans="2:11" s="197" customFormat="1" x14ac:dyDescent="0.25">
      <c r="B3698" s="209" t="s">
        <v>156</v>
      </c>
      <c r="C3698" s="74"/>
      <c r="D3698" s="75" t="s">
        <v>157</v>
      </c>
      <c r="E3698" s="75" t="s">
        <v>158</v>
      </c>
      <c r="F3698" s="158" t="s">
        <v>160</v>
      </c>
      <c r="G3698" s="76" t="s">
        <v>167</v>
      </c>
      <c r="H3698" s="210"/>
    </row>
    <row r="3699" spans="2:11" s="197" customFormat="1" x14ac:dyDescent="0.25">
      <c r="B3699" s="876" t="s">
        <v>297</v>
      </c>
      <c r="C3699" s="881"/>
      <c r="D3699" s="300" t="s">
        <v>162</v>
      </c>
      <c r="E3699" s="300">
        <f>+E3691</f>
        <v>0.1</v>
      </c>
      <c r="F3699" s="374">
        <f>+F3691</f>
        <v>146304.16666666669</v>
      </c>
      <c r="G3699" s="375">
        <f t="shared" ref="G3699:G3706" si="85">F3699*E3699</f>
        <v>14630.41666666667</v>
      </c>
      <c r="H3699" s="878"/>
    </row>
    <row r="3700" spans="2:11" s="197" customFormat="1" ht="15" customHeight="1" x14ac:dyDescent="0.25">
      <c r="B3700" s="877" t="s">
        <v>505</v>
      </c>
      <c r="C3700" s="869"/>
      <c r="D3700" s="157" t="s">
        <v>293</v>
      </c>
      <c r="E3700" s="157">
        <v>1</v>
      </c>
      <c r="F3700" s="369">
        <v>154000</v>
      </c>
      <c r="G3700" s="372">
        <f t="shared" si="85"/>
        <v>154000</v>
      </c>
      <c r="H3700" s="879"/>
    </row>
    <row r="3701" spans="2:11" s="197" customFormat="1" ht="15" customHeight="1" x14ac:dyDescent="0.25">
      <c r="B3701" s="869" t="s">
        <v>504</v>
      </c>
      <c r="C3701" s="869"/>
      <c r="D3701" s="157" t="s">
        <v>20</v>
      </c>
      <c r="E3701" s="157">
        <v>0.3</v>
      </c>
      <c r="F3701" s="370">
        <v>65000</v>
      </c>
      <c r="G3701" s="372">
        <f t="shared" si="85"/>
        <v>19500</v>
      </c>
      <c r="H3701" s="879"/>
      <c r="K3701" s="197">
        <f>5/8</f>
        <v>0.625</v>
      </c>
    </row>
    <row r="3702" spans="2:11" s="197" customFormat="1" x14ac:dyDescent="0.25">
      <c r="B3702" s="869"/>
      <c r="C3702" s="869"/>
      <c r="D3702" s="157"/>
      <c r="E3702" s="157"/>
      <c r="F3702" s="370"/>
      <c r="G3702" s="372">
        <f t="shared" si="85"/>
        <v>0</v>
      </c>
      <c r="H3702" s="879"/>
      <c r="K3702" s="197">
        <f>+K3701*2.54</f>
        <v>1.5874999999999999</v>
      </c>
    </row>
    <row r="3703" spans="2:11" s="197" customFormat="1" x14ac:dyDescent="0.25">
      <c r="B3703" s="875"/>
      <c r="C3703" s="875"/>
      <c r="D3703" s="157"/>
      <c r="E3703" s="157"/>
      <c r="F3703" s="370"/>
      <c r="G3703" s="372">
        <f t="shared" si="85"/>
        <v>0</v>
      </c>
      <c r="H3703" s="879"/>
      <c r="K3703" s="197">
        <f>+K3702/2</f>
        <v>0.79374999999999996</v>
      </c>
    </row>
    <row r="3704" spans="2:11" s="197" customFormat="1" ht="15" customHeight="1" x14ac:dyDescent="0.25">
      <c r="B3704" s="872"/>
      <c r="C3704" s="872"/>
      <c r="D3704" s="157"/>
      <c r="E3704" s="165"/>
      <c r="F3704" s="370"/>
      <c r="G3704" s="372">
        <f t="shared" si="85"/>
        <v>0</v>
      </c>
      <c r="H3704" s="879"/>
      <c r="K3704" s="197">
        <f>+K3703*K3703</f>
        <v>0.63003906249999997</v>
      </c>
    </row>
    <row r="3705" spans="2:11" s="197" customFormat="1" x14ac:dyDescent="0.25">
      <c r="B3705" s="875"/>
      <c r="C3705" s="875"/>
      <c r="D3705" s="157"/>
      <c r="E3705" s="165"/>
      <c r="F3705" s="370"/>
      <c r="G3705" s="372">
        <f t="shared" si="85"/>
        <v>0</v>
      </c>
      <c r="H3705" s="879"/>
      <c r="K3705" s="197">
        <v>3.1415999999999999</v>
      </c>
    </row>
    <row r="3706" spans="2:11" s="197" customFormat="1" x14ac:dyDescent="0.25">
      <c r="B3706" s="875"/>
      <c r="C3706" s="875"/>
      <c r="D3706" s="157"/>
      <c r="E3706" s="165"/>
      <c r="F3706" s="370"/>
      <c r="G3706" s="372">
        <f t="shared" si="85"/>
        <v>0</v>
      </c>
      <c r="H3706" s="880"/>
      <c r="K3706" s="197">
        <f>+K3705*K3704</f>
        <v>1.9793307187499998</v>
      </c>
    </row>
    <row r="3707" spans="2:11" s="197" customFormat="1" x14ac:dyDescent="0.25">
      <c r="B3707" s="213"/>
      <c r="C3707" s="175"/>
      <c r="D3707" s="176"/>
      <c r="E3707" s="176"/>
      <c r="F3707" s="177"/>
      <c r="G3707" s="178" t="s">
        <v>165</v>
      </c>
      <c r="H3707" s="373">
        <f>+SUM(G3699:G3706)</f>
        <v>188130.41666666666</v>
      </c>
      <c r="K3707" s="399">
        <f>+K3706*5</f>
        <v>9.8966535937499991</v>
      </c>
    </row>
    <row r="3708" spans="2:11" s="197" customFormat="1" x14ac:dyDescent="0.25">
      <c r="B3708" s="213"/>
      <c r="C3708" s="175"/>
      <c r="D3708" s="176"/>
      <c r="E3708" s="176"/>
      <c r="F3708" s="177"/>
      <c r="G3708" s="175"/>
      <c r="H3708" s="204"/>
    </row>
    <row r="3709" spans="2:11" s="197" customFormat="1" x14ac:dyDescent="0.25">
      <c r="B3709" s="216" t="s">
        <v>174</v>
      </c>
      <c r="C3709" s="175"/>
      <c r="D3709" s="176"/>
      <c r="E3709" s="176"/>
      <c r="F3709" s="177"/>
      <c r="G3709" s="175"/>
      <c r="H3709" s="204"/>
    </row>
    <row r="3710" spans="2:11" s="197" customFormat="1" x14ac:dyDescent="0.25">
      <c r="B3710" s="209" t="s">
        <v>156</v>
      </c>
      <c r="C3710" s="74"/>
      <c r="D3710" s="75" t="s">
        <v>175</v>
      </c>
      <c r="E3710" s="75" t="s">
        <v>176</v>
      </c>
      <c r="F3710" s="158" t="s">
        <v>177</v>
      </c>
      <c r="G3710" s="76" t="s">
        <v>178</v>
      </c>
      <c r="H3710" s="218" t="s">
        <v>160</v>
      </c>
    </row>
    <row r="3711" spans="2:11" s="197" customFormat="1" x14ac:dyDescent="0.25">
      <c r="B3711" s="876"/>
      <c r="C3711" s="876"/>
      <c r="D3711" s="157"/>
      <c r="E3711" s="165"/>
      <c r="F3711" s="166"/>
      <c r="G3711" s="372">
        <f>F3711*E3711</f>
        <v>0</v>
      </c>
      <c r="H3711" s="376">
        <f>+E3711*F3711*G3711</f>
        <v>0</v>
      </c>
    </row>
    <row r="3712" spans="2:11" s="197" customFormat="1" x14ac:dyDescent="0.25">
      <c r="B3712" s="869"/>
      <c r="C3712" s="869"/>
      <c r="D3712" s="157"/>
      <c r="E3712" s="165"/>
      <c r="F3712" s="167"/>
      <c r="G3712" s="372">
        <f>F3712*E3712</f>
        <v>0</v>
      </c>
      <c r="H3712" s="376">
        <f>+E3712*F3712*G3712</f>
        <v>0</v>
      </c>
    </row>
    <row r="3713" spans="2:8" s="197" customFormat="1" x14ac:dyDescent="0.25">
      <c r="B3713" s="875"/>
      <c r="C3713" s="875"/>
      <c r="D3713" s="157"/>
      <c r="E3713" s="165"/>
      <c r="F3713" s="168"/>
      <c r="G3713" s="372">
        <f>F3713*E3713</f>
        <v>0</v>
      </c>
      <c r="H3713" s="376">
        <f>+E3713*F3713*G3713</f>
        <v>0</v>
      </c>
    </row>
    <row r="3714" spans="2:8" s="197" customFormat="1" x14ac:dyDescent="0.25">
      <c r="B3714" s="213"/>
      <c r="C3714" s="175"/>
      <c r="D3714" s="176"/>
      <c r="E3714" s="176"/>
      <c r="F3714" s="177"/>
      <c r="G3714" s="178" t="s">
        <v>165</v>
      </c>
      <c r="H3714" s="373">
        <f>+SUM(H3711:H3713)</f>
        <v>0</v>
      </c>
    </row>
    <row r="3715" spans="2:8" s="197" customFormat="1" x14ac:dyDescent="0.25">
      <c r="B3715" s="213"/>
      <c r="C3715" s="175"/>
      <c r="D3715" s="176"/>
      <c r="E3715" s="176"/>
      <c r="F3715" s="177"/>
      <c r="G3715" s="175"/>
      <c r="H3715" s="204"/>
    </row>
    <row r="3716" spans="2:8" s="197" customFormat="1" x14ac:dyDescent="0.25">
      <c r="B3716" s="216" t="s">
        <v>179</v>
      </c>
      <c r="C3716" s="175"/>
      <c r="D3716" s="176"/>
      <c r="E3716" s="176"/>
      <c r="F3716" s="177"/>
      <c r="G3716" s="175"/>
      <c r="H3716" s="204"/>
    </row>
    <row r="3717" spans="2:8" s="197" customFormat="1" x14ac:dyDescent="0.25">
      <c r="B3717" s="220" t="s">
        <v>180</v>
      </c>
      <c r="C3717" s="169" t="s">
        <v>181</v>
      </c>
      <c r="D3717" s="75" t="s">
        <v>182</v>
      </c>
      <c r="E3717" s="75" t="s">
        <v>183</v>
      </c>
      <c r="F3717" s="158" t="s">
        <v>184</v>
      </c>
      <c r="G3717" s="170" t="s">
        <v>185</v>
      </c>
      <c r="H3717" s="210"/>
    </row>
    <row r="3718" spans="2:8" s="197" customFormat="1" x14ac:dyDescent="0.25">
      <c r="B3718" s="221" t="s">
        <v>81</v>
      </c>
      <c r="C3718" s="110">
        <f>+VLOOKUP(B3718,MO!$D$13:$E$80,2,FALSE)</f>
        <v>94900</v>
      </c>
      <c r="D3718" s="171">
        <v>0.85</v>
      </c>
      <c r="E3718" s="372">
        <f>C3718+(C3718*D3718)</f>
        <v>175565</v>
      </c>
      <c r="F3718" s="172">
        <v>2.4</v>
      </c>
      <c r="G3718" s="377">
        <f>+E3718/F3718</f>
        <v>73152.083333333343</v>
      </c>
      <c r="H3718" s="878"/>
    </row>
    <row r="3719" spans="2:8" s="197" customFormat="1" x14ac:dyDescent="0.25">
      <c r="B3719" s="221" t="s">
        <v>86</v>
      </c>
      <c r="C3719" s="110">
        <v>94900</v>
      </c>
      <c r="D3719" s="171">
        <v>0.85</v>
      </c>
      <c r="E3719" s="372">
        <f>C3719+(C3719*D3719)</f>
        <v>175565</v>
      </c>
      <c r="F3719" s="172">
        <f>+F3718</f>
        <v>2.4</v>
      </c>
      <c r="G3719" s="377">
        <f>+E3719/F3719</f>
        <v>73152.083333333343</v>
      </c>
      <c r="H3719" s="879"/>
    </row>
    <row r="3720" spans="2:8" s="197" customFormat="1" x14ac:dyDescent="0.25">
      <c r="B3720" s="223"/>
      <c r="C3720" s="110"/>
      <c r="D3720" s="171"/>
      <c r="E3720" s="224"/>
      <c r="F3720" s="172"/>
      <c r="G3720" s="377"/>
      <c r="H3720" s="880"/>
    </row>
    <row r="3721" spans="2:8" s="197" customFormat="1" x14ac:dyDescent="0.25">
      <c r="B3721" s="203"/>
      <c r="C3721" s="65"/>
      <c r="D3721" s="66"/>
      <c r="E3721" s="66"/>
      <c r="F3721" s="67"/>
      <c r="G3721" s="115" t="s">
        <v>165</v>
      </c>
      <c r="H3721" s="373">
        <f>+SUM(G3718:G3720)</f>
        <v>146304.16666666669</v>
      </c>
    </row>
    <row r="3722" spans="2:8" s="197" customFormat="1" x14ac:dyDescent="0.25">
      <c r="B3722" s="203"/>
      <c r="C3722" s="65"/>
      <c r="D3722" s="66"/>
      <c r="E3722" s="66"/>
      <c r="F3722" s="67"/>
      <c r="G3722" s="65"/>
      <c r="H3722" s="225"/>
    </row>
    <row r="3723" spans="2:8" s="197" customFormat="1" ht="15.75" x14ac:dyDescent="0.25">
      <c r="B3723" s="203"/>
      <c r="C3723" s="65"/>
      <c r="D3723" s="66"/>
      <c r="E3723" s="66"/>
      <c r="F3723" s="117" t="s">
        <v>186</v>
      </c>
      <c r="G3723" s="118"/>
      <c r="H3723" s="119">
        <f>ROUND(H3721+H3714+H3707+H3695,0)</f>
        <v>363648</v>
      </c>
    </row>
    <row r="3724" spans="2:8" s="197" customFormat="1" x14ac:dyDescent="0.25">
      <c r="B3724" s="203"/>
      <c r="C3724" s="65"/>
      <c r="D3724" s="66"/>
      <c r="E3724" s="66"/>
      <c r="F3724" s="67"/>
      <c r="G3724" s="65"/>
      <c r="H3724" s="204"/>
    </row>
    <row r="3725" spans="2:8" s="197" customFormat="1" x14ac:dyDescent="0.25">
      <c r="B3725" s="208" t="s">
        <v>187</v>
      </c>
      <c r="C3725" s="65"/>
      <c r="D3725" s="66"/>
      <c r="E3725" s="66"/>
      <c r="F3725" s="67"/>
      <c r="G3725" s="65"/>
      <c r="H3725" s="204"/>
    </row>
    <row r="3726" spans="2:8" s="197" customFormat="1" x14ac:dyDescent="0.25">
      <c r="B3726" s="226" t="s">
        <v>31</v>
      </c>
      <c r="C3726" s="121"/>
      <c r="D3726" s="122"/>
      <c r="E3726" s="122"/>
      <c r="F3726" s="123" t="s">
        <v>72</v>
      </c>
      <c r="G3726" s="124"/>
      <c r="H3726" s="210"/>
    </row>
    <row r="3727" spans="2:8" s="197" customFormat="1" x14ac:dyDescent="0.25">
      <c r="B3727" s="851" t="s">
        <v>24</v>
      </c>
      <c r="C3727" s="851"/>
      <c r="D3727" s="125"/>
      <c r="E3727" s="125"/>
      <c r="F3727" s="126">
        <f>+F2387</f>
        <v>0.2</v>
      </c>
      <c r="G3727" s="127"/>
      <c r="H3727" s="378">
        <f>H3723*F3727</f>
        <v>72729.600000000006</v>
      </c>
    </row>
    <row r="3728" spans="2:8" s="197" customFormat="1" x14ac:dyDescent="0.25">
      <c r="B3728" s="851" t="s">
        <v>25</v>
      </c>
      <c r="C3728" s="851"/>
      <c r="D3728" s="125"/>
      <c r="E3728" s="125"/>
      <c r="F3728" s="126">
        <f>+F2388</f>
        <v>0.05</v>
      </c>
      <c r="G3728" s="127"/>
      <c r="H3728" s="378">
        <f>H3723*F3728</f>
        <v>18182.400000000001</v>
      </c>
    </row>
    <row r="3729" spans="2:8" s="197" customFormat="1" x14ac:dyDescent="0.25">
      <c r="B3729" s="852" t="s">
        <v>27</v>
      </c>
      <c r="C3729" s="852"/>
      <c r="D3729" s="125"/>
      <c r="E3729" s="125"/>
      <c r="F3729" s="126">
        <f>+F2389</f>
        <v>0.05</v>
      </c>
      <c r="G3729" s="127"/>
      <c r="H3729" s="378">
        <f>H3723*F3729</f>
        <v>18182.400000000001</v>
      </c>
    </row>
    <row r="3730" spans="2:8" s="197" customFormat="1" x14ac:dyDescent="0.25">
      <c r="B3730" s="203"/>
      <c r="C3730" s="65"/>
      <c r="D3730" s="66"/>
      <c r="E3730" s="66"/>
      <c r="F3730" s="67"/>
      <c r="G3730" s="115" t="s">
        <v>165</v>
      </c>
      <c r="H3730" s="373">
        <f>+SUM(H3727:H3729)</f>
        <v>109094.39999999999</v>
      </c>
    </row>
    <row r="3731" spans="2:8" s="197" customFormat="1" x14ac:dyDescent="0.25">
      <c r="B3731" s="203"/>
      <c r="C3731" s="65"/>
      <c r="D3731" s="66"/>
      <c r="E3731" s="66"/>
      <c r="F3731" s="67"/>
      <c r="G3731" s="65"/>
      <c r="H3731" s="204"/>
    </row>
    <row r="3732" spans="2:8" s="197" customFormat="1" x14ac:dyDescent="0.25">
      <c r="B3732" s="203"/>
      <c r="C3732" s="129" t="s">
        <v>188</v>
      </c>
      <c r="D3732" s="66"/>
      <c r="E3732" s="66"/>
      <c r="F3732" s="117" t="s">
        <v>189</v>
      </c>
      <c r="G3732" s="118"/>
      <c r="H3732" s="379">
        <f>H3723+H3730</f>
        <v>472742.40000000002</v>
      </c>
    </row>
    <row r="3733" spans="2:8" s="197" customFormat="1" x14ac:dyDescent="0.25">
      <c r="B3733" s="229"/>
      <c r="C3733" s="185"/>
      <c r="D3733" s="185"/>
      <c r="E3733" s="185"/>
      <c r="F3733" s="185"/>
      <c r="G3733" s="185"/>
      <c r="H3733" s="230"/>
    </row>
    <row r="3734" spans="2:8" s="197" customFormat="1" x14ac:dyDescent="0.25">
      <c r="B3734" s="229"/>
      <c r="C3734" s="185"/>
      <c r="D3734" s="185"/>
      <c r="E3734" s="185"/>
      <c r="F3734" s="134" t="s">
        <v>190</v>
      </c>
      <c r="G3734" s="185"/>
      <c r="H3734" s="230"/>
    </row>
    <row r="3735" spans="2:8" s="197" customFormat="1" x14ac:dyDescent="0.25">
      <c r="B3735" s="229"/>
      <c r="C3735" s="185"/>
      <c r="D3735" s="185"/>
      <c r="E3735" s="185"/>
      <c r="F3735" s="134" t="s">
        <v>191</v>
      </c>
      <c r="G3735" s="185"/>
      <c r="H3735" s="230"/>
    </row>
    <row r="3736" spans="2:8" s="197" customFormat="1" x14ac:dyDescent="0.25">
      <c r="B3736" s="229"/>
      <c r="C3736" s="185"/>
      <c r="D3736" s="185"/>
      <c r="E3736" s="185"/>
      <c r="F3736" s="134" t="s">
        <v>192</v>
      </c>
      <c r="G3736" s="185"/>
      <c r="H3736" s="230"/>
    </row>
    <row r="3737" spans="2:8" s="197" customFormat="1" x14ac:dyDescent="0.25">
      <c r="B3737" s="229"/>
      <c r="C3737" s="185"/>
      <c r="D3737" s="185"/>
      <c r="E3737" s="185"/>
      <c r="F3737" s="134" t="s">
        <v>193</v>
      </c>
      <c r="G3737" s="185"/>
      <c r="H3737" s="230"/>
    </row>
    <row r="3738" spans="2:8" s="197" customFormat="1" x14ac:dyDescent="0.25">
      <c r="B3738" s="229"/>
      <c r="C3738" s="185"/>
      <c r="D3738" s="185"/>
      <c r="E3738" s="185"/>
      <c r="F3738" s="185"/>
      <c r="G3738" s="185"/>
      <c r="H3738" s="230"/>
    </row>
    <row r="3739" spans="2:8" s="197" customFormat="1" x14ac:dyDescent="0.25">
      <c r="B3739" s="229"/>
      <c r="C3739" s="135" t="s">
        <v>194</v>
      </c>
      <c r="D3739" s="185"/>
      <c r="E3739" s="185"/>
      <c r="F3739" s="185"/>
      <c r="G3739" s="185"/>
      <c r="H3739" s="230"/>
    </row>
    <row r="3740" spans="2:8" s="197" customFormat="1" x14ac:dyDescent="0.25">
      <c r="B3740" s="229"/>
      <c r="C3740" s="136" t="s">
        <v>195</v>
      </c>
      <c r="D3740" s="185"/>
      <c r="E3740" s="185"/>
      <c r="F3740" s="185"/>
      <c r="G3740" s="185"/>
      <c r="H3740" s="230"/>
    </row>
    <row r="3741" spans="2:8" s="197" customFormat="1" x14ac:dyDescent="0.25">
      <c r="B3741" s="229"/>
      <c r="C3741" s="137">
        <v>1</v>
      </c>
      <c r="D3741" s="185"/>
      <c r="E3741" s="185"/>
      <c r="F3741" s="185"/>
      <c r="G3741" s="185"/>
      <c r="H3741" s="230"/>
    </row>
    <row r="3742" spans="2:8" s="197" customFormat="1" x14ac:dyDescent="0.25">
      <c r="B3742" s="229"/>
      <c r="C3742" s="137">
        <v>2</v>
      </c>
      <c r="D3742" s="185"/>
      <c r="E3742" s="185"/>
      <c r="F3742" s="185"/>
      <c r="G3742" s="185"/>
      <c r="H3742" s="230"/>
    </row>
    <row r="3743" spans="2:8" s="197" customFormat="1" x14ac:dyDescent="0.25">
      <c r="B3743" s="229"/>
      <c r="C3743" s="137">
        <v>3</v>
      </c>
      <c r="D3743" s="185"/>
      <c r="E3743" s="185"/>
      <c r="F3743" s="185"/>
      <c r="G3743" s="185"/>
      <c r="H3743" s="230"/>
    </row>
    <row r="3744" spans="2:8" s="197" customFormat="1" x14ac:dyDescent="0.25">
      <c r="B3744" s="229"/>
      <c r="C3744" s="137"/>
      <c r="D3744" s="185"/>
      <c r="E3744" s="185"/>
      <c r="F3744" s="134" t="s">
        <v>190</v>
      </c>
      <c r="G3744" s="185"/>
      <c r="H3744" s="230"/>
    </row>
    <row r="3745" spans="1:9" s="197" customFormat="1" x14ac:dyDescent="0.25">
      <c r="B3745" s="229"/>
      <c r="C3745" s="185"/>
      <c r="D3745" s="185"/>
      <c r="E3745" s="185"/>
      <c r="F3745" s="134" t="s">
        <v>191</v>
      </c>
      <c r="G3745" s="185"/>
      <c r="H3745" s="230"/>
    </row>
    <row r="3746" spans="1:9" s="197" customFormat="1" x14ac:dyDescent="0.25">
      <c r="B3746" s="229"/>
      <c r="C3746" s="185"/>
      <c r="D3746" s="185"/>
      <c r="E3746" s="185"/>
      <c r="F3746" s="134" t="s">
        <v>196</v>
      </c>
      <c r="G3746" s="185"/>
      <c r="H3746" s="230"/>
    </row>
    <row r="3747" spans="1:9" s="197" customFormat="1" x14ac:dyDescent="0.25">
      <c r="B3747" s="229"/>
      <c r="C3747" s="185"/>
      <c r="D3747" s="185"/>
      <c r="E3747" s="185"/>
      <c r="F3747" s="134" t="s">
        <v>193</v>
      </c>
      <c r="G3747" s="185"/>
      <c r="H3747" s="230"/>
    </row>
    <row r="3748" spans="1:9" s="197" customFormat="1" x14ac:dyDescent="0.25">
      <c r="B3748" s="231"/>
      <c r="H3748" s="232"/>
    </row>
    <row r="3749" spans="1:9" x14ac:dyDescent="0.25">
      <c r="A3749" s="197"/>
      <c r="B3749" s="853"/>
      <c r="C3749" s="854"/>
      <c r="D3749" s="859" t="s">
        <v>148</v>
      </c>
      <c r="E3749" s="860"/>
      <c r="F3749" s="861"/>
      <c r="G3749" s="198" t="s">
        <v>149</v>
      </c>
      <c r="H3749" s="199" t="s">
        <v>150</v>
      </c>
      <c r="I3749" s="197"/>
    </row>
    <row r="3750" spans="1:9" x14ac:dyDescent="0.25">
      <c r="A3750" s="197"/>
      <c r="B3750" s="855"/>
      <c r="C3750" s="856"/>
      <c r="D3750" s="862"/>
      <c r="E3750" s="863"/>
      <c r="F3750" s="864"/>
      <c r="G3750" s="59" t="s">
        <v>151</v>
      </c>
      <c r="H3750" s="200"/>
      <c r="I3750" s="197"/>
    </row>
    <row r="3751" spans="1:9" x14ac:dyDescent="0.25">
      <c r="A3751" s="197"/>
      <c r="B3751" s="855"/>
      <c r="C3751" s="856"/>
      <c r="D3751" s="862"/>
      <c r="E3751" s="863"/>
      <c r="F3751" s="864"/>
      <c r="G3751" s="59" t="s">
        <v>152</v>
      </c>
      <c r="H3751" s="201">
        <v>44901</v>
      </c>
      <c r="I3751" s="197"/>
    </row>
    <row r="3752" spans="1:9" x14ac:dyDescent="0.25">
      <c r="A3752" s="197"/>
      <c r="B3752" s="857"/>
      <c r="C3752" s="858"/>
      <c r="D3752" s="865"/>
      <c r="E3752" s="866"/>
      <c r="F3752" s="867"/>
      <c r="G3752" s="62"/>
      <c r="H3752" s="202"/>
      <c r="I3752" s="197"/>
    </row>
    <row r="3753" spans="1:9" x14ac:dyDescent="0.25">
      <c r="A3753" s="197"/>
      <c r="B3753" s="203"/>
      <c r="C3753" s="65"/>
      <c r="D3753" s="66"/>
      <c r="E3753" s="66"/>
      <c r="F3753" s="67"/>
      <c r="G3753" s="65"/>
      <c r="H3753" s="204"/>
      <c r="I3753" s="197"/>
    </row>
    <row r="3754" spans="1:9" ht="21.6" customHeight="1" x14ac:dyDescent="0.25">
      <c r="A3754" s="197"/>
      <c r="B3754" s="205" t="s">
        <v>153</v>
      </c>
      <c r="C3754" s="868" t="str">
        <f>+PRESUPUESTO!F80</f>
        <v>Suministro e instalaciion de RUBATEX DE 3/4" x 1/2"</v>
      </c>
      <c r="D3754" s="868"/>
      <c r="E3754" s="868"/>
      <c r="F3754" s="868"/>
      <c r="G3754" s="868"/>
      <c r="H3754" s="206" t="s">
        <v>154</v>
      </c>
      <c r="I3754" s="197"/>
    </row>
    <row r="3755" spans="1:9" ht="21.6" customHeight="1" x14ac:dyDescent="0.25">
      <c r="A3755" s="197"/>
      <c r="B3755" s="648">
        <f>+PRESUPUESTO!B80</f>
        <v>12.04</v>
      </c>
      <c r="C3755" s="868"/>
      <c r="D3755" s="868"/>
      <c r="E3755" s="868"/>
      <c r="F3755" s="868"/>
      <c r="G3755" s="868"/>
      <c r="H3755" s="206" t="str">
        <f>+PRESUPUESTO!G80</f>
        <v>ML</v>
      </c>
      <c r="I3755" s="197"/>
    </row>
    <row r="3756" spans="1:9" x14ac:dyDescent="0.25">
      <c r="A3756" s="197"/>
      <c r="B3756" s="208" t="s">
        <v>155</v>
      </c>
      <c r="C3756" s="65"/>
      <c r="D3756" s="66"/>
      <c r="E3756" s="66"/>
      <c r="F3756" s="67"/>
      <c r="G3756" s="65"/>
      <c r="H3756" s="204"/>
      <c r="I3756" s="197"/>
    </row>
    <row r="3757" spans="1:9" x14ac:dyDescent="0.25">
      <c r="A3757" s="197"/>
      <c r="B3757" s="209" t="s">
        <v>156</v>
      </c>
      <c r="C3757" s="74"/>
      <c r="D3757" s="75" t="s">
        <v>157</v>
      </c>
      <c r="E3757" s="75" t="s">
        <v>158</v>
      </c>
      <c r="F3757" s="75" t="s">
        <v>159</v>
      </c>
      <c r="G3757" s="76" t="s">
        <v>160</v>
      </c>
      <c r="H3757" s="210"/>
      <c r="I3757" s="197"/>
    </row>
    <row r="3758" spans="1:9" x14ac:dyDescent="0.25">
      <c r="A3758" s="197"/>
      <c r="B3758" s="872" t="s">
        <v>161</v>
      </c>
      <c r="C3758" s="872"/>
      <c r="D3758" s="157" t="s">
        <v>162</v>
      </c>
      <c r="E3758" s="347">
        <v>0.05</v>
      </c>
      <c r="F3758" s="164">
        <f>+H3788</f>
        <v>5266.9500000000007</v>
      </c>
      <c r="G3758" s="348">
        <f>F3758*E3758</f>
        <v>263.34750000000003</v>
      </c>
      <c r="H3758" s="878"/>
      <c r="I3758" s="197"/>
    </row>
    <row r="3759" spans="1:9" x14ac:dyDescent="0.25">
      <c r="A3759" s="197"/>
      <c r="B3759" s="872" t="s">
        <v>407</v>
      </c>
      <c r="C3759" s="872"/>
      <c r="D3759" s="157" t="s">
        <v>298</v>
      </c>
      <c r="E3759" s="98">
        <f>1/F3785</f>
        <v>0.02</v>
      </c>
      <c r="F3759" s="371">
        <v>15000</v>
      </c>
      <c r="G3759" s="372">
        <f>+F3759*E3759</f>
        <v>300</v>
      </c>
      <c r="H3759" s="879"/>
      <c r="I3759" s="197"/>
    </row>
    <row r="3760" spans="1:9" ht="14.45" customHeight="1" x14ac:dyDescent="0.25">
      <c r="A3760" s="197"/>
      <c r="B3760" s="872"/>
      <c r="C3760" s="872"/>
      <c r="D3760" s="157"/>
      <c r="E3760" s="157"/>
      <c r="F3760" s="164"/>
      <c r="G3760" s="348"/>
      <c r="H3760" s="879"/>
      <c r="I3760" s="197"/>
    </row>
    <row r="3761" spans="1:9" x14ac:dyDescent="0.25">
      <c r="A3761" s="197"/>
      <c r="B3761" s="872"/>
      <c r="C3761" s="872"/>
      <c r="D3761" s="157"/>
      <c r="E3761" s="157"/>
      <c r="F3761" s="164"/>
      <c r="G3761" s="348"/>
      <c r="H3761" s="880"/>
      <c r="I3761" s="197"/>
    </row>
    <row r="3762" spans="1:9" x14ac:dyDescent="0.25">
      <c r="A3762" s="197"/>
      <c r="B3762" s="213"/>
      <c r="C3762" s="175"/>
      <c r="D3762" s="176"/>
      <c r="E3762" s="176"/>
      <c r="F3762" s="177"/>
      <c r="G3762" s="178" t="s">
        <v>165</v>
      </c>
      <c r="H3762" s="373">
        <f>+SUM(G3758:G3761)</f>
        <v>563.34750000000008</v>
      </c>
      <c r="I3762" s="197"/>
    </row>
    <row r="3763" spans="1:9" x14ac:dyDescent="0.25">
      <c r="A3763" s="197"/>
      <c r="B3763" s="213"/>
      <c r="C3763" s="175"/>
      <c r="D3763" s="176"/>
      <c r="E3763" s="176"/>
      <c r="F3763" s="177"/>
      <c r="G3763" s="175"/>
      <c r="H3763" s="204"/>
      <c r="I3763" s="197"/>
    </row>
    <row r="3764" spans="1:9" x14ac:dyDescent="0.25">
      <c r="A3764" s="197"/>
      <c r="B3764" s="216" t="s">
        <v>166</v>
      </c>
      <c r="C3764" s="175"/>
      <c r="D3764" s="176"/>
      <c r="E3764" s="176"/>
      <c r="F3764" s="177"/>
      <c r="G3764" s="175"/>
      <c r="H3764" s="204"/>
      <c r="I3764" s="197"/>
    </row>
    <row r="3765" spans="1:9" x14ac:dyDescent="0.25">
      <c r="A3765" s="197"/>
      <c r="B3765" s="209" t="s">
        <v>156</v>
      </c>
      <c r="C3765" s="74"/>
      <c r="D3765" s="75" t="s">
        <v>157</v>
      </c>
      <c r="E3765" s="75" t="s">
        <v>158</v>
      </c>
      <c r="F3765" s="158" t="s">
        <v>160</v>
      </c>
      <c r="G3765" s="76" t="s">
        <v>167</v>
      </c>
      <c r="H3765" s="210"/>
      <c r="I3765" s="197"/>
    </row>
    <row r="3766" spans="1:9" x14ac:dyDescent="0.25">
      <c r="A3766" s="197"/>
      <c r="B3766" s="876" t="s">
        <v>168</v>
      </c>
      <c r="C3766" s="881"/>
      <c r="D3766" s="300" t="s">
        <v>169</v>
      </c>
      <c r="E3766" s="300">
        <f>+E3758</f>
        <v>0.05</v>
      </c>
      <c r="F3766" s="350">
        <f>+F3758*0.5</f>
        <v>2633.4750000000004</v>
      </c>
      <c r="G3766" s="351">
        <f t="shared" ref="G3766:G3771" si="86">F3766*E3766</f>
        <v>131.67375000000001</v>
      </c>
      <c r="H3766" s="878"/>
      <c r="I3766" s="197"/>
    </row>
    <row r="3767" spans="1:9" ht="14.45" customHeight="1" x14ac:dyDescent="0.25">
      <c r="A3767" s="197"/>
      <c r="B3767" s="872" t="s">
        <v>509</v>
      </c>
      <c r="C3767" s="872" t="s">
        <v>303</v>
      </c>
      <c r="D3767" s="157" t="s">
        <v>16</v>
      </c>
      <c r="E3767" s="157">
        <v>1.05</v>
      </c>
      <c r="F3767" s="352">
        <v>6500</v>
      </c>
      <c r="G3767" s="353">
        <f t="shared" si="86"/>
        <v>6825</v>
      </c>
      <c r="H3767" s="879"/>
      <c r="I3767" s="197"/>
    </row>
    <row r="3768" spans="1:9" x14ac:dyDescent="0.25">
      <c r="A3768" s="197"/>
      <c r="B3768" s="872"/>
      <c r="C3768" s="872"/>
      <c r="D3768" s="157"/>
      <c r="E3768" s="157"/>
      <c r="F3768" s="352"/>
      <c r="G3768" s="353">
        <f t="shared" si="86"/>
        <v>0</v>
      </c>
      <c r="H3768" s="879"/>
      <c r="I3768" s="197"/>
    </row>
    <row r="3769" spans="1:9" x14ac:dyDescent="0.25">
      <c r="A3769" s="197"/>
      <c r="B3769" s="872"/>
      <c r="C3769" s="872"/>
      <c r="D3769" s="157"/>
      <c r="E3769" s="157"/>
      <c r="F3769" s="352"/>
      <c r="G3769" s="353">
        <f t="shared" si="86"/>
        <v>0</v>
      </c>
      <c r="H3769" s="879"/>
      <c r="I3769" s="197"/>
    </row>
    <row r="3770" spans="1:9" x14ac:dyDescent="0.25">
      <c r="A3770" s="197"/>
      <c r="B3770" s="915"/>
      <c r="C3770" s="916"/>
      <c r="D3770" s="157"/>
      <c r="E3770" s="157"/>
      <c r="F3770" s="352"/>
      <c r="G3770" s="353">
        <f t="shared" si="86"/>
        <v>0</v>
      </c>
      <c r="H3770" s="879"/>
      <c r="I3770" s="197"/>
    </row>
    <row r="3771" spans="1:9" x14ac:dyDescent="0.25">
      <c r="A3771" s="197"/>
      <c r="B3771" s="899"/>
      <c r="C3771" s="899"/>
      <c r="D3771" s="298"/>
      <c r="E3771" s="157"/>
      <c r="F3771" s="352"/>
      <c r="G3771" s="353">
        <f t="shared" si="86"/>
        <v>0</v>
      </c>
      <c r="H3771" s="879"/>
      <c r="I3771" s="197"/>
    </row>
    <row r="3772" spans="1:9" x14ac:dyDescent="0.25">
      <c r="A3772" s="197"/>
      <c r="B3772" s="875"/>
      <c r="C3772" s="875"/>
      <c r="D3772" s="157"/>
      <c r="E3772" s="157"/>
      <c r="F3772" s="352"/>
      <c r="G3772" s="567"/>
      <c r="H3772" s="879"/>
      <c r="I3772" s="197"/>
    </row>
    <row r="3773" spans="1:9" x14ac:dyDescent="0.25">
      <c r="A3773" s="197"/>
      <c r="B3773" s="875"/>
      <c r="C3773" s="875"/>
      <c r="D3773" s="157"/>
      <c r="E3773" s="157"/>
      <c r="F3773" s="352"/>
      <c r="G3773" s="567"/>
      <c r="H3773" s="880"/>
      <c r="I3773" s="197"/>
    </row>
    <row r="3774" spans="1:9" x14ac:dyDescent="0.25">
      <c r="A3774" s="197"/>
      <c r="B3774" s="213"/>
      <c r="C3774" s="175"/>
      <c r="D3774" s="176"/>
      <c r="E3774" s="176"/>
      <c r="F3774" s="177"/>
      <c r="G3774" s="178" t="s">
        <v>165</v>
      </c>
      <c r="H3774" s="373">
        <f>+SUM(G3766:G3773)</f>
        <v>6956.6737499999999</v>
      </c>
      <c r="I3774" s="197"/>
    </row>
    <row r="3775" spans="1:9" x14ac:dyDescent="0.25">
      <c r="A3775" s="197"/>
      <c r="B3775" s="213"/>
      <c r="C3775" s="175"/>
      <c r="D3775" s="176"/>
      <c r="E3775" s="176"/>
      <c r="F3775" s="177"/>
      <c r="G3775" s="175"/>
      <c r="H3775" s="204"/>
      <c r="I3775" s="197"/>
    </row>
    <row r="3776" spans="1:9" x14ac:dyDescent="0.25">
      <c r="A3776" s="197"/>
      <c r="B3776" s="216" t="s">
        <v>174</v>
      </c>
      <c r="C3776" s="175"/>
      <c r="D3776" s="176"/>
      <c r="E3776" s="176"/>
      <c r="F3776" s="177"/>
      <c r="G3776" s="175"/>
      <c r="H3776" s="204"/>
      <c r="I3776" s="197"/>
    </row>
    <row r="3777" spans="1:9" x14ac:dyDescent="0.25">
      <c r="A3777" s="197"/>
      <c r="B3777" s="209" t="s">
        <v>156</v>
      </c>
      <c r="C3777" s="74"/>
      <c r="D3777" s="75" t="s">
        <v>175</v>
      </c>
      <c r="E3777" s="75" t="s">
        <v>176</v>
      </c>
      <c r="F3777" s="158" t="s">
        <v>177</v>
      </c>
      <c r="G3777" s="76" t="s">
        <v>178</v>
      </c>
      <c r="H3777" s="218" t="s">
        <v>160</v>
      </c>
      <c r="I3777" s="197"/>
    </row>
    <row r="3778" spans="1:9" x14ac:dyDescent="0.25">
      <c r="A3778" s="197"/>
      <c r="B3778" s="891"/>
      <c r="C3778" s="891"/>
      <c r="D3778" s="298"/>
      <c r="E3778" s="302"/>
      <c r="F3778" s="298"/>
      <c r="G3778" s="355"/>
      <c r="H3778" s="376">
        <f>+E3778*F3778*G3778</f>
        <v>0</v>
      </c>
      <c r="I3778" s="197"/>
    </row>
    <row r="3779" spans="1:9" x14ac:dyDescent="0.25">
      <c r="A3779" s="197"/>
      <c r="B3779" s="869"/>
      <c r="C3779" s="869"/>
      <c r="D3779" s="157"/>
      <c r="E3779" s="165"/>
      <c r="F3779" s="167"/>
      <c r="G3779" s="567">
        <f>F3779*E3779</f>
        <v>0</v>
      </c>
      <c r="H3779" s="376">
        <f>+E3779*F3779*G3779</f>
        <v>0</v>
      </c>
      <c r="I3779" s="197"/>
    </row>
    <row r="3780" spans="1:9" x14ac:dyDescent="0.25">
      <c r="A3780" s="197"/>
      <c r="B3780" s="875"/>
      <c r="C3780" s="875"/>
      <c r="D3780" s="157"/>
      <c r="E3780" s="165"/>
      <c r="F3780" s="168"/>
      <c r="G3780" s="567">
        <f>F3780*E3780</f>
        <v>0</v>
      </c>
      <c r="H3780" s="376">
        <f>+E3780*F3780*G3780</f>
        <v>0</v>
      </c>
      <c r="I3780" s="197"/>
    </row>
    <row r="3781" spans="1:9" x14ac:dyDescent="0.25">
      <c r="A3781" s="197"/>
      <c r="B3781" s="213"/>
      <c r="C3781" s="175"/>
      <c r="D3781" s="176"/>
      <c r="E3781" s="176"/>
      <c r="F3781" s="177"/>
      <c r="G3781" s="178" t="s">
        <v>165</v>
      </c>
      <c r="H3781" s="373">
        <f>+SUM(H3778:H3780)</f>
        <v>0</v>
      </c>
      <c r="I3781" s="197"/>
    </row>
    <row r="3782" spans="1:9" x14ac:dyDescent="0.25">
      <c r="A3782" s="197"/>
      <c r="B3782" s="213"/>
      <c r="C3782" s="175"/>
      <c r="D3782" s="176"/>
      <c r="E3782" s="176"/>
      <c r="F3782" s="177"/>
      <c r="G3782" s="175"/>
      <c r="H3782" s="204"/>
      <c r="I3782" s="197"/>
    </row>
    <row r="3783" spans="1:9" x14ac:dyDescent="0.25">
      <c r="A3783" s="197"/>
      <c r="B3783" s="216" t="s">
        <v>179</v>
      </c>
      <c r="C3783" s="175"/>
      <c r="D3783" s="176"/>
      <c r="E3783" s="176"/>
      <c r="F3783" s="177"/>
      <c r="G3783" s="175"/>
      <c r="H3783" s="204"/>
      <c r="I3783" s="197"/>
    </row>
    <row r="3784" spans="1:9" x14ac:dyDescent="0.25">
      <c r="A3784" s="197"/>
      <c r="B3784" s="220" t="s">
        <v>180</v>
      </c>
      <c r="C3784" s="169" t="s">
        <v>181</v>
      </c>
      <c r="D3784" s="75" t="s">
        <v>182</v>
      </c>
      <c r="E3784" s="75" t="s">
        <v>183</v>
      </c>
      <c r="F3784" s="158" t="s">
        <v>184</v>
      </c>
      <c r="G3784" s="170" t="s">
        <v>185</v>
      </c>
      <c r="H3784" s="210"/>
      <c r="I3784" s="197"/>
    </row>
    <row r="3785" spans="1:9" x14ac:dyDescent="0.25">
      <c r="A3785" s="197"/>
      <c r="B3785" s="221" t="s">
        <v>81</v>
      </c>
      <c r="C3785" s="110">
        <f>+VLOOKUP(B3785,MO!$D$13:$E$80,2,FALSE)</f>
        <v>94900</v>
      </c>
      <c r="D3785" s="171">
        <v>0.85</v>
      </c>
      <c r="E3785" s="567">
        <f>C3785+(C3785*D3785)</f>
        <v>175565</v>
      </c>
      <c r="F3785" s="172">
        <v>50</v>
      </c>
      <c r="G3785" s="568">
        <f>+E3785/F3785</f>
        <v>3511.3</v>
      </c>
      <c r="H3785" s="878"/>
      <c r="I3785" s="197"/>
    </row>
    <row r="3786" spans="1:9" x14ac:dyDescent="0.25">
      <c r="A3786" s="197"/>
      <c r="B3786" s="221" t="s">
        <v>85</v>
      </c>
      <c r="C3786" s="110">
        <v>47450</v>
      </c>
      <c r="D3786" s="171">
        <v>0.85</v>
      </c>
      <c r="E3786" s="567">
        <f>C3786+(C3786*D3786)</f>
        <v>87782.5</v>
      </c>
      <c r="F3786" s="172">
        <f>+F3785</f>
        <v>50</v>
      </c>
      <c r="G3786" s="568">
        <f>+E3786/F3786</f>
        <v>1755.65</v>
      </c>
      <c r="H3786" s="879"/>
      <c r="I3786" s="197"/>
    </row>
    <row r="3787" spans="1:9" x14ac:dyDescent="0.25">
      <c r="A3787" s="197"/>
      <c r="B3787" s="223"/>
      <c r="C3787" s="110"/>
      <c r="D3787" s="171"/>
      <c r="E3787" s="567"/>
      <c r="F3787" s="172"/>
      <c r="G3787" s="568"/>
      <c r="H3787" s="880"/>
      <c r="I3787" s="197"/>
    </row>
    <row r="3788" spans="1:9" x14ac:dyDescent="0.25">
      <c r="A3788" s="197"/>
      <c r="B3788" s="203"/>
      <c r="C3788" s="65"/>
      <c r="D3788" s="66"/>
      <c r="E3788" s="66"/>
      <c r="F3788" s="67"/>
      <c r="G3788" s="115" t="s">
        <v>165</v>
      </c>
      <c r="H3788" s="373">
        <f>+SUM(G3785:G3787)</f>
        <v>5266.9500000000007</v>
      </c>
      <c r="I3788" s="197"/>
    </row>
    <row r="3789" spans="1:9" x14ac:dyDescent="0.25">
      <c r="A3789" s="197"/>
      <c r="B3789" s="203"/>
      <c r="C3789" s="65"/>
      <c r="D3789" s="66"/>
      <c r="E3789" s="66"/>
      <c r="F3789" s="67"/>
      <c r="G3789" s="65"/>
      <c r="H3789" s="225"/>
      <c r="I3789" s="197"/>
    </row>
    <row r="3790" spans="1:9" ht="15.75" x14ac:dyDescent="0.25">
      <c r="A3790" s="197"/>
      <c r="B3790" s="203"/>
      <c r="C3790" s="65"/>
      <c r="D3790" s="66"/>
      <c r="E3790" s="66"/>
      <c r="F3790" s="117" t="s">
        <v>186</v>
      </c>
      <c r="G3790" s="118"/>
      <c r="H3790" s="119">
        <f>ROUND(H3788+H3781+H3774+H3762,0)</f>
        <v>12787</v>
      </c>
      <c r="I3790" s="197"/>
    </row>
    <row r="3791" spans="1:9" x14ac:dyDescent="0.25">
      <c r="A3791" s="197"/>
      <c r="B3791" s="203"/>
      <c r="C3791" s="65"/>
      <c r="D3791" s="66"/>
      <c r="E3791" s="66"/>
      <c r="F3791" s="67"/>
      <c r="G3791" s="65"/>
      <c r="H3791" s="204"/>
      <c r="I3791" s="197"/>
    </row>
    <row r="3792" spans="1:9" x14ac:dyDescent="0.25">
      <c r="A3792" s="197"/>
      <c r="B3792" s="208" t="s">
        <v>187</v>
      </c>
      <c r="C3792" s="65"/>
      <c r="D3792" s="66"/>
      <c r="E3792" s="66"/>
      <c r="F3792" s="67"/>
      <c r="G3792" s="65"/>
      <c r="H3792" s="204"/>
      <c r="I3792" s="197"/>
    </row>
    <row r="3793" spans="1:9" x14ac:dyDescent="0.25">
      <c r="A3793" s="197"/>
      <c r="B3793" s="226" t="s">
        <v>31</v>
      </c>
      <c r="C3793" s="121"/>
      <c r="D3793" s="122"/>
      <c r="E3793" s="122"/>
      <c r="F3793" s="123" t="s">
        <v>72</v>
      </c>
      <c r="G3793" s="124"/>
      <c r="H3793" s="210"/>
      <c r="I3793" s="197"/>
    </row>
    <row r="3794" spans="1:9" x14ac:dyDescent="0.25">
      <c r="A3794" s="197"/>
      <c r="B3794" s="851" t="s">
        <v>24</v>
      </c>
      <c r="C3794" s="851"/>
      <c r="D3794" s="125"/>
      <c r="E3794" s="125"/>
      <c r="F3794" s="126">
        <f>+F3727</f>
        <v>0.2</v>
      </c>
      <c r="G3794" s="127"/>
      <c r="H3794" s="378">
        <f>H3790*F3794</f>
        <v>2557.4</v>
      </c>
      <c r="I3794" s="197"/>
    </row>
    <row r="3795" spans="1:9" x14ac:dyDescent="0.25">
      <c r="A3795" s="197"/>
      <c r="B3795" s="851" t="s">
        <v>25</v>
      </c>
      <c r="C3795" s="851"/>
      <c r="D3795" s="125"/>
      <c r="E3795" s="125"/>
      <c r="F3795" s="126">
        <f t="shared" ref="F3795:F3796" si="87">+F3728</f>
        <v>0.05</v>
      </c>
      <c r="G3795" s="127"/>
      <c r="H3795" s="378">
        <f>H3790*F3795</f>
        <v>639.35</v>
      </c>
      <c r="I3795" s="197"/>
    </row>
    <row r="3796" spans="1:9" x14ac:dyDescent="0.25">
      <c r="A3796" s="197"/>
      <c r="B3796" s="852" t="s">
        <v>27</v>
      </c>
      <c r="C3796" s="852"/>
      <c r="D3796" s="125"/>
      <c r="E3796" s="125"/>
      <c r="F3796" s="126">
        <f t="shared" si="87"/>
        <v>0.05</v>
      </c>
      <c r="G3796" s="127"/>
      <c r="H3796" s="378">
        <f>H3790*F3796</f>
        <v>639.35</v>
      </c>
      <c r="I3796" s="197"/>
    </row>
    <row r="3797" spans="1:9" x14ac:dyDescent="0.25">
      <c r="A3797" s="197"/>
      <c r="B3797" s="203"/>
      <c r="C3797" s="65"/>
      <c r="D3797" s="66"/>
      <c r="E3797" s="66"/>
      <c r="F3797" s="67"/>
      <c r="G3797" s="115" t="s">
        <v>165</v>
      </c>
      <c r="H3797" s="373">
        <f>+SUM(H3794:H3796)</f>
        <v>3836.1</v>
      </c>
      <c r="I3797" s="197"/>
    </row>
    <row r="3798" spans="1:9" x14ac:dyDescent="0.25">
      <c r="A3798" s="197"/>
      <c r="B3798" s="203"/>
      <c r="C3798" s="65"/>
      <c r="D3798" s="66"/>
      <c r="E3798" s="66"/>
      <c r="F3798" s="67"/>
      <c r="G3798" s="65"/>
      <c r="H3798" s="204"/>
      <c r="I3798" s="197"/>
    </row>
    <row r="3799" spans="1:9" x14ac:dyDescent="0.25">
      <c r="A3799" s="197"/>
      <c r="B3799" s="203"/>
      <c r="C3799" s="129" t="s">
        <v>188</v>
      </c>
      <c r="D3799" s="66"/>
      <c r="E3799" s="66"/>
      <c r="F3799" s="117" t="s">
        <v>189</v>
      </c>
      <c r="G3799" s="118"/>
      <c r="H3799" s="379">
        <f>H3790+H3797</f>
        <v>16623.099999999999</v>
      </c>
      <c r="I3799" s="197"/>
    </row>
    <row r="3800" spans="1:9" x14ac:dyDescent="0.25">
      <c r="A3800" s="197"/>
      <c r="B3800" s="229"/>
      <c r="C3800" s="185"/>
      <c r="D3800" s="185"/>
      <c r="E3800" s="185"/>
      <c r="F3800" s="185"/>
      <c r="G3800" s="185"/>
      <c r="H3800" s="230"/>
      <c r="I3800" s="197"/>
    </row>
    <row r="3801" spans="1:9" x14ac:dyDescent="0.25">
      <c r="A3801" s="197"/>
      <c r="B3801" s="229"/>
      <c r="C3801" s="185"/>
      <c r="D3801" s="185"/>
      <c r="E3801" s="185"/>
      <c r="F3801" s="134" t="s">
        <v>190</v>
      </c>
      <c r="G3801" s="185"/>
      <c r="H3801" s="230"/>
      <c r="I3801" s="197"/>
    </row>
    <row r="3802" spans="1:9" x14ac:dyDescent="0.25">
      <c r="A3802" s="197"/>
      <c r="B3802" s="229"/>
      <c r="C3802" s="185"/>
      <c r="D3802" s="185"/>
      <c r="E3802" s="185"/>
      <c r="F3802" s="134" t="s">
        <v>191</v>
      </c>
      <c r="G3802" s="185"/>
      <c r="H3802" s="230"/>
      <c r="I3802" s="197"/>
    </row>
    <row r="3803" spans="1:9" x14ac:dyDescent="0.25">
      <c r="A3803" s="197"/>
      <c r="B3803" s="229"/>
      <c r="C3803" s="185"/>
      <c r="D3803" s="185"/>
      <c r="E3803" s="185"/>
      <c r="F3803" s="134" t="s">
        <v>192</v>
      </c>
      <c r="G3803" s="185"/>
      <c r="H3803" s="230"/>
      <c r="I3803" s="197"/>
    </row>
    <row r="3804" spans="1:9" x14ac:dyDescent="0.25">
      <c r="A3804" s="197"/>
      <c r="B3804" s="229"/>
      <c r="C3804" s="185"/>
      <c r="D3804" s="185"/>
      <c r="E3804" s="185"/>
      <c r="F3804" s="134" t="s">
        <v>193</v>
      </c>
      <c r="G3804" s="185"/>
      <c r="H3804" s="230"/>
      <c r="I3804" s="197"/>
    </row>
    <row r="3805" spans="1:9" x14ac:dyDescent="0.25">
      <c r="A3805" s="197"/>
      <c r="B3805" s="229"/>
      <c r="C3805" s="185"/>
      <c r="D3805" s="185"/>
      <c r="E3805" s="185"/>
      <c r="F3805" s="185"/>
      <c r="G3805" s="185"/>
      <c r="H3805" s="230"/>
      <c r="I3805" s="197"/>
    </row>
    <row r="3806" spans="1:9" x14ac:dyDescent="0.25">
      <c r="A3806" s="197"/>
      <c r="B3806" s="229"/>
      <c r="C3806" s="135" t="s">
        <v>194</v>
      </c>
      <c r="D3806" s="185"/>
      <c r="E3806" s="185"/>
      <c r="F3806" s="185"/>
      <c r="G3806" s="185"/>
      <c r="H3806" s="230"/>
      <c r="I3806" s="197"/>
    </row>
    <row r="3807" spans="1:9" x14ac:dyDescent="0.25">
      <c r="A3807" s="197"/>
      <c r="B3807" s="229"/>
      <c r="C3807" s="136" t="s">
        <v>195</v>
      </c>
      <c r="D3807" s="185"/>
      <c r="E3807" s="185"/>
      <c r="F3807" s="185"/>
      <c r="G3807" s="185"/>
      <c r="H3807" s="230"/>
      <c r="I3807" s="197"/>
    </row>
    <row r="3808" spans="1:9" x14ac:dyDescent="0.25">
      <c r="A3808" s="197"/>
      <c r="B3808" s="229"/>
      <c r="C3808" s="137">
        <v>1</v>
      </c>
      <c r="D3808" s="185"/>
      <c r="E3808" s="185"/>
      <c r="F3808" s="185"/>
      <c r="G3808" s="185"/>
      <c r="H3808" s="230"/>
      <c r="I3808" s="197"/>
    </row>
    <row r="3809" spans="1:9" x14ac:dyDescent="0.25">
      <c r="A3809" s="197"/>
      <c r="B3809" s="229"/>
      <c r="C3809" s="137">
        <v>2</v>
      </c>
      <c r="D3809" s="185"/>
      <c r="E3809" s="185"/>
      <c r="F3809" s="185"/>
      <c r="G3809" s="185"/>
      <c r="H3809" s="230"/>
      <c r="I3809" s="197"/>
    </row>
    <row r="3810" spans="1:9" x14ac:dyDescent="0.25">
      <c r="A3810" s="197"/>
      <c r="B3810" s="229"/>
      <c r="C3810" s="137">
        <v>3</v>
      </c>
      <c r="D3810" s="185"/>
      <c r="E3810" s="185"/>
      <c r="F3810" s="185"/>
      <c r="G3810" s="185"/>
      <c r="H3810" s="230"/>
      <c r="I3810" s="197"/>
    </row>
    <row r="3811" spans="1:9" x14ac:dyDescent="0.25">
      <c r="A3811" s="197"/>
      <c r="B3811" s="229"/>
      <c r="C3811" s="137"/>
      <c r="D3811" s="185"/>
      <c r="E3811" s="185"/>
      <c r="F3811" s="134" t="s">
        <v>190</v>
      </c>
      <c r="G3811" s="185"/>
      <c r="H3811" s="230"/>
      <c r="I3811" s="197"/>
    </row>
    <row r="3812" spans="1:9" x14ac:dyDescent="0.25">
      <c r="A3812" s="197"/>
      <c r="B3812" s="229"/>
      <c r="C3812" s="185"/>
      <c r="D3812" s="185"/>
      <c r="E3812" s="185"/>
      <c r="F3812" s="134" t="s">
        <v>191</v>
      </c>
      <c r="G3812" s="185"/>
      <c r="H3812" s="230"/>
      <c r="I3812" s="197"/>
    </row>
    <row r="3813" spans="1:9" x14ac:dyDescent="0.25">
      <c r="A3813" s="197"/>
      <c r="B3813" s="229"/>
      <c r="C3813" s="185"/>
      <c r="D3813" s="185"/>
      <c r="E3813" s="185"/>
      <c r="F3813" s="134" t="s">
        <v>196</v>
      </c>
      <c r="G3813" s="185"/>
      <c r="H3813" s="230"/>
      <c r="I3813" s="197"/>
    </row>
    <row r="3814" spans="1:9" x14ac:dyDescent="0.25">
      <c r="A3814" s="197"/>
      <c r="B3814" s="229"/>
      <c r="C3814" s="185"/>
      <c r="D3814" s="185"/>
      <c r="E3814" s="185"/>
      <c r="F3814" s="134" t="s">
        <v>193</v>
      </c>
      <c r="G3814" s="185"/>
      <c r="H3814" s="230"/>
      <c r="I3814" s="197"/>
    </row>
    <row r="3815" spans="1:9" x14ac:dyDescent="0.25">
      <c r="A3815" s="197"/>
      <c r="B3815" s="231"/>
      <c r="C3815" s="197"/>
      <c r="D3815" s="197"/>
      <c r="E3815" s="197"/>
      <c r="F3815" s="197"/>
      <c r="G3815" s="197"/>
      <c r="H3815" s="232"/>
      <c r="I3815" s="197"/>
    </row>
    <row r="3816" spans="1:9" s="267" customFormat="1" x14ac:dyDescent="0.25">
      <c r="B3816" s="853"/>
      <c r="C3816" s="854"/>
      <c r="D3816" s="859" t="s">
        <v>148</v>
      </c>
      <c r="E3816" s="860"/>
      <c r="F3816" s="861"/>
      <c r="G3816" s="198" t="s">
        <v>149</v>
      </c>
      <c r="H3816" s="199" t="s">
        <v>150</v>
      </c>
    </row>
    <row r="3817" spans="1:9" s="267" customFormat="1" x14ac:dyDescent="0.25">
      <c r="B3817" s="855"/>
      <c r="C3817" s="856"/>
      <c r="D3817" s="862"/>
      <c r="E3817" s="863"/>
      <c r="F3817" s="864"/>
      <c r="G3817" s="59" t="s">
        <v>151</v>
      </c>
      <c r="H3817" s="200"/>
    </row>
    <row r="3818" spans="1:9" s="267" customFormat="1" x14ac:dyDescent="0.25">
      <c r="B3818" s="855"/>
      <c r="C3818" s="856"/>
      <c r="D3818" s="862"/>
      <c r="E3818" s="863"/>
      <c r="F3818" s="864"/>
      <c r="G3818" s="59" t="s">
        <v>152</v>
      </c>
      <c r="H3818" s="201">
        <v>44901</v>
      </c>
    </row>
    <row r="3819" spans="1:9" s="267" customFormat="1" x14ac:dyDescent="0.25">
      <c r="B3819" s="857"/>
      <c r="C3819" s="858"/>
      <c r="D3819" s="865"/>
      <c r="E3819" s="866"/>
      <c r="F3819" s="867"/>
      <c r="G3819" s="62"/>
      <c r="H3819" s="202"/>
    </row>
    <row r="3820" spans="1:9" s="267" customFormat="1" x14ac:dyDescent="0.25">
      <c r="B3820" s="203"/>
      <c r="C3820" s="65"/>
      <c r="D3820" s="66"/>
      <c r="E3820" s="66"/>
      <c r="F3820" s="67"/>
      <c r="G3820" s="65"/>
      <c r="H3820" s="204"/>
    </row>
    <row r="3821" spans="1:9" s="267" customFormat="1" x14ac:dyDescent="0.25">
      <c r="B3821" s="205" t="s">
        <v>153</v>
      </c>
      <c r="C3821" s="868" t="str">
        <f>+PRESUPUESTO!F81</f>
        <v>Suministro e instalaciion de CINTA VINILO a rubatex de 3/4"</v>
      </c>
      <c r="D3821" s="868"/>
      <c r="E3821" s="868"/>
      <c r="F3821" s="868"/>
      <c r="G3821" s="868"/>
      <c r="H3821" s="206" t="s">
        <v>154</v>
      </c>
    </row>
    <row r="3822" spans="1:9" s="267" customFormat="1" x14ac:dyDescent="0.25">
      <c r="B3822" s="648">
        <f>+PRESUPUESTO!B81</f>
        <v>12.05</v>
      </c>
      <c r="C3822" s="868"/>
      <c r="D3822" s="868"/>
      <c r="E3822" s="868"/>
      <c r="F3822" s="868"/>
      <c r="G3822" s="868"/>
      <c r="H3822" s="206" t="str">
        <f>+PRESUPUESTO!G81</f>
        <v>ML</v>
      </c>
    </row>
    <row r="3823" spans="1:9" s="267" customFormat="1" x14ac:dyDescent="0.25">
      <c r="B3823" s="208" t="s">
        <v>155</v>
      </c>
      <c r="C3823" s="65"/>
      <c r="D3823" s="66"/>
      <c r="E3823" s="66"/>
      <c r="F3823" s="67"/>
      <c r="G3823" s="65"/>
      <c r="H3823" s="204"/>
    </row>
    <row r="3824" spans="1:9" s="267" customFormat="1" x14ac:dyDescent="0.25">
      <c r="B3824" s="209" t="s">
        <v>156</v>
      </c>
      <c r="C3824" s="74"/>
      <c r="D3824" s="75" t="s">
        <v>157</v>
      </c>
      <c r="E3824" s="75" t="s">
        <v>158</v>
      </c>
      <c r="F3824" s="75" t="s">
        <v>159</v>
      </c>
      <c r="G3824" s="76" t="s">
        <v>160</v>
      </c>
      <c r="H3824" s="210"/>
    </row>
    <row r="3825" spans="2:13" s="267" customFormat="1" ht="14.45" customHeight="1" x14ac:dyDescent="0.25">
      <c r="B3825" s="872" t="s">
        <v>161</v>
      </c>
      <c r="C3825" s="872"/>
      <c r="D3825" s="157" t="s">
        <v>162</v>
      </c>
      <c r="E3825" s="347">
        <v>0.05</v>
      </c>
      <c r="F3825" s="164">
        <f>+H3855</f>
        <v>5852.1666666666661</v>
      </c>
      <c r="G3825" s="348">
        <f>F3825*E3825</f>
        <v>292.60833333333329</v>
      </c>
      <c r="H3825" s="878"/>
    </row>
    <row r="3826" spans="2:13" s="267" customFormat="1" x14ac:dyDescent="0.25">
      <c r="B3826" s="872" t="s">
        <v>407</v>
      </c>
      <c r="C3826" s="872"/>
      <c r="D3826" s="157" t="s">
        <v>298</v>
      </c>
      <c r="E3826" s="98">
        <f>1/F3852</f>
        <v>2.2222222222222223E-2</v>
      </c>
      <c r="F3826" s="371">
        <v>15000</v>
      </c>
      <c r="G3826" s="348">
        <f>F3826*E3826</f>
        <v>333.33333333333337</v>
      </c>
      <c r="H3826" s="879"/>
    </row>
    <row r="3827" spans="2:13" s="267" customFormat="1" ht="14.45" customHeight="1" x14ac:dyDescent="0.25">
      <c r="B3827" s="872"/>
      <c r="C3827" s="872"/>
      <c r="D3827" s="157"/>
      <c r="E3827" s="157"/>
      <c r="F3827" s="164"/>
      <c r="G3827" s="348"/>
      <c r="H3827" s="879"/>
    </row>
    <row r="3828" spans="2:13" s="267" customFormat="1" ht="15" customHeight="1" x14ac:dyDescent="0.25">
      <c r="B3828" s="872"/>
      <c r="C3828" s="872"/>
      <c r="D3828" s="157"/>
      <c r="E3828" s="157"/>
      <c r="F3828" s="164"/>
      <c r="G3828" s="348"/>
      <c r="H3828" s="880"/>
    </row>
    <row r="3829" spans="2:13" s="267" customFormat="1" x14ac:dyDescent="0.25">
      <c r="B3829" s="213"/>
      <c r="C3829" s="175"/>
      <c r="D3829" s="176"/>
      <c r="E3829" s="176"/>
      <c r="F3829" s="177"/>
      <c r="G3829" s="178" t="s">
        <v>165</v>
      </c>
      <c r="H3829" s="373">
        <f>+SUM(G3825:G3828)</f>
        <v>625.94166666666661</v>
      </c>
    </row>
    <row r="3830" spans="2:13" s="267" customFormat="1" x14ac:dyDescent="0.25">
      <c r="B3830" s="213"/>
      <c r="C3830" s="175"/>
      <c r="D3830" s="176"/>
      <c r="E3830" s="176"/>
      <c r="F3830" s="177"/>
      <c r="G3830" s="175"/>
      <c r="H3830" s="204"/>
    </row>
    <row r="3831" spans="2:13" s="267" customFormat="1" x14ac:dyDescent="0.25">
      <c r="B3831" s="216" t="s">
        <v>166</v>
      </c>
      <c r="C3831" s="175"/>
      <c r="D3831" s="176"/>
      <c r="E3831" s="176"/>
      <c r="F3831" s="177"/>
      <c r="G3831" s="175"/>
      <c r="H3831" s="204"/>
    </row>
    <row r="3832" spans="2:13" s="267" customFormat="1" x14ac:dyDescent="0.25">
      <c r="B3832" s="209" t="s">
        <v>156</v>
      </c>
      <c r="C3832" s="74"/>
      <c r="D3832" s="75" t="s">
        <v>157</v>
      </c>
      <c r="E3832" s="75" t="s">
        <v>158</v>
      </c>
      <c r="F3832" s="158" t="s">
        <v>160</v>
      </c>
      <c r="G3832" s="76" t="s">
        <v>167</v>
      </c>
      <c r="H3832" s="210"/>
    </row>
    <row r="3833" spans="2:13" s="267" customFormat="1" ht="15" customHeight="1" x14ac:dyDescent="0.25">
      <c r="B3833" s="876" t="s">
        <v>168</v>
      </c>
      <c r="C3833" s="881"/>
      <c r="D3833" s="300" t="s">
        <v>169</v>
      </c>
      <c r="E3833" s="300">
        <f>+E3825</f>
        <v>0.05</v>
      </c>
      <c r="F3833" s="350">
        <f>+F3825*0.5</f>
        <v>2926.083333333333</v>
      </c>
      <c r="G3833" s="351">
        <f t="shared" ref="G3833:G3838" si="88">F3833*E3833</f>
        <v>146.30416666666665</v>
      </c>
      <c r="H3833" s="878"/>
    </row>
    <row r="3834" spans="2:13" s="267" customFormat="1" ht="15" customHeight="1" x14ac:dyDescent="0.25">
      <c r="B3834" s="872" t="s">
        <v>511</v>
      </c>
      <c r="C3834" s="872" t="s">
        <v>303</v>
      </c>
      <c r="D3834" s="157" t="s">
        <v>16</v>
      </c>
      <c r="E3834" s="157">
        <f>3*1.05</f>
        <v>3.1500000000000004</v>
      </c>
      <c r="F3834" s="352">
        <v>666.66666666666663</v>
      </c>
      <c r="G3834" s="353">
        <f t="shared" si="88"/>
        <v>2100</v>
      </c>
      <c r="H3834" s="879"/>
    </row>
    <row r="3835" spans="2:13" s="267" customFormat="1" ht="15" customHeight="1" x14ac:dyDescent="0.25">
      <c r="B3835" s="872"/>
      <c r="C3835" s="872"/>
      <c r="D3835" s="157"/>
      <c r="E3835" s="157"/>
      <c r="F3835" s="352"/>
      <c r="G3835" s="353">
        <f t="shared" si="88"/>
        <v>0</v>
      </c>
      <c r="H3835" s="879"/>
    </row>
    <row r="3836" spans="2:13" s="267" customFormat="1" x14ac:dyDescent="0.25">
      <c r="B3836" s="872"/>
      <c r="C3836" s="872"/>
      <c r="D3836" s="157"/>
      <c r="E3836" s="157"/>
      <c r="F3836" s="352"/>
      <c r="G3836" s="353">
        <f t="shared" si="88"/>
        <v>0</v>
      </c>
      <c r="H3836" s="879"/>
    </row>
    <row r="3837" spans="2:13" s="267" customFormat="1" x14ac:dyDescent="0.25">
      <c r="B3837" s="915"/>
      <c r="C3837" s="916"/>
      <c r="D3837" s="157"/>
      <c r="E3837" s="157"/>
      <c r="F3837" s="352"/>
      <c r="G3837" s="353">
        <f t="shared" si="88"/>
        <v>0</v>
      </c>
      <c r="H3837" s="879"/>
      <c r="K3837" s="407"/>
    </row>
    <row r="3838" spans="2:13" s="267" customFormat="1" ht="15" customHeight="1" x14ac:dyDescent="0.25">
      <c r="B3838" s="899"/>
      <c r="C3838" s="899"/>
      <c r="D3838" s="298"/>
      <c r="E3838" s="157"/>
      <c r="F3838" s="352"/>
      <c r="G3838" s="353">
        <f t="shared" si="88"/>
        <v>0</v>
      </c>
      <c r="H3838" s="879"/>
      <c r="M3838" s="408"/>
    </row>
    <row r="3839" spans="2:13" s="267" customFormat="1" x14ac:dyDescent="0.25">
      <c r="B3839" s="875"/>
      <c r="C3839" s="875"/>
      <c r="D3839" s="157"/>
      <c r="E3839" s="157"/>
      <c r="F3839" s="352"/>
      <c r="G3839" s="567"/>
      <c r="H3839" s="879"/>
    </row>
    <row r="3840" spans="2:13" s="267" customFormat="1" x14ac:dyDescent="0.25">
      <c r="B3840" s="875"/>
      <c r="C3840" s="875"/>
      <c r="D3840" s="157"/>
      <c r="E3840" s="157"/>
      <c r="F3840" s="352"/>
      <c r="G3840" s="567"/>
      <c r="H3840" s="880"/>
    </row>
    <row r="3841" spans="2:8" s="267" customFormat="1" x14ac:dyDescent="0.25">
      <c r="B3841" s="213"/>
      <c r="C3841" s="175"/>
      <c r="D3841" s="176"/>
      <c r="E3841" s="176"/>
      <c r="F3841" s="177"/>
      <c r="G3841" s="178" t="s">
        <v>165</v>
      </c>
      <c r="H3841" s="373">
        <f>+SUM(G3833:G3840)</f>
        <v>2246.3041666666668</v>
      </c>
    </row>
    <row r="3842" spans="2:8" s="267" customFormat="1" x14ac:dyDescent="0.25">
      <c r="B3842" s="213"/>
      <c r="C3842" s="175"/>
      <c r="D3842" s="176"/>
      <c r="E3842" s="176"/>
      <c r="F3842" s="177"/>
      <c r="G3842" s="175"/>
      <c r="H3842" s="204"/>
    </row>
    <row r="3843" spans="2:8" s="267" customFormat="1" x14ac:dyDescent="0.25">
      <c r="B3843" s="216" t="s">
        <v>174</v>
      </c>
      <c r="C3843" s="175"/>
      <c r="D3843" s="176"/>
      <c r="E3843" s="176"/>
      <c r="F3843" s="177"/>
      <c r="G3843" s="175"/>
      <c r="H3843" s="204"/>
    </row>
    <row r="3844" spans="2:8" s="267" customFormat="1" x14ac:dyDescent="0.25">
      <c r="B3844" s="209" t="s">
        <v>156</v>
      </c>
      <c r="C3844" s="74"/>
      <c r="D3844" s="75" t="s">
        <v>175</v>
      </c>
      <c r="E3844" s="75" t="s">
        <v>176</v>
      </c>
      <c r="F3844" s="158" t="s">
        <v>177</v>
      </c>
      <c r="G3844" s="76" t="s">
        <v>178</v>
      </c>
      <c r="H3844" s="218" t="s">
        <v>160</v>
      </c>
    </row>
    <row r="3845" spans="2:8" s="267" customFormat="1" x14ac:dyDescent="0.25">
      <c r="B3845" s="891"/>
      <c r="C3845" s="891"/>
      <c r="D3845" s="298"/>
      <c r="E3845" s="302"/>
      <c r="F3845" s="298"/>
      <c r="G3845" s="355"/>
      <c r="H3845" s="376">
        <f>+E3845*F3845*G3845</f>
        <v>0</v>
      </c>
    </row>
    <row r="3846" spans="2:8" s="267" customFormat="1" x14ac:dyDescent="0.25">
      <c r="B3846" s="869"/>
      <c r="C3846" s="869"/>
      <c r="D3846" s="157"/>
      <c r="E3846" s="165"/>
      <c r="F3846" s="167"/>
      <c r="G3846" s="567">
        <f>F3846*E3846</f>
        <v>0</v>
      </c>
      <c r="H3846" s="376">
        <f>+E3846*F3846*G3846</f>
        <v>0</v>
      </c>
    </row>
    <row r="3847" spans="2:8" s="267" customFormat="1" x14ac:dyDescent="0.25">
      <c r="B3847" s="875"/>
      <c r="C3847" s="875"/>
      <c r="D3847" s="157"/>
      <c r="E3847" s="165"/>
      <c r="F3847" s="168"/>
      <c r="G3847" s="567">
        <f>F3847*E3847</f>
        <v>0</v>
      </c>
      <c r="H3847" s="376">
        <f>+E3847*F3847*G3847</f>
        <v>0</v>
      </c>
    </row>
    <row r="3848" spans="2:8" s="267" customFormat="1" x14ac:dyDescent="0.25">
      <c r="B3848" s="213"/>
      <c r="C3848" s="175"/>
      <c r="D3848" s="176"/>
      <c r="E3848" s="176"/>
      <c r="F3848" s="177"/>
      <c r="G3848" s="178" t="s">
        <v>165</v>
      </c>
      <c r="H3848" s="373">
        <f>+SUM(H3845:H3847)</f>
        <v>0</v>
      </c>
    </row>
    <row r="3849" spans="2:8" s="267" customFormat="1" x14ac:dyDescent="0.25">
      <c r="B3849" s="213"/>
      <c r="C3849" s="175"/>
      <c r="D3849" s="176"/>
      <c r="E3849" s="176"/>
      <c r="F3849" s="177"/>
      <c r="G3849" s="175"/>
      <c r="H3849" s="204"/>
    </row>
    <row r="3850" spans="2:8" s="267" customFormat="1" x14ac:dyDescent="0.25">
      <c r="B3850" s="216" t="s">
        <v>179</v>
      </c>
      <c r="C3850" s="175"/>
      <c r="D3850" s="176"/>
      <c r="E3850" s="176"/>
      <c r="F3850" s="177"/>
      <c r="G3850" s="175"/>
      <c r="H3850" s="204"/>
    </row>
    <row r="3851" spans="2:8" s="267" customFormat="1" x14ac:dyDescent="0.25">
      <c r="B3851" s="220" t="s">
        <v>180</v>
      </c>
      <c r="C3851" s="169" t="s">
        <v>181</v>
      </c>
      <c r="D3851" s="75" t="s">
        <v>182</v>
      </c>
      <c r="E3851" s="75" t="s">
        <v>183</v>
      </c>
      <c r="F3851" s="158" t="s">
        <v>184</v>
      </c>
      <c r="G3851" s="170" t="s">
        <v>185</v>
      </c>
      <c r="H3851" s="210"/>
    </row>
    <row r="3852" spans="2:8" s="267" customFormat="1" x14ac:dyDescent="0.25">
      <c r="B3852" s="221" t="s">
        <v>81</v>
      </c>
      <c r="C3852" s="110">
        <f>+VLOOKUP(B3852,MO!$D$13:$E$80,2,FALSE)</f>
        <v>94900</v>
      </c>
      <c r="D3852" s="171">
        <v>0.85</v>
      </c>
      <c r="E3852" s="567">
        <f>C3852+(C3852*D3852)</f>
        <v>175565</v>
      </c>
      <c r="F3852" s="172">
        <v>45</v>
      </c>
      <c r="G3852" s="568">
        <f>+E3852/F3852</f>
        <v>3901.4444444444443</v>
      </c>
      <c r="H3852" s="878"/>
    </row>
    <row r="3853" spans="2:8" s="267" customFormat="1" x14ac:dyDescent="0.25">
      <c r="B3853" s="221" t="s">
        <v>85</v>
      </c>
      <c r="C3853" s="110">
        <v>47450</v>
      </c>
      <c r="D3853" s="171">
        <v>0.85</v>
      </c>
      <c r="E3853" s="567">
        <f>C3853+(C3853*D3853)</f>
        <v>87782.5</v>
      </c>
      <c r="F3853" s="172">
        <f>+F3852</f>
        <v>45</v>
      </c>
      <c r="G3853" s="568">
        <f>+E3853/F3853</f>
        <v>1950.7222222222222</v>
      </c>
      <c r="H3853" s="879"/>
    </row>
    <row r="3854" spans="2:8" s="267" customFormat="1" x14ac:dyDescent="0.25">
      <c r="B3854" s="223"/>
      <c r="C3854" s="110"/>
      <c r="D3854" s="171"/>
      <c r="E3854" s="567"/>
      <c r="F3854" s="172"/>
      <c r="G3854" s="568"/>
      <c r="H3854" s="880"/>
    </row>
    <row r="3855" spans="2:8" s="267" customFormat="1" x14ac:dyDescent="0.25">
      <c r="B3855" s="203"/>
      <c r="C3855" s="65"/>
      <c r="D3855" s="66"/>
      <c r="E3855" s="66"/>
      <c r="F3855" s="67"/>
      <c r="G3855" s="115" t="s">
        <v>165</v>
      </c>
      <c r="H3855" s="373">
        <f>+SUM(G3852:G3854)</f>
        <v>5852.1666666666661</v>
      </c>
    </row>
    <row r="3856" spans="2:8" s="267" customFormat="1" x14ac:dyDescent="0.25">
      <c r="B3856" s="203"/>
      <c r="C3856" s="65"/>
      <c r="D3856" s="66"/>
      <c r="E3856" s="66"/>
      <c r="F3856" s="67"/>
      <c r="G3856" s="65"/>
      <c r="H3856" s="225"/>
    </row>
    <row r="3857" spans="2:8" s="267" customFormat="1" ht="15.75" x14ac:dyDescent="0.25">
      <c r="B3857" s="203"/>
      <c r="C3857" s="65"/>
      <c r="D3857" s="66"/>
      <c r="E3857" s="66"/>
      <c r="F3857" s="117" t="s">
        <v>186</v>
      </c>
      <c r="G3857" s="118"/>
      <c r="H3857" s="119">
        <f>ROUND(H3855+H3848+H3841+H3829,0)</f>
        <v>8724</v>
      </c>
    </row>
    <row r="3858" spans="2:8" s="267" customFormat="1" x14ac:dyDescent="0.25">
      <c r="B3858" s="203"/>
      <c r="C3858" s="65"/>
      <c r="D3858" s="66"/>
      <c r="E3858" s="66"/>
      <c r="F3858" s="67"/>
      <c r="G3858" s="65"/>
      <c r="H3858" s="204"/>
    </row>
    <row r="3859" spans="2:8" s="267" customFormat="1" x14ac:dyDescent="0.25">
      <c r="B3859" s="208" t="s">
        <v>187</v>
      </c>
      <c r="C3859" s="65"/>
      <c r="D3859" s="66"/>
      <c r="E3859" s="66"/>
      <c r="F3859" s="67"/>
      <c r="G3859" s="65"/>
      <c r="H3859" s="204"/>
    </row>
    <row r="3860" spans="2:8" s="267" customFormat="1" x14ac:dyDescent="0.25">
      <c r="B3860" s="226" t="s">
        <v>31</v>
      </c>
      <c r="C3860" s="121"/>
      <c r="D3860" s="122"/>
      <c r="E3860" s="122"/>
      <c r="F3860" s="123" t="s">
        <v>72</v>
      </c>
      <c r="G3860" s="124"/>
      <c r="H3860" s="210"/>
    </row>
    <row r="3861" spans="2:8" s="267" customFormat="1" x14ac:dyDescent="0.25">
      <c r="B3861" s="851" t="s">
        <v>24</v>
      </c>
      <c r="C3861" s="851"/>
      <c r="D3861" s="125"/>
      <c r="E3861" s="125"/>
      <c r="F3861" s="271">
        <f>+F2990</f>
        <v>0.2</v>
      </c>
      <c r="G3861" s="127"/>
      <c r="H3861" s="378">
        <f>H3857*F3861</f>
        <v>1744.8000000000002</v>
      </c>
    </row>
    <row r="3862" spans="2:8" s="267" customFormat="1" x14ac:dyDescent="0.25">
      <c r="B3862" s="851" t="s">
        <v>25</v>
      </c>
      <c r="C3862" s="851"/>
      <c r="D3862" s="125"/>
      <c r="E3862" s="125"/>
      <c r="F3862" s="271">
        <f>+F2991</f>
        <v>0.05</v>
      </c>
      <c r="G3862" s="127"/>
      <c r="H3862" s="378">
        <f>H3857*F3862</f>
        <v>436.20000000000005</v>
      </c>
    </row>
    <row r="3863" spans="2:8" s="267" customFormat="1" x14ac:dyDescent="0.25">
      <c r="B3863" s="888" t="s">
        <v>27</v>
      </c>
      <c r="C3863" s="888"/>
      <c r="D3863" s="125"/>
      <c r="E3863" s="125"/>
      <c r="F3863" s="271">
        <f>+F2992</f>
        <v>0.05</v>
      </c>
      <c r="G3863" s="127"/>
      <c r="H3863" s="378">
        <f>H3857*F3863</f>
        <v>436.20000000000005</v>
      </c>
    </row>
    <row r="3864" spans="2:8" s="267" customFormat="1" x14ac:dyDescent="0.25">
      <c r="B3864" s="203"/>
      <c r="C3864" s="65"/>
      <c r="D3864" s="66"/>
      <c r="E3864" s="66"/>
      <c r="F3864" s="67"/>
      <c r="G3864" s="115" t="s">
        <v>165</v>
      </c>
      <c r="H3864" s="373">
        <f>+SUM(H3861:H3863)</f>
        <v>2617.1999999999998</v>
      </c>
    </row>
    <row r="3865" spans="2:8" s="267" customFormat="1" x14ac:dyDescent="0.25">
      <c r="B3865" s="203"/>
      <c r="C3865" s="65"/>
      <c r="D3865" s="66"/>
      <c r="E3865" s="66"/>
      <c r="F3865" s="67"/>
      <c r="G3865" s="65"/>
      <c r="H3865" s="204"/>
    </row>
    <row r="3866" spans="2:8" s="267" customFormat="1" x14ac:dyDescent="0.25">
      <c r="B3866" s="203"/>
      <c r="C3866" s="129" t="s">
        <v>188</v>
      </c>
      <c r="D3866" s="66"/>
      <c r="E3866" s="66"/>
      <c r="F3866" s="117" t="s">
        <v>189</v>
      </c>
      <c r="G3866" s="118"/>
      <c r="H3866" s="379">
        <f>H3857+H3864</f>
        <v>11341.2</v>
      </c>
    </row>
    <row r="3867" spans="2:8" s="267" customFormat="1" x14ac:dyDescent="0.25">
      <c r="B3867" s="272"/>
      <c r="C3867" s="273"/>
      <c r="D3867" s="273"/>
      <c r="E3867" s="273"/>
      <c r="F3867" s="273"/>
      <c r="G3867" s="273"/>
      <c r="H3867" s="274"/>
    </row>
    <row r="3868" spans="2:8" s="267" customFormat="1" x14ac:dyDescent="0.25">
      <c r="B3868" s="272"/>
      <c r="C3868" s="273"/>
      <c r="D3868" s="273"/>
      <c r="E3868" s="273"/>
      <c r="F3868" s="134" t="s">
        <v>190</v>
      </c>
      <c r="G3868" s="273"/>
      <c r="H3868" s="274"/>
    </row>
    <row r="3869" spans="2:8" s="267" customFormat="1" x14ac:dyDescent="0.25">
      <c r="B3869" s="272"/>
      <c r="C3869" s="273"/>
      <c r="D3869" s="273"/>
      <c r="E3869" s="273"/>
      <c r="F3869" s="134" t="s">
        <v>191</v>
      </c>
      <c r="G3869" s="273"/>
      <c r="H3869" s="274"/>
    </row>
    <row r="3870" spans="2:8" s="267" customFormat="1" x14ac:dyDescent="0.25">
      <c r="B3870" s="272"/>
      <c r="C3870" s="273"/>
      <c r="D3870" s="273"/>
      <c r="E3870" s="273"/>
      <c r="F3870" s="134" t="s">
        <v>192</v>
      </c>
      <c r="G3870" s="273"/>
      <c r="H3870" s="274"/>
    </row>
    <row r="3871" spans="2:8" s="267" customFormat="1" x14ac:dyDescent="0.25">
      <c r="B3871" s="272"/>
      <c r="C3871" s="273"/>
      <c r="D3871" s="273"/>
      <c r="E3871" s="273"/>
      <c r="F3871" s="134" t="s">
        <v>193</v>
      </c>
      <c r="G3871" s="273"/>
      <c r="H3871" s="274"/>
    </row>
    <row r="3872" spans="2:8" s="267" customFormat="1" x14ac:dyDescent="0.25">
      <c r="B3872" s="272"/>
      <c r="C3872" s="273"/>
      <c r="D3872" s="273"/>
      <c r="E3872" s="273"/>
      <c r="F3872" s="273"/>
      <c r="G3872" s="273"/>
      <c r="H3872" s="274"/>
    </row>
    <row r="3873" spans="2:8" s="267" customFormat="1" x14ac:dyDescent="0.25">
      <c r="B3873" s="272"/>
      <c r="C3873" s="135" t="s">
        <v>194</v>
      </c>
      <c r="D3873" s="273"/>
      <c r="E3873" s="273"/>
      <c r="F3873" s="273"/>
      <c r="G3873" s="273"/>
      <c r="H3873" s="274"/>
    </row>
    <row r="3874" spans="2:8" s="267" customFormat="1" x14ac:dyDescent="0.25">
      <c r="B3874" s="272"/>
      <c r="C3874" s="136" t="s">
        <v>195</v>
      </c>
      <c r="D3874" s="273"/>
      <c r="E3874" s="273"/>
      <c r="F3874" s="273"/>
      <c r="G3874" s="273"/>
      <c r="H3874" s="274"/>
    </row>
    <row r="3875" spans="2:8" s="267" customFormat="1" x14ac:dyDescent="0.25">
      <c r="B3875" s="272"/>
      <c r="C3875" s="137">
        <v>1</v>
      </c>
      <c r="D3875" s="273"/>
      <c r="E3875" s="273"/>
      <c r="F3875" s="273"/>
      <c r="G3875" s="273"/>
      <c r="H3875" s="274"/>
    </row>
    <row r="3876" spans="2:8" s="267" customFormat="1" x14ac:dyDescent="0.25">
      <c r="B3876" s="272"/>
      <c r="C3876" s="137">
        <v>2</v>
      </c>
      <c r="D3876" s="273"/>
      <c r="E3876" s="273"/>
      <c r="F3876" s="273"/>
      <c r="G3876" s="273"/>
      <c r="H3876" s="274"/>
    </row>
    <row r="3877" spans="2:8" s="267" customFormat="1" x14ac:dyDescent="0.25">
      <c r="B3877" s="272"/>
      <c r="C3877" s="137">
        <v>3</v>
      </c>
      <c r="D3877" s="273"/>
      <c r="E3877" s="273"/>
      <c r="F3877" s="273"/>
      <c r="G3877" s="273"/>
      <c r="H3877" s="274"/>
    </row>
    <row r="3878" spans="2:8" s="267" customFormat="1" x14ac:dyDescent="0.25">
      <c r="B3878" s="272"/>
      <c r="C3878" s="137"/>
      <c r="D3878" s="273"/>
      <c r="E3878" s="273"/>
      <c r="F3878" s="134" t="s">
        <v>190</v>
      </c>
      <c r="G3878" s="273"/>
      <c r="H3878" s="274"/>
    </row>
    <row r="3879" spans="2:8" s="267" customFormat="1" x14ac:dyDescent="0.25">
      <c r="B3879" s="272"/>
      <c r="C3879" s="273"/>
      <c r="D3879" s="273"/>
      <c r="E3879" s="273"/>
      <c r="F3879" s="134" t="s">
        <v>191</v>
      </c>
      <c r="G3879" s="273"/>
      <c r="H3879" s="274"/>
    </row>
    <row r="3880" spans="2:8" s="267" customFormat="1" x14ac:dyDescent="0.25">
      <c r="B3880" s="272"/>
      <c r="C3880" s="273"/>
      <c r="D3880" s="273"/>
      <c r="E3880" s="273"/>
      <c r="F3880" s="134" t="s">
        <v>196</v>
      </c>
      <c r="G3880" s="273"/>
      <c r="H3880" s="274"/>
    </row>
    <row r="3881" spans="2:8" s="267" customFormat="1" x14ac:dyDescent="0.25">
      <c r="B3881" s="272"/>
      <c r="C3881" s="273"/>
      <c r="D3881" s="273"/>
      <c r="E3881" s="273"/>
      <c r="F3881" s="134" t="s">
        <v>193</v>
      </c>
      <c r="G3881" s="273"/>
      <c r="H3881" s="274"/>
    </row>
    <row r="3882" spans="2:8" s="267" customFormat="1" x14ac:dyDescent="0.25">
      <c r="B3882" s="285"/>
      <c r="H3882" s="286"/>
    </row>
    <row r="3883" spans="2:8" x14ac:dyDescent="0.25">
      <c r="B3883" s="853"/>
      <c r="C3883" s="854"/>
      <c r="D3883" s="859" t="s">
        <v>148</v>
      </c>
      <c r="E3883" s="860"/>
      <c r="F3883" s="861"/>
      <c r="G3883" s="198" t="s">
        <v>149</v>
      </c>
      <c r="H3883" s="199" t="s">
        <v>150</v>
      </c>
    </row>
    <row r="3884" spans="2:8" x14ac:dyDescent="0.25">
      <c r="B3884" s="855"/>
      <c r="C3884" s="856"/>
      <c r="D3884" s="862"/>
      <c r="E3884" s="863"/>
      <c r="F3884" s="864"/>
      <c r="G3884" s="59" t="s">
        <v>151</v>
      </c>
      <c r="H3884" s="200"/>
    </row>
    <row r="3885" spans="2:8" x14ac:dyDescent="0.25">
      <c r="B3885" s="855"/>
      <c r="C3885" s="856"/>
      <c r="D3885" s="862"/>
      <c r="E3885" s="863"/>
      <c r="F3885" s="864"/>
      <c r="G3885" s="59" t="s">
        <v>152</v>
      </c>
      <c r="H3885" s="201">
        <v>44901</v>
      </c>
    </row>
    <row r="3886" spans="2:8" x14ac:dyDescent="0.25">
      <c r="B3886" s="857"/>
      <c r="C3886" s="858"/>
      <c r="D3886" s="865"/>
      <c r="E3886" s="866"/>
      <c r="F3886" s="867"/>
      <c r="G3886" s="62"/>
      <c r="H3886" s="202"/>
    </row>
    <row r="3887" spans="2:8" x14ac:dyDescent="0.25">
      <c r="B3887" s="203"/>
      <c r="C3887" s="65"/>
      <c r="D3887" s="66"/>
      <c r="E3887" s="66"/>
      <c r="F3887" s="67"/>
      <c r="G3887" s="65"/>
      <c r="H3887" s="204"/>
    </row>
    <row r="3888" spans="2:8" x14ac:dyDescent="0.25">
      <c r="B3888" s="205" t="s">
        <v>153</v>
      </c>
      <c r="C3888" s="868" t="str">
        <f>+PRESUPUESTO!F82</f>
        <v>Suministro e instalacion de CABLE ENCAUCHETADO 3X12</v>
      </c>
      <c r="D3888" s="868"/>
      <c r="E3888" s="868"/>
      <c r="F3888" s="868"/>
      <c r="G3888" s="868"/>
      <c r="H3888" s="206" t="s">
        <v>154</v>
      </c>
    </row>
    <row r="3889" spans="2:8" x14ac:dyDescent="0.25">
      <c r="B3889" s="648">
        <f>+PRESUPUESTO!B82</f>
        <v>12.06</v>
      </c>
      <c r="C3889" s="868"/>
      <c r="D3889" s="868"/>
      <c r="E3889" s="868"/>
      <c r="F3889" s="868"/>
      <c r="G3889" s="868"/>
      <c r="H3889" s="206" t="str">
        <f>+PRESUPUESTO!G82</f>
        <v>ML</v>
      </c>
    </row>
    <row r="3890" spans="2:8" x14ac:dyDescent="0.25">
      <c r="B3890" s="208" t="s">
        <v>155</v>
      </c>
      <c r="C3890" s="65"/>
      <c r="D3890" s="66"/>
      <c r="E3890" s="66"/>
      <c r="F3890" s="67"/>
      <c r="G3890" s="65"/>
      <c r="H3890" s="204"/>
    </row>
    <row r="3891" spans="2:8" x14ac:dyDescent="0.25">
      <c r="B3891" s="209" t="s">
        <v>156</v>
      </c>
      <c r="C3891" s="74"/>
      <c r="D3891" s="75" t="s">
        <v>157</v>
      </c>
      <c r="E3891" s="75" t="s">
        <v>158</v>
      </c>
      <c r="F3891" s="75" t="s">
        <v>159</v>
      </c>
      <c r="G3891" s="76" t="s">
        <v>160</v>
      </c>
      <c r="H3891" s="210"/>
    </row>
    <row r="3892" spans="2:8" x14ac:dyDescent="0.25">
      <c r="B3892" s="872" t="s">
        <v>161</v>
      </c>
      <c r="C3892" s="872"/>
      <c r="D3892" s="157" t="s">
        <v>162</v>
      </c>
      <c r="E3892" s="347">
        <v>0.05</v>
      </c>
      <c r="F3892" s="164">
        <f>+H3922</f>
        <v>10533.900000000001</v>
      </c>
      <c r="G3892" s="348">
        <f>F3892*E3892</f>
        <v>526.69500000000005</v>
      </c>
      <c r="H3892" s="878"/>
    </row>
    <row r="3893" spans="2:8" x14ac:dyDescent="0.25">
      <c r="B3893" s="872" t="s">
        <v>407</v>
      </c>
      <c r="C3893" s="872"/>
      <c r="D3893" s="157" t="s">
        <v>298</v>
      </c>
      <c r="E3893" s="98">
        <f>1/F3919</f>
        <v>0.04</v>
      </c>
      <c r="F3893" s="371">
        <v>15000</v>
      </c>
      <c r="G3893" s="348">
        <f>F3893*E3893</f>
        <v>600</v>
      </c>
      <c r="H3893" s="879"/>
    </row>
    <row r="3894" spans="2:8" x14ac:dyDescent="0.25">
      <c r="B3894" s="872"/>
      <c r="C3894" s="872"/>
      <c r="D3894" s="157"/>
      <c r="E3894" s="157"/>
      <c r="F3894" s="164"/>
      <c r="G3894" s="348"/>
      <c r="H3894" s="879"/>
    </row>
    <row r="3895" spans="2:8" ht="14.45" customHeight="1" x14ac:dyDescent="0.25">
      <c r="B3895" s="872"/>
      <c r="C3895" s="872"/>
      <c r="D3895" s="157"/>
      <c r="E3895" s="157"/>
      <c r="F3895" s="164"/>
      <c r="G3895" s="348"/>
      <c r="H3895" s="880"/>
    </row>
    <row r="3896" spans="2:8" x14ac:dyDescent="0.25">
      <c r="B3896" s="213"/>
      <c r="C3896" s="175"/>
      <c r="D3896" s="176"/>
      <c r="E3896" s="176"/>
      <c r="F3896" s="177"/>
      <c r="G3896" s="178" t="s">
        <v>165</v>
      </c>
      <c r="H3896" s="373">
        <f>+SUM(G3892:G3895)</f>
        <v>1126.6950000000002</v>
      </c>
    </row>
    <row r="3897" spans="2:8" x14ac:dyDescent="0.25">
      <c r="B3897" s="213"/>
      <c r="C3897" s="175"/>
      <c r="D3897" s="176"/>
      <c r="E3897" s="176"/>
      <c r="F3897" s="177"/>
      <c r="G3897" s="175"/>
      <c r="H3897" s="204"/>
    </row>
    <row r="3898" spans="2:8" x14ac:dyDescent="0.25">
      <c r="B3898" s="216" t="s">
        <v>166</v>
      </c>
      <c r="C3898" s="175"/>
      <c r="D3898" s="176"/>
      <c r="E3898" s="176"/>
      <c r="F3898" s="177"/>
      <c r="G3898" s="175"/>
      <c r="H3898" s="204"/>
    </row>
    <row r="3899" spans="2:8" x14ac:dyDescent="0.25">
      <c r="B3899" s="209" t="s">
        <v>156</v>
      </c>
      <c r="C3899" s="74"/>
      <c r="D3899" s="75" t="s">
        <v>157</v>
      </c>
      <c r="E3899" s="75" t="s">
        <v>158</v>
      </c>
      <c r="F3899" s="158" t="s">
        <v>160</v>
      </c>
      <c r="G3899" s="76" t="s">
        <v>167</v>
      </c>
      <c r="H3899" s="210"/>
    </row>
    <row r="3900" spans="2:8" ht="14.45" customHeight="1" x14ac:dyDescent="0.25">
      <c r="B3900" s="876" t="s">
        <v>168</v>
      </c>
      <c r="C3900" s="881"/>
      <c r="D3900" s="300" t="s">
        <v>169</v>
      </c>
      <c r="E3900" s="300">
        <f>+E3892</f>
        <v>0.05</v>
      </c>
      <c r="F3900" s="350">
        <f>+F3892*0.5</f>
        <v>5266.9500000000007</v>
      </c>
      <c r="G3900" s="351">
        <f t="shared" ref="G3900:G3905" si="89">F3900*E3900</f>
        <v>263.34750000000003</v>
      </c>
      <c r="H3900" s="878"/>
    </row>
    <row r="3901" spans="2:8" x14ac:dyDescent="0.25">
      <c r="B3901" s="872" t="s">
        <v>514</v>
      </c>
      <c r="C3901" s="872"/>
      <c r="D3901" s="157" t="s">
        <v>16</v>
      </c>
      <c r="E3901" s="157">
        <v>1.05</v>
      </c>
      <c r="F3901" s="352">
        <v>10000</v>
      </c>
      <c r="G3901" s="353">
        <f t="shared" si="89"/>
        <v>10500</v>
      </c>
      <c r="H3901" s="879"/>
    </row>
    <row r="3902" spans="2:8" x14ac:dyDescent="0.25">
      <c r="B3902" s="872"/>
      <c r="C3902" s="872"/>
      <c r="D3902" s="157"/>
      <c r="E3902" s="157"/>
      <c r="F3902" s="352"/>
      <c r="G3902" s="353">
        <f t="shared" si="89"/>
        <v>0</v>
      </c>
      <c r="H3902" s="879"/>
    </row>
    <row r="3903" spans="2:8" x14ac:dyDescent="0.25">
      <c r="B3903" s="872"/>
      <c r="C3903" s="872"/>
      <c r="D3903" s="157"/>
      <c r="E3903" s="157"/>
      <c r="F3903" s="352"/>
      <c r="G3903" s="353">
        <f t="shared" si="89"/>
        <v>0</v>
      </c>
      <c r="H3903" s="879"/>
    </row>
    <row r="3904" spans="2:8" x14ac:dyDescent="0.25">
      <c r="B3904" s="915"/>
      <c r="C3904" s="916"/>
      <c r="D3904" s="157"/>
      <c r="E3904" s="157"/>
      <c r="F3904" s="352"/>
      <c r="G3904" s="353">
        <f t="shared" si="89"/>
        <v>0</v>
      </c>
      <c r="H3904" s="879"/>
    </row>
    <row r="3905" spans="2:8" x14ac:dyDescent="0.25">
      <c r="B3905" s="899"/>
      <c r="C3905" s="899"/>
      <c r="D3905" s="298"/>
      <c r="E3905" s="157"/>
      <c r="F3905" s="352"/>
      <c r="G3905" s="353">
        <f t="shared" si="89"/>
        <v>0</v>
      </c>
      <c r="H3905" s="879"/>
    </row>
    <row r="3906" spans="2:8" x14ac:dyDescent="0.25">
      <c r="B3906" s="875"/>
      <c r="C3906" s="875"/>
      <c r="D3906" s="157"/>
      <c r="E3906" s="157"/>
      <c r="F3906" s="352"/>
      <c r="G3906" s="567"/>
      <c r="H3906" s="879"/>
    </row>
    <row r="3907" spans="2:8" x14ac:dyDescent="0.25">
      <c r="B3907" s="875"/>
      <c r="C3907" s="875"/>
      <c r="D3907" s="157"/>
      <c r="E3907" s="157"/>
      <c r="F3907" s="352"/>
      <c r="G3907" s="567"/>
      <c r="H3907" s="880"/>
    </row>
    <row r="3908" spans="2:8" x14ac:dyDescent="0.25">
      <c r="B3908" s="213"/>
      <c r="C3908" s="175"/>
      <c r="D3908" s="176"/>
      <c r="E3908" s="176"/>
      <c r="F3908" s="177"/>
      <c r="G3908" s="178" t="s">
        <v>165</v>
      </c>
      <c r="H3908" s="373">
        <f>+SUM(G3900:G3907)</f>
        <v>10763.3475</v>
      </c>
    </row>
    <row r="3909" spans="2:8" x14ac:dyDescent="0.25">
      <c r="B3909" s="213"/>
      <c r="C3909" s="175"/>
      <c r="D3909" s="176"/>
      <c r="E3909" s="176"/>
      <c r="F3909" s="177"/>
      <c r="G3909" s="175"/>
      <c r="H3909" s="204"/>
    </row>
    <row r="3910" spans="2:8" x14ac:dyDescent="0.25">
      <c r="B3910" s="216" t="s">
        <v>174</v>
      </c>
      <c r="C3910" s="175"/>
      <c r="D3910" s="176"/>
      <c r="E3910" s="176"/>
      <c r="F3910" s="177"/>
      <c r="G3910" s="175"/>
      <c r="H3910" s="204"/>
    </row>
    <row r="3911" spans="2:8" x14ac:dyDescent="0.25">
      <c r="B3911" s="209" t="s">
        <v>156</v>
      </c>
      <c r="C3911" s="74"/>
      <c r="D3911" s="75" t="s">
        <v>175</v>
      </c>
      <c r="E3911" s="75" t="s">
        <v>176</v>
      </c>
      <c r="F3911" s="158" t="s">
        <v>177</v>
      </c>
      <c r="G3911" s="76" t="s">
        <v>178</v>
      </c>
      <c r="H3911" s="218" t="s">
        <v>160</v>
      </c>
    </row>
    <row r="3912" spans="2:8" x14ac:dyDescent="0.25">
      <c r="B3912" s="891"/>
      <c r="C3912" s="891"/>
      <c r="D3912" s="298"/>
      <c r="E3912" s="302"/>
      <c r="F3912" s="298"/>
      <c r="G3912" s="355"/>
      <c r="H3912" s="376">
        <f>+E3912*F3912*G3912</f>
        <v>0</v>
      </c>
    </row>
    <row r="3913" spans="2:8" x14ac:dyDescent="0.25">
      <c r="B3913" s="869"/>
      <c r="C3913" s="869"/>
      <c r="D3913" s="157"/>
      <c r="E3913" s="165"/>
      <c r="F3913" s="167"/>
      <c r="G3913" s="567">
        <f>F3913*E3913</f>
        <v>0</v>
      </c>
      <c r="H3913" s="376">
        <f>+E3913*F3913*G3913</f>
        <v>0</v>
      </c>
    </row>
    <row r="3914" spans="2:8" x14ac:dyDescent="0.25">
      <c r="B3914" s="875"/>
      <c r="C3914" s="875"/>
      <c r="D3914" s="157"/>
      <c r="E3914" s="165"/>
      <c r="F3914" s="168"/>
      <c r="G3914" s="567">
        <f>F3914*E3914</f>
        <v>0</v>
      </c>
      <c r="H3914" s="376">
        <f>+E3914*F3914*G3914</f>
        <v>0</v>
      </c>
    </row>
    <row r="3915" spans="2:8" x14ac:dyDescent="0.25">
      <c r="B3915" s="213"/>
      <c r="C3915" s="175"/>
      <c r="D3915" s="176"/>
      <c r="E3915" s="176"/>
      <c r="F3915" s="177"/>
      <c r="G3915" s="178" t="s">
        <v>165</v>
      </c>
      <c r="H3915" s="373">
        <f>+SUM(H3912:H3914)</f>
        <v>0</v>
      </c>
    </row>
    <row r="3916" spans="2:8" x14ac:dyDescent="0.25">
      <c r="B3916" s="213"/>
      <c r="C3916" s="175"/>
      <c r="D3916" s="176"/>
      <c r="E3916" s="176"/>
      <c r="F3916" s="177"/>
      <c r="G3916" s="175"/>
      <c r="H3916" s="204"/>
    </row>
    <row r="3917" spans="2:8" x14ac:dyDescent="0.25">
      <c r="B3917" s="216" t="s">
        <v>179</v>
      </c>
      <c r="C3917" s="175"/>
      <c r="D3917" s="176"/>
      <c r="E3917" s="176"/>
      <c r="F3917" s="177"/>
      <c r="G3917" s="175"/>
      <c r="H3917" s="204"/>
    </row>
    <row r="3918" spans="2:8" x14ac:dyDescent="0.25">
      <c r="B3918" s="220" t="s">
        <v>180</v>
      </c>
      <c r="C3918" s="169" t="s">
        <v>181</v>
      </c>
      <c r="D3918" s="75" t="s">
        <v>182</v>
      </c>
      <c r="E3918" s="75" t="s">
        <v>183</v>
      </c>
      <c r="F3918" s="158" t="s">
        <v>184</v>
      </c>
      <c r="G3918" s="170" t="s">
        <v>185</v>
      </c>
      <c r="H3918" s="210"/>
    </row>
    <row r="3919" spans="2:8" x14ac:dyDescent="0.25">
      <c r="B3919" s="221" t="s">
        <v>81</v>
      </c>
      <c r="C3919" s="110">
        <f>+VLOOKUP(B3919,MO!$D$13:$E$80,2,FALSE)</f>
        <v>94900</v>
      </c>
      <c r="D3919" s="171">
        <v>0.85</v>
      </c>
      <c r="E3919" s="567">
        <f>C3919+(C3919*D3919)</f>
        <v>175565</v>
      </c>
      <c r="F3919" s="172">
        <v>25</v>
      </c>
      <c r="G3919" s="568">
        <f>+E3919/F3919</f>
        <v>7022.6</v>
      </c>
      <c r="H3919" s="878"/>
    </row>
    <row r="3920" spans="2:8" x14ac:dyDescent="0.25">
      <c r="B3920" s="221" t="s">
        <v>85</v>
      </c>
      <c r="C3920" s="110">
        <v>47450</v>
      </c>
      <c r="D3920" s="171">
        <v>0.85</v>
      </c>
      <c r="E3920" s="567">
        <f>C3920+(C3920*D3920)</f>
        <v>87782.5</v>
      </c>
      <c r="F3920" s="172">
        <f>+F3919</f>
        <v>25</v>
      </c>
      <c r="G3920" s="568">
        <f>+E3920/F3920</f>
        <v>3511.3</v>
      </c>
      <c r="H3920" s="879"/>
    </row>
    <row r="3921" spans="2:8" x14ac:dyDescent="0.25">
      <c r="B3921" s="223"/>
      <c r="C3921" s="110"/>
      <c r="D3921" s="171"/>
      <c r="E3921" s="567"/>
      <c r="F3921" s="172"/>
      <c r="G3921" s="568"/>
      <c r="H3921" s="880"/>
    </row>
    <row r="3922" spans="2:8" x14ac:dyDescent="0.25">
      <c r="B3922" s="203"/>
      <c r="C3922" s="65"/>
      <c r="D3922" s="66"/>
      <c r="E3922" s="66"/>
      <c r="F3922" s="67"/>
      <c r="G3922" s="115" t="s">
        <v>165</v>
      </c>
      <c r="H3922" s="373">
        <f>+SUM(G3919:G3921)</f>
        <v>10533.900000000001</v>
      </c>
    </row>
    <row r="3923" spans="2:8" x14ac:dyDescent="0.25">
      <c r="B3923" s="203"/>
      <c r="C3923" s="65"/>
      <c r="D3923" s="66"/>
      <c r="E3923" s="66"/>
      <c r="F3923" s="67"/>
      <c r="G3923" s="65"/>
      <c r="H3923" s="225"/>
    </row>
    <row r="3924" spans="2:8" ht="15.75" x14ac:dyDescent="0.25">
      <c r="B3924" s="203"/>
      <c r="C3924" s="65"/>
      <c r="D3924" s="66"/>
      <c r="E3924" s="66"/>
      <c r="F3924" s="117" t="s">
        <v>186</v>
      </c>
      <c r="G3924" s="118"/>
      <c r="H3924" s="119">
        <f>ROUND(H3922+H3915+H3908+H3896,0)</f>
        <v>22424</v>
      </c>
    </row>
    <row r="3925" spans="2:8" x14ac:dyDescent="0.25">
      <c r="B3925" s="203"/>
      <c r="C3925" s="65"/>
      <c r="D3925" s="66"/>
      <c r="E3925" s="66"/>
      <c r="F3925" s="67"/>
      <c r="G3925" s="65"/>
      <c r="H3925" s="204"/>
    </row>
    <row r="3926" spans="2:8" x14ac:dyDescent="0.25">
      <c r="B3926" s="208" t="s">
        <v>187</v>
      </c>
      <c r="C3926" s="65"/>
      <c r="D3926" s="66"/>
      <c r="E3926" s="66"/>
      <c r="F3926" s="67"/>
      <c r="G3926" s="65"/>
      <c r="H3926" s="204"/>
    </row>
    <row r="3927" spans="2:8" x14ac:dyDescent="0.25">
      <c r="B3927" s="226" t="s">
        <v>31</v>
      </c>
      <c r="C3927" s="121"/>
      <c r="D3927" s="122"/>
      <c r="E3927" s="122"/>
      <c r="F3927" s="123" t="s">
        <v>72</v>
      </c>
      <c r="G3927" s="124"/>
      <c r="H3927" s="210"/>
    </row>
    <row r="3928" spans="2:8" x14ac:dyDescent="0.25">
      <c r="B3928" s="851" t="s">
        <v>24</v>
      </c>
      <c r="C3928" s="851"/>
      <c r="D3928" s="125"/>
      <c r="E3928" s="125"/>
      <c r="F3928" s="126">
        <v>0.2</v>
      </c>
      <c r="G3928" s="127"/>
      <c r="H3928" s="378">
        <f>H3924*F3928</f>
        <v>4484.8</v>
      </c>
    </row>
    <row r="3929" spans="2:8" x14ac:dyDescent="0.25">
      <c r="B3929" s="851" t="s">
        <v>25</v>
      </c>
      <c r="C3929" s="851"/>
      <c r="D3929" s="125"/>
      <c r="E3929" s="125"/>
      <c r="F3929" s="126">
        <v>0.05</v>
      </c>
      <c r="G3929" s="127"/>
      <c r="H3929" s="378">
        <f>H3924*F3929</f>
        <v>1121.2</v>
      </c>
    </row>
    <row r="3930" spans="2:8" x14ac:dyDescent="0.25">
      <c r="B3930" s="852" t="s">
        <v>27</v>
      </c>
      <c r="C3930" s="852"/>
      <c r="D3930" s="125"/>
      <c r="E3930" s="125"/>
      <c r="F3930" s="126">
        <v>0.05</v>
      </c>
      <c r="G3930" s="127"/>
      <c r="H3930" s="378">
        <f>H3924*F3930</f>
        <v>1121.2</v>
      </c>
    </row>
    <row r="3931" spans="2:8" x14ac:dyDescent="0.25">
      <c r="B3931" s="203"/>
      <c r="C3931" s="65"/>
      <c r="D3931" s="66"/>
      <c r="E3931" s="66"/>
      <c r="F3931" s="67"/>
      <c r="G3931" s="115" t="s">
        <v>165</v>
      </c>
      <c r="H3931" s="373">
        <f>+SUM(H3928:H3930)</f>
        <v>6727.2</v>
      </c>
    </row>
    <row r="3932" spans="2:8" x14ac:dyDescent="0.25">
      <c r="B3932" s="203"/>
      <c r="C3932" s="65"/>
      <c r="D3932" s="66"/>
      <c r="E3932" s="66"/>
      <c r="F3932" s="67"/>
      <c r="G3932" s="65"/>
      <c r="H3932" s="204"/>
    </row>
    <row r="3933" spans="2:8" x14ac:dyDescent="0.25">
      <c r="B3933" s="203"/>
      <c r="C3933" s="129" t="s">
        <v>188</v>
      </c>
      <c r="D3933" s="66"/>
      <c r="E3933" s="66"/>
      <c r="F3933" s="117" t="s">
        <v>189</v>
      </c>
      <c r="G3933" s="118"/>
      <c r="H3933" s="379">
        <f>H3924+H3931</f>
        <v>29151.200000000001</v>
      </c>
    </row>
    <row r="3934" spans="2:8" x14ac:dyDescent="0.25">
      <c r="B3934" s="229"/>
      <c r="C3934" s="185"/>
      <c r="D3934" s="185"/>
      <c r="E3934" s="185"/>
      <c r="F3934" s="185"/>
      <c r="G3934" s="185"/>
      <c r="H3934" s="230"/>
    </row>
    <row r="3935" spans="2:8" x14ac:dyDescent="0.25">
      <c r="B3935" s="229"/>
      <c r="C3935" s="185"/>
      <c r="D3935" s="185"/>
      <c r="E3935" s="185"/>
      <c r="F3935" s="134" t="s">
        <v>190</v>
      </c>
      <c r="G3935" s="185"/>
      <c r="H3935" s="230"/>
    </row>
    <row r="3936" spans="2:8" x14ac:dyDescent="0.25">
      <c r="B3936" s="229"/>
      <c r="C3936" s="185"/>
      <c r="D3936" s="185"/>
      <c r="E3936" s="185"/>
      <c r="F3936" s="134" t="s">
        <v>191</v>
      </c>
      <c r="G3936" s="185"/>
      <c r="H3936" s="230"/>
    </row>
    <row r="3937" spans="2:8" x14ac:dyDescent="0.25">
      <c r="B3937" s="229"/>
      <c r="C3937" s="185"/>
      <c r="D3937" s="185"/>
      <c r="E3937" s="185"/>
      <c r="F3937" s="134" t="s">
        <v>192</v>
      </c>
      <c r="G3937" s="185"/>
      <c r="H3937" s="230"/>
    </row>
    <row r="3938" spans="2:8" x14ac:dyDescent="0.25">
      <c r="B3938" s="229"/>
      <c r="C3938" s="185"/>
      <c r="D3938" s="185"/>
      <c r="E3938" s="185"/>
      <c r="F3938" s="134" t="s">
        <v>193</v>
      </c>
      <c r="G3938" s="185"/>
      <c r="H3938" s="230"/>
    </row>
    <row r="3939" spans="2:8" x14ac:dyDescent="0.25">
      <c r="B3939" s="229"/>
      <c r="C3939" s="185"/>
      <c r="D3939" s="185"/>
      <c r="E3939" s="185"/>
      <c r="F3939" s="185"/>
      <c r="G3939" s="185"/>
      <c r="H3939" s="230"/>
    </row>
    <row r="3940" spans="2:8" x14ac:dyDescent="0.25">
      <c r="B3940" s="229"/>
      <c r="C3940" s="135" t="s">
        <v>194</v>
      </c>
      <c r="D3940" s="185"/>
      <c r="E3940" s="185"/>
      <c r="F3940" s="185"/>
      <c r="G3940" s="185"/>
      <c r="H3940" s="230"/>
    </row>
    <row r="3941" spans="2:8" x14ac:dyDescent="0.25">
      <c r="B3941" s="229"/>
      <c r="C3941" s="136" t="s">
        <v>195</v>
      </c>
      <c r="D3941" s="185"/>
      <c r="E3941" s="185"/>
      <c r="F3941" s="185"/>
      <c r="G3941" s="185"/>
      <c r="H3941" s="230"/>
    </row>
    <row r="3942" spans="2:8" x14ac:dyDescent="0.25">
      <c r="B3942" s="229"/>
      <c r="C3942" s="137">
        <v>1</v>
      </c>
      <c r="D3942" s="185"/>
      <c r="E3942" s="185"/>
      <c r="F3942" s="185"/>
      <c r="G3942" s="185"/>
      <c r="H3942" s="230"/>
    </row>
    <row r="3943" spans="2:8" x14ac:dyDescent="0.25">
      <c r="B3943" s="229"/>
      <c r="C3943" s="137">
        <v>2</v>
      </c>
      <c r="D3943" s="185"/>
      <c r="E3943" s="185"/>
      <c r="F3943" s="185"/>
      <c r="G3943" s="185"/>
      <c r="H3943" s="230"/>
    </row>
    <row r="3944" spans="2:8" x14ac:dyDescent="0.25">
      <c r="B3944" s="229"/>
      <c r="C3944" s="137">
        <v>3</v>
      </c>
      <c r="D3944" s="185"/>
      <c r="E3944" s="185"/>
      <c r="F3944" s="185"/>
      <c r="G3944" s="185"/>
      <c r="H3944" s="230"/>
    </row>
    <row r="3945" spans="2:8" x14ac:dyDescent="0.25">
      <c r="B3945" s="229"/>
      <c r="C3945" s="137"/>
      <c r="D3945" s="185"/>
      <c r="E3945" s="185"/>
      <c r="F3945" s="134" t="s">
        <v>190</v>
      </c>
      <c r="G3945" s="185"/>
      <c r="H3945" s="230"/>
    </row>
    <row r="3946" spans="2:8" x14ac:dyDescent="0.25">
      <c r="B3946" s="229"/>
      <c r="C3946" s="185"/>
      <c r="D3946" s="185"/>
      <c r="E3946" s="185"/>
      <c r="F3946" s="134" t="s">
        <v>191</v>
      </c>
      <c r="G3946" s="185"/>
      <c r="H3946" s="230"/>
    </row>
    <row r="3947" spans="2:8" x14ac:dyDescent="0.25">
      <c r="B3947" s="229"/>
      <c r="C3947" s="185"/>
      <c r="D3947" s="185"/>
      <c r="E3947" s="185"/>
      <c r="F3947" s="134" t="s">
        <v>196</v>
      </c>
      <c r="G3947" s="185"/>
      <c r="H3947" s="230"/>
    </row>
    <row r="3948" spans="2:8" x14ac:dyDescent="0.25">
      <c r="B3948" s="229"/>
      <c r="C3948" s="185"/>
      <c r="D3948" s="185"/>
      <c r="E3948" s="185"/>
      <c r="F3948" s="134" t="s">
        <v>193</v>
      </c>
      <c r="G3948" s="185"/>
      <c r="H3948" s="230"/>
    </row>
    <row r="3949" spans="2:8" x14ac:dyDescent="0.25">
      <c r="B3949" s="231"/>
      <c r="C3949" s="197"/>
      <c r="D3949" s="197"/>
      <c r="E3949" s="197"/>
      <c r="F3949" s="197"/>
      <c r="G3949" s="197"/>
      <c r="H3949" s="232"/>
    </row>
    <row r="3950" spans="2:8" s="197" customFormat="1" x14ac:dyDescent="0.25">
      <c r="B3950" s="853" t="e" vm="1">
        <v>#VALUE!</v>
      </c>
      <c r="C3950" s="854"/>
      <c r="D3950" s="859" t="s">
        <v>148</v>
      </c>
      <c r="E3950" s="860"/>
      <c r="F3950" s="861"/>
      <c r="G3950" s="198" t="s">
        <v>149</v>
      </c>
      <c r="H3950" s="199" t="s">
        <v>150</v>
      </c>
    </row>
    <row r="3951" spans="2:8" s="197" customFormat="1" x14ac:dyDescent="0.25">
      <c r="B3951" s="855"/>
      <c r="C3951" s="856"/>
      <c r="D3951" s="862"/>
      <c r="E3951" s="863"/>
      <c r="F3951" s="864"/>
      <c r="G3951" s="59" t="s">
        <v>151</v>
      </c>
      <c r="H3951" s="200"/>
    </row>
    <row r="3952" spans="2:8" s="197" customFormat="1" x14ac:dyDescent="0.25">
      <c r="B3952" s="855"/>
      <c r="C3952" s="856"/>
      <c r="D3952" s="862"/>
      <c r="E3952" s="863"/>
      <c r="F3952" s="864"/>
      <c r="G3952" s="59" t="s">
        <v>152</v>
      </c>
      <c r="H3952" s="201">
        <v>44901</v>
      </c>
    </row>
    <row r="3953" spans="2:8" s="197" customFormat="1" x14ac:dyDescent="0.25">
      <c r="B3953" s="857"/>
      <c r="C3953" s="858"/>
      <c r="D3953" s="865"/>
      <c r="E3953" s="866"/>
      <c r="F3953" s="867"/>
      <c r="G3953" s="62"/>
      <c r="H3953" s="202"/>
    </row>
    <row r="3954" spans="2:8" s="197" customFormat="1" x14ac:dyDescent="0.25">
      <c r="B3954" s="203"/>
      <c r="C3954" s="65"/>
      <c r="D3954" s="66"/>
      <c r="E3954" s="66"/>
      <c r="F3954" s="67"/>
      <c r="G3954" s="65"/>
      <c r="H3954" s="204"/>
    </row>
    <row r="3955" spans="2:8" s="197" customFormat="1" x14ac:dyDescent="0.25">
      <c r="B3955" s="205" t="s">
        <v>153</v>
      </c>
      <c r="C3955" s="868" t="str">
        <f>+PRESUPUESTO!F83</f>
        <v>Breaker Enchufable Bipolar 2 X 20 AMP 6/10 KA</v>
      </c>
      <c r="D3955" s="868"/>
      <c r="E3955" s="868"/>
      <c r="F3955" s="868"/>
      <c r="G3955" s="868"/>
      <c r="H3955" s="206" t="s">
        <v>154</v>
      </c>
    </row>
    <row r="3956" spans="2:8" s="197" customFormat="1" x14ac:dyDescent="0.25">
      <c r="B3956" s="648">
        <f>+PRESUPUESTO!B83</f>
        <v>12.08</v>
      </c>
      <c r="C3956" s="868"/>
      <c r="D3956" s="868"/>
      <c r="E3956" s="868"/>
      <c r="F3956" s="868"/>
      <c r="G3956" s="868"/>
      <c r="H3956" s="206" t="str">
        <f>+PRESUPUESTO!G83</f>
        <v>UND</v>
      </c>
    </row>
    <row r="3957" spans="2:8" s="197" customFormat="1" x14ac:dyDescent="0.25">
      <c r="B3957" s="208" t="s">
        <v>155</v>
      </c>
      <c r="C3957" s="65"/>
      <c r="D3957" s="66"/>
      <c r="E3957" s="66"/>
      <c r="F3957" s="67"/>
      <c r="G3957" s="65"/>
      <c r="H3957" s="204"/>
    </row>
    <row r="3958" spans="2:8" s="197" customFormat="1" x14ac:dyDescent="0.25">
      <c r="B3958" s="209" t="s">
        <v>156</v>
      </c>
      <c r="C3958" s="74"/>
      <c r="D3958" s="75" t="s">
        <v>157</v>
      </c>
      <c r="E3958" s="75" t="s">
        <v>158</v>
      </c>
      <c r="F3958" s="75" t="s">
        <v>159</v>
      </c>
      <c r="G3958" s="76" t="s">
        <v>160</v>
      </c>
      <c r="H3958" s="210"/>
    </row>
    <row r="3959" spans="2:8" s="197" customFormat="1" ht="15" customHeight="1" x14ac:dyDescent="0.25">
      <c r="B3959" s="872" t="s">
        <v>161</v>
      </c>
      <c r="C3959" s="872"/>
      <c r="D3959" s="157" t="s">
        <v>162</v>
      </c>
      <c r="E3959" s="347">
        <v>0.05</v>
      </c>
      <c r="F3959" s="164">
        <f>+H3989</f>
        <v>32918.4375</v>
      </c>
      <c r="G3959" s="348">
        <f>F3959*E3959</f>
        <v>1645.921875</v>
      </c>
      <c r="H3959" s="878"/>
    </row>
    <row r="3960" spans="2:8" s="197" customFormat="1" ht="15" customHeight="1" x14ac:dyDescent="0.25">
      <c r="B3960" s="872" t="s">
        <v>407</v>
      </c>
      <c r="C3960" s="872"/>
      <c r="D3960" s="157" t="s">
        <v>298</v>
      </c>
      <c r="E3960" s="98">
        <f>1/F3986</f>
        <v>0.125</v>
      </c>
      <c r="F3960" s="371">
        <v>15000</v>
      </c>
      <c r="G3960" s="348">
        <f>F3960*E3960</f>
        <v>1875</v>
      </c>
      <c r="H3960" s="879"/>
    </row>
    <row r="3961" spans="2:8" s="197" customFormat="1" x14ac:dyDescent="0.25">
      <c r="B3961" s="872"/>
      <c r="C3961" s="872"/>
      <c r="D3961" s="157"/>
      <c r="E3961" s="157"/>
      <c r="F3961" s="164"/>
      <c r="G3961" s="348"/>
      <c r="H3961" s="879"/>
    </row>
    <row r="3962" spans="2:8" s="197" customFormat="1" ht="15" customHeight="1" x14ac:dyDescent="0.25">
      <c r="B3962" s="872"/>
      <c r="C3962" s="872"/>
      <c r="D3962" s="157"/>
      <c r="E3962" s="157"/>
      <c r="F3962" s="164"/>
      <c r="G3962" s="348"/>
      <c r="H3962" s="880"/>
    </row>
    <row r="3963" spans="2:8" s="197" customFormat="1" x14ac:dyDescent="0.25">
      <c r="B3963" s="213"/>
      <c r="C3963" s="175"/>
      <c r="D3963" s="176"/>
      <c r="E3963" s="176"/>
      <c r="F3963" s="177"/>
      <c r="G3963" s="178" t="s">
        <v>165</v>
      </c>
      <c r="H3963" s="373">
        <f>+SUM(G3959:G3962)</f>
        <v>3520.921875</v>
      </c>
    </row>
    <row r="3964" spans="2:8" s="197" customFormat="1" x14ac:dyDescent="0.25">
      <c r="B3964" s="213"/>
      <c r="C3964" s="175"/>
      <c r="D3964" s="176"/>
      <c r="E3964" s="176"/>
      <c r="F3964" s="177"/>
      <c r="G3964" s="175"/>
      <c r="H3964" s="204"/>
    </row>
    <row r="3965" spans="2:8" s="197" customFormat="1" x14ac:dyDescent="0.25">
      <c r="B3965" s="216" t="s">
        <v>166</v>
      </c>
      <c r="C3965" s="175"/>
      <c r="D3965" s="176"/>
      <c r="E3965" s="176"/>
      <c r="F3965" s="177"/>
      <c r="G3965" s="175"/>
      <c r="H3965" s="204"/>
    </row>
    <row r="3966" spans="2:8" s="197" customFormat="1" x14ac:dyDescent="0.25">
      <c r="B3966" s="209" t="s">
        <v>156</v>
      </c>
      <c r="C3966" s="74"/>
      <c r="D3966" s="75" t="s">
        <v>157</v>
      </c>
      <c r="E3966" s="75" t="s">
        <v>158</v>
      </c>
      <c r="F3966" s="158" t="s">
        <v>160</v>
      </c>
      <c r="G3966" s="76" t="s">
        <v>167</v>
      </c>
      <c r="H3966" s="210"/>
    </row>
    <row r="3967" spans="2:8" s="197" customFormat="1" ht="15" customHeight="1" x14ac:dyDescent="0.25">
      <c r="B3967" s="876" t="s">
        <v>168</v>
      </c>
      <c r="C3967" s="881"/>
      <c r="D3967" s="300" t="s">
        <v>169</v>
      </c>
      <c r="E3967" s="300">
        <f>+E3959</f>
        <v>0.05</v>
      </c>
      <c r="F3967" s="350">
        <f>+F3959*0.5</f>
        <v>16459.21875</v>
      </c>
      <c r="G3967" s="351">
        <f t="shared" ref="G3967:G3972" si="90">F3967*E3967</f>
        <v>822.9609375</v>
      </c>
      <c r="H3967" s="878"/>
    </row>
    <row r="3968" spans="2:8" s="197" customFormat="1" ht="15" customHeight="1" x14ac:dyDescent="0.25">
      <c r="B3968" s="872" t="s">
        <v>515</v>
      </c>
      <c r="C3968" s="872"/>
      <c r="D3968" s="157" t="s">
        <v>20</v>
      </c>
      <c r="E3968" s="157">
        <v>1</v>
      </c>
      <c r="F3968" s="352">
        <v>25000</v>
      </c>
      <c r="G3968" s="353">
        <f t="shared" si="90"/>
        <v>25000</v>
      </c>
      <c r="H3968" s="879"/>
    </row>
    <row r="3969" spans="2:8" s="197" customFormat="1" ht="23.25" customHeight="1" x14ac:dyDescent="0.25">
      <c r="B3969" s="872"/>
      <c r="C3969" s="872"/>
      <c r="D3969" s="157"/>
      <c r="E3969" s="157"/>
      <c r="F3969" s="352"/>
      <c r="G3969" s="353">
        <f t="shared" si="90"/>
        <v>0</v>
      </c>
      <c r="H3969" s="879"/>
    </row>
    <row r="3970" spans="2:8" s="197" customFormat="1" x14ac:dyDescent="0.25">
      <c r="B3970" s="872"/>
      <c r="C3970" s="872"/>
      <c r="D3970" s="157"/>
      <c r="E3970" s="157"/>
      <c r="F3970" s="352"/>
      <c r="G3970" s="353">
        <f t="shared" si="90"/>
        <v>0</v>
      </c>
      <c r="H3970" s="879"/>
    </row>
    <row r="3971" spans="2:8" s="197" customFormat="1" x14ac:dyDescent="0.25">
      <c r="B3971" s="915"/>
      <c r="C3971" s="916"/>
      <c r="D3971" s="157"/>
      <c r="E3971" s="157"/>
      <c r="F3971" s="352"/>
      <c r="G3971" s="353">
        <f t="shared" si="90"/>
        <v>0</v>
      </c>
      <c r="H3971" s="879"/>
    </row>
    <row r="3972" spans="2:8" s="197" customFormat="1" ht="15" customHeight="1" x14ac:dyDescent="0.25">
      <c r="B3972" s="899"/>
      <c r="C3972" s="899"/>
      <c r="D3972" s="298"/>
      <c r="E3972" s="157"/>
      <c r="F3972" s="352"/>
      <c r="G3972" s="353">
        <f t="shared" si="90"/>
        <v>0</v>
      </c>
      <c r="H3972" s="879"/>
    </row>
    <row r="3973" spans="2:8" s="197" customFormat="1" x14ac:dyDescent="0.25">
      <c r="B3973" s="875"/>
      <c r="C3973" s="875"/>
      <c r="D3973" s="157"/>
      <c r="E3973" s="157"/>
      <c r="F3973" s="352"/>
      <c r="G3973" s="567"/>
      <c r="H3973" s="879"/>
    </row>
    <row r="3974" spans="2:8" s="197" customFormat="1" ht="14.45" customHeight="1" x14ac:dyDescent="0.25">
      <c r="B3974" s="875"/>
      <c r="C3974" s="875"/>
      <c r="D3974" s="157"/>
      <c r="E3974" s="157"/>
      <c r="F3974" s="352"/>
      <c r="G3974" s="567"/>
      <c r="H3974" s="880"/>
    </row>
    <row r="3975" spans="2:8" s="197" customFormat="1" x14ac:dyDescent="0.25">
      <c r="B3975" s="213"/>
      <c r="C3975" s="175"/>
      <c r="D3975" s="176"/>
      <c r="E3975" s="176"/>
      <c r="F3975" s="177"/>
      <c r="G3975" s="178" t="s">
        <v>165</v>
      </c>
      <c r="H3975" s="373">
        <f>+SUM(G3967:G3974)</f>
        <v>25822.9609375</v>
      </c>
    </row>
    <row r="3976" spans="2:8" s="197" customFormat="1" x14ac:dyDescent="0.25">
      <c r="B3976" s="213"/>
      <c r="C3976" s="175"/>
      <c r="D3976" s="176"/>
      <c r="E3976" s="176"/>
      <c r="F3976" s="177"/>
      <c r="G3976" s="175"/>
      <c r="H3976" s="204"/>
    </row>
    <row r="3977" spans="2:8" s="197" customFormat="1" x14ac:dyDescent="0.25">
      <c r="B3977" s="216" t="s">
        <v>174</v>
      </c>
      <c r="C3977" s="175"/>
      <c r="D3977" s="176"/>
      <c r="E3977" s="176"/>
      <c r="F3977" s="177"/>
      <c r="G3977" s="175"/>
      <c r="H3977" s="204"/>
    </row>
    <row r="3978" spans="2:8" s="197" customFormat="1" x14ac:dyDescent="0.25">
      <c r="B3978" s="209" t="s">
        <v>156</v>
      </c>
      <c r="C3978" s="74"/>
      <c r="D3978" s="75" t="s">
        <v>175</v>
      </c>
      <c r="E3978" s="75" t="s">
        <v>176</v>
      </c>
      <c r="F3978" s="158" t="s">
        <v>177</v>
      </c>
      <c r="G3978" s="76" t="s">
        <v>178</v>
      </c>
      <c r="H3978" s="218" t="s">
        <v>160</v>
      </c>
    </row>
    <row r="3979" spans="2:8" s="197" customFormat="1" x14ac:dyDescent="0.25">
      <c r="B3979" s="891"/>
      <c r="C3979" s="891"/>
      <c r="D3979" s="298"/>
      <c r="E3979" s="302"/>
      <c r="F3979" s="298"/>
      <c r="G3979" s="355"/>
      <c r="H3979" s="376">
        <f>+E3979*F3979*G3979</f>
        <v>0</v>
      </c>
    </row>
    <row r="3980" spans="2:8" s="197" customFormat="1" x14ac:dyDescent="0.25">
      <c r="B3980" s="869"/>
      <c r="C3980" s="869"/>
      <c r="D3980" s="157"/>
      <c r="E3980" s="165"/>
      <c r="F3980" s="167"/>
      <c r="G3980" s="567">
        <f>F3980*E3980</f>
        <v>0</v>
      </c>
      <c r="H3980" s="376">
        <f>+E3980*F3980*G3980</f>
        <v>0</v>
      </c>
    </row>
    <row r="3981" spans="2:8" s="197" customFormat="1" x14ac:dyDescent="0.25">
      <c r="B3981" s="875"/>
      <c r="C3981" s="875"/>
      <c r="D3981" s="157"/>
      <c r="E3981" s="165"/>
      <c r="F3981" s="168"/>
      <c r="G3981" s="567">
        <f>F3981*E3981</f>
        <v>0</v>
      </c>
      <c r="H3981" s="376">
        <f>+E3981*F3981*G3981</f>
        <v>0</v>
      </c>
    </row>
    <row r="3982" spans="2:8" s="197" customFormat="1" x14ac:dyDescent="0.25">
      <c r="B3982" s="213"/>
      <c r="C3982" s="175"/>
      <c r="D3982" s="176"/>
      <c r="E3982" s="176"/>
      <c r="F3982" s="177"/>
      <c r="G3982" s="178" t="s">
        <v>165</v>
      </c>
      <c r="H3982" s="373">
        <f>+SUM(H3979:H3981)</f>
        <v>0</v>
      </c>
    </row>
    <row r="3983" spans="2:8" s="197" customFormat="1" x14ac:dyDescent="0.25">
      <c r="B3983" s="213"/>
      <c r="C3983" s="175"/>
      <c r="D3983" s="176"/>
      <c r="E3983" s="176"/>
      <c r="F3983" s="177"/>
      <c r="G3983" s="175"/>
      <c r="H3983" s="204"/>
    </row>
    <row r="3984" spans="2:8" s="197" customFormat="1" x14ac:dyDescent="0.25">
      <c r="B3984" s="216" t="s">
        <v>179</v>
      </c>
      <c r="C3984" s="175"/>
      <c r="D3984" s="176"/>
      <c r="E3984" s="176"/>
      <c r="F3984" s="177"/>
      <c r="G3984" s="175"/>
      <c r="H3984" s="204"/>
    </row>
    <row r="3985" spans="2:8" s="197" customFormat="1" x14ac:dyDescent="0.25">
      <c r="B3985" s="220" t="s">
        <v>180</v>
      </c>
      <c r="C3985" s="169" t="s">
        <v>181</v>
      </c>
      <c r="D3985" s="75" t="s">
        <v>182</v>
      </c>
      <c r="E3985" s="75" t="s">
        <v>183</v>
      </c>
      <c r="F3985" s="158" t="s">
        <v>184</v>
      </c>
      <c r="G3985" s="170" t="s">
        <v>185</v>
      </c>
      <c r="H3985" s="210"/>
    </row>
    <row r="3986" spans="2:8" s="197" customFormat="1" x14ac:dyDescent="0.25">
      <c r="B3986" s="221" t="s">
        <v>81</v>
      </c>
      <c r="C3986" s="110">
        <f>+VLOOKUP(B3986,MO!$D$13:$E$80,2,FALSE)</f>
        <v>94900</v>
      </c>
      <c r="D3986" s="171">
        <v>0.85</v>
      </c>
      <c r="E3986" s="567">
        <f>C3986+(C3986*D3986)</f>
        <v>175565</v>
      </c>
      <c r="F3986" s="172">
        <v>8</v>
      </c>
      <c r="G3986" s="568">
        <f>+E3986/F3986</f>
        <v>21945.625</v>
      </c>
      <c r="H3986" s="878"/>
    </row>
    <row r="3987" spans="2:8" s="197" customFormat="1" x14ac:dyDescent="0.25">
      <c r="B3987" s="221" t="s">
        <v>85</v>
      </c>
      <c r="C3987" s="110">
        <v>47450</v>
      </c>
      <c r="D3987" s="171">
        <v>0.85</v>
      </c>
      <c r="E3987" s="567">
        <f>C3987+(C3987*D3987)</f>
        <v>87782.5</v>
      </c>
      <c r="F3987" s="172">
        <f>+F3986</f>
        <v>8</v>
      </c>
      <c r="G3987" s="568">
        <f>+E3987/F3987</f>
        <v>10972.8125</v>
      </c>
      <c r="H3987" s="879"/>
    </row>
    <row r="3988" spans="2:8" s="197" customFormat="1" x14ac:dyDescent="0.25">
      <c r="B3988" s="223"/>
      <c r="C3988" s="110"/>
      <c r="D3988" s="171"/>
      <c r="E3988" s="567"/>
      <c r="F3988" s="172"/>
      <c r="G3988" s="568"/>
      <c r="H3988" s="880"/>
    </row>
    <row r="3989" spans="2:8" s="197" customFormat="1" x14ac:dyDescent="0.25">
      <c r="B3989" s="203"/>
      <c r="C3989" s="65"/>
      <c r="D3989" s="66"/>
      <c r="E3989" s="66"/>
      <c r="F3989" s="67"/>
      <c r="G3989" s="115" t="s">
        <v>165</v>
      </c>
      <c r="H3989" s="373">
        <f>+SUM(G3986:G3988)</f>
        <v>32918.4375</v>
      </c>
    </row>
    <row r="3990" spans="2:8" s="197" customFormat="1" x14ac:dyDescent="0.25">
      <c r="B3990" s="203"/>
      <c r="C3990" s="65"/>
      <c r="D3990" s="66"/>
      <c r="E3990" s="66"/>
      <c r="F3990" s="67"/>
      <c r="G3990" s="65"/>
      <c r="H3990" s="225"/>
    </row>
    <row r="3991" spans="2:8" s="197" customFormat="1" ht="15.75" x14ac:dyDescent="0.25">
      <c r="B3991" s="203"/>
      <c r="C3991" s="65"/>
      <c r="D3991" s="66"/>
      <c r="E3991" s="66"/>
      <c r="F3991" s="117" t="s">
        <v>186</v>
      </c>
      <c r="G3991" s="118"/>
      <c r="H3991" s="119">
        <f>ROUND(H3989+H3982+H3975+H3963,0)</f>
        <v>62262</v>
      </c>
    </row>
    <row r="3992" spans="2:8" s="197" customFormat="1" x14ac:dyDescent="0.25">
      <c r="B3992" s="203"/>
      <c r="C3992" s="65"/>
      <c r="D3992" s="66"/>
      <c r="E3992" s="66"/>
      <c r="F3992" s="67"/>
      <c r="G3992" s="65"/>
      <c r="H3992" s="204"/>
    </row>
    <row r="3993" spans="2:8" s="197" customFormat="1" x14ac:dyDescent="0.25">
      <c r="B3993" s="208" t="s">
        <v>187</v>
      </c>
      <c r="C3993" s="65"/>
      <c r="D3993" s="66"/>
      <c r="E3993" s="66"/>
      <c r="F3993" s="67"/>
      <c r="G3993" s="65"/>
      <c r="H3993" s="204"/>
    </row>
    <row r="3994" spans="2:8" s="197" customFormat="1" x14ac:dyDescent="0.25">
      <c r="B3994" s="226" t="s">
        <v>31</v>
      </c>
      <c r="C3994" s="121"/>
      <c r="D3994" s="122"/>
      <c r="E3994" s="122"/>
      <c r="F3994" s="123" t="s">
        <v>72</v>
      </c>
      <c r="G3994" s="124"/>
      <c r="H3994" s="210"/>
    </row>
    <row r="3995" spans="2:8" s="197" customFormat="1" x14ac:dyDescent="0.25">
      <c r="B3995" s="851" t="s">
        <v>24</v>
      </c>
      <c r="C3995" s="851"/>
      <c r="D3995" s="125"/>
      <c r="E3995" s="125"/>
      <c r="F3995" s="126">
        <f>+F3928</f>
        <v>0.2</v>
      </c>
      <c r="G3995" s="127"/>
      <c r="H3995" s="378">
        <f>H3991*F3995</f>
        <v>12452.400000000001</v>
      </c>
    </row>
    <row r="3996" spans="2:8" s="197" customFormat="1" x14ac:dyDescent="0.25">
      <c r="B3996" s="851" t="s">
        <v>25</v>
      </c>
      <c r="C3996" s="851"/>
      <c r="D3996" s="125"/>
      <c r="E3996" s="125"/>
      <c r="F3996" s="126">
        <f t="shared" ref="F3996:F3997" si="91">+F3929</f>
        <v>0.05</v>
      </c>
      <c r="G3996" s="127"/>
      <c r="H3996" s="378">
        <f>H3991*F3996</f>
        <v>3113.1000000000004</v>
      </c>
    </row>
    <row r="3997" spans="2:8" s="197" customFormat="1" x14ac:dyDescent="0.25">
      <c r="B3997" s="852" t="s">
        <v>27</v>
      </c>
      <c r="C3997" s="852"/>
      <c r="D3997" s="125"/>
      <c r="E3997" s="125"/>
      <c r="F3997" s="126">
        <f t="shared" si="91"/>
        <v>0.05</v>
      </c>
      <c r="G3997" s="127"/>
      <c r="H3997" s="378">
        <f>H3991*F3997</f>
        <v>3113.1000000000004</v>
      </c>
    </row>
    <row r="3998" spans="2:8" s="197" customFormat="1" x14ac:dyDescent="0.25">
      <c r="B3998" s="203"/>
      <c r="C3998" s="65"/>
      <c r="D3998" s="66"/>
      <c r="E3998" s="66"/>
      <c r="F3998" s="67"/>
      <c r="G3998" s="115" t="s">
        <v>165</v>
      </c>
      <c r="H3998" s="373">
        <f>+SUM(H3995:H3997)</f>
        <v>18678.600000000002</v>
      </c>
    </row>
    <row r="3999" spans="2:8" s="197" customFormat="1" x14ac:dyDescent="0.25">
      <c r="B3999" s="203"/>
      <c r="C3999" s="65"/>
      <c r="D3999" s="66"/>
      <c r="E3999" s="66"/>
      <c r="F3999" s="67"/>
      <c r="G3999" s="65"/>
      <c r="H3999" s="204"/>
    </row>
    <row r="4000" spans="2:8" s="197" customFormat="1" x14ac:dyDescent="0.25">
      <c r="B4000" s="203"/>
      <c r="C4000" s="129" t="s">
        <v>188</v>
      </c>
      <c r="D4000" s="66"/>
      <c r="E4000" s="66"/>
      <c r="F4000" s="117" t="s">
        <v>189</v>
      </c>
      <c r="G4000" s="118"/>
      <c r="H4000" s="379">
        <f>H3991+H3998</f>
        <v>80940.600000000006</v>
      </c>
    </row>
    <row r="4001" spans="2:8" s="197" customFormat="1" x14ac:dyDescent="0.25">
      <c r="B4001" s="229"/>
      <c r="C4001" s="185"/>
      <c r="D4001" s="185"/>
      <c r="E4001" s="185"/>
      <c r="F4001" s="185"/>
      <c r="G4001" s="185"/>
      <c r="H4001" s="230"/>
    </row>
    <row r="4002" spans="2:8" s="197" customFormat="1" x14ac:dyDescent="0.25">
      <c r="B4002" s="229"/>
      <c r="C4002" s="185"/>
      <c r="D4002" s="185"/>
      <c r="E4002" s="185"/>
      <c r="F4002" s="134" t="s">
        <v>190</v>
      </c>
      <c r="G4002" s="185"/>
      <c r="H4002" s="230"/>
    </row>
    <row r="4003" spans="2:8" s="197" customFormat="1" x14ac:dyDescent="0.25">
      <c r="B4003" s="229"/>
      <c r="C4003" s="185"/>
      <c r="D4003" s="185"/>
      <c r="E4003" s="185"/>
      <c r="F4003" s="134" t="s">
        <v>191</v>
      </c>
      <c r="G4003" s="185"/>
      <c r="H4003" s="230"/>
    </row>
    <row r="4004" spans="2:8" s="197" customFormat="1" x14ac:dyDescent="0.25">
      <c r="B4004" s="229"/>
      <c r="C4004" s="185"/>
      <c r="D4004" s="185"/>
      <c r="E4004" s="185"/>
      <c r="F4004" s="134" t="s">
        <v>192</v>
      </c>
      <c r="G4004" s="185"/>
      <c r="H4004" s="230"/>
    </row>
    <row r="4005" spans="2:8" s="197" customFormat="1" x14ac:dyDescent="0.25">
      <c r="B4005" s="229"/>
      <c r="C4005" s="185"/>
      <c r="D4005" s="185"/>
      <c r="E4005" s="185"/>
      <c r="F4005" s="134" t="s">
        <v>193</v>
      </c>
      <c r="G4005" s="185"/>
      <c r="H4005" s="230"/>
    </row>
    <row r="4006" spans="2:8" s="197" customFormat="1" x14ac:dyDescent="0.25">
      <c r="B4006" s="229"/>
      <c r="C4006" s="185"/>
      <c r="D4006" s="185"/>
      <c r="E4006" s="185"/>
      <c r="F4006" s="185"/>
      <c r="G4006" s="185"/>
      <c r="H4006" s="230"/>
    </row>
    <row r="4007" spans="2:8" s="197" customFormat="1" x14ac:dyDescent="0.25">
      <c r="B4007" s="229"/>
      <c r="C4007" s="135" t="s">
        <v>194</v>
      </c>
      <c r="D4007" s="185"/>
      <c r="E4007" s="185"/>
      <c r="F4007" s="185"/>
      <c r="G4007" s="185"/>
      <c r="H4007" s="230"/>
    </row>
    <row r="4008" spans="2:8" s="197" customFormat="1" x14ac:dyDescent="0.25">
      <c r="B4008" s="229"/>
      <c r="C4008" s="136" t="s">
        <v>195</v>
      </c>
      <c r="D4008" s="185"/>
      <c r="E4008" s="185"/>
      <c r="F4008" s="185"/>
      <c r="G4008" s="185"/>
      <c r="H4008" s="230"/>
    </row>
    <row r="4009" spans="2:8" s="197" customFormat="1" x14ac:dyDescent="0.25">
      <c r="B4009" s="229"/>
      <c r="C4009" s="137">
        <v>1</v>
      </c>
      <c r="D4009" s="185"/>
      <c r="E4009" s="185"/>
      <c r="F4009" s="185"/>
      <c r="G4009" s="185"/>
      <c r="H4009" s="230"/>
    </row>
    <row r="4010" spans="2:8" s="197" customFormat="1" x14ac:dyDescent="0.25">
      <c r="B4010" s="229"/>
      <c r="C4010" s="137">
        <v>2</v>
      </c>
      <c r="D4010" s="185"/>
      <c r="E4010" s="185"/>
      <c r="F4010" s="185"/>
      <c r="G4010" s="185"/>
      <c r="H4010" s="230"/>
    </row>
    <row r="4011" spans="2:8" s="197" customFormat="1" x14ac:dyDescent="0.25">
      <c r="B4011" s="229"/>
      <c r="C4011" s="137">
        <v>3</v>
      </c>
      <c r="D4011" s="185"/>
      <c r="E4011" s="185"/>
      <c r="F4011" s="185"/>
      <c r="G4011" s="185"/>
      <c r="H4011" s="230"/>
    </row>
    <row r="4012" spans="2:8" s="197" customFormat="1" x14ac:dyDescent="0.25">
      <c r="B4012" s="229"/>
      <c r="C4012" s="137"/>
      <c r="D4012" s="185"/>
      <c r="E4012" s="185"/>
      <c r="F4012" s="134" t="s">
        <v>190</v>
      </c>
      <c r="G4012" s="185"/>
      <c r="H4012" s="230"/>
    </row>
    <row r="4013" spans="2:8" s="197" customFormat="1" x14ac:dyDescent="0.25">
      <c r="B4013" s="229"/>
      <c r="C4013" s="185"/>
      <c r="D4013" s="185"/>
      <c r="E4013" s="185"/>
      <c r="F4013" s="134" t="s">
        <v>191</v>
      </c>
      <c r="G4013" s="185"/>
      <c r="H4013" s="230"/>
    </row>
    <row r="4014" spans="2:8" s="197" customFormat="1" x14ac:dyDescent="0.25">
      <c r="B4014" s="229"/>
      <c r="C4014" s="185"/>
      <c r="D4014" s="185"/>
      <c r="E4014" s="185"/>
      <c r="F4014" s="134" t="s">
        <v>196</v>
      </c>
      <c r="G4014" s="185"/>
      <c r="H4014" s="230"/>
    </row>
    <row r="4015" spans="2:8" s="197" customFormat="1" x14ac:dyDescent="0.25">
      <c r="B4015" s="229"/>
      <c r="C4015" s="185"/>
      <c r="D4015" s="185"/>
      <c r="E4015" s="185"/>
      <c r="F4015" s="134" t="s">
        <v>193</v>
      </c>
      <c r="G4015" s="185"/>
      <c r="H4015" s="230"/>
    </row>
    <row r="4016" spans="2:8" s="197" customFormat="1" x14ac:dyDescent="0.25">
      <c r="B4016" s="231"/>
      <c r="H4016" s="232"/>
    </row>
    <row r="4017" spans="2:8" s="197" customFormat="1" x14ac:dyDescent="0.25">
      <c r="B4017" s="853"/>
      <c r="C4017" s="854"/>
      <c r="D4017" s="859" t="s">
        <v>148</v>
      </c>
      <c r="E4017" s="860"/>
      <c r="F4017" s="861"/>
      <c r="G4017" s="198" t="s">
        <v>149</v>
      </c>
      <c r="H4017" s="199" t="s">
        <v>150</v>
      </c>
    </row>
    <row r="4018" spans="2:8" s="197" customFormat="1" x14ac:dyDescent="0.25">
      <c r="B4018" s="855"/>
      <c r="C4018" s="856"/>
      <c r="D4018" s="862"/>
      <c r="E4018" s="863"/>
      <c r="F4018" s="864"/>
      <c r="G4018" s="59" t="s">
        <v>151</v>
      </c>
      <c r="H4018" s="200"/>
    </row>
    <row r="4019" spans="2:8" s="197" customFormat="1" x14ac:dyDescent="0.25">
      <c r="B4019" s="855"/>
      <c r="C4019" s="856"/>
      <c r="D4019" s="862"/>
      <c r="E4019" s="863"/>
      <c r="F4019" s="864"/>
      <c r="G4019" s="59" t="s">
        <v>152</v>
      </c>
      <c r="H4019" s="201">
        <v>44901</v>
      </c>
    </row>
    <row r="4020" spans="2:8" s="197" customFormat="1" x14ac:dyDescent="0.25">
      <c r="B4020" s="857"/>
      <c r="C4020" s="858"/>
      <c r="D4020" s="865"/>
      <c r="E4020" s="866"/>
      <c r="F4020" s="867"/>
      <c r="G4020" s="62"/>
      <c r="H4020" s="202"/>
    </row>
    <row r="4021" spans="2:8" s="197" customFormat="1" x14ac:dyDescent="0.25">
      <c r="B4021" s="203"/>
      <c r="C4021" s="65"/>
      <c r="D4021" s="66"/>
      <c r="E4021" s="66"/>
      <c r="F4021" s="67"/>
      <c r="G4021" s="65"/>
      <c r="H4021" s="204"/>
    </row>
    <row r="4022" spans="2:8" s="197" customFormat="1" ht="25.15" customHeight="1" x14ac:dyDescent="0.25">
      <c r="B4022" s="205" t="s">
        <v>153</v>
      </c>
      <c r="C4022" s="868" t="str">
        <f>+PRESUPUESTO!F84</f>
        <v>TENDIDO DE TUBERIA CONDUIT PVC De  Ø 3/4"</v>
      </c>
      <c r="D4022" s="868"/>
      <c r="E4022" s="868"/>
      <c r="F4022" s="868"/>
      <c r="G4022" s="868"/>
      <c r="H4022" s="206" t="s">
        <v>154</v>
      </c>
    </row>
    <row r="4023" spans="2:8" s="197" customFormat="1" ht="25.15" customHeight="1" x14ac:dyDescent="0.25">
      <c r="B4023" s="648">
        <f>+PRESUPUESTO!B84</f>
        <v>12.09</v>
      </c>
      <c r="C4023" s="868"/>
      <c r="D4023" s="868"/>
      <c r="E4023" s="868"/>
      <c r="F4023" s="868"/>
      <c r="G4023" s="868"/>
      <c r="H4023" s="206" t="str">
        <f>+PRESUPUESTO!G84</f>
        <v>ML</v>
      </c>
    </row>
    <row r="4024" spans="2:8" s="197" customFormat="1" x14ac:dyDescent="0.25">
      <c r="B4024" s="208" t="s">
        <v>155</v>
      </c>
      <c r="C4024" s="65"/>
      <c r="D4024" s="66"/>
      <c r="E4024" s="66"/>
      <c r="F4024" s="67"/>
      <c r="G4024" s="65"/>
      <c r="H4024" s="204"/>
    </row>
    <row r="4025" spans="2:8" s="197" customFormat="1" x14ac:dyDescent="0.25">
      <c r="B4025" s="209" t="s">
        <v>156</v>
      </c>
      <c r="C4025" s="74"/>
      <c r="D4025" s="75" t="s">
        <v>157</v>
      </c>
      <c r="E4025" s="75" t="s">
        <v>158</v>
      </c>
      <c r="F4025" s="75" t="s">
        <v>159</v>
      </c>
      <c r="G4025" s="76" t="s">
        <v>160</v>
      </c>
      <c r="H4025" s="210"/>
    </row>
    <row r="4026" spans="2:8" s="197" customFormat="1" ht="15" customHeight="1" x14ac:dyDescent="0.25">
      <c r="B4026" s="872" t="s">
        <v>161</v>
      </c>
      <c r="C4026" s="872"/>
      <c r="D4026" s="157" t="s">
        <v>162</v>
      </c>
      <c r="E4026" s="314">
        <v>0.03</v>
      </c>
      <c r="F4026" s="569">
        <v>23468.58956916094</v>
      </c>
      <c r="G4026" s="570">
        <f>F4026*E4026</f>
        <v>704.05768707482821</v>
      </c>
      <c r="H4026" s="878"/>
    </row>
    <row r="4027" spans="2:8" s="197" customFormat="1" ht="15" customHeight="1" x14ac:dyDescent="0.25">
      <c r="B4027" s="874" t="s">
        <v>249</v>
      </c>
      <c r="C4027" s="874"/>
      <c r="D4027" s="298" t="s">
        <v>164</v>
      </c>
      <c r="E4027" s="571">
        <v>0.02</v>
      </c>
      <c r="F4027" s="373">
        <v>10360.391156462641</v>
      </c>
      <c r="G4027" s="570">
        <f>+F4027*E4027</f>
        <v>207.20782312925283</v>
      </c>
      <c r="H4027" s="879"/>
    </row>
    <row r="4028" spans="2:8" s="197" customFormat="1" ht="15" customHeight="1" x14ac:dyDescent="0.25">
      <c r="B4028" s="872"/>
      <c r="C4028" s="872"/>
      <c r="D4028" s="157"/>
      <c r="E4028" s="571"/>
      <c r="F4028" s="569"/>
      <c r="G4028" s="570">
        <f>+F4028*E4028</f>
        <v>0</v>
      </c>
      <c r="H4028" s="879"/>
    </row>
    <row r="4029" spans="2:8" s="197" customFormat="1" x14ac:dyDescent="0.25">
      <c r="B4029" s="872"/>
      <c r="C4029" s="872"/>
      <c r="D4029" s="157"/>
      <c r="E4029" s="571"/>
      <c r="F4029" s="569"/>
      <c r="G4029" s="372">
        <f>+F4029*E4029</f>
        <v>0</v>
      </c>
      <c r="H4029" s="880"/>
    </row>
    <row r="4030" spans="2:8" s="197" customFormat="1" x14ac:dyDescent="0.25">
      <c r="B4030" s="213"/>
      <c r="C4030" s="175"/>
      <c r="D4030" s="176"/>
      <c r="E4030" s="176"/>
      <c r="F4030" s="177"/>
      <c r="G4030" s="178" t="s">
        <v>165</v>
      </c>
      <c r="H4030" s="373">
        <f>+SUM(G4026:G4029)</f>
        <v>911.26551020408101</v>
      </c>
    </row>
    <row r="4031" spans="2:8" s="197" customFormat="1" x14ac:dyDescent="0.25">
      <c r="B4031" s="213"/>
      <c r="C4031" s="175"/>
      <c r="D4031" s="176"/>
      <c r="E4031" s="176"/>
      <c r="F4031" s="177"/>
      <c r="G4031" s="175"/>
      <c r="H4031" s="204"/>
    </row>
    <row r="4032" spans="2:8" s="197" customFormat="1" x14ac:dyDescent="0.25">
      <c r="B4032" s="216" t="s">
        <v>166</v>
      </c>
      <c r="C4032" s="175"/>
      <c r="D4032" s="176"/>
      <c r="E4032" s="176"/>
      <c r="F4032" s="177"/>
      <c r="G4032" s="175"/>
      <c r="H4032" s="204"/>
    </row>
    <row r="4033" spans="2:12" s="197" customFormat="1" x14ac:dyDescent="0.25">
      <c r="B4033" s="209" t="s">
        <v>156</v>
      </c>
      <c r="C4033" s="74"/>
      <c r="D4033" s="75" t="s">
        <v>157</v>
      </c>
      <c r="E4033" s="75" t="s">
        <v>158</v>
      </c>
      <c r="F4033" s="158" t="s">
        <v>160</v>
      </c>
      <c r="G4033" s="76" t="s">
        <v>167</v>
      </c>
      <c r="H4033" s="210"/>
    </row>
    <row r="4034" spans="2:12" s="197" customFormat="1" ht="15" customHeight="1" x14ac:dyDescent="0.25">
      <c r="B4034" s="933" t="s">
        <v>517</v>
      </c>
      <c r="C4034" s="934"/>
      <c r="D4034" s="300" t="s">
        <v>57</v>
      </c>
      <c r="E4034" s="301">
        <v>1</v>
      </c>
      <c r="F4034" s="572">
        <v>2133.3333333333335</v>
      </c>
      <c r="G4034" s="375">
        <f t="shared" ref="G4034:G4041" si="92">F4034*E4034</f>
        <v>2133.3333333333335</v>
      </c>
      <c r="H4034" s="878"/>
    </row>
    <row r="4035" spans="2:12" s="197" customFormat="1" x14ac:dyDescent="0.25">
      <c r="B4035" s="915" t="s">
        <v>320</v>
      </c>
      <c r="C4035" s="918"/>
      <c r="D4035" s="157" t="s">
        <v>20</v>
      </c>
      <c r="E4035" s="573">
        <f>+E4034/46</f>
        <v>2.1739130434782608E-2</v>
      </c>
      <c r="F4035" s="369">
        <v>95000</v>
      </c>
      <c r="G4035" s="372">
        <f t="shared" si="92"/>
        <v>2065.217391304348</v>
      </c>
      <c r="H4035" s="879"/>
    </row>
    <row r="4036" spans="2:12" s="197" customFormat="1" x14ac:dyDescent="0.25">
      <c r="B4036" s="875" t="s">
        <v>297</v>
      </c>
      <c r="C4036" s="875"/>
      <c r="D4036" s="157" t="s">
        <v>218</v>
      </c>
      <c r="E4036" s="165">
        <v>0.2</v>
      </c>
      <c r="F4036" s="370">
        <v>19769.505782312917</v>
      </c>
      <c r="G4036" s="372">
        <f t="shared" si="92"/>
        <v>3953.9011564625835</v>
      </c>
      <c r="H4036" s="879"/>
    </row>
    <row r="4037" spans="2:12" s="197" customFormat="1" x14ac:dyDescent="0.25">
      <c r="B4037" s="875"/>
      <c r="C4037" s="875"/>
      <c r="D4037" s="157"/>
      <c r="E4037" s="165"/>
      <c r="F4037" s="370"/>
      <c r="G4037" s="372">
        <f t="shared" si="92"/>
        <v>0</v>
      </c>
      <c r="H4037" s="879"/>
    </row>
    <row r="4038" spans="2:12" s="197" customFormat="1" x14ac:dyDescent="0.25">
      <c r="B4038" s="875"/>
      <c r="C4038" s="875"/>
      <c r="D4038" s="157"/>
      <c r="E4038" s="165"/>
      <c r="F4038" s="370"/>
      <c r="G4038" s="372">
        <f t="shared" si="92"/>
        <v>0</v>
      </c>
      <c r="H4038" s="879"/>
    </row>
    <row r="4039" spans="2:12" s="197" customFormat="1" x14ac:dyDescent="0.25">
      <c r="B4039" s="872"/>
      <c r="C4039" s="872"/>
      <c r="D4039" s="157"/>
      <c r="E4039" s="165"/>
      <c r="F4039" s="370"/>
      <c r="G4039" s="372">
        <f t="shared" si="92"/>
        <v>0</v>
      </c>
      <c r="H4039" s="879"/>
    </row>
    <row r="4040" spans="2:12" s="197" customFormat="1" x14ac:dyDescent="0.25">
      <c r="B4040" s="875"/>
      <c r="C4040" s="875"/>
      <c r="D4040" s="157"/>
      <c r="E4040" s="165"/>
      <c r="F4040" s="370"/>
      <c r="G4040" s="372">
        <f t="shared" si="92"/>
        <v>0</v>
      </c>
      <c r="H4040" s="879"/>
      <c r="L4040" s="436"/>
    </row>
    <row r="4041" spans="2:12" s="197" customFormat="1" ht="24" customHeight="1" x14ac:dyDescent="0.25">
      <c r="B4041" s="875"/>
      <c r="C4041" s="875"/>
      <c r="D4041" s="157"/>
      <c r="E4041" s="165"/>
      <c r="F4041" s="370"/>
      <c r="G4041" s="372">
        <f t="shared" si="92"/>
        <v>0</v>
      </c>
      <c r="H4041" s="880"/>
    </row>
    <row r="4042" spans="2:12" s="197" customFormat="1" x14ac:dyDescent="0.25">
      <c r="B4042" s="213"/>
      <c r="C4042" s="175"/>
      <c r="D4042" s="176"/>
      <c r="E4042" s="176"/>
      <c r="F4042" s="177"/>
      <c r="G4042" s="178" t="s">
        <v>165</v>
      </c>
      <c r="H4042" s="373">
        <f>+SUM(G4034:G4041)</f>
        <v>8152.4518811002654</v>
      </c>
    </row>
    <row r="4043" spans="2:12" s="197" customFormat="1" x14ac:dyDescent="0.25">
      <c r="B4043" s="213"/>
      <c r="C4043" s="175"/>
      <c r="D4043" s="176"/>
      <c r="E4043" s="176"/>
      <c r="F4043" s="177"/>
      <c r="G4043" s="175"/>
      <c r="H4043" s="204"/>
    </row>
    <row r="4044" spans="2:12" s="197" customFormat="1" x14ac:dyDescent="0.25">
      <c r="B4044" s="216" t="s">
        <v>174</v>
      </c>
      <c r="C4044" s="175"/>
      <c r="D4044" s="176"/>
      <c r="E4044" s="176"/>
      <c r="F4044" s="177"/>
      <c r="G4044" s="175"/>
      <c r="H4044" s="204"/>
    </row>
    <row r="4045" spans="2:12" s="197" customFormat="1" x14ac:dyDescent="0.25">
      <c r="B4045" s="209" t="s">
        <v>156</v>
      </c>
      <c r="C4045" s="74"/>
      <c r="D4045" s="75" t="s">
        <v>175</v>
      </c>
      <c r="E4045" s="75" t="s">
        <v>176</v>
      </c>
      <c r="F4045" s="158" t="s">
        <v>177</v>
      </c>
      <c r="G4045" s="76" t="s">
        <v>178</v>
      </c>
      <c r="H4045" s="218" t="s">
        <v>160</v>
      </c>
    </row>
    <row r="4046" spans="2:12" s="197" customFormat="1" x14ac:dyDescent="0.25">
      <c r="B4046" s="891"/>
      <c r="C4046" s="891"/>
      <c r="D4046" s="298"/>
      <c r="E4046" s="302"/>
      <c r="F4046" s="298"/>
      <c r="G4046" s="372">
        <f>F4046*E4046</f>
        <v>0</v>
      </c>
      <c r="H4046" s="376">
        <f>+E4046*F4046*G4046</f>
        <v>0</v>
      </c>
    </row>
    <row r="4047" spans="2:12" s="197" customFormat="1" x14ac:dyDescent="0.25">
      <c r="B4047" s="869"/>
      <c r="C4047" s="869"/>
      <c r="D4047" s="157"/>
      <c r="E4047" s="165"/>
      <c r="F4047" s="167"/>
      <c r="G4047" s="372">
        <f>F4047*E4047</f>
        <v>0</v>
      </c>
      <c r="H4047" s="376">
        <f>+E4047*F4047*G4047</f>
        <v>0</v>
      </c>
    </row>
    <row r="4048" spans="2:12" s="197" customFormat="1" x14ac:dyDescent="0.25">
      <c r="B4048" s="875"/>
      <c r="C4048" s="875"/>
      <c r="D4048" s="157"/>
      <c r="E4048" s="165"/>
      <c r="F4048" s="168"/>
      <c r="G4048" s="372">
        <f>F4048*E4048</f>
        <v>0</v>
      </c>
      <c r="H4048" s="376">
        <f>+E4048*F4048*G4048</f>
        <v>0</v>
      </c>
    </row>
    <row r="4049" spans="2:8" s="197" customFormat="1" x14ac:dyDescent="0.25">
      <c r="B4049" s="213"/>
      <c r="C4049" s="175"/>
      <c r="D4049" s="176"/>
      <c r="E4049" s="176"/>
      <c r="F4049" s="177"/>
      <c r="G4049" s="178" t="s">
        <v>165</v>
      </c>
      <c r="H4049" s="373">
        <f>+SUM(H4046:H4048)</f>
        <v>0</v>
      </c>
    </row>
    <row r="4050" spans="2:8" s="197" customFormat="1" x14ac:dyDescent="0.25">
      <c r="B4050" s="213"/>
      <c r="C4050" s="175"/>
      <c r="D4050" s="176"/>
      <c r="E4050" s="176"/>
      <c r="F4050" s="177"/>
      <c r="G4050" s="175"/>
      <c r="H4050" s="204"/>
    </row>
    <row r="4051" spans="2:8" s="197" customFormat="1" x14ac:dyDescent="0.25">
      <c r="B4051" s="216" t="s">
        <v>179</v>
      </c>
      <c r="C4051" s="175"/>
      <c r="D4051" s="176"/>
      <c r="E4051" s="176"/>
      <c r="F4051" s="177"/>
      <c r="G4051" s="175"/>
      <c r="H4051" s="204"/>
    </row>
    <row r="4052" spans="2:8" s="197" customFormat="1" x14ac:dyDescent="0.25">
      <c r="B4052" s="220" t="s">
        <v>180</v>
      </c>
      <c r="C4052" s="169" t="s">
        <v>181</v>
      </c>
      <c r="D4052" s="75" t="s">
        <v>182</v>
      </c>
      <c r="E4052" s="75" t="s">
        <v>183</v>
      </c>
      <c r="F4052" s="158" t="s">
        <v>184</v>
      </c>
      <c r="G4052" s="170" t="s">
        <v>185</v>
      </c>
      <c r="H4052" s="210"/>
    </row>
    <row r="4053" spans="2:8" s="197" customFormat="1" x14ac:dyDescent="0.25">
      <c r="B4053" s="221" t="s">
        <v>81</v>
      </c>
      <c r="C4053" s="110">
        <f>+VLOOKUP(B4053,MO!$D$13:$E$80,2,FALSE)</f>
        <v>94900</v>
      </c>
      <c r="D4053" s="303">
        <v>0.85</v>
      </c>
      <c r="E4053" s="372">
        <f>C4053+(C4053*D4053)</f>
        <v>175565</v>
      </c>
      <c r="F4053" s="172">
        <v>25</v>
      </c>
      <c r="G4053" s="377">
        <f>+E4053/F4053</f>
        <v>7022.6</v>
      </c>
      <c r="H4053" s="878"/>
    </row>
    <row r="4054" spans="2:8" s="197" customFormat="1" x14ac:dyDescent="0.25">
      <c r="B4054" s="221" t="s">
        <v>86</v>
      </c>
      <c r="C4054" s="110">
        <v>94900</v>
      </c>
      <c r="D4054" s="303">
        <v>0.85</v>
      </c>
      <c r="E4054" s="372">
        <f>C4054+(C4054*D4054)</f>
        <v>175565</v>
      </c>
      <c r="F4054" s="172">
        <f>+F4053</f>
        <v>25</v>
      </c>
      <c r="G4054" s="377">
        <f>+E4054/F4054</f>
        <v>7022.6</v>
      </c>
      <c r="H4054" s="879"/>
    </row>
    <row r="4055" spans="2:8" s="197" customFormat="1" x14ac:dyDescent="0.25">
      <c r="B4055" s="223"/>
      <c r="C4055" s="110"/>
      <c r="D4055" s="171"/>
      <c r="E4055" s="224"/>
      <c r="F4055" s="172"/>
      <c r="G4055" s="377"/>
      <c r="H4055" s="880"/>
    </row>
    <row r="4056" spans="2:8" s="197" customFormat="1" x14ac:dyDescent="0.25">
      <c r="B4056" s="203"/>
      <c r="C4056" s="65"/>
      <c r="D4056" s="66"/>
      <c r="E4056" s="66"/>
      <c r="F4056" s="67"/>
      <c r="G4056" s="115" t="s">
        <v>165</v>
      </c>
      <c r="H4056" s="373">
        <f>+SUM(G4053:G4055)</f>
        <v>14045.2</v>
      </c>
    </row>
    <row r="4057" spans="2:8" s="197" customFormat="1" x14ac:dyDescent="0.25">
      <c r="B4057" s="203"/>
      <c r="C4057" s="65"/>
      <c r="D4057" s="66"/>
      <c r="E4057" s="66"/>
      <c r="F4057" s="67"/>
      <c r="G4057" s="65"/>
      <c r="H4057" s="225"/>
    </row>
    <row r="4058" spans="2:8" s="197" customFormat="1" ht="15.75" x14ac:dyDescent="0.25">
      <c r="B4058" s="203"/>
      <c r="C4058" s="65"/>
      <c r="D4058" s="66"/>
      <c r="E4058" s="66"/>
      <c r="F4058" s="117" t="s">
        <v>186</v>
      </c>
      <c r="G4058" s="118"/>
      <c r="H4058" s="119">
        <f>ROUND(H4056+H4049+H4042+H4030,0)</f>
        <v>23109</v>
      </c>
    </row>
    <row r="4059" spans="2:8" s="197" customFormat="1" x14ac:dyDescent="0.25">
      <c r="B4059" s="203"/>
      <c r="C4059" s="65"/>
      <c r="D4059" s="66"/>
      <c r="E4059" s="66"/>
      <c r="F4059" s="67"/>
      <c r="G4059" s="65"/>
      <c r="H4059" s="204"/>
    </row>
    <row r="4060" spans="2:8" s="197" customFormat="1" x14ac:dyDescent="0.25">
      <c r="B4060" s="208" t="s">
        <v>187</v>
      </c>
      <c r="C4060" s="65"/>
      <c r="D4060" s="66"/>
      <c r="E4060" s="66"/>
      <c r="F4060" s="67"/>
      <c r="G4060" s="65"/>
      <c r="H4060" s="204"/>
    </row>
    <row r="4061" spans="2:8" s="197" customFormat="1" x14ac:dyDescent="0.25">
      <c r="B4061" s="226" t="s">
        <v>31</v>
      </c>
      <c r="C4061" s="121"/>
      <c r="D4061" s="122"/>
      <c r="E4061" s="122"/>
      <c r="F4061" s="123" t="s">
        <v>72</v>
      </c>
      <c r="G4061" s="124"/>
      <c r="H4061" s="210"/>
    </row>
    <row r="4062" spans="2:8" s="197" customFormat="1" x14ac:dyDescent="0.25">
      <c r="B4062" s="851" t="s">
        <v>24</v>
      </c>
      <c r="C4062" s="851"/>
      <c r="D4062" s="125"/>
      <c r="E4062" s="125"/>
      <c r="F4062" s="126">
        <f>+F3995</f>
        <v>0.2</v>
      </c>
      <c r="G4062" s="127"/>
      <c r="H4062" s="378">
        <f>H4058*F4062</f>
        <v>4621.8</v>
      </c>
    </row>
    <row r="4063" spans="2:8" s="197" customFormat="1" x14ac:dyDescent="0.25">
      <c r="B4063" s="851" t="s">
        <v>25</v>
      </c>
      <c r="C4063" s="851"/>
      <c r="D4063" s="125"/>
      <c r="E4063" s="125"/>
      <c r="F4063" s="126">
        <f>+F3996</f>
        <v>0.05</v>
      </c>
      <c r="G4063" s="127"/>
      <c r="H4063" s="378">
        <f>H4058*F4063</f>
        <v>1155.45</v>
      </c>
    </row>
    <row r="4064" spans="2:8" s="197" customFormat="1" x14ac:dyDescent="0.25">
      <c r="B4064" s="852" t="s">
        <v>27</v>
      </c>
      <c r="C4064" s="852"/>
      <c r="D4064" s="125"/>
      <c r="E4064" s="125"/>
      <c r="F4064" s="126">
        <f>+F3997</f>
        <v>0.05</v>
      </c>
      <c r="G4064" s="127"/>
      <c r="H4064" s="378">
        <f>H4058*F4064</f>
        <v>1155.45</v>
      </c>
    </row>
    <row r="4065" spans="2:8" s="197" customFormat="1" x14ac:dyDescent="0.25">
      <c r="B4065" s="203"/>
      <c r="C4065" s="65"/>
      <c r="D4065" s="66"/>
      <c r="E4065" s="66"/>
      <c r="F4065" s="67"/>
      <c r="G4065" s="115" t="s">
        <v>165</v>
      </c>
      <c r="H4065" s="373">
        <f>+SUM(H4062:H4064)</f>
        <v>6932.7</v>
      </c>
    </row>
    <row r="4066" spans="2:8" s="197" customFormat="1" x14ac:dyDescent="0.25">
      <c r="B4066" s="203"/>
      <c r="C4066" s="65"/>
      <c r="D4066" s="66"/>
      <c r="E4066" s="66"/>
      <c r="F4066" s="67"/>
      <c r="G4066" s="65"/>
      <c r="H4066" s="204"/>
    </row>
    <row r="4067" spans="2:8" s="197" customFormat="1" x14ac:dyDescent="0.25">
      <c r="B4067" s="203"/>
      <c r="C4067" s="129" t="s">
        <v>188</v>
      </c>
      <c r="D4067" s="66"/>
      <c r="E4067" s="66"/>
      <c r="F4067" s="117" t="s">
        <v>189</v>
      </c>
      <c r="G4067" s="118"/>
      <c r="H4067" s="379">
        <f>H4058+H4065</f>
        <v>30041.7</v>
      </c>
    </row>
    <row r="4068" spans="2:8" s="197" customFormat="1" x14ac:dyDescent="0.25">
      <c r="B4068" s="229"/>
      <c r="C4068" s="185"/>
      <c r="D4068" s="185"/>
      <c r="E4068" s="185"/>
      <c r="F4068" s="185"/>
      <c r="G4068" s="185"/>
      <c r="H4068" s="230"/>
    </row>
    <row r="4069" spans="2:8" s="197" customFormat="1" x14ac:dyDescent="0.25">
      <c r="B4069" s="229"/>
      <c r="C4069" s="185"/>
      <c r="D4069" s="185"/>
      <c r="E4069" s="185"/>
      <c r="F4069" s="134" t="s">
        <v>190</v>
      </c>
      <c r="G4069" s="185"/>
      <c r="H4069" s="230"/>
    </row>
    <row r="4070" spans="2:8" s="197" customFormat="1" x14ac:dyDescent="0.25">
      <c r="B4070" s="229"/>
      <c r="C4070" s="185"/>
      <c r="D4070" s="185"/>
      <c r="E4070" s="185"/>
      <c r="F4070" s="134" t="s">
        <v>191</v>
      </c>
      <c r="G4070" s="185"/>
      <c r="H4070" s="230"/>
    </row>
    <row r="4071" spans="2:8" s="197" customFormat="1" x14ac:dyDescent="0.25">
      <c r="B4071" s="229"/>
      <c r="C4071" s="185"/>
      <c r="D4071" s="185"/>
      <c r="E4071" s="185"/>
      <c r="F4071" s="134" t="s">
        <v>192</v>
      </c>
      <c r="G4071" s="185"/>
      <c r="H4071" s="230"/>
    </row>
    <row r="4072" spans="2:8" s="197" customFormat="1" x14ac:dyDescent="0.25">
      <c r="B4072" s="229"/>
      <c r="C4072" s="185"/>
      <c r="D4072" s="185"/>
      <c r="E4072" s="185"/>
      <c r="F4072" s="134" t="s">
        <v>193</v>
      </c>
      <c r="G4072" s="185"/>
      <c r="H4072" s="230"/>
    </row>
    <row r="4073" spans="2:8" s="197" customFormat="1" x14ac:dyDescent="0.25">
      <c r="B4073" s="229"/>
      <c r="C4073" s="185"/>
      <c r="D4073" s="185"/>
      <c r="E4073" s="185"/>
      <c r="F4073" s="185"/>
      <c r="G4073" s="185"/>
      <c r="H4073" s="230"/>
    </row>
    <row r="4074" spans="2:8" s="197" customFormat="1" x14ac:dyDescent="0.25">
      <c r="B4074" s="229"/>
      <c r="C4074" s="135" t="s">
        <v>194</v>
      </c>
      <c r="D4074" s="185"/>
      <c r="E4074" s="185"/>
      <c r="F4074" s="185"/>
      <c r="G4074" s="185"/>
      <c r="H4074" s="230"/>
    </row>
    <row r="4075" spans="2:8" s="197" customFormat="1" x14ac:dyDescent="0.25">
      <c r="B4075" s="229"/>
      <c r="C4075" s="136" t="s">
        <v>195</v>
      </c>
      <c r="D4075" s="185"/>
      <c r="E4075" s="185"/>
      <c r="F4075" s="185"/>
      <c r="G4075" s="185"/>
      <c r="H4075" s="230"/>
    </row>
    <row r="4076" spans="2:8" s="197" customFormat="1" x14ac:dyDescent="0.25">
      <c r="B4076" s="229"/>
      <c r="C4076" s="137">
        <v>1</v>
      </c>
      <c r="D4076" s="185"/>
      <c r="E4076" s="185"/>
      <c r="F4076" s="185"/>
      <c r="G4076" s="185"/>
      <c r="H4076" s="230"/>
    </row>
    <row r="4077" spans="2:8" s="197" customFormat="1" x14ac:dyDescent="0.25">
      <c r="B4077" s="229"/>
      <c r="C4077" s="137">
        <v>2</v>
      </c>
      <c r="D4077" s="185"/>
      <c r="E4077" s="185"/>
      <c r="F4077" s="185"/>
      <c r="G4077" s="185"/>
      <c r="H4077" s="230"/>
    </row>
    <row r="4078" spans="2:8" s="197" customFormat="1" x14ac:dyDescent="0.25">
      <c r="B4078" s="229"/>
      <c r="C4078" s="137">
        <v>3</v>
      </c>
      <c r="D4078" s="185"/>
      <c r="E4078" s="185"/>
      <c r="F4078" s="185"/>
      <c r="G4078" s="185"/>
      <c r="H4078" s="230"/>
    </row>
    <row r="4079" spans="2:8" s="197" customFormat="1" x14ac:dyDescent="0.25">
      <c r="B4079" s="229"/>
      <c r="C4079" s="137"/>
      <c r="D4079" s="185"/>
      <c r="E4079" s="185"/>
      <c r="F4079" s="134" t="s">
        <v>190</v>
      </c>
      <c r="G4079" s="185"/>
      <c r="H4079" s="230"/>
    </row>
    <row r="4080" spans="2:8" s="197" customFormat="1" x14ac:dyDescent="0.25">
      <c r="B4080" s="229"/>
      <c r="C4080" s="185"/>
      <c r="D4080" s="185"/>
      <c r="E4080" s="185"/>
      <c r="F4080" s="134" t="s">
        <v>191</v>
      </c>
      <c r="G4080" s="185"/>
      <c r="H4080" s="230"/>
    </row>
    <row r="4081" spans="2:8" s="197" customFormat="1" x14ac:dyDescent="0.25">
      <c r="B4081" s="229"/>
      <c r="C4081" s="185"/>
      <c r="D4081" s="185"/>
      <c r="E4081" s="185"/>
      <c r="F4081" s="134" t="s">
        <v>196</v>
      </c>
      <c r="G4081" s="185"/>
      <c r="H4081" s="230"/>
    </row>
    <row r="4082" spans="2:8" s="197" customFormat="1" x14ac:dyDescent="0.25">
      <c r="B4082" s="229"/>
      <c r="C4082" s="185"/>
      <c r="D4082" s="185"/>
      <c r="E4082" s="185"/>
      <c r="F4082" s="134" t="s">
        <v>193</v>
      </c>
      <c r="G4082" s="185"/>
      <c r="H4082" s="230"/>
    </row>
    <row r="4083" spans="2:8" s="197" customFormat="1" x14ac:dyDescent="0.25">
      <c r="B4083" s="231"/>
      <c r="H4083" s="232"/>
    </row>
    <row r="4084" spans="2:8" x14ac:dyDescent="0.25">
      <c r="B4084" s="853"/>
      <c r="C4084" s="854"/>
      <c r="D4084" s="859" t="s">
        <v>148</v>
      </c>
      <c r="E4084" s="860"/>
      <c r="F4084" s="861"/>
      <c r="G4084" s="198" t="s">
        <v>149</v>
      </c>
      <c r="H4084" s="199" t="s">
        <v>150</v>
      </c>
    </row>
    <row r="4085" spans="2:8" x14ac:dyDescent="0.25">
      <c r="B4085" s="855"/>
      <c r="C4085" s="856"/>
      <c r="D4085" s="862"/>
      <c r="E4085" s="863"/>
      <c r="F4085" s="864"/>
      <c r="G4085" s="59" t="s">
        <v>151</v>
      </c>
      <c r="H4085" s="200"/>
    </row>
    <row r="4086" spans="2:8" x14ac:dyDescent="0.25">
      <c r="B4086" s="855"/>
      <c r="C4086" s="856"/>
      <c r="D4086" s="862"/>
      <c r="E4086" s="863"/>
      <c r="F4086" s="864"/>
      <c r="G4086" s="59" t="s">
        <v>152</v>
      </c>
      <c r="H4086" s="201">
        <v>44901</v>
      </c>
    </row>
    <row r="4087" spans="2:8" x14ac:dyDescent="0.25">
      <c r="B4087" s="857"/>
      <c r="C4087" s="858"/>
      <c r="D4087" s="865"/>
      <c r="E4087" s="866"/>
      <c r="F4087" s="867"/>
      <c r="G4087" s="62"/>
      <c r="H4087" s="202"/>
    </row>
    <row r="4088" spans="2:8" x14ac:dyDescent="0.25">
      <c r="B4088" s="203"/>
      <c r="C4088" s="65"/>
      <c r="D4088" s="66"/>
      <c r="E4088" s="66"/>
      <c r="F4088" s="67"/>
      <c r="G4088" s="65"/>
      <c r="H4088" s="204"/>
    </row>
    <row r="4089" spans="2:8" x14ac:dyDescent="0.25">
      <c r="B4089" s="205" t="s">
        <v>153</v>
      </c>
      <c r="C4089" s="868" t="str">
        <f>+PRESUPUESTO!F85</f>
        <v>Suministro e instalacion de Canaleta 25x30 mm Blanca. Incluye accesorios de fijacion</v>
      </c>
      <c r="D4089" s="868"/>
      <c r="E4089" s="868"/>
      <c r="F4089" s="868"/>
      <c r="G4089" s="868"/>
      <c r="H4089" s="206" t="s">
        <v>154</v>
      </c>
    </row>
    <row r="4090" spans="2:8" x14ac:dyDescent="0.25">
      <c r="B4090" s="648">
        <f>+PRESUPUESTO!B85</f>
        <v>12.1</v>
      </c>
      <c r="C4090" s="868"/>
      <c r="D4090" s="868"/>
      <c r="E4090" s="868"/>
      <c r="F4090" s="868"/>
      <c r="G4090" s="868"/>
      <c r="H4090" s="206" t="str">
        <f>+PRESUPUESTO!G85</f>
        <v>ML</v>
      </c>
    </row>
    <row r="4091" spans="2:8" x14ac:dyDescent="0.25">
      <c r="B4091" s="208" t="s">
        <v>155</v>
      </c>
      <c r="C4091" s="65"/>
      <c r="D4091" s="66"/>
      <c r="E4091" s="66"/>
      <c r="F4091" s="67"/>
      <c r="G4091" s="65"/>
      <c r="H4091" s="204"/>
    </row>
    <row r="4092" spans="2:8" x14ac:dyDescent="0.25">
      <c r="B4092" s="209" t="s">
        <v>156</v>
      </c>
      <c r="C4092" s="74"/>
      <c r="D4092" s="75" t="s">
        <v>157</v>
      </c>
      <c r="E4092" s="75" t="s">
        <v>158</v>
      </c>
      <c r="F4092" s="75" t="s">
        <v>159</v>
      </c>
      <c r="G4092" s="76" t="s">
        <v>160</v>
      </c>
      <c r="H4092" s="210"/>
    </row>
    <row r="4093" spans="2:8" x14ac:dyDescent="0.25">
      <c r="B4093" s="872" t="s">
        <v>161</v>
      </c>
      <c r="C4093" s="872"/>
      <c r="D4093" s="157" t="s">
        <v>162</v>
      </c>
      <c r="E4093" s="314">
        <v>0.05</v>
      </c>
      <c r="F4093" s="569">
        <f>+H4123</f>
        <v>7524.2142857142853</v>
      </c>
      <c r="G4093" s="570">
        <f>F4093*E4093</f>
        <v>376.21071428571429</v>
      </c>
      <c r="H4093" s="878"/>
    </row>
    <row r="4094" spans="2:8" x14ac:dyDescent="0.25">
      <c r="B4094" s="872" t="s">
        <v>407</v>
      </c>
      <c r="C4094" s="872"/>
      <c r="D4094" s="157" t="s">
        <v>298</v>
      </c>
      <c r="E4094" s="98">
        <f>1/F4120</f>
        <v>2.8571428571428571E-2</v>
      </c>
      <c r="F4094" s="371">
        <v>15000</v>
      </c>
      <c r="G4094" s="570">
        <f>+F4094*E4094</f>
        <v>428.57142857142856</v>
      </c>
      <c r="H4094" s="879"/>
    </row>
    <row r="4095" spans="2:8" x14ac:dyDescent="0.25">
      <c r="B4095" s="872"/>
      <c r="C4095" s="872"/>
      <c r="D4095" s="157"/>
      <c r="E4095" s="571"/>
      <c r="F4095" s="569"/>
      <c r="G4095" s="570">
        <f>+F4095*E4095</f>
        <v>0</v>
      </c>
      <c r="H4095" s="879"/>
    </row>
    <row r="4096" spans="2:8" x14ac:dyDescent="0.25">
      <c r="B4096" s="872"/>
      <c r="C4096" s="872"/>
      <c r="D4096" s="157"/>
      <c r="E4096" s="571"/>
      <c r="F4096" s="569"/>
      <c r="G4096" s="372">
        <f>+F4096*E4096</f>
        <v>0</v>
      </c>
      <c r="H4096" s="880"/>
    </row>
    <row r="4097" spans="2:8" x14ac:dyDescent="0.25">
      <c r="B4097" s="213"/>
      <c r="C4097" s="175"/>
      <c r="D4097" s="176"/>
      <c r="E4097" s="176"/>
      <c r="F4097" s="177"/>
      <c r="G4097" s="178" t="s">
        <v>165</v>
      </c>
      <c r="H4097" s="373">
        <f>+SUM(G4093:G4096)</f>
        <v>804.78214285714284</v>
      </c>
    </row>
    <row r="4098" spans="2:8" x14ac:dyDescent="0.25">
      <c r="B4098" s="213"/>
      <c r="C4098" s="175"/>
      <c r="D4098" s="176"/>
      <c r="E4098" s="176"/>
      <c r="F4098" s="177"/>
      <c r="G4098" s="175"/>
      <c r="H4098" s="204"/>
    </row>
    <row r="4099" spans="2:8" x14ac:dyDescent="0.25">
      <c r="B4099" s="216" t="s">
        <v>166</v>
      </c>
      <c r="C4099" s="175"/>
      <c r="D4099" s="176"/>
      <c r="E4099" s="176"/>
      <c r="F4099" s="177"/>
      <c r="G4099" s="175"/>
      <c r="H4099" s="204"/>
    </row>
    <row r="4100" spans="2:8" x14ac:dyDescent="0.25">
      <c r="B4100" s="209" t="s">
        <v>156</v>
      </c>
      <c r="C4100" s="74"/>
      <c r="D4100" s="75" t="s">
        <v>157</v>
      </c>
      <c r="E4100" s="75" t="s">
        <v>158</v>
      </c>
      <c r="F4100" s="158" t="s">
        <v>160</v>
      </c>
      <c r="G4100" s="76" t="s">
        <v>167</v>
      </c>
      <c r="H4100" s="210"/>
    </row>
    <row r="4101" spans="2:8" ht="14.45" customHeight="1" x14ac:dyDescent="0.25">
      <c r="B4101" s="933" t="s">
        <v>519</v>
      </c>
      <c r="C4101" s="934"/>
      <c r="D4101" s="300" t="s">
        <v>57</v>
      </c>
      <c r="E4101" s="301">
        <v>1.05</v>
      </c>
      <c r="F4101" s="574">
        <v>3500</v>
      </c>
      <c r="G4101" s="375">
        <f t="shared" ref="G4101:G4108" si="93">F4101*E4101</f>
        <v>3675</v>
      </c>
      <c r="H4101" s="878"/>
    </row>
    <row r="4102" spans="2:8" x14ac:dyDescent="0.25">
      <c r="B4102" s="875" t="s">
        <v>520</v>
      </c>
      <c r="C4102" s="875"/>
      <c r="D4102" s="157" t="s">
        <v>218</v>
      </c>
      <c r="E4102" s="165">
        <f>+E4103</f>
        <v>0.05</v>
      </c>
      <c r="F4102" s="369">
        <v>38500</v>
      </c>
      <c r="G4102" s="372">
        <f t="shared" si="93"/>
        <v>1925</v>
      </c>
      <c r="H4102" s="879"/>
    </row>
    <row r="4103" spans="2:8" x14ac:dyDescent="0.25">
      <c r="B4103" s="875" t="s">
        <v>297</v>
      </c>
      <c r="C4103" s="875"/>
      <c r="D4103" s="157" t="s">
        <v>218</v>
      </c>
      <c r="E4103" s="165">
        <f>+E4093</f>
        <v>0.05</v>
      </c>
      <c r="F4103" s="370">
        <f>+F4093*0.5</f>
        <v>3762.1071428571427</v>
      </c>
      <c r="G4103" s="372">
        <f t="shared" si="93"/>
        <v>188.10535714285714</v>
      </c>
      <c r="H4103" s="879"/>
    </row>
    <row r="4104" spans="2:8" x14ac:dyDescent="0.25">
      <c r="B4104" s="875"/>
      <c r="C4104" s="875"/>
      <c r="D4104" s="157"/>
      <c r="E4104" s="165"/>
      <c r="F4104" s="370"/>
      <c r="G4104" s="372">
        <f t="shared" si="93"/>
        <v>0</v>
      </c>
      <c r="H4104" s="879"/>
    </row>
    <row r="4105" spans="2:8" x14ac:dyDescent="0.25">
      <c r="B4105" s="875"/>
      <c r="C4105" s="875"/>
      <c r="D4105" s="157"/>
      <c r="E4105" s="165"/>
      <c r="F4105" s="370"/>
      <c r="G4105" s="372">
        <f t="shared" si="93"/>
        <v>0</v>
      </c>
      <c r="H4105" s="879"/>
    </row>
    <row r="4106" spans="2:8" x14ac:dyDescent="0.25">
      <c r="B4106" s="872"/>
      <c r="C4106" s="872"/>
      <c r="D4106" s="157"/>
      <c r="E4106" s="165"/>
      <c r="F4106" s="370"/>
      <c r="G4106" s="372">
        <f t="shared" si="93"/>
        <v>0</v>
      </c>
      <c r="H4106" s="879"/>
    </row>
    <row r="4107" spans="2:8" x14ac:dyDescent="0.25">
      <c r="B4107" s="875"/>
      <c r="C4107" s="875"/>
      <c r="D4107" s="157"/>
      <c r="E4107" s="165"/>
      <c r="F4107" s="370"/>
      <c r="G4107" s="372">
        <f t="shared" si="93"/>
        <v>0</v>
      </c>
      <c r="H4107" s="879"/>
    </row>
    <row r="4108" spans="2:8" x14ac:dyDescent="0.25">
      <c r="B4108" s="875"/>
      <c r="C4108" s="875"/>
      <c r="D4108" s="157"/>
      <c r="E4108" s="165"/>
      <c r="F4108" s="370"/>
      <c r="G4108" s="372">
        <f t="shared" si="93"/>
        <v>0</v>
      </c>
      <c r="H4108" s="880"/>
    </row>
    <row r="4109" spans="2:8" x14ac:dyDescent="0.25">
      <c r="B4109" s="213"/>
      <c r="C4109" s="175"/>
      <c r="D4109" s="176"/>
      <c r="E4109" s="176"/>
      <c r="F4109" s="177"/>
      <c r="G4109" s="178" t="s">
        <v>165</v>
      </c>
      <c r="H4109" s="373">
        <f>+SUM(G4101:G4108)</f>
        <v>5788.1053571428574</v>
      </c>
    </row>
    <row r="4110" spans="2:8" x14ac:dyDescent="0.25">
      <c r="B4110" s="213"/>
      <c r="C4110" s="175"/>
      <c r="D4110" s="176"/>
      <c r="E4110" s="176"/>
      <c r="F4110" s="177"/>
      <c r="G4110" s="175"/>
      <c r="H4110" s="204"/>
    </row>
    <row r="4111" spans="2:8" x14ac:dyDescent="0.25">
      <c r="B4111" s="216" t="s">
        <v>174</v>
      </c>
      <c r="C4111" s="175"/>
      <c r="D4111" s="176"/>
      <c r="E4111" s="176"/>
      <c r="F4111" s="177"/>
      <c r="G4111" s="175"/>
      <c r="H4111" s="204"/>
    </row>
    <row r="4112" spans="2:8" x14ac:dyDescent="0.25">
      <c r="B4112" s="209" t="s">
        <v>156</v>
      </c>
      <c r="C4112" s="74"/>
      <c r="D4112" s="75" t="s">
        <v>175</v>
      </c>
      <c r="E4112" s="75" t="s">
        <v>176</v>
      </c>
      <c r="F4112" s="158" t="s">
        <v>177</v>
      </c>
      <c r="G4112" s="76" t="s">
        <v>178</v>
      </c>
      <c r="H4112" s="218" t="s">
        <v>160</v>
      </c>
    </row>
    <row r="4113" spans="2:8" x14ac:dyDescent="0.25">
      <c r="B4113" s="891"/>
      <c r="C4113" s="891"/>
      <c r="D4113" s="298"/>
      <c r="E4113" s="302"/>
      <c r="F4113" s="298"/>
      <c r="G4113" s="372">
        <f>F4113*E4113</f>
        <v>0</v>
      </c>
      <c r="H4113" s="376">
        <f>+E4113*F4113*G4113</f>
        <v>0</v>
      </c>
    </row>
    <row r="4114" spans="2:8" x14ac:dyDescent="0.25">
      <c r="B4114" s="869"/>
      <c r="C4114" s="869"/>
      <c r="D4114" s="157"/>
      <c r="E4114" s="165"/>
      <c r="F4114" s="167"/>
      <c r="G4114" s="372">
        <f>F4114*E4114</f>
        <v>0</v>
      </c>
      <c r="H4114" s="376">
        <f>+E4114*F4114*G4114</f>
        <v>0</v>
      </c>
    </row>
    <row r="4115" spans="2:8" x14ac:dyDescent="0.25">
      <c r="B4115" s="875"/>
      <c r="C4115" s="875"/>
      <c r="D4115" s="157"/>
      <c r="E4115" s="165"/>
      <c r="F4115" s="168"/>
      <c r="G4115" s="372">
        <f>F4115*E4115</f>
        <v>0</v>
      </c>
      <c r="H4115" s="376">
        <f>+E4115*F4115*G4115</f>
        <v>0</v>
      </c>
    </row>
    <row r="4116" spans="2:8" x14ac:dyDescent="0.25">
      <c r="B4116" s="213"/>
      <c r="C4116" s="175"/>
      <c r="D4116" s="176"/>
      <c r="E4116" s="176"/>
      <c r="F4116" s="177"/>
      <c r="G4116" s="178" t="s">
        <v>165</v>
      </c>
      <c r="H4116" s="373">
        <f>+SUM(H4113:H4115)</f>
        <v>0</v>
      </c>
    </row>
    <row r="4117" spans="2:8" x14ac:dyDescent="0.25">
      <c r="B4117" s="213"/>
      <c r="C4117" s="175"/>
      <c r="D4117" s="176"/>
      <c r="E4117" s="176"/>
      <c r="F4117" s="177"/>
      <c r="G4117" s="175"/>
      <c r="H4117" s="204"/>
    </row>
    <row r="4118" spans="2:8" x14ac:dyDescent="0.25">
      <c r="B4118" s="216" t="s">
        <v>179</v>
      </c>
      <c r="C4118" s="175"/>
      <c r="D4118" s="176"/>
      <c r="E4118" s="176"/>
      <c r="F4118" s="177"/>
      <c r="G4118" s="175"/>
      <c r="H4118" s="204"/>
    </row>
    <row r="4119" spans="2:8" x14ac:dyDescent="0.25">
      <c r="B4119" s="220" t="s">
        <v>180</v>
      </c>
      <c r="C4119" s="169" t="s">
        <v>181</v>
      </c>
      <c r="D4119" s="75" t="s">
        <v>182</v>
      </c>
      <c r="E4119" s="75" t="s">
        <v>183</v>
      </c>
      <c r="F4119" s="158" t="s">
        <v>184</v>
      </c>
      <c r="G4119" s="170" t="s">
        <v>185</v>
      </c>
      <c r="H4119" s="210"/>
    </row>
    <row r="4120" spans="2:8" x14ac:dyDescent="0.25">
      <c r="B4120" s="221" t="s">
        <v>81</v>
      </c>
      <c r="C4120" s="110">
        <f>+VLOOKUP(B4120,MO!$D$13:$E$80,2,FALSE)</f>
        <v>94900</v>
      </c>
      <c r="D4120" s="303">
        <v>0.85</v>
      </c>
      <c r="E4120" s="372">
        <f>C4120+(C4120*D4120)</f>
        <v>175565</v>
      </c>
      <c r="F4120" s="172">
        <v>35</v>
      </c>
      <c r="G4120" s="377">
        <f>+E4120/F4120</f>
        <v>5016.1428571428569</v>
      </c>
      <c r="H4120" s="878"/>
    </row>
    <row r="4121" spans="2:8" x14ac:dyDescent="0.25">
      <c r="B4121" s="221" t="s">
        <v>85</v>
      </c>
      <c r="C4121" s="110">
        <v>47450</v>
      </c>
      <c r="D4121" s="303">
        <v>0.85</v>
      </c>
      <c r="E4121" s="372">
        <f>C4121+(C4121*D4121)</f>
        <v>87782.5</v>
      </c>
      <c r="F4121" s="172">
        <f>+F4120</f>
        <v>35</v>
      </c>
      <c r="G4121" s="377">
        <f>+E4121/F4121</f>
        <v>2508.0714285714284</v>
      </c>
      <c r="H4121" s="879"/>
    </row>
    <row r="4122" spans="2:8" x14ac:dyDescent="0.25">
      <c r="B4122" s="223"/>
      <c r="C4122" s="110"/>
      <c r="D4122" s="171"/>
      <c r="E4122" s="224"/>
      <c r="F4122" s="172"/>
      <c r="G4122" s="377"/>
      <c r="H4122" s="880"/>
    </row>
    <row r="4123" spans="2:8" x14ac:dyDescent="0.25">
      <c r="B4123" s="203"/>
      <c r="C4123" s="65"/>
      <c r="D4123" s="66"/>
      <c r="E4123" s="66"/>
      <c r="F4123" s="67"/>
      <c r="G4123" s="115" t="s">
        <v>165</v>
      </c>
      <c r="H4123" s="373">
        <f>+SUM(G4120:G4122)</f>
        <v>7524.2142857142853</v>
      </c>
    </row>
    <row r="4124" spans="2:8" x14ac:dyDescent="0.25">
      <c r="B4124" s="203"/>
      <c r="C4124" s="65"/>
      <c r="D4124" s="66"/>
      <c r="E4124" s="66"/>
      <c r="F4124" s="67"/>
      <c r="G4124" s="65"/>
      <c r="H4124" s="225"/>
    </row>
    <row r="4125" spans="2:8" ht="15.75" x14ac:dyDescent="0.25">
      <c r="B4125" s="203"/>
      <c r="C4125" s="65"/>
      <c r="D4125" s="66"/>
      <c r="E4125" s="66"/>
      <c r="F4125" s="117" t="s">
        <v>186</v>
      </c>
      <c r="G4125" s="118"/>
      <c r="H4125" s="119">
        <f>ROUND(H4123+H4116+H4109+H4097,0)</f>
        <v>14117</v>
      </c>
    </row>
    <row r="4126" spans="2:8" x14ac:dyDescent="0.25">
      <c r="B4126" s="203"/>
      <c r="C4126" s="65"/>
      <c r="D4126" s="66"/>
      <c r="E4126" s="66"/>
      <c r="F4126" s="67"/>
      <c r="G4126" s="65"/>
      <c r="H4126" s="204"/>
    </row>
    <row r="4127" spans="2:8" x14ac:dyDescent="0.25">
      <c r="B4127" s="208" t="s">
        <v>187</v>
      </c>
      <c r="C4127" s="65"/>
      <c r="D4127" s="66"/>
      <c r="E4127" s="66"/>
      <c r="F4127" s="67"/>
      <c r="G4127" s="65"/>
      <c r="H4127" s="204"/>
    </row>
    <row r="4128" spans="2:8" x14ac:dyDescent="0.25">
      <c r="B4128" s="226" t="s">
        <v>31</v>
      </c>
      <c r="C4128" s="121"/>
      <c r="D4128" s="122"/>
      <c r="E4128" s="122"/>
      <c r="F4128" s="123" t="s">
        <v>72</v>
      </c>
      <c r="G4128" s="124"/>
      <c r="H4128" s="210"/>
    </row>
    <row r="4129" spans="2:8" x14ac:dyDescent="0.25">
      <c r="B4129" s="851" t="s">
        <v>24</v>
      </c>
      <c r="C4129" s="851"/>
      <c r="D4129" s="125"/>
      <c r="E4129" s="125"/>
      <c r="F4129" s="126">
        <v>0.2</v>
      </c>
      <c r="G4129" s="127"/>
      <c r="H4129" s="378">
        <f>H4125*F4129</f>
        <v>2823.4</v>
      </c>
    </row>
    <row r="4130" spans="2:8" x14ac:dyDescent="0.25">
      <c r="B4130" s="851" t="s">
        <v>25</v>
      </c>
      <c r="C4130" s="851"/>
      <c r="D4130" s="125"/>
      <c r="E4130" s="125"/>
      <c r="F4130" s="126">
        <v>0.05</v>
      </c>
      <c r="G4130" s="127"/>
      <c r="H4130" s="378">
        <f>H4125*F4130</f>
        <v>705.85</v>
      </c>
    </row>
    <row r="4131" spans="2:8" x14ac:dyDescent="0.25">
      <c r="B4131" s="852" t="s">
        <v>27</v>
      </c>
      <c r="C4131" s="852"/>
      <c r="D4131" s="125"/>
      <c r="E4131" s="125"/>
      <c r="F4131" s="126">
        <v>0.05</v>
      </c>
      <c r="G4131" s="127"/>
      <c r="H4131" s="378">
        <f>H4125*F4131</f>
        <v>705.85</v>
      </c>
    </row>
    <row r="4132" spans="2:8" x14ac:dyDescent="0.25">
      <c r="B4132" s="203"/>
      <c r="C4132" s="65"/>
      <c r="D4132" s="66"/>
      <c r="E4132" s="66"/>
      <c r="F4132" s="67"/>
      <c r="G4132" s="115" t="s">
        <v>165</v>
      </c>
      <c r="H4132" s="373">
        <f>+SUM(H4129:H4131)</f>
        <v>4235.1000000000004</v>
      </c>
    </row>
    <row r="4133" spans="2:8" x14ac:dyDescent="0.25">
      <c r="B4133" s="203"/>
      <c r="C4133" s="65"/>
      <c r="D4133" s="66"/>
      <c r="E4133" s="66"/>
      <c r="F4133" s="67"/>
      <c r="G4133" s="65"/>
      <c r="H4133" s="204"/>
    </row>
    <row r="4134" spans="2:8" x14ac:dyDescent="0.25">
      <c r="B4134" s="203"/>
      <c r="C4134" s="129" t="s">
        <v>188</v>
      </c>
      <c r="D4134" s="66"/>
      <c r="E4134" s="66"/>
      <c r="F4134" s="117" t="s">
        <v>189</v>
      </c>
      <c r="G4134" s="118"/>
      <c r="H4134" s="379">
        <f>H4125+H4132</f>
        <v>18352.099999999999</v>
      </c>
    </row>
    <row r="4135" spans="2:8" x14ac:dyDescent="0.25">
      <c r="B4135" s="229"/>
      <c r="C4135" s="185"/>
      <c r="D4135" s="185"/>
      <c r="E4135" s="185"/>
      <c r="F4135" s="185"/>
      <c r="G4135" s="185"/>
      <c r="H4135" s="230"/>
    </row>
    <row r="4136" spans="2:8" x14ac:dyDescent="0.25">
      <c r="B4136" s="229"/>
      <c r="C4136" s="185"/>
      <c r="D4136" s="185"/>
      <c r="E4136" s="185"/>
      <c r="F4136" s="134" t="s">
        <v>190</v>
      </c>
      <c r="G4136" s="185"/>
      <c r="H4136" s="230"/>
    </row>
    <row r="4137" spans="2:8" x14ac:dyDescent="0.25">
      <c r="B4137" s="229"/>
      <c r="C4137" s="185"/>
      <c r="D4137" s="185"/>
      <c r="E4137" s="185"/>
      <c r="F4137" s="134" t="s">
        <v>191</v>
      </c>
      <c r="G4137" s="185"/>
      <c r="H4137" s="230"/>
    </row>
    <row r="4138" spans="2:8" x14ac:dyDescent="0.25">
      <c r="B4138" s="229"/>
      <c r="C4138" s="185"/>
      <c r="D4138" s="185"/>
      <c r="E4138" s="185"/>
      <c r="F4138" s="134" t="s">
        <v>192</v>
      </c>
      <c r="G4138" s="185"/>
      <c r="H4138" s="230"/>
    </row>
    <row r="4139" spans="2:8" x14ac:dyDescent="0.25">
      <c r="B4139" s="229"/>
      <c r="C4139" s="185"/>
      <c r="D4139" s="185"/>
      <c r="E4139" s="185"/>
      <c r="F4139" s="134" t="s">
        <v>193</v>
      </c>
      <c r="G4139" s="185"/>
      <c r="H4139" s="230"/>
    </row>
    <row r="4140" spans="2:8" x14ac:dyDescent="0.25">
      <c r="B4140" s="229"/>
      <c r="C4140" s="185"/>
      <c r="D4140" s="185"/>
      <c r="E4140" s="185"/>
      <c r="F4140" s="185"/>
      <c r="G4140" s="185"/>
      <c r="H4140" s="230"/>
    </row>
    <row r="4141" spans="2:8" x14ac:dyDescent="0.25">
      <c r="B4141" s="229"/>
      <c r="C4141" s="135" t="s">
        <v>194</v>
      </c>
      <c r="D4141" s="185"/>
      <c r="E4141" s="185"/>
      <c r="F4141" s="185"/>
      <c r="G4141" s="185"/>
      <c r="H4141" s="230"/>
    </row>
    <row r="4142" spans="2:8" x14ac:dyDescent="0.25">
      <c r="B4142" s="229"/>
      <c r="C4142" s="136" t="s">
        <v>195</v>
      </c>
      <c r="D4142" s="185"/>
      <c r="E4142" s="185"/>
      <c r="F4142" s="185"/>
      <c r="G4142" s="185"/>
      <c r="H4142" s="230"/>
    </row>
    <row r="4143" spans="2:8" x14ac:dyDescent="0.25">
      <c r="B4143" s="229"/>
      <c r="C4143" s="137">
        <v>1</v>
      </c>
      <c r="D4143" s="185"/>
      <c r="E4143" s="185"/>
      <c r="F4143" s="185"/>
      <c r="G4143" s="185"/>
      <c r="H4143" s="230"/>
    </row>
    <row r="4144" spans="2:8" x14ac:dyDescent="0.25">
      <c r="B4144" s="229"/>
      <c r="C4144" s="137">
        <v>2</v>
      </c>
      <c r="D4144" s="185"/>
      <c r="E4144" s="185"/>
      <c r="F4144" s="185"/>
      <c r="G4144" s="185"/>
      <c r="H4144" s="230"/>
    </row>
    <row r="4145" spans="2:8" x14ac:dyDescent="0.25">
      <c r="B4145" s="229"/>
      <c r="C4145" s="137">
        <v>3</v>
      </c>
      <c r="D4145" s="185"/>
      <c r="E4145" s="185"/>
      <c r="F4145" s="185"/>
      <c r="G4145" s="185"/>
      <c r="H4145" s="230"/>
    </row>
    <row r="4146" spans="2:8" x14ac:dyDescent="0.25">
      <c r="B4146" s="229"/>
      <c r="C4146" s="137"/>
      <c r="D4146" s="185"/>
      <c r="E4146" s="185"/>
      <c r="F4146" s="134" t="s">
        <v>190</v>
      </c>
      <c r="G4146" s="185"/>
      <c r="H4146" s="230"/>
    </row>
    <row r="4147" spans="2:8" x14ac:dyDescent="0.25">
      <c r="B4147" s="229"/>
      <c r="C4147" s="185"/>
      <c r="D4147" s="185"/>
      <c r="E4147" s="185"/>
      <c r="F4147" s="134" t="s">
        <v>191</v>
      </c>
      <c r="G4147" s="185"/>
      <c r="H4147" s="230"/>
    </row>
    <row r="4148" spans="2:8" x14ac:dyDescent="0.25">
      <c r="B4148" s="229"/>
      <c r="C4148" s="185"/>
      <c r="D4148" s="185"/>
      <c r="E4148" s="185"/>
      <c r="F4148" s="134" t="s">
        <v>196</v>
      </c>
      <c r="G4148" s="185"/>
      <c r="H4148" s="230"/>
    </row>
    <row r="4149" spans="2:8" x14ac:dyDescent="0.25">
      <c r="B4149" s="229"/>
      <c r="C4149" s="185"/>
      <c r="D4149" s="185"/>
      <c r="E4149" s="185"/>
      <c r="F4149" s="134" t="s">
        <v>193</v>
      </c>
      <c r="G4149" s="185"/>
      <c r="H4149" s="230"/>
    </row>
    <row r="4150" spans="2:8" ht="15.75" thickBot="1" x14ac:dyDescent="0.3">
      <c r="B4150" s="231"/>
      <c r="C4150" s="197"/>
      <c r="D4150" s="197"/>
      <c r="E4150" s="197"/>
      <c r="F4150" s="197"/>
      <c r="G4150" s="197"/>
      <c r="H4150" s="232"/>
    </row>
    <row r="4151" spans="2:8" s="197" customFormat="1" x14ac:dyDescent="0.25">
      <c r="B4151" s="941"/>
      <c r="C4151" s="942"/>
      <c r="D4151" s="943" t="s">
        <v>148</v>
      </c>
      <c r="E4151" s="944"/>
      <c r="F4151" s="945"/>
      <c r="G4151" s="198" t="s">
        <v>149</v>
      </c>
      <c r="H4151" s="199" t="s">
        <v>150</v>
      </c>
    </row>
    <row r="4152" spans="2:8" s="197" customFormat="1" x14ac:dyDescent="0.25">
      <c r="B4152" s="855"/>
      <c r="C4152" s="856"/>
      <c r="D4152" s="862"/>
      <c r="E4152" s="863"/>
      <c r="F4152" s="864"/>
      <c r="G4152" s="59" t="s">
        <v>151</v>
      </c>
      <c r="H4152" s="200"/>
    </row>
    <row r="4153" spans="2:8" s="197" customFormat="1" x14ac:dyDescent="0.25">
      <c r="B4153" s="855"/>
      <c r="C4153" s="856"/>
      <c r="D4153" s="862"/>
      <c r="E4153" s="863"/>
      <c r="F4153" s="864"/>
      <c r="G4153" s="59" t="s">
        <v>152</v>
      </c>
      <c r="H4153" s="201">
        <v>44901</v>
      </c>
    </row>
    <row r="4154" spans="2:8" s="197" customFormat="1" x14ac:dyDescent="0.25">
      <c r="B4154" s="857"/>
      <c r="C4154" s="858"/>
      <c r="D4154" s="865"/>
      <c r="E4154" s="866"/>
      <c r="F4154" s="867"/>
      <c r="G4154" s="62"/>
      <c r="H4154" s="202"/>
    </row>
    <row r="4155" spans="2:8" s="197" customFormat="1" x14ac:dyDescent="0.25">
      <c r="B4155" s="203"/>
      <c r="C4155" s="65"/>
      <c r="D4155" s="66"/>
      <c r="E4155" s="66"/>
      <c r="F4155" s="67"/>
      <c r="G4155" s="65"/>
      <c r="H4155" s="204"/>
    </row>
    <row r="4156" spans="2:8" s="197" customFormat="1" ht="15" customHeight="1" x14ac:dyDescent="0.25">
      <c r="B4156" s="205" t="s">
        <v>153</v>
      </c>
      <c r="C4156" s="927" t="str">
        <f>VLOOKUP(B4157,'BALANCE GENERAL'!$B:$G,5,FALSE)</f>
        <v>Demolición de plantilla en mal estado (Incluye retiro de material sobrante y disposición final en R.S.)</v>
      </c>
      <c r="D4156" s="928"/>
      <c r="E4156" s="928"/>
      <c r="F4156" s="928"/>
      <c r="G4156" s="929"/>
      <c r="H4156" s="206" t="s">
        <v>154</v>
      </c>
    </row>
    <row r="4157" spans="2:8" s="197" customFormat="1" x14ac:dyDescent="0.25">
      <c r="B4157" s="648" t="str">
        <f>+I14.01.1</f>
        <v>14.01.1</v>
      </c>
      <c r="C4157" s="930"/>
      <c r="D4157" s="931"/>
      <c r="E4157" s="931"/>
      <c r="F4157" s="931"/>
      <c r="G4157" s="932"/>
      <c r="H4157" s="206" t="str">
        <f>VLOOKUP(B4157,'BALANCE GENERAL'!$B:$G,6,FALSE)</f>
        <v>M2</v>
      </c>
    </row>
    <row r="4158" spans="2:8" s="197" customFormat="1" x14ac:dyDescent="0.25">
      <c r="B4158" s="208" t="s">
        <v>155</v>
      </c>
      <c r="C4158" s="65"/>
      <c r="D4158" s="66"/>
      <c r="E4158" s="66"/>
      <c r="F4158" s="67"/>
      <c r="G4158" s="65"/>
      <c r="H4158" s="204"/>
    </row>
    <row r="4159" spans="2:8" s="197" customFormat="1" x14ac:dyDescent="0.25">
      <c r="B4159" s="220" t="s">
        <v>156</v>
      </c>
      <c r="C4159" s="169"/>
      <c r="D4159" s="75" t="s">
        <v>157</v>
      </c>
      <c r="E4159" s="75" t="s">
        <v>158</v>
      </c>
      <c r="F4159" s="75" t="s">
        <v>159</v>
      </c>
      <c r="G4159" s="76" t="s">
        <v>160</v>
      </c>
      <c r="H4159" s="210"/>
    </row>
    <row r="4160" spans="2:8" s="197" customFormat="1" ht="15" customHeight="1" x14ac:dyDescent="0.25">
      <c r="B4160" s="900" t="s">
        <v>161</v>
      </c>
      <c r="C4160" s="901"/>
      <c r="D4160" s="235" t="s">
        <v>162</v>
      </c>
      <c r="E4160" s="236">
        <v>0.03</v>
      </c>
      <c r="F4160" s="237">
        <f>+H4190</f>
        <v>11704.333333333334</v>
      </c>
      <c r="G4160" s="238">
        <f>F4160*E4160</f>
        <v>351.13</v>
      </c>
      <c r="H4160" s="878"/>
    </row>
    <row r="4161" spans="2:8" s="197" customFormat="1" ht="15" customHeight="1" x14ac:dyDescent="0.25">
      <c r="B4161" s="900" t="s">
        <v>239</v>
      </c>
      <c r="C4161" s="901"/>
      <c r="D4161" s="235" t="s">
        <v>164</v>
      </c>
      <c r="E4161" s="239">
        <f>+E4163/(1.643*16)</f>
        <v>5.3256238587948874E-3</v>
      </c>
      <c r="F4161" s="237">
        <v>155000</v>
      </c>
      <c r="G4161" s="238">
        <f>+F4161*E4161</f>
        <v>825.47169811320759</v>
      </c>
      <c r="H4161" s="879"/>
    </row>
    <row r="4162" spans="2:8" s="197" customFormat="1" ht="15" customHeight="1" x14ac:dyDescent="0.25">
      <c r="B4162" s="900" t="s">
        <v>240</v>
      </c>
      <c r="C4162" s="901"/>
      <c r="D4162" s="235" t="s">
        <v>208</v>
      </c>
      <c r="E4162" s="240">
        <f>1/(F4187*2)</f>
        <v>3.3333333333333333E-2</v>
      </c>
      <c r="F4162" s="237">
        <v>60000</v>
      </c>
      <c r="G4162" s="238">
        <f>+F4162*E4162</f>
        <v>2000</v>
      </c>
      <c r="H4162" s="879"/>
    </row>
    <row r="4163" spans="2:8" s="197" customFormat="1" ht="15" customHeight="1" x14ac:dyDescent="0.25">
      <c r="B4163" s="900" t="s">
        <v>241</v>
      </c>
      <c r="C4163" s="901"/>
      <c r="D4163" s="235" t="s">
        <v>18</v>
      </c>
      <c r="E4163" s="241">
        <f>(0.07*2)</f>
        <v>0.14000000000000001</v>
      </c>
      <c r="F4163" s="237">
        <f>9500*1.8</f>
        <v>17100</v>
      </c>
      <c r="G4163" s="238">
        <f>+(F4163*E4163)/2</f>
        <v>1197.0000000000002</v>
      </c>
      <c r="H4163" s="880"/>
    </row>
    <row r="4164" spans="2:8" s="197" customFormat="1" x14ac:dyDescent="0.25">
      <c r="B4164" s="242"/>
      <c r="C4164" s="243"/>
      <c r="D4164" s="244"/>
      <c r="E4164" s="244"/>
      <c r="F4164" s="245"/>
      <c r="G4164" s="246" t="s">
        <v>165</v>
      </c>
      <c r="H4164" s="214">
        <f>+SUM(G4160:G4163)</f>
        <v>4373.6016981132079</v>
      </c>
    </row>
    <row r="4165" spans="2:8" s="197" customFormat="1" x14ac:dyDescent="0.25">
      <c r="B4165" s="242"/>
      <c r="C4165" s="243"/>
      <c r="D4165" s="244"/>
      <c r="E4165" s="244"/>
      <c r="F4165" s="245"/>
      <c r="G4165" s="243"/>
      <c r="H4165" s="204"/>
    </row>
    <row r="4166" spans="2:8" s="197" customFormat="1" x14ac:dyDescent="0.25">
      <c r="B4166" s="247" t="s">
        <v>166</v>
      </c>
      <c r="C4166" s="243"/>
      <c r="D4166" s="244"/>
      <c r="E4166" s="244"/>
      <c r="F4166" s="245"/>
      <c r="G4166" s="243"/>
      <c r="H4166" s="204"/>
    </row>
    <row r="4167" spans="2:8" s="197" customFormat="1" x14ac:dyDescent="0.25">
      <c r="B4167" s="261" t="s">
        <v>156</v>
      </c>
      <c r="C4167" s="262"/>
      <c r="D4167" s="250" t="s">
        <v>157</v>
      </c>
      <c r="E4167" s="250" t="s">
        <v>158</v>
      </c>
      <c r="F4167" s="251" t="s">
        <v>160</v>
      </c>
      <c r="G4167" s="252" t="s">
        <v>167</v>
      </c>
      <c r="H4167" s="210"/>
    </row>
    <row r="4168" spans="2:8" s="197" customFormat="1" ht="15" customHeight="1" x14ac:dyDescent="0.25">
      <c r="B4168" s="902" t="s">
        <v>168</v>
      </c>
      <c r="C4168" s="903"/>
      <c r="D4168" s="253" t="s">
        <v>169</v>
      </c>
      <c r="E4168" s="254">
        <f>+E4160</f>
        <v>0.03</v>
      </c>
      <c r="F4168" s="255">
        <f>+F4160*0.3</f>
        <v>3511.3</v>
      </c>
      <c r="G4168" s="234">
        <f t="shared" ref="G4168:G4175" si="94">F4168*E4168</f>
        <v>105.339</v>
      </c>
      <c r="H4168" s="878"/>
    </row>
    <row r="4169" spans="2:8" s="197" customFormat="1" ht="15" customHeight="1" x14ac:dyDescent="0.25">
      <c r="B4169" s="904"/>
      <c r="C4169" s="905"/>
      <c r="D4169" s="235"/>
      <c r="E4169" s="241"/>
      <c r="F4169" s="163"/>
      <c r="G4169" s="156">
        <f t="shared" si="94"/>
        <v>0</v>
      </c>
      <c r="H4169" s="879"/>
    </row>
    <row r="4170" spans="2:8" s="197" customFormat="1" x14ac:dyDescent="0.25">
      <c r="B4170" s="906"/>
      <c r="C4170" s="907"/>
      <c r="D4170" s="235"/>
      <c r="E4170" s="241"/>
      <c r="F4170" s="161"/>
      <c r="G4170" s="156">
        <f t="shared" si="94"/>
        <v>0</v>
      </c>
      <c r="H4170" s="879"/>
    </row>
    <row r="4171" spans="2:8" s="197" customFormat="1" x14ac:dyDescent="0.25">
      <c r="B4171" s="906"/>
      <c r="C4171" s="907"/>
      <c r="D4171" s="235"/>
      <c r="E4171" s="241"/>
      <c r="F4171" s="161"/>
      <c r="G4171" s="156">
        <f t="shared" si="94"/>
        <v>0</v>
      </c>
      <c r="H4171" s="879"/>
    </row>
    <row r="4172" spans="2:8" s="197" customFormat="1" x14ac:dyDescent="0.25">
      <c r="B4172" s="906"/>
      <c r="C4172" s="907"/>
      <c r="D4172" s="235"/>
      <c r="E4172" s="241"/>
      <c r="F4172" s="161"/>
      <c r="G4172" s="156">
        <f t="shared" si="94"/>
        <v>0</v>
      </c>
      <c r="H4172" s="879"/>
    </row>
    <row r="4173" spans="2:8" s="197" customFormat="1" ht="15" customHeight="1" x14ac:dyDescent="0.25">
      <c r="B4173" s="900"/>
      <c r="C4173" s="901"/>
      <c r="D4173" s="235"/>
      <c r="E4173" s="241"/>
      <c r="F4173" s="161"/>
      <c r="G4173" s="156">
        <f t="shared" si="94"/>
        <v>0</v>
      </c>
      <c r="H4173" s="879"/>
    </row>
    <row r="4174" spans="2:8" s="197" customFormat="1" x14ac:dyDescent="0.25">
      <c r="B4174" s="906"/>
      <c r="C4174" s="907"/>
      <c r="D4174" s="235"/>
      <c r="E4174" s="241"/>
      <c r="F4174" s="161"/>
      <c r="G4174" s="156">
        <f t="shared" si="94"/>
        <v>0</v>
      </c>
      <c r="H4174" s="879"/>
    </row>
    <row r="4175" spans="2:8" s="197" customFormat="1" x14ac:dyDescent="0.25">
      <c r="B4175" s="906"/>
      <c r="C4175" s="907"/>
      <c r="D4175" s="235"/>
      <c r="E4175" s="241"/>
      <c r="F4175" s="161"/>
      <c r="G4175" s="156">
        <f t="shared" si="94"/>
        <v>0</v>
      </c>
      <c r="H4175" s="880"/>
    </row>
    <row r="4176" spans="2:8" s="197" customFormat="1" x14ac:dyDescent="0.25">
      <c r="B4176" s="242"/>
      <c r="C4176" s="243"/>
      <c r="D4176" s="244"/>
      <c r="E4176" s="244"/>
      <c r="F4176" s="245"/>
      <c r="G4176" s="246" t="s">
        <v>165</v>
      </c>
      <c r="H4176" s="214">
        <f>+SUM(G4168:G4175)</f>
        <v>105.339</v>
      </c>
    </row>
    <row r="4177" spans="2:8" s="197" customFormat="1" x14ac:dyDescent="0.25">
      <c r="B4177" s="242"/>
      <c r="C4177" s="243"/>
      <c r="D4177" s="244"/>
      <c r="E4177" s="244"/>
      <c r="F4177" s="245"/>
      <c r="G4177" s="243"/>
      <c r="H4177" s="204"/>
    </row>
    <row r="4178" spans="2:8" s="197" customFormat="1" x14ac:dyDescent="0.25">
      <c r="B4178" s="247" t="s">
        <v>174</v>
      </c>
      <c r="C4178" s="243"/>
      <c r="D4178" s="244"/>
      <c r="E4178" s="244"/>
      <c r="F4178" s="245"/>
      <c r="G4178" s="243"/>
      <c r="H4178" s="204"/>
    </row>
    <row r="4179" spans="2:8" s="197" customFormat="1" x14ac:dyDescent="0.25">
      <c r="B4179" s="261" t="s">
        <v>156</v>
      </c>
      <c r="C4179" s="262"/>
      <c r="D4179" s="250" t="s">
        <v>175</v>
      </c>
      <c r="E4179" s="250" t="s">
        <v>176</v>
      </c>
      <c r="F4179" s="251" t="s">
        <v>177</v>
      </c>
      <c r="G4179" s="252" t="s">
        <v>178</v>
      </c>
      <c r="H4179" s="218" t="s">
        <v>160</v>
      </c>
    </row>
    <row r="4180" spans="2:8" s="197" customFormat="1" x14ac:dyDescent="0.25">
      <c r="B4180" s="908" t="s">
        <v>242</v>
      </c>
      <c r="C4180" s="909"/>
      <c r="D4180" s="257"/>
      <c r="E4180" s="258">
        <v>23</v>
      </c>
      <c r="F4180" s="257">
        <f>+E4163</f>
        <v>0.14000000000000001</v>
      </c>
      <c r="G4180" s="259">
        <v>1900</v>
      </c>
      <c r="H4180" s="219">
        <f>+E4180*F4180*G4180</f>
        <v>6118</v>
      </c>
    </row>
    <row r="4181" spans="2:8" s="197" customFormat="1" x14ac:dyDescent="0.25">
      <c r="B4181" s="904"/>
      <c r="C4181" s="905"/>
      <c r="D4181" s="235"/>
      <c r="E4181" s="241"/>
      <c r="F4181" s="260"/>
      <c r="G4181" s="156">
        <f>F4181*E4181</f>
        <v>0</v>
      </c>
      <c r="H4181" s="219">
        <f>+E4181*F4181*G4181</f>
        <v>0</v>
      </c>
    </row>
    <row r="4182" spans="2:8" s="197" customFormat="1" x14ac:dyDescent="0.25">
      <c r="B4182" s="906"/>
      <c r="C4182" s="907"/>
      <c r="D4182" s="235"/>
      <c r="E4182" s="241"/>
      <c r="F4182" s="168"/>
      <c r="G4182" s="156">
        <f>F4182*E4182</f>
        <v>0</v>
      </c>
      <c r="H4182" s="219">
        <f>+E4182*F4182*G4182</f>
        <v>0</v>
      </c>
    </row>
    <row r="4183" spans="2:8" s="197" customFormat="1" x14ac:dyDescent="0.25">
      <c r="B4183" s="242"/>
      <c r="C4183" s="243"/>
      <c r="D4183" s="244"/>
      <c r="E4183" s="244"/>
      <c r="F4183" s="245"/>
      <c r="G4183" s="246" t="s">
        <v>165</v>
      </c>
      <c r="H4183" s="214">
        <f>+SUM(H4180:H4182)</f>
        <v>6118</v>
      </c>
    </row>
    <row r="4184" spans="2:8" s="197" customFormat="1" x14ac:dyDescent="0.25">
      <c r="B4184" s="242"/>
      <c r="C4184" s="243"/>
      <c r="D4184" s="244"/>
      <c r="E4184" s="244"/>
      <c r="F4184" s="245"/>
      <c r="G4184" s="243"/>
      <c r="H4184" s="204"/>
    </row>
    <row r="4185" spans="2:8" s="197" customFormat="1" x14ac:dyDescent="0.25">
      <c r="B4185" s="247" t="s">
        <v>179</v>
      </c>
      <c r="C4185" s="243"/>
      <c r="D4185" s="244"/>
      <c r="E4185" s="244"/>
      <c r="F4185" s="245"/>
      <c r="G4185" s="243"/>
      <c r="H4185" s="204"/>
    </row>
    <row r="4186" spans="2:8" s="197" customFormat="1" x14ac:dyDescent="0.25">
      <c r="B4186" s="261" t="s">
        <v>180</v>
      </c>
      <c r="C4186" s="262" t="s">
        <v>181</v>
      </c>
      <c r="D4186" s="250" t="s">
        <v>182</v>
      </c>
      <c r="E4186" s="250" t="s">
        <v>183</v>
      </c>
      <c r="F4186" s="251" t="s">
        <v>184</v>
      </c>
      <c r="G4186" s="263" t="s">
        <v>185</v>
      </c>
      <c r="H4186" s="210"/>
    </row>
    <row r="4187" spans="2:8" s="197" customFormat="1" x14ac:dyDescent="0.25">
      <c r="B4187" s="264" t="s">
        <v>86</v>
      </c>
      <c r="C4187" s="110">
        <f>+VLOOKUP(B4187,MO!$D$13:$E$80,2,FALSE)</f>
        <v>94900</v>
      </c>
      <c r="D4187" s="171">
        <v>0.85</v>
      </c>
      <c r="E4187" s="156">
        <f>C4187+(C4187*D4187)</f>
        <v>175565</v>
      </c>
      <c r="F4187" s="172">
        <v>15</v>
      </c>
      <c r="G4187" s="173">
        <f>+E4187/F4187</f>
        <v>11704.333333333334</v>
      </c>
      <c r="H4187" s="878"/>
    </row>
    <row r="4188" spans="2:8" s="197" customFormat="1" x14ac:dyDescent="0.25">
      <c r="B4188" s="264"/>
      <c r="C4188" s="265"/>
      <c r="D4188" s="171"/>
      <c r="E4188" s="156"/>
      <c r="F4188" s="172"/>
      <c r="G4188" s="173"/>
      <c r="H4188" s="879"/>
    </row>
    <row r="4189" spans="2:8" s="197" customFormat="1" x14ac:dyDescent="0.25">
      <c r="B4189" s="256"/>
      <c r="C4189" s="265"/>
      <c r="D4189" s="171"/>
      <c r="E4189" s="266"/>
      <c r="F4189" s="172"/>
      <c r="G4189" s="173"/>
      <c r="H4189" s="880"/>
    </row>
    <row r="4190" spans="2:8" s="197" customFormat="1" x14ac:dyDescent="0.25">
      <c r="B4190" s="203"/>
      <c r="C4190" s="65"/>
      <c r="D4190" s="66"/>
      <c r="E4190" s="66"/>
      <c r="F4190" s="67"/>
      <c r="G4190" s="115" t="s">
        <v>165</v>
      </c>
      <c r="H4190" s="214">
        <f>+SUM(G4187:G4189)</f>
        <v>11704.333333333334</v>
      </c>
    </row>
    <row r="4191" spans="2:8" s="197" customFormat="1" x14ac:dyDescent="0.25">
      <c r="B4191" s="203"/>
      <c r="C4191" s="65"/>
      <c r="D4191" s="66"/>
      <c r="E4191" s="66"/>
      <c r="F4191" s="67"/>
      <c r="G4191" s="65"/>
      <c r="H4191" s="225"/>
    </row>
    <row r="4192" spans="2:8" s="197" customFormat="1" ht="15.75" x14ac:dyDescent="0.25">
      <c r="B4192" s="203"/>
      <c r="C4192" s="65"/>
      <c r="D4192" s="66"/>
      <c r="E4192" s="66"/>
      <c r="F4192" s="117" t="s">
        <v>186</v>
      </c>
      <c r="G4192" s="115"/>
      <c r="H4192" s="119">
        <f>ROUND(H4190+H4183+H4176+H4164,0)</f>
        <v>22301</v>
      </c>
    </row>
    <row r="4193" spans="2:8" s="197" customFormat="1" x14ac:dyDescent="0.25">
      <c r="B4193" s="203"/>
      <c r="C4193" s="65"/>
      <c r="D4193" s="66"/>
      <c r="E4193" s="66"/>
      <c r="F4193" s="67"/>
      <c r="G4193" s="65"/>
      <c r="H4193" s="204"/>
    </row>
    <row r="4194" spans="2:8" s="197" customFormat="1" x14ac:dyDescent="0.25">
      <c r="B4194" s="208" t="s">
        <v>187</v>
      </c>
      <c r="C4194" s="65"/>
      <c r="D4194" s="66"/>
      <c r="E4194" s="66"/>
      <c r="F4194" s="67"/>
      <c r="G4194" s="65"/>
      <c r="H4194" s="204"/>
    </row>
    <row r="4195" spans="2:8" s="197" customFormat="1" x14ac:dyDescent="0.25">
      <c r="B4195" s="651" t="s">
        <v>31</v>
      </c>
      <c r="C4195" s="124"/>
      <c r="D4195" s="652"/>
      <c r="E4195" s="652"/>
      <c r="F4195" s="123" t="s">
        <v>72</v>
      </c>
      <c r="G4195" s="124"/>
      <c r="H4195" s="210"/>
    </row>
    <row r="4196" spans="2:8" s="197" customFormat="1" ht="15" customHeight="1" x14ac:dyDescent="0.25">
      <c r="B4196" s="935" t="s">
        <v>24</v>
      </c>
      <c r="C4196" s="936"/>
      <c r="D4196" s="125"/>
      <c r="E4196" s="125"/>
      <c r="F4196" s="126">
        <f>+F4129</f>
        <v>0.2</v>
      </c>
      <c r="G4196" s="127"/>
      <c r="H4196" s="227">
        <f>H4192*F4196</f>
        <v>4460.2</v>
      </c>
    </row>
    <row r="4197" spans="2:8" s="197" customFormat="1" x14ac:dyDescent="0.25">
      <c r="B4197" s="935" t="s">
        <v>25</v>
      </c>
      <c r="C4197" s="936"/>
      <c r="D4197" s="125"/>
      <c r="E4197" s="125"/>
      <c r="F4197" s="126">
        <f>+F4130</f>
        <v>0.05</v>
      </c>
      <c r="G4197" s="127"/>
      <c r="H4197" s="227">
        <f>H4192*F4197</f>
        <v>1115.05</v>
      </c>
    </row>
    <row r="4198" spans="2:8" s="197" customFormat="1" x14ac:dyDescent="0.25">
      <c r="B4198" s="939" t="s">
        <v>27</v>
      </c>
      <c r="C4198" s="940"/>
      <c r="D4198" s="125"/>
      <c r="E4198" s="125"/>
      <c r="F4198" s="126">
        <f>+F4131</f>
        <v>0.05</v>
      </c>
      <c r="G4198" s="127"/>
      <c r="H4198" s="227">
        <f>H4192*F4198</f>
        <v>1115.05</v>
      </c>
    </row>
    <row r="4199" spans="2:8" s="197" customFormat="1" x14ac:dyDescent="0.25">
      <c r="B4199" s="203"/>
      <c r="C4199" s="65"/>
      <c r="D4199" s="66"/>
      <c r="E4199" s="66"/>
      <c r="F4199" s="67"/>
      <c r="G4199" s="115" t="s">
        <v>165</v>
      </c>
      <c r="H4199" s="214">
        <f>+SUM(H4196:H4198)</f>
        <v>6690.3</v>
      </c>
    </row>
    <row r="4200" spans="2:8" s="197" customFormat="1" x14ac:dyDescent="0.25">
      <c r="B4200" s="203"/>
      <c r="C4200" s="65"/>
      <c r="D4200" s="66"/>
      <c r="E4200" s="66"/>
      <c r="F4200" s="67"/>
      <c r="G4200" s="65"/>
      <c r="H4200" s="204"/>
    </row>
    <row r="4201" spans="2:8" s="197" customFormat="1" x14ac:dyDescent="0.25">
      <c r="B4201" s="203"/>
      <c r="C4201" s="129" t="s">
        <v>188</v>
      </c>
      <c r="D4201" s="66"/>
      <c r="E4201" s="66"/>
      <c r="F4201" s="117" t="s">
        <v>189</v>
      </c>
      <c r="G4201" s="115"/>
      <c r="H4201" s="228">
        <f>H4192+H4199</f>
        <v>28991.3</v>
      </c>
    </row>
    <row r="4202" spans="2:8" s="197" customFormat="1" x14ac:dyDescent="0.25">
      <c r="B4202" s="229"/>
      <c r="C4202" s="185"/>
      <c r="D4202" s="185"/>
      <c r="E4202" s="185"/>
      <c r="F4202" s="185"/>
      <c r="G4202" s="185"/>
      <c r="H4202" s="230"/>
    </row>
    <row r="4203" spans="2:8" s="197" customFormat="1" x14ac:dyDescent="0.25">
      <c r="B4203" s="229"/>
      <c r="C4203" s="185"/>
      <c r="D4203" s="185"/>
      <c r="E4203" s="185"/>
      <c r="F4203" s="134" t="s">
        <v>190</v>
      </c>
      <c r="G4203" s="185"/>
      <c r="H4203" s="230"/>
    </row>
    <row r="4204" spans="2:8" s="197" customFormat="1" x14ac:dyDescent="0.25">
      <c r="B4204" s="229"/>
      <c r="C4204" s="185"/>
      <c r="D4204" s="185"/>
      <c r="E4204" s="185"/>
      <c r="F4204" s="134" t="s">
        <v>191</v>
      </c>
      <c r="G4204" s="185"/>
      <c r="H4204" s="230"/>
    </row>
    <row r="4205" spans="2:8" s="197" customFormat="1" x14ac:dyDescent="0.25">
      <c r="B4205" s="229"/>
      <c r="C4205" s="185"/>
      <c r="D4205" s="185"/>
      <c r="E4205" s="185"/>
      <c r="F4205" s="134" t="s">
        <v>192</v>
      </c>
      <c r="G4205" s="185"/>
      <c r="H4205" s="230"/>
    </row>
    <row r="4206" spans="2:8" s="197" customFormat="1" x14ac:dyDescent="0.25">
      <c r="B4206" s="229"/>
      <c r="C4206" s="185"/>
      <c r="D4206" s="185"/>
      <c r="E4206" s="185"/>
      <c r="F4206" s="134" t="s">
        <v>193</v>
      </c>
      <c r="G4206" s="185"/>
      <c r="H4206" s="230"/>
    </row>
    <row r="4207" spans="2:8" s="197" customFormat="1" x14ac:dyDescent="0.25">
      <c r="B4207" s="229"/>
      <c r="C4207" s="185"/>
      <c r="D4207" s="185"/>
      <c r="E4207" s="185"/>
      <c r="F4207" s="185"/>
      <c r="G4207" s="185"/>
      <c r="H4207" s="230"/>
    </row>
    <row r="4208" spans="2:8" s="197" customFormat="1" x14ac:dyDescent="0.25">
      <c r="B4208" s="229"/>
      <c r="C4208" s="135" t="s">
        <v>194</v>
      </c>
      <c r="D4208" s="185"/>
      <c r="E4208" s="185"/>
      <c r="F4208" s="185"/>
      <c r="G4208" s="185"/>
      <c r="H4208" s="230"/>
    </row>
    <row r="4209" spans="2:8" s="197" customFormat="1" x14ac:dyDescent="0.25">
      <c r="B4209" s="229"/>
      <c r="C4209" s="136" t="s">
        <v>195</v>
      </c>
      <c r="D4209" s="185"/>
      <c r="E4209" s="185"/>
      <c r="F4209" s="185"/>
      <c r="G4209" s="185"/>
      <c r="H4209" s="230"/>
    </row>
    <row r="4210" spans="2:8" s="197" customFormat="1" x14ac:dyDescent="0.25">
      <c r="B4210" s="229"/>
      <c r="C4210" s="137">
        <v>1</v>
      </c>
      <c r="D4210" s="185"/>
      <c r="E4210" s="185"/>
      <c r="F4210" s="185"/>
      <c r="G4210" s="185"/>
      <c r="H4210" s="230"/>
    </row>
    <row r="4211" spans="2:8" s="197" customFormat="1" x14ac:dyDescent="0.25">
      <c r="B4211" s="229"/>
      <c r="C4211" s="137">
        <v>2</v>
      </c>
      <c r="D4211" s="185"/>
      <c r="E4211" s="185"/>
      <c r="F4211" s="185"/>
      <c r="G4211" s="185"/>
      <c r="H4211" s="230"/>
    </row>
    <row r="4212" spans="2:8" s="197" customFormat="1" x14ac:dyDescent="0.25">
      <c r="B4212" s="229"/>
      <c r="C4212" s="137">
        <v>3</v>
      </c>
      <c r="D4212" s="185"/>
      <c r="E4212" s="185"/>
      <c r="F4212" s="185"/>
      <c r="G4212" s="185"/>
      <c r="H4212" s="230"/>
    </row>
    <row r="4213" spans="2:8" s="197" customFormat="1" x14ac:dyDescent="0.25">
      <c r="B4213" s="229"/>
      <c r="C4213" s="137"/>
      <c r="D4213" s="185"/>
      <c r="E4213" s="185"/>
      <c r="F4213" s="134" t="s">
        <v>190</v>
      </c>
      <c r="G4213" s="185"/>
      <c r="H4213" s="230"/>
    </row>
    <row r="4214" spans="2:8" s="197" customFormat="1" x14ac:dyDescent="0.25">
      <c r="B4214" s="229"/>
      <c r="C4214" s="185"/>
      <c r="D4214" s="185"/>
      <c r="E4214" s="185"/>
      <c r="F4214" s="134" t="s">
        <v>191</v>
      </c>
      <c r="G4214" s="185"/>
      <c r="H4214" s="230"/>
    </row>
    <row r="4215" spans="2:8" s="197" customFormat="1" x14ac:dyDescent="0.25">
      <c r="B4215" s="229"/>
      <c r="C4215" s="185"/>
      <c r="D4215" s="185"/>
      <c r="E4215" s="185"/>
      <c r="F4215" s="134" t="s">
        <v>196</v>
      </c>
      <c r="G4215" s="185"/>
      <c r="H4215" s="230"/>
    </row>
    <row r="4216" spans="2:8" s="197" customFormat="1" x14ac:dyDescent="0.25">
      <c r="B4216" s="229"/>
      <c r="C4216" s="185"/>
      <c r="D4216" s="185"/>
      <c r="E4216" s="185"/>
      <c r="F4216" s="134" t="s">
        <v>193</v>
      </c>
      <c r="G4216" s="185"/>
      <c r="H4216" s="230"/>
    </row>
    <row r="4217" spans="2:8" s="197" customFormat="1" ht="15.75" thickBot="1" x14ac:dyDescent="0.3">
      <c r="B4217" s="229"/>
      <c r="C4217" s="185"/>
      <c r="D4217" s="185"/>
      <c r="E4217" s="185"/>
      <c r="F4217" s="134"/>
      <c r="G4217" s="185"/>
      <c r="H4217" s="230"/>
    </row>
    <row r="4218" spans="2:8" s="197" customFormat="1" x14ac:dyDescent="0.25">
      <c r="B4218" s="941"/>
      <c r="C4218" s="942"/>
      <c r="D4218" s="943" t="s">
        <v>148</v>
      </c>
      <c r="E4218" s="944"/>
      <c r="F4218" s="945"/>
      <c r="G4218" s="198" t="s">
        <v>149</v>
      </c>
      <c r="H4218" s="199" t="s">
        <v>150</v>
      </c>
    </row>
    <row r="4219" spans="2:8" s="197" customFormat="1" x14ac:dyDescent="0.25">
      <c r="B4219" s="855"/>
      <c r="C4219" s="856"/>
      <c r="D4219" s="862"/>
      <c r="E4219" s="863"/>
      <c r="F4219" s="864"/>
      <c r="G4219" s="59" t="s">
        <v>151</v>
      </c>
      <c r="H4219" s="200"/>
    </row>
    <row r="4220" spans="2:8" s="197" customFormat="1" x14ac:dyDescent="0.25">
      <c r="B4220" s="855"/>
      <c r="C4220" s="856"/>
      <c r="D4220" s="862"/>
      <c r="E4220" s="863"/>
      <c r="F4220" s="864"/>
      <c r="G4220" s="59" t="s">
        <v>152</v>
      </c>
      <c r="H4220" s="201">
        <v>44901</v>
      </c>
    </row>
    <row r="4221" spans="2:8" s="197" customFormat="1" x14ac:dyDescent="0.25">
      <c r="B4221" s="857"/>
      <c r="C4221" s="858"/>
      <c r="D4221" s="865"/>
      <c r="E4221" s="866"/>
      <c r="F4221" s="867"/>
      <c r="G4221" s="62"/>
      <c r="H4221" s="202"/>
    </row>
    <row r="4222" spans="2:8" s="197" customFormat="1" x14ac:dyDescent="0.25">
      <c r="B4222" s="203"/>
      <c r="C4222" s="65"/>
      <c r="D4222" s="66"/>
      <c r="E4222" s="66"/>
      <c r="F4222" s="67"/>
      <c r="G4222" s="65"/>
      <c r="H4222" s="204"/>
    </row>
    <row r="4223" spans="2:8" s="197" customFormat="1" ht="15" customHeight="1" x14ac:dyDescent="0.25">
      <c r="B4223" s="205" t="s">
        <v>153</v>
      </c>
      <c r="C4223" s="927" t="str">
        <f>VLOOKUP(B4224,'BALANCE GENERAL'!$B:$G,5,FALSE)</f>
        <v>Demolición de tablón de piso en arcilla (Incluye retiro de material sobrante y disposición final en R.S.)</v>
      </c>
      <c r="D4223" s="928"/>
      <c r="E4223" s="928"/>
      <c r="F4223" s="928"/>
      <c r="G4223" s="929"/>
      <c r="H4223" s="206" t="s">
        <v>154</v>
      </c>
    </row>
    <row r="4224" spans="2:8" s="197" customFormat="1" x14ac:dyDescent="0.25">
      <c r="B4224" s="648" t="str">
        <f>+I14.01.2</f>
        <v>14.01.2</v>
      </c>
      <c r="C4224" s="930"/>
      <c r="D4224" s="931"/>
      <c r="E4224" s="931"/>
      <c r="F4224" s="931"/>
      <c r="G4224" s="932"/>
      <c r="H4224" s="206" t="str">
        <f>VLOOKUP(B4224,'BALANCE GENERAL'!$B:$G,6,FALSE)</f>
        <v>M2</v>
      </c>
    </row>
    <row r="4225" spans="2:8" s="197" customFormat="1" x14ac:dyDescent="0.25">
      <c r="B4225" s="208" t="s">
        <v>155</v>
      </c>
      <c r="C4225" s="65"/>
      <c r="D4225" s="66"/>
      <c r="E4225" s="66"/>
      <c r="F4225" s="67"/>
      <c r="G4225" s="65"/>
      <c r="H4225" s="204"/>
    </row>
    <row r="4226" spans="2:8" s="197" customFormat="1" x14ac:dyDescent="0.25">
      <c r="B4226" s="220" t="s">
        <v>156</v>
      </c>
      <c r="C4226" s="169"/>
      <c r="D4226" s="75" t="s">
        <v>157</v>
      </c>
      <c r="E4226" s="75" t="s">
        <v>158</v>
      </c>
      <c r="F4226" s="75" t="s">
        <v>159</v>
      </c>
      <c r="G4226" s="76" t="s">
        <v>160</v>
      </c>
      <c r="H4226" s="210"/>
    </row>
    <row r="4227" spans="2:8" s="197" customFormat="1" ht="15" customHeight="1" x14ac:dyDescent="0.25">
      <c r="B4227" s="900" t="s">
        <v>161</v>
      </c>
      <c r="C4227" s="901"/>
      <c r="D4227" s="235" t="s">
        <v>162</v>
      </c>
      <c r="E4227" s="236">
        <v>0.03</v>
      </c>
      <c r="F4227" s="237">
        <f>+H4257</f>
        <v>9753.6111111111113</v>
      </c>
      <c r="G4227" s="238">
        <f>F4227*E4227</f>
        <v>292.60833333333335</v>
      </c>
      <c r="H4227" s="878"/>
    </row>
    <row r="4228" spans="2:8" s="197" customFormat="1" ht="15" customHeight="1" x14ac:dyDescent="0.25">
      <c r="B4228" s="900" t="s">
        <v>239</v>
      </c>
      <c r="C4228" s="901"/>
      <c r="D4228" s="235" t="s">
        <v>164</v>
      </c>
      <c r="E4228" s="239">
        <f>+E4230/(1.643*16)</f>
        <v>3.8040170419963485E-3</v>
      </c>
      <c r="F4228" s="237">
        <v>155000</v>
      </c>
      <c r="G4228" s="238">
        <f>+F4228*E4228</f>
        <v>589.62264150943406</v>
      </c>
      <c r="H4228" s="879"/>
    </row>
    <row r="4229" spans="2:8" s="197" customFormat="1" ht="15" customHeight="1" x14ac:dyDescent="0.25">
      <c r="B4229" s="900" t="s">
        <v>240</v>
      </c>
      <c r="C4229" s="901"/>
      <c r="D4229" s="235" t="s">
        <v>208</v>
      </c>
      <c r="E4229" s="240">
        <f>1/(F4254*2)</f>
        <v>2.7777777777777776E-2</v>
      </c>
      <c r="F4229" s="237">
        <v>60000</v>
      </c>
      <c r="G4229" s="238">
        <f>+F4229*E4229</f>
        <v>1666.6666666666665</v>
      </c>
      <c r="H4229" s="879"/>
    </row>
    <row r="4230" spans="2:8" s="197" customFormat="1" ht="15" customHeight="1" x14ac:dyDescent="0.25">
      <c r="B4230" s="900" t="s">
        <v>241</v>
      </c>
      <c r="C4230" s="901"/>
      <c r="D4230" s="235" t="s">
        <v>18</v>
      </c>
      <c r="E4230" s="241">
        <f>(0.05*2)</f>
        <v>0.1</v>
      </c>
      <c r="F4230" s="237">
        <f>9500*1.8</f>
        <v>17100</v>
      </c>
      <c r="G4230" s="238">
        <f>+(F4230*E4230)/2</f>
        <v>855</v>
      </c>
      <c r="H4230" s="880"/>
    </row>
    <row r="4231" spans="2:8" s="197" customFormat="1" x14ac:dyDescent="0.25">
      <c r="B4231" s="242"/>
      <c r="C4231" s="243"/>
      <c r="D4231" s="244"/>
      <c r="E4231" s="244"/>
      <c r="F4231" s="245"/>
      <c r="G4231" s="246" t="s">
        <v>165</v>
      </c>
      <c r="H4231" s="214">
        <f>+SUM(G4227:G4230)</f>
        <v>3403.8976415094339</v>
      </c>
    </row>
    <row r="4232" spans="2:8" s="197" customFormat="1" x14ac:dyDescent="0.25">
      <c r="B4232" s="242"/>
      <c r="C4232" s="243"/>
      <c r="D4232" s="244"/>
      <c r="E4232" s="244"/>
      <c r="F4232" s="245"/>
      <c r="G4232" s="243"/>
      <c r="H4232" s="204"/>
    </row>
    <row r="4233" spans="2:8" s="197" customFormat="1" x14ac:dyDescent="0.25">
      <c r="B4233" s="247" t="s">
        <v>166</v>
      </c>
      <c r="C4233" s="243"/>
      <c r="D4233" s="244"/>
      <c r="E4233" s="244"/>
      <c r="F4233" s="245"/>
      <c r="G4233" s="243"/>
      <c r="H4233" s="204"/>
    </row>
    <row r="4234" spans="2:8" s="197" customFormat="1" x14ac:dyDescent="0.25">
      <c r="B4234" s="261" t="s">
        <v>156</v>
      </c>
      <c r="C4234" s="262"/>
      <c r="D4234" s="250" t="s">
        <v>157</v>
      </c>
      <c r="E4234" s="250" t="s">
        <v>158</v>
      </c>
      <c r="F4234" s="251" t="s">
        <v>160</v>
      </c>
      <c r="G4234" s="252" t="s">
        <v>167</v>
      </c>
      <c r="H4234" s="210"/>
    </row>
    <row r="4235" spans="2:8" s="197" customFormat="1" ht="15" customHeight="1" x14ac:dyDescent="0.25">
      <c r="B4235" s="902" t="s">
        <v>168</v>
      </c>
      <c r="C4235" s="903"/>
      <c r="D4235" s="253" t="s">
        <v>169</v>
      </c>
      <c r="E4235" s="254">
        <f>+E4227</f>
        <v>0.03</v>
      </c>
      <c r="F4235" s="255">
        <f>+F4227*0.3</f>
        <v>2926.0833333333335</v>
      </c>
      <c r="G4235" s="234">
        <f t="shared" ref="G4235:G4242" si="95">F4235*E4235</f>
        <v>87.782499999999999</v>
      </c>
      <c r="H4235" s="878"/>
    </row>
    <row r="4236" spans="2:8" s="197" customFormat="1" ht="15" customHeight="1" x14ac:dyDescent="0.25">
      <c r="B4236" s="904"/>
      <c r="C4236" s="905"/>
      <c r="D4236" s="235"/>
      <c r="E4236" s="241"/>
      <c r="F4236" s="163"/>
      <c r="G4236" s="156">
        <f t="shared" si="95"/>
        <v>0</v>
      </c>
      <c r="H4236" s="879"/>
    </row>
    <row r="4237" spans="2:8" s="197" customFormat="1" x14ac:dyDescent="0.25">
      <c r="B4237" s="906"/>
      <c r="C4237" s="907"/>
      <c r="D4237" s="235"/>
      <c r="E4237" s="241"/>
      <c r="F4237" s="161"/>
      <c r="G4237" s="156">
        <f t="shared" si="95"/>
        <v>0</v>
      </c>
      <c r="H4237" s="879"/>
    </row>
    <row r="4238" spans="2:8" s="197" customFormat="1" x14ac:dyDescent="0.25">
      <c r="B4238" s="906"/>
      <c r="C4238" s="907"/>
      <c r="D4238" s="235"/>
      <c r="E4238" s="241"/>
      <c r="F4238" s="161"/>
      <c r="G4238" s="156">
        <f t="shared" si="95"/>
        <v>0</v>
      </c>
      <c r="H4238" s="879"/>
    </row>
    <row r="4239" spans="2:8" s="197" customFormat="1" x14ac:dyDescent="0.25">
      <c r="B4239" s="906"/>
      <c r="C4239" s="907"/>
      <c r="D4239" s="235"/>
      <c r="E4239" s="241"/>
      <c r="F4239" s="161"/>
      <c r="G4239" s="156">
        <f t="shared" si="95"/>
        <v>0</v>
      </c>
      <c r="H4239" s="879"/>
    </row>
    <row r="4240" spans="2:8" s="197" customFormat="1" ht="15" customHeight="1" x14ac:dyDescent="0.25">
      <c r="B4240" s="900"/>
      <c r="C4240" s="901"/>
      <c r="D4240" s="235"/>
      <c r="E4240" s="241"/>
      <c r="F4240" s="161"/>
      <c r="G4240" s="156">
        <f t="shared" si="95"/>
        <v>0</v>
      </c>
      <c r="H4240" s="879"/>
    </row>
    <row r="4241" spans="2:8" s="197" customFormat="1" x14ac:dyDescent="0.25">
      <c r="B4241" s="906"/>
      <c r="C4241" s="907"/>
      <c r="D4241" s="235"/>
      <c r="E4241" s="241"/>
      <c r="F4241" s="161"/>
      <c r="G4241" s="156">
        <f t="shared" si="95"/>
        <v>0</v>
      </c>
      <c r="H4241" s="879"/>
    </row>
    <row r="4242" spans="2:8" s="197" customFormat="1" x14ac:dyDescent="0.25">
      <c r="B4242" s="906"/>
      <c r="C4242" s="907"/>
      <c r="D4242" s="235"/>
      <c r="E4242" s="241"/>
      <c r="F4242" s="161"/>
      <c r="G4242" s="156">
        <f t="shared" si="95"/>
        <v>0</v>
      </c>
      <c r="H4242" s="880"/>
    </row>
    <row r="4243" spans="2:8" s="197" customFormat="1" x14ac:dyDescent="0.25">
      <c r="B4243" s="242"/>
      <c r="C4243" s="243"/>
      <c r="D4243" s="244"/>
      <c r="E4243" s="244"/>
      <c r="F4243" s="245"/>
      <c r="G4243" s="246" t="s">
        <v>165</v>
      </c>
      <c r="H4243" s="214">
        <f>+SUM(G4235:G4242)</f>
        <v>87.782499999999999</v>
      </c>
    </row>
    <row r="4244" spans="2:8" s="197" customFormat="1" x14ac:dyDescent="0.25">
      <c r="B4244" s="242"/>
      <c r="C4244" s="243"/>
      <c r="D4244" s="244"/>
      <c r="E4244" s="244"/>
      <c r="F4244" s="245"/>
      <c r="G4244" s="243"/>
      <c r="H4244" s="204"/>
    </row>
    <row r="4245" spans="2:8" s="197" customFormat="1" x14ac:dyDescent="0.25">
      <c r="B4245" s="247" t="s">
        <v>174</v>
      </c>
      <c r="C4245" s="243"/>
      <c r="D4245" s="244"/>
      <c r="E4245" s="244"/>
      <c r="F4245" s="245"/>
      <c r="G4245" s="243"/>
      <c r="H4245" s="204"/>
    </row>
    <row r="4246" spans="2:8" s="197" customFormat="1" x14ac:dyDescent="0.25">
      <c r="B4246" s="261" t="s">
        <v>156</v>
      </c>
      <c r="C4246" s="262"/>
      <c r="D4246" s="250" t="s">
        <v>175</v>
      </c>
      <c r="E4246" s="250" t="s">
        <v>176</v>
      </c>
      <c r="F4246" s="251" t="s">
        <v>177</v>
      </c>
      <c r="G4246" s="252" t="s">
        <v>178</v>
      </c>
      <c r="H4246" s="218" t="s">
        <v>160</v>
      </c>
    </row>
    <row r="4247" spans="2:8" s="197" customFormat="1" x14ac:dyDescent="0.25">
      <c r="B4247" s="908" t="s">
        <v>242</v>
      </c>
      <c r="C4247" s="909"/>
      <c r="D4247" s="257"/>
      <c r="E4247" s="258">
        <v>23</v>
      </c>
      <c r="F4247" s="257">
        <f>+E4230</f>
        <v>0.1</v>
      </c>
      <c r="G4247" s="259">
        <v>1900</v>
      </c>
      <c r="H4247" s="219">
        <f>+E4247*F4247*G4247</f>
        <v>4370.0000000000009</v>
      </c>
    </row>
    <row r="4248" spans="2:8" s="197" customFormat="1" x14ac:dyDescent="0.25">
      <c r="B4248" s="904"/>
      <c r="C4248" s="905"/>
      <c r="D4248" s="235"/>
      <c r="E4248" s="241"/>
      <c r="F4248" s="260"/>
      <c r="G4248" s="156">
        <f>F4248*E4248</f>
        <v>0</v>
      </c>
      <c r="H4248" s="219">
        <f>+E4248*F4248*G4248</f>
        <v>0</v>
      </c>
    </row>
    <row r="4249" spans="2:8" s="197" customFormat="1" x14ac:dyDescent="0.25">
      <c r="B4249" s="906"/>
      <c r="C4249" s="907"/>
      <c r="D4249" s="235"/>
      <c r="E4249" s="241"/>
      <c r="F4249" s="168"/>
      <c r="G4249" s="156">
        <f>F4249*E4249</f>
        <v>0</v>
      </c>
      <c r="H4249" s="219">
        <f>+E4249*F4249*G4249</f>
        <v>0</v>
      </c>
    </row>
    <row r="4250" spans="2:8" s="197" customFormat="1" x14ac:dyDescent="0.25">
      <c r="B4250" s="242"/>
      <c r="C4250" s="243"/>
      <c r="D4250" s="244"/>
      <c r="E4250" s="244"/>
      <c r="F4250" s="245"/>
      <c r="G4250" s="246" t="s">
        <v>165</v>
      </c>
      <c r="H4250" s="214">
        <f>+SUM(H4247:H4249)</f>
        <v>4370.0000000000009</v>
      </c>
    </row>
    <row r="4251" spans="2:8" s="197" customFormat="1" x14ac:dyDescent="0.25">
      <c r="B4251" s="242"/>
      <c r="C4251" s="243"/>
      <c r="D4251" s="244"/>
      <c r="E4251" s="244"/>
      <c r="F4251" s="245"/>
      <c r="G4251" s="243"/>
      <c r="H4251" s="204"/>
    </row>
    <row r="4252" spans="2:8" s="197" customFormat="1" x14ac:dyDescent="0.25">
      <c r="B4252" s="247" t="s">
        <v>179</v>
      </c>
      <c r="C4252" s="243"/>
      <c r="D4252" s="244"/>
      <c r="E4252" s="244"/>
      <c r="F4252" s="245"/>
      <c r="G4252" s="243"/>
      <c r="H4252" s="204"/>
    </row>
    <row r="4253" spans="2:8" s="197" customFormat="1" x14ac:dyDescent="0.25">
      <c r="B4253" s="261" t="s">
        <v>180</v>
      </c>
      <c r="C4253" s="262" t="s">
        <v>181</v>
      </c>
      <c r="D4253" s="250" t="s">
        <v>182</v>
      </c>
      <c r="E4253" s="250" t="s">
        <v>183</v>
      </c>
      <c r="F4253" s="251" t="s">
        <v>184</v>
      </c>
      <c r="G4253" s="263" t="s">
        <v>185</v>
      </c>
      <c r="H4253" s="210"/>
    </row>
    <row r="4254" spans="2:8" s="197" customFormat="1" x14ac:dyDescent="0.25">
      <c r="B4254" s="264" t="s">
        <v>86</v>
      </c>
      <c r="C4254" s="110">
        <f>+VLOOKUP(B4254,MO!$D$13:$E$80,2,FALSE)</f>
        <v>94900</v>
      </c>
      <c r="D4254" s="171">
        <v>0.85</v>
      </c>
      <c r="E4254" s="156">
        <f>C4254+(C4254*D4254)</f>
        <v>175565</v>
      </c>
      <c r="F4254" s="172">
        <v>18</v>
      </c>
      <c r="G4254" s="173">
        <f>+E4254/F4254</f>
        <v>9753.6111111111113</v>
      </c>
      <c r="H4254" s="878"/>
    </row>
    <row r="4255" spans="2:8" s="197" customFormat="1" x14ac:dyDescent="0.25">
      <c r="B4255" s="264"/>
      <c r="C4255" s="265"/>
      <c r="D4255" s="171"/>
      <c r="E4255" s="156"/>
      <c r="F4255" s="172"/>
      <c r="G4255" s="173"/>
      <c r="H4255" s="879"/>
    </row>
    <row r="4256" spans="2:8" s="197" customFormat="1" x14ac:dyDescent="0.25">
      <c r="B4256" s="256"/>
      <c r="C4256" s="265"/>
      <c r="D4256" s="171"/>
      <c r="E4256" s="266"/>
      <c r="F4256" s="172"/>
      <c r="G4256" s="173"/>
      <c r="H4256" s="880"/>
    </row>
    <row r="4257" spans="2:8" s="197" customFormat="1" x14ac:dyDescent="0.25">
      <c r="B4257" s="203"/>
      <c r="C4257" s="65"/>
      <c r="D4257" s="66"/>
      <c r="E4257" s="66"/>
      <c r="F4257" s="67"/>
      <c r="G4257" s="115" t="s">
        <v>165</v>
      </c>
      <c r="H4257" s="214">
        <f>+SUM(G4254:G4256)</f>
        <v>9753.6111111111113</v>
      </c>
    </row>
    <row r="4258" spans="2:8" s="197" customFormat="1" x14ac:dyDescent="0.25">
      <c r="B4258" s="203"/>
      <c r="C4258" s="65"/>
      <c r="D4258" s="66"/>
      <c r="E4258" s="66"/>
      <c r="F4258" s="67"/>
      <c r="G4258" s="65"/>
      <c r="H4258" s="225"/>
    </row>
    <row r="4259" spans="2:8" s="197" customFormat="1" ht="15.75" x14ac:dyDescent="0.25">
      <c r="B4259" s="203"/>
      <c r="C4259" s="65"/>
      <c r="D4259" s="66"/>
      <c r="E4259" s="66"/>
      <c r="F4259" s="117" t="s">
        <v>186</v>
      </c>
      <c r="G4259" s="115"/>
      <c r="H4259" s="119">
        <f>ROUND(H4257+H4250+H4243+H4231,0)</f>
        <v>17615</v>
      </c>
    </row>
    <row r="4260" spans="2:8" s="197" customFormat="1" x14ac:dyDescent="0.25">
      <c r="B4260" s="203"/>
      <c r="C4260" s="65"/>
      <c r="D4260" s="66"/>
      <c r="E4260" s="66"/>
      <c r="F4260" s="67"/>
      <c r="G4260" s="65"/>
      <c r="H4260" s="204"/>
    </row>
    <row r="4261" spans="2:8" s="197" customFormat="1" x14ac:dyDescent="0.25">
      <c r="B4261" s="208" t="s">
        <v>187</v>
      </c>
      <c r="C4261" s="65"/>
      <c r="D4261" s="66"/>
      <c r="E4261" s="66"/>
      <c r="F4261" s="67"/>
      <c r="G4261" s="65"/>
      <c r="H4261" s="204"/>
    </row>
    <row r="4262" spans="2:8" s="197" customFormat="1" x14ac:dyDescent="0.25">
      <c r="B4262" s="651" t="s">
        <v>31</v>
      </c>
      <c r="C4262" s="124"/>
      <c r="D4262" s="652"/>
      <c r="E4262" s="652"/>
      <c r="F4262" s="123" t="s">
        <v>72</v>
      </c>
      <c r="G4262" s="124"/>
      <c r="H4262" s="210"/>
    </row>
    <row r="4263" spans="2:8" s="197" customFormat="1" ht="15" customHeight="1" x14ac:dyDescent="0.25">
      <c r="B4263" s="935" t="s">
        <v>24</v>
      </c>
      <c r="C4263" s="936"/>
      <c r="D4263" s="125"/>
      <c r="E4263" s="125"/>
      <c r="F4263" s="126">
        <f>+F4196</f>
        <v>0.2</v>
      </c>
      <c r="G4263" s="127"/>
      <c r="H4263" s="227">
        <f>H4259*F4263</f>
        <v>3523</v>
      </c>
    </row>
    <row r="4264" spans="2:8" s="197" customFormat="1" x14ac:dyDescent="0.25">
      <c r="B4264" s="935" t="s">
        <v>25</v>
      </c>
      <c r="C4264" s="936"/>
      <c r="D4264" s="125"/>
      <c r="E4264" s="125"/>
      <c r="F4264" s="126">
        <f>+F4197</f>
        <v>0.05</v>
      </c>
      <c r="G4264" s="127"/>
      <c r="H4264" s="227">
        <f>H4259*F4264</f>
        <v>880.75</v>
      </c>
    </row>
    <row r="4265" spans="2:8" s="197" customFormat="1" x14ac:dyDescent="0.25">
      <c r="B4265" s="939" t="s">
        <v>27</v>
      </c>
      <c r="C4265" s="940"/>
      <c r="D4265" s="125"/>
      <c r="E4265" s="125"/>
      <c r="F4265" s="126">
        <f>+F4198</f>
        <v>0.05</v>
      </c>
      <c r="G4265" s="127"/>
      <c r="H4265" s="227">
        <f>H4259*F4265</f>
        <v>880.75</v>
      </c>
    </row>
    <row r="4266" spans="2:8" s="197" customFormat="1" x14ac:dyDescent="0.25">
      <c r="B4266" s="203"/>
      <c r="C4266" s="65"/>
      <c r="D4266" s="66"/>
      <c r="E4266" s="66"/>
      <c r="F4266" s="67"/>
      <c r="G4266" s="115" t="s">
        <v>165</v>
      </c>
      <c r="H4266" s="214">
        <f>+SUM(H4263:H4265)</f>
        <v>5284.5</v>
      </c>
    </row>
    <row r="4267" spans="2:8" s="197" customFormat="1" x14ac:dyDescent="0.25">
      <c r="B4267" s="203"/>
      <c r="C4267" s="65"/>
      <c r="D4267" s="66"/>
      <c r="E4267" s="66"/>
      <c r="F4267" s="67"/>
      <c r="G4267" s="65"/>
      <c r="H4267" s="204"/>
    </row>
    <row r="4268" spans="2:8" s="197" customFormat="1" x14ac:dyDescent="0.25">
      <c r="B4268" s="203"/>
      <c r="C4268" s="129" t="s">
        <v>188</v>
      </c>
      <c r="D4268" s="66"/>
      <c r="E4268" s="66"/>
      <c r="F4268" s="117" t="s">
        <v>189</v>
      </c>
      <c r="G4268" s="115"/>
      <c r="H4268" s="228">
        <f>H4259+H4266</f>
        <v>22899.5</v>
      </c>
    </row>
    <row r="4269" spans="2:8" s="197" customFormat="1" x14ac:dyDescent="0.25">
      <c r="B4269" s="229"/>
      <c r="C4269" s="185"/>
      <c r="D4269" s="185"/>
      <c r="E4269" s="185"/>
      <c r="F4269" s="185"/>
      <c r="G4269" s="185"/>
      <c r="H4269" s="230"/>
    </row>
    <row r="4270" spans="2:8" s="197" customFormat="1" x14ac:dyDescent="0.25">
      <c r="B4270" s="229"/>
      <c r="C4270" s="185"/>
      <c r="D4270" s="185"/>
      <c r="E4270" s="185"/>
      <c r="F4270" s="134" t="s">
        <v>190</v>
      </c>
      <c r="G4270" s="185"/>
      <c r="H4270" s="230"/>
    </row>
    <row r="4271" spans="2:8" s="197" customFormat="1" x14ac:dyDescent="0.25">
      <c r="B4271" s="229"/>
      <c r="C4271" s="185"/>
      <c r="D4271" s="185"/>
      <c r="E4271" s="185"/>
      <c r="F4271" s="134" t="s">
        <v>191</v>
      </c>
      <c r="G4271" s="185"/>
      <c r="H4271" s="230"/>
    </row>
    <row r="4272" spans="2:8" s="197" customFormat="1" x14ac:dyDescent="0.25">
      <c r="B4272" s="229"/>
      <c r="C4272" s="185"/>
      <c r="D4272" s="185"/>
      <c r="E4272" s="185"/>
      <c r="F4272" s="134" t="s">
        <v>192</v>
      </c>
      <c r="G4272" s="185"/>
      <c r="H4272" s="230"/>
    </row>
    <row r="4273" spans="2:8" s="197" customFormat="1" x14ac:dyDescent="0.25">
      <c r="B4273" s="229"/>
      <c r="C4273" s="185"/>
      <c r="D4273" s="185"/>
      <c r="E4273" s="185"/>
      <c r="F4273" s="134" t="s">
        <v>193</v>
      </c>
      <c r="G4273" s="185"/>
      <c r="H4273" s="230"/>
    </row>
    <row r="4274" spans="2:8" s="197" customFormat="1" x14ac:dyDescent="0.25">
      <c r="B4274" s="229"/>
      <c r="C4274" s="185"/>
      <c r="D4274" s="185"/>
      <c r="E4274" s="185"/>
      <c r="F4274" s="185"/>
      <c r="G4274" s="185"/>
      <c r="H4274" s="230"/>
    </row>
    <row r="4275" spans="2:8" s="197" customFormat="1" x14ac:dyDescent="0.25">
      <c r="B4275" s="229"/>
      <c r="C4275" s="135" t="s">
        <v>194</v>
      </c>
      <c r="D4275" s="185"/>
      <c r="E4275" s="185"/>
      <c r="F4275" s="185"/>
      <c r="G4275" s="185"/>
      <c r="H4275" s="230"/>
    </row>
    <row r="4276" spans="2:8" s="197" customFormat="1" x14ac:dyDescent="0.25">
      <c r="B4276" s="229"/>
      <c r="C4276" s="136" t="s">
        <v>195</v>
      </c>
      <c r="D4276" s="185"/>
      <c r="E4276" s="185"/>
      <c r="F4276" s="185"/>
      <c r="G4276" s="185"/>
      <c r="H4276" s="230"/>
    </row>
    <row r="4277" spans="2:8" s="197" customFormat="1" x14ac:dyDescent="0.25">
      <c r="B4277" s="229"/>
      <c r="C4277" s="137">
        <v>1</v>
      </c>
      <c r="D4277" s="185"/>
      <c r="E4277" s="185"/>
      <c r="F4277" s="185"/>
      <c r="G4277" s="185"/>
      <c r="H4277" s="230"/>
    </row>
    <row r="4278" spans="2:8" s="197" customFormat="1" x14ac:dyDescent="0.25">
      <c r="B4278" s="229"/>
      <c r="C4278" s="137">
        <v>2</v>
      </c>
      <c r="D4278" s="185"/>
      <c r="E4278" s="185"/>
      <c r="F4278" s="185"/>
      <c r="G4278" s="185"/>
      <c r="H4278" s="230"/>
    </row>
    <row r="4279" spans="2:8" s="197" customFormat="1" x14ac:dyDescent="0.25">
      <c r="B4279" s="229"/>
      <c r="C4279" s="137">
        <v>3</v>
      </c>
      <c r="D4279" s="185"/>
      <c r="E4279" s="185"/>
      <c r="F4279" s="185"/>
      <c r="G4279" s="185"/>
      <c r="H4279" s="230"/>
    </row>
    <row r="4280" spans="2:8" s="197" customFormat="1" x14ac:dyDescent="0.25">
      <c r="B4280" s="229"/>
      <c r="C4280" s="137"/>
      <c r="D4280" s="185"/>
      <c r="E4280" s="185"/>
      <c r="F4280" s="134" t="s">
        <v>190</v>
      </c>
      <c r="G4280" s="185"/>
      <c r="H4280" s="230"/>
    </row>
    <row r="4281" spans="2:8" s="197" customFormat="1" x14ac:dyDescent="0.25">
      <c r="B4281" s="229"/>
      <c r="C4281" s="185"/>
      <c r="D4281" s="185"/>
      <c r="E4281" s="185"/>
      <c r="F4281" s="134" t="s">
        <v>191</v>
      </c>
      <c r="G4281" s="185"/>
      <c r="H4281" s="230"/>
    </row>
    <row r="4282" spans="2:8" s="197" customFormat="1" x14ac:dyDescent="0.25">
      <c r="B4282" s="229"/>
      <c r="C4282" s="185"/>
      <c r="D4282" s="185"/>
      <c r="E4282" s="185"/>
      <c r="F4282" s="134" t="s">
        <v>196</v>
      </c>
      <c r="G4282" s="185"/>
      <c r="H4282" s="230"/>
    </row>
    <row r="4283" spans="2:8" s="197" customFormat="1" x14ac:dyDescent="0.25">
      <c r="B4283" s="229"/>
      <c r="C4283" s="185"/>
      <c r="D4283" s="185"/>
      <c r="E4283" s="185"/>
      <c r="F4283" s="134" t="s">
        <v>193</v>
      </c>
      <c r="G4283" s="185"/>
      <c r="H4283" s="230"/>
    </row>
    <row r="4284" spans="2:8" s="197" customFormat="1" ht="15.75" thickBot="1" x14ac:dyDescent="0.3">
      <c r="B4284" s="229"/>
      <c r="C4284" s="185"/>
      <c r="D4284" s="185"/>
      <c r="E4284" s="185"/>
      <c r="F4284" s="134"/>
      <c r="G4284" s="185"/>
      <c r="H4284" s="230"/>
    </row>
    <row r="4285" spans="2:8" s="197" customFormat="1" x14ac:dyDescent="0.25">
      <c r="B4285" s="941"/>
      <c r="C4285" s="942"/>
      <c r="D4285" s="943" t="s">
        <v>148</v>
      </c>
      <c r="E4285" s="944"/>
      <c r="F4285" s="945"/>
      <c r="G4285" s="198" t="s">
        <v>149</v>
      </c>
      <c r="H4285" s="199" t="s">
        <v>150</v>
      </c>
    </row>
    <row r="4286" spans="2:8" s="197" customFormat="1" x14ac:dyDescent="0.25">
      <c r="B4286" s="855"/>
      <c r="C4286" s="856"/>
      <c r="D4286" s="862"/>
      <c r="E4286" s="863"/>
      <c r="F4286" s="864"/>
      <c r="G4286" s="59" t="s">
        <v>151</v>
      </c>
      <c r="H4286" s="200"/>
    </row>
    <row r="4287" spans="2:8" s="197" customFormat="1" x14ac:dyDescent="0.25">
      <c r="B4287" s="855"/>
      <c r="C4287" s="856"/>
      <c r="D4287" s="862"/>
      <c r="E4287" s="863"/>
      <c r="F4287" s="864"/>
      <c r="G4287" s="59" t="s">
        <v>152</v>
      </c>
      <c r="H4287" s="201">
        <v>44901</v>
      </c>
    </row>
    <row r="4288" spans="2:8" s="197" customFormat="1" x14ac:dyDescent="0.25">
      <c r="B4288" s="857"/>
      <c r="C4288" s="858"/>
      <c r="D4288" s="865"/>
      <c r="E4288" s="866"/>
      <c r="F4288" s="867"/>
      <c r="G4288" s="62"/>
      <c r="H4288" s="202"/>
    </row>
    <row r="4289" spans="2:8" s="197" customFormat="1" x14ac:dyDescent="0.25">
      <c r="B4289" s="203"/>
      <c r="C4289" s="65"/>
      <c r="D4289" s="66"/>
      <c r="E4289" s="66"/>
      <c r="F4289" s="67"/>
      <c r="G4289" s="65"/>
      <c r="H4289" s="204"/>
    </row>
    <row r="4290" spans="2:8" s="197" customFormat="1" ht="15" customHeight="1" x14ac:dyDescent="0.25">
      <c r="B4290" s="205" t="s">
        <v>153</v>
      </c>
      <c r="C4290" s="927" t="e">
        <f>VLOOKUP(B4291,'BALANCE GENERAL'!$B:$G,5,FALSE)</f>
        <v>#REF!</v>
      </c>
      <c r="D4290" s="928"/>
      <c r="E4290" s="928"/>
      <c r="F4290" s="928"/>
      <c r="G4290" s="929"/>
      <c r="H4290" s="206" t="s">
        <v>154</v>
      </c>
    </row>
    <row r="4291" spans="2:8" s="197" customFormat="1" x14ac:dyDescent="0.25">
      <c r="B4291" s="648" t="e">
        <f>+I14.01.3</f>
        <v>#REF!</v>
      </c>
      <c r="C4291" s="930"/>
      <c r="D4291" s="931"/>
      <c r="E4291" s="931"/>
      <c r="F4291" s="931"/>
      <c r="G4291" s="932"/>
      <c r="H4291" s="206" t="e">
        <f>VLOOKUP(B4291,'BALANCE GENERAL'!$B:$G,6,FALSE)</f>
        <v>#REF!</v>
      </c>
    </row>
    <row r="4292" spans="2:8" s="197" customFormat="1" x14ac:dyDescent="0.25">
      <c r="B4292" s="208" t="s">
        <v>155</v>
      </c>
      <c r="C4292" s="65"/>
      <c r="D4292" s="66"/>
      <c r="E4292" s="66"/>
      <c r="F4292" s="67"/>
      <c r="G4292" s="65"/>
      <c r="H4292" s="204"/>
    </row>
    <row r="4293" spans="2:8" s="197" customFormat="1" x14ac:dyDescent="0.25">
      <c r="B4293" s="220" t="s">
        <v>156</v>
      </c>
      <c r="C4293" s="169"/>
      <c r="D4293" s="75" t="s">
        <v>157</v>
      </c>
      <c r="E4293" s="75" t="s">
        <v>158</v>
      </c>
      <c r="F4293" s="75" t="s">
        <v>159</v>
      </c>
      <c r="G4293" s="76" t="s">
        <v>160</v>
      </c>
      <c r="H4293" s="210"/>
    </row>
    <row r="4294" spans="2:8" s="197" customFormat="1" ht="15" customHeight="1" x14ac:dyDescent="0.25">
      <c r="B4294" s="900" t="s">
        <v>161</v>
      </c>
      <c r="C4294" s="901"/>
      <c r="D4294" s="235" t="s">
        <v>162</v>
      </c>
      <c r="E4294" s="236">
        <v>0.03</v>
      </c>
      <c r="F4294" s="237">
        <f>+H4324</f>
        <v>21945.625</v>
      </c>
      <c r="G4294" s="238">
        <f>F4294*E4294</f>
        <v>658.36874999999998</v>
      </c>
      <c r="H4294" s="878"/>
    </row>
    <row r="4295" spans="2:8" s="197" customFormat="1" ht="15" customHeight="1" x14ac:dyDescent="0.25">
      <c r="B4295" s="900" t="s">
        <v>241</v>
      </c>
      <c r="C4295" s="901"/>
      <c r="D4295" s="235" t="s">
        <v>18</v>
      </c>
      <c r="E4295" s="241">
        <v>0.2</v>
      </c>
      <c r="F4295" s="237">
        <f>9500*1.8</f>
        <v>17100</v>
      </c>
      <c r="G4295" s="238">
        <f>+(F4295*E4295)/2</f>
        <v>1710</v>
      </c>
      <c r="H4295" s="879"/>
    </row>
    <row r="4296" spans="2:8" s="197" customFormat="1" ht="15" customHeight="1" x14ac:dyDescent="0.25">
      <c r="B4296" s="900"/>
      <c r="C4296" s="901"/>
      <c r="D4296" s="235"/>
      <c r="E4296" s="240"/>
      <c r="F4296" s="237"/>
      <c r="G4296" s="238"/>
      <c r="H4296" s="879"/>
    </row>
    <row r="4297" spans="2:8" s="197" customFormat="1" ht="15" customHeight="1" x14ac:dyDescent="0.25">
      <c r="B4297" s="900"/>
      <c r="C4297" s="901"/>
      <c r="D4297" s="235"/>
      <c r="E4297" s="241"/>
      <c r="F4297" s="237"/>
      <c r="G4297" s="238"/>
      <c r="H4297" s="880"/>
    </row>
    <row r="4298" spans="2:8" s="197" customFormat="1" x14ac:dyDescent="0.25">
      <c r="B4298" s="242"/>
      <c r="C4298" s="243"/>
      <c r="D4298" s="244"/>
      <c r="E4298" s="244"/>
      <c r="F4298" s="245"/>
      <c r="G4298" s="246" t="s">
        <v>165</v>
      </c>
      <c r="H4298" s="214">
        <f>+SUM(G4294:G4297)</f>
        <v>2368.3687500000001</v>
      </c>
    </row>
    <row r="4299" spans="2:8" s="197" customFormat="1" x14ac:dyDescent="0.25">
      <c r="B4299" s="242"/>
      <c r="C4299" s="243"/>
      <c r="D4299" s="244"/>
      <c r="E4299" s="244"/>
      <c r="F4299" s="245"/>
      <c r="G4299" s="243"/>
      <c r="H4299" s="204"/>
    </row>
    <row r="4300" spans="2:8" s="197" customFormat="1" x14ac:dyDescent="0.25">
      <c r="B4300" s="247" t="s">
        <v>166</v>
      </c>
      <c r="C4300" s="243"/>
      <c r="D4300" s="244"/>
      <c r="E4300" s="244"/>
      <c r="F4300" s="245"/>
      <c r="G4300" s="243"/>
      <c r="H4300" s="204"/>
    </row>
    <row r="4301" spans="2:8" s="197" customFormat="1" x14ac:dyDescent="0.25">
      <c r="B4301" s="261" t="s">
        <v>156</v>
      </c>
      <c r="C4301" s="262"/>
      <c r="D4301" s="250" t="s">
        <v>157</v>
      </c>
      <c r="E4301" s="250" t="s">
        <v>158</v>
      </c>
      <c r="F4301" s="251" t="s">
        <v>160</v>
      </c>
      <c r="G4301" s="252" t="s">
        <v>167</v>
      </c>
      <c r="H4301" s="210"/>
    </row>
    <row r="4302" spans="2:8" s="197" customFormat="1" ht="15" customHeight="1" x14ac:dyDescent="0.25">
      <c r="B4302" s="902" t="s">
        <v>168</v>
      </c>
      <c r="C4302" s="903"/>
      <c r="D4302" s="253" t="s">
        <v>169</v>
      </c>
      <c r="E4302" s="254">
        <f>+E4294</f>
        <v>0.03</v>
      </c>
      <c r="F4302" s="255">
        <f>+F4294*0.3</f>
        <v>6583.6875</v>
      </c>
      <c r="G4302" s="234">
        <f t="shared" ref="G4302:G4309" si="96">F4302*E4302</f>
        <v>197.510625</v>
      </c>
      <c r="H4302" s="878"/>
    </row>
    <row r="4303" spans="2:8" s="197" customFormat="1" ht="15" customHeight="1" x14ac:dyDescent="0.25">
      <c r="B4303" s="904"/>
      <c r="C4303" s="905"/>
      <c r="D4303" s="235"/>
      <c r="E4303" s="241"/>
      <c r="F4303" s="163"/>
      <c r="G4303" s="156">
        <f t="shared" si="96"/>
        <v>0</v>
      </c>
      <c r="H4303" s="879"/>
    </row>
    <row r="4304" spans="2:8" s="197" customFormat="1" x14ac:dyDescent="0.25">
      <c r="B4304" s="906"/>
      <c r="C4304" s="907"/>
      <c r="D4304" s="235"/>
      <c r="E4304" s="241"/>
      <c r="F4304" s="161"/>
      <c r="G4304" s="156">
        <f t="shared" si="96"/>
        <v>0</v>
      </c>
      <c r="H4304" s="879"/>
    </row>
    <row r="4305" spans="2:8" s="197" customFormat="1" x14ac:dyDescent="0.25">
      <c r="B4305" s="906"/>
      <c r="C4305" s="907"/>
      <c r="D4305" s="235"/>
      <c r="E4305" s="241"/>
      <c r="F4305" s="161"/>
      <c r="G4305" s="156">
        <f t="shared" si="96"/>
        <v>0</v>
      </c>
      <c r="H4305" s="879"/>
    </row>
    <row r="4306" spans="2:8" s="197" customFormat="1" x14ac:dyDescent="0.25">
      <c r="B4306" s="906"/>
      <c r="C4306" s="907"/>
      <c r="D4306" s="235"/>
      <c r="E4306" s="241"/>
      <c r="F4306" s="161"/>
      <c r="G4306" s="156">
        <f t="shared" si="96"/>
        <v>0</v>
      </c>
      <c r="H4306" s="879"/>
    </row>
    <row r="4307" spans="2:8" s="197" customFormat="1" ht="15" customHeight="1" x14ac:dyDescent="0.25">
      <c r="B4307" s="900"/>
      <c r="C4307" s="901"/>
      <c r="D4307" s="235"/>
      <c r="E4307" s="241"/>
      <c r="F4307" s="161"/>
      <c r="G4307" s="156">
        <f t="shared" si="96"/>
        <v>0</v>
      </c>
      <c r="H4307" s="879"/>
    </row>
    <row r="4308" spans="2:8" s="197" customFormat="1" x14ac:dyDescent="0.25">
      <c r="B4308" s="906"/>
      <c r="C4308" s="907"/>
      <c r="D4308" s="235"/>
      <c r="E4308" s="241"/>
      <c r="F4308" s="161"/>
      <c r="G4308" s="156">
        <f t="shared" si="96"/>
        <v>0</v>
      </c>
      <c r="H4308" s="879"/>
    </row>
    <row r="4309" spans="2:8" s="197" customFormat="1" x14ac:dyDescent="0.25">
      <c r="B4309" s="906"/>
      <c r="C4309" s="907"/>
      <c r="D4309" s="235"/>
      <c r="E4309" s="241"/>
      <c r="F4309" s="161"/>
      <c r="G4309" s="156">
        <f t="shared" si="96"/>
        <v>0</v>
      </c>
      <c r="H4309" s="880"/>
    </row>
    <row r="4310" spans="2:8" s="197" customFormat="1" x14ac:dyDescent="0.25">
      <c r="B4310" s="242"/>
      <c r="C4310" s="243"/>
      <c r="D4310" s="244"/>
      <c r="E4310" s="244"/>
      <c r="F4310" s="245"/>
      <c r="G4310" s="246" t="s">
        <v>165</v>
      </c>
      <c r="H4310" s="214">
        <f>+SUM(G4302:G4309)</f>
        <v>197.510625</v>
      </c>
    </row>
    <row r="4311" spans="2:8" s="197" customFormat="1" x14ac:dyDescent="0.25">
      <c r="B4311" s="242"/>
      <c r="C4311" s="243"/>
      <c r="D4311" s="244"/>
      <c r="E4311" s="244"/>
      <c r="F4311" s="245"/>
      <c r="G4311" s="243"/>
      <c r="H4311" s="204"/>
    </row>
    <row r="4312" spans="2:8" s="197" customFormat="1" x14ac:dyDescent="0.25">
      <c r="B4312" s="247" t="s">
        <v>174</v>
      </c>
      <c r="C4312" s="243"/>
      <c r="D4312" s="244"/>
      <c r="E4312" s="244"/>
      <c r="F4312" s="245"/>
      <c r="G4312" s="243"/>
      <c r="H4312" s="204"/>
    </row>
    <row r="4313" spans="2:8" s="197" customFormat="1" x14ac:dyDescent="0.25">
      <c r="B4313" s="261" t="s">
        <v>156</v>
      </c>
      <c r="C4313" s="262"/>
      <c r="D4313" s="250" t="s">
        <v>175</v>
      </c>
      <c r="E4313" s="250" t="s">
        <v>176</v>
      </c>
      <c r="F4313" s="251" t="s">
        <v>177</v>
      </c>
      <c r="G4313" s="252" t="s">
        <v>178</v>
      </c>
      <c r="H4313" s="218" t="s">
        <v>160</v>
      </c>
    </row>
    <row r="4314" spans="2:8" s="197" customFormat="1" x14ac:dyDescent="0.25">
      <c r="B4314" s="908" t="s">
        <v>242</v>
      </c>
      <c r="C4314" s="909"/>
      <c r="D4314" s="257"/>
      <c r="E4314" s="258">
        <v>23</v>
      </c>
      <c r="F4314" s="257">
        <f>+E4295</f>
        <v>0.2</v>
      </c>
      <c r="G4314" s="259">
        <v>1900</v>
      </c>
      <c r="H4314" s="219">
        <f>+E4314*F4314*G4314</f>
        <v>8740.0000000000018</v>
      </c>
    </row>
    <row r="4315" spans="2:8" s="197" customFormat="1" x14ac:dyDescent="0.25">
      <c r="B4315" s="904"/>
      <c r="C4315" s="905"/>
      <c r="D4315" s="235"/>
      <c r="E4315" s="241"/>
      <c r="F4315" s="260"/>
      <c r="G4315" s="156">
        <f>F4315*E4315</f>
        <v>0</v>
      </c>
      <c r="H4315" s="219">
        <f>+E4315*F4315*G4315</f>
        <v>0</v>
      </c>
    </row>
    <row r="4316" spans="2:8" s="197" customFormat="1" x14ac:dyDescent="0.25">
      <c r="B4316" s="906"/>
      <c r="C4316" s="907"/>
      <c r="D4316" s="235"/>
      <c r="E4316" s="241"/>
      <c r="F4316" s="168"/>
      <c r="G4316" s="156">
        <f>F4316*E4316</f>
        <v>0</v>
      </c>
      <c r="H4316" s="219">
        <f>+E4316*F4316*G4316</f>
        <v>0</v>
      </c>
    </row>
    <row r="4317" spans="2:8" s="197" customFormat="1" x14ac:dyDescent="0.25">
      <c r="B4317" s="242"/>
      <c r="C4317" s="243"/>
      <c r="D4317" s="244"/>
      <c r="E4317" s="244"/>
      <c r="F4317" s="245"/>
      <c r="G4317" s="246" t="s">
        <v>165</v>
      </c>
      <c r="H4317" s="214">
        <f>+SUM(H4314:H4316)</f>
        <v>8740.0000000000018</v>
      </c>
    </row>
    <row r="4318" spans="2:8" s="197" customFormat="1" x14ac:dyDescent="0.25">
      <c r="B4318" s="242"/>
      <c r="C4318" s="243"/>
      <c r="D4318" s="244"/>
      <c r="E4318" s="244"/>
      <c r="F4318" s="245"/>
      <c r="G4318" s="243"/>
      <c r="H4318" s="204"/>
    </row>
    <row r="4319" spans="2:8" s="197" customFormat="1" x14ac:dyDescent="0.25">
      <c r="B4319" s="247" t="s">
        <v>179</v>
      </c>
      <c r="C4319" s="243"/>
      <c r="D4319" s="244"/>
      <c r="E4319" s="244"/>
      <c r="F4319" s="245"/>
      <c r="G4319" s="243"/>
      <c r="H4319" s="204"/>
    </row>
    <row r="4320" spans="2:8" s="197" customFormat="1" x14ac:dyDescent="0.25">
      <c r="B4320" s="261" t="s">
        <v>180</v>
      </c>
      <c r="C4320" s="262" t="s">
        <v>181</v>
      </c>
      <c r="D4320" s="250" t="s">
        <v>182</v>
      </c>
      <c r="E4320" s="250" t="s">
        <v>183</v>
      </c>
      <c r="F4320" s="251" t="s">
        <v>184</v>
      </c>
      <c r="G4320" s="263" t="s">
        <v>185</v>
      </c>
      <c r="H4320" s="210"/>
    </row>
    <row r="4321" spans="2:8" s="197" customFormat="1" x14ac:dyDescent="0.25">
      <c r="B4321" s="264" t="s">
        <v>86</v>
      </c>
      <c r="C4321" s="110">
        <f>+VLOOKUP(B4321,MO!$D$13:$E$80,2,FALSE)</f>
        <v>94900</v>
      </c>
      <c r="D4321" s="171">
        <v>0.85</v>
      </c>
      <c r="E4321" s="156">
        <f>C4321+(C4321*D4321)</f>
        <v>175565</v>
      </c>
      <c r="F4321" s="172">
        <v>8</v>
      </c>
      <c r="G4321" s="173">
        <f>+E4321/F4321</f>
        <v>21945.625</v>
      </c>
      <c r="H4321" s="878"/>
    </row>
    <row r="4322" spans="2:8" s="197" customFormat="1" x14ac:dyDescent="0.25">
      <c r="B4322" s="264"/>
      <c r="C4322" s="265"/>
      <c r="D4322" s="171"/>
      <c r="E4322" s="156"/>
      <c r="F4322" s="172"/>
      <c r="G4322" s="173"/>
      <c r="H4322" s="879"/>
    </row>
    <row r="4323" spans="2:8" s="197" customFormat="1" x14ac:dyDescent="0.25">
      <c r="B4323" s="256"/>
      <c r="C4323" s="265"/>
      <c r="D4323" s="171"/>
      <c r="E4323" s="266"/>
      <c r="F4323" s="172"/>
      <c r="G4323" s="173"/>
      <c r="H4323" s="880"/>
    </row>
    <row r="4324" spans="2:8" s="197" customFormat="1" x14ac:dyDescent="0.25">
      <c r="B4324" s="203"/>
      <c r="C4324" s="65"/>
      <c r="D4324" s="66"/>
      <c r="E4324" s="66"/>
      <c r="F4324" s="67"/>
      <c r="G4324" s="115" t="s">
        <v>165</v>
      </c>
      <c r="H4324" s="214">
        <f>+SUM(G4321:G4323)</f>
        <v>21945.625</v>
      </c>
    </row>
    <row r="4325" spans="2:8" s="197" customFormat="1" x14ac:dyDescent="0.25">
      <c r="B4325" s="203"/>
      <c r="C4325" s="65"/>
      <c r="D4325" s="66"/>
      <c r="E4325" s="66"/>
      <c r="F4325" s="67"/>
      <c r="G4325" s="65"/>
      <c r="H4325" s="225"/>
    </row>
    <row r="4326" spans="2:8" s="197" customFormat="1" ht="15.75" x14ac:dyDescent="0.25">
      <c r="B4326" s="203"/>
      <c r="C4326" s="65"/>
      <c r="D4326" s="66"/>
      <c r="E4326" s="66"/>
      <c r="F4326" s="117" t="s">
        <v>186</v>
      </c>
      <c r="G4326" s="115"/>
      <c r="H4326" s="119">
        <f>ROUND(H4324+H4317+H4310+H4298,0)</f>
        <v>33252</v>
      </c>
    </row>
    <row r="4327" spans="2:8" s="197" customFormat="1" x14ac:dyDescent="0.25">
      <c r="B4327" s="203"/>
      <c r="C4327" s="65"/>
      <c r="D4327" s="66"/>
      <c r="E4327" s="66"/>
      <c r="F4327" s="67"/>
      <c r="G4327" s="65"/>
      <c r="H4327" s="204"/>
    </row>
    <row r="4328" spans="2:8" s="197" customFormat="1" x14ac:dyDescent="0.25">
      <c r="B4328" s="208" t="s">
        <v>187</v>
      </c>
      <c r="C4328" s="65"/>
      <c r="D4328" s="66"/>
      <c r="E4328" s="66"/>
      <c r="F4328" s="67"/>
      <c r="G4328" s="65"/>
      <c r="H4328" s="204"/>
    </row>
    <row r="4329" spans="2:8" s="197" customFormat="1" x14ac:dyDescent="0.25">
      <c r="B4329" s="651" t="s">
        <v>31</v>
      </c>
      <c r="C4329" s="124"/>
      <c r="D4329" s="652"/>
      <c r="E4329" s="652"/>
      <c r="F4329" s="123" t="s">
        <v>72</v>
      </c>
      <c r="G4329" s="124"/>
      <c r="H4329" s="210"/>
    </row>
    <row r="4330" spans="2:8" s="197" customFormat="1" ht="15" customHeight="1" x14ac:dyDescent="0.25">
      <c r="B4330" s="935" t="s">
        <v>24</v>
      </c>
      <c r="C4330" s="936"/>
      <c r="D4330" s="125"/>
      <c r="E4330" s="125"/>
      <c r="F4330" s="126">
        <f>+F4263</f>
        <v>0.2</v>
      </c>
      <c r="G4330" s="127"/>
      <c r="H4330" s="227">
        <f>H4326*F4330</f>
        <v>6650.4000000000005</v>
      </c>
    </row>
    <row r="4331" spans="2:8" s="197" customFormat="1" x14ac:dyDescent="0.25">
      <c r="B4331" s="935" t="s">
        <v>25</v>
      </c>
      <c r="C4331" s="936"/>
      <c r="D4331" s="125"/>
      <c r="E4331" s="125"/>
      <c r="F4331" s="126">
        <f>+F4264</f>
        <v>0.05</v>
      </c>
      <c r="G4331" s="127"/>
      <c r="H4331" s="227">
        <f>H4326*F4331</f>
        <v>1662.6000000000001</v>
      </c>
    </row>
    <row r="4332" spans="2:8" s="197" customFormat="1" x14ac:dyDescent="0.25">
      <c r="B4332" s="939" t="s">
        <v>27</v>
      </c>
      <c r="C4332" s="940"/>
      <c r="D4332" s="125"/>
      <c r="E4332" s="125"/>
      <c r="F4332" s="126">
        <f>+F4265</f>
        <v>0.05</v>
      </c>
      <c r="G4332" s="127"/>
      <c r="H4332" s="227">
        <f>H4326*F4332</f>
        <v>1662.6000000000001</v>
      </c>
    </row>
    <row r="4333" spans="2:8" s="197" customFormat="1" x14ac:dyDescent="0.25">
      <c r="B4333" s="203"/>
      <c r="C4333" s="65"/>
      <c r="D4333" s="66"/>
      <c r="E4333" s="66"/>
      <c r="F4333" s="67"/>
      <c r="G4333" s="115" t="s">
        <v>165</v>
      </c>
      <c r="H4333" s="214">
        <f>+SUM(H4330:H4332)</f>
        <v>9975.6</v>
      </c>
    </row>
    <row r="4334" spans="2:8" s="197" customFormat="1" x14ac:dyDescent="0.25">
      <c r="B4334" s="203"/>
      <c r="C4334" s="65"/>
      <c r="D4334" s="66"/>
      <c r="E4334" s="66"/>
      <c r="F4334" s="67"/>
      <c r="G4334" s="65"/>
      <c r="H4334" s="204"/>
    </row>
    <row r="4335" spans="2:8" s="197" customFormat="1" x14ac:dyDescent="0.25">
      <c r="B4335" s="203"/>
      <c r="C4335" s="129" t="s">
        <v>188</v>
      </c>
      <c r="D4335" s="66"/>
      <c r="E4335" s="66"/>
      <c r="F4335" s="117" t="s">
        <v>189</v>
      </c>
      <c r="G4335" s="115"/>
      <c r="H4335" s="228">
        <f>H4326+H4333</f>
        <v>43227.6</v>
      </c>
    </row>
    <row r="4336" spans="2:8" s="197" customFormat="1" x14ac:dyDescent="0.25">
      <c r="B4336" s="229"/>
      <c r="C4336" s="185"/>
      <c r="D4336" s="185"/>
      <c r="E4336" s="185"/>
      <c r="F4336" s="185"/>
      <c r="G4336" s="185"/>
      <c r="H4336" s="230"/>
    </row>
    <row r="4337" spans="2:8" s="197" customFormat="1" x14ac:dyDescent="0.25">
      <c r="B4337" s="229"/>
      <c r="C4337" s="185"/>
      <c r="D4337" s="185"/>
      <c r="E4337" s="185"/>
      <c r="F4337" s="134" t="s">
        <v>190</v>
      </c>
      <c r="G4337" s="185"/>
      <c r="H4337" s="230"/>
    </row>
    <row r="4338" spans="2:8" s="197" customFormat="1" x14ac:dyDescent="0.25">
      <c r="B4338" s="229"/>
      <c r="C4338" s="185"/>
      <c r="D4338" s="185"/>
      <c r="E4338" s="185"/>
      <c r="F4338" s="134" t="s">
        <v>191</v>
      </c>
      <c r="G4338" s="185"/>
      <c r="H4338" s="230"/>
    </row>
    <row r="4339" spans="2:8" s="197" customFormat="1" x14ac:dyDescent="0.25">
      <c r="B4339" s="229"/>
      <c r="C4339" s="185"/>
      <c r="D4339" s="185"/>
      <c r="E4339" s="185"/>
      <c r="F4339" s="134" t="s">
        <v>192</v>
      </c>
      <c r="G4339" s="185"/>
      <c r="H4339" s="230"/>
    </row>
    <row r="4340" spans="2:8" s="197" customFormat="1" x14ac:dyDescent="0.25">
      <c r="B4340" s="229"/>
      <c r="C4340" s="185"/>
      <c r="D4340" s="185"/>
      <c r="E4340" s="185"/>
      <c r="F4340" s="134" t="s">
        <v>193</v>
      </c>
      <c r="G4340" s="185"/>
      <c r="H4340" s="230"/>
    </row>
    <row r="4341" spans="2:8" s="197" customFormat="1" x14ac:dyDescent="0.25">
      <c r="B4341" s="229"/>
      <c r="C4341" s="185"/>
      <c r="D4341" s="185"/>
      <c r="E4341" s="185"/>
      <c r="F4341" s="185"/>
      <c r="G4341" s="185"/>
      <c r="H4341" s="230"/>
    </row>
    <row r="4342" spans="2:8" s="197" customFormat="1" x14ac:dyDescent="0.25">
      <c r="B4342" s="229"/>
      <c r="C4342" s="135" t="s">
        <v>194</v>
      </c>
      <c r="D4342" s="185"/>
      <c r="E4342" s="185"/>
      <c r="F4342" s="185"/>
      <c r="G4342" s="185"/>
      <c r="H4342" s="230"/>
    </row>
    <row r="4343" spans="2:8" s="197" customFormat="1" x14ac:dyDescent="0.25">
      <c r="B4343" s="229"/>
      <c r="C4343" s="136" t="s">
        <v>195</v>
      </c>
      <c r="D4343" s="185"/>
      <c r="E4343" s="185"/>
      <c r="F4343" s="185"/>
      <c r="G4343" s="185"/>
      <c r="H4343" s="230"/>
    </row>
    <row r="4344" spans="2:8" s="197" customFormat="1" x14ac:dyDescent="0.25">
      <c r="B4344" s="229"/>
      <c r="C4344" s="137">
        <v>1</v>
      </c>
      <c r="D4344" s="185"/>
      <c r="E4344" s="185"/>
      <c r="F4344" s="185"/>
      <c r="G4344" s="185"/>
      <c r="H4344" s="230"/>
    </row>
    <row r="4345" spans="2:8" s="197" customFormat="1" x14ac:dyDescent="0.25">
      <c r="B4345" s="229"/>
      <c r="C4345" s="137">
        <v>2</v>
      </c>
      <c r="D4345" s="185"/>
      <c r="E4345" s="185"/>
      <c r="F4345" s="185"/>
      <c r="G4345" s="185"/>
      <c r="H4345" s="230"/>
    </row>
    <row r="4346" spans="2:8" s="197" customFormat="1" x14ac:dyDescent="0.25">
      <c r="B4346" s="229"/>
      <c r="C4346" s="137">
        <v>3</v>
      </c>
      <c r="D4346" s="185"/>
      <c r="E4346" s="185"/>
      <c r="F4346" s="185"/>
      <c r="G4346" s="185"/>
      <c r="H4346" s="230"/>
    </row>
    <row r="4347" spans="2:8" s="197" customFormat="1" x14ac:dyDescent="0.25">
      <c r="B4347" s="229"/>
      <c r="C4347" s="137"/>
      <c r="D4347" s="185"/>
      <c r="E4347" s="185"/>
      <c r="F4347" s="134" t="s">
        <v>190</v>
      </c>
      <c r="G4347" s="185"/>
      <c r="H4347" s="230"/>
    </row>
    <row r="4348" spans="2:8" s="197" customFormat="1" x14ac:dyDescent="0.25">
      <c r="B4348" s="229"/>
      <c r="C4348" s="185"/>
      <c r="D4348" s="185"/>
      <c r="E4348" s="185"/>
      <c r="F4348" s="134" t="s">
        <v>191</v>
      </c>
      <c r="G4348" s="185"/>
      <c r="H4348" s="230"/>
    </row>
    <row r="4349" spans="2:8" s="197" customFormat="1" x14ac:dyDescent="0.25">
      <c r="B4349" s="229"/>
      <c r="C4349" s="185"/>
      <c r="D4349" s="185"/>
      <c r="E4349" s="185"/>
      <c r="F4349" s="134" t="s">
        <v>196</v>
      </c>
      <c r="G4349" s="185"/>
      <c r="H4349" s="230"/>
    </row>
    <row r="4350" spans="2:8" s="197" customFormat="1" x14ac:dyDescent="0.25">
      <c r="B4350" s="229"/>
      <c r="C4350" s="185"/>
      <c r="D4350" s="185"/>
      <c r="E4350" s="185"/>
      <c r="F4350" s="134" t="s">
        <v>193</v>
      </c>
      <c r="G4350" s="185"/>
      <c r="H4350" s="230"/>
    </row>
    <row r="4351" spans="2:8" s="197" customFormat="1" ht="15.75" thickBot="1" x14ac:dyDescent="0.3">
      <c r="B4351" s="229"/>
      <c r="C4351" s="185"/>
      <c r="D4351" s="185"/>
      <c r="E4351" s="185"/>
      <c r="F4351" s="134"/>
      <c r="G4351" s="185"/>
      <c r="H4351" s="230"/>
    </row>
    <row r="4352" spans="2:8" s="197" customFormat="1" x14ac:dyDescent="0.25">
      <c r="B4352" s="941"/>
      <c r="C4352" s="942"/>
      <c r="D4352" s="943" t="s">
        <v>148</v>
      </c>
      <c r="E4352" s="944"/>
      <c r="F4352" s="945"/>
      <c r="G4352" s="198" t="s">
        <v>149</v>
      </c>
      <c r="H4352" s="199" t="s">
        <v>150</v>
      </c>
    </row>
    <row r="4353" spans="2:8" s="197" customFormat="1" x14ac:dyDescent="0.25">
      <c r="B4353" s="855"/>
      <c r="C4353" s="856"/>
      <c r="D4353" s="862"/>
      <c r="E4353" s="863"/>
      <c r="F4353" s="864"/>
      <c r="G4353" s="59" t="s">
        <v>151</v>
      </c>
      <c r="H4353" s="200"/>
    </row>
    <row r="4354" spans="2:8" s="197" customFormat="1" x14ac:dyDescent="0.25">
      <c r="B4354" s="855"/>
      <c r="C4354" s="856"/>
      <c r="D4354" s="862"/>
      <c r="E4354" s="863"/>
      <c r="F4354" s="864"/>
      <c r="G4354" s="59" t="s">
        <v>152</v>
      </c>
      <c r="H4354" s="201">
        <v>44901</v>
      </c>
    </row>
    <row r="4355" spans="2:8" s="197" customFormat="1" x14ac:dyDescent="0.25">
      <c r="B4355" s="857"/>
      <c r="C4355" s="858"/>
      <c r="D4355" s="865"/>
      <c r="E4355" s="866"/>
      <c r="F4355" s="867"/>
      <c r="G4355" s="62"/>
      <c r="H4355" s="202"/>
    </row>
    <row r="4356" spans="2:8" s="197" customFormat="1" x14ac:dyDescent="0.25">
      <c r="B4356" s="203"/>
      <c r="C4356" s="65"/>
      <c r="D4356" s="66"/>
      <c r="E4356" s="66"/>
      <c r="F4356" s="67"/>
      <c r="G4356" s="65"/>
      <c r="H4356" s="204"/>
    </row>
    <row r="4357" spans="2:8" s="197" customFormat="1" ht="15" customHeight="1" x14ac:dyDescent="0.25">
      <c r="B4357" s="205" t="s">
        <v>153</v>
      </c>
      <c r="C4357" s="927" t="str">
        <f>VLOOKUP(B4358,'BALANCE GENERAL'!$B:$G,5,FALSE)</f>
        <v>Construcción de plantilla de nivelación esp: 0.05 m en concreto simple hecho en obra</v>
      </c>
      <c r="D4357" s="928"/>
      <c r="E4357" s="928"/>
      <c r="F4357" s="928"/>
      <c r="G4357" s="929"/>
      <c r="H4357" s="206" t="s">
        <v>154</v>
      </c>
    </row>
    <row r="4358" spans="2:8" s="197" customFormat="1" x14ac:dyDescent="0.25">
      <c r="B4358" s="648" t="str">
        <f>+I14.02.1</f>
        <v>14.02.1</v>
      </c>
      <c r="C4358" s="930"/>
      <c r="D4358" s="931"/>
      <c r="E4358" s="931"/>
      <c r="F4358" s="931"/>
      <c r="G4358" s="932"/>
      <c r="H4358" s="206" t="str">
        <f>VLOOKUP(B4358,'BALANCE GENERAL'!$B:$G,6,FALSE)</f>
        <v>M2</v>
      </c>
    </row>
    <row r="4359" spans="2:8" s="197" customFormat="1" x14ac:dyDescent="0.25">
      <c r="B4359" s="208" t="s">
        <v>155</v>
      </c>
      <c r="C4359" s="65"/>
      <c r="D4359" s="66"/>
      <c r="E4359" s="66"/>
      <c r="F4359" s="67"/>
      <c r="G4359" s="65"/>
      <c r="H4359" s="204"/>
    </row>
    <row r="4360" spans="2:8" s="197" customFormat="1" x14ac:dyDescent="0.25">
      <c r="B4360" s="220" t="s">
        <v>156</v>
      </c>
      <c r="C4360" s="169"/>
      <c r="D4360" s="75" t="s">
        <v>157</v>
      </c>
      <c r="E4360" s="75" t="s">
        <v>158</v>
      </c>
      <c r="F4360" s="75" t="s">
        <v>159</v>
      </c>
      <c r="G4360" s="76" t="s">
        <v>160</v>
      </c>
      <c r="H4360" s="210"/>
    </row>
    <row r="4361" spans="2:8" s="197" customFormat="1" ht="15" customHeight="1" x14ac:dyDescent="0.25">
      <c r="B4361" s="900" t="s">
        <v>161</v>
      </c>
      <c r="C4361" s="901"/>
      <c r="D4361" s="235" t="s">
        <v>162</v>
      </c>
      <c r="E4361" s="236">
        <v>0.03</v>
      </c>
      <c r="F4361" s="237">
        <f>+H4391</f>
        <v>43891.25</v>
      </c>
      <c r="G4361" s="238">
        <f>F4361*E4361</f>
        <v>1316.7375</v>
      </c>
      <c r="H4361" s="878"/>
    </row>
    <row r="4362" spans="2:8" s="197" customFormat="1" ht="15" customHeight="1" x14ac:dyDescent="0.25">
      <c r="B4362" s="900" t="s">
        <v>583</v>
      </c>
      <c r="C4362" s="901"/>
      <c r="D4362" s="235" t="s">
        <v>584</v>
      </c>
      <c r="E4362" s="241">
        <f>1/F4388</f>
        <v>0.125</v>
      </c>
      <c r="F4362" s="237">
        <v>60000</v>
      </c>
      <c r="G4362" s="238">
        <f>+F4362*E4362</f>
        <v>7500</v>
      </c>
      <c r="H4362" s="879"/>
    </row>
    <row r="4363" spans="2:8" s="197" customFormat="1" ht="15" customHeight="1" x14ac:dyDescent="0.25">
      <c r="B4363" s="900"/>
      <c r="C4363" s="901"/>
      <c r="D4363" s="235"/>
      <c r="E4363" s="240"/>
      <c r="F4363" s="237"/>
      <c r="G4363" s="238"/>
      <c r="H4363" s="879"/>
    </row>
    <row r="4364" spans="2:8" s="197" customFormat="1" ht="15" customHeight="1" x14ac:dyDescent="0.25">
      <c r="B4364" s="900"/>
      <c r="C4364" s="901"/>
      <c r="D4364" s="235"/>
      <c r="E4364" s="241"/>
      <c r="F4364" s="237"/>
      <c r="G4364" s="238"/>
      <c r="H4364" s="880"/>
    </row>
    <row r="4365" spans="2:8" s="197" customFormat="1" x14ac:dyDescent="0.25">
      <c r="B4365" s="242"/>
      <c r="C4365" s="243"/>
      <c r="D4365" s="244"/>
      <c r="E4365" s="244"/>
      <c r="F4365" s="245"/>
      <c r="G4365" s="246" t="s">
        <v>165</v>
      </c>
      <c r="H4365" s="214">
        <f>+SUM(G4361:G4364)</f>
        <v>8816.7374999999993</v>
      </c>
    </row>
    <row r="4366" spans="2:8" s="197" customFormat="1" x14ac:dyDescent="0.25">
      <c r="B4366" s="242"/>
      <c r="C4366" s="243"/>
      <c r="D4366" s="244"/>
      <c r="E4366" s="244"/>
      <c r="F4366" s="245"/>
      <c r="G4366" s="243"/>
      <c r="H4366" s="204"/>
    </row>
    <row r="4367" spans="2:8" s="197" customFormat="1" x14ac:dyDescent="0.25">
      <c r="B4367" s="247" t="s">
        <v>166</v>
      </c>
      <c r="C4367" s="243"/>
      <c r="D4367" s="244"/>
      <c r="E4367" s="244"/>
      <c r="F4367" s="245"/>
      <c r="G4367" s="243"/>
      <c r="H4367" s="204"/>
    </row>
    <row r="4368" spans="2:8" s="197" customFormat="1" x14ac:dyDescent="0.25">
      <c r="B4368" s="261" t="s">
        <v>156</v>
      </c>
      <c r="C4368" s="262"/>
      <c r="D4368" s="250" t="s">
        <v>157</v>
      </c>
      <c r="E4368" s="250" t="s">
        <v>158</v>
      </c>
      <c r="F4368" s="251" t="s">
        <v>160</v>
      </c>
      <c r="G4368" s="252" t="s">
        <v>167</v>
      </c>
      <c r="H4368" s="210"/>
    </row>
    <row r="4369" spans="2:8" s="197" customFormat="1" ht="15" customHeight="1" x14ac:dyDescent="0.25">
      <c r="B4369" s="969" t="s">
        <v>203</v>
      </c>
      <c r="C4369" s="970"/>
      <c r="D4369" s="148" t="s">
        <v>18</v>
      </c>
      <c r="E4369" s="147">
        <f>0.05*1.05</f>
        <v>5.2500000000000005E-2</v>
      </c>
      <c r="F4369" s="152">
        <v>621593.27152306004</v>
      </c>
      <c r="G4369" s="81">
        <f>E4369*F4369</f>
        <v>32633.646754960657</v>
      </c>
      <c r="H4369" s="878"/>
    </row>
    <row r="4370" spans="2:8" s="197" customFormat="1" ht="15" customHeight="1" x14ac:dyDescent="0.25">
      <c r="B4370" s="904"/>
      <c r="C4370" s="905"/>
      <c r="D4370" s="235"/>
      <c r="E4370" s="241"/>
      <c r="F4370" s="163"/>
      <c r="G4370" s="156">
        <f t="shared" ref="G4370:G4376" si="97">F4370*E4370</f>
        <v>0</v>
      </c>
      <c r="H4370" s="879"/>
    </row>
    <row r="4371" spans="2:8" s="197" customFormat="1" x14ac:dyDescent="0.25">
      <c r="B4371" s="906"/>
      <c r="C4371" s="907"/>
      <c r="D4371" s="235"/>
      <c r="E4371" s="241"/>
      <c r="F4371" s="161"/>
      <c r="G4371" s="156">
        <f t="shared" si="97"/>
        <v>0</v>
      </c>
      <c r="H4371" s="879"/>
    </row>
    <row r="4372" spans="2:8" s="197" customFormat="1" x14ac:dyDescent="0.25">
      <c r="B4372" s="906"/>
      <c r="C4372" s="907"/>
      <c r="D4372" s="235"/>
      <c r="E4372" s="241"/>
      <c r="F4372" s="161"/>
      <c r="G4372" s="156">
        <f t="shared" si="97"/>
        <v>0</v>
      </c>
      <c r="H4372" s="879"/>
    </row>
    <row r="4373" spans="2:8" s="197" customFormat="1" x14ac:dyDescent="0.25">
      <c r="B4373" s="906"/>
      <c r="C4373" s="907"/>
      <c r="D4373" s="235"/>
      <c r="E4373" s="241"/>
      <c r="F4373" s="161"/>
      <c r="G4373" s="156">
        <f t="shared" si="97"/>
        <v>0</v>
      </c>
      <c r="H4373" s="879"/>
    </row>
    <row r="4374" spans="2:8" s="197" customFormat="1" ht="15" customHeight="1" x14ac:dyDescent="0.25">
      <c r="B4374" s="900"/>
      <c r="C4374" s="901"/>
      <c r="D4374" s="235"/>
      <c r="E4374" s="241"/>
      <c r="F4374" s="161"/>
      <c r="G4374" s="156">
        <f t="shared" si="97"/>
        <v>0</v>
      </c>
      <c r="H4374" s="879"/>
    </row>
    <row r="4375" spans="2:8" s="197" customFormat="1" x14ac:dyDescent="0.25">
      <c r="B4375" s="906"/>
      <c r="C4375" s="907"/>
      <c r="D4375" s="235"/>
      <c r="E4375" s="241"/>
      <c r="F4375" s="161"/>
      <c r="G4375" s="156">
        <f t="shared" si="97"/>
        <v>0</v>
      </c>
      <c r="H4375" s="879"/>
    </row>
    <row r="4376" spans="2:8" s="197" customFormat="1" x14ac:dyDescent="0.25">
      <c r="B4376" s="906"/>
      <c r="C4376" s="907"/>
      <c r="D4376" s="235"/>
      <c r="E4376" s="241"/>
      <c r="F4376" s="161"/>
      <c r="G4376" s="156">
        <f t="shared" si="97"/>
        <v>0</v>
      </c>
      <c r="H4376" s="880"/>
    </row>
    <row r="4377" spans="2:8" s="197" customFormat="1" x14ac:dyDescent="0.25">
      <c r="B4377" s="242"/>
      <c r="C4377" s="243"/>
      <c r="D4377" s="244"/>
      <c r="E4377" s="244"/>
      <c r="F4377" s="245"/>
      <c r="G4377" s="246" t="s">
        <v>165</v>
      </c>
      <c r="H4377" s="214">
        <f>+SUM(G4369:G4376)</f>
        <v>32633.646754960657</v>
      </c>
    </row>
    <row r="4378" spans="2:8" s="197" customFormat="1" x14ac:dyDescent="0.25">
      <c r="B4378" s="242"/>
      <c r="C4378" s="243"/>
      <c r="D4378" s="244"/>
      <c r="E4378" s="244"/>
      <c r="F4378" s="245"/>
      <c r="G4378" s="243"/>
      <c r="H4378" s="204"/>
    </row>
    <row r="4379" spans="2:8" s="197" customFormat="1" x14ac:dyDescent="0.25">
      <c r="B4379" s="247" t="s">
        <v>174</v>
      </c>
      <c r="C4379" s="243"/>
      <c r="D4379" s="244"/>
      <c r="E4379" s="244"/>
      <c r="F4379" s="245"/>
      <c r="G4379" s="243"/>
      <c r="H4379" s="204"/>
    </row>
    <row r="4380" spans="2:8" s="197" customFormat="1" x14ac:dyDescent="0.25">
      <c r="B4380" s="261" t="s">
        <v>156</v>
      </c>
      <c r="C4380" s="262"/>
      <c r="D4380" s="250" t="s">
        <v>175</v>
      </c>
      <c r="E4380" s="250" t="s">
        <v>176</v>
      </c>
      <c r="F4380" s="251" t="s">
        <v>177</v>
      </c>
      <c r="G4380" s="252" t="s">
        <v>178</v>
      </c>
      <c r="H4380" s="218" t="s">
        <v>160</v>
      </c>
    </row>
    <row r="4381" spans="2:8" s="197" customFormat="1" x14ac:dyDescent="0.25">
      <c r="B4381" s="908"/>
      <c r="C4381" s="909"/>
      <c r="D4381" s="257"/>
      <c r="E4381" s="258"/>
      <c r="F4381" s="257"/>
      <c r="G4381" s="259"/>
      <c r="H4381" s="219">
        <f>+E4381*F4381*G4381</f>
        <v>0</v>
      </c>
    </row>
    <row r="4382" spans="2:8" s="197" customFormat="1" x14ac:dyDescent="0.25">
      <c r="B4382" s="904"/>
      <c r="C4382" s="905"/>
      <c r="D4382" s="235"/>
      <c r="E4382" s="241"/>
      <c r="F4382" s="260"/>
      <c r="G4382" s="156"/>
      <c r="H4382" s="219">
        <f>+E4382*F4382*G4382</f>
        <v>0</v>
      </c>
    </row>
    <row r="4383" spans="2:8" s="197" customFormat="1" x14ac:dyDescent="0.25">
      <c r="B4383" s="906"/>
      <c r="C4383" s="907"/>
      <c r="D4383" s="235"/>
      <c r="E4383" s="241"/>
      <c r="F4383" s="168"/>
      <c r="G4383" s="156"/>
      <c r="H4383" s="219">
        <f>+E4383*F4383*G4383</f>
        <v>0</v>
      </c>
    </row>
    <row r="4384" spans="2:8" s="197" customFormat="1" x14ac:dyDescent="0.25">
      <c r="B4384" s="242"/>
      <c r="C4384" s="243"/>
      <c r="D4384" s="244"/>
      <c r="E4384" s="244"/>
      <c r="F4384" s="245"/>
      <c r="G4384" s="246" t="s">
        <v>165</v>
      </c>
      <c r="H4384" s="214">
        <f>+SUM(H4381:H4383)</f>
        <v>0</v>
      </c>
    </row>
    <row r="4385" spans="2:8" s="197" customFormat="1" x14ac:dyDescent="0.25">
      <c r="B4385" s="242"/>
      <c r="C4385" s="243"/>
      <c r="D4385" s="244"/>
      <c r="E4385" s="244"/>
      <c r="F4385" s="245"/>
      <c r="G4385" s="243"/>
      <c r="H4385" s="204"/>
    </row>
    <row r="4386" spans="2:8" s="197" customFormat="1" x14ac:dyDescent="0.25">
      <c r="B4386" s="247" t="s">
        <v>179</v>
      </c>
      <c r="C4386" s="243"/>
      <c r="D4386" s="244"/>
      <c r="E4386" s="244"/>
      <c r="F4386" s="245"/>
      <c r="G4386" s="243"/>
      <c r="H4386" s="204"/>
    </row>
    <row r="4387" spans="2:8" s="197" customFormat="1" x14ac:dyDescent="0.25">
      <c r="B4387" s="261" t="s">
        <v>180</v>
      </c>
      <c r="C4387" s="262" t="s">
        <v>181</v>
      </c>
      <c r="D4387" s="250" t="s">
        <v>182</v>
      </c>
      <c r="E4387" s="250" t="s">
        <v>183</v>
      </c>
      <c r="F4387" s="251" t="s">
        <v>184</v>
      </c>
      <c r="G4387" s="263" t="s">
        <v>185</v>
      </c>
      <c r="H4387" s="210"/>
    </row>
    <row r="4388" spans="2:8" s="197" customFormat="1" x14ac:dyDescent="0.25">
      <c r="B4388" s="264" t="s">
        <v>86</v>
      </c>
      <c r="C4388" s="110">
        <f>+VLOOKUP(B4388,MO!$D$13:$E$80,2,FALSE)</f>
        <v>94900</v>
      </c>
      <c r="D4388" s="171">
        <v>0.85</v>
      </c>
      <c r="E4388" s="156">
        <f>C4388+(C4388*D4388)</f>
        <v>175565</v>
      </c>
      <c r="F4388" s="172">
        <v>8</v>
      </c>
      <c r="G4388" s="173">
        <f>+E4388/F4388</f>
        <v>21945.625</v>
      </c>
      <c r="H4388" s="878"/>
    </row>
    <row r="4389" spans="2:8" s="197" customFormat="1" x14ac:dyDescent="0.25">
      <c r="B4389" s="221" t="s">
        <v>81</v>
      </c>
      <c r="C4389" s="110">
        <f>+VLOOKUP(B4389,MO!$D$13:$E$80,2,FALSE)</f>
        <v>94900</v>
      </c>
      <c r="D4389" s="303">
        <v>0.85</v>
      </c>
      <c r="E4389" s="372">
        <f>C4389+(C4389*D4389)</f>
        <v>175565</v>
      </c>
      <c r="F4389" s="172">
        <v>8</v>
      </c>
      <c r="G4389" s="377">
        <f>+E4389/F4389</f>
        <v>21945.625</v>
      </c>
      <c r="H4389" s="879"/>
    </row>
    <row r="4390" spans="2:8" s="197" customFormat="1" x14ac:dyDescent="0.25">
      <c r="B4390" s="256"/>
      <c r="C4390" s="265"/>
      <c r="D4390" s="171"/>
      <c r="E4390" s="266"/>
      <c r="F4390" s="172"/>
      <c r="G4390" s="173"/>
      <c r="H4390" s="880"/>
    </row>
    <row r="4391" spans="2:8" s="197" customFormat="1" x14ac:dyDescent="0.25">
      <c r="B4391" s="203"/>
      <c r="C4391" s="65"/>
      <c r="D4391" s="66"/>
      <c r="E4391" s="66"/>
      <c r="F4391" s="67"/>
      <c r="G4391" s="115" t="s">
        <v>165</v>
      </c>
      <c r="H4391" s="214">
        <f>+SUM(G4388:G4390)</f>
        <v>43891.25</v>
      </c>
    </row>
    <row r="4392" spans="2:8" s="197" customFormat="1" x14ac:dyDescent="0.25">
      <c r="B4392" s="203"/>
      <c r="C4392" s="65"/>
      <c r="D4392" s="66"/>
      <c r="E4392" s="66"/>
      <c r="F4392" s="67"/>
      <c r="G4392" s="65"/>
      <c r="H4392" s="225"/>
    </row>
    <row r="4393" spans="2:8" s="197" customFormat="1" ht="15.75" x14ac:dyDescent="0.25">
      <c r="B4393" s="203"/>
      <c r="C4393" s="65"/>
      <c r="D4393" s="66"/>
      <c r="E4393" s="66"/>
      <c r="F4393" s="117" t="s">
        <v>186</v>
      </c>
      <c r="G4393" s="115"/>
      <c r="H4393" s="119">
        <f>ROUND(H4391+H4384+H4377+H4365,0)</f>
        <v>85342</v>
      </c>
    </row>
    <row r="4394" spans="2:8" s="197" customFormat="1" x14ac:dyDescent="0.25">
      <c r="B4394" s="203"/>
      <c r="C4394" s="65"/>
      <c r="D4394" s="66"/>
      <c r="E4394" s="66"/>
      <c r="F4394" s="67"/>
      <c r="G4394" s="65"/>
      <c r="H4394" s="204"/>
    </row>
    <row r="4395" spans="2:8" s="197" customFormat="1" x14ac:dyDescent="0.25">
      <c r="B4395" s="208" t="s">
        <v>187</v>
      </c>
      <c r="C4395" s="65"/>
      <c r="D4395" s="66"/>
      <c r="E4395" s="66"/>
      <c r="F4395" s="67"/>
      <c r="G4395" s="65"/>
      <c r="H4395" s="204"/>
    </row>
    <row r="4396" spans="2:8" s="197" customFormat="1" x14ac:dyDescent="0.25">
      <c r="B4396" s="651" t="s">
        <v>31</v>
      </c>
      <c r="C4396" s="124"/>
      <c r="D4396" s="652"/>
      <c r="E4396" s="652"/>
      <c r="F4396" s="123" t="s">
        <v>72</v>
      </c>
      <c r="G4396" s="124"/>
      <c r="H4396" s="210"/>
    </row>
    <row r="4397" spans="2:8" s="197" customFormat="1" ht="15" customHeight="1" x14ac:dyDescent="0.25">
      <c r="B4397" s="935" t="s">
        <v>24</v>
      </c>
      <c r="C4397" s="936"/>
      <c r="D4397" s="125"/>
      <c r="E4397" s="125"/>
      <c r="F4397" s="126">
        <f>+F4330</f>
        <v>0.2</v>
      </c>
      <c r="G4397" s="127"/>
      <c r="H4397" s="227">
        <f>H4393*F4397</f>
        <v>17068.400000000001</v>
      </c>
    </row>
    <row r="4398" spans="2:8" s="197" customFormat="1" x14ac:dyDescent="0.25">
      <c r="B4398" s="935" t="s">
        <v>25</v>
      </c>
      <c r="C4398" s="936"/>
      <c r="D4398" s="125"/>
      <c r="E4398" s="125"/>
      <c r="F4398" s="126">
        <f>+F4331</f>
        <v>0.05</v>
      </c>
      <c r="G4398" s="127"/>
      <c r="H4398" s="227">
        <f>H4393*F4398</f>
        <v>4267.1000000000004</v>
      </c>
    </row>
    <row r="4399" spans="2:8" s="197" customFormat="1" x14ac:dyDescent="0.25">
      <c r="B4399" s="939" t="s">
        <v>27</v>
      </c>
      <c r="C4399" s="940"/>
      <c r="D4399" s="125"/>
      <c r="E4399" s="125"/>
      <c r="F4399" s="126">
        <f>+F4332</f>
        <v>0.05</v>
      </c>
      <c r="G4399" s="127"/>
      <c r="H4399" s="227">
        <f>H4393*F4399</f>
        <v>4267.1000000000004</v>
      </c>
    </row>
    <row r="4400" spans="2:8" s="197" customFormat="1" x14ac:dyDescent="0.25">
      <c r="B4400" s="203"/>
      <c r="C4400" s="65"/>
      <c r="D4400" s="66"/>
      <c r="E4400" s="66"/>
      <c r="F4400" s="67"/>
      <c r="G4400" s="115" t="s">
        <v>165</v>
      </c>
      <c r="H4400" s="214">
        <f>+SUM(H4397:H4399)</f>
        <v>25602.6</v>
      </c>
    </row>
    <row r="4401" spans="2:8" s="197" customFormat="1" x14ac:dyDescent="0.25">
      <c r="B4401" s="203"/>
      <c r="C4401" s="65"/>
      <c r="D4401" s="66"/>
      <c r="E4401" s="66"/>
      <c r="F4401" s="67"/>
      <c r="G4401" s="65"/>
      <c r="H4401" s="204"/>
    </row>
    <row r="4402" spans="2:8" s="197" customFormat="1" x14ac:dyDescent="0.25">
      <c r="B4402" s="203"/>
      <c r="C4402" s="129" t="s">
        <v>188</v>
      </c>
      <c r="D4402" s="66"/>
      <c r="E4402" s="66"/>
      <c r="F4402" s="117" t="s">
        <v>189</v>
      </c>
      <c r="G4402" s="115"/>
      <c r="H4402" s="228">
        <f>H4393+H4400</f>
        <v>110944.6</v>
      </c>
    </row>
    <row r="4403" spans="2:8" s="197" customFormat="1" x14ac:dyDescent="0.25">
      <c r="B4403" s="229"/>
      <c r="C4403" s="185"/>
      <c r="D4403" s="185"/>
      <c r="E4403" s="185"/>
      <c r="F4403" s="185"/>
      <c r="G4403" s="185"/>
      <c r="H4403" s="230"/>
    </row>
    <row r="4404" spans="2:8" s="197" customFormat="1" x14ac:dyDescent="0.25">
      <c r="B4404" s="229"/>
      <c r="C4404" s="185"/>
      <c r="D4404" s="185"/>
      <c r="E4404" s="185"/>
      <c r="F4404" s="134" t="s">
        <v>190</v>
      </c>
      <c r="G4404" s="185"/>
      <c r="H4404" s="230"/>
    </row>
    <row r="4405" spans="2:8" s="197" customFormat="1" x14ac:dyDescent="0.25">
      <c r="B4405" s="229"/>
      <c r="C4405" s="185"/>
      <c r="D4405" s="185"/>
      <c r="E4405" s="185"/>
      <c r="F4405" s="134" t="s">
        <v>191</v>
      </c>
      <c r="G4405" s="185"/>
      <c r="H4405" s="230"/>
    </row>
    <row r="4406" spans="2:8" s="197" customFormat="1" x14ac:dyDescent="0.25">
      <c r="B4406" s="229"/>
      <c r="C4406" s="185"/>
      <c r="D4406" s="185"/>
      <c r="E4406" s="185"/>
      <c r="F4406" s="134" t="s">
        <v>192</v>
      </c>
      <c r="G4406" s="185"/>
      <c r="H4406" s="230"/>
    </row>
    <row r="4407" spans="2:8" s="197" customFormat="1" x14ac:dyDescent="0.25">
      <c r="B4407" s="229"/>
      <c r="C4407" s="185"/>
      <c r="D4407" s="185"/>
      <c r="E4407" s="185"/>
      <c r="F4407" s="134" t="s">
        <v>193</v>
      </c>
      <c r="G4407" s="185"/>
      <c r="H4407" s="230"/>
    </row>
    <row r="4408" spans="2:8" s="197" customFormat="1" x14ac:dyDescent="0.25">
      <c r="B4408" s="229"/>
      <c r="C4408" s="185"/>
      <c r="D4408" s="185"/>
      <c r="E4408" s="185"/>
      <c r="F4408" s="185"/>
      <c r="G4408" s="185"/>
      <c r="H4408" s="230"/>
    </row>
    <row r="4409" spans="2:8" s="197" customFormat="1" x14ac:dyDescent="0.25">
      <c r="B4409" s="229"/>
      <c r="C4409" s="135" t="s">
        <v>194</v>
      </c>
      <c r="D4409" s="185"/>
      <c r="E4409" s="185"/>
      <c r="F4409" s="185"/>
      <c r="G4409" s="185"/>
      <c r="H4409" s="230"/>
    </row>
    <row r="4410" spans="2:8" s="197" customFormat="1" x14ac:dyDescent="0.25">
      <c r="B4410" s="229"/>
      <c r="C4410" s="136" t="s">
        <v>195</v>
      </c>
      <c r="D4410" s="185"/>
      <c r="E4410" s="185"/>
      <c r="F4410" s="185"/>
      <c r="G4410" s="185"/>
      <c r="H4410" s="230"/>
    </row>
    <row r="4411" spans="2:8" s="197" customFormat="1" x14ac:dyDescent="0.25">
      <c r="B4411" s="229"/>
      <c r="C4411" s="137">
        <v>1</v>
      </c>
      <c r="D4411" s="185"/>
      <c r="E4411" s="185"/>
      <c r="F4411" s="185"/>
      <c r="G4411" s="185"/>
      <c r="H4411" s="230"/>
    </row>
    <row r="4412" spans="2:8" s="197" customFormat="1" x14ac:dyDescent="0.25">
      <c r="B4412" s="229"/>
      <c r="C4412" s="137">
        <v>2</v>
      </c>
      <c r="D4412" s="185"/>
      <c r="E4412" s="185"/>
      <c r="F4412" s="185"/>
      <c r="G4412" s="185"/>
      <c r="H4412" s="230"/>
    </row>
    <row r="4413" spans="2:8" s="197" customFormat="1" x14ac:dyDescent="0.25">
      <c r="B4413" s="229"/>
      <c r="C4413" s="137">
        <v>3</v>
      </c>
      <c r="D4413" s="185"/>
      <c r="E4413" s="185"/>
      <c r="F4413" s="185"/>
      <c r="G4413" s="185"/>
      <c r="H4413" s="230"/>
    </row>
    <row r="4414" spans="2:8" s="197" customFormat="1" x14ac:dyDescent="0.25">
      <c r="B4414" s="229"/>
      <c r="C4414" s="137"/>
      <c r="D4414" s="185"/>
      <c r="E4414" s="185"/>
      <c r="F4414" s="134" t="s">
        <v>190</v>
      </c>
      <c r="G4414" s="185"/>
      <c r="H4414" s="230"/>
    </row>
    <row r="4415" spans="2:8" s="197" customFormat="1" x14ac:dyDescent="0.25">
      <c r="B4415" s="229"/>
      <c r="C4415" s="185"/>
      <c r="D4415" s="185"/>
      <c r="E4415" s="185"/>
      <c r="F4415" s="134" t="s">
        <v>191</v>
      </c>
      <c r="G4415" s="185"/>
      <c r="H4415" s="230"/>
    </row>
    <row r="4416" spans="2:8" s="197" customFormat="1" x14ac:dyDescent="0.25">
      <c r="B4416" s="229"/>
      <c r="C4416" s="185"/>
      <c r="D4416" s="185"/>
      <c r="E4416" s="185"/>
      <c r="F4416" s="134" t="s">
        <v>196</v>
      </c>
      <c r="G4416" s="185"/>
      <c r="H4416" s="230"/>
    </row>
    <row r="4417" spans="2:8" s="197" customFormat="1" x14ac:dyDescent="0.25">
      <c r="B4417" s="229"/>
      <c r="C4417" s="185"/>
      <c r="D4417" s="185"/>
      <c r="E4417" s="185"/>
      <c r="F4417" s="134" t="s">
        <v>193</v>
      </c>
      <c r="G4417" s="185"/>
      <c r="H4417" s="230"/>
    </row>
    <row r="4418" spans="2:8" s="197" customFormat="1" ht="15.75" thickBot="1" x14ac:dyDescent="0.3">
      <c r="B4418" s="229"/>
      <c r="C4418" s="185"/>
      <c r="D4418" s="185"/>
      <c r="E4418" s="185"/>
      <c r="F4418" s="134"/>
      <c r="G4418" s="185"/>
      <c r="H4418" s="230"/>
    </row>
    <row r="4419" spans="2:8" s="197" customFormat="1" x14ac:dyDescent="0.25">
      <c r="B4419" s="941"/>
      <c r="C4419" s="942"/>
      <c r="D4419" s="943" t="s">
        <v>148</v>
      </c>
      <c r="E4419" s="944"/>
      <c r="F4419" s="945"/>
      <c r="G4419" s="198" t="s">
        <v>149</v>
      </c>
      <c r="H4419" s="199" t="s">
        <v>150</v>
      </c>
    </row>
    <row r="4420" spans="2:8" s="197" customFormat="1" x14ac:dyDescent="0.25">
      <c r="B4420" s="855"/>
      <c r="C4420" s="856"/>
      <c r="D4420" s="862"/>
      <c r="E4420" s="863"/>
      <c r="F4420" s="864"/>
      <c r="G4420" s="59" t="s">
        <v>151</v>
      </c>
      <c r="H4420" s="200"/>
    </row>
    <row r="4421" spans="2:8" s="197" customFormat="1" x14ac:dyDescent="0.25">
      <c r="B4421" s="855"/>
      <c r="C4421" s="856"/>
      <c r="D4421" s="862"/>
      <c r="E4421" s="863"/>
      <c r="F4421" s="864"/>
      <c r="G4421" s="59" t="s">
        <v>152</v>
      </c>
      <c r="H4421" s="201">
        <v>44901</v>
      </c>
    </row>
    <row r="4422" spans="2:8" s="197" customFormat="1" x14ac:dyDescent="0.25">
      <c r="B4422" s="857"/>
      <c r="C4422" s="858"/>
      <c r="D4422" s="865"/>
      <c r="E4422" s="866"/>
      <c r="F4422" s="867"/>
      <c r="G4422" s="62"/>
      <c r="H4422" s="202"/>
    </row>
    <row r="4423" spans="2:8" s="197" customFormat="1" x14ac:dyDescent="0.25">
      <c r="B4423" s="203"/>
      <c r="C4423" s="65"/>
      <c r="D4423" s="66"/>
      <c r="E4423" s="66"/>
      <c r="F4423" s="67"/>
      <c r="G4423" s="65"/>
      <c r="H4423" s="204"/>
    </row>
    <row r="4424" spans="2:8" s="197" customFormat="1" ht="15" customHeight="1" x14ac:dyDescent="0.25">
      <c r="B4424" s="205" t="s">
        <v>153</v>
      </c>
      <c r="C4424" s="927" t="str">
        <f>VLOOKUP(B4425,'BALANCE GENERAL'!$B:$G,5,FALSE)</f>
        <v>Suministro e instalacion de enchape pisos tipo ceramica formato 60x60 color gris claro</v>
      </c>
      <c r="D4424" s="928"/>
      <c r="E4424" s="928"/>
      <c r="F4424" s="928"/>
      <c r="G4424" s="929"/>
      <c r="H4424" s="206" t="s">
        <v>154</v>
      </c>
    </row>
    <row r="4425" spans="2:8" s="197" customFormat="1" x14ac:dyDescent="0.25">
      <c r="B4425" s="648" t="str">
        <f>+I14.02.2</f>
        <v>14.02.2</v>
      </c>
      <c r="C4425" s="930"/>
      <c r="D4425" s="931"/>
      <c r="E4425" s="931"/>
      <c r="F4425" s="931"/>
      <c r="G4425" s="932"/>
      <c r="H4425" s="206" t="str">
        <f>VLOOKUP(B4425,'BALANCE GENERAL'!$B:$G,6,FALSE)</f>
        <v>M2</v>
      </c>
    </row>
    <row r="4426" spans="2:8" s="197" customFormat="1" x14ac:dyDescent="0.25">
      <c r="B4426" s="208" t="s">
        <v>155</v>
      </c>
      <c r="C4426" s="65"/>
      <c r="D4426" s="66"/>
      <c r="E4426" s="66"/>
      <c r="F4426" s="67"/>
      <c r="G4426" s="65"/>
      <c r="H4426" s="204"/>
    </row>
    <row r="4427" spans="2:8" s="197" customFormat="1" x14ac:dyDescent="0.25">
      <c r="B4427" s="220" t="s">
        <v>156</v>
      </c>
      <c r="C4427" s="169"/>
      <c r="D4427" s="75" t="s">
        <v>157</v>
      </c>
      <c r="E4427" s="75" t="s">
        <v>158</v>
      </c>
      <c r="F4427" s="75" t="s">
        <v>159</v>
      </c>
      <c r="G4427" s="76" t="s">
        <v>160</v>
      </c>
      <c r="H4427" s="210"/>
    </row>
    <row r="4428" spans="2:8" s="197" customFormat="1" ht="15" customHeight="1" x14ac:dyDescent="0.25">
      <c r="B4428" s="869" t="s">
        <v>161</v>
      </c>
      <c r="C4428" s="869"/>
      <c r="D4428" s="98" t="s">
        <v>162</v>
      </c>
      <c r="E4428" s="310">
        <v>0.05</v>
      </c>
      <c r="F4428" s="311">
        <f t="shared" ref="F4428" si="98">+H4458</f>
        <v>20257.5</v>
      </c>
      <c r="G4428" s="156">
        <f t="shared" ref="G4428" si="99">F4428*E4428</f>
        <v>1012.875</v>
      </c>
      <c r="H4428" s="878"/>
    </row>
    <row r="4429" spans="2:8" s="197" customFormat="1" ht="15" customHeight="1" x14ac:dyDescent="0.25">
      <c r="B4429" s="872" t="s">
        <v>254</v>
      </c>
      <c r="C4429" s="872"/>
      <c r="D4429" s="157" t="s">
        <v>164</v>
      </c>
      <c r="E4429" s="312">
        <f>1/(F4455*2)</f>
        <v>3.8461538461538464E-2</v>
      </c>
      <c r="F4429" s="313">
        <v>25000</v>
      </c>
      <c r="G4429" s="156">
        <f t="shared" ref="G4429:G4431" si="100">+F4429*E4429</f>
        <v>961.53846153846155</v>
      </c>
      <c r="H4429" s="879"/>
    </row>
    <row r="4430" spans="2:8" s="197" customFormat="1" ht="15" customHeight="1" x14ac:dyDescent="0.25">
      <c r="B4430" s="872"/>
      <c r="C4430" s="872"/>
      <c r="D4430" s="157"/>
      <c r="E4430" s="157"/>
      <c r="F4430" s="313"/>
      <c r="G4430" s="156">
        <f t="shared" si="100"/>
        <v>0</v>
      </c>
      <c r="H4430" s="879"/>
    </row>
    <row r="4431" spans="2:8" s="197" customFormat="1" ht="15" customHeight="1" x14ac:dyDescent="0.25">
      <c r="B4431" s="872"/>
      <c r="C4431" s="872"/>
      <c r="D4431" s="157"/>
      <c r="E4431" s="98"/>
      <c r="F4431" s="155"/>
      <c r="G4431" s="156">
        <f t="shared" si="100"/>
        <v>0</v>
      </c>
      <c r="H4431" s="880"/>
    </row>
    <row r="4432" spans="2:8" s="197" customFormat="1" x14ac:dyDescent="0.25">
      <c r="B4432" s="242"/>
      <c r="C4432" s="243"/>
      <c r="D4432" s="244"/>
      <c r="E4432" s="244"/>
      <c r="F4432" s="245"/>
      <c r="G4432" s="246" t="s">
        <v>165</v>
      </c>
      <c r="H4432" s="214">
        <f>+SUM(G4428:G4431)</f>
        <v>1974.4134615384614</v>
      </c>
    </row>
    <row r="4433" spans="2:8" s="197" customFormat="1" x14ac:dyDescent="0.25">
      <c r="B4433" s="242"/>
      <c r="C4433" s="243"/>
      <c r="D4433" s="244"/>
      <c r="E4433" s="244"/>
      <c r="F4433" s="245"/>
      <c r="G4433" s="243"/>
      <c r="H4433" s="204"/>
    </row>
    <row r="4434" spans="2:8" s="197" customFormat="1" x14ac:dyDescent="0.25">
      <c r="B4434" s="247" t="s">
        <v>166</v>
      </c>
      <c r="C4434" s="243"/>
      <c r="D4434" s="244"/>
      <c r="E4434" s="244"/>
      <c r="F4434" s="245"/>
      <c r="G4434" s="243"/>
      <c r="H4434" s="204"/>
    </row>
    <row r="4435" spans="2:8" s="197" customFormat="1" x14ac:dyDescent="0.25">
      <c r="B4435" s="261" t="s">
        <v>156</v>
      </c>
      <c r="C4435" s="262"/>
      <c r="D4435" s="250" t="s">
        <v>157</v>
      </c>
      <c r="E4435" s="250" t="s">
        <v>158</v>
      </c>
      <c r="F4435" s="251" t="s">
        <v>160</v>
      </c>
      <c r="G4435" s="252" t="s">
        <v>167</v>
      </c>
      <c r="H4435" s="210"/>
    </row>
    <row r="4436" spans="2:8" s="197" customFormat="1" ht="15" customHeight="1" x14ac:dyDescent="0.25">
      <c r="B4436" s="875" t="s">
        <v>168</v>
      </c>
      <c r="C4436" s="875"/>
      <c r="D4436" s="157" t="s">
        <v>169</v>
      </c>
      <c r="E4436" s="157">
        <f t="shared" ref="E4436" si="101">+E4428</f>
        <v>0.05</v>
      </c>
      <c r="F4436" s="161">
        <f t="shared" ref="F4436" si="102">+F4428*2</f>
        <v>40515</v>
      </c>
      <c r="G4436" s="156">
        <f t="shared" ref="G4436:G4439" si="103">F4436*E4436</f>
        <v>2025.75</v>
      </c>
      <c r="H4436" s="878"/>
    </row>
    <row r="4437" spans="2:8" s="197" customFormat="1" ht="15" customHeight="1" x14ac:dyDescent="0.25">
      <c r="B4437" s="875" t="s">
        <v>585</v>
      </c>
      <c r="C4437" s="875"/>
      <c r="D4437" s="157" t="s">
        <v>17</v>
      </c>
      <c r="E4437" s="157">
        <v>1</v>
      </c>
      <c r="F4437" s="161">
        <v>62000</v>
      </c>
      <c r="G4437" s="156">
        <f t="shared" si="103"/>
        <v>62000</v>
      </c>
      <c r="H4437" s="879"/>
    </row>
    <row r="4438" spans="2:8" s="197" customFormat="1" x14ac:dyDescent="0.25">
      <c r="B4438" s="897" t="s">
        <v>256</v>
      </c>
      <c r="C4438" s="898"/>
      <c r="D4438" s="157" t="s">
        <v>19</v>
      </c>
      <c r="E4438" s="157">
        <v>5</v>
      </c>
      <c r="F4438" s="161">
        <v>2072</v>
      </c>
      <c r="G4438" s="156">
        <f t="shared" si="103"/>
        <v>10360</v>
      </c>
      <c r="H4438" s="879"/>
    </row>
    <row r="4439" spans="2:8" s="197" customFormat="1" x14ac:dyDescent="0.25">
      <c r="B4439" s="897" t="s">
        <v>257</v>
      </c>
      <c r="C4439" s="898"/>
      <c r="D4439" s="157" t="s">
        <v>19</v>
      </c>
      <c r="E4439" s="157">
        <v>0.54</v>
      </c>
      <c r="F4439" s="161">
        <v>7850</v>
      </c>
      <c r="G4439" s="156">
        <f t="shared" si="103"/>
        <v>4239</v>
      </c>
      <c r="H4439" s="879"/>
    </row>
    <row r="4440" spans="2:8" s="197" customFormat="1" x14ac:dyDescent="0.25">
      <c r="B4440" s="906"/>
      <c r="C4440" s="907"/>
      <c r="D4440" s="235"/>
      <c r="E4440" s="241"/>
      <c r="F4440" s="161"/>
      <c r="G4440" s="156">
        <f t="shared" ref="G4440:G4443" si="104">F4440*E4440</f>
        <v>0</v>
      </c>
      <c r="H4440" s="879"/>
    </row>
    <row r="4441" spans="2:8" s="197" customFormat="1" ht="15" customHeight="1" x14ac:dyDescent="0.25">
      <c r="B4441" s="900"/>
      <c r="C4441" s="901"/>
      <c r="D4441" s="235"/>
      <c r="E4441" s="241"/>
      <c r="F4441" s="161"/>
      <c r="G4441" s="156">
        <f t="shared" si="104"/>
        <v>0</v>
      </c>
      <c r="H4441" s="879"/>
    </row>
    <row r="4442" spans="2:8" s="197" customFormat="1" x14ac:dyDescent="0.25">
      <c r="B4442" s="906"/>
      <c r="C4442" s="907"/>
      <c r="D4442" s="235"/>
      <c r="E4442" s="241"/>
      <c r="F4442" s="161"/>
      <c r="G4442" s="156">
        <f t="shared" si="104"/>
        <v>0</v>
      </c>
      <c r="H4442" s="879"/>
    </row>
    <row r="4443" spans="2:8" s="197" customFormat="1" x14ac:dyDescent="0.25">
      <c r="B4443" s="906"/>
      <c r="C4443" s="907"/>
      <c r="D4443" s="235"/>
      <c r="E4443" s="241"/>
      <c r="F4443" s="161"/>
      <c r="G4443" s="156">
        <f t="shared" si="104"/>
        <v>0</v>
      </c>
      <c r="H4443" s="880"/>
    </row>
    <row r="4444" spans="2:8" s="197" customFormat="1" x14ac:dyDescent="0.25">
      <c r="B4444" s="242"/>
      <c r="C4444" s="243"/>
      <c r="D4444" s="244"/>
      <c r="E4444" s="244"/>
      <c r="F4444" s="245"/>
      <c r="G4444" s="246" t="s">
        <v>165</v>
      </c>
      <c r="H4444" s="214">
        <f>+SUM(G4436:G4443)</f>
        <v>78624.75</v>
      </c>
    </row>
    <row r="4445" spans="2:8" s="197" customFormat="1" x14ac:dyDescent="0.25">
      <c r="B4445" s="242"/>
      <c r="C4445" s="243"/>
      <c r="D4445" s="244"/>
      <c r="E4445" s="244"/>
      <c r="F4445" s="245"/>
      <c r="G4445" s="243"/>
      <c r="H4445" s="204"/>
    </row>
    <row r="4446" spans="2:8" s="197" customFormat="1" x14ac:dyDescent="0.25">
      <c r="B4446" s="247" t="s">
        <v>174</v>
      </c>
      <c r="C4446" s="243"/>
      <c r="D4446" s="244"/>
      <c r="E4446" s="244"/>
      <c r="F4446" s="245"/>
      <c r="G4446" s="243"/>
      <c r="H4446" s="204"/>
    </row>
    <row r="4447" spans="2:8" s="197" customFormat="1" x14ac:dyDescent="0.25">
      <c r="B4447" s="261" t="s">
        <v>156</v>
      </c>
      <c r="C4447" s="262"/>
      <c r="D4447" s="250" t="s">
        <v>175</v>
      </c>
      <c r="E4447" s="250" t="s">
        <v>176</v>
      </c>
      <c r="F4447" s="251" t="s">
        <v>177</v>
      </c>
      <c r="G4447" s="252" t="s">
        <v>178</v>
      </c>
      <c r="H4447" s="218" t="s">
        <v>160</v>
      </c>
    </row>
    <row r="4448" spans="2:8" s="197" customFormat="1" x14ac:dyDescent="0.25">
      <c r="B4448" s="908"/>
      <c r="C4448" s="909"/>
      <c r="D4448" s="257"/>
      <c r="E4448" s="258"/>
      <c r="F4448" s="257"/>
      <c r="G4448" s="259"/>
      <c r="H4448" s="219">
        <f>+E4448*F4448*G4448</f>
        <v>0</v>
      </c>
    </row>
    <row r="4449" spans="2:8" s="197" customFormat="1" x14ac:dyDescent="0.25">
      <c r="B4449" s="904"/>
      <c r="C4449" s="905"/>
      <c r="D4449" s="235"/>
      <c r="E4449" s="241"/>
      <c r="F4449" s="260"/>
      <c r="G4449" s="156"/>
      <c r="H4449" s="219">
        <f>+E4449*F4449*G4449</f>
        <v>0</v>
      </c>
    </row>
    <row r="4450" spans="2:8" s="197" customFormat="1" x14ac:dyDescent="0.25">
      <c r="B4450" s="906"/>
      <c r="C4450" s="907"/>
      <c r="D4450" s="235"/>
      <c r="E4450" s="241"/>
      <c r="F4450" s="168"/>
      <c r="G4450" s="156"/>
      <c r="H4450" s="219">
        <f>+E4450*F4450*G4450</f>
        <v>0</v>
      </c>
    </row>
    <row r="4451" spans="2:8" s="197" customFormat="1" x14ac:dyDescent="0.25">
      <c r="B4451" s="242"/>
      <c r="C4451" s="243"/>
      <c r="D4451" s="244"/>
      <c r="E4451" s="244"/>
      <c r="F4451" s="245"/>
      <c r="G4451" s="246" t="s">
        <v>165</v>
      </c>
      <c r="H4451" s="214">
        <f>+SUM(H4448:H4450)</f>
        <v>0</v>
      </c>
    </row>
    <row r="4452" spans="2:8" s="197" customFormat="1" x14ac:dyDescent="0.25">
      <c r="B4452" s="242"/>
      <c r="C4452" s="243"/>
      <c r="D4452" s="244"/>
      <c r="E4452" s="244"/>
      <c r="F4452" s="245"/>
      <c r="G4452" s="243"/>
      <c r="H4452" s="204"/>
    </row>
    <row r="4453" spans="2:8" s="197" customFormat="1" x14ac:dyDescent="0.25">
      <c r="B4453" s="247" t="s">
        <v>179</v>
      </c>
      <c r="C4453" s="243"/>
      <c r="D4453" s="244"/>
      <c r="E4453" s="244"/>
      <c r="F4453" s="245"/>
      <c r="G4453" s="243"/>
      <c r="H4453" s="204"/>
    </row>
    <row r="4454" spans="2:8" s="197" customFormat="1" x14ac:dyDescent="0.25">
      <c r="B4454" s="261" t="s">
        <v>180</v>
      </c>
      <c r="C4454" s="262" t="s">
        <v>181</v>
      </c>
      <c r="D4454" s="250" t="s">
        <v>182</v>
      </c>
      <c r="E4454" s="250" t="s">
        <v>183</v>
      </c>
      <c r="F4454" s="251" t="s">
        <v>184</v>
      </c>
      <c r="G4454" s="263" t="s">
        <v>185</v>
      </c>
      <c r="H4454" s="210"/>
    </row>
    <row r="4455" spans="2:8" s="197" customFormat="1" x14ac:dyDescent="0.25">
      <c r="B4455" s="221" t="s">
        <v>81</v>
      </c>
      <c r="C4455" s="110">
        <f>+VLOOKUP(B4455,MO!$D$13:$E$80,2,FALSE)</f>
        <v>94900</v>
      </c>
      <c r="D4455" s="303">
        <v>0.85</v>
      </c>
      <c r="E4455" s="372">
        <f>C4455+(C4455*D4455)</f>
        <v>175565</v>
      </c>
      <c r="F4455" s="172">
        <v>13</v>
      </c>
      <c r="G4455" s="377">
        <f>+E4455/F4455</f>
        <v>13505</v>
      </c>
      <c r="H4455" s="878"/>
    </row>
    <row r="4456" spans="2:8" s="197" customFormat="1" x14ac:dyDescent="0.25">
      <c r="B4456" s="221" t="s">
        <v>85</v>
      </c>
      <c r="C4456" s="110">
        <v>47450</v>
      </c>
      <c r="D4456" s="303">
        <v>0.85</v>
      </c>
      <c r="E4456" s="372">
        <f>C4456+(C4456*D4456)</f>
        <v>87782.5</v>
      </c>
      <c r="F4456" s="172">
        <f>+F4455</f>
        <v>13</v>
      </c>
      <c r="G4456" s="377">
        <f>+E4456/F4456</f>
        <v>6752.5</v>
      </c>
      <c r="H4456" s="879"/>
    </row>
    <row r="4457" spans="2:8" s="197" customFormat="1" x14ac:dyDescent="0.25">
      <c r="B4457" s="256"/>
      <c r="C4457" s="265"/>
      <c r="D4457" s="171"/>
      <c r="E4457" s="266"/>
      <c r="F4457" s="172"/>
      <c r="G4457" s="173"/>
      <c r="H4457" s="880"/>
    </row>
    <row r="4458" spans="2:8" s="197" customFormat="1" x14ac:dyDescent="0.25">
      <c r="B4458" s="203"/>
      <c r="C4458" s="65"/>
      <c r="D4458" s="66"/>
      <c r="E4458" s="66"/>
      <c r="F4458" s="67"/>
      <c r="G4458" s="115" t="s">
        <v>165</v>
      </c>
      <c r="H4458" s="214">
        <f>+SUM(G4455:G4457)</f>
        <v>20257.5</v>
      </c>
    </row>
    <row r="4459" spans="2:8" s="197" customFormat="1" x14ac:dyDescent="0.25">
      <c r="B4459" s="203"/>
      <c r="C4459" s="65"/>
      <c r="D4459" s="66"/>
      <c r="E4459" s="66"/>
      <c r="F4459" s="67"/>
      <c r="G4459" s="65"/>
      <c r="H4459" s="225"/>
    </row>
    <row r="4460" spans="2:8" s="197" customFormat="1" ht="15.75" x14ac:dyDescent="0.25">
      <c r="B4460" s="203"/>
      <c r="C4460" s="65"/>
      <c r="D4460" s="66"/>
      <c r="E4460" s="66"/>
      <c r="F4460" s="117" t="s">
        <v>186</v>
      </c>
      <c r="G4460" s="115"/>
      <c r="H4460" s="119">
        <f>ROUND(H4458+H4451+H4444+H4432,0)</f>
        <v>100857</v>
      </c>
    </row>
    <row r="4461" spans="2:8" s="197" customFormat="1" x14ac:dyDescent="0.25">
      <c r="B4461" s="203"/>
      <c r="C4461" s="65"/>
      <c r="D4461" s="66"/>
      <c r="E4461" s="66"/>
      <c r="F4461" s="67"/>
      <c r="G4461" s="65"/>
      <c r="H4461" s="204"/>
    </row>
    <row r="4462" spans="2:8" s="197" customFormat="1" x14ac:dyDescent="0.25">
      <c r="B4462" s="208" t="s">
        <v>187</v>
      </c>
      <c r="C4462" s="65"/>
      <c r="D4462" s="66"/>
      <c r="E4462" s="66"/>
      <c r="F4462" s="67"/>
      <c r="G4462" s="65"/>
      <c r="H4462" s="204"/>
    </row>
    <row r="4463" spans="2:8" s="197" customFormat="1" x14ac:dyDescent="0.25">
      <c r="B4463" s="651" t="s">
        <v>31</v>
      </c>
      <c r="C4463" s="124"/>
      <c r="D4463" s="652"/>
      <c r="E4463" s="652"/>
      <c r="F4463" s="123" t="s">
        <v>72</v>
      </c>
      <c r="G4463" s="124"/>
      <c r="H4463" s="210"/>
    </row>
    <row r="4464" spans="2:8" s="197" customFormat="1" ht="15" customHeight="1" x14ac:dyDescent="0.25">
      <c r="B4464" s="935" t="s">
        <v>24</v>
      </c>
      <c r="C4464" s="936"/>
      <c r="D4464" s="125"/>
      <c r="E4464" s="125"/>
      <c r="F4464" s="126">
        <f>+F4397</f>
        <v>0.2</v>
      </c>
      <c r="G4464" s="127"/>
      <c r="H4464" s="227">
        <f>H4460*F4464</f>
        <v>20171.400000000001</v>
      </c>
    </row>
    <row r="4465" spans="2:8" s="197" customFormat="1" x14ac:dyDescent="0.25">
      <c r="B4465" s="935" t="s">
        <v>25</v>
      </c>
      <c r="C4465" s="936"/>
      <c r="D4465" s="125"/>
      <c r="E4465" s="125"/>
      <c r="F4465" s="126">
        <f>+F4398</f>
        <v>0.05</v>
      </c>
      <c r="G4465" s="127"/>
      <c r="H4465" s="227">
        <f>H4460*F4465</f>
        <v>5042.8500000000004</v>
      </c>
    </row>
    <row r="4466" spans="2:8" s="197" customFormat="1" x14ac:dyDescent="0.25">
      <c r="B4466" s="939" t="s">
        <v>27</v>
      </c>
      <c r="C4466" s="940"/>
      <c r="D4466" s="125"/>
      <c r="E4466" s="125"/>
      <c r="F4466" s="126">
        <f>+F4399</f>
        <v>0.05</v>
      </c>
      <c r="G4466" s="127"/>
      <c r="H4466" s="227">
        <f>H4460*F4466</f>
        <v>5042.8500000000004</v>
      </c>
    </row>
    <row r="4467" spans="2:8" s="197" customFormat="1" x14ac:dyDescent="0.25">
      <c r="B4467" s="203"/>
      <c r="C4467" s="65"/>
      <c r="D4467" s="66"/>
      <c r="E4467" s="66"/>
      <c r="F4467" s="67"/>
      <c r="G4467" s="115" t="s">
        <v>165</v>
      </c>
      <c r="H4467" s="214">
        <f>+SUM(H4464:H4466)</f>
        <v>30257.1</v>
      </c>
    </row>
    <row r="4468" spans="2:8" s="197" customFormat="1" x14ac:dyDescent="0.25">
      <c r="B4468" s="203"/>
      <c r="C4468" s="65"/>
      <c r="D4468" s="66"/>
      <c r="E4468" s="66"/>
      <c r="F4468" s="67"/>
      <c r="G4468" s="65"/>
      <c r="H4468" s="204"/>
    </row>
    <row r="4469" spans="2:8" s="197" customFormat="1" x14ac:dyDescent="0.25">
      <c r="B4469" s="203"/>
      <c r="C4469" s="129" t="s">
        <v>188</v>
      </c>
      <c r="D4469" s="66"/>
      <c r="E4469" s="66"/>
      <c r="F4469" s="117" t="s">
        <v>189</v>
      </c>
      <c r="G4469" s="115"/>
      <c r="H4469" s="228">
        <f>H4460+H4467</f>
        <v>131114.1</v>
      </c>
    </row>
    <row r="4470" spans="2:8" s="197" customFormat="1" x14ac:dyDescent="0.25">
      <c r="B4470" s="229"/>
      <c r="C4470" s="185"/>
      <c r="D4470" s="185"/>
      <c r="E4470" s="185"/>
      <c r="F4470" s="185"/>
      <c r="G4470" s="185"/>
      <c r="H4470" s="230"/>
    </row>
    <row r="4471" spans="2:8" s="197" customFormat="1" x14ac:dyDescent="0.25">
      <c r="B4471" s="229"/>
      <c r="C4471" s="185"/>
      <c r="D4471" s="185"/>
      <c r="E4471" s="185"/>
      <c r="F4471" s="134" t="s">
        <v>190</v>
      </c>
      <c r="G4471" s="185"/>
      <c r="H4471" s="230"/>
    </row>
    <row r="4472" spans="2:8" s="197" customFormat="1" x14ac:dyDescent="0.25">
      <c r="B4472" s="229"/>
      <c r="C4472" s="185"/>
      <c r="D4472" s="185"/>
      <c r="E4472" s="185"/>
      <c r="F4472" s="134" t="s">
        <v>191</v>
      </c>
      <c r="G4472" s="185"/>
      <c r="H4472" s="230"/>
    </row>
    <row r="4473" spans="2:8" s="197" customFormat="1" x14ac:dyDescent="0.25">
      <c r="B4473" s="229"/>
      <c r="C4473" s="185"/>
      <c r="D4473" s="185"/>
      <c r="E4473" s="185"/>
      <c r="F4473" s="134" t="s">
        <v>192</v>
      </c>
      <c r="G4473" s="185"/>
      <c r="H4473" s="230"/>
    </row>
    <row r="4474" spans="2:8" s="197" customFormat="1" x14ac:dyDescent="0.25">
      <c r="B4474" s="229"/>
      <c r="C4474" s="185"/>
      <c r="D4474" s="185"/>
      <c r="E4474" s="185"/>
      <c r="F4474" s="134" t="s">
        <v>193</v>
      </c>
      <c r="G4474" s="185"/>
      <c r="H4474" s="230"/>
    </row>
    <row r="4475" spans="2:8" s="197" customFormat="1" x14ac:dyDescent="0.25">
      <c r="B4475" s="229"/>
      <c r="C4475" s="185"/>
      <c r="D4475" s="185"/>
      <c r="E4475" s="185"/>
      <c r="F4475" s="185"/>
      <c r="G4475" s="185"/>
      <c r="H4475" s="230"/>
    </row>
    <row r="4476" spans="2:8" s="197" customFormat="1" x14ac:dyDescent="0.25">
      <c r="B4476" s="229"/>
      <c r="C4476" s="135" t="s">
        <v>194</v>
      </c>
      <c r="D4476" s="185"/>
      <c r="E4476" s="185"/>
      <c r="F4476" s="185"/>
      <c r="G4476" s="185"/>
      <c r="H4476" s="230"/>
    </row>
    <row r="4477" spans="2:8" s="197" customFormat="1" x14ac:dyDescent="0.25">
      <c r="B4477" s="229"/>
      <c r="C4477" s="136" t="s">
        <v>195</v>
      </c>
      <c r="D4477" s="185"/>
      <c r="E4477" s="185"/>
      <c r="F4477" s="185"/>
      <c r="G4477" s="185"/>
      <c r="H4477" s="230"/>
    </row>
    <row r="4478" spans="2:8" s="197" customFormat="1" x14ac:dyDescent="0.25">
      <c r="B4478" s="229"/>
      <c r="C4478" s="137">
        <v>1</v>
      </c>
      <c r="D4478" s="185"/>
      <c r="E4478" s="185"/>
      <c r="F4478" s="185"/>
      <c r="G4478" s="185"/>
      <c r="H4478" s="230"/>
    </row>
    <row r="4479" spans="2:8" s="197" customFormat="1" x14ac:dyDescent="0.25">
      <c r="B4479" s="229"/>
      <c r="C4479" s="137">
        <v>2</v>
      </c>
      <c r="D4479" s="185"/>
      <c r="E4479" s="185"/>
      <c r="F4479" s="185"/>
      <c r="G4479" s="185"/>
      <c r="H4479" s="230"/>
    </row>
    <row r="4480" spans="2:8" s="197" customFormat="1" x14ac:dyDescent="0.25">
      <c r="B4480" s="229"/>
      <c r="C4480" s="137">
        <v>3</v>
      </c>
      <c r="D4480" s="185"/>
      <c r="E4480" s="185"/>
      <c r="F4480" s="185"/>
      <c r="G4480" s="185"/>
      <c r="H4480" s="230"/>
    </row>
    <row r="4481" spans="1:9" s="197" customFormat="1" x14ac:dyDescent="0.25">
      <c r="B4481" s="229"/>
      <c r="C4481" s="137"/>
      <c r="D4481" s="185"/>
      <c r="E4481" s="185"/>
      <c r="F4481" s="134" t="s">
        <v>190</v>
      </c>
      <c r="G4481" s="185"/>
      <c r="H4481" s="230"/>
    </row>
    <row r="4482" spans="1:9" s="197" customFormat="1" x14ac:dyDescent="0.25">
      <c r="B4482" s="229"/>
      <c r="C4482" s="185"/>
      <c r="D4482" s="185"/>
      <c r="E4482" s="185"/>
      <c r="F4482" s="134" t="s">
        <v>191</v>
      </c>
      <c r="G4482" s="185"/>
      <c r="H4482" s="230"/>
    </row>
    <row r="4483" spans="1:9" s="197" customFormat="1" x14ac:dyDescent="0.25">
      <c r="B4483" s="229"/>
      <c r="C4483" s="185"/>
      <c r="D4483" s="185"/>
      <c r="E4483" s="185"/>
      <c r="F4483" s="134" t="s">
        <v>196</v>
      </c>
      <c r="G4483" s="185"/>
      <c r="H4483" s="230"/>
    </row>
    <row r="4484" spans="1:9" s="197" customFormat="1" x14ac:dyDescent="0.25">
      <c r="B4484" s="229"/>
      <c r="C4484" s="185"/>
      <c r="D4484" s="185"/>
      <c r="E4484" s="185"/>
      <c r="F4484" s="134" t="s">
        <v>193</v>
      </c>
      <c r="G4484" s="185"/>
      <c r="H4484" s="230"/>
    </row>
    <row r="4485" spans="1:9" s="197" customFormat="1" x14ac:dyDescent="0.25">
      <c r="B4485" s="229"/>
      <c r="C4485" s="185"/>
      <c r="D4485" s="185"/>
      <c r="E4485" s="185"/>
      <c r="F4485" s="134"/>
      <c r="G4485" s="185"/>
      <c r="H4485" s="230"/>
    </row>
    <row r="4486" spans="1:9" x14ac:dyDescent="0.25">
      <c r="A4486" s="197"/>
      <c r="B4486" s="853"/>
      <c r="C4486" s="854"/>
      <c r="D4486" s="859" t="s">
        <v>148</v>
      </c>
      <c r="E4486" s="860"/>
      <c r="F4486" s="861"/>
      <c r="G4486" s="198" t="s">
        <v>149</v>
      </c>
      <c r="H4486" s="199" t="s">
        <v>150</v>
      </c>
      <c r="I4486" s="197"/>
    </row>
    <row r="4487" spans="1:9" x14ac:dyDescent="0.25">
      <c r="A4487" s="197"/>
      <c r="B4487" s="855"/>
      <c r="C4487" s="856"/>
      <c r="D4487" s="862"/>
      <c r="E4487" s="863"/>
      <c r="F4487" s="864"/>
      <c r="G4487" s="59" t="s">
        <v>151</v>
      </c>
      <c r="H4487" s="200"/>
      <c r="I4487" s="197"/>
    </row>
    <row r="4488" spans="1:9" x14ac:dyDescent="0.25">
      <c r="A4488" s="197"/>
      <c r="B4488" s="855"/>
      <c r="C4488" s="856"/>
      <c r="D4488" s="862"/>
      <c r="E4488" s="863"/>
      <c r="F4488" s="864"/>
      <c r="G4488" s="59" t="s">
        <v>152</v>
      </c>
      <c r="H4488" s="201">
        <v>44901</v>
      </c>
      <c r="I4488" s="197"/>
    </row>
    <row r="4489" spans="1:9" x14ac:dyDescent="0.25">
      <c r="A4489" s="197"/>
      <c r="B4489" s="857"/>
      <c r="C4489" s="858"/>
      <c r="D4489" s="865"/>
      <c r="E4489" s="866"/>
      <c r="F4489" s="867"/>
      <c r="G4489" s="62"/>
      <c r="H4489" s="202"/>
      <c r="I4489" s="197"/>
    </row>
    <row r="4490" spans="1:9" x14ac:dyDescent="0.25">
      <c r="A4490" s="197"/>
      <c r="B4490" s="203"/>
      <c r="C4490" s="65"/>
      <c r="D4490" s="66"/>
      <c r="E4490" s="66"/>
      <c r="F4490" s="67"/>
      <c r="G4490" s="65"/>
      <c r="H4490" s="204"/>
      <c r="I4490" s="197"/>
    </row>
    <row r="4491" spans="1:9" x14ac:dyDescent="0.25">
      <c r="A4491" s="197"/>
      <c r="B4491" s="205" t="s">
        <v>153</v>
      </c>
      <c r="C4491" s="927" t="str">
        <f>VLOOKUP(B4492,'BALANCE GENERAL'!$B:$G,5,FALSE)</f>
        <v>Suministro e instalacion de zocalo para pisos tipo ceramica Color gris claro</v>
      </c>
      <c r="D4491" s="928"/>
      <c r="E4491" s="928"/>
      <c r="F4491" s="928"/>
      <c r="G4491" s="929"/>
      <c r="H4491" s="206" t="s">
        <v>154</v>
      </c>
      <c r="I4491" s="197"/>
    </row>
    <row r="4492" spans="1:9" x14ac:dyDescent="0.25">
      <c r="A4492" s="197"/>
      <c r="B4492" s="648" t="str">
        <f>+I14.02.3</f>
        <v>14.02.3</v>
      </c>
      <c r="C4492" s="930"/>
      <c r="D4492" s="931"/>
      <c r="E4492" s="931"/>
      <c r="F4492" s="931"/>
      <c r="G4492" s="932"/>
      <c r="H4492" s="206" t="str">
        <f>VLOOKUP(B4492,'BALANCE GENERAL'!$B:$G,6,FALSE)</f>
        <v>M2</v>
      </c>
      <c r="I4492" s="197"/>
    </row>
    <row r="4493" spans="1:9" x14ac:dyDescent="0.25">
      <c r="A4493" s="197"/>
      <c r="B4493" s="208" t="s">
        <v>155</v>
      </c>
      <c r="C4493" s="65"/>
      <c r="D4493" s="66"/>
      <c r="E4493" s="66"/>
      <c r="F4493" s="67"/>
      <c r="G4493" s="65"/>
      <c r="H4493" s="204"/>
      <c r="I4493" s="197"/>
    </row>
    <row r="4494" spans="1:9" x14ac:dyDescent="0.25">
      <c r="A4494" s="197"/>
      <c r="B4494" s="209" t="s">
        <v>156</v>
      </c>
      <c r="C4494" s="74"/>
      <c r="D4494" s="75" t="s">
        <v>157</v>
      </c>
      <c r="E4494" s="75" t="s">
        <v>158</v>
      </c>
      <c r="F4494" s="75" t="s">
        <v>159</v>
      </c>
      <c r="G4494" s="76" t="s">
        <v>160</v>
      </c>
      <c r="H4494" s="210"/>
      <c r="I4494" s="197"/>
    </row>
    <row r="4495" spans="1:9" x14ac:dyDescent="0.25">
      <c r="A4495" s="197"/>
      <c r="B4495" s="869" t="s">
        <v>161</v>
      </c>
      <c r="C4495" s="869"/>
      <c r="D4495" s="98" t="s">
        <v>162</v>
      </c>
      <c r="E4495" s="310">
        <v>0.05</v>
      </c>
      <c r="F4495" s="311">
        <f t="shared" ref="F4495" si="105">+H4525</f>
        <v>8778.25</v>
      </c>
      <c r="G4495" s="372">
        <f t="shared" ref="G4495" si="106">F4495*E4495</f>
        <v>438.91250000000002</v>
      </c>
      <c r="H4495" s="878"/>
      <c r="I4495" s="197"/>
    </row>
    <row r="4496" spans="1:9" x14ac:dyDescent="0.25">
      <c r="A4496" s="197"/>
      <c r="B4496" s="872" t="s">
        <v>254</v>
      </c>
      <c r="C4496" s="872"/>
      <c r="D4496" s="157" t="s">
        <v>164</v>
      </c>
      <c r="E4496" s="157">
        <f>1/(F4522*2)</f>
        <v>1.6666666666666666E-2</v>
      </c>
      <c r="F4496" s="313">
        <v>25000</v>
      </c>
      <c r="G4496" s="372">
        <f t="shared" ref="G4496:G4498" si="107">+F4496*E4496</f>
        <v>416.66666666666669</v>
      </c>
      <c r="H4496" s="879"/>
      <c r="I4496" s="197"/>
    </row>
    <row r="4497" spans="1:9" x14ac:dyDescent="0.25">
      <c r="A4497" s="197"/>
      <c r="B4497" s="872"/>
      <c r="C4497" s="872"/>
      <c r="D4497" s="157"/>
      <c r="E4497" s="157"/>
      <c r="F4497" s="313"/>
      <c r="G4497" s="372">
        <f t="shared" si="107"/>
        <v>0</v>
      </c>
      <c r="H4497" s="879"/>
      <c r="I4497" s="197"/>
    </row>
    <row r="4498" spans="1:9" x14ac:dyDescent="0.25">
      <c r="A4498" s="197"/>
      <c r="B4498" s="872"/>
      <c r="C4498" s="872"/>
      <c r="D4498" s="157"/>
      <c r="E4498" s="98"/>
      <c r="F4498" s="371"/>
      <c r="G4498" s="372">
        <f t="shared" si="107"/>
        <v>0</v>
      </c>
      <c r="H4498" s="880"/>
      <c r="I4498" s="197"/>
    </row>
    <row r="4499" spans="1:9" x14ac:dyDescent="0.25">
      <c r="A4499" s="197"/>
      <c r="B4499" s="213"/>
      <c r="C4499" s="175"/>
      <c r="D4499" s="176"/>
      <c r="E4499" s="176"/>
      <c r="F4499" s="177"/>
      <c r="G4499" s="178" t="s">
        <v>165</v>
      </c>
      <c r="H4499" s="373">
        <f>+SUM(G4495:G4498)</f>
        <v>855.57916666666665</v>
      </c>
      <c r="I4499" s="197"/>
    </row>
    <row r="4500" spans="1:9" x14ac:dyDescent="0.25">
      <c r="A4500" s="197"/>
      <c r="B4500" s="213"/>
      <c r="C4500" s="175"/>
      <c r="D4500" s="176"/>
      <c r="E4500" s="176"/>
      <c r="F4500" s="177"/>
      <c r="G4500" s="175"/>
      <c r="H4500" s="204"/>
      <c r="I4500" s="197"/>
    </row>
    <row r="4501" spans="1:9" x14ac:dyDescent="0.25">
      <c r="A4501" s="197"/>
      <c r="B4501" s="216" t="s">
        <v>166</v>
      </c>
      <c r="C4501" s="175"/>
      <c r="D4501" s="176"/>
      <c r="E4501" s="176"/>
      <c r="F4501" s="177"/>
      <c r="G4501" s="175"/>
      <c r="H4501" s="204"/>
      <c r="I4501" s="197"/>
    </row>
    <row r="4502" spans="1:9" x14ac:dyDescent="0.25">
      <c r="A4502" s="197"/>
      <c r="B4502" s="209" t="s">
        <v>156</v>
      </c>
      <c r="C4502" s="74"/>
      <c r="D4502" s="75" t="s">
        <v>157</v>
      </c>
      <c r="E4502" s="75" t="s">
        <v>158</v>
      </c>
      <c r="F4502" s="158" t="s">
        <v>160</v>
      </c>
      <c r="G4502" s="76" t="s">
        <v>167</v>
      </c>
      <c r="H4502" s="210"/>
      <c r="I4502" s="197"/>
    </row>
    <row r="4503" spans="1:9" x14ac:dyDescent="0.25">
      <c r="A4503" s="197"/>
      <c r="B4503" s="875" t="s">
        <v>168</v>
      </c>
      <c r="C4503" s="875"/>
      <c r="D4503" s="157" t="s">
        <v>169</v>
      </c>
      <c r="E4503" s="157">
        <f t="shared" ref="E4503" si="108">+E4495</f>
        <v>0.05</v>
      </c>
      <c r="F4503" s="370">
        <f t="shared" ref="F4503" si="109">+F4495*2</f>
        <v>17556.5</v>
      </c>
      <c r="G4503" s="372">
        <f t="shared" ref="G4503:G4510" si="110">F4503*E4503</f>
        <v>877.82500000000005</v>
      </c>
      <c r="H4503" s="878"/>
      <c r="I4503" s="197"/>
    </row>
    <row r="4504" spans="1:9" x14ac:dyDescent="0.25">
      <c r="A4504" s="197"/>
      <c r="B4504" s="875" t="s">
        <v>585</v>
      </c>
      <c r="C4504" s="875"/>
      <c r="D4504" s="157" t="s">
        <v>17</v>
      </c>
      <c r="E4504" s="157">
        <v>0.15</v>
      </c>
      <c r="F4504" s="161">
        <v>62000</v>
      </c>
      <c r="G4504" s="372">
        <f t="shared" si="110"/>
        <v>9300</v>
      </c>
      <c r="H4504" s="879"/>
      <c r="I4504" s="197"/>
    </row>
    <row r="4505" spans="1:9" x14ac:dyDescent="0.25">
      <c r="A4505" s="197"/>
      <c r="B4505" s="897" t="s">
        <v>256</v>
      </c>
      <c r="C4505" s="898"/>
      <c r="D4505" s="157" t="s">
        <v>19</v>
      </c>
      <c r="E4505" s="157">
        <f>5*0.15</f>
        <v>0.75</v>
      </c>
      <c r="F4505" s="370">
        <v>2072</v>
      </c>
      <c r="G4505" s="372">
        <f t="shared" si="110"/>
        <v>1554</v>
      </c>
      <c r="H4505" s="879"/>
      <c r="I4505" s="197"/>
    </row>
    <row r="4506" spans="1:9" x14ac:dyDescent="0.25">
      <c r="A4506" s="197"/>
      <c r="B4506" s="897" t="s">
        <v>257</v>
      </c>
      <c r="C4506" s="898"/>
      <c r="D4506" s="157" t="s">
        <v>19</v>
      </c>
      <c r="E4506" s="157">
        <f>0.54*0.15</f>
        <v>8.1000000000000003E-2</v>
      </c>
      <c r="F4506" s="370">
        <v>7850</v>
      </c>
      <c r="G4506" s="372">
        <f t="shared" si="110"/>
        <v>635.85</v>
      </c>
      <c r="H4506" s="879"/>
      <c r="I4506" s="197"/>
    </row>
    <row r="4507" spans="1:9" x14ac:dyDescent="0.25">
      <c r="A4507" s="197"/>
      <c r="B4507" s="869"/>
      <c r="C4507" s="869"/>
      <c r="D4507" s="157"/>
      <c r="E4507" s="157"/>
      <c r="F4507" s="164"/>
      <c r="G4507" s="372">
        <f t="shared" si="110"/>
        <v>0</v>
      </c>
      <c r="H4507" s="879"/>
      <c r="I4507" s="197"/>
    </row>
    <row r="4508" spans="1:9" x14ac:dyDescent="0.25">
      <c r="A4508" s="197"/>
      <c r="B4508" s="876"/>
      <c r="C4508" s="876"/>
      <c r="D4508" s="157"/>
      <c r="E4508" s="157"/>
      <c r="F4508" s="369"/>
      <c r="G4508" s="372">
        <f t="shared" si="110"/>
        <v>0</v>
      </c>
      <c r="H4508" s="879"/>
      <c r="I4508" s="197"/>
    </row>
    <row r="4509" spans="1:9" x14ac:dyDescent="0.25">
      <c r="A4509" s="197"/>
      <c r="B4509" s="875"/>
      <c r="C4509" s="875"/>
      <c r="D4509" s="157"/>
      <c r="E4509" s="157"/>
      <c r="F4509" s="370"/>
      <c r="G4509" s="372">
        <f t="shared" si="110"/>
        <v>0</v>
      </c>
      <c r="H4509" s="879"/>
      <c r="I4509" s="197"/>
    </row>
    <row r="4510" spans="1:9" x14ac:dyDescent="0.25">
      <c r="A4510" s="197"/>
      <c r="B4510" s="899"/>
      <c r="C4510" s="899"/>
      <c r="D4510" s="157"/>
      <c r="E4510" s="157"/>
      <c r="F4510" s="370"/>
      <c r="G4510" s="372">
        <f t="shared" si="110"/>
        <v>0</v>
      </c>
      <c r="H4510" s="880"/>
      <c r="I4510" s="197"/>
    </row>
    <row r="4511" spans="1:9" x14ac:dyDescent="0.25">
      <c r="A4511" s="197"/>
      <c r="B4511" s="213"/>
      <c r="C4511" s="175"/>
      <c r="D4511" s="176"/>
      <c r="E4511" s="176"/>
      <c r="F4511" s="177"/>
      <c r="G4511" s="178" t="s">
        <v>165</v>
      </c>
      <c r="H4511" s="373">
        <f>+SUM(G4503:G4510)</f>
        <v>12367.675000000001</v>
      </c>
      <c r="I4511" s="197"/>
    </row>
    <row r="4512" spans="1:9" x14ac:dyDescent="0.25">
      <c r="A4512" s="197"/>
      <c r="B4512" s="213"/>
      <c r="C4512" s="175"/>
      <c r="D4512" s="176"/>
      <c r="E4512" s="176"/>
      <c r="F4512" s="177"/>
      <c r="G4512" s="175"/>
      <c r="H4512" s="204"/>
      <c r="I4512" s="197"/>
    </row>
    <row r="4513" spans="1:9" x14ac:dyDescent="0.25">
      <c r="A4513" s="197"/>
      <c r="B4513" s="216" t="s">
        <v>174</v>
      </c>
      <c r="C4513" s="175"/>
      <c r="D4513" s="176"/>
      <c r="E4513" s="176"/>
      <c r="F4513" s="177"/>
      <c r="G4513" s="175"/>
      <c r="H4513" s="204"/>
      <c r="I4513" s="197"/>
    </row>
    <row r="4514" spans="1:9" x14ac:dyDescent="0.25">
      <c r="A4514" s="197"/>
      <c r="B4514" s="209" t="s">
        <v>156</v>
      </c>
      <c r="C4514" s="74"/>
      <c r="D4514" s="75" t="s">
        <v>175</v>
      </c>
      <c r="E4514" s="75" t="s">
        <v>176</v>
      </c>
      <c r="F4514" s="158" t="s">
        <v>177</v>
      </c>
      <c r="G4514" s="76" t="s">
        <v>178</v>
      </c>
      <c r="H4514" s="218" t="s">
        <v>160</v>
      </c>
      <c r="I4514" s="197"/>
    </row>
    <row r="4515" spans="1:9" x14ac:dyDescent="0.25">
      <c r="A4515" s="197"/>
      <c r="B4515" s="876"/>
      <c r="C4515" s="876"/>
      <c r="D4515" s="157"/>
      <c r="E4515" s="165"/>
      <c r="F4515" s="166"/>
      <c r="G4515" s="372">
        <f t="shared" ref="G4515:G4517" si="111">F4515*E4515</f>
        <v>0</v>
      </c>
      <c r="H4515" s="376">
        <f>+E4515*F4515*G4515</f>
        <v>0</v>
      </c>
      <c r="I4515" s="197"/>
    </row>
    <row r="4516" spans="1:9" x14ac:dyDescent="0.25">
      <c r="A4516" s="197"/>
      <c r="B4516" s="869"/>
      <c r="C4516" s="869"/>
      <c r="D4516" s="157"/>
      <c r="E4516" s="165"/>
      <c r="F4516" s="167"/>
      <c r="G4516" s="372">
        <f t="shared" si="111"/>
        <v>0</v>
      </c>
      <c r="H4516" s="376">
        <f>+E4516*F4516*G4516</f>
        <v>0</v>
      </c>
      <c r="I4516" s="197"/>
    </row>
    <row r="4517" spans="1:9" x14ac:dyDescent="0.25">
      <c r="A4517" s="197"/>
      <c r="B4517" s="875"/>
      <c r="C4517" s="875"/>
      <c r="D4517" s="157"/>
      <c r="E4517" s="165"/>
      <c r="F4517" s="168"/>
      <c r="G4517" s="372">
        <f t="shared" si="111"/>
        <v>0</v>
      </c>
      <c r="H4517" s="376">
        <f>+E4517*F4517*G4517</f>
        <v>0</v>
      </c>
      <c r="I4517" s="197"/>
    </row>
    <row r="4518" spans="1:9" x14ac:dyDescent="0.25">
      <c r="A4518" s="197"/>
      <c r="B4518" s="213"/>
      <c r="C4518" s="175"/>
      <c r="D4518" s="176"/>
      <c r="E4518" s="176"/>
      <c r="F4518" s="177"/>
      <c r="G4518" s="178" t="s">
        <v>165</v>
      </c>
      <c r="H4518" s="373">
        <f>+SUM(H4515:H4517)</f>
        <v>0</v>
      </c>
      <c r="I4518" s="197"/>
    </row>
    <row r="4519" spans="1:9" x14ac:dyDescent="0.25">
      <c r="A4519" s="197"/>
      <c r="B4519" s="213"/>
      <c r="C4519" s="175"/>
      <c r="D4519" s="176"/>
      <c r="E4519" s="176"/>
      <c r="F4519" s="177"/>
      <c r="G4519" s="175"/>
      <c r="H4519" s="204"/>
      <c r="I4519" s="197"/>
    </row>
    <row r="4520" spans="1:9" x14ac:dyDescent="0.25">
      <c r="A4520" s="197"/>
      <c r="B4520" s="216" t="s">
        <v>179</v>
      </c>
      <c r="C4520" s="175"/>
      <c r="D4520" s="176"/>
      <c r="E4520" s="176"/>
      <c r="F4520" s="177"/>
      <c r="G4520" s="175"/>
      <c r="H4520" s="204"/>
      <c r="I4520" s="197"/>
    </row>
    <row r="4521" spans="1:9" x14ac:dyDescent="0.25">
      <c r="A4521" s="197"/>
      <c r="B4521" s="220" t="s">
        <v>180</v>
      </c>
      <c r="C4521" s="169" t="s">
        <v>181</v>
      </c>
      <c r="D4521" s="75" t="s">
        <v>182</v>
      </c>
      <c r="E4521" s="75" t="s">
        <v>183</v>
      </c>
      <c r="F4521" s="158" t="s">
        <v>184</v>
      </c>
      <c r="G4521" s="170" t="s">
        <v>185</v>
      </c>
      <c r="H4521" s="210"/>
      <c r="I4521" s="197"/>
    </row>
    <row r="4522" spans="1:9" x14ac:dyDescent="0.25">
      <c r="A4522" s="197"/>
      <c r="B4522" s="221" t="s">
        <v>81</v>
      </c>
      <c r="C4522" s="110">
        <f>+VLOOKUP(B4522,MO!$D$13:$E$80,2,FALSE)</f>
        <v>94900</v>
      </c>
      <c r="D4522" s="222">
        <v>0.85</v>
      </c>
      <c r="E4522" s="372">
        <f t="shared" ref="E4522:E4523" si="112">C4522+(C4522*D4522)</f>
        <v>175565</v>
      </c>
      <c r="F4522" s="172">
        <v>30</v>
      </c>
      <c r="G4522" s="377">
        <f t="shared" ref="G4522:G4523" si="113">+E4522/F4522</f>
        <v>5852.166666666667</v>
      </c>
      <c r="H4522" s="878"/>
      <c r="I4522" s="197"/>
    </row>
    <row r="4523" spans="1:9" x14ac:dyDescent="0.25">
      <c r="A4523" s="197"/>
      <c r="B4523" s="221" t="s">
        <v>85</v>
      </c>
      <c r="C4523" s="110">
        <f>+VLOOKUP(B4523,MO!$D$13:$E$80,2,FALSE)</f>
        <v>47450</v>
      </c>
      <c r="D4523" s="222">
        <v>0.85</v>
      </c>
      <c r="E4523" s="372">
        <f t="shared" si="112"/>
        <v>87782.5</v>
      </c>
      <c r="F4523" s="172">
        <f t="shared" ref="F4523" si="114">+F4522</f>
        <v>30</v>
      </c>
      <c r="G4523" s="377">
        <f t="shared" si="113"/>
        <v>2926.0833333333335</v>
      </c>
      <c r="H4523" s="879"/>
      <c r="I4523" s="197"/>
    </row>
    <row r="4524" spans="1:9" x14ac:dyDescent="0.25">
      <c r="A4524" s="197"/>
      <c r="B4524" s="223"/>
      <c r="C4524" s="110"/>
      <c r="D4524" s="222"/>
      <c r="E4524" s="372"/>
      <c r="F4524" s="172"/>
      <c r="G4524" s="377">
        <v>0</v>
      </c>
      <c r="H4524" s="880"/>
      <c r="I4524" s="197"/>
    </row>
    <row r="4525" spans="1:9" x14ac:dyDescent="0.25">
      <c r="A4525" s="197"/>
      <c r="B4525" s="203"/>
      <c r="C4525" s="65"/>
      <c r="D4525" s="66"/>
      <c r="E4525" s="66"/>
      <c r="F4525" s="67"/>
      <c r="G4525" s="115" t="s">
        <v>165</v>
      </c>
      <c r="H4525" s="373">
        <f>+SUM(G4522:G4524)</f>
        <v>8778.25</v>
      </c>
      <c r="I4525" s="197"/>
    </row>
    <row r="4526" spans="1:9" x14ac:dyDescent="0.25">
      <c r="A4526" s="197"/>
      <c r="B4526" s="203"/>
      <c r="C4526" s="65"/>
      <c r="D4526" s="66"/>
      <c r="E4526" s="66"/>
      <c r="F4526" s="67"/>
      <c r="G4526" s="65"/>
      <c r="H4526" s="225"/>
      <c r="I4526" s="197"/>
    </row>
    <row r="4527" spans="1:9" ht="15.75" x14ac:dyDescent="0.25">
      <c r="A4527" s="197"/>
      <c r="B4527" s="203"/>
      <c r="C4527" s="65"/>
      <c r="D4527" s="66"/>
      <c r="E4527" s="66"/>
      <c r="F4527" s="117" t="s">
        <v>186</v>
      </c>
      <c r="G4527" s="118"/>
      <c r="H4527" s="119">
        <f>ROUND(H4525+H4518+H4511+H4499,0)</f>
        <v>22002</v>
      </c>
      <c r="I4527" s="197"/>
    </row>
    <row r="4528" spans="1:9" x14ac:dyDescent="0.25">
      <c r="A4528" s="197"/>
      <c r="B4528" s="203"/>
      <c r="C4528" s="65"/>
      <c r="D4528" s="66"/>
      <c r="E4528" s="66"/>
      <c r="F4528" s="67"/>
      <c r="G4528" s="65"/>
      <c r="H4528" s="204"/>
      <c r="I4528" s="197"/>
    </row>
    <row r="4529" spans="1:9" x14ac:dyDescent="0.25">
      <c r="A4529" s="197"/>
      <c r="B4529" s="208" t="s">
        <v>187</v>
      </c>
      <c r="C4529" s="65"/>
      <c r="D4529" s="66"/>
      <c r="E4529" s="66"/>
      <c r="F4529" s="67"/>
      <c r="G4529" s="65"/>
      <c r="H4529" s="204"/>
      <c r="I4529" s="197"/>
    </row>
    <row r="4530" spans="1:9" x14ac:dyDescent="0.25">
      <c r="A4530" s="197"/>
      <c r="B4530" s="226" t="s">
        <v>31</v>
      </c>
      <c r="C4530" s="121"/>
      <c r="D4530" s="122"/>
      <c r="E4530" s="122"/>
      <c r="F4530" s="123" t="s">
        <v>72</v>
      </c>
      <c r="G4530" s="124"/>
      <c r="H4530" s="210"/>
      <c r="I4530" s="197"/>
    </row>
    <row r="4531" spans="1:9" x14ac:dyDescent="0.25">
      <c r="A4531" s="197"/>
      <c r="B4531" s="851" t="s">
        <v>24</v>
      </c>
      <c r="C4531" s="851"/>
      <c r="D4531" s="125"/>
      <c r="E4531" s="125"/>
      <c r="F4531" s="126">
        <f>F4464</f>
        <v>0.2</v>
      </c>
      <c r="G4531" s="127"/>
      <c r="H4531" s="378">
        <f>H4527*F4531</f>
        <v>4400.4000000000005</v>
      </c>
      <c r="I4531" s="197"/>
    </row>
    <row r="4532" spans="1:9" x14ac:dyDescent="0.25">
      <c r="A4532" s="197"/>
      <c r="B4532" s="851" t="s">
        <v>25</v>
      </c>
      <c r="C4532" s="851"/>
      <c r="D4532" s="125"/>
      <c r="E4532" s="125"/>
      <c r="F4532" s="126">
        <f t="shared" ref="F4532:F4533" si="115">F4465</f>
        <v>0.05</v>
      </c>
      <c r="G4532" s="127"/>
      <c r="H4532" s="378">
        <f>H4527*F4532</f>
        <v>1100.1000000000001</v>
      </c>
      <c r="I4532" s="197"/>
    </row>
    <row r="4533" spans="1:9" x14ac:dyDescent="0.25">
      <c r="A4533" s="197"/>
      <c r="B4533" s="852" t="s">
        <v>27</v>
      </c>
      <c r="C4533" s="852"/>
      <c r="D4533" s="125"/>
      <c r="E4533" s="125"/>
      <c r="F4533" s="126">
        <f t="shared" si="115"/>
        <v>0.05</v>
      </c>
      <c r="G4533" s="127"/>
      <c r="H4533" s="378">
        <f>H4527*F4533</f>
        <v>1100.1000000000001</v>
      </c>
      <c r="I4533" s="197"/>
    </row>
    <row r="4534" spans="1:9" x14ac:dyDescent="0.25">
      <c r="A4534" s="197"/>
      <c r="B4534" s="203"/>
      <c r="C4534" s="65"/>
      <c r="D4534" s="66"/>
      <c r="E4534" s="66"/>
      <c r="F4534" s="67"/>
      <c r="G4534" s="115" t="s">
        <v>165</v>
      </c>
      <c r="H4534" s="373">
        <f>+SUM(H4531:H4533)</f>
        <v>6600.6000000000013</v>
      </c>
      <c r="I4534" s="197"/>
    </row>
    <row r="4535" spans="1:9" x14ac:dyDescent="0.25">
      <c r="A4535" s="197"/>
      <c r="B4535" s="203"/>
      <c r="C4535" s="65"/>
      <c r="D4535" s="66"/>
      <c r="E4535" s="66"/>
      <c r="F4535" s="67"/>
      <c r="G4535" s="65"/>
      <c r="H4535" s="204"/>
      <c r="I4535" s="197"/>
    </row>
    <row r="4536" spans="1:9" x14ac:dyDescent="0.25">
      <c r="A4536" s="197"/>
      <c r="B4536" s="203"/>
      <c r="C4536" s="129" t="s">
        <v>188</v>
      </c>
      <c r="D4536" s="66"/>
      <c r="E4536" s="66"/>
      <c r="F4536" s="117" t="s">
        <v>189</v>
      </c>
      <c r="G4536" s="118"/>
      <c r="H4536" s="379">
        <f>H4527+H4534</f>
        <v>28602.600000000002</v>
      </c>
      <c r="I4536" s="197"/>
    </row>
    <row r="4537" spans="1:9" x14ac:dyDescent="0.25">
      <c r="A4537" s="197"/>
      <c r="B4537" s="229"/>
      <c r="C4537" s="185"/>
      <c r="D4537" s="185"/>
      <c r="E4537" s="185"/>
      <c r="F4537" s="185"/>
      <c r="G4537" s="185"/>
      <c r="H4537" s="230"/>
      <c r="I4537" s="197"/>
    </row>
    <row r="4538" spans="1:9" x14ac:dyDescent="0.25">
      <c r="A4538" s="197"/>
      <c r="B4538" s="229"/>
      <c r="C4538" s="185"/>
      <c r="D4538" s="185"/>
      <c r="E4538" s="185"/>
      <c r="F4538" s="134" t="s">
        <v>190</v>
      </c>
      <c r="G4538" s="185"/>
      <c r="H4538" s="230"/>
      <c r="I4538" s="197"/>
    </row>
    <row r="4539" spans="1:9" x14ac:dyDescent="0.25">
      <c r="A4539" s="197"/>
      <c r="B4539" s="229"/>
      <c r="C4539" s="185"/>
      <c r="D4539" s="185"/>
      <c r="E4539" s="185"/>
      <c r="F4539" s="134" t="s">
        <v>191</v>
      </c>
      <c r="G4539" s="185"/>
      <c r="H4539" s="230"/>
      <c r="I4539" s="197"/>
    </row>
    <row r="4540" spans="1:9" x14ac:dyDescent="0.25">
      <c r="A4540" s="197"/>
      <c r="B4540" s="229"/>
      <c r="C4540" s="185"/>
      <c r="D4540" s="185"/>
      <c r="E4540" s="185"/>
      <c r="F4540" s="134" t="s">
        <v>192</v>
      </c>
      <c r="G4540" s="185"/>
      <c r="H4540" s="230"/>
      <c r="I4540" s="197"/>
    </row>
    <row r="4541" spans="1:9" x14ac:dyDescent="0.25">
      <c r="A4541" s="197"/>
      <c r="B4541" s="229"/>
      <c r="C4541" s="185"/>
      <c r="D4541" s="185"/>
      <c r="E4541" s="185"/>
      <c r="F4541" s="134" t="s">
        <v>193</v>
      </c>
      <c r="G4541" s="185"/>
      <c r="H4541" s="230"/>
      <c r="I4541" s="197"/>
    </row>
    <row r="4542" spans="1:9" x14ac:dyDescent="0.25">
      <c r="A4542" s="197"/>
      <c r="B4542" s="229"/>
      <c r="C4542" s="185"/>
      <c r="D4542" s="185"/>
      <c r="E4542" s="185"/>
      <c r="F4542" s="185"/>
      <c r="G4542" s="185"/>
      <c r="H4542" s="230"/>
      <c r="I4542" s="197"/>
    </row>
    <row r="4543" spans="1:9" x14ac:dyDescent="0.25">
      <c r="A4543" s="197"/>
      <c r="B4543" s="229"/>
      <c r="C4543" s="135" t="s">
        <v>194</v>
      </c>
      <c r="D4543" s="185"/>
      <c r="E4543" s="185"/>
      <c r="F4543" s="185"/>
      <c r="G4543" s="185"/>
      <c r="H4543" s="230"/>
      <c r="I4543" s="197"/>
    </row>
    <row r="4544" spans="1:9" x14ac:dyDescent="0.25">
      <c r="A4544" s="197"/>
      <c r="B4544" s="229"/>
      <c r="C4544" s="136" t="s">
        <v>195</v>
      </c>
      <c r="D4544" s="185"/>
      <c r="E4544" s="185"/>
      <c r="F4544" s="185"/>
      <c r="G4544" s="185"/>
      <c r="H4544" s="230"/>
      <c r="I4544" s="197"/>
    </row>
    <row r="4545" spans="1:9" x14ac:dyDescent="0.25">
      <c r="A4545" s="197"/>
      <c r="B4545" s="229"/>
      <c r="C4545" s="137">
        <v>1</v>
      </c>
      <c r="D4545" s="185"/>
      <c r="E4545" s="185"/>
      <c r="F4545" s="185"/>
      <c r="G4545" s="185"/>
      <c r="H4545" s="230"/>
      <c r="I4545" s="197"/>
    </row>
    <row r="4546" spans="1:9" x14ac:dyDescent="0.25">
      <c r="A4546" s="197"/>
      <c r="B4546" s="229"/>
      <c r="C4546" s="137">
        <v>2</v>
      </c>
      <c r="D4546" s="185"/>
      <c r="E4546" s="185"/>
      <c r="F4546" s="185"/>
      <c r="G4546" s="185"/>
      <c r="H4546" s="230"/>
      <c r="I4546" s="197"/>
    </row>
    <row r="4547" spans="1:9" x14ac:dyDescent="0.25">
      <c r="A4547" s="197"/>
      <c r="B4547" s="229"/>
      <c r="C4547" s="137">
        <v>3</v>
      </c>
      <c r="D4547" s="185"/>
      <c r="E4547" s="185"/>
      <c r="F4547" s="185"/>
      <c r="G4547" s="185"/>
      <c r="H4547" s="230"/>
      <c r="I4547" s="197"/>
    </row>
    <row r="4548" spans="1:9" x14ac:dyDescent="0.25">
      <c r="A4548" s="197"/>
      <c r="B4548" s="229"/>
      <c r="C4548" s="137"/>
      <c r="D4548" s="185"/>
      <c r="E4548" s="185"/>
      <c r="F4548" s="134" t="s">
        <v>190</v>
      </c>
      <c r="G4548" s="185"/>
      <c r="H4548" s="230"/>
      <c r="I4548" s="197"/>
    </row>
    <row r="4549" spans="1:9" x14ac:dyDescent="0.25">
      <c r="A4549" s="197"/>
      <c r="B4549" s="229"/>
      <c r="C4549" s="185"/>
      <c r="D4549" s="185"/>
      <c r="E4549" s="185"/>
      <c r="F4549" s="134" t="s">
        <v>191</v>
      </c>
      <c r="G4549" s="185"/>
      <c r="H4549" s="230"/>
      <c r="I4549" s="197"/>
    </row>
    <row r="4550" spans="1:9" x14ac:dyDescent="0.25">
      <c r="A4550" s="197"/>
      <c r="B4550" s="229"/>
      <c r="C4550" s="185"/>
      <c r="D4550" s="185"/>
      <c r="E4550" s="185"/>
      <c r="F4550" s="134" t="s">
        <v>196</v>
      </c>
      <c r="G4550" s="185"/>
      <c r="H4550" s="230"/>
      <c r="I4550" s="197"/>
    </row>
    <row r="4551" spans="1:9" x14ac:dyDescent="0.25">
      <c r="A4551" s="197"/>
      <c r="B4551" s="229"/>
      <c r="C4551" s="185"/>
      <c r="D4551" s="185"/>
      <c r="E4551" s="185"/>
      <c r="F4551" s="134" t="s">
        <v>193</v>
      </c>
      <c r="G4551" s="185"/>
      <c r="H4551" s="230"/>
      <c r="I4551" s="197"/>
    </row>
    <row r="4552" spans="1:9" x14ac:dyDescent="0.25">
      <c r="A4552" s="197"/>
      <c r="B4552" s="231"/>
      <c r="C4552" s="197"/>
      <c r="D4552" s="197"/>
      <c r="E4552" s="197"/>
      <c r="F4552" s="197"/>
      <c r="G4552" s="197"/>
      <c r="H4552" s="232"/>
      <c r="I4552" s="197"/>
    </row>
    <row r="4553" spans="1:9" s="197" customFormat="1" x14ac:dyDescent="0.25">
      <c r="B4553" s="853"/>
      <c r="C4553" s="854"/>
      <c r="D4553" s="859" t="s">
        <v>148</v>
      </c>
      <c r="E4553" s="860"/>
      <c r="F4553" s="861"/>
      <c r="G4553" s="198" t="s">
        <v>149</v>
      </c>
      <c r="H4553" s="199" t="s">
        <v>150</v>
      </c>
    </row>
    <row r="4554" spans="1:9" s="197" customFormat="1" x14ac:dyDescent="0.25">
      <c r="B4554" s="855"/>
      <c r="C4554" s="856"/>
      <c r="D4554" s="862"/>
      <c r="E4554" s="863"/>
      <c r="F4554" s="864"/>
      <c r="G4554" s="59" t="s">
        <v>151</v>
      </c>
      <c r="H4554" s="200"/>
    </row>
    <row r="4555" spans="1:9" s="197" customFormat="1" x14ac:dyDescent="0.25">
      <c r="B4555" s="855"/>
      <c r="C4555" s="856"/>
      <c r="D4555" s="862"/>
      <c r="E4555" s="863"/>
      <c r="F4555" s="864"/>
      <c r="G4555" s="59" t="s">
        <v>152</v>
      </c>
      <c r="H4555" s="201">
        <v>44901</v>
      </c>
    </row>
    <row r="4556" spans="1:9" s="197" customFormat="1" x14ac:dyDescent="0.25">
      <c r="B4556" s="857"/>
      <c r="C4556" s="858"/>
      <c r="D4556" s="865"/>
      <c r="E4556" s="866"/>
      <c r="F4556" s="867"/>
      <c r="G4556" s="62"/>
      <c r="H4556" s="202"/>
    </row>
    <row r="4557" spans="1:9" s="197" customFormat="1" x14ac:dyDescent="0.25">
      <c r="B4557" s="203"/>
      <c r="C4557" s="65"/>
      <c r="D4557" s="66"/>
      <c r="E4557" s="66"/>
      <c r="F4557" s="67"/>
      <c r="G4557" s="65"/>
      <c r="H4557" s="204"/>
    </row>
    <row r="4558" spans="1:9" s="197" customFormat="1" x14ac:dyDescent="0.25">
      <c r="B4558" s="205" t="s">
        <v>153</v>
      </c>
      <c r="C4558" s="927" t="str">
        <f>VLOOKUP(B4559,'BALANCE GENERAL'!$B:$G,5,FALSE)</f>
        <v>Suministro e instalacion punto sanitario 4"</v>
      </c>
      <c r="D4558" s="928"/>
      <c r="E4558" s="928"/>
      <c r="F4558" s="928"/>
      <c r="G4558" s="929"/>
      <c r="H4558" s="206" t="s">
        <v>154</v>
      </c>
    </row>
    <row r="4559" spans="1:9" s="197" customFormat="1" x14ac:dyDescent="0.25">
      <c r="B4559" s="648" t="str">
        <f>+I14.03.1</f>
        <v>14.03.1</v>
      </c>
      <c r="C4559" s="930"/>
      <c r="D4559" s="931"/>
      <c r="E4559" s="931"/>
      <c r="F4559" s="931"/>
      <c r="G4559" s="932"/>
      <c r="H4559" s="206" t="str">
        <f>VLOOKUP(B4559,'BALANCE GENERAL'!$B:$G,6,FALSE)</f>
        <v>UND</v>
      </c>
    </row>
    <row r="4560" spans="1:9" s="197" customFormat="1" x14ac:dyDescent="0.25">
      <c r="B4560" s="208" t="s">
        <v>155</v>
      </c>
      <c r="C4560" s="65"/>
      <c r="D4560" s="66"/>
      <c r="E4560" s="66"/>
      <c r="F4560" s="67"/>
      <c r="G4560" s="65"/>
      <c r="H4560" s="204"/>
    </row>
    <row r="4561" spans="2:8" s="197" customFormat="1" x14ac:dyDescent="0.25">
      <c r="B4561" s="209" t="s">
        <v>156</v>
      </c>
      <c r="C4561" s="74"/>
      <c r="D4561" s="75" t="s">
        <v>157</v>
      </c>
      <c r="E4561" s="75" t="s">
        <v>158</v>
      </c>
      <c r="F4561" s="75" t="s">
        <v>159</v>
      </c>
      <c r="G4561" s="76" t="s">
        <v>160</v>
      </c>
      <c r="H4561" s="210"/>
    </row>
    <row r="4562" spans="2:8" s="197" customFormat="1" ht="15" customHeight="1" x14ac:dyDescent="0.25">
      <c r="B4562" s="872" t="s">
        <v>161</v>
      </c>
      <c r="C4562" s="872"/>
      <c r="D4562" s="157" t="s">
        <v>162</v>
      </c>
      <c r="E4562" s="314">
        <v>0.05</v>
      </c>
      <c r="F4562" s="313">
        <f>+H4592</f>
        <v>26334.75</v>
      </c>
      <c r="G4562" s="315">
        <f>F4562*E4562</f>
        <v>1316.7375000000002</v>
      </c>
      <c r="H4562" s="878"/>
    </row>
    <row r="4563" spans="2:8" s="197" customFormat="1" x14ac:dyDescent="0.25">
      <c r="B4563" s="872"/>
      <c r="C4563" s="872"/>
      <c r="D4563" s="157"/>
      <c r="E4563" s="339"/>
      <c r="F4563" s="369"/>
      <c r="G4563" s="372">
        <f>+F4563*E4563</f>
        <v>0</v>
      </c>
      <c r="H4563" s="879"/>
    </row>
    <row r="4564" spans="2:8" s="197" customFormat="1" x14ac:dyDescent="0.25">
      <c r="B4564" s="869"/>
      <c r="C4564" s="869"/>
      <c r="D4564" s="98"/>
      <c r="E4564" s="98"/>
      <c r="F4564" s="371"/>
      <c r="G4564" s="372">
        <f>+F4564*E4564</f>
        <v>0</v>
      </c>
      <c r="H4564" s="879"/>
    </row>
    <row r="4565" spans="2:8" s="197" customFormat="1" ht="15" customHeight="1" x14ac:dyDescent="0.25">
      <c r="B4565" s="872"/>
      <c r="C4565" s="872"/>
      <c r="D4565" s="98"/>
      <c r="E4565" s="98"/>
      <c r="F4565" s="371"/>
      <c r="G4565" s="372">
        <f>+F4565*E4565</f>
        <v>0</v>
      </c>
      <c r="H4565" s="880"/>
    </row>
    <row r="4566" spans="2:8" s="197" customFormat="1" x14ac:dyDescent="0.25">
      <c r="B4566" s="213"/>
      <c r="C4566" s="175"/>
      <c r="D4566" s="176"/>
      <c r="E4566" s="176"/>
      <c r="F4566" s="177"/>
      <c r="G4566" s="178" t="s">
        <v>165</v>
      </c>
      <c r="H4566" s="373">
        <f>+SUM(G4562:G4565)</f>
        <v>1316.7375000000002</v>
      </c>
    </row>
    <row r="4567" spans="2:8" s="197" customFormat="1" x14ac:dyDescent="0.25">
      <c r="B4567" s="213"/>
      <c r="C4567" s="175"/>
      <c r="D4567" s="176"/>
      <c r="E4567" s="176"/>
      <c r="F4567" s="177"/>
      <c r="G4567" s="175"/>
      <c r="H4567" s="204"/>
    </row>
    <row r="4568" spans="2:8" s="197" customFormat="1" x14ac:dyDescent="0.25">
      <c r="B4568" s="216" t="s">
        <v>166</v>
      </c>
      <c r="C4568" s="175"/>
      <c r="D4568" s="176"/>
      <c r="E4568" s="176"/>
      <c r="F4568" s="177"/>
      <c r="G4568" s="175"/>
      <c r="H4568" s="204"/>
    </row>
    <row r="4569" spans="2:8" s="197" customFormat="1" x14ac:dyDescent="0.25">
      <c r="B4569" s="209" t="s">
        <v>156</v>
      </c>
      <c r="C4569" s="74"/>
      <c r="D4569" s="75" t="s">
        <v>157</v>
      </c>
      <c r="E4569" s="75" t="s">
        <v>158</v>
      </c>
      <c r="F4569" s="158" t="s">
        <v>160</v>
      </c>
      <c r="G4569" s="76" t="s">
        <v>167</v>
      </c>
      <c r="H4569" s="210"/>
    </row>
    <row r="4570" spans="2:8" s="197" customFormat="1" x14ac:dyDescent="0.25">
      <c r="B4570" s="876" t="s">
        <v>318</v>
      </c>
      <c r="C4570" s="881"/>
      <c r="D4570" s="300" t="s">
        <v>20</v>
      </c>
      <c r="E4570" s="300">
        <v>1.6666666666666666E-2</v>
      </c>
      <c r="F4570" s="374">
        <v>49000</v>
      </c>
      <c r="G4570" s="375">
        <f t="shared" ref="G4570:G4577" si="116">F4570*E4570</f>
        <v>816.66666666666663</v>
      </c>
      <c r="H4570" s="878"/>
    </row>
    <row r="4571" spans="2:8" s="197" customFormat="1" ht="15" customHeight="1" x14ac:dyDescent="0.25">
      <c r="B4571" s="877" t="s">
        <v>587</v>
      </c>
      <c r="C4571" s="877"/>
      <c r="D4571" s="380" t="s">
        <v>314</v>
      </c>
      <c r="E4571" s="381">
        <v>1</v>
      </c>
      <c r="F4571" s="382">
        <f>9484.7*1.04*2</f>
        <v>19728.176000000003</v>
      </c>
      <c r="G4571" s="383">
        <f t="shared" si="116"/>
        <v>19728.176000000003</v>
      </c>
      <c r="H4571" s="879"/>
    </row>
    <row r="4572" spans="2:8" s="197" customFormat="1" ht="15" customHeight="1" x14ac:dyDescent="0.25">
      <c r="B4572" s="915" t="s">
        <v>320</v>
      </c>
      <c r="C4572" s="918"/>
      <c r="D4572" s="157" t="s">
        <v>20</v>
      </c>
      <c r="E4572" s="340">
        <f>+E4570/2</f>
        <v>8.3333333333333332E-3</v>
      </c>
      <c r="F4572" s="369">
        <v>95000</v>
      </c>
      <c r="G4572" s="372">
        <f t="shared" si="116"/>
        <v>791.66666666666663</v>
      </c>
      <c r="H4572" s="879"/>
    </row>
    <row r="4573" spans="2:8" s="197" customFormat="1" x14ac:dyDescent="0.25">
      <c r="B4573" s="919"/>
      <c r="C4573" s="918"/>
      <c r="D4573" s="157"/>
      <c r="E4573" s="312"/>
      <c r="F4573" s="370"/>
      <c r="G4573" s="372">
        <f t="shared" si="116"/>
        <v>0</v>
      </c>
      <c r="H4573" s="879"/>
    </row>
    <row r="4574" spans="2:8" s="197" customFormat="1" x14ac:dyDescent="0.25">
      <c r="B4574" s="869"/>
      <c r="C4574" s="869"/>
      <c r="D4574" s="157"/>
      <c r="E4574" s="157"/>
      <c r="F4574" s="164"/>
      <c r="G4574" s="372">
        <f t="shared" si="116"/>
        <v>0</v>
      </c>
      <c r="H4574" s="879"/>
    </row>
    <row r="4575" spans="2:8" s="197" customFormat="1" ht="15" customHeight="1" x14ac:dyDescent="0.25">
      <c r="B4575" s="869"/>
      <c r="C4575" s="869"/>
      <c r="D4575" s="157"/>
      <c r="E4575" s="157"/>
      <c r="F4575" s="164"/>
      <c r="G4575" s="372">
        <f t="shared" si="116"/>
        <v>0</v>
      </c>
      <c r="H4575" s="879"/>
    </row>
    <row r="4576" spans="2:8" s="197" customFormat="1" x14ac:dyDescent="0.25">
      <c r="B4576" s="875"/>
      <c r="C4576" s="875"/>
      <c r="D4576" s="157"/>
      <c r="E4576" s="157"/>
      <c r="F4576" s="370"/>
      <c r="G4576" s="372">
        <f t="shared" si="116"/>
        <v>0</v>
      </c>
      <c r="H4576" s="879"/>
    </row>
    <row r="4577" spans="2:8" s="197" customFormat="1" x14ac:dyDescent="0.25">
      <c r="B4577" s="875"/>
      <c r="C4577" s="875"/>
      <c r="D4577" s="157"/>
      <c r="E4577" s="157"/>
      <c r="F4577" s="370"/>
      <c r="G4577" s="372">
        <f t="shared" si="116"/>
        <v>0</v>
      </c>
      <c r="H4577" s="880"/>
    </row>
    <row r="4578" spans="2:8" s="197" customFormat="1" x14ac:dyDescent="0.25">
      <c r="B4578" s="213"/>
      <c r="C4578" s="175"/>
      <c r="D4578" s="176"/>
      <c r="E4578" s="176"/>
      <c r="F4578" s="177"/>
      <c r="G4578" s="178" t="s">
        <v>165</v>
      </c>
      <c r="H4578" s="373">
        <f>+SUM(G4570:G4577)</f>
        <v>21336.509333333339</v>
      </c>
    </row>
    <row r="4579" spans="2:8" s="197" customFormat="1" x14ac:dyDescent="0.25">
      <c r="B4579" s="213"/>
      <c r="C4579" s="175"/>
      <c r="D4579" s="176"/>
      <c r="E4579" s="176"/>
      <c r="F4579" s="177"/>
      <c r="G4579" s="175"/>
      <c r="H4579" s="204"/>
    </row>
    <row r="4580" spans="2:8" s="197" customFormat="1" x14ac:dyDescent="0.25">
      <c r="B4580" s="216" t="s">
        <v>174</v>
      </c>
      <c r="C4580" s="175"/>
      <c r="D4580" s="176"/>
      <c r="E4580" s="176"/>
      <c r="F4580" s="177"/>
      <c r="G4580" s="175"/>
      <c r="H4580" s="204"/>
    </row>
    <row r="4581" spans="2:8" s="197" customFormat="1" x14ac:dyDescent="0.25">
      <c r="B4581" s="209" t="s">
        <v>156</v>
      </c>
      <c r="C4581" s="74"/>
      <c r="D4581" s="75" t="s">
        <v>175</v>
      </c>
      <c r="E4581" s="75" t="s">
        <v>176</v>
      </c>
      <c r="F4581" s="158" t="s">
        <v>177</v>
      </c>
      <c r="G4581" s="76" t="s">
        <v>178</v>
      </c>
      <c r="H4581" s="218" t="s">
        <v>160</v>
      </c>
    </row>
    <row r="4582" spans="2:8" s="197" customFormat="1" x14ac:dyDescent="0.25">
      <c r="B4582" s="876"/>
      <c r="C4582" s="876"/>
      <c r="D4582" s="157"/>
      <c r="E4582" s="165"/>
      <c r="F4582" s="166"/>
      <c r="G4582" s="372">
        <f>F4582*E4582</f>
        <v>0</v>
      </c>
      <c r="H4582" s="376">
        <f>+E4582*F4582*G4582</f>
        <v>0</v>
      </c>
    </row>
    <row r="4583" spans="2:8" s="197" customFormat="1" x14ac:dyDescent="0.25">
      <c r="B4583" s="869"/>
      <c r="C4583" s="869"/>
      <c r="D4583" s="157"/>
      <c r="E4583" s="165"/>
      <c r="F4583" s="167"/>
      <c r="G4583" s="372">
        <f>F4583*E4583</f>
        <v>0</v>
      </c>
      <c r="H4583" s="376">
        <f>+E4583*F4583*G4583</f>
        <v>0</v>
      </c>
    </row>
    <row r="4584" spans="2:8" s="197" customFormat="1" x14ac:dyDescent="0.25">
      <c r="B4584" s="875"/>
      <c r="C4584" s="875"/>
      <c r="D4584" s="157"/>
      <c r="E4584" s="165"/>
      <c r="F4584" s="168"/>
      <c r="G4584" s="372">
        <f>F4584*E4584</f>
        <v>0</v>
      </c>
      <c r="H4584" s="376">
        <f>+E4584*F4584*G4584</f>
        <v>0</v>
      </c>
    </row>
    <row r="4585" spans="2:8" s="197" customFormat="1" x14ac:dyDescent="0.25">
      <c r="B4585" s="213"/>
      <c r="C4585" s="175"/>
      <c r="D4585" s="176"/>
      <c r="E4585" s="176"/>
      <c r="F4585" s="177"/>
      <c r="G4585" s="178" t="s">
        <v>165</v>
      </c>
      <c r="H4585" s="373">
        <f>+SUM(H4582:H4584)</f>
        <v>0</v>
      </c>
    </row>
    <row r="4586" spans="2:8" s="197" customFormat="1" x14ac:dyDescent="0.25">
      <c r="B4586" s="213"/>
      <c r="C4586" s="175"/>
      <c r="D4586" s="176"/>
      <c r="E4586" s="176"/>
      <c r="F4586" s="177"/>
      <c r="G4586" s="175"/>
      <c r="H4586" s="204"/>
    </row>
    <row r="4587" spans="2:8" s="197" customFormat="1" x14ac:dyDescent="0.25">
      <c r="B4587" s="216" t="s">
        <v>179</v>
      </c>
      <c r="C4587" s="175"/>
      <c r="D4587" s="176"/>
      <c r="E4587" s="176"/>
      <c r="F4587" s="177"/>
      <c r="G4587" s="175"/>
      <c r="H4587" s="204"/>
    </row>
    <row r="4588" spans="2:8" s="197" customFormat="1" x14ac:dyDescent="0.25">
      <c r="B4588" s="220" t="s">
        <v>180</v>
      </c>
      <c r="C4588" s="169" t="s">
        <v>181</v>
      </c>
      <c r="D4588" s="75" t="s">
        <v>182</v>
      </c>
      <c r="E4588" s="75" t="s">
        <v>183</v>
      </c>
      <c r="F4588" s="158" t="s">
        <v>184</v>
      </c>
      <c r="G4588" s="170" t="s">
        <v>185</v>
      </c>
      <c r="H4588" s="210"/>
    </row>
    <row r="4589" spans="2:8" s="197" customFormat="1" x14ac:dyDescent="0.25">
      <c r="B4589" s="221" t="s">
        <v>81</v>
      </c>
      <c r="C4589" s="110">
        <f>+VLOOKUP(B4589,MO!$D$13:$E$80,2,FALSE)</f>
        <v>94900</v>
      </c>
      <c r="D4589" s="222">
        <v>0.85</v>
      </c>
      <c r="E4589" s="372">
        <f>C4589+(C4589*D4589)</f>
        <v>175565</v>
      </c>
      <c r="F4589" s="172">
        <v>10</v>
      </c>
      <c r="G4589" s="377">
        <f>+E4589/F4589</f>
        <v>17556.5</v>
      </c>
      <c r="H4589" s="878"/>
    </row>
    <row r="4590" spans="2:8" s="197" customFormat="1" x14ac:dyDescent="0.25">
      <c r="B4590" s="221" t="s">
        <v>85</v>
      </c>
      <c r="C4590" s="110">
        <f>+VLOOKUP(B4590,MO!$D$13:$E$80,2,FALSE)</f>
        <v>47450</v>
      </c>
      <c r="D4590" s="222">
        <v>0.85</v>
      </c>
      <c r="E4590" s="372">
        <f>C4590+(C4590*D4590)</f>
        <v>87782.5</v>
      </c>
      <c r="F4590" s="172">
        <f>+F4589</f>
        <v>10</v>
      </c>
      <c r="G4590" s="377">
        <f>+E4590/F4590</f>
        <v>8778.25</v>
      </c>
      <c r="H4590" s="879"/>
    </row>
    <row r="4591" spans="2:8" s="197" customFormat="1" x14ac:dyDescent="0.25">
      <c r="B4591" s="223"/>
      <c r="C4591" s="110"/>
      <c r="D4591" s="222"/>
      <c r="E4591" s="224"/>
      <c r="F4591" s="172"/>
      <c r="G4591" s="377"/>
      <c r="H4591" s="880"/>
    </row>
    <row r="4592" spans="2:8" s="197" customFormat="1" x14ac:dyDescent="0.25">
      <c r="B4592" s="203"/>
      <c r="C4592" s="65"/>
      <c r="D4592" s="66"/>
      <c r="E4592" s="66"/>
      <c r="F4592" s="67"/>
      <c r="G4592" s="115" t="s">
        <v>165</v>
      </c>
      <c r="H4592" s="373">
        <f>+SUM(G4589:G4591)</f>
        <v>26334.75</v>
      </c>
    </row>
    <row r="4593" spans="2:8" s="197" customFormat="1" x14ac:dyDescent="0.25">
      <c r="B4593" s="203"/>
      <c r="C4593" s="65"/>
      <c r="D4593" s="66"/>
      <c r="E4593" s="66"/>
      <c r="F4593" s="67"/>
      <c r="G4593" s="65"/>
      <c r="H4593" s="225"/>
    </row>
    <row r="4594" spans="2:8" s="197" customFormat="1" ht="15.75" x14ac:dyDescent="0.25">
      <c r="B4594" s="203"/>
      <c r="C4594" s="65"/>
      <c r="D4594" s="66"/>
      <c r="E4594" s="66"/>
      <c r="F4594" s="117" t="s">
        <v>186</v>
      </c>
      <c r="G4594" s="118"/>
      <c r="H4594" s="119">
        <f>ROUND(H4592+H4585+H4578+H4566,0)</f>
        <v>48988</v>
      </c>
    </row>
    <row r="4595" spans="2:8" s="197" customFormat="1" x14ac:dyDescent="0.25">
      <c r="B4595" s="203"/>
      <c r="C4595" s="65"/>
      <c r="D4595" s="66"/>
      <c r="E4595" s="66"/>
      <c r="F4595" s="67"/>
      <c r="G4595" s="65"/>
      <c r="H4595" s="204"/>
    </row>
    <row r="4596" spans="2:8" s="197" customFormat="1" x14ac:dyDescent="0.25">
      <c r="B4596" s="208" t="s">
        <v>187</v>
      </c>
      <c r="C4596" s="65"/>
      <c r="D4596" s="66"/>
      <c r="E4596" s="66"/>
      <c r="F4596" s="67"/>
      <c r="G4596" s="65"/>
      <c r="H4596" s="204"/>
    </row>
    <row r="4597" spans="2:8" s="197" customFormat="1" x14ac:dyDescent="0.25">
      <c r="B4597" s="226" t="s">
        <v>31</v>
      </c>
      <c r="C4597" s="121"/>
      <c r="D4597" s="122"/>
      <c r="E4597" s="122"/>
      <c r="F4597" s="123" t="s">
        <v>72</v>
      </c>
      <c r="G4597" s="124"/>
      <c r="H4597" s="210"/>
    </row>
    <row r="4598" spans="2:8" s="197" customFormat="1" x14ac:dyDescent="0.25">
      <c r="B4598" s="851" t="s">
        <v>24</v>
      </c>
      <c r="C4598" s="851"/>
      <c r="D4598" s="125"/>
      <c r="E4598" s="125"/>
      <c r="F4598" s="126">
        <f>+F4531</f>
        <v>0.2</v>
      </c>
      <c r="G4598" s="127"/>
      <c r="H4598" s="378">
        <f>H4594*F4598</f>
        <v>9797.6</v>
      </c>
    </row>
    <row r="4599" spans="2:8" s="197" customFormat="1" x14ac:dyDescent="0.25">
      <c r="B4599" s="851" t="s">
        <v>25</v>
      </c>
      <c r="C4599" s="851"/>
      <c r="D4599" s="125"/>
      <c r="E4599" s="125"/>
      <c r="F4599" s="126">
        <f>+F4532</f>
        <v>0.05</v>
      </c>
      <c r="G4599" s="127"/>
      <c r="H4599" s="378">
        <f>H4594*F4599</f>
        <v>2449.4</v>
      </c>
    </row>
    <row r="4600" spans="2:8" s="197" customFormat="1" x14ac:dyDescent="0.25">
      <c r="B4600" s="852" t="s">
        <v>27</v>
      </c>
      <c r="C4600" s="852"/>
      <c r="D4600" s="125"/>
      <c r="E4600" s="125"/>
      <c r="F4600" s="126">
        <f>+F4533</f>
        <v>0.05</v>
      </c>
      <c r="G4600" s="127"/>
      <c r="H4600" s="378">
        <f>H4594*F4600</f>
        <v>2449.4</v>
      </c>
    </row>
    <row r="4601" spans="2:8" s="197" customFormat="1" x14ac:dyDescent="0.25">
      <c r="B4601" s="203"/>
      <c r="C4601" s="65"/>
      <c r="D4601" s="66"/>
      <c r="E4601" s="66"/>
      <c r="F4601" s="67"/>
      <c r="G4601" s="115" t="s">
        <v>165</v>
      </c>
      <c r="H4601" s="373">
        <f>+SUM(H4598:H4600)</f>
        <v>14696.4</v>
      </c>
    </row>
    <row r="4602" spans="2:8" s="197" customFormat="1" x14ac:dyDescent="0.25">
      <c r="B4602" s="203"/>
      <c r="C4602" s="65"/>
      <c r="D4602" s="66"/>
      <c r="E4602" s="66"/>
      <c r="F4602" s="67"/>
      <c r="G4602" s="65"/>
      <c r="H4602" s="204"/>
    </row>
    <row r="4603" spans="2:8" s="197" customFormat="1" x14ac:dyDescent="0.25">
      <c r="B4603" s="203"/>
      <c r="C4603" s="129" t="s">
        <v>188</v>
      </c>
      <c r="D4603" s="66"/>
      <c r="E4603" s="66"/>
      <c r="F4603" s="117" t="s">
        <v>189</v>
      </c>
      <c r="G4603" s="118"/>
      <c r="H4603" s="379">
        <f>H4594+H4601</f>
        <v>63684.4</v>
      </c>
    </row>
    <row r="4604" spans="2:8" s="197" customFormat="1" x14ac:dyDescent="0.25">
      <c r="B4604" s="229"/>
      <c r="C4604" s="185"/>
      <c r="D4604" s="185"/>
      <c r="E4604" s="185"/>
      <c r="F4604" s="185"/>
      <c r="G4604" s="185"/>
      <c r="H4604" s="230"/>
    </row>
    <row r="4605" spans="2:8" s="197" customFormat="1" x14ac:dyDescent="0.25">
      <c r="B4605" s="229"/>
      <c r="C4605" s="185"/>
      <c r="D4605" s="185"/>
      <c r="E4605" s="185"/>
      <c r="F4605" s="134" t="s">
        <v>190</v>
      </c>
      <c r="G4605" s="185"/>
      <c r="H4605" s="230"/>
    </row>
    <row r="4606" spans="2:8" s="197" customFormat="1" x14ac:dyDescent="0.25">
      <c r="B4606" s="229"/>
      <c r="C4606" s="185"/>
      <c r="D4606" s="185"/>
      <c r="E4606" s="185"/>
      <c r="F4606" s="134" t="s">
        <v>191</v>
      </c>
      <c r="G4606" s="185"/>
      <c r="H4606" s="230"/>
    </row>
    <row r="4607" spans="2:8" s="197" customFormat="1" x14ac:dyDescent="0.25">
      <c r="B4607" s="229"/>
      <c r="C4607" s="185"/>
      <c r="D4607" s="185"/>
      <c r="E4607" s="185"/>
      <c r="F4607" s="134" t="s">
        <v>192</v>
      </c>
      <c r="G4607" s="185"/>
      <c r="H4607" s="230"/>
    </row>
    <row r="4608" spans="2:8" s="197" customFormat="1" x14ac:dyDescent="0.25">
      <c r="B4608" s="229"/>
      <c r="C4608" s="185"/>
      <c r="D4608" s="185"/>
      <c r="E4608" s="185"/>
      <c r="F4608" s="134" t="s">
        <v>193</v>
      </c>
      <c r="G4608" s="185"/>
      <c r="H4608" s="230"/>
    </row>
    <row r="4609" spans="1:9" s="197" customFormat="1" x14ac:dyDescent="0.25">
      <c r="B4609" s="229"/>
      <c r="C4609" s="185"/>
      <c r="D4609" s="185"/>
      <c r="E4609" s="185"/>
      <c r="F4609" s="185"/>
      <c r="G4609" s="185"/>
      <c r="H4609" s="230"/>
    </row>
    <row r="4610" spans="1:9" s="197" customFormat="1" x14ac:dyDescent="0.25">
      <c r="B4610" s="229"/>
      <c r="C4610" s="135" t="s">
        <v>194</v>
      </c>
      <c r="D4610" s="185"/>
      <c r="E4610" s="185"/>
      <c r="F4610" s="185"/>
      <c r="G4610" s="185"/>
      <c r="H4610" s="230"/>
    </row>
    <row r="4611" spans="1:9" s="197" customFormat="1" x14ac:dyDescent="0.25">
      <c r="B4611" s="229"/>
      <c r="C4611" s="136" t="s">
        <v>195</v>
      </c>
      <c r="D4611" s="185"/>
      <c r="E4611" s="185"/>
      <c r="F4611" s="185"/>
      <c r="G4611" s="185"/>
      <c r="H4611" s="230"/>
    </row>
    <row r="4612" spans="1:9" s="197" customFormat="1" x14ac:dyDescent="0.25">
      <c r="B4612" s="229"/>
      <c r="C4612" s="137">
        <v>1</v>
      </c>
      <c r="D4612" s="185"/>
      <c r="E4612" s="185"/>
      <c r="F4612" s="185"/>
      <c r="G4612" s="185"/>
      <c r="H4612" s="230"/>
    </row>
    <row r="4613" spans="1:9" s="197" customFormat="1" x14ac:dyDescent="0.25">
      <c r="B4613" s="229"/>
      <c r="C4613" s="137">
        <v>2</v>
      </c>
      <c r="D4613" s="185"/>
      <c r="E4613" s="185"/>
      <c r="F4613" s="185"/>
      <c r="G4613" s="185"/>
      <c r="H4613" s="230"/>
    </row>
    <row r="4614" spans="1:9" s="197" customFormat="1" x14ac:dyDescent="0.25">
      <c r="B4614" s="229"/>
      <c r="C4614" s="137">
        <v>3</v>
      </c>
      <c r="D4614" s="185"/>
      <c r="E4614" s="185"/>
      <c r="F4614" s="185"/>
      <c r="G4614" s="185"/>
      <c r="H4614" s="230"/>
    </row>
    <row r="4615" spans="1:9" s="197" customFormat="1" x14ac:dyDescent="0.25">
      <c r="B4615" s="229"/>
      <c r="C4615" s="137"/>
      <c r="D4615" s="185"/>
      <c r="E4615" s="185"/>
      <c r="F4615" s="134" t="s">
        <v>190</v>
      </c>
      <c r="G4615" s="185"/>
      <c r="H4615" s="230"/>
    </row>
    <row r="4616" spans="1:9" s="197" customFormat="1" x14ac:dyDescent="0.25">
      <c r="B4616" s="229"/>
      <c r="C4616" s="185"/>
      <c r="D4616" s="185"/>
      <c r="E4616" s="185"/>
      <c r="F4616" s="134" t="s">
        <v>191</v>
      </c>
      <c r="G4616" s="185"/>
      <c r="H4616" s="230"/>
    </row>
    <row r="4617" spans="1:9" s="197" customFormat="1" x14ac:dyDescent="0.25">
      <c r="B4617" s="229"/>
      <c r="C4617" s="185"/>
      <c r="D4617" s="185"/>
      <c r="E4617" s="185"/>
      <c r="F4617" s="134" t="s">
        <v>196</v>
      </c>
      <c r="G4617" s="185"/>
      <c r="H4617" s="230"/>
    </row>
    <row r="4618" spans="1:9" s="197" customFormat="1" x14ac:dyDescent="0.25">
      <c r="B4618" s="229"/>
      <c r="C4618" s="185"/>
      <c r="D4618" s="185"/>
      <c r="E4618" s="185"/>
      <c r="F4618" s="134" t="s">
        <v>193</v>
      </c>
      <c r="G4618" s="185"/>
      <c r="H4618" s="230"/>
    </row>
    <row r="4619" spans="1:9" s="197" customFormat="1" x14ac:dyDescent="0.25">
      <c r="B4619" s="231"/>
      <c r="H4619" s="232"/>
    </row>
    <row r="4624" spans="1:9" x14ac:dyDescent="0.25">
      <c r="A4624" s="267"/>
      <c r="B4624" s="984" t="e">
        <v>#VALUE!</v>
      </c>
      <c r="C4624" s="854"/>
      <c r="D4624" s="859" t="s">
        <v>148</v>
      </c>
      <c r="E4624" s="860"/>
      <c r="F4624" s="861"/>
      <c r="G4624" s="198" t="s">
        <v>149</v>
      </c>
      <c r="H4624" s="719" t="s">
        <v>150</v>
      </c>
      <c r="I4624" s="267"/>
    </row>
    <row r="4625" spans="1:9" x14ac:dyDescent="0.25">
      <c r="A4625" s="267"/>
      <c r="B4625" s="947"/>
      <c r="C4625" s="856"/>
      <c r="D4625" s="862"/>
      <c r="E4625" s="863"/>
      <c r="F4625" s="864"/>
      <c r="G4625" s="59" t="s">
        <v>151</v>
      </c>
      <c r="H4625" s="60"/>
      <c r="I4625" s="267"/>
    </row>
    <row r="4626" spans="1:9" x14ac:dyDescent="0.25">
      <c r="A4626" s="267"/>
      <c r="B4626" s="947"/>
      <c r="C4626" s="856"/>
      <c r="D4626" s="862"/>
      <c r="E4626" s="863"/>
      <c r="F4626" s="864"/>
      <c r="G4626" s="59" t="s">
        <v>152</v>
      </c>
      <c r="H4626" s="61">
        <v>44901</v>
      </c>
      <c r="I4626" s="267"/>
    </row>
    <row r="4627" spans="1:9" x14ac:dyDescent="0.25">
      <c r="A4627" s="267"/>
      <c r="B4627" s="948"/>
      <c r="C4627" s="858"/>
      <c r="D4627" s="865"/>
      <c r="E4627" s="866"/>
      <c r="F4627" s="867"/>
      <c r="G4627" s="62"/>
      <c r="H4627" s="63"/>
      <c r="I4627" s="267"/>
    </row>
    <row r="4628" spans="1:9" x14ac:dyDescent="0.25">
      <c r="A4628" s="267"/>
      <c r="B4628" s="64"/>
      <c r="C4628" s="65"/>
      <c r="D4628" s="66"/>
      <c r="E4628" s="66"/>
      <c r="F4628" s="67"/>
      <c r="G4628" s="65"/>
      <c r="H4628" s="68"/>
      <c r="I4628" s="267"/>
    </row>
    <row r="4629" spans="1:9" x14ac:dyDescent="0.25">
      <c r="A4629" s="267"/>
      <c r="B4629" s="69" t="s">
        <v>153</v>
      </c>
      <c r="C4629" s="927" t="str">
        <f>VLOOKUP(B4630,'[1]BALANCE GENERAL'!$B:$G,5,FALSE)</f>
        <v>Excavacion mecanica de material heterogéneo, bajo cualquier grado de humedad y en cualquier profunidad, incluye disposición y retiro de material sobrante a lugar autorizado.</v>
      </c>
      <c r="D4629" s="928"/>
      <c r="E4629" s="928"/>
      <c r="F4629" s="928"/>
      <c r="G4629" s="929"/>
      <c r="H4629" s="70" t="s">
        <v>154</v>
      </c>
      <c r="I4629" s="267"/>
    </row>
    <row r="4630" spans="1:9" x14ac:dyDescent="0.25">
      <c r="A4630" s="267"/>
      <c r="B4630" s="720" t="str">
        <f>+I14.04.1</f>
        <v>14.04.1</v>
      </c>
      <c r="C4630" s="930"/>
      <c r="D4630" s="931"/>
      <c r="E4630" s="931"/>
      <c r="F4630" s="931"/>
      <c r="G4630" s="932"/>
      <c r="H4630" s="70" t="str">
        <f>VLOOKUP(B4630,'[1]BALANCE GENERAL'!$B:$G,6,FALSE)</f>
        <v>M3</v>
      </c>
      <c r="I4630" s="267"/>
    </row>
    <row r="4631" spans="1:9" x14ac:dyDescent="0.25">
      <c r="A4631" s="267"/>
      <c r="B4631" s="72" t="s">
        <v>155</v>
      </c>
      <c r="C4631" s="65"/>
      <c r="D4631" s="66"/>
      <c r="E4631" s="66"/>
      <c r="F4631" s="67"/>
      <c r="G4631" s="65"/>
      <c r="H4631" s="68"/>
      <c r="I4631" s="267"/>
    </row>
    <row r="4632" spans="1:9" x14ac:dyDescent="0.25">
      <c r="A4632" s="267"/>
      <c r="B4632" s="73" t="s">
        <v>156</v>
      </c>
      <c r="C4632" s="74"/>
      <c r="D4632" s="75" t="s">
        <v>157</v>
      </c>
      <c r="E4632" s="75" t="s">
        <v>158</v>
      </c>
      <c r="F4632" s="75" t="s">
        <v>159</v>
      </c>
      <c r="G4632" s="76" t="s">
        <v>160</v>
      </c>
      <c r="H4632" s="77"/>
      <c r="I4632" s="267"/>
    </row>
    <row r="4633" spans="1:9" x14ac:dyDescent="0.25">
      <c r="A4633" s="267"/>
      <c r="B4633" s="975" t="s">
        <v>161</v>
      </c>
      <c r="C4633" s="869"/>
      <c r="D4633" s="98" t="s">
        <v>162</v>
      </c>
      <c r="E4633" s="389">
        <v>0.05</v>
      </c>
      <c r="F4633" s="371">
        <f>+H4663</f>
        <v>7022.6</v>
      </c>
      <c r="G4633" s="372">
        <f>F4633*E4633</f>
        <v>351.13000000000005</v>
      </c>
      <c r="H4633" s="951"/>
      <c r="I4633" s="267"/>
    </row>
    <row r="4634" spans="1:9" x14ac:dyDescent="0.25">
      <c r="A4634" s="267"/>
      <c r="B4634" s="975" t="s">
        <v>615</v>
      </c>
      <c r="C4634" s="869"/>
      <c r="D4634" s="98" t="s">
        <v>584</v>
      </c>
      <c r="E4634" s="387">
        <f>+F4660</f>
        <v>25</v>
      </c>
      <c r="F4634" s="371">
        <v>190000</v>
      </c>
      <c r="G4634" s="372">
        <f>+F4634/E4634</f>
        <v>7600</v>
      </c>
      <c r="H4634" s="952"/>
      <c r="I4634" s="267"/>
    </row>
    <row r="4635" spans="1:9" x14ac:dyDescent="0.25">
      <c r="A4635" s="267"/>
      <c r="B4635" s="976"/>
      <c r="C4635" s="872"/>
      <c r="D4635" s="157"/>
      <c r="E4635" s="339"/>
      <c r="F4635" s="390"/>
      <c r="G4635" s="372">
        <f>+F4635*E4635</f>
        <v>0</v>
      </c>
      <c r="H4635" s="952"/>
      <c r="I4635" s="267"/>
    </row>
    <row r="4636" spans="1:9" x14ac:dyDescent="0.25">
      <c r="A4636" s="267"/>
      <c r="B4636" s="976"/>
      <c r="C4636" s="872"/>
      <c r="D4636" s="157"/>
      <c r="E4636" s="98"/>
      <c r="F4636" s="371"/>
      <c r="G4636" s="372">
        <f>+F4636*E4636</f>
        <v>0</v>
      </c>
      <c r="H4636" s="953"/>
      <c r="I4636" s="267"/>
    </row>
    <row r="4637" spans="1:9" x14ac:dyDescent="0.25">
      <c r="A4637" s="267"/>
      <c r="B4637" s="174"/>
      <c r="C4637" s="175"/>
      <c r="D4637" s="176"/>
      <c r="E4637" s="176"/>
      <c r="F4637" s="177"/>
      <c r="G4637" s="178" t="s">
        <v>165</v>
      </c>
      <c r="H4637" s="721">
        <f>+SUM(G4633:G4636)</f>
        <v>7951.13</v>
      </c>
      <c r="I4637" s="267"/>
    </row>
    <row r="4638" spans="1:9" x14ac:dyDescent="0.25">
      <c r="A4638" s="267"/>
      <c r="B4638" s="174"/>
      <c r="C4638" s="175"/>
      <c r="D4638" s="176"/>
      <c r="E4638" s="176"/>
      <c r="F4638" s="177"/>
      <c r="G4638" s="175"/>
      <c r="H4638" s="68"/>
      <c r="I4638" s="267"/>
    </row>
    <row r="4639" spans="1:9" x14ac:dyDescent="0.25">
      <c r="A4639" s="267"/>
      <c r="B4639" s="179" t="s">
        <v>166</v>
      </c>
      <c r="C4639" s="175"/>
      <c r="D4639" s="176"/>
      <c r="E4639" s="176"/>
      <c r="F4639" s="177"/>
      <c r="G4639" s="175"/>
      <c r="H4639" s="68"/>
      <c r="I4639" s="267"/>
    </row>
    <row r="4640" spans="1:9" x14ac:dyDescent="0.25">
      <c r="A4640" s="267"/>
      <c r="B4640" s="73" t="s">
        <v>156</v>
      </c>
      <c r="C4640" s="74"/>
      <c r="D4640" s="75" t="s">
        <v>157</v>
      </c>
      <c r="E4640" s="75" t="s">
        <v>158</v>
      </c>
      <c r="F4640" s="158" t="s">
        <v>160</v>
      </c>
      <c r="G4640" s="76" t="s">
        <v>167</v>
      </c>
      <c r="H4640" s="77"/>
      <c r="I4640" s="267"/>
    </row>
    <row r="4641" spans="1:9" x14ac:dyDescent="0.25">
      <c r="A4641" s="267"/>
      <c r="B4641" s="979"/>
      <c r="C4641" s="877"/>
      <c r="D4641" s="157"/>
      <c r="E4641" s="157"/>
      <c r="F4641" s="390"/>
      <c r="G4641" s="372">
        <f t="shared" ref="G4641:G4643" si="117">F4641*E4641</f>
        <v>0</v>
      </c>
      <c r="H4641" s="951"/>
      <c r="I4641" s="267"/>
    </row>
    <row r="4642" spans="1:9" x14ac:dyDescent="0.25">
      <c r="A4642" s="267"/>
      <c r="B4642" s="977"/>
      <c r="C4642" s="881"/>
      <c r="D4642" s="300"/>
      <c r="E4642" s="300"/>
      <c r="F4642" s="374"/>
      <c r="G4642" s="372">
        <f t="shared" si="117"/>
        <v>0</v>
      </c>
      <c r="H4642" s="952"/>
      <c r="I4642" s="267"/>
    </row>
    <row r="4643" spans="1:9" x14ac:dyDescent="0.25">
      <c r="A4643" s="267"/>
      <c r="B4643" s="980"/>
      <c r="C4643" s="918"/>
      <c r="D4643" s="157"/>
      <c r="E4643" s="340"/>
      <c r="F4643" s="369"/>
      <c r="G4643" s="372">
        <f t="shared" si="117"/>
        <v>0</v>
      </c>
      <c r="H4643" s="952"/>
      <c r="I4643" s="267"/>
    </row>
    <row r="4644" spans="1:9" x14ac:dyDescent="0.25">
      <c r="A4644" s="267"/>
      <c r="B4644" s="975"/>
      <c r="C4644" s="869"/>
      <c r="D4644" s="157"/>
      <c r="E4644" s="340"/>
      <c r="F4644" s="279"/>
      <c r="G4644" s="372"/>
      <c r="H4644" s="952"/>
      <c r="I4644" s="267"/>
    </row>
    <row r="4645" spans="1:9" x14ac:dyDescent="0.25">
      <c r="A4645" s="267"/>
      <c r="B4645" s="975"/>
      <c r="C4645" s="869"/>
      <c r="D4645" s="157"/>
      <c r="E4645" s="157"/>
      <c r="F4645" s="164"/>
      <c r="G4645" s="372">
        <f t="shared" ref="G4645:G4648" si="118">F4645*E4645</f>
        <v>0</v>
      </c>
      <c r="H4645" s="952"/>
      <c r="I4645" s="267"/>
    </row>
    <row r="4646" spans="1:9" x14ac:dyDescent="0.25">
      <c r="A4646" s="267"/>
      <c r="B4646" s="978"/>
      <c r="C4646" s="875"/>
      <c r="D4646" s="157"/>
      <c r="E4646" s="157"/>
      <c r="F4646" s="370"/>
      <c r="G4646" s="372">
        <f t="shared" si="118"/>
        <v>0</v>
      </c>
      <c r="H4646" s="952"/>
      <c r="I4646" s="267"/>
    </row>
    <row r="4647" spans="1:9" x14ac:dyDescent="0.25">
      <c r="A4647" s="267"/>
      <c r="B4647" s="978"/>
      <c r="C4647" s="875"/>
      <c r="D4647" s="157"/>
      <c r="E4647" s="157"/>
      <c r="F4647" s="370"/>
      <c r="G4647" s="372">
        <f t="shared" si="118"/>
        <v>0</v>
      </c>
      <c r="H4647" s="952"/>
      <c r="I4647" s="267"/>
    </row>
    <row r="4648" spans="1:9" x14ac:dyDescent="0.25">
      <c r="A4648" s="267"/>
      <c r="B4648" s="978"/>
      <c r="C4648" s="875"/>
      <c r="D4648" s="157"/>
      <c r="E4648" s="165"/>
      <c r="F4648" s="370"/>
      <c r="G4648" s="372">
        <f t="shared" si="118"/>
        <v>0</v>
      </c>
      <c r="H4648" s="953"/>
      <c r="I4648" s="267"/>
    </row>
    <row r="4649" spans="1:9" x14ac:dyDescent="0.25">
      <c r="A4649" s="267"/>
      <c r="B4649" s="174"/>
      <c r="C4649" s="175"/>
      <c r="D4649" s="176"/>
      <c r="E4649" s="176"/>
      <c r="F4649" s="177"/>
      <c r="G4649" s="178" t="s">
        <v>165</v>
      </c>
      <c r="H4649" s="721">
        <f>+SUM(G4641:G4648)</f>
        <v>0</v>
      </c>
      <c r="I4649" s="267"/>
    </row>
    <row r="4650" spans="1:9" x14ac:dyDescent="0.25">
      <c r="A4650" s="267"/>
      <c r="B4650" s="174"/>
      <c r="C4650" s="175"/>
      <c r="D4650" s="176"/>
      <c r="E4650" s="176"/>
      <c r="F4650" s="177"/>
      <c r="G4650" s="175"/>
      <c r="H4650" s="68"/>
      <c r="I4650" s="267"/>
    </row>
    <row r="4651" spans="1:9" x14ac:dyDescent="0.25">
      <c r="A4651" s="267"/>
      <c r="B4651" s="179" t="s">
        <v>174</v>
      </c>
      <c r="C4651" s="175"/>
      <c r="D4651" s="176"/>
      <c r="E4651" s="176"/>
      <c r="F4651" s="177"/>
      <c r="G4651" s="175"/>
      <c r="H4651" s="68"/>
      <c r="I4651" s="267"/>
    </row>
    <row r="4652" spans="1:9" x14ac:dyDescent="0.25">
      <c r="A4652" s="267"/>
      <c r="B4652" s="73" t="s">
        <v>156</v>
      </c>
      <c r="C4652" s="74"/>
      <c r="D4652" s="75" t="s">
        <v>175</v>
      </c>
      <c r="E4652" s="75" t="s">
        <v>176</v>
      </c>
      <c r="F4652" s="158" t="s">
        <v>177</v>
      </c>
      <c r="G4652" s="76" t="s">
        <v>178</v>
      </c>
      <c r="H4652" s="102" t="s">
        <v>160</v>
      </c>
      <c r="I4652" s="267"/>
    </row>
    <row r="4653" spans="1:9" x14ac:dyDescent="0.25">
      <c r="A4653" s="267"/>
      <c r="B4653" s="977" t="s">
        <v>616</v>
      </c>
      <c r="C4653" s="876"/>
      <c r="D4653" s="157">
        <v>1</v>
      </c>
      <c r="E4653" s="165">
        <v>15</v>
      </c>
      <c r="F4653" s="166">
        <v>1</v>
      </c>
      <c r="G4653" s="372">
        <v>1652</v>
      </c>
      <c r="H4653" s="722">
        <f>+G4653*F4653*E4653</f>
        <v>24780</v>
      </c>
      <c r="I4653" s="267"/>
    </row>
    <row r="4654" spans="1:9" x14ac:dyDescent="0.25">
      <c r="A4654" s="267"/>
      <c r="B4654" s="975"/>
      <c r="C4654" s="869"/>
      <c r="D4654" s="157"/>
      <c r="E4654" s="165"/>
      <c r="F4654" s="167"/>
      <c r="G4654" s="372">
        <f>F4654*E4654</f>
        <v>0</v>
      </c>
      <c r="H4654" s="723">
        <f>+E4654*F4654*G4654</f>
        <v>0</v>
      </c>
      <c r="I4654" s="267"/>
    </row>
    <row r="4655" spans="1:9" x14ac:dyDescent="0.25">
      <c r="A4655" s="267"/>
      <c r="B4655" s="978"/>
      <c r="C4655" s="875"/>
      <c r="D4655" s="157"/>
      <c r="E4655" s="165"/>
      <c r="F4655" s="168"/>
      <c r="G4655" s="372">
        <f>F4655*E4655</f>
        <v>0</v>
      </c>
      <c r="H4655" s="723">
        <f>+E4655*F4655*G4655</f>
        <v>0</v>
      </c>
      <c r="I4655" s="267"/>
    </row>
    <row r="4656" spans="1:9" x14ac:dyDescent="0.25">
      <c r="A4656" s="267"/>
      <c r="B4656" s="174"/>
      <c r="C4656" s="175"/>
      <c r="D4656" s="176"/>
      <c r="E4656" s="176"/>
      <c r="F4656" s="177"/>
      <c r="G4656" s="178" t="s">
        <v>165</v>
      </c>
      <c r="H4656" s="721">
        <f>+SUM(H4653:H4655)</f>
        <v>24780</v>
      </c>
      <c r="I4656" s="267"/>
    </row>
    <row r="4657" spans="1:9" x14ac:dyDescent="0.25">
      <c r="A4657" s="267"/>
      <c r="B4657" s="174"/>
      <c r="C4657" s="175"/>
      <c r="D4657" s="176"/>
      <c r="E4657" s="176"/>
      <c r="F4657" s="177"/>
      <c r="G4657" s="175"/>
      <c r="H4657" s="68"/>
      <c r="I4657" s="267"/>
    </row>
    <row r="4658" spans="1:9" x14ac:dyDescent="0.25">
      <c r="A4658" s="267"/>
      <c r="B4658" s="179" t="s">
        <v>179</v>
      </c>
      <c r="C4658" s="175"/>
      <c r="D4658" s="176"/>
      <c r="E4658" s="176"/>
      <c r="F4658" s="177"/>
      <c r="G4658" s="175"/>
      <c r="H4658" s="68"/>
      <c r="I4658" s="267"/>
    </row>
    <row r="4659" spans="1:9" x14ac:dyDescent="0.25">
      <c r="A4659" s="267"/>
      <c r="B4659" s="181" t="s">
        <v>180</v>
      </c>
      <c r="C4659" s="169" t="s">
        <v>181</v>
      </c>
      <c r="D4659" s="75" t="s">
        <v>182</v>
      </c>
      <c r="E4659" s="75" t="s">
        <v>183</v>
      </c>
      <c r="F4659" s="158" t="s">
        <v>184</v>
      </c>
      <c r="G4659" s="170" t="s">
        <v>185</v>
      </c>
      <c r="H4659" s="77"/>
      <c r="I4659" s="267"/>
    </row>
    <row r="4660" spans="1:9" x14ac:dyDescent="0.25">
      <c r="A4660" s="267"/>
      <c r="B4660" s="182" t="s">
        <v>86</v>
      </c>
      <c r="C4660" s="110">
        <f>+VLOOKUP(B4660,[1]MO!$D$13:$E$80,2,FALSE)</f>
        <v>94900</v>
      </c>
      <c r="D4660" s="222">
        <v>0.85</v>
      </c>
      <c r="E4660" s="372">
        <f>C4660+(C4660*D4660)</f>
        <v>175565</v>
      </c>
      <c r="F4660" s="172">
        <v>25</v>
      </c>
      <c r="G4660" s="377">
        <f>+E4660/F4660</f>
        <v>7022.6</v>
      </c>
      <c r="H4660" s="951"/>
      <c r="I4660" s="267"/>
    </row>
    <row r="4661" spans="1:9" x14ac:dyDescent="0.25">
      <c r="A4661" s="267"/>
      <c r="B4661" s="182"/>
      <c r="C4661" s="110"/>
      <c r="D4661" s="222"/>
      <c r="E4661" s="372"/>
      <c r="F4661" s="172"/>
      <c r="G4661" s="377"/>
      <c r="H4661" s="952"/>
      <c r="I4661" s="267"/>
    </row>
    <row r="4662" spans="1:9" x14ac:dyDescent="0.25">
      <c r="A4662" s="267"/>
      <c r="B4662" s="183"/>
      <c r="C4662" s="110"/>
      <c r="D4662" s="222"/>
      <c r="E4662" s="224"/>
      <c r="F4662" s="172"/>
      <c r="G4662" s="377"/>
      <c r="H4662" s="953"/>
      <c r="I4662" s="267"/>
    </row>
    <row r="4663" spans="1:9" x14ac:dyDescent="0.25">
      <c r="A4663" s="267"/>
      <c r="B4663" s="64"/>
      <c r="C4663" s="65"/>
      <c r="D4663" s="66"/>
      <c r="E4663" s="66"/>
      <c r="F4663" s="67"/>
      <c r="G4663" s="115" t="s">
        <v>165</v>
      </c>
      <c r="H4663" s="721">
        <f>+SUM(G4660:G4662)</f>
        <v>7022.6</v>
      </c>
      <c r="I4663" s="267"/>
    </row>
    <row r="4664" spans="1:9" x14ac:dyDescent="0.25">
      <c r="A4664" s="267"/>
      <c r="B4664" s="64"/>
      <c r="C4664" s="65"/>
      <c r="D4664" s="66"/>
      <c r="E4664" s="66"/>
      <c r="F4664" s="67"/>
      <c r="G4664" s="65"/>
      <c r="H4664" s="116"/>
      <c r="I4664" s="267"/>
    </row>
    <row r="4665" spans="1:9" ht="15.75" x14ac:dyDescent="0.25">
      <c r="A4665" s="267"/>
      <c r="B4665" s="64"/>
      <c r="C4665" s="65"/>
      <c r="D4665" s="66"/>
      <c r="E4665" s="66"/>
      <c r="F4665" s="117" t="s">
        <v>186</v>
      </c>
      <c r="G4665" s="118"/>
      <c r="H4665" s="119">
        <f>ROUND(H4663+H4656+H4649+H4637,0)</f>
        <v>39754</v>
      </c>
      <c r="I4665" s="267"/>
    </row>
    <row r="4666" spans="1:9" x14ac:dyDescent="0.25">
      <c r="A4666" s="267"/>
      <c r="B4666" s="64"/>
      <c r="C4666" s="65"/>
      <c r="D4666" s="66"/>
      <c r="E4666" s="66"/>
      <c r="F4666" s="67"/>
      <c r="G4666" s="65"/>
      <c r="H4666" s="68"/>
      <c r="I4666" s="267"/>
    </row>
    <row r="4667" spans="1:9" x14ac:dyDescent="0.25">
      <c r="A4667" s="267"/>
      <c r="B4667" s="72" t="s">
        <v>187</v>
      </c>
      <c r="C4667" s="65"/>
      <c r="D4667" s="66"/>
      <c r="E4667" s="66"/>
      <c r="F4667" s="67"/>
      <c r="G4667" s="65"/>
      <c r="H4667" s="68"/>
      <c r="I4667" s="267"/>
    </row>
    <row r="4668" spans="1:9" x14ac:dyDescent="0.25">
      <c r="A4668" s="267"/>
      <c r="B4668" s="120" t="s">
        <v>31</v>
      </c>
      <c r="C4668" s="121"/>
      <c r="D4668" s="122"/>
      <c r="E4668" s="122"/>
      <c r="F4668" s="123" t="s">
        <v>72</v>
      </c>
      <c r="G4668" s="124"/>
      <c r="H4668" s="77"/>
      <c r="I4668" s="267"/>
    </row>
    <row r="4669" spans="1:9" x14ac:dyDescent="0.25">
      <c r="A4669" s="267"/>
      <c r="B4669" s="958" t="s">
        <v>24</v>
      </c>
      <c r="C4669" s="851"/>
      <c r="D4669" s="125"/>
      <c r="E4669" s="125"/>
      <c r="F4669" s="271">
        <f>+F4598</f>
        <v>0.2</v>
      </c>
      <c r="G4669" s="127"/>
      <c r="H4669" s="724">
        <f>H4665*F4669</f>
        <v>7950.8</v>
      </c>
      <c r="I4669" s="267"/>
    </row>
    <row r="4670" spans="1:9" x14ac:dyDescent="0.25">
      <c r="A4670" s="267"/>
      <c r="B4670" s="958" t="s">
        <v>25</v>
      </c>
      <c r="C4670" s="851"/>
      <c r="D4670" s="125"/>
      <c r="E4670" s="125"/>
      <c r="F4670" s="271">
        <f>+F4599</f>
        <v>0.05</v>
      </c>
      <c r="G4670" s="127"/>
      <c r="H4670" s="724">
        <f>H4665*F4670</f>
        <v>1987.7</v>
      </c>
      <c r="I4670" s="267"/>
    </row>
    <row r="4671" spans="1:9" x14ac:dyDescent="0.25">
      <c r="A4671" s="267"/>
      <c r="B4671" s="985" t="s">
        <v>27</v>
      </c>
      <c r="C4671" s="888"/>
      <c r="D4671" s="125"/>
      <c r="E4671" s="125"/>
      <c r="F4671" s="271">
        <f>+F4600</f>
        <v>0.05</v>
      </c>
      <c r="G4671" s="127"/>
      <c r="H4671" s="724">
        <f>H4665*F4671</f>
        <v>1987.7</v>
      </c>
      <c r="I4671" s="267"/>
    </row>
    <row r="4672" spans="1:9" x14ac:dyDescent="0.25">
      <c r="A4672" s="267"/>
      <c r="B4672" s="64"/>
      <c r="C4672" s="65"/>
      <c r="D4672" s="66"/>
      <c r="E4672" s="66"/>
      <c r="F4672" s="67"/>
      <c r="G4672" s="115" t="s">
        <v>165</v>
      </c>
      <c r="H4672" s="721">
        <f>+SUM(H4669:H4671)</f>
        <v>11926.2</v>
      </c>
      <c r="I4672" s="267"/>
    </row>
    <row r="4673" spans="1:9" x14ac:dyDescent="0.25">
      <c r="A4673" s="267"/>
      <c r="B4673" s="64"/>
      <c r="C4673" s="65"/>
      <c r="D4673" s="66"/>
      <c r="E4673" s="66"/>
      <c r="F4673" s="67"/>
      <c r="G4673" s="65"/>
      <c r="H4673" s="68"/>
      <c r="I4673" s="267"/>
    </row>
    <row r="4674" spans="1:9" x14ac:dyDescent="0.25">
      <c r="B4674" s="64" t="str">
        <f>IF('[1]PIE DE PAGINA'!$B$1="","",'[1]PIE DE PAGINA'!$B$1)</f>
        <v/>
      </c>
      <c r="C4674" s="129" t="str">
        <f>IF('[1]PIE DE PAGINA'!$C$1="","",'[1]PIE DE PAGINA'!$C$1)</f>
        <v>OBSERVACIONES SUPERVISIÓN</v>
      </c>
      <c r="D4674" s="66"/>
      <c r="E4674" s="66"/>
      <c r="F4674" s="117" t="str">
        <f>IF('[1]PIE DE PAGINA'!$F$1="","",'[1]PIE DE PAGINA'!$F$1)</f>
        <v>COSTO TOTAL</v>
      </c>
      <c r="G4674" s="118" t="str">
        <f>IF('[1]PIE DE PAGINA'!$G$1="","",'[1]PIE DE PAGINA'!$G$1)</f>
        <v/>
      </c>
      <c r="H4674" s="130">
        <f>H4665+H4672</f>
        <v>51680.2</v>
      </c>
    </row>
    <row r="4675" spans="1:9" x14ac:dyDescent="0.25">
      <c r="A4675" s="197"/>
      <c r="B4675" s="184" t="str">
        <f>IF('[1]PIE DE PAGINA'!$B$2="","",'[1]PIE DE PAGINA'!$B$2)</f>
        <v/>
      </c>
      <c r="C4675" s="185" t="str">
        <f>IF('[1]PIE DE PAGINA'!$C$2="","",'[1]PIE DE PAGINA'!$C$2)</f>
        <v/>
      </c>
      <c r="D4675" s="185"/>
      <c r="E4675" s="185"/>
      <c r="F4675" s="185" t="str">
        <f>IF('[1]PIE DE PAGINA'!$F$2="","",'[1]PIE DE PAGINA'!$F$2)</f>
        <v/>
      </c>
      <c r="G4675" s="185" t="str">
        <f>IF('[1]PIE DE PAGINA'!$G$2="","",'[1]PIE DE PAGINA'!$G$2)</f>
        <v/>
      </c>
      <c r="H4675" s="186" t="str">
        <f>IF('[1]PIE DE PAGINA'!H4625="","",'[1]PIE DE PAGINA'!H4625)</f>
        <v/>
      </c>
      <c r="I4675" s="197"/>
    </row>
    <row r="4676" spans="1:9" x14ac:dyDescent="0.25">
      <c r="A4676" s="197"/>
      <c r="B4676" s="184" t="str">
        <f>IF('[1]PIE DE PAGINA'!$B$3="","",'[1]PIE DE PAGINA'!$B$3)</f>
        <v/>
      </c>
      <c r="C4676" s="185" t="str">
        <f>IF('[1]PIE DE PAGINA'!$C$3="","",'[1]PIE DE PAGINA'!$C$3)</f>
        <v/>
      </c>
      <c r="D4676" s="185"/>
      <c r="E4676" s="185"/>
      <c r="F4676" s="134" t="str">
        <f>IF('[1]PIE DE PAGINA'!$F$3="","",'[1]PIE DE PAGINA'!$F$3)</f>
        <v/>
      </c>
      <c r="G4676" s="185" t="str">
        <f>IF('[1]PIE DE PAGINA'!$G$3="","",'[1]PIE DE PAGINA'!$G$3)</f>
        <v/>
      </c>
      <c r="H4676" s="186"/>
      <c r="I4676" s="197"/>
    </row>
    <row r="4677" spans="1:9" x14ac:dyDescent="0.25">
      <c r="A4677" s="197"/>
      <c r="B4677" s="184" t="str">
        <f>IF('[1]PIE DE PAGINA'!$B$4="","",'[1]PIE DE PAGINA'!$B$4)</f>
        <v/>
      </c>
      <c r="C4677" s="185" t="str">
        <f>IF('[1]PIE DE PAGINA'!$C$4="","",'[1]PIE DE PAGINA'!$C$4)</f>
        <v/>
      </c>
      <c r="D4677" s="185"/>
      <c r="E4677" s="185"/>
      <c r="F4677" s="134" t="str">
        <f>IF('[1]PIE DE PAGINA'!$F$4="","",'[1]PIE DE PAGINA'!$F$4)</f>
        <v/>
      </c>
      <c r="G4677" s="185" t="str">
        <f>IF('[1]PIE DE PAGINA'!$G$4="","",'[1]PIE DE PAGINA'!$G$4)</f>
        <v/>
      </c>
      <c r="H4677" s="186"/>
      <c r="I4677" s="197"/>
    </row>
    <row r="4678" spans="1:9" x14ac:dyDescent="0.25">
      <c r="A4678" s="197"/>
      <c r="B4678" s="184" t="str">
        <f>IF('[1]PIE DE PAGINA'!$B$5="","",'[1]PIE DE PAGINA'!$B$5)</f>
        <v/>
      </c>
      <c r="C4678" s="185" t="str">
        <f>IF('[1]PIE DE PAGINA'!$C$5="","",'[1]PIE DE PAGINA'!$C$5)</f>
        <v/>
      </c>
      <c r="D4678" s="185"/>
      <c r="E4678" s="185"/>
      <c r="F4678" s="134" t="str">
        <f>IF('[1]PIE DE PAGINA'!$F$5="","",'[1]PIE DE PAGINA'!$F$5)</f>
        <v>Firma</v>
      </c>
      <c r="G4678" s="185" t="str">
        <f>IF('[1]PIE DE PAGINA'!$G$5="","",'[1]PIE DE PAGINA'!$G$5)</f>
        <v/>
      </c>
      <c r="H4678" s="186"/>
      <c r="I4678" s="197"/>
    </row>
    <row r="4679" spans="1:9" x14ac:dyDescent="0.25">
      <c r="A4679" s="197"/>
      <c r="B4679" s="184" t="str">
        <f>IF('[1]PIE DE PAGINA'!$B$6="","",'[1]PIE DE PAGINA'!$B$6)</f>
        <v/>
      </c>
      <c r="C4679" s="185" t="str">
        <f>IF('[1]PIE DE PAGINA'!$C$6="","",'[1]PIE DE PAGINA'!$C$6)</f>
        <v/>
      </c>
      <c r="D4679" s="185"/>
      <c r="E4679" s="185"/>
      <c r="F4679" s="134" t="str">
        <f>IF('[1]PIE DE PAGINA'!$F$6="","",'[1]PIE DE PAGINA'!$F$6)</f>
        <v>Nombre:</v>
      </c>
      <c r="G4679" s="185" t="str">
        <f>IF('[1]PIE DE PAGINA'!$G$6="","",'[1]PIE DE PAGINA'!$G$6)</f>
        <v>NESTOR VISBAL NAVARRO</v>
      </c>
      <c r="H4679" s="186"/>
      <c r="I4679" s="197"/>
    </row>
    <row r="4680" spans="1:9" x14ac:dyDescent="0.25">
      <c r="A4680" s="197"/>
      <c r="B4680" s="184" t="str">
        <f>IF('[1]PIE DE PAGINA'!$B$7="","",'[1]PIE DE PAGINA'!$B$7)</f>
        <v/>
      </c>
      <c r="C4680" s="185" t="str">
        <f>IF('[1]PIE DE PAGINA'!$C$7="","",'[1]PIE DE PAGINA'!$C$7)</f>
        <v/>
      </c>
      <c r="D4680" s="185"/>
      <c r="E4680" s="185"/>
      <c r="F4680" s="185" t="str">
        <f>IF('[1]PIE DE PAGINA'!$F$7="","",'[1]PIE DE PAGINA'!$F$7)</f>
        <v>Contratista</v>
      </c>
      <c r="G4680" s="185" t="str">
        <f>IF('[1]PIE DE PAGINA'!$G$7="","",'[1]PIE DE PAGINA'!$G$7)</f>
        <v>COVILSA S.A.S.</v>
      </c>
      <c r="H4680" s="186"/>
      <c r="I4680" s="197"/>
    </row>
    <row r="4681" spans="1:9" x14ac:dyDescent="0.25">
      <c r="A4681" s="197"/>
      <c r="B4681" s="184" t="str">
        <f>IF('[1]PIE DE PAGINA'!$B$8="","",'[1]PIE DE PAGINA'!$B$8)</f>
        <v/>
      </c>
      <c r="C4681" s="135" t="str">
        <f>IF('[1]PIE DE PAGINA'!$C$8="","",'[1]PIE DE PAGINA'!$C$8)</f>
        <v>APROBACIÓN POR SUPERVISIÓN</v>
      </c>
      <c r="D4681" s="185"/>
      <c r="E4681" s="185"/>
      <c r="F4681" s="185" t="str">
        <f>IF('[1]PIE DE PAGINA'!$F$8="","",'[1]PIE DE PAGINA'!$F$8)</f>
        <v>Matricula No. :</v>
      </c>
      <c r="G4681" s="185" t="str">
        <f>IF('[1]PIE DE PAGINA'!$G$8="","",'[1]PIE DE PAGINA'!$G$8)</f>
        <v>13202014068BLV</v>
      </c>
      <c r="H4681" s="186"/>
      <c r="I4681" s="197"/>
    </row>
    <row r="4682" spans="1:9" x14ac:dyDescent="0.25">
      <c r="A4682" s="197"/>
      <c r="B4682" s="184" t="str">
        <f>IF('[1]PIE DE PAGINA'!$B$9="","",'[1]PIE DE PAGINA'!$B$9)</f>
        <v/>
      </c>
      <c r="C4682" s="136" t="str">
        <f>IF('[1]PIE DE PAGINA'!$C$9="","",'[1]PIE DE PAGINA'!$C$9)</f>
        <v>NOTA:</v>
      </c>
      <c r="D4682" s="185"/>
      <c r="E4682" s="185"/>
      <c r="F4682" s="185" t="str">
        <f>IF('[1]PIE DE PAGINA'!$F$9="","",'[1]PIE DE PAGINA'!$F$9)</f>
        <v/>
      </c>
      <c r="G4682" s="185" t="str">
        <f>IF('[1]PIE DE PAGINA'!$G$9="","",'[1]PIE DE PAGINA'!$G$9)</f>
        <v/>
      </c>
      <c r="H4682" s="186"/>
      <c r="I4682" s="197"/>
    </row>
    <row r="4683" spans="1:9" x14ac:dyDescent="0.25">
      <c r="A4683" s="197"/>
      <c r="B4683" s="184" t="str">
        <f>IF('[1]PIE DE PAGINA'!$B$10="","",'[1]PIE DE PAGINA'!$B$10)</f>
        <v/>
      </c>
      <c r="C4683" s="137">
        <f>IF('[1]PIE DE PAGINA'!$C$10="","",'[1]PIE DE PAGINA'!$C$10)</f>
        <v>1</v>
      </c>
      <c r="D4683" s="185"/>
      <c r="E4683" s="185"/>
      <c r="F4683" s="185" t="str">
        <f>IF('[1]PIE DE PAGINA'!$F$10="","",'[1]PIE DE PAGINA'!$F$10)</f>
        <v/>
      </c>
      <c r="G4683" s="185" t="str">
        <f>IF('[1]PIE DE PAGINA'!$G$10="","",'[1]PIE DE PAGINA'!$G$10)</f>
        <v/>
      </c>
      <c r="H4683" s="186"/>
      <c r="I4683" s="197"/>
    </row>
    <row r="4684" spans="1:9" x14ac:dyDescent="0.25">
      <c r="A4684" s="197"/>
      <c r="B4684" s="184" t="str">
        <f>IF('[1]PIE DE PAGINA'!$B$11="","",'[1]PIE DE PAGINA'!$B$11)</f>
        <v/>
      </c>
      <c r="C4684" s="137">
        <f>IF('[1]PIE DE PAGINA'!$C$11="","",'[1]PIE DE PAGINA'!$C$11)</f>
        <v>2</v>
      </c>
      <c r="D4684" s="185"/>
      <c r="E4684" s="185"/>
      <c r="F4684" s="185" t="str">
        <f>IF('[1]PIE DE PAGINA'!$F$11="","",'[1]PIE DE PAGINA'!$F$11)</f>
        <v/>
      </c>
      <c r="G4684" s="185" t="str">
        <f>IF('[1]PIE DE PAGINA'!$G$11="","",'[1]PIE DE PAGINA'!$G$11)</f>
        <v/>
      </c>
      <c r="H4684" s="186"/>
      <c r="I4684" s="197"/>
    </row>
    <row r="4685" spans="1:9" x14ac:dyDescent="0.25">
      <c r="A4685" s="197"/>
      <c r="B4685" s="184" t="str">
        <f>IF('[1]PIE DE PAGINA'!$B$12="","",'[1]PIE DE PAGINA'!$B$12)</f>
        <v/>
      </c>
      <c r="C4685" s="137">
        <f>IF('[1]PIE DE PAGINA'!$C$12="","",'[1]PIE DE PAGINA'!$C$12)</f>
        <v>3</v>
      </c>
      <c r="D4685" s="185"/>
      <c r="E4685" s="185"/>
      <c r="F4685" s="185" t="str">
        <f>IF('[1]PIE DE PAGINA'!$F$12="","",'[1]PIE DE PAGINA'!$F$12)</f>
        <v/>
      </c>
      <c r="G4685" s="185" t="str">
        <f>IF('[1]PIE DE PAGINA'!$G$12="","",'[1]PIE DE PAGINA'!$G$12)</f>
        <v/>
      </c>
      <c r="H4685" s="186"/>
      <c r="I4685" s="197"/>
    </row>
    <row r="4686" spans="1:9" x14ac:dyDescent="0.25">
      <c r="A4686" s="197"/>
      <c r="B4686" s="184" t="str">
        <f>IF('[1]PIE DE PAGINA'!$B$13="","",'[1]PIE DE PAGINA'!$B$13)</f>
        <v/>
      </c>
      <c r="C4686" s="137" t="str">
        <f>IF('[1]PIE DE PAGINA'!$C$13="","",'[1]PIE DE PAGINA'!$C$13)</f>
        <v/>
      </c>
      <c r="D4686" s="185"/>
      <c r="E4686" s="185"/>
      <c r="F4686" s="134" t="str">
        <f>IF('[1]PIE DE PAGINA'!$F$13="","",'[1]PIE DE PAGINA'!$F$13)</f>
        <v/>
      </c>
      <c r="G4686" s="185" t="str">
        <f>IF('[1]PIE DE PAGINA'!$G$13="","",'[1]PIE DE PAGINA'!$G$13)</f>
        <v/>
      </c>
      <c r="H4686" s="186"/>
      <c r="I4686" s="197"/>
    </row>
    <row r="4687" spans="1:9" x14ac:dyDescent="0.25">
      <c r="A4687" s="197"/>
      <c r="B4687" s="184" t="str">
        <f>IF('[1]PIE DE PAGINA'!$B$14="","",'[1]PIE DE PAGINA'!$B$14)</f>
        <v/>
      </c>
      <c r="C4687" s="185" t="str">
        <f>IF('[1]PIE DE PAGINA'!$C$14="","",'[1]PIE DE PAGINA'!$C$14)</f>
        <v/>
      </c>
      <c r="D4687" s="185"/>
      <c r="E4687" s="185"/>
      <c r="F4687" s="134" t="str">
        <f>IF('[1]PIE DE PAGINA'!$F$14="","",'[1]PIE DE PAGINA'!$F$14)</f>
        <v/>
      </c>
      <c r="G4687" s="185" t="str">
        <f>IF('[1]PIE DE PAGINA'!$G$14="","",'[1]PIE DE PAGINA'!$G$14)</f>
        <v/>
      </c>
      <c r="H4687" s="186"/>
      <c r="I4687" s="197"/>
    </row>
    <row r="4688" spans="1:9" x14ac:dyDescent="0.25">
      <c r="A4688" s="197"/>
      <c r="B4688" s="184" t="str">
        <f>IF('[1]PIE DE PAGINA'!$B$15="","",'[1]PIE DE PAGINA'!$B$15)</f>
        <v/>
      </c>
      <c r="C4688" s="185" t="str">
        <f>IF('[1]PIE DE PAGINA'!$C$15="","",'[1]PIE DE PAGINA'!$C$15)</f>
        <v/>
      </c>
      <c r="D4688" s="185"/>
      <c r="E4688" s="185"/>
      <c r="F4688" s="134" t="str">
        <f>IF('[1]PIE DE PAGINA'!$F$15="","",'[1]PIE DE PAGINA'!$F$15)</f>
        <v/>
      </c>
      <c r="G4688" s="185" t="str">
        <f>IF('[1]PIE DE PAGINA'!$G$15="","",'[1]PIE DE PAGINA'!$G$15)</f>
        <v/>
      </c>
      <c r="H4688" s="186"/>
      <c r="I4688" s="197"/>
    </row>
    <row r="4689" spans="1:9" x14ac:dyDescent="0.25">
      <c r="A4689" s="197"/>
      <c r="B4689" s="184" t="str">
        <f>IF('[1]PIE DE PAGINA'!$B$16="","",'[1]PIE DE PAGINA'!$B$16)</f>
        <v/>
      </c>
      <c r="C4689" s="185" t="str">
        <f>IF('[1]PIE DE PAGINA'!$C$16="","",'[1]PIE DE PAGINA'!$C$16)</f>
        <v/>
      </c>
      <c r="D4689" s="185"/>
      <c r="E4689" s="185"/>
      <c r="F4689" s="134" t="str">
        <f>IF('[1]PIE DE PAGINA'!$F$16="","",'[1]PIE DE PAGINA'!$F$16)</f>
        <v/>
      </c>
      <c r="G4689" s="185" t="str">
        <f>IF('[1]PIE DE PAGINA'!$G$16="","",'[1]PIE DE PAGINA'!$G$16)</f>
        <v/>
      </c>
      <c r="H4689" s="186"/>
      <c r="I4689" s="197"/>
    </row>
    <row r="4690" spans="1:9" ht="15.75" thickBot="1" x14ac:dyDescent="0.3">
      <c r="A4690" s="197"/>
      <c r="B4690" s="725" t="str">
        <f>IF('[1]PIE DE PAGINA'!$B$17="","",'[1]PIE DE PAGINA'!$B$17)</f>
        <v/>
      </c>
      <c r="C4690" s="294" t="str">
        <f>IF('[1]PIE DE PAGINA'!$C$17="","",'[1]PIE DE PAGINA'!$C$17)</f>
        <v/>
      </c>
      <c r="D4690" s="294"/>
      <c r="E4690" s="294"/>
      <c r="F4690" s="140"/>
      <c r="G4690" s="294"/>
      <c r="H4690" s="726"/>
      <c r="I4690" s="197"/>
    </row>
    <row r="4691" spans="1:9" s="267" customFormat="1" x14ac:dyDescent="0.25">
      <c r="B4691" s="984" t="e">
        <v>#VALUE!</v>
      </c>
      <c r="C4691" s="854"/>
      <c r="D4691" s="859" t="s">
        <v>148</v>
      </c>
      <c r="E4691" s="860"/>
      <c r="F4691" s="861"/>
      <c r="G4691" s="198" t="s">
        <v>149</v>
      </c>
      <c r="H4691" s="719" t="s">
        <v>150</v>
      </c>
    </row>
    <row r="4692" spans="1:9" s="267" customFormat="1" x14ac:dyDescent="0.25">
      <c r="B4692" s="947"/>
      <c r="C4692" s="856"/>
      <c r="D4692" s="862"/>
      <c r="E4692" s="863"/>
      <c r="F4692" s="864"/>
      <c r="G4692" s="59" t="s">
        <v>151</v>
      </c>
      <c r="H4692" s="60"/>
    </row>
    <row r="4693" spans="1:9" s="267" customFormat="1" x14ac:dyDescent="0.25">
      <c r="B4693" s="947"/>
      <c r="C4693" s="856"/>
      <c r="D4693" s="862"/>
      <c r="E4693" s="863"/>
      <c r="F4693" s="864"/>
      <c r="G4693" s="59" t="s">
        <v>152</v>
      </c>
      <c r="H4693" s="61">
        <v>44901</v>
      </c>
    </row>
    <row r="4694" spans="1:9" s="267" customFormat="1" x14ac:dyDescent="0.25">
      <c r="B4694" s="948"/>
      <c r="C4694" s="858"/>
      <c r="D4694" s="865"/>
      <c r="E4694" s="866"/>
      <c r="F4694" s="867"/>
      <c r="G4694" s="62"/>
      <c r="H4694" s="63"/>
    </row>
    <row r="4695" spans="1:9" s="267" customFormat="1" x14ac:dyDescent="0.25">
      <c r="B4695" s="64"/>
      <c r="C4695" s="65"/>
      <c r="D4695" s="66"/>
      <c r="E4695" s="66"/>
      <c r="F4695" s="67"/>
      <c r="G4695" s="65"/>
      <c r="H4695" s="68"/>
    </row>
    <row r="4696" spans="1:9" s="267" customFormat="1" x14ac:dyDescent="0.25">
      <c r="B4696" s="69" t="s">
        <v>153</v>
      </c>
      <c r="C4696" s="927" t="str">
        <f>VLOOKUP(B4697,'[1]BALANCE GENERAL'!$B:$G,5,FALSE)</f>
        <v>Relleno seleccionado: Relleno compactado con material de afirmado CBR ≥ 15%. (suministro, humedecimiento y compactación).</v>
      </c>
      <c r="D4696" s="928"/>
      <c r="E4696" s="928"/>
      <c r="F4696" s="928"/>
      <c r="G4696" s="929"/>
      <c r="H4696" s="70" t="s">
        <v>154</v>
      </c>
    </row>
    <row r="4697" spans="1:9" s="267" customFormat="1" ht="33.6" customHeight="1" x14ac:dyDescent="0.25">
      <c r="B4697" s="720" t="str">
        <f>+I14.04.2</f>
        <v>14.04.2</v>
      </c>
      <c r="C4697" s="930"/>
      <c r="D4697" s="931"/>
      <c r="E4697" s="931"/>
      <c r="F4697" s="931"/>
      <c r="G4697" s="932"/>
      <c r="H4697" s="70" t="str">
        <f>VLOOKUP(B4697,'[1]BALANCE GENERAL'!$B:$G,6,FALSE)</f>
        <v>M3</v>
      </c>
    </row>
    <row r="4698" spans="1:9" s="267" customFormat="1" x14ac:dyDescent="0.25">
      <c r="B4698" s="72" t="s">
        <v>155</v>
      </c>
      <c r="C4698" s="65"/>
      <c r="D4698" s="66"/>
      <c r="E4698" s="66"/>
      <c r="F4698" s="67"/>
      <c r="G4698" s="65"/>
      <c r="H4698" s="68"/>
    </row>
    <row r="4699" spans="1:9" s="267" customFormat="1" x14ac:dyDescent="0.25">
      <c r="B4699" s="73" t="s">
        <v>156</v>
      </c>
      <c r="C4699" s="74"/>
      <c r="D4699" s="75" t="s">
        <v>157</v>
      </c>
      <c r="E4699" s="75" t="s">
        <v>158</v>
      </c>
      <c r="F4699" s="75" t="s">
        <v>159</v>
      </c>
      <c r="G4699" s="76" t="s">
        <v>160</v>
      </c>
      <c r="H4699" s="77"/>
    </row>
    <row r="4700" spans="1:9" s="267" customFormat="1" ht="15" customHeight="1" x14ac:dyDescent="0.25">
      <c r="B4700" s="975" t="s">
        <v>161</v>
      </c>
      <c r="C4700" s="869"/>
      <c r="D4700" s="98" t="s">
        <v>162</v>
      </c>
      <c r="E4700" s="211">
        <v>0.03</v>
      </c>
      <c r="F4700" s="371">
        <f>+H4730</f>
        <v>2633.4750000000004</v>
      </c>
      <c r="G4700" s="372">
        <f>F4700*E4700</f>
        <v>79.004250000000013</v>
      </c>
      <c r="H4700" s="951"/>
    </row>
    <row r="4701" spans="1:9" s="267" customFormat="1" ht="15" customHeight="1" x14ac:dyDescent="0.25">
      <c r="B4701" s="987" t="s">
        <v>617</v>
      </c>
      <c r="C4701" s="874"/>
      <c r="D4701" s="235" t="s">
        <v>229</v>
      </c>
      <c r="E4701" s="281">
        <f>1/(F4727*4)*8</f>
        <v>0.02</v>
      </c>
      <c r="F4701" s="373">
        <v>220000</v>
      </c>
      <c r="G4701" s="372">
        <f>+F4701*E4701</f>
        <v>4400</v>
      </c>
      <c r="H4701" s="952"/>
    </row>
    <row r="4702" spans="1:9" s="267" customFormat="1" ht="15" customHeight="1" x14ac:dyDescent="0.25">
      <c r="B4702" s="976" t="s">
        <v>618</v>
      </c>
      <c r="C4702" s="872"/>
      <c r="D4702" s="235" t="s">
        <v>229</v>
      </c>
      <c r="E4702" s="281">
        <f>1/(F4728*4)*8</f>
        <v>0.02</v>
      </c>
      <c r="F4702" s="371">
        <v>150000</v>
      </c>
      <c r="G4702" s="372">
        <f>+F4702*E4702</f>
        <v>3000</v>
      </c>
      <c r="H4702" s="952"/>
    </row>
    <row r="4703" spans="1:9" s="267" customFormat="1" ht="15" customHeight="1" x14ac:dyDescent="0.25">
      <c r="B4703" s="976"/>
      <c r="C4703" s="872"/>
      <c r="D4703" s="235"/>
      <c r="E4703" s="239"/>
      <c r="F4703" s="371"/>
      <c r="G4703" s="372">
        <f>+F4703*E4703</f>
        <v>0</v>
      </c>
      <c r="H4703" s="953"/>
    </row>
    <row r="4704" spans="1:9" s="267" customFormat="1" x14ac:dyDescent="0.25">
      <c r="B4704" s="174"/>
      <c r="C4704" s="175"/>
      <c r="D4704" s="176"/>
      <c r="E4704" s="176"/>
      <c r="F4704" s="177"/>
      <c r="G4704" s="178" t="s">
        <v>165</v>
      </c>
      <c r="H4704" s="721">
        <f>+SUM(G4700:G4703)</f>
        <v>7479.00425</v>
      </c>
    </row>
    <row r="4705" spans="2:8" s="267" customFormat="1" x14ac:dyDescent="0.25">
      <c r="B4705" s="174"/>
      <c r="C4705" s="175"/>
      <c r="D4705" s="176"/>
      <c r="E4705" s="176"/>
      <c r="F4705" s="177"/>
      <c r="G4705" s="175"/>
      <c r="H4705" s="68"/>
    </row>
    <row r="4706" spans="2:8" s="267" customFormat="1" x14ac:dyDescent="0.25">
      <c r="B4706" s="179" t="s">
        <v>166</v>
      </c>
      <c r="C4706" s="175"/>
      <c r="D4706" s="176"/>
      <c r="E4706" s="176"/>
      <c r="F4706" s="177"/>
      <c r="G4706" s="175"/>
      <c r="H4706" s="68"/>
    </row>
    <row r="4707" spans="2:8" s="267" customFormat="1" x14ac:dyDescent="0.25">
      <c r="B4707" s="73" t="s">
        <v>156</v>
      </c>
      <c r="C4707" s="74"/>
      <c r="D4707" s="75" t="s">
        <v>157</v>
      </c>
      <c r="E4707" s="75" t="s">
        <v>158</v>
      </c>
      <c r="F4707" s="158" t="s">
        <v>160</v>
      </c>
      <c r="G4707" s="76" t="s">
        <v>167</v>
      </c>
      <c r="H4707" s="77"/>
    </row>
    <row r="4708" spans="2:8" s="267" customFormat="1" ht="15" customHeight="1" x14ac:dyDescent="0.25">
      <c r="B4708" s="977" t="s">
        <v>168</v>
      </c>
      <c r="C4708" s="881"/>
      <c r="D4708" s="300" t="s">
        <v>169</v>
      </c>
      <c r="E4708" s="300">
        <f>+E4700</f>
        <v>0.03</v>
      </c>
      <c r="F4708" s="374">
        <f>+F4700*0.3</f>
        <v>790.04250000000013</v>
      </c>
      <c r="G4708" s="372">
        <f t="shared" ref="G4708:G4715" si="119">F4708*E4708</f>
        <v>23.701275000000003</v>
      </c>
      <c r="H4708" s="951"/>
    </row>
    <row r="4709" spans="2:8" s="267" customFormat="1" ht="15" customHeight="1" x14ac:dyDescent="0.25">
      <c r="B4709" s="975" t="s">
        <v>619</v>
      </c>
      <c r="C4709" s="869"/>
      <c r="D4709" s="157" t="s">
        <v>18</v>
      </c>
      <c r="E4709" s="157">
        <v>1.3</v>
      </c>
      <c r="F4709" s="217">
        <f>200000/7</f>
        <v>28571.428571428572</v>
      </c>
      <c r="G4709" s="372">
        <f t="shared" si="119"/>
        <v>37142.857142857145</v>
      </c>
      <c r="H4709" s="952"/>
    </row>
    <row r="4710" spans="2:8" s="267" customFormat="1" ht="15" customHeight="1" x14ac:dyDescent="0.25">
      <c r="B4710" s="975"/>
      <c r="C4710" s="869"/>
      <c r="D4710" s="157"/>
      <c r="E4710" s="157"/>
      <c r="F4710" s="217"/>
      <c r="G4710" s="372">
        <f t="shared" si="119"/>
        <v>0</v>
      </c>
      <c r="H4710" s="952"/>
    </row>
    <row r="4711" spans="2:8" s="267" customFormat="1" x14ac:dyDescent="0.25">
      <c r="B4711" s="988"/>
      <c r="C4711" s="894"/>
      <c r="D4711" s="253"/>
      <c r="E4711" s="253"/>
      <c r="F4711" s="374"/>
      <c r="G4711" s="372">
        <f t="shared" si="119"/>
        <v>0</v>
      </c>
      <c r="H4711" s="952"/>
    </row>
    <row r="4712" spans="2:8" s="267" customFormat="1" x14ac:dyDescent="0.25">
      <c r="B4712" s="975"/>
      <c r="C4712" s="869"/>
      <c r="D4712" s="157"/>
      <c r="E4712" s="157"/>
      <c r="F4712" s="164"/>
      <c r="G4712" s="372">
        <f t="shared" si="119"/>
        <v>0</v>
      </c>
      <c r="H4712" s="952"/>
    </row>
    <row r="4713" spans="2:8" s="267" customFormat="1" ht="15" customHeight="1" x14ac:dyDescent="0.25">
      <c r="B4713" s="978"/>
      <c r="C4713" s="875"/>
      <c r="D4713" s="157"/>
      <c r="E4713" s="157"/>
      <c r="F4713" s="370"/>
      <c r="G4713" s="372">
        <f t="shared" si="119"/>
        <v>0</v>
      </c>
      <c r="H4713" s="952"/>
    </row>
    <row r="4714" spans="2:8" s="267" customFormat="1" x14ac:dyDescent="0.25">
      <c r="B4714" s="978"/>
      <c r="C4714" s="875"/>
      <c r="D4714" s="157"/>
      <c r="E4714" s="157"/>
      <c r="F4714" s="370"/>
      <c r="G4714" s="372">
        <f t="shared" si="119"/>
        <v>0</v>
      </c>
      <c r="H4714" s="952"/>
    </row>
    <row r="4715" spans="2:8" s="267" customFormat="1" x14ac:dyDescent="0.25">
      <c r="B4715" s="978"/>
      <c r="C4715" s="875"/>
      <c r="D4715" s="157"/>
      <c r="E4715" s="165"/>
      <c r="F4715" s="370"/>
      <c r="G4715" s="372">
        <f t="shared" si="119"/>
        <v>0</v>
      </c>
      <c r="H4715" s="953"/>
    </row>
    <row r="4716" spans="2:8" s="267" customFormat="1" x14ac:dyDescent="0.25">
      <c r="B4716" s="174"/>
      <c r="C4716" s="175"/>
      <c r="D4716" s="176"/>
      <c r="E4716" s="176"/>
      <c r="F4716" s="177"/>
      <c r="G4716" s="178" t="s">
        <v>165</v>
      </c>
      <c r="H4716" s="721">
        <f>+SUM(G4708:G4715)</f>
        <v>37166.558417857144</v>
      </c>
    </row>
    <row r="4717" spans="2:8" s="267" customFormat="1" x14ac:dyDescent="0.25">
      <c r="B4717" s="174"/>
      <c r="C4717" s="175"/>
      <c r="D4717" s="176"/>
      <c r="E4717" s="176"/>
      <c r="F4717" s="177"/>
      <c r="G4717" s="175"/>
      <c r="H4717" s="68"/>
    </row>
    <row r="4718" spans="2:8" s="267" customFormat="1" x14ac:dyDescent="0.25">
      <c r="B4718" s="179" t="s">
        <v>174</v>
      </c>
      <c r="C4718" s="175"/>
      <c r="D4718" s="176"/>
      <c r="E4718" s="176"/>
      <c r="F4718" s="177"/>
      <c r="G4718" s="175"/>
      <c r="H4718" s="68"/>
    </row>
    <row r="4719" spans="2:8" s="267" customFormat="1" x14ac:dyDescent="0.25">
      <c r="B4719" s="73" t="s">
        <v>156</v>
      </c>
      <c r="C4719" s="74"/>
      <c r="D4719" s="75" t="s">
        <v>175</v>
      </c>
      <c r="E4719" s="75" t="s">
        <v>176</v>
      </c>
      <c r="F4719" s="158" t="s">
        <v>177</v>
      </c>
      <c r="G4719" s="76" t="s">
        <v>178</v>
      </c>
      <c r="H4719" s="102" t="s">
        <v>160</v>
      </c>
    </row>
    <row r="4720" spans="2:8" s="267" customFormat="1" x14ac:dyDescent="0.25">
      <c r="B4720" s="986" t="s">
        <v>242</v>
      </c>
      <c r="C4720" s="910"/>
      <c r="D4720" s="257"/>
      <c r="E4720" s="258">
        <v>25</v>
      </c>
      <c r="F4720" s="257">
        <f>+E4709</f>
        <v>1.3</v>
      </c>
      <c r="G4720" s="417">
        <v>1900</v>
      </c>
      <c r="H4720" s="722">
        <f>+G4720*F4720*E4720</f>
        <v>61750</v>
      </c>
    </row>
    <row r="4721" spans="2:8" s="267" customFormat="1" x14ac:dyDescent="0.25">
      <c r="B4721" s="975"/>
      <c r="C4721" s="869"/>
      <c r="D4721" s="157"/>
      <c r="E4721" s="165"/>
      <c r="F4721" s="167"/>
      <c r="G4721" s="372">
        <f>F4721*E4721</f>
        <v>0</v>
      </c>
      <c r="H4721" s="723">
        <f>+E4721*F4721*G4721</f>
        <v>0</v>
      </c>
    </row>
    <row r="4722" spans="2:8" s="267" customFormat="1" x14ac:dyDescent="0.25">
      <c r="B4722" s="978"/>
      <c r="C4722" s="875"/>
      <c r="D4722" s="157"/>
      <c r="E4722" s="165"/>
      <c r="F4722" s="168"/>
      <c r="G4722" s="372">
        <f>F4722*E4722</f>
        <v>0</v>
      </c>
      <c r="H4722" s="723">
        <f>+E4722*F4722*G4722</f>
        <v>0</v>
      </c>
    </row>
    <row r="4723" spans="2:8" s="267" customFormat="1" x14ac:dyDescent="0.25">
      <c r="B4723" s="174"/>
      <c r="C4723" s="175"/>
      <c r="D4723" s="176"/>
      <c r="E4723" s="176"/>
      <c r="F4723" s="177"/>
      <c r="G4723" s="178" t="s">
        <v>165</v>
      </c>
      <c r="H4723" s="721">
        <f>+SUM(H4720:H4722)</f>
        <v>61750</v>
      </c>
    </row>
    <row r="4724" spans="2:8" s="267" customFormat="1" x14ac:dyDescent="0.25">
      <c r="B4724" s="174"/>
      <c r="C4724" s="175"/>
      <c r="D4724" s="176"/>
      <c r="E4724" s="176"/>
      <c r="F4724" s="177"/>
      <c r="G4724" s="175"/>
      <c r="H4724" s="68"/>
    </row>
    <row r="4725" spans="2:8" s="267" customFormat="1" x14ac:dyDescent="0.25">
      <c r="B4725" s="179" t="s">
        <v>179</v>
      </c>
      <c r="C4725" s="175"/>
      <c r="D4725" s="176"/>
      <c r="E4725" s="176"/>
      <c r="F4725" s="177"/>
      <c r="G4725" s="175"/>
      <c r="H4725" s="68"/>
    </row>
    <row r="4726" spans="2:8" s="267" customFormat="1" x14ac:dyDescent="0.25">
      <c r="B4726" s="181" t="s">
        <v>180</v>
      </c>
      <c r="C4726" s="169" t="s">
        <v>181</v>
      </c>
      <c r="D4726" s="75" t="s">
        <v>182</v>
      </c>
      <c r="E4726" s="75" t="s">
        <v>183</v>
      </c>
      <c r="F4726" s="158" t="s">
        <v>184</v>
      </c>
      <c r="G4726" s="170" t="s">
        <v>185</v>
      </c>
      <c r="H4726" s="77"/>
    </row>
    <row r="4727" spans="2:8" s="267" customFormat="1" x14ac:dyDescent="0.25">
      <c r="B4727" s="182" t="s">
        <v>81</v>
      </c>
      <c r="C4727" s="110">
        <f>+VLOOKUP(B4727,[1]MO!$D$13:$E$80,2,FALSE)</f>
        <v>94900</v>
      </c>
      <c r="D4727" s="222">
        <v>0.85</v>
      </c>
      <c r="E4727" s="372">
        <f>C4727+(C4727*D4727)</f>
        <v>175565</v>
      </c>
      <c r="F4727" s="172">
        <v>100</v>
      </c>
      <c r="G4727" s="377">
        <f>+E4727/F4727</f>
        <v>1755.65</v>
      </c>
      <c r="H4727" s="951"/>
    </row>
    <row r="4728" spans="2:8" s="267" customFormat="1" x14ac:dyDescent="0.25">
      <c r="B4728" s="182" t="s">
        <v>85</v>
      </c>
      <c r="C4728" s="110">
        <f>+VLOOKUP(B4728,[1]MO!$D$13:$E$80,2,FALSE)</f>
        <v>47450</v>
      </c>
      <c r="D4728" s="222">
        <v>0.85</v>
      </c>
      <c r="E4728" s="372">
        <f>C4728+(C4728*D4728)</f>
        <v>87782.5</v>
      </c>
      <c r="F4728" s="172">
        <f>+F4727</f>
        <v>100</v>
      </c>
      <c r="G4728" s="377">
        <f>+E4728/F4728</f>
        <v>877.82500000000005</v>
      </c>
      <c r="H4728" s="952"/>
    </row>
    <row r="4729" spans="2:8" s="267" customFormat="1" x14ac:dyDescent="0.25">
      <c r="B4729" s="183"/>
      <c r="C4729" s="110"/>
      <c r="D4729" s="222"/>
      <c r="E4729" s="224"/>
      <c r="F4729" s="172"/>
      <c r="G4729" s="377"/>
      <c r="H4729" s="953"/>
    </row>
    <row r="4730" spans="2:8" s="267" customFormat="1" x14ac:dyDescent="0.25">
      <c r="B4730" s="64"/>
      <c r="C4730" s="65"/>
      <c r="D4730" s="66"/>
      <c r="E4730" s="66"/>
      <c r="F4730" s="67"/>
      <c r="G4730" s="115" t="s">
        <v>165</v>
      </c>
      <c r="H4730" s="721">
        <f>+SUM(G4727:G4729)</f>
        <v>2633.4750000000004</v>
      </c>
    </row>
    <row r="4731" spans="2:8" s="267" customFormat="1" x14ac:dyDescent="0.25">
      <c r="B4731" s="64"/>
      <c r="C4731" s="65"/>
      <c r="D4731" s="66"/>
      <c r="E4731" s="66"/>
      <c r="F4731" s="67"/>
      <c r="G4731" s="65"/>
      <c r="H4731" s="116"/>
    </row>
    <row r="4732" spans="2:8" s="267" customFormat="1" ht="15.75" x14ac:dyDescent="0.25">
      <c r="B4732" s="64"/>
      <c r="C4732" s="65"/>
      <c r="D4732" s="66"/>
      <c r="E4732" s="66"/>
      <c r="F4732" s="117" t="s">
        <v>186</v>
      </c>
      <c r="G4732" s="118"/>
      <c r="H4732" s="119">
        <f>ROUND(H4730+H4723+H4716+H4704,0)</f>
        <v>109029</v>
      </c>
    </row>
    <row r="4733" spans="2:8" s="267" customFormat="1" x14ac:dyDescent="0.25">
      <c r="B4733" s="64"/>
      <c r="C4733" s="65"/>
      <c r="D4733" s="66"/>
      <c r="E4733" s="66"/>
      <c r="F4733" s="67"/>
      <c r="G4733" s="65"/>
      <c r="H4733" s="68"/>
    </row>
    <row r="4734" spans="2:8" s="267" customFormat="1" x14ac:dyDescent="0.25">
      <c r="B4734" s="72" t="s">
        <v>187</v>
      </c>
      <c r="C4734" s="65"/>
      <c r="D4734" s="66"/>
      <c r="E4734" s="66"/>
      <c r="F4734" s="67"/>
      <c r="G4734" s="65"/>
      <c r="H4734" s="68"/>
    </row>
    <row r="4735" spans="2:8" s="267" customFormat="1" x14ac:dyDescent="0.25">
      <c r="B4735" s="120" t="s">
        <v>31</v>
      </c>
      <c r="C4735" s="121"/>
      <c r="D4735" s="122"/>
      <c r="E4735" s="122"/>
      <c r="F4735" s="123" t="s">
        <v>72</v>
      </c>
      <c r="G4735" s="124"/>
      <c r="H4735" s="77"/>
    </row>
    <row r="4736" spans="2:8" s="267" customFormat="1" ht="15" customHeight="1" x14ac:dyDescent="0.25">
      <c r="B4736" s="958" t="s">
        <v>24</v>
      </c>
      <c r="C4736" s="851"/>
      <c r="D4736" s="125"/>
      <c r="E4736" s="125"/>
      <c r="F4736" s="271">
        <f>+'BALANCE GENERAL'!I115</f>
        <v>0.2</v>
      </c>
      <c r="G4736" s="127"/>
      <c r="H4736" s="724">
        <f>H4732*F4736</f>
        <v>21805.800000000003</v>
      </c>
    </row>
    <row r="4737" spans="2:8" s="267" customFormat="1" x14ac:dyDescent="0.25">
      <c r="B4737" s="958" t="s">
        <v>25</v>
      </c>
      <c r="C4737" s="851"/>
      <c r="D4737" s="125"/>
      <c r="E4737" s="125"/>
      <c r="F4737" s="271">
        <f>+'BALANCE GENERAL'!I116</f>
        <v>0.05</v>
      </c>
      <c r="G4737" s="127"/>
      <c r="H4737" s="724">
        <f>H4732*F4737</f>
        <v>5451.4500000000007</v>
      </c>
    </row>
    <row r="4738" spans="2:8" s="267" customFormat="1" x14ac:dyDescent="0.25">
      <c r="B4738" s="985" t="s">
        <v>27</v>
      </c>
      <c r="C4738" s="888"/>
      <c r="D4738" s="125"/>
      <c r="E4738" s="125"/>
      <c r="F4738" s="271">
        <f>+'BALANCE GENERAL'!I117</f>
        <v>0.05</v>
      </c>
      <c r="G4738" s="127"/>
      <c r="H4738" s="724">
        <f>H4732*F4738</f>
        <v>5451.4500000000007</v>
      </c>
    </row>
    <row r="4739" spans="2:8" s="267" customFormat="1" x14ac:dyDescent="0.25">
      <c r="B4739" s="64"/>
      <c r="C4739" s="65"/>
      <c r="D4739" s="66"/>
      <c r="E4739" s="66"/>
      <c r="F4739" s="67"/>
      <c r="G4739" s="115" t="s">
        <v>165</v>
      </c>
      <c r="H4739" s="721">
        <f>+SUM(H4736:H4738)</f>
        <v>32708.700000000004</v>
      </c>
    </row>
    <row r="4740" spans="2:8" s="267" customFormat="1" x14ac:dyDescent="0.25">
      <c r="B4740" s="64"/>
      <c r="C4740" s="65"/>
      <c r="D4740" s="66"/>
      <c r="E4740" s="66"/>
      <c r="F4740" s="67"/>
      <c r="G4740" s="65"/>
      <c r="H4740" s="68"/>
    </row>
    <row r="4741" spans="2:8" x14ac:dyDescent="0.25">
      <c r="B4741" s="64" t="str">
        <f>IF('[1]PIE DE PAGINA'!$B$1="","",'[1]PIE DE PAGINA'!$B$1)</f>
        <v/>
      </c>
      <c r="C4741" s="129" t="str">
        <f>IF('[1]PIE DE PAGINA'!$C$1="","",'[1]PIE DE PAGINA'!$C$1)</f>
        <v>OBSERVACIONES SUPERVISIÓN</v>
      </c>
      <c r="D4741" s="66"/>
      <c r="E4741" s="66"/>
      <c r="F4741" s="117" t="str">
        <f>IF('[1]PIE DE PAGINA'!$F$1="","",'[1]PIE DE PAGINA'!$F$1)</f>
        <v>COSTO TOTAL</v>
      </c>
      <c r="G4741" s="118" t="str">
        <f>IF('[1]PIE DE PAGINA'!$G$1="","",'[1]PIE DE PAGINA'!$G$1)</f>
        <v/>
      </c>
      <c r="H4741" s="130">
        <f>H4732+H4739</f>
        <v>141737.70000000001</v>
      </c>
    </row>
    <row r="4742" spans="2:8" s="197" customFormat="1" x14ac:dyDescent="0.25">
      <c r="B4742" s="184" t="str">
        <f>IF('[1]PIE DE PAGINA'!$B$2="","",'[1]PIE DE PAGINA'!$B$2)</f>
        <v/>
      </c>
      <c r="C4742" s="185" t="str">
        <f>IF('[1]PIE DE PAGINA'!$C$2="","",'[1]PIE DE PAGINA'!$C$2)</f>
        <v/>
      </c>
      <c r="D4742" s="185"/>
      <c r="E4742" s="185"/>
      <c r="F4742" s="185" t="str">
        <f>IF('[1]PIE DE PAGINA'!$F$2="","",'[1]PIE DE PAGINA'!$F$2)</f>
        <v/>
      </c>
      <c r="G4742" s="185" t="str">
        <f>IF('[1]PIE DE PAGINA'!$G$2="","",'[1]PIE DE PAGINA'!$G$2)</f>
        <v/>
      </c>
      <c r="H4742" s="186" t="str">
        <f>IF('[1]PIE DE PAGINA'!H4759="","",'[1]PIE DE PAGINA'!H4759)</f>
        <v/>
      </c>
    </row>
    <row r="4743" spans="2:8" s="197" customFormat="1" x14ac:dyDescent="0.25">
      <c r="B4743" s="184" t="str">
        <f>IF('[1]PIE DE PAGINA'!$B$3="","",'[1]PIE DE PAGINA'!$B$3)</f>
        <v/>
      </c>
      <c r="C4743" s="185" t="str">
        <f>IF('[1]PIE DE PAGINA'!$C$3="","",'[1]PIE DE PAGINA'!$C$3)</f>
        <v/>
      </c>
      <c r="D4743" s="185"/>
      <c r="E4743" s="185"/>
      <c r="F4743" s="134" t="str">
        <f>IF('[1]PIE DE PAGINA'!$F$3="","",'[1]PIE DE PAGINA'!$F$3)</f>
        <v/>
      </c>
      <c r="G4743" s="185" t="str">
        <f>IF('[1]PIE DE PAGINA'!$G$3="","",'[1]PIE DE PAGINA'!$G$3)</f>
        <v/>
      </c>
      <c r="H4743" s="186"/>
    </row>
    <row r="4744" spans="2:8" s="197" customFormat="1" x14ac:dyDescent="0.25">
      <c r="B4744" s="184" t="str">
        <f>IF('[1]PIE DE PAGINA'!$B$4="","",'[1]PIE DE PAGINA'!$B$4)</f>
        <v/>
      </c>
      <c r="C4744" s="185" t="str">
        <f>IF('[1]PIE DE PAGINA'!$C$4="","",'[1]PIE DE PAGINA'!$C$4)</f>
        <v/>
      </c>
      <c r="D4744" s="185"/>
      <c r="E4744" s="185"/>
      <c r="F4744" s="134" t="str">
        <f>IF('[1]PIE DE PAGINA'!$F$4="","",'[1]PIE DE PAGINA'!$F$4)</f>
        <v/>
      </c>
      <c r="G4744" s="185" t="str">
        <f>IF('[1]PIE DE PAGINA'!$G$4="","",'[1]PIE DE PAGINA'!$G$4)</f>
        <v/>
      </c>
      <c r="H4744" s="186"/>
    </row>
    <row r="4745" spans="2:8" s="197" customFormat="1" x14ac:dyDescent="0.25">
      <c r="B4745" s="184" t="str">
        <f>IF('[1]PIE DE PAGINA'!$B$5="","",'[1]PIE DE PAGINA'!$B$5)</f>
        <v/>
      </c>
      <c r="C4745" s="185" t="str">
        <f>IF('[1]PIE DE PAGINA'!$C$5="","",'[1]PIE DE PAGINA'!$C$5)</f>
        <v/>
      </c>
      <c r="D4745" s="185"/>
      <c r="E4745" s="185"/>
      <c r="F4745" s="134" t="str">
        <f>IF('[1]PIE DE PAGINA'!$F$5="","",'[1]PIE DE PAGINA'!$F$5)</f>
        <v>Firma</v>
      </c>
      <c r="G4745" s="185" t="str">
        <f>IF('[1]PIE DE PAGINA'!$G$5="","",'[1]PIE DE PAGINA'!$G$5)</f>
        <v/>
      </c>
      <c r="H4745" s="186"/>
    </row>
    <row r="4746" spans="2:8" s="197" customFormat="1" x14ac:dyDescent="0.25">
      <c r="B4746" s="184" t="str">
        <f>IF('[1]PIE DE PAGINA'!$B$6="","",'[1]PIE DE PAGINA'!$B$6)</f>
        <v/>
      </c>
      <c r="C4746" s="185" t="str">
        <f>IF('[1]PIE DE PAGINA'!$C$6="","",'[1]PIE DE PAGINA'!$C$6)</f>
        <v/>
      </c>
      <c r="D4746" s="185"/>
      <c r="E4746" s="185"/>
      <c r="F4746" s="134" t="str">
        <f>IF('[1]PIE DE PAGINA'!$F$6="","",'[1]PIE DE PAGINA'!$F$6)</f>
        <v>Nombre:</v>
      </c>
      <c r="G4746" s="185" t="str">
        <f>IF('[1]PIE DE PAGINA'!$G$6="","",'[1]PIE DE PAGINA'!$G$6)</f>
        <v>NESTOR VISBAL NAVARRO</v>
      </c>
      <c r="H4746" s="186"/>
    </row>
    <row r="4747" spans="2:8" s="197" customFormat="1" x14ac:dyDescent="0.25">
      <c r="B4747" s="184" t="str">
        <f>IF('[1]PIE DE PAGINA'!$B$7="","",'[1]PIE DE PAGINA'!$B$7)</f>
        <v/>
      </c>
      <c r="C4747" s="185" t="str">
        <f>IF('[1]PIE DE PAGINA'!$C$7="","",'[1]PIE DE PAGINA'!$C$7)</f>
        <v/>
      </c>
      <c r="D4747" s="185"/>
      <c r="E4747" s="185"/>
      <c r="F4747" s="185" t="str">
        <f>IF('[1]PIE DE PAGINA'!$F$7="","",'[1]PIE DE PAGINA'!$F$7)</f>
        <v>Contratista</v>
      </c>
      <c r="G4747" s="185" t="str">
        <f>IF('[1]PIE DE PAGINA'!$G$7="","",'[1]PIE DE PAGINA'!$G$7)</f>
        <v>COVILSA S.A.S.</v>
      </c>
      <c r="H4747" s="186"/>
    </row>
    <row r="4748" spans="2:8" s="197" customFormat="1" x14ac:dyDescent="0.25">
      <c r="B4748" s="184" t="str">
        <f>IF('[1]PIE DE PAGINA'!$B$8="","",'[1]PIE DE PAGINA'!$B$8)</f>
        <v/>
      </c>
      <c r="C4748" s="135" t="str">
        <f>IF('[1]PIE DE PAGINA'!$C$8="","",'[1]PIE DE PAGINA'!$C$8)</f>
        <v>APROBACIÓN POR SUPERVISIÓN</v>
      </c>
      <c r="D4748" s="185"/>
      <c r="E4748" s="185"/>
      <c r="F4748" s="185" t="str">
        <f>IF('[1]PIE DE PAGINA'!$F$8="","",'[1]PIE DE PAGINA'!$F$8)</f>
        <v>Matricula No. :</v>
      </c>
      <c r="G4748" s="185" t="str">
        <f>IF('[1]PIE DE PAGINA'!$G$8="","",'[1]PIE DE PAGINA'!$G$8)</f>
        <v>13202014068BLV</v>
      </c>
      <c r="H4748" s="186"/>
    </row>
    <row r="4749" spans="2:8" s="197" customFormat="1" x14ac:dyDescent="0.25">
      <c r="B4749" s="184" t="str">
        <f>IF('[1]PIE DE PAGINA'!$B$9="","",'[1]PIE DE PAGINA'!$B$9)</f>
        <v/>
      </c>
      <c r="C4749" s="136" t="str">
        <f>IF('[1]PIE DE PAGINA'!$C$9="","",'[1]PIE DE PAGINA'!$C$9)</f>
        <v>NOTA:</v>
      </c>
      <c r="D4749" s="185"/>
      <c r="E4749" s="185"/>
      <c r="F4749" s="185" t="str">
        <f>IF('[1]PIE DE PAGINA'!$F$9="","",'[1]PIE DE PAGINA'!$F$9)</f>
        <v/>
      </c>
      <c r="G4749" s="185" t="str">
        <f>IF('[1]PIE DE PAGINA'!$G$9="","",'[1]PIE DE PAGINA'!$G$9)</f>
        <v/>
      </c>
      <c r="H4749" s="186"/>
    </row>
    <row r="4750" spans="2:8" s="197" customFormat="1" x14ac:dyDescent="0.25">
      <c r="B4750" s="184" t="str">
        <f>IF('[1]PIE DE PAGINA'!$B$10="","",'[1]PIE DE PAGINA'!$B$10)</f>
        <v/>
      </c>
      <c r="C4750" s="137">
        <f>IF('[1]PIE DE PAGINA'!$C$10="","",'[1]PIE DE PAGINA'!$C$10)</f>
        <v>1</v>
      </c>
      <c r="D4750" s="185"/>
      <c r="E4750" s="185"/>
      <c r="F4750" s="185" t="str">
        <f>IF('[1]PIE DE PAGINA'!$F$10="","",'[1]PIE DE PAGINA'!$F$10)</f>
        <v/>
      </c>
      <c r="G4750" s="185" t="str">
        <f>IF('[1]PIE DE PAGINA'!$G$10="","",'[1]PIE DE PAGINA'!$G$10)</f>
        <v/>
      </c>
      <c r="H4750" s="186"/>
    </row>
    <row r="4751" spans="2:8" s="197" customFormat="1" x14ac:dyDescent="0.25">
      <c r="B4751" s="184" t="str">
        <f>IF('[1]PIE DE PAGINA'!$B$11="","",'[1]PIE DE PAGINA'!$B$11)</f>
        <v/>
      </c>
      <c r="C4751" s="137">
        <f>IF('[1]PIE DE PAGINA'!$C$11="","",'[1]PIE DE PAGINA'!$C$11)</f>
        <v>2</v>
      </c>
      <c r="D4751" s="185"/>
      <c r="E4751" s="185"/>
      <c r="F4751" s="185" t="str">
        <f>IF('[1]PIE DE PAGINA'!$F$11="","",'[1]PIE DE PAGINA'!$F$11)</f>
        <v/>
      </c>
      <c r="G4751" s="185" t="str">
        <f>IF('[1]PIE DE PAGINA'!$G$11="","",'[1]PIE DE PAGINA'!$G$11)</f>
        <v/>
      </c>
      <c r="H4751" s="186"/>
    </row>
    <row r="4752" spans="2:8" s="197" customFormat="1" x14ac:dyDescent="0.25">
      <c r="B4752" s="184" t="str">
        <f>IF('[1]PIE DE PAGINA'!$B$12="","",'[1]PIE DE PAGINA'!$B$12)</f>
        <v/>
      </c>
      <c r="C4752" s="137">
        <f>IF('[1]PIE DE PAGINA'!$C$12="","",'[1]PIE DE PAGINA'!$C$12)</f>
        <v>3</v>
      </c>
      <c r="D4752" s="185"/>
      <c r="E4752" s="185"/>
      <c r="F4752" s="185" t="str">
        <f>IF('[1]PIE DE PAGINA'!$F$12="","",'[1]PIE DE PAGINA'!$F$12)</f>
        <v/>
      </c>
      <c r="G4752" s="185" t="str">
        <f>IF('[1]PIE DE PAGINA'!$G$12="","",'[1]PIE DE PAGINA'!$G$12)</f>
        <v/>
      </c>
      <c r="H4752" s="186"/>
    </row>
    <row r="4753" spans="2:8" s="197" customFormat="1" x14ac:dyDescent="0.25">
      <c r="B4753" s="184" t="str">
        <f>IF('[1]PIE DE PAGINA'!$B$13="","",'[1]PIE DE PAGINA'!$B$13)</f>
        <v/>
      </c>
      <c r="C4753" s="137" t="str">
        <f>IF('[1]PIE DE PAGINA'!$C$13="","",'[1]PIE DE PAGINA'!$C$13)</f>
        <v/>
      </c>
      <c r="D4753" s="185"/>
      <c r="E4753" s="185"/>
      <c r="F4753" s="134" t="str">
        <f>IF('[1]PIE DE PAGINA'!$F$13="","",'[1]PIE DE PAGINA'!$F$13)</f>
        <v/>
      </c>
      <c r="G4753" s="185" t="str">
        <f>IF('[1]PIE DE PAGINA'!$G$13="","",'[1]PIE DE PAGINA'!$G$13)</f>
        <v/>
      </c>
      <c r="H4753" s="186"/>
    </row>
    <row r="4754" spans="2:8" s="197" customFormat="1" x14ac:dyDescent="0.25">
      <c r="B4754" s="184" t="str">
        <f>IF('[1]PIE DE PAGINA'!$B$14="","",'[1]PIE DE PAGINA'!$B$14)</f>
        <v/>
      </c>
      <c r="C4754" s="185" t="str">
        <f>IF('[1]PIE DE PAGINA'!$C$14="","",'[1]PIE DE PAGINA'!$C$14)</f>
        <v/>
      </c>
      <c r="D4754" s="185"/>
      <c r="E4754" s="185"/>
      <c r="F4754" s="134" t="str">
        <f>IF('[1]PIE DE PAGINA'!$F$14="","",'[1]PIE DE PAGINA'!$F$14)</f>
        <v/>
      </c>
      <c r="G4754" s="185" t="str">
        <f>IF('[1]PIE DE PAGINA'!$G$14="","",'[1]PIE DE PAGINA'!$G$14)</f>
        <v/>
      </c>
      <c r="H4754" s="186"/>
    </row>
    <row r="4755" spans="2:8" s="197" customFormat="1" x14ac:dyDescent="0.25">
      <c r="B4755" s="184" t="str">
        <f>IF('[1]PIE DE PAGINA'!$B$15="","",'[1]PIE DE PAGINA'!$B$15)</f>
        <v/>
      </c>
      <c r="C4755" s="185" t="str">
        <f>IF('[1]PIE DE PAGINA'!$C$15="","",'[1]PIE DE PAGINA'!$C$15)</f>
        <v/>
      </c>
      <c r="D4755" s="185"/>
      <c r="E4755" s="185"/>
      <c r="F4755" s="134" t="str">
        <f>IF('[1]PIE DE PAGINA'!$F$15="","",'[1]PIE DE PAGINA'!$F$15)</f>
        <v/>
      </c>
      <c r="G4755" s="185" t="str">
        <f>IF('[1]PIE DE PAGINA'!$G$15="","",'[1]PIE DE PAGINA'!$G$15)</f>
        <v/>
      </c>
      <c r="H4755" s="186"/>
    </row>
    <row r="4756" spans="2:8" s="197" customFormat="1" x14ac:dyDescent="0.25">
      <c r="B4756" s="184" t="str">
        <f>IF('[1]PIE DE PAGINA'!$B$16="","",'[1]PIE DE PAGINA'!$B$16)</f>
        <v/>
      </c>
      <c r="C4756" s="185" t="str">
        <f>IF('[1]PIE DE PAGINA'!$C$16="","",'[1]PIE DE PAGINA'!$C$16)</f>
        <v/>
      </c>
      <c r="D4756" s="185"/>
      <c r="E4756" s="185"/>
      <c r="F4756" s="134" t="str">
        <f>IF('[1]PIE DE PAGINA'!$F$16="","",'[1]PIE DE PAGINA'!$F$16)</f>
        <v/>
      </c>
      <c r="G4756" s="185" t="str">
        <f>IF('[1]PIE DE PAGINA'!$G$16="","",'[1]PIE DE PAGINA'!$G$16)</f>
        <v/>
      </c>
      <c r="H4756" s="186"/>
    </row>
    <row r="4757" spans="2:8" s="197" customFormat="1" ht="15.75" thickBot="1" x14ac:dyDescent="0.3">
      <c r="B4757" s="725" t="str">
        <f>IF('[1]PIE DE PAGINA'!$B$17="","",'[1]PIE DE PAGINA'!$B$17)</f>
        <v/>
      </c>
      <c r="C4757" s="294" t="str">
        <f>IF('[1]PIE DE PAGINA'!$C$17="","",'[1]PIE DE PAGINA'!$C$17)</f>
        <v/>
      </c>
      <c r="D4757" s="294"/>
      <c r="E4757" s="294"/>
      <c r="F4757" s="140"/>
      <c r="G4757" s="294"/>
      <c r="H4757" s="726"/>
    </row>
  </sheetData>
  <mergeCells count="1701">
    <mergeCell ref="B4720:C4720"/>
    <mergeCell ref="B4721:C4721"/>
    <mergeCell ref="B4722:C4722"/>
    <mergeCell ref="H4727:H4729"/>
    <mergeCell ref="B4736:C4736"/>
    <mergeCell ref="B4737:C4737"/>
    <mergeCell ref="B4738:C4738"/>
    <mergeCell ref="B4691:C4694"/>
    <mergeCell ref="D4691:F4694"/>
    <mergeCell ref="C4696:G4697"/>
    <mergeCell ref="B4700:C4700"/>
    <mergeCell ref="H4700:H4703"/>
    <mergeCell ref="B4701:C4701"/>
    <mergeCell ref="B4702:C4702"/>
    <mergeCell ref="B4703:C4703"/>
    <mergeCell ref="B4708:C4708"/>
    <mergeCell ref="H4708:H4715"/>
    <mergeCell ref="B4709:C4709"/>
    <mergeCell ref="B4710:C4710"/>
    <mergeCell ref="B4711:C4711"/>
    <mergeCell ref="B4712:C4712"/>
    <mergeCell ref="B4713:C4713"/>
    <mergeCell ref="B4714:C4714"/>
    <mergeCell ref="B4715:C4715"/>
    <mergeCell ref="B4670:C4670"/>
    <mergeCell ref="B4671:C4671"/>
    <mergeCell ref="D4624:F4627"/>
    <mergeCell ref="C4629:G4630"/>
    <mergeCell ref="B4633:C4633"/>
    <mergeCell ref="H4633:H4636"/>
    <mergeCell ref="B4634:C4634"/>
    <mergeCell ref="B4635:C4635"/>
    <mergeCell ref="B4636:C4636"/>
    <mergeCell ref="H4641:H4648"/>
    <mergeCell ref="B4645:C4645"/>
    <mergeCell ref="B4646:C4646"/>
    <mergeCell ref="B4647:C4647"/>
    <mergeCell ref="B4648:C4648"/>
    <mergeCell ref="B4653:C4653"/>
    <mergeCell ref="B4654:C4654"/>
    <mergeCell ref="B4655:C4655"/>
    <mergeCell ref="H4660:H4662"/>
    <mergeCell ref="B4669:C4669"/>
    <mergeCell ref="B4582:C4582"/>
    <mergeCell ref="B4583:C4583"/>
    <mergeCell ref="B4584:C4584"/>
    <mergeCell ref="H4589:H4591"/>
    <mergeCell ref="B4598:C4598"/>
    <mergeCell ref="B4599:C4599"/>
    <mergeCell ref="B4600:C4600"/>
    <mergeCell ref="B4641:C4641"/>
    <mergeCell ref="B4642:C4642"/>
    <mergeCell ref="B4643:C4643"/>
    <mergeCell ref="B4644:C4644"/>
    <mergeCell ref="B4624:C4627"/>
    <mergeCell ref="B4515:C4515"/>
    <mergeCell ref="B4516:C4516"/>
    <mergeCell ref="B4517:C4517"/>
    <mergeCell ref="H4522:H4524"/>
    <mergeCell ref="B4531:C4531"/>
    <mergeCell ref="B4532:C4532"/>
    <mergeCell ref="B4533:C4533"/>
    <mergeCell ref="B4553:C4556"/>
    <mergeCell ref="D4553:F4556"/>
    <mergeCell ref="C4558:G4559"/>
    <mergeCell ref="B4562:C4562"/>
    <mergeCell ref="H4562:H4565"/>
    <mergeCell ref="B4563:C4563"/>
    <mergeCell ref="B4564:C4564"/>
    <mergeCell ref="B4565:C4565"/>
    <mergeCell ref="B4570:C4570"/>
    <mergeCell ref="H4570:H4577"/>
    <mergeCell ref="B4571:C4571"/>
    <mergeCell ref="B4572:C4572"/>
    <mergeCell ref="B4573:C4573"/>
    <mergeCell ref="B4574:C4574"/>
    <mergeCell ref="B4575:C4575"/>
    <mergeCell ref="B4576:C4576"/>
    <mergeCell ref="B4577:C4577"/>
    <mergeCell ref="B4448:C4448"/>
    <mergeCell ref="B4449:C4449"/>
    <mergeCell ref="B4450:C4450"/>
    <mergeCell ref="H4455:H4457"/>
    <mergeCell ref="B4464:C4464"/>
    <mergeCell ref="B4465:C4465"/>
    <mergeCell ref="B4466:C4466"/>
    <mergeCell ref="B4486:C4489"/>
    <mergeCell ref="D4486:F4489"/>
    <mergeCell ref="C4491:G4492"/>
    <mergeCell ref="B4495:C4495"/>
    <mergeCell ref="H4495:H4498"/>
    <mergeCell ref="B4496:C4496"/>
    <mergeCell ref="B4497:C4497"/>
    <mergeCell ref="B4498:C4498"/>
    <mergeCell ref="B4503:C4503"/>
    <mergeCell ref="H4503:H4510"/>
    <mergeCell ref="B4504:C4504"/>
    <mergeCell ref="B4505:C4505"/>
    <mergeCell ref="B4506:C4506"/>
    <mergeCell ref="B4507:C4507"/>
    <mergeCell ref="B4508:C4508"/>
    <mergeCell ref="B4509:C4509"/>
    <mergeCell ref="B4510:C4510"/>
    <mergeCell ref="B4381:C4381"/>
    <mergeCell ref="B4382:C4382"/>
    <mergeCell ref="B4383:C4383"/>
    <mergeCell ref="H4388:H4390"/>
    <mergeCell ref="B4397:C4397"/>
    <mergeCell ref="B4398:C4398"/>
    <mergeCell ref="B4399:C4399"/>
    <mergeCell ref="B4419:C4422"/>
    <mergeCell ref="D4419:F4422"/>
    <mergeCell ref="C4424:G4425"/>
    <mergeCell ref="B4428:C4428"/>
    <mergeCell ref="H4428:H4431"/>
    <mergeCell ref="B4429:C4429"/>
    <mergeCell ref="B4430:C4430"/>
    <mergeCell ref="B4431:C4431"/>
    <mergeCell ref="B4436:C4436"/>
    <mergeCell ref="H4436:H4443"/>
    <mergeCell ref="B4437:C4437"/>
    <mergeCell ref="B4438:C4438"/>
    <mergeCell ref="B4439:C4439"/>
    <mergeCell ref="B4440:C4440"/>
    <mergeCell ref="B4441:C4441"/>
    <mergeCell ref="B4442:C4442"/>
    <mergeCell ref="B4443:C4443"/>
    <mergeCell ref="B4314:C4314"/>
    <mergeCell ref="B4315:C4315"/>
    <mergeCell ref="B4316:C4316"/>
    <mergeCell ref="H4321:H4323"/>
    <mergeCell ref="B4330:C4330"/>
    <mergeCell ref="B4331:C4331"/>
    <mergeCell ref="B4332:C4332"/>
    <mergeCell ref="B4352:C4355"/>
    <mergeCell ref="D4352:F4355"/>
    <mergeCell ref="C4357:G4358"/>
    <mergeCell ref="B4361:C4361"/>
    <mergeCell ref="H4361:H4364"/>
    <mergeCell ref="B4362:C4362"/>
    <mergeCell ref="B4363:C4363"/>
    <mergeCell ref="B4364:C4364"/>
    <mergeCell ref="B4369:C4369"/>
    <mergeCell ref="H4369:H4376"/>
    <mergeCell ref="B4370:C4370"/>
    <mergeCell ref="B4371:C4371"/>
    <mergeCell ref="B4372:C4372"/>
    <mergeCell ref="B4373:C4373"/>
    <mergeCell ref="B4374:C4374"/>
    <mergeCell ref="B4375:C4375"/>
    <mergeCell ref="B4376:C4376"/>
    <mergeCell ref="B4247:C4247"/>
    <mergeCell ref="B4248:C4248"/>
    <mergeCell ref="B4249:C4249"/>
    <mergeCell ref="H4254:H4256"/>
    <mergeCell ref="B4263:C4263"/>
    <mergeCell ref="B4264:C4264"/>
    <mergeCell ref="B4265:C4265"/>
    <mergeCell ref="B4285:C4288"/>
    <mergeCell ref="D4285:F4288"/>
    <mergeCell ref="C4290:G4291"/>
    <mergeCell ref="B4294:C4294"/>
    <mergeCell ref="H4294:H4297"/>
    <mergeCell ref="B4295:C4295"/>
    <mergeCell ref="B4296:C4296"/>
    <mergeCell ref="B4297:C4297"/>
    <mergeCell ref="B4302:C4302"/>
    <mergeCell ref="H4302:H4309"/>
    <mergeCell ref="B4303:C4303"/>
    <mergeCell ref="B4304:C4304"/>
    <mergeCell ref="B4305:C4305"/>
    <mergeCell ref="B4306:C4306"/>
    <mergeCell ref="B4307:C4307"/>
    <mergeCell ref="B4308:C4308"/>
    <mergeCell ref="B4309:C4309"/>
    <mergeCell ref="B4180:C4180"/>
    <mergeCell ref="B4181:C4181"/>
    <mergeCell ref="B4182:C4182"/>
    <mergeCell ref="H4187:H4189"/>
    <mergeCell ref="B4196:C4196"/>
    <mergeCell ref="B4197:C4197"/>
    <mergeCell ref="B4198:C4198"/>
    <mergeCell ref="B4218:C4221"/>
    <mergeCell ref="D4218:F4221"/>
    <mergeCell ref="C4223:G4224"/>
    <mergeCell ref="B4227:C4227"/>
    <mergeCell ref="H4227:H4230"/>
    <mergeCell ref="B4228:C4228"/>
    <mergeCell ref="B4229:C4229"/>
    <mergeCell ref="B4230:C4230"/>
    <mergeCell ref="B4235:C4235"/>
    <mergeCell ref="H4235:H4242"/>
    <mergeCell ref="B4236:C4236"/>
    <mergeCell ref="B4237:C4237"/>
    <mergeCell ref="B4238:C4238"/>
    <mergeCell ref="B4239:C4239"/>
    <mergeCell ref="B4240:C4240"/>
    <mergeCell ref="B4241:C4241"/>
    <mergeCell ref="B4242:C4242"/>
    <mergeCell ref="B4151:C4154"/>
    <mergeCell ref="D4151:F4154"/>
    <mergeCell ref="C4156:G4157"/>
    <mergeCell ref="B4160:C4160"/>
    <mergeCell ref="H4160:H4163"/>
    <mergeCell ref="B4161:C4161"/>
    <mergeCell ref="B4162:C4162"/>
    <mergeCell ref="B4163:C4163"/>
    <mergeCell ref="B4168:C4168"/>
    <mergeCell ref="H4168:H4175"/>
    <mergeCell ref="B4169:C4169"/>
    <mergeCell ref="B4170:C4170"/>
    <mergeCell ref="B4171:C4171"/>
    <mergeCell ref="B4172:C4172"/>
    <mergeCell ref="B4173:C4173"/>
    <mergeCell ref="B4174:C4174"/>
    <mergeCell ref="B4175:C4175"/>
    <mergeCell ref="B4113:C4113"/>
    <mergeCell ref="B4114:C4114"/>
    <mergeCell ref="B4115:C4115"/>
    <mergeCell ref="H4120:H4122"/>
    <mergeCell ref="B4129:C4129"/>
    <mergeCell ref="B4130:C4130"/>
    <mergeCell ref="B4131:C4131"/>
    <mergeCell ref="B3835:C3835"/>
    <mergeCell ref="B4046:C4046"/>
    <mergeCell ref="B4047:C4047"/>
    <mergeCell ref="B4048:C4048"/>
    <mergeCell ref="H4053:H4055"/>
    <mergeCell ref="B4062:C4062"/>
    <mergeCell ref="B4063:C4063"/>
    <mergeCell ref="B4064:C4064"/>
    <mergeCell ref="B4084:C4087"/>
    <mergeCell ref="D4084:F4087"/>
    <mergeCell ref="C4089:G4090"/>
    <mergeCell ref="B4093:C4093"/>
    <mergeCell ref="H4093:H4096"/>
    <mergeCell ref="B4094:C4094"/>
    <mergeCell ref="B4095:C4095"/>
    <mergeCell ref="B4096:C4096"/>
    <mergeCell ref="B4101:C4101"/>
    <mergeCell ref="H4101:H4108"/>
    <mergeCell ref="B4102:C4102"/>
    <mergeCell ref="B4103:C4103"/>
    <mergeCell ref="B4104:C4104"/>
    <mergeCell ref="B4105:C4105"/>
    <mergeCell ref="B4106:C4106"/>
    <mergeCell ref="B4107:C4107"/>
    <mergeCell ref="B4108:C4108"/>
    <mergeCell ref="B3979:C3979"/>
    <mergeCell ref="B3980:C3980"/>
    <mergeCell ref="B3981:C3981"/>
    <mergeCell ref="H3986:H3988"/>
    <mergeCell ref="B3995:C3995"/>
    <mergeCell ref="B3996:C3996"/>
    <mergeCell ref="B3997:C3997"/>
    <mergeCell ref="B4017:C4020"/>
    <mergeCell ref="D4017:F4020"/>
    <mergeCell ref="C4022:G4023"/>
    <mergeCell ref="B4026:C4026"/>
    <mergeCell ref="H4026:H4029"/>
    <mergeCell ref="B4027:C4027"/>
    <mergeCell ref="B4028:C4028"/>
    <mergeCell ref="B4029:C4029"/>
    <mergeCell ref="B4034:C4034"/>
    <mergeCell ref="H4034:H4041"/>
    <mergeCell ref="B4035:C4035"/>
    <mergeCell ref="B4036:C4036"/>
    <mergeCell ref="B4037:C4037"/>
    <mergeCell ref="B4038:C4038"/>
    <mergeCell ref="B4039:C4039"/>
    <mergeCell ref="B4040:C4040"/>
    <mergeCell ref="B4041:C4041"/>
    <mergeCell ref="B3950:C3953"/>
    <mergeCell ref="D3950:F3953"/>
    <mergeCell ref="C3955:G3956"/>
    <mergeCell ref="B3959:C3959"/>
    <mergeCell ref="H3959:H3962"/>
    <mergeCell ref="B3960:C3960"/>
    <mergeCell ref="B3961:C3961"/>
    <mergeCell ref="B3962:C3962"/>
    <mergeCell ref="B3967:C3967"/>
    <mergeCell ref="H3967:H3974"/>
    <mergeCell ref="B3968:C3968"/>
    <mergeCell ref="B3969:C3969"/>
    <mergeCell ref="B3970:C3970"/>
    <mergeCell ref="B3971:C3971"/>
    <mergeCell ref="B3972:C3972"/>
    <mergeCell ref="B3973:C3973"/>
    <mergeCell ref="B3974:C3974"/>
    <mergeCell ref="B3912:C3912"/>
    <mergeCell ref="B3913:C3913"/>
    <mergeCell ref="B3914:C3914"/>
    <mergeCell ref="H3919:H3921"/>
    <mergeCell ref="B3928:C3928"/>
    <mergeCell ref="B3929:C3929"/>
    <mergeCell ref="B3930:C3930"/>
    <mergeCell ref="B3845:C3845"/>
    <mergeCell ref="B3846:C3846"/>
    <mergeCell ref="B3847:C3847"/>
    <mergeCell ref="H3852:H3854"/>
    <mergeCell ref="B3861:C3861"/>
    <mergeCell ref="B3862:C3862"/>
    <mergeCell ref="B3863:C3863"/>
    <mergeCell ref="B3883:C3886"/>
    <mergeCell ref="D3883:F3886"/>
    <mergeCell ref="C3888:G3889"/>
    <mergeCell ref="B3892:C3892"/>
    <mergeCell ref="H3892:H3895"/>
    <mergeCell ref="B3893:C3893"/>
    <mergeCell ref="B3894:C3894"/>
    <mergeCell ref="B3895:C3895"/>
    <mergeCell ref="B3900:C3900"/>
    <mergeCell ref="H3900:H3907"/>
    <mergeCell ref="B3901:C3901"/>
    <mergeCell ref="B3902:C3902"/>
    <mergeCell ref="B3903:C3903"/>
    <mergeCell ref="B3904:C3904"/>
    <mergeCell ref="B3905:C3905"/>
    <mergeCell ref="B3906:C3906"/>
    <mergeCell ref="B3907:C3907"/>
    <mergeCell ref="B3778:C3778"/>
    <mergeCell ref="B3779:C3779"/>
    <mergeCell ref="B3780:C3780"/>
    <mergeCell ref="H3785:H3787"/>
    <mergeCell ref="B3794:C3794"/>
    <mergeCell ref="B3795:C3795"/>
    <mergeCell ref="B3796:C3796"/>
    <mergeCell ref="B3816:C3819"/>
    <mergeCell ref="D3816:F3819"/>
    <mergeCell ref="C3821:G3822"/>
    <mergeCell ref="B3825:C3825"/>
    <mergeCell ref="H3825:H3828"/>
    <mergeCell ref="B3826:C3826"/>
    <mergeCell ref="B3827:C3827"/>
    <mergeCell ref="B3828:C3828"/>
    <mergeCell ref="B3833:C3833"/>
    <mergeCell ref="H3833:H3840"/>
    <mergeCell ref="B3834:C3834"/>
    <mergeCell ref="B3836:C3836"/>
    <mergeCell ref="B3837:C3837"/>
    <mergeCell ref="B3838:C3838"/>
    <mergeCell ref="B3839:C3839"/>
    <mergeCell ref="B3840:C3840"/>
    <mergeCell ref="B3711:C3711"/>
    <mergeCell ref="B3712:C3712"/>
    <mergeCell ref="B3713:C3713"/>
    <mergeCell ref="H3718:H3720"/>
    <mergeCell ref="B3727:C3727"/>
    <mergeCell ref="B3728:C3728"/>
    <mergeCell ref="B3729:C3729"/>
    <mergeCell ref="B3749:C3752"/>
    <mergeCell ref="D3749:F3752"/>
    <mergeCell ref="C3754:G3755"/>
    <mergeCell ref="B3758:C3758"/>
    <mergeCell ref="H3758:H3761"/>
    <mergeCell ref="B3759:C3759"/>
    <mergeCell ref="B3760:C3760"/>
    <mergeCell ref="B3761:C3761"/>
    <mergeCell ref="B3766:C3766"/>
    <mergeCell ref="H3766:H3773"/>
    <mergeCell ref="B3767:C3767"/>
    <mergeCell ref="B3768:C3768"/>
    <mergeCell ref="B3769:C3769"/>
    <mergeCell ref="B3770:C3770"/>
    <mergeCell ref="B3771:C3771"/>
    <mergeCell ref="B3772:C3772"/>
    <mergeCell ref="B3773:C3773"/>
    <mergeCell ref="B3644:C3644"/>
    <mergeCell ref="B3645:C3645"/>
    <mergeCell ref="B3646:C3646"/>
    <mergeCell ref="H3651:H3653"/>
    <mergeCell ref="B3660:C3660"/>
    <mergeCell ref="B3661:C3661"/>
    <mergeCell ref="B3662:C3662"/>
    <mergeCell ref="B3682:C3685"/>
    <mergeCell ref="D3682:F3685"/>
    <mergeCell ref="C3687:G3688"/>
    <mergeCell ref="B3691:C3691"/>
    <mergeCell ref="H3691:H3694"/>
    <mergeCell ref="B3692:C3692"/>
    <mergeCell ref="B3693:C3693"/>
    <mergeCell ref="B3694:C3694"/>
    <mergeCell ref="B3699:C3699"/>
    <mergeCell ref="H3699:H3706"/>
    <mergeCell ref="B3700:C3700"/>
    <mergeCell ref="B3701:C3701"/>
    <mergeCell ref="B3702:C3702"/>
    <mergeCell ref="B3703:C3703"/>
    <mergeCell ref="B3704:C3704"/>
    <mergeCell ref="B3705:C3705"/>
    <mergeCell ref="B3706:C3706"/>
    <mergeCell ref="B3577:C3577"/>
    <mergeCell ref="B3578:C3578"/>
    <mergeCell ref="B3579:C3579"/>
    <mergeCell ref="H3584:H3586"/>
    <mergeCell ref="B3593:C3593"/>
    <mergeCell ref="B3594:C3594"/>
    <mergeCell ref="B3595:C3595"/>
    <mergeCell ref="B3615:C3618"/>
    <mergeCell ref="D3615:F3618"/>
    <mergeCell ref="C3620:G3621"/>
    <mergeCell ref="B3624:C3624"/>
    <mergeCell ref="H3624:H3627"/>
    <mergeCell ref="B3625:C3625"/>
    <mergeCell ref="B3626:C3626"/>
    <mergeCell ref="B3627:C3627"/>
    <mergeCell ref="B3632:C3632"/>
    <mergeCell ref="H3632:H3639"/>
    <mergeCell ref="B3633:C3633"/>
    <mergeCell ref="B3634:C3634"/>
    <mergeCell ref="B3635:C3635"/>
    <mergeCell ref="B3636:C3636"/>
    <mergeCell ref="B3637:C3637"/>
    <mergeCell ref="B3638:C3638"/>
    <mergeCell ref="B3639:C3639"/>
    <mergeCell ref="B3548:C3551"/>
    <mergeCell ref="D3548:F3551"/>
    <mergeCell ref="C3553:G3554"/>
    <mergeCell ref="B3557:C3557"/>
    <mergeCell ref="H3557:H3560"/>
    <mergeCell ref="B3558:C3558"/>
    <mergeCell ref="B3559:C3559"/>
    <mergeCell ref="B3560:C3560"/>
    <mergeCell ref="B3565:C3565"/>
    <mergeCell ref="H3565:H3572"/>
    <mergeCell ref="B3566:C3566"/>
    <mergeCell ref="B3567:C3567"/>
    <mergeCell ref="B3568:C3568"/>
    <mergeCell ref="B3569:C3569"/>
    <mergeCell ref="B3570:C3570"/>
    <mergeCell ref="B3571:C3571"/>
    <mergeCell ref="B3572:C3572"/>
    <mergeCell ref="B448:C448"/>
    <mergeCell ref="B468:C471"/>
    <mergeCell ref="D468:F471"/>
    <mergeCell ref="C473:G474"/>
    <mergeCell ref="B477:C477"/>
    <mergeCell ref="H477:H480"/>
    <mergeCell ref="B478:C478"/>
    <mergeCell ref="B479:C479"/>
    <mergeCell ref="B480:C480"/>
    <mergeCell ref="B514:C514"/>
    <mergeCell ref="B497:C497"/>
    <mergeCell ref="B498:C498"/>
    <mergeCell ref="B499:C499"/>
    <mergeCell ref="H504:H505"/>
    <mergeCell ref="B512:C512"/>
    <mergeCell ref="B513:C513"/>
    <mergeCell ref="B485:C485"/>
    <mergeCell ref="H485:H492"/>
    <mergeCell ref="B486:C486"/>
    <mergeCell ref="B488:C488"/>
    <mergeCell ref="B489:C489"/>
    <mergeCell ref="B490:C490"/>
    <mergeCell ref="B491:C491"/>
    <mergeCell ref="B492:C492"/>
    <mergeCell ref="B382:C382"/>
    <mergeCell ref="B402:C405"/>
    <mergeCell ref="D402:F405"/>
    <mergeCell ref="C407:G408"/>
    <mergeCell ref="B411:C411"/>
    <mergeCell ref="H411:H414"/>
    <mergeCell ref="B412:C412"/>
    <mergeCell ref="B413:C413"/>
    <mergeCell ref="B414:C414"/>
    <mergeCell ref="B431:C431"/>
    <mergeCell ref="B432:C432"/>
    <mergeCell ref="B433:C433"/>
    <mergeCell ref="H438:H439"/>
    <mergeCell ref="B446:C446"/>
    <mergeCell ref="B447:C447"/>
    <mergeCell ref="B419:C419"/>
    <mergeCell ref="H419:H426"/>
    <mergeCell ref="B420:C420"/>
    <mergeCell ref="B422:C422"/>
    <mergeCell ref="B423:C423"/>
    <mergeCell ref="B424:C424"/>
    <mergeCell ref="B425:C425"/>
    <mergeCell ref="B426:C426"/>
    <mergeCell ref="B289:C289"/>
    <mergeCell ref="B290:C290"/>
    <mergeCell ref="B291:C291"/>
    <mergeCell ref="B365:C365"/>
    <mergeCell ref="B366:C366"/>
    <mergeCell ref="B367:C367"/>
    <mergeCell ref="H372:H373"/>
    <mergeCell ref="B380:C380"/>
    <mergeCell ref="B381:C381"/>
    <mergeCell ref="B353:C353"/>
    <mergeCell ref="H353:H360"/>
    <mergeCell ref="B354:C354"/>
    <mergeCell ref="B356:C356"/>
    <mergeCell ref="B357:C357"/>
    <mergeCell ref="B358:C358"/>
    <mergeCell ref="B359:C359"/>
    <mergeCell ref="B360:C360"/>
    <mergeCell ref="B355:C355"/>
    <mergeCell ref="B314:C314"/>
    <mergeCell ref="B315:C315"/>
    <mergeCell ref="B316:C316"/>
    <mergeCell ref="H171:H173"/>
    <mergeCell ref="B180:C180"/>
    <mergeCell ref="B181:C181"/>
    <mergeCell ref="B152:C152"/>
    <mergeCell ref="H152:H159"/>
    <mergeCell ref="B153:C153"/>
    <mergeCell ref="B155:C155"/>
    <mergeCell ref="B156:C156"/>
    <mergeCell ref="B157:C157"/>
    <mergeCell ref="B158:C158"/>
    <mergeCell ref="B159:C159"/>
    <mergeCell ref="B182:C182"/>
    <mergeCell ref="B336:C339"/>
    <mergeCell ref="D336:F339"/>
    <mergeCell ref="C341:G342"/>
    <mergeCell ref="B345:C345"/>
    <mergeCell ref="H345:H348"/>
    <mergeCell ref="B346:C346"/>
    <mergeCell ref="B347:C347"/>
    <mergeCell ref="B348:C348"/>
    <mergeCell ref="B269:C272"/>
    <mergeCell ref="D269:F272"/>
    <mergeCell ref="C274:G275"/>
    <mergeCell ref="B278:C278"/>
    <mergeCell ref="H278:H281"/>
    <mergeCell ref="B279:C279"/>
    <mergeCell ref="B280:C280"/>
    <mergeCell ref="B281:C281"/>
    <mergeCell ref="B286:C286"/>
    <mergeCell ref="H286:H293"/>
    <mergeCell ref="B287:C287"/>
    <mergeCell ref="B288:C288"/>
    <mergeCell ref="B135:C138"/>
    <mergeCell ref="D135:F138"/>
    <mergeCell ref="C140:G141"/>
    <mergeCell ref="B144:C144"/>
    <mergeCell ref="H144:H147"/>
    <mergeCell ref="B145:C145"/>
    <mergeCell ref="B146:C146"/>
    <mergeCell ref="B147:C147"/>
    <mergeCell ref="B98:C98"/>
    <mergeCell ref="B99:C99"/>
    <mergeCell ref="H104:H106"/>
    <mergeCell ref="B113:C113"/>
    <mergeCell ref="B114:C114"/>
    <mergeCell ref="B115:C115"/>
    <mergeCell ref="B164:C164"/>
    <mergeCell ref="B165:C165"/>
    <mergeCell ref="B166:C166"/>
    <mergeCell ref="B89:C89"/>
    <mergeCell ref="B90:C90"/>
    <mergeCell ref="B91:C91"/>
    <mergeCell ref="B92:C92"/>
    <mergeCell ref="B96:C96"/>
    <mergeCell ref="B97:C97"/>
    <mergeCell ref="H77:H80"/>
    <mergeCell ref="B78:C78"/>
    <mergeCell ref="B79:C79"/>
    <mergeCell ref="B80:C80"/>
    <mergeCell ref="B84:C84"/>
    <mergeCell ref="B85:C85"/>
    <mergeCell ref="H85:H92"/>
    <mergeCell ref="B86:C86"/>
    <mergeCell ref="B87:C87"/>
    <mergeCell ref="B88:C88"/>
    <mergeCell ref="B47:C47"/>
    <mergeCell ref="B48:C48"/>
    <mergeCell ref="B68:C71"/>
    <mergeCell ref="D68:F71"/>
    <mergeCell ref="C73:G74"/>
    <mergeCell ref="B77:C77"/>
    <mergeCell ref="B1:C4"/>
    <mergeCell ref="D1:F4"/>
    <mergeCell ref="C6:G7"/>
    <mergeCell ref="B10:C10"/>
    <mergeCell ref="H10:H13"/>
    <mergeCell ref="B11:C11"/>
    <mergeCell ref="B12:C12"/>
    <mergeCell ref="B13:C13"/>
    <mergeCell ref="H37:H39"/>
    <mergeCell ref="B46:C46"/>
    <mergeCell ref="B17:C17"/>
    <mergeCell ref="B18:C18"/>
    <mergeCell ref="H18:H25"/>
    <mergeCell ref="B19:C19"/>
    <mergeCell ref="B20:C20"/>
    <mergeCell ref="B21:C21"/>
    <mergeCell ref="B22:C22"/>
    <mergeCell ref="B23:C23"/>
    <mergeCell ref="B24:C24"/>
    <mergeCell ref="B25:C25"/>
    <mergeCell ref="B29:C29"/>
    <mergeCell ref="B30:C30"/>
    <mergeCell ref="B31:C31"/>
    <mergeCell ref="B32:C32"/>
    <mergeCell ref="B231:C231"/>
    <mergeCell ref="B232:C232"/>
    <mergeCell ref="B233:C233"/>
    <mergeCell ref="H238:H240"/>
    <mergeCell ref="B247:C247"/>
    <mergeCell ref="B248:C248"/>
    <mergeCell ref="B249:C249"/>
    <mergeCell ref="B534:C537"/>
    <mergeCell ref="D534:F537"/>
    <mergeCell ref="B202:C205"/>
    <mergeCell ref="D202:F205"/>
    <mergeCell ref="C207:G208"/>
    <mergeCell ref="B211:C211"/>
    <mergeCell ref="H211:H214"/>
    <mergeCell ref="B212:C212"/>
    <mergeCell ref="B213:C213"/>
    <mergeCell ref="B214:C214"/>
    <mergeCell ref="B219:C219"/>
    <mergeCell ref="H219:H226"/>
    <mergeCell ref="B220:C220"/>
    <mergeCell ref="B221:C221"/>
    <mergeCell ref="B222:C222"/>
    <mergeCell ref="B223:C223"/>
    <mergeCell ref="B224:C224"/>
    <mergeCell ref="B225:C225"/>
    <mergeCell ref="B226:C226"/>
    <mergeCell ref="B292:C292"/>
    <mergeCell ref="B293:C293"/>
    <mergeCell ref="B298:C298"/>
    <mergeCell ref="B299:C299"/>
    <mergeCell ref="B300:C300"/>
    <mergeCell ref="H305:H307"/>
    <mergeCell ref="B563:C563"/>
    <mergeCell ref="B564:C564"/>
    <mergeCell ref="B565:C565"/>
    <mergeCell ref="H570:H572"/>
    <mergeCell ref="B579:C579"/>
    <mergeCell ref="B580:C580"/>
    <mergeCell ref="B581:C581"/>
    <mergeCell ref="B601:C604"/>
    <mergeCell ref="D601:F604"/>
    <mergeCell ref="C539:G540"/>
    <mergeCell ref="B543:C543"/>
    <mergeCell ref="H543:H546"/>
    <mergeCell ref="B544:C544"/>
    <mergeCell ref="B545:C545"/>
    <mergeCell ref="B546:C546"/>
    <mergeCell ref="B551:C551"/>
    <mergeCell ref="H551:H558"/>
    <mergeCell ref="B552:C552"/>
    <mergeCell ref="B553:C553"/>
    <mergeCell ref="B554:C554"/>
    <mergeCell ref="B555:C555"/>
    <mergeCell ref="B556:C556"/>
    <mergeCell ref="B557:C557"/>
    <mergeCell ref="B558:C558"/>
    <mergeCell ref="B630:C630"/>
    <mergeCell ref="B631:C631"/>
    <mergeCell ref="B632:C632"/>
    <mergeCell ref="H637:H639"/>
    <mergeCell ref="B646:C646"/>
    <mergeCell ref="B647:C647"/>
    <mergeCell ref="B648:C648"/>
    <mergeCell ref="B668:C671"/>
    <mergeCell ref="D668:F671"/>
    <mergeCell ref="C606:G607"/>
    <mergeCell ref="B610:C610"/>
    <mergeCell ref="H610:H613"/>
    <mergeCell ref="B611:C611"/>
    <mergeCell ref="B612:C612"/>
    <mergeCell ref="B613:C613"/>
    <mergeCell ref="B618:C618"/>
    <mergeCell ref="H618:H625"/>
    <mergeCell ref="B619:C619"/>
    <mergeCell ref="B620:C620"/>
    <mergeCell ref="B621:C621"/>
    <mergeCell ref="B622:C622"/>
    <mergeCell ref="B623:C623"/>
    <mergeCell ref="B624:C624"/>
    <mergeCell ref="B625:C625"/>
    <mergeCell ref="B735:C738"/>
    <mergeCell ref="D735:F738"/>
    <mergeCell ref="B697:C697"/>
    <mergeCell ref="B698:C698"/>
    <mergeCell ref="B699:C699"/>
    <mergeCell ref="H704:H706"/>
    <mergeCell ref="B713:C713"/>
    <mergeCell ref="B714:C714"/>
    <mergeCell ref="B715:C715"/>
    <mergeCell ref="C673:G674"/>
    <mergeCell ref="B677:C677"/>
    <mergeCell ref="H677:H680"/>
    <mergeCell ref="B678:C678"/>
    <mergeCell ref="B679:C679"/>
    <mergeCell ref="B680:C680"/>
    <mergeCell ref="B685:C685"/>
    <mergeCell ref="H685:H692"/>
    <mergeCell ref="B686:C686"/>
    <mergeCell ref="B687:C687"/>
    <mergeCell ref="B688:C688"/>
    <mergeCell ref="B689:C689"/>
    <mergeCell ref="B690:C690"/>
    <mergeCell ref="B691:C691"/>
    <mergeCell ref="B692:C692"/>
    <mergeCell ref="B764:C764"/>
    <mergeCell ref="B765:C765"/>
    <mergeCell ref="B766:C766"/>
    <mergeCell ref="H771:H773"/>
    <mergeCell ref="B780:C780"/>
    <mergeCell ref="B781:C781"/>
    <mergeCell ref="B782:C782"/>
    <mergeCell ref="B802:C805"/>
    <mergeCell ref="D802:F805"/>
    <mergeCell ref="C740:G741"/>
    <mergeCell ref="B744:C744"/>
    <mergeCell ref="H744:H747"/>
    <mergeCell ref="B745:C745"/>
    <mergeCell ref="B746:C746"/>
    <mergeCell ref="B747:C747"/>
    <mergeCell ref="B752:C752"/>
    <mergeCell ref="H752:H759"/>
    <mergeCell ref="B753:C753"/>
    <mergeCell ref="B754:C754"/>
    <mergeCell ref="B755:C755"/>
    <mergeCell ref="B756:C756"/>
    <mergeCell ref="B757:C757"/>
    <mergeCell ref="B758:C758"/>
    <mergeCell ref="B759:C759"/>
    <mergeCell ref="B965:C965"/>
    <mergeCell ref="B831:C831"/>
    <mergeCell ref="B832:C832"/>
    <mergeCell ref="B833:C833"/>
    <mergeCell ref="H838:H840"/>
    <mergeCell ref="B847:C847"/>
    <mergeCell ref="B848:C848"/>
    <mergeCell ref="B849:C849"/>
    <mergeCell ref="B869:C872"/>
    <mergeCell ref="D869:F872"/>
    <mergeCell ref="C807:G808"/>
    <mergeCell ref="B811:C811"/>
    <mergeCell ref="H811:H814"/>
    <mergeCell ref="B812:C812"/>
    <mergeCell ref="B813:C813"/>
    <mergeCell ref="B814:C814"/>
    <mergeCell ref="B819:C819"/>
    <mergeCell ref="H819:H826"/>
    <mergeCell ref="B820:C820"/>
    <mergeCell ref="B821:C821"/>
    <mergeCell ref="B822:C822"/>
    <mergeCell ref="B823:C823"/>
    <mergeCell ref="B824:C824"/>
    <mergeCell ref="B825:C825"/>
    <mergeCell ref="B826:C826"/>
    <mergeCell ref="B898:C898"/>
    <mergeCell ref="B899:C899"/>
    <mergeCell ref="B900:C900"/>
    <mergeCell ref="H905:H907"/>
    <mergeCell ref="B914:C914"/>
    <mergeCell ref="B915:C915"/>
    <mergeCell ref="B916:C916"/>
    <mergeCell ref="B936:C939"/>
    <mergeCell ref="D936:F939"/>
    <mergeCell ref="C941:G942"/>
    <mergeCell ref="B945:C945"/>
    <mergeCell ref="H945:H948"/>
    <mergeCell ref="B946:C946"/>
    <mergeCell ref="B947:C947"/>
    <mergeCell ref="C874:G875"/>
    <mergeCell ref="B878:C878"/>
    <mergeCell ref="H878:H881"/>
    <mergeCell ref="B879:C879"/>
    <mergeCell ref="B880:C880"/>
    <mergeCell ref="B881:C881"/>
    <mergeCell ref="B886:C886"/>
    <mergeCell ref="H886:H893"/>
    <mergeCell ref="B887:C887"/>
    <mergeCell ref="B888:C888"/>
    <mergeCell ref="B889:C889"/>
    <mergeCell ref="B890:C890"/>
    <mergeCell ref="B891:C891"/>
    <mergeCell ref="B892:C892"/>
    <mergeCell ref="B893:C893"/>
    <mergeCell ref="B1271:C1274"/>
    <mergeCell ref="D1271:F1274"/>
    <mergeCell ref="B1233:C1233"/>
    <mergeCell ref="B1234:C1234"/>
    <mergeCell ref="B1235:C1235"/>
    <mergeCell ref="H1240:H1242"/>
    <mergeCell ref="B1249:C1249"/>
    <mergeCell ref="B1250:C1250"/>
    <mergeCell ref="B1251:C1251"/>
    <mergeCell ref="B1166:C1166"/>
    <mergeCell ref="B1167:C1167"/>
    <mergeCell ref="B1168:C1168"/>
    <mergeCell ref="H1173:H1175"/>
    <mergeCell ref="B1182:C1182"/>
    <mergeCell ref="B1183:C1183"/>
    <mergeCell ref="B1184:C1184"/>
    <mergeCell ref="C1142:G1143"/>
    <mergeCell ref="B1146:C1146"/>
    <mergeCell ref="H1146:H1149"/>
    <mergeCell ref="B1147:C1147"/>
    <mergeCell ref="B1148:C1148"/>
    <mergeCell ref="B1149:C1149"/>
    <mergeCell ref="B1154:C1154"/>
    <mergeCell ref="H1154:H1161"/>
    <mergeCell ref="B1155:C1155"/>
    <mergeCell ref="B1156:C1156"/>
    <mergeCell ref="B1157:C1157"/>
    <mergeCell ref="B1158:C1158"/>
    <mergeCell ref="B1159:C1159"/>
    <mergeCell ref="B1160:C1160"/>
    <mergeCell ref="B1161:C1161"/>
    <mergeCell ref="B1223:C1223"/>
    <mergeCell ref="B1300:C1300"/>
    <mergeCell ref="B1301:C1301"/>
    <mergeCell ref="B1302:C1302"/>
    <mergeCell ref="H1307:H1309"/>
    <mergeCell ref="B1316:C1316"/>
    <mergeCell ref="B1317:C1317"/>
    <mergeCell ref="B1318:C1318"/>
    <mergeCell ref="B1338:C1341"/>
    <mergeCell ref="D1338:F1341"/>
    <mergeCell ref="C1276:G1277"/>
    <mergeCell ref="B1280:C1280"/>
    <mergeCell ref="H1280:H1283"/>
    <mergeCell ref="B1281:C1281"/>
    <mergeCell ref="B1282:C1282"/>
    <mergeCell ref="B1283:C1283"/>
    <mergeCell ref="B1288:C1288"/>
    <mergeCell ref="H1288:H1295"/>
    <mergeCell ref="B1289:C1289"/>
    <mergeCell ref="B1290:C1290"/>
    <mergeCell ref="B1291:C1291"/>
    <mergeCell ref="B1292:C1292"/>
    <mergeCell ref="B1293:C1293"/>
    <mergeCell ref="B1294:C1294"/>
    <mergeCell ref="B1295:C1295"/>
    <mergeCell ref="B1367:C1367"/>
    <mergeCell ref="B1368:C1368"/>
    <mergeCell ref="B1369:C1369"/>
    <mergeCell ref="H1374:H1376"/>
    <mergeCell ref="B1383:C1383"/>
    <mergeCell ref="B1384:C1384"/>
    <mergeCell ref="B1385:C1385"/>
    <mergeCell ref="B1405:C1408"/>
    <mergeCell ref="D1405:F1408"/>
    <mergeCell ref="C1343:G1344"/>
    <mergeCell ref="B1347:C1347"/>
    <mergeCell ref="H1347:H1350"/>
    <mergeCell ref="B1348:C1348"/>
    <mergeCell ref="B1349:C1349"/>
    <mergeCell ref="B1350:C1350"/>
    <mergeCell ref="B1355:C1355"/>
    <mergeCell ref="H1355:H1362"/>
    <mergeCell ref="B1356:C1356"/>
    <mergeCell ref="B1357:C1357"/>
    <mergeCell ref="B1358:C1358"/>
    <mergeCell ref="B1359:C1359"/>
    <mergeCell ref="B1360:C1360"/>
    <mergeCell ref="B1361:C1361"/>
    <mergeCell ref="B1362:C1362"/>
    <mergeCell ref="B1434:C1434"/>
    <mergeCell ref="B1435:C1435"/>
    <mergeCell ref="B1436:C1436"/>
    <mergeCell ref="H1441:H1443"/>
    <mergeCell ref="B1450:C1450"/>
    <mergeCell ref="B1451:C1451"/>
    <mergeCell ref="B1452:C1452"/>
    <mergeCell ref="B1472:C1475"/>
    <mergeCell ref="D1472:F1475"/>
    <mergeCell ref="C1410:G1411"/>
    <mergeCell ref="B1414:C1414"/>
    <mergeCell ref="H1414:H1417"/>
    <mergeCell ref="B1415:C1415"/>
    <mergeCell ref="B1416:C1416"/>
    <mergeCell ref="B1417:C1417"/>
    <mergeCell ref="B1422:C1422"/>
    <mergeCell ref="H1422:H1429"/>
    <mergeCell ref="B1423:C1423"/>
    <mergeCell ref="B1424:C1424"/>
    <mergeCell ref="B1425:C1425"/>
    <mergeCell ref="B1426:C1426"/>
    <mergeCell ref="B1427:C1427"/>
    <mergeCell ref="B1428:C1428"/>
    <mergeCell ref="B1429:C1429"/>
    <mergeCell ref="B1501:C1501"/>
    <mergeCell ref="B1502:C1502"/>
    <mergeCell ref="B1503:C1503"/>
    <mergeCell ref="H1508:H1510"/>
    <mergeCell ref="B1517:C1517"/>
    <mergeCell ref="B1518:C1518"/>
    <mergeCell ref="B1519:C1519"/>
    <mergeCell ref="B1806:C1809"/>
    <mergeCell ref="D1806:F1809"/>
    <mergeCell ref="C1477:G1478"/>
    <mergeCell ref="B1481:C1481"/>
    <mergeCell ref="H1481:H1484"/>
    <mergeCell ref="B1482:C1482"/>
    <mergeCell ref="B1483:C1483"/>
    <mergeCell ref="B1484:C1484"/>
    <mergeCell ref="B1489:C1489"/>
    <mergeCell ref="H1489:H1496"/>
    <mergeCell ref="B1490:C1490"/>
    <mergeCell ref="B1491:C1491"/>
    <mergeCell ref="B1492:C1492"/>
    <mergeCell ref="B1493:C1493"/>
    <mergeCell ref="B1494:C1494"/>
    <mergeCell ref="B1495:C1495"/>
    <mergeCell ref="B1496:C1496"/>
    <mergeCell ref="C1543:G1544"/>
    <mergeCell ref="B1547:C1547"/>
    <mergeCell ref="H1547:H1550"/>
    <mergeCell ref="B1548:C1548"/>
    <mergeCell ref="B1549:C1549"/>
    <mergeCell ref="B1550:C1550"/>
    <mergeCell ref="B1555:C1555"/>
    <mergeCell ref="H1555:H1562"/>
    <mergeCell ref="B1835:C1835"/>
    <mergeCell ref="B1836:C1836"/>
    <mergeCell ref="B1837:C1837"/>
    <mergeCell ref="H1842:H1844"/>
    <mergeCell ref="B1851:C1851"/>
    <mergeCell ref="B1852:C1852"/>
    <mergeCell ref="B1853:C1853"/>
    <mergeCell ref="B1873:C1876"/>
    <mergeCell ref="D1873:F1876"/>
    <mergeCell ref="C1811:G1812"/>
    <mergeCell ref="B1815:C1815"/>
    <mergeCell ref="H1815:H1818"/>
    <mergeCell ref="B1816:C1816"/>
    <mergeCell ref="B1817:C1817"/>
    <mergeCell ref="B1823:C1823"/>
    <mergeCell ref="H1823:H1830"/>
    <mergeCell ref="B1824:C1824"/>
    <mergeCell ref="B1825:C1825"/>
    <mergeCell ref="B1826:C1826"/>
    <mergeCell ref="B1827:C1827"/>
    <mergeCell ref="B1828:C1828"/>
    <mergeCell ref="B1829:C1829"/>
    <mergeCell ref="B1830:C1830"/>
    <mergeCell ref="B1902:C1902"/>
    <mergeCell ref="B1903:C1903"/>
    <mergeCell ref="B1904:C1904"/>
    <mergeCell ref="H1909:H1911"/>
    <mergeCell ref="B1918:C1918"/>
    <mergeCell ref="B1919:C1919"/>
    <mergeCell ref="B1920:C1920"/>
    <mergeCell ref="B2074:C2077"/>
    <mergeCell ref="D2074:F2077"/>
    <mergeCell ref="H1949:H1952"/>
    <mergeCell ref="H1957:H1964"/>
    <mergeCell ref="H1976:H1978"/>
    <mergeCell ref="C1878:G1879"/>
    <mergeCell ref="B1882:C1882"/>
    <mergeCell ref="H1882:H1885"/>
    <mergeCell ref="B1883:C1883"/>
    <mergeCell ref="B1884:C1884"/>
    <mergeCell ref="B1885:C1885"/>
    <mergeCell ref="B1890:C1890"/>
    <mergeCell ref="H1890:H1897"/>
    <mergeCell ref="B1891:C1891"/>
    <mergeCell ref="B1892:C1892"/>
    <mergeCell ref="B1893:C1893"/>
    <mergeCell ref="B1894:C1894"/>
    <mergeCell ref="B1895:C1895"/>
    <mergeCell ref="B1896:C1896"/>
    <mergeCell ref="B1897:C1897"/>
    <mergeCell ref="B2103:C2103"/>
    <mergeCell ref="B2104:C2104"/>
    <mergeCell ref="B2105:C2105"/>
    <mergeCell ref="H2110:H2112"/>
    <mergeCell ref="B2119:C2119"/>
    <mergeCell ref="B2120:C2120"/>
    <mergeCell ref="B2121:C2121"/>
    <mergeCell ref="B2141:C2144"/>
    <mergeCell ref="D2141:F2144"/>
    <mergeCell ref="C2079:G2080"/>
    <mergeCell ref="B2083:C2083"/>
    <mergeCell ref="H2083:H2086"/>
    <mergeCell ref="B2084:C2084"/>
    <mergeCell ref="B2085:C2085"/>
    <mergeCell ref="B2086:C2086"/>
    <mergeCell ref="B2091:C2091"/>
    <mergeCell ref="H2091:H2098"/>
    <mergeCell ref="B2092:C2092"/>
    <mergeCell ref="B2093:C2093"/>
    <mergeCell ref="B2094:C2094"/>
    <mergeCell ref="B2095:C2095"/>
    <mergeCell ref="B2096:C2096"/>
    <mergeCell ref="B2097:C2097"/>
    <mergeCell ref="B2098:C2098"/>
    <mergeCell ref="B2170:C2170"/>
    <mergeCell ref="B2171:C2171"/>
    <mergeCell ref="B2172:C2172"/>
    <mergeCell ref="H2177:H2179"/>
    <mergeCell ref="B2186:C2186"/>
    <mergeCell ref="B2187:C2187"/>
    <mergeCell ref="B2188:C2188"/>
    <mergeCell ref="B2208:C2211"/>
    <mergeCell ref="D2208:F2211"/>
    <mergeCell ref="C2146:G2147"/>
    <mergeCell ref="B2150:C2150"/>
    <mergeCell ref="H2150:H2153"/>
    <mergeCell ref="B2151:C2151"/>
    <mergeCell ref="B2152:C2152"/>
    <mergeCell ref="B2153:C2153"/>
    <mergeCell ref="B2158:C2158"/>
    <mergeCell ref="H2158:H2165"/>
    <mergeCell ref="B2159:C2159"/>
    <mergeCell ref="B2160:C2160"/>
    <mergeCell ref="B2161:C2161"/>
    <mergeCell ref="B2162:C2162"/>
    <mergeCell ref="B2163:C2163"/>
    <mergeCell ref="B2164:C2164"/>
    <mergeCell ref="B2165:C2165"/>
    <mergeCell ref="B2237:C2237"/>
    <mergeCell ref="B2238:C2238"/>
    <mergeCell ref="B2239:C2239"/>
    <mergeCell ref="H2244:H2246"/>
    <mergeCell ref="B2253:C2253"/>
    <mergeCell ref="B2254:C2254"/>
    <mergeCell ref="B2255:C2255"/>
    <mergeCell ref="B2476:C2479"/>
    <mergeCell ref="D2476:F2479"/>
    <mergeCell ref="D2409:F2412"/>
    <mergeCell ref="C2414:G2415"/>
    <mergeCell ref="B2426:C2426"/>
    <mergeCell ref="H2426:H2433"/>
    <mergeCell ref="B2427:C2427"/>
    <mergeCell ref="B2429:C2429"/>
    <mergeCell ref="B2430:C2430"/>
    <mergeCell ref="C2213:G2214"/>
    <mergeCell ref="B2217:C2217"/>
    <mergeCell ref="H2217:H2220"/>
    <mergeCell ref="B2218:C2218"/>
    <mergeCell ref="B2219:C2219"/>
    <mergeCell ref="B2220:C2220"/>
    <mergeCell ref="B2225:C2225"/>
    <mergeCell ref="H2225:H2232"/>
    <mergeCell ref="B2226:C2226"/>
    <mergeCell ref="B2227:C2227"/>
    <mergeCell ref="B2228:C2228"/>
    <mergeCell ref="B2229:C2229"/>
    <mergeCell ref="B2230:C2230"/>
    <mergeCell ref="B2231:C2231"/>
    <mergeCell ref="B2232:C2232"/>
    <mergeCell ref="B2285:C2285"/>
    <mergeCell ref="B2505:C2505"/>
    <mergeCell ref="B2506:C2506"/>
    <mergeCell ref="B2507:C2507"/>
    <mergeCell ref="H2512:H2514"/>
    <mergeCell ref="B2521:C2521"/>
    <mergeCell ref="B2522:C2522"/>
    <mergeCell ref="B2523:C2523"/>
    <mergeCell ref="B2543:C2546"/>
    <mergeCell ref="D2543:F2546"/>
    <mergeCell ref="C2481:G2482"/>
    <mergeCell ref="B2485:C2485"/>
    <mergeCell ref="H2485:H2488"/>
    <mergeCell ref="B2486:C2486"/>
    <mergeCell ref="B2487:C2487"/>
    <mergeCell ref="B2488:C2488"/>
    <mergeCell ref="B2493:C2493"/>
    <mergeCell ref="H2493:H2500"/>
    <mergeCell ref="B2494:C2494"/>
    <mergeCell ref="B2495:C2495"/>
    <mergeCell ref="B2496:C2496"/>
    <mergeCell ref="B2497:C2497"/>
    <mergeCell ref="B2498:C2498"/>
    <mergeCell ref="B2499:C2499"/>
    <mergeCell ref="B2500:C2500"/>
    <mergeCell ref="B2573:C2573"/>
    <mergeCell ref="B2574:C2574"/>
    <mergeCell ref="H2579:H2581"/>
    <mergeCell ref="B2588:C2588"/>
    <mergeCell ref="B2589:C2589"/>
    <mergeCell ref="B2590:C2590"/>
    <mergeCell ref="B2610:C2613"/>
    <mergeCell ref="D2610:F2613"/>
    <mergeCell ref="C2548:G2549"/>
    <mergeCell ref="B2552:C2552"/>
    <mergeCell ref="H2552:H2555"/>
    <mergeCell ref="B2553:C2553"/>
    <mergeCell ref="B2554:C2554"/>
    <mergeCell ref="B2555:C2555"/>
    <mergeCell ref="B2560:C2560"/>
    <mergeCell ref="H2560:H2567"/>
    <mergeCell ref="B2561:C2561"/>
    <mergeCell ref="B2562:C2562"/>
    <mergeCell ref="B2563:C2563"/>
    <mergeCell ref="B2564:C2564"/>
    <mergeCell ref="B2565:C2565"/>
    <mergeCell ref="B2566:C2566"/>
    <mergeCell ref="B2567:C2567"/>
    <mergeCell ref="H2284:H2287"/>
    <mergeCell ref="B2723:C2723"/>
    <mergeCell ref="B2724:C2724"/>
    <mergeCell ref="B2275:C2278"/>
    <mergeCell ref="D2275:F2278"/>
    <mergeCell ref="B2372:C2372"/>
    <mergeCell ref="B2373:C2373"/>
    <mergeCell ref="H2378:H2380"/>
    <mergeCell ref="B2387:C2387"/>
    <mergeCell ref="B2388:C2388"/>
    <mergeCell ref="B2389:C2389"/>
    <mergeCell ref="B2409:C2412"/>
    <mergeCell ref="C2682:G2683"/>
    <mergeCell ref="B2686:C2686"/>
    <mergeCell ref="H2686:H2689"/>
    <mergeCell ref="B2687:C2687"/>
    <mergeCell ref="B2688:C2688"/>
    <mergeCell ref="B2689:C2689"/>
    <mergeCell ref="B2694:C2694"/>
    <mergeCell ref="H2694:H2701"/>
    <mergeCell ref="B2695:C2695"/>
    <mergeCell ref="B2696:C2696"/>
    <mergeCell ref="B2697:C2697"/>
    <mergeCell ref="B2698:C2698"/>
    <mergeCell ref="B2699:C2699"/>
    <mergeCell ref="B2700:C2700"/>
    <mergeCell ref="B2701:C2701"/>
    <mergeCell ref="B2639:C2639"/>
    <mergeCell ref="B2640:C2640"/>
    <mergeCell ref="B2641:C2641"/>
    <mergeCell ref="H2646:H2648"/>
    <mergeCell ref="B2655:C2655"/>
    <mergeCell ref="H2292:H2299"/>
    <mergeCell ref="B2293:C2293"/>
    <mergeCell ref="B2294:C2294"/>
    <mergeCell ref="B2295:C2295"/>
    <mergeCell ref="B2296:C2296"/>
    <mergeCell ref="B2297:C2297"/>
    <mergeCell ref="B2298:C2298"/>
    <mergeCell ref="B2299:C2299"/>
    <mergeCell ref="B2706:C2706"/>
    <mergeCell ref="B2707:C2707"/>
    <mergeCell ref="B2708:C2708"/>
    <mergeCell ref="H2713:H2715"/>
    <mergeCell ref="B2722:C2722"/>
    <mergeCell ref="B2657:C2657"/>
    <mergeCell ref="B2677:C2680"/>
    <mergeCell ref="D2677:F2680"/>
    <mergeCell ref="C2615:G2616"/>
    <mergeCell ref="B2619:C2619"/>
    <mergeCell ref="H2619:H2622"/>
    <mergeCell ref="B2620:C2620"/>
    <mergeCell ref="B2621:C2621"/>
    <mergeCell ref="B2622:C2622"/>
    <mergeCell ref="B2627:C2627"/>
    <mergeCell ref="H2627:H2634"/>
    <mergeCell ref="B2628:C2628"/>
    <mergeCell ref="B2629:C2629"/>
    <mergeCell ref="B2630:C2630"/>
    <mergeCell ref="B2631:C2631"/>
    <mergeCell ref="B2656:C2656"/>
    <mergeCell ref="B2632:C2632"/>
    <mergeCell ref="B2633:C2633"/>
    <mergeCell ref="B2634:C2634"/>
    <mergeCell ref="B2775:C2775"/>
    <mergeCell ref="H2780:H2782"/>
    <mergeCell ref="B2789:C2789"/>
    <mergeCell ref="B2790:C2790"/>
    <mergeCell ref="B2791:C2791"/>
    <mergeCell ref="B1538:C1541"/>
    <mergeCell ref="D1538:F1541"/>
    <mergeCell ref="B2351:C2351"/>
    <mergeCell ref="H2351:H2354"/>
    <mergeCell ref="B2352:C2352"/>
    <mergeCell ref="B2353:C2353"/>
    <mergeCell ref="B2354:C2354"/>
    <mergeCell ref="B2359:C2359"/>
    <mergeCell ref="H2359:H2366"/>
    <mergeCell ref="C2749:G2750"/>
    <mergeCell ref="B2753:C2753"/>
    <mergeCell ref="H2753:H2756"/>
    <mergeCell ref="B2754:C2754"/>
    <mergeCell ref="B2755:C2755"/>
    <mergeCell ref="B2756:C2756"/>
    <mergeCell ref="B2761:C2761"/>
    <mergeCell ref="H2761:H2768"/>
    <mergeCell ref="B2762:C2762"/>
    <mergeCell ref="B2764:C2764"/>
    <mergeCell ref="B2765:C2765"/>
    <mergeCell ref="B2766:C2766"/>
    <mergeCell ref="B2767:C2767"/>
    <mergeCell ref="B2768:C2768"/>
    <mergeCell ref="B2304:C2304"/>
    <mergeCell ref="B2305:C2305"/>
    <mergeCell ref="B2306:C2306"/>
    <mergeCell ref="H2311:H2313"/>
    <mergeCell ref="B1556:C1556"/>
    <mergeCell ref="B1557:C1557"/>
    <mergeCell ref="B1558:C1558"/>
    <mergeCell ref="B1559:C1559"/>
    <mergeCell ref="B1560:C1560"/>
    <mergeCell ref="B1561:C1561"/>
    <mergeCell ref="B1562:C1562"/>
    <mergeCell ref="B2773:C2773"/>
    <mergeCell ref="B2774:C2774"/>
    <mergeCell ref="B2320:C2320"/>
    <mergeCell ref="B2321:C2321"/>
    <mergeCell ref="B2322:C2322"/>
    <mergeCell ref="B2744:C2747"/>
    <mergeCell ref="D2744:F2747"/>
    <mergeCell ref="B2360:C2360"/>
    <mergeCell ref="B2362:C2362"/>
    <mergeCell ref="B2363:C2363"/>
    <mergeCell ref="B2364:C2364"/>
    <mergeCell ref="B2365:C2365"/>
    <mergeCell ref="B2366:C2366"/>
    <mergeCell ref="B2371:C2371"/>
    <mergeCell ref="C2280:G2281"/>
    <mergeCell ref="B2284:C2284"/>
    <mergeCell ref="C1610:G1611"/>
    <mergeCell ref="B1614:C1614"/>
    <mergeCell ref="B2028:C2028"/>
    <mergeCell ref="B2029:C2029"/>
    <mergeCell ref="B2030:C2030"/>
    <mergeCell ref="B2286:C2286"/>
    <mergeCell ref="B2287:C2287"/>
    <mergeCell ref="B2292:C2292"/>
    <mergeCell ref="B2572:C2572"/>
    <mergeCell ref="H1614:H1617"/>
    <mergeCell ref="B1615:C1615"/>
    <mergeCell ref="B1616:C1616"/>
    <mergeCell ref="B1617:C1617"/>
    <mergeCell ref="B1622:C1622"/>
    <mergeCell ref="H1622:H1629"/>
    <mergeCell ref="B1623:C1623"/>
    <mergeCell ref="B1624:C1624"/>
    <mergeCell ref="B1625:C1625"/>
    <mergeCell ref="B1626:C1626"/>
    <mergeCell ref="B1627:C1627"/>
    <mergeCell ref="B1628:C1628"/>
    <mergeCell ref="B1629:C1629"/>
    <mergeCell ref="B1567:C1567"/>
    <mergeCell ref="B1568:C1568"/>
    <mergeCell ref="B1569:C1569"/>
    <mergeCell ref="H1574:H1576"/>
    <mergeCell ref="B1583:C1583"/>
    <mergeCell ref="B1584:C1584"/>
    <mergeCell ref="B1585:C1585"/>
    <mergeCell ref="B1605:C1608"/>
    <mergeCell ref="D1605:F1608"/>
    <mergeCell ref="C1677:G1678"/>
    <mergeCell ref="B1681:C1681"/>
    <mergeCell ref="H1681:H1684"/>
    <mergeCell ref="B1682:C1682"/>
    <mergeCell ref="B1683:C1683"/>
    <mergeCell ref="B1684:C1684"/>
    <mergeCell ref="B1689:C1689"/>
    <mergeCell ref="H1689:H1696"/>
    <mergeCell ref="B1690:C1690"/>
    <mergeCell ref="B1691:C1691"/>
    <mergeCell ref="B1692:C1692"/>
    <mergeCell ref="B1693:C1693"/>
    <mergeCell ref="B1694:C1694"/>
    <mergeCell ref="B1695:C1695"/>
    <mergeCell ref="B1696:C1696"/>
    <mergeCell ref="B1634:C1634"/>
    <mergeCell ref="B1635:C1635"/>
    <mergeCell ref="B1636:C1636"/>
    <mergeCell ref="H1641:H1643"/>
    <mergeCell ref="B1650:C1650"/>
    <mergeCell ref="B1651:C1651"/>
    <mergeCell ref="B1652:C1652"/>
    <mergeCell ref="B1672:C1675"/>
    <mergeCell ref="D1672:F1675"/>
    <mergeCell ref="B1748:C1748"/>
    <mergeCell ref="H1748:H1751"/>
    <mergeCell ref="B1749:C1749"/>
    <mergeCell ref="B1750:C1750"/>
    <mergeCell ref="B1751:C1751"/>
    <mergeCell ref="B1756:C1756"/>
    <mergeCell ref="H1756:H1763"/>
    <mergeCell ref="B1757:C1757"/>
    <mergeCell ref="B1758:C1758"/>
    <mergeCell ref="B1759:C1759"/>
    <mergeCell ref="B1760:C1760"/>
    <mergeCell ref="B1761:C1761"/>
    <mergeCell ref="B1762:C1762"/>
    <mergeCell ref="B1763:C1763"/>
    <mergeCell ref="B1701:C1701"/>
    <mergeCell ref="B1702:C1702"/>
    <mergeCell ref="B1703:C1703"/>
    <mergeCell ref="H1708:H1710"/>
    <mergeCell ref="B1717:C1717"/>
    <mergeCell ref="B1718:C1718"/>
    <mergeCell ref="B1719:C1719"/>
    <mergeCell ref="B1739:C1742"/>
    <mergeCell ref="D1739:F1742"/>
    <mergeCell ref="B3012:C3015"/>
    <mergeCell ref="D3012:F3015"/>
    <mergeCell ref="C3017:G3018"/>
    <mergeCell ref="B3021:C3021"/>
    <mergeCell ref="H3021:H3024"/>
    <mergeCell ref="B3022:C3022"/>
    <mergeCell ref="B3023:C3023"/>
    <mergeCell ref="B3024:C3024"/>
    <mergeCell ref="B3029:C3029"/>
    <mergeCell ref="H3029:H3036"/>
    <mergeCell ref="B3030:C3030"/>
    <mergeCell ref="B3031:C3031"/>
    <mergeCell ref="B3032:C3032"/>
    <mergeCell ref="B3033:C3033"/>
    <mergeCell ref="B3034:C3034"/>
    <mergeCell ref="B3035:C3035"/>
    <mergeCell ref="B3036:C3036"/>
    <mergeCell ref="B3155:C3155"/>
    <mergeCell ref="H3155:H3158"/>
    <mergeCell ref="B3156:C3156"/>
    <mergeCell ref="B3157:C3157"/>
    <mergeCell ref="B3158:C3158"/>
    <mergeCell ref="B3163:C3163"/>
    <mergeCell ref="H3163:H3170"/>
    <mergeCell ref="B3164:C3164"/>
    <mergeCell ref="B3166:C3166"/>
    <mergeCell ref="B3167:C3167"/>
    <mergeCell ref="B3168:C3168"/>
    <mergeCell ref="B3169:C3169"/>
    <mergeCell ref="B3170:C3170"/>
    <mergeCell ref="H3048:H3050"/>
    <mergeCell ref="B3057:C3057"/>
    <mergeCell ref="B3058:C3058"/>
    <mergeCell ref="B3059:C3059"/>
    <mergeCell ref="B3146:C3149"/>
    <mergeCell ref="D3146:F3149"/>
    <mergeCell ref="B3079:C3082"/>
    <mergeCell ref="D3079:F3082"/>
    <mergeCell ref="C3084:G3085"/>
    <mergeCell ref="B3088:C3088"/>
    <mergeCell ref="H3088:H3091"/>
    <mergeCell ref="B3089:C3089"/>
    <mergeCell ref="B3090:C3090"/>
    <mergeCell ref="B3103:C3103"/>
    <mergeCell ref="B3510:C3510"/>
    <mergeCell ref="B3511:C3511"/>
    <mergeCell ref="B3512:C3512"/>
    <mergeCell ref="H3517:H3519"/>
    <mergeCell ref="B3526:C3526"/>
    <mergeCell ref="B3527:C3527"/>
    <mergeCell ref="B3528:C3528"/>
    <mergeCell ref="C3486:G3487"/>
    <mergeCell ref="B3490:C3490"/>
    <mergeCell ref="H3490:H3493"/>
    <mergeCell ref="B3491:C3491"/>
    <mergeCell ref="B3492:C3492"/>
    <mergeCell ref="B3493:C3493"/>
    <mergeCell ref="B3498:C3498"/>
    <mergeCell ref="H3498:H3505"/>
    <mergeCell ref="B3499:C3499"/>
    <mergeCell ref="B3500:C3500"/>
    <mergeCell ref="B3501:C3501"/>
    <mergeCell ref="B3502:C3502"/>
    <mergeCell ref="B3503:C3503"/>
    <mergeCell ref="B3504:C3504"/>
    <mergeCell ref="B3505:C3505"/>
    <mergeCell ref="B3481:C3484"/>
    <mergeCell ref="D3481:F3484"/>
    <mergeCell ref="B3280:C3283"/>
    <mergeCell ref="D3280:F3283"/>
    <mergeCell ref="C3285:G3286"/>
    <mergeCell ref="B3289:C3289"/>
    <mergeCell ref="H3289:H3292"/>
    <mergeCell ref="B3290:C3290"/>
    <mergeCell ref="B3291:C3291"/>
    <mergeCell ref="B3292:C3292"/>
    <mergeCell ref="B3297:C3297"/>
    <mergeCell ref="H3297:H3304"/>
    <mergeCell ref="B3236:C3236"/>
    <mergeCell ref="B3237:C3237"/>
    <mergeCell ref="B3242:C3242"/>
    <mergeCell ref="B3243:C3243"/>
    <mergeCell ref="B3244:C3244"/>
    <mergeCell ref="H3316:H3318"/>
    <mergeCell ref="B3325:C3325"/>
    <mergeCell ref="B3326:C3326"/>
    <mergeCell ref="B3327:C3327"/>
    <mergeCell ref="B3347:C3350"/>
    <mergeCell ref="D3347:F3350"/>
    <mergeCell ref="B3303:C3303"/>
    <mergeCell ref="B3304:C3304"/>
    <mergeCell ref="B3309:C3309"/>
    <mergeCell ref="B3310:C3310"/>
    <mergeCell ref="B3311:C3311"/>
    <mergeCell ref="B3298:C3298"/>
    <mergeCell ref="B3299:C3299"/>
    <mergeCell ref="B3300:C3300"/>
    <mergeCell ref="B3301:C3301"/>
    <mergeCell ref="B966:C966"/>
    <mergeCell ref="B967:C967"/>
    <mergeCell ref="H972:H974"/>
    <mergeCell ref="B981:C981"/>
    <mergeCell ref="B948:C948"/>
    <mergeCell ref="B953:C953"/>
    <mergeCell ref="H953:H960"/>
    <mergeCell ref="B954:C954"/>
    <mergeCell ref="B955:C955"/>
    <mergeCell ref="B956:C956"/>
    <mergeCell ref="B957:C957"/>
    <mergeCell ref="B958:C958"/>
    <mergeCell ref="B959:C959"/>
    <mergeCell ref="B960:C960"/>
    <mergeCell ref="H3249:H3251"/>
    <mergeCell ref="B3258:C3258"/>
    <mergeCell ref="B3231:C3231"/>
    <mergeCell ref="B3232:C3232"/>
    <mergeCell ref="B3233:C3233"/>
    <mergeCell ref="B3234:C3234"/>
    <mergeCell ref="B3235:C3235"/>
    <mergeCell ref="B3125:C3125"/>
    <mergeCell ref="B3126:C3126"/>
    <mergeCell ref="B3213:C3216"/>
    <mergeCell ref="D3213:F3216"/>
    <mergeCell ref="C3218:G3219"/>
    <mergeCell ref="B3108:C3108"/>
    <mergeCell ref="B3109:C3109"/>
    <mergeCell ref="B3110:C3110"/>
    <mergeCell ref="H3115:H3117"/>
    <mergeCell ref="B3124:C3124"/>
    <mergeCell ref="H1039:H1041"/>
    <mergeCell ref="J2414:J2415"/>
    <mergeCell ref="B2418:C2418"/>
    <mergeCell ref="H2418:H2421"/>
    <mergeCell ref="B2419:C2419"/>
    <mergeCell ref="B2420:C2420"/>
    <mergeCell ref="B2421:C2421"/>
    <mergeCell ref="B982:C982"/>
    <mergeCell ref="B983:C983"/>
    <mergeCell ref="B2342:C2345"/>
    <mergeCell ref="D2342:F2345"/>
    <mergeCell ref="C2347:G2348"/>
    <mergeCell ref="B1964:C1964"/>
    <mergeCell ref="B1969:C1969"/>
    <mergeCell ref="B1970:C1970"/>
    <mergeCell ref="B1971:C1971"/>
    <mergeCell ref="B1985:C1985"/>
    <mergeCell ref="B1986:C1986"/>
    <mergeCell ref="B1987:C1987"/>
    <mergeCell ref="B1768:C1768"/>
    <mergeCell ref="B1769:C1769"/>
    <mergeCell ref="B1770:C1770"/>
    <mergeCell ref="H1775:H1777"/>
    <mergeCell ref="B1784:C1784"/>
    <mergeCell ref="B1785:C1785"/>
    <mergeCell ref="B1786:C1786"/>
    <mergeCell ref="B1204:C1207"/>
    <mergeCell ref="D1204:F1207"/>
    <mergeCell ref="C1209:G1210"/>
    <mergeCell ref="B1213:C1213"/>
    <mergeCell ref="H1213:H1216"/>
    <mergeCell ref="B1214:C1214"/>
    <mergeCell ref="B1215:C1215"/>
    <mergeCell ref="B3260:C3260"/>
    <mergeCell ref="B3091:C3091"/>
    <mergeCell ref="B3096:C3096"/>
    <mergeCell ref="H3096:H3103"/>
    <mergeCell ref="B3097:C3097"/>
    <mergeCell ref="B3098:C3098"/>
    <mergeCell ref="B3099:C3099"/>
    <mergeCell ref="B3100:C3100"/>
    <mergeCell ref="B3101:C3101"/>
    <mergeCell ref="B3102:C3102"/>
    <mergeCell ref="B2830:C2830"/>
    <mergeCell ref="B2878:C2881"/>
    <mergeCell ref="B2840:C2840"/>
    <mergeCell ref="B2841:C2841"/>
    <mergeCell ref="B2842:C2842"/>
    <mergeCell ref="H2847:H2849"/>
    <mergeCell ref="B2856:C2856"/>
    <mergeCell ref="H2828:H2835"/>
    <mergeCell ref="B2829:C2829"/>
    <mergeCell ref="B2831:C2831"/>
    <mergeCell ref="H3182:H3184"/>
    <mergeCell ref="B3191:C3191"/>
    <mergeCell ref="B3192:C3192"/>
    <mergeCell ref="B3193:C3193"/>
    <mergeCell ref="B3222:C3222"/>
    <mergeCell ref="H3222:H3225"/>
    <mergeCell ref="B3223:C3223"/>
    <mergeCell ref="B3224:C3224"/>
    <mergeCell ref="B3225:C3225"/>
    <mergeCell ref="B3230:C3230"/>
    <mergeCell ref="H3230:H3237"/>
    <mergeCell ref="C3151:G3152"/>
    <mergeCell ref="B3175:C3175"/>
    <mergeCell ref="B3176:C3176"/>
    <mergeCell ref="B3177:C3177"/>
    <mergeCell ref="B3041:C3041"/>
    <mergeCell ref="B3042:C3042"/>
    <mergeCell ref="B3043:C3043"/>
    <mergeCell ref="B1216:C1216"/>
    <mergeCell ref="H3383:H3385"/>
    <mergeCell ref="B3392:C3392"/>
    <mergeCell ref="B3364:C3364"/>
    <mergeCell ref="H3364:H3371"/>
    <mergeCell ref="B3365:C3365"/>
    <mergeCell ref="B3366:C3366"/>
    <mergeCell ref="B3367:C3367"/>
    <mergeCell ref="B3368:C3368"/>
    <mergeCell ref="B3369:C3369"/>
    <mergeCell ref="B3370:C3370"/>
    <mergeCell ref="B3371:C3371"/>
    <mergeCell ref="C3352:G3353"/>
    <mergeCell ref="B3356:C3356"/>
    <mergeCell ref="H3356:H3359"/>
    <mergeCell ref="B3357:C3357"/>
    <mergeCell ref="B3358:C3358"/>
    <mergeCell ref="B3359:C3359"/>
    <mergeCell ref="B3302:C3302"/>
    <mergeCell ref="B2440:C2440"/>
    <mergeCell ref="H2445:H2447"/>
    <mergeCell ref="B2454:C2454"/>
    <mergeCell ref="B2455:C2455"/>
    <mergeCell ref="B2456:C2456"/>
    <mergeCell ref="B3259:C3259"/>
    <mergeCell ref="H2887:H2890"/>
    <mergeCell ref="H1012:H1015"/>
    <mergeCell ref="B1013:C1013"/>
    <mergeCell ref="B1014:C1014"/>
    <mergeCell ref="B1015:C1015"/>
    <mergeCell ref="B1020:C1020"/>
    <mergeCell ref="H1020:H1027"/>
    <mergeCell ref="B1021:C1021"/>
    <mergeCell ref="B1022:C1022"/>
    <mergeCell ref="B1023:C1023"/>
    <mergeCell ref="B1024:C1024"/>
    <mergeCell ref="B1025:C1025"/>
    <mergeCell ref="B1026:C1026"/>
    <mergeCell ref="B1027:C1027"/>
    <mergeCell ref="B3393:C3393"/>
    <mergeCell ref="B3394:C3394"/>
    <mergeCell ref="B1003:C1006"/>
    <mergeCell ref="D1003:F1006"/>
    <mergeCell ref="C1008:G1009"/>
    <mergeCell ref="B1012:C1012"/>
    <mergeCell ref="B1032:C1032"/>
    <mergeCell ref="B1033:C1033"/>
    <mergeCell ref="B1034:C1034"/>
    <mergeCell ref="C1075:G1076"/>
    <mergeCell ref="B1079:C1079"/>
    <mergeCell ref="B1099:C1099"/>
    <mergeCell ref="B1100:C1100"/>
    <mergeCell ref="B1101:C1101"/>
    <mergeCell ref="C2816:G2817"/>
    <mergeCell ref="B2820:C2820"/>
    <mergeCell ref="B3376:C3376"/>
    <mergeCell ref="B3377:C3377"/>
    <mergeCell ref="B3378:C3378"/>
    <mergeCell ref="H1079:H1082"/>
    <mergeCell ref="B1080:C1080"/>
    <mergeCell ref="B1081:C1081"/>
    <mergeCell ref="B1082:C1082"/>
    <mergeCell ref="B1087:C1087"/>
    <mergeCell ref="H1087:H1094"/>
    <mergeCell ref="B1088:C1088"/>
    <mergeCell ref="B1089:C1089"/>
    <mergeCell ref="B1090:C1090"/>
    <mergeCell ref="B1091:C1091"/>
    <mergeCell ref="B1092:C1092"/>
    <mergeCell ref="B1093:C1093"/>
    <mergeCell ref="B1094:C1094"/>
    <mergeCell ref="B1221:C1221"/>
    <mergeCell ref="H1221:H1228"/>
    <mergeCell ref="B1222:C1222"/>
    <mergeCell ref="B1048:C1048"/>
    <mergeCell ref="B1049:C1049"/>
    <mergeCell ref="B1050:C1050"/>
    <mergeCell ref="B1070:C1073"/>
    <mergeCell ref="D1070:F1073"/>
    <mergeCell ref="B1224:C1224"/>
    <mergeCell ref="B1225:C1225"/>
    <mergeCell ref="B1226:C1226"/>
    <mergeCell ref="B1227:C1227"/>
    <mergeCell ref="B1228:C1228"/>
    <mergeCell ref="B1137:C1140"/>
    <mergeCell ref="D1137:F1140"/>
    <mergeCell ref="B2888:C2888"/>
    <mergeCell ref="B2889:C2889"/>
    <mergeCell ref="B2890:C2890"/>
    <mergeCell ref="B2857:C2857"/>
    <mergeCell ref="B2858:C2858"/>
    <mergeCell ref="H1106:H1108"/>
    <mergeCell ref="B1115:C1115"/>
    <mergeCell ref="B1116:C1116"/>
    <mergeCell ref="B1117:C1117"/>
    <mergeCell ref="B2811:C2814"/>
    <mergeCell ref="D2811:F2814"/>
    <mergeCell ref="H2016:H2019"/>
    <mergeCell ref="H2024:H2031"/>
    <mergeCell ref="B2031:C2031"/>
    <mergeCell ref="B2036:C2036"/>
    <mergeCell ref="B2037:C2037"/>
    <mergeCell ref="B2038:C2038"/>
    <mergeCell ref="H2043:H2045"/>
    <mergeCell ref="B2052:C2052"/>
    <mergeCell ref="B2053:C2053"/>
    <mergeCell ref="B2054:C2054"/>
    <mergeCell ref="B2431:C2431"/>
    <mergeCell ref="B2432:C2432"/>
    <mergeCell ref="B2433:C2433"/>
    <mergeCell ref="B2438:C2438"/>
    <mergeCell ref="B2439:C2439"/>
    <mergeCell ref="H2820:H2823"/>
    <mergeCell ref="B2821:C2821"/>
    <mergeCell ref="B2822:C2822"/>
    <mergeCell ref="B2823:C2823"/>
    <mergeCell ref="B2828:C2828"/>
    <mergeCell ref="C1744:G1745"/>
    <mergeCell ref="H2981:H2983"/>
    <mergeCell ref="B2990:C2990"/>
    <mergeCell ref="B2962:C2962"/>
    <mergeCell ref="H2962:H2969"/>
    <mergeCell ref="B2963:C2963"/>
    <mergeCell ref="B2964:C2964"/>
    <mergeCell ref="B2965:C2965"/>
    <mergeCell ref="B2966:C2966"/>
    <mergeCell ref="B2967:C2967"/>
    <mergeCell ref="B2968:C2968"/>
    <mergeCell ref="B2969:C2969"/>
    <mergeCell ref="B2954:C2954"/>
    <mergeCell ref="H2954:H2957"/>
    <mergeCell ref="B2955:C2955"/>
    <mergeCell ref="B2956:C2956"/>
    <mergeCell ref="B2957:C2957"/>
    <mergeCell ref="B2832:C2832"/>
    <mergeCell ref="B2833:C2833"/>
    <mergeCell ref="B2834:C2834"/>
    <mergeCell ref="B2835:C2835"/>
    <mergeCell ref="B2895:C2895"/>
    <mergeCell ref="H2895:H2902"/>
    <mergeCell ref="B2896:C2896"/>
    <mergeCell ref="B2897:C2897"/>
    <mergeCell ref="B2898:C2898"/>
    <mergeCell ref="B2899:C2899"/>
    <mergeCell ref="B2900:C2900"/>
    <mergeCell ref="B2901:C2901"/>
    <mergeCell ref="B2902:C2902"/>
    <mergeCell ref="D2878:F2881"/>
    <mergeCell ref="C2883:G2884"/>
    <mergeCell ref="B2887:C2887"/>
    <mergeCell ref="B2924:C2924"/>
    <mergeCell ref="B2925:C2925"/>
    <mergeCell ref="B2945:C2948"/>
    <mergeCell ref="D2945:F2948"/>
    <mergeCell ref="C2950:G2951"/>
    <mergeCell ref="B2907:C2907"/>
    <mergeCell ref="B2908:C2908"/>
    <mergeCell ref="B2909:C2909"/>
    <mergeCell ref="H2914:H2916"/>
    <mergeCell ref="B2923:C2923"/>
    <mergeCell ref="H3450:H3452"/>
    <mergeCell ref="B3459:C3459"/>
    <mergeCell ref="B3431:C3431"/>
    <mergeCell ref="H3431:H3438"/>
    <mergeCell ref="B3432:C3432"/>
    <mergeCell ref="B3433:C3433"/>
    <mergeCell ref="B3434:C3434"/>
    <mergeCell ref="B3435:C3435"/>
    <mergeCell ref="B3436:C3436"/>
    <mergeCell ref="B3437:C3437"/>
    <mergeCell ref="B3438:C3438"/>
    <mergeCell ref="B3414:C3417"/>
    <mergeCell ref="D3414:F3417"/>
    <mergeCell ref="C3419:G3420"/>
    <mergeCell ref="B3423:C3423"/>
    <mergeCell ref="H3423:H3426"/>
    <mergeCell ref="B3424:C3424"/>
    <mergeCell ref="B3425:C3425"/>
    <mergeCell ref="B3426:C3426"/>
    <mergeCell ref="B2974:C2974"/>
    <mergeCell ref="B2975:C2975"/>
    <mergeCell ref="B2976:C2976"/>
    <mergeCell ref="B3460:C3460"/>
    <mergeCell ref="B3461:C3461"/>
    <mergeCell ref="B1940:C1943"/>
    <mergeCell ref="D1940:F1943"/>
    <mergeCell ref="C1945:G1946"/>
    <mergeCell ref="B1949:C1949"/>
    <mergeCell ref="B1950:C1950"/>
    <mergeCell ref="B1951:C1951"/>
    <mergeCell ref="B1952:C1952"/>
    <mergeCell ref="B1957:C1957"/>
    <mergeCell ref="B1958:C1958"/>
    <mergeCell ref="B1959:C1959"/>
    <mergeCell ref="B1960:C1960"/>
    <mergeCell ref="B1961:C1961"/>
    <mergeCell ref="B1962:C1962"/>
    <mergeCell ref="B1963:C1963"/>
    <mergeCell ref="B3443:C3443"/>
    <mergeCell ref="B3444:C3444"/>
    <mergeCell ref="B3445:C3445"/>
    <mergeCell ref="B2991:C2991"/>
    <mergeCell ref="B2992:C2992"/>
    <mergeCell ref="B2007:C2010"/>
    <mergeCell ref="D2007:F2010"/>
    <mergeCell ref="C2012:G2013"/>
    <mergeCell ref="B2016:C2016"/>
    <mergeCell ref="B2017:C2017"/>
    <mergeCell ref="B2018:C2018"/>
    <mergeCell ref="B2019:C2019"/>
    <mergeCell ref="B2024:C2024"/>
    <mergeCell ref="B2025:C2025"/>
    <mergeCell ref="B2026:C2026"/>
    <mergeCell ref="B2027:C2027"/>
  </mergeCells>
  <hyperlinks>
    <hyperlink ref="B540" location="I2.01" display="I2.01" xr:uid="{04B02821-E94C-454F-998B-6DA82856D99F}"/>
    <hyperlink ref="B607" location="I2.02" display="I2.02" xr:uid="{5CD12984-22E1-40CE-9E49-FF39673AD2A9}"/>
    <hyperlink ref="B674" location="I2.03" display="I2.03" xr:uid="{BDF3B658-D555-4174-9702-E2B6B1295F75}"/>
    <hyperlink ref="B741" location="I2.04" display="I2.04" xr:uid="{B6519BB2-BAE8-4697-907F-D10FE710F8D0}"/>
    <hyperlink ref="B808" location="I2.05" display="I2.05" xr:uid="{E3CA9031-240F-4796-9B47-15F337E17CC7}"/>
    <hyperlink ref="B875" location="I2.06" display="I2.06" xr:uid="{1E9CCA99-1D37-4911-BD0D-3CB488D7D0B1}"/>
    <hyperlink ref="B942" location="I2.07" display="I2.07" xr:uid="{5A169167-5771-4464-88F2-AFF6FE8D45A0}"/>
    <hyperlink ref="B1009" location="I2.08" display="I2.08" xr:uid="{0673B832-F22D-45AD-87AA-CA0ACBBAC7BD}"/>
    <hyperlink ref="B1076" location="I2.09" display="I2.09" xr:uid="{FD668134-FE38-47C1-9241-E1114578F817}"/>
    <hyperlink ref="B1143" location="I3.01" display="I3.01" xr:uid="{FDBC6B1C-1827-4130-9752-8DDFE25BFC50}"/>
    <hyperlink ref="B1210" location="I3.02" display="I3.02" xr:uid="{3FF846CD-D47D-4583-9DFE-5DDA9353317D}"/>
    <hyperlink ref="B1277" location="I4.01" display="I4.01" xr:uid="{C31B26C5-BAD0-4D70-9C1B-F6F21328033D}"/>
    <hyperlink ref="B1344" location="I4.02" display="I4.02" xr:uid="{1F2DD1C3-280B-44B4-B507-9ECE13636CA1}"/>
    <hyperlink ref="B1411" location="I4.03" display="I4.03" xr:uid="{3C231C28-440E-4D10-BA3E-6C77DC2A127F}"/>
    <hyperlink ref="B1478" location="I4.04" display="I4.04" xr:uid="{41ABD852-DCF0-41BB-9DA0-660EF3C5D2C9}"/>
    <hyperlink ref="B1544" location="I4.05" display="I4.05" xr:uid="{B7E03FC1-EBED-43C3-85D2-D0FEB84782DF}"/>
    <hyperlink ref="B1611" location="I4.06" display="I4.06" xr:uid="{A914AE9E-8531-4B69-9931-814D5DD8F582}"/>
    <hyperlink ref="B1678" location="I4.07" display="I4.07" xr:uid="{523218DF-7754-4A6E-B425-318806ED01BF}"/>
    <hyperlink ref="B1745" location="I4.08" display="I4.08" xr:uid="{2B88546D-DAD6-4F7B-B7D4-BD03CAAABCD6}"/>
    <hyperlink ref="B1812" location="I5.01" display="I5.01" xr:uid="{3637869F-CDDC-4516-9D8D-EDC266B9BCCD}"/>
    <hyperlink ref="B1879" location="I5.02" display="I5.02" xr:uid="{29EBFB41-B9B7-4960-9B67-276A94271170}"/>
    <hyperlink ref="B1946" location="I5.03" display="I5.03" xr:uid="{9FCCCCA0-B683-4461-A460-2B4D5CD87953}"/>
    <hyperlink ref="B2013" location="I6.01" display="I6.01" xr:uid="{A74507B1-58FF-42B1-9117-C5046789080F}"/>
    <hyperlink ref="B2080" location="I6.02" display="I6.02" xr:uid="{FF46BA54-4B74-4AA8-B5F9-62E4E9B0E245}"/>
    <hyperlink ref="B2147" location="I6.03" display="I6.03" xr:uid="{C5805A39-B607-4FBC-A677-B2573E9A92B2}"/>
    <hyperlink ref="B2214" location="I6.04" display="I6.04" xr:uid="{334AF5F6-8F9C-4D93-961C-34E163737717}"/>
    <hyperlink ref="B2281" location="I6.05" display="I6.05" xr:uid="{E784CC95-E954-45FB-8345-A5168C6FDE9A}"/>
    <hyperlink ref="B2348" location="I6.06" display="I6.06" xr:uid="{4F4162FA-D7F2-40D8-9964-ED0D0293FF16}"/>
    <hyperlink ref="B2415" location="I6.07" display="I6.07" xr:uid="{8D85B78B-84A7-43B3-8B0F-9249BFC8438C}"/>
    <hyperlink ref="B2482" location="I7.01" display="I7.01" xr:uid="{5D85C8EB-DC52-41E6-ACA6-F8286C764389}"/>
    <hyperlink ref="B2549" location="I7.02" display="I7.02" xr:uid="{4D7C41D0-481A-4A90-8039-1341B508BD6E}"/>
    <hyperlink ref="B2616" location="I7.03" display="I7.03" xr:uid="{7E703420-AED0-4A1E-8267-343466503526}"/>
    <hyperlink ref="B2683" location="I7.04" display="I7.04" xr:uid="{51535432-72D7-4300-ADCC-33DA2C6E3E9B}"/>
    <hyperlink ref="B2750" location="I8.01" display="I8.01" xr:uid="{19267F3C-FBC7-43F1-AD11-822DCD7FEE29}"/>
    <hyperlink ref="B2817" location="I8.02" display="I8.02" xr:uid="{035B3575-D919-4DD7-877D-302E576A25A4}"/>
    <hyperlink ref="B2884" location="I8.03" display="I8.03" xr:uid="{91716D2C-4467-4B3C-8913-842746D19A21}"/>
    <hyperlink ref="B2951" location="I8.04" display="I8.04" xr:uid="{2C8757A5-2C98-4C89-8207-62E0CC59C38E}"/>
    <hyperlink ref="B3018" location="I9.01" display="I9.01" xr:uid="{CB668355-23D6-437E-94C0-A14F2D2E5647}"/>
    <hyperlink ref="B3085" location="I9.02" display="I9.02" xr:uid="{A963628F-849F-44FD-8757-E10A7A0FCBFE}"/>
    <hyperlink ref="B3152" location="I9.03" display="I9.03" xr:uid="{B1F5DE7C-9FF5-4731-90BE-F809C8A22009}"/>
    <hyperlink ref="B3219" location="I9.04" display="I9.04" xr:uid="{B6D66A21-0DF5-43D8-AA9E-37FB22581850}"/>
    <hyperlink ref="B3286" location="I10.01" display="I10.01" xr:uid="{3775696A-8EF3-4702-A72A-6D150E5FC4CD}"/>
    <hyperlink ref="B3353" location="I10.02" display="I10.02" xr:uid="{7C5744D2-4A60-4AA4-8E0E-84324A4C5D95}"/>
    <hyperlink ref="B3420" location="I10.03" display="I10.03" xr:uid="{48E7FABE-D332-427F-841F-008AAD44D6C4}"/>
    <hyperlink ref="B3487" location="I11.01" display="I11.01" xr:uid="{DC02A57B-DF1A-47FC-9BC8-CF4428CC4A05}"/>
    <hyperlink ref="B3554" location="I12.01" display="I12.01" xr:uid="{D5FEA36A-0362-4B2F-9634-550D5A214B3D}"/>
    <hyperlink ref="B3621" location="I12.02" display="I12.02" xr:uid="{61E1F76D-9D15-41E7-BCBB-DC66234AF007}"/>
    <hyperlink ref="B3688" location="I12.03" display="I12.03" xr:uid="{132379BA-691D-4249-AF67-B4AC820C3808}"/>
    <hyperlink ref="B3755" location="I12.04" display="I12.04" xr:uid="{B2AF1076-CE7F-48E6-AAEB-ECBE4527850B}"/>
    <hyperlink ref="B3822" location="I12.05" display="I12.05" xr:uid="{5EC0794B-03EC-4804-8F18-88AD95C3EBAA}"/>
    <hyperlink ref="B3889" location="I12.06" display="I12.06" xr:uid="{DD3A7F61-D5AD-40AB-8B41-A735B7DAC0DC}"/>
    <hyperlink ref="B3956" location="I12.08" display="I12.08" xr:uid="{C2389A50-2ABA-4189-9186-8E1D26E7BB95}"/>
    <hyperlink ref="B4023" location="I12.09" display="I12.09" xr:uid="{DA8D70F8-7289-40BB-A744-E7D120D4FA0A}"/>
    <hyperlink ref="B4090" location="I12.10" display="I12.10" xr:uid="{03B5CDD0-D4D0-4308-A2FD-393B99481450}"/>
    <hyperlink ref="B4157" location="I14.01.1" display="I14.01.1" xr:uid="{B2BAAECD-5A00-4B0C-B3E3-4DD3079C271F}"/>
    <hyperlink ref="B4224" location="I14.01.2" display="I14.01.2" xr:uid="{3BA50F2A-DE56-4A24-84C3-9E7095FE70A6}"/>
    <hyperlink ref="B4291" location="I14.01.3" display="I14.01.3" xr:uid="{4EBB209C-0894-47AF-B329-AAED49E0AE6F}"/>
    <hyperlink ref="B4358" location="I14.02.1" display="I14.02.1" xr:uid="{E35B6930-87E1-4F10-9EA6-A398C7466325}"/>
    <hyperlink ref="B4425" location="I14.02.2" display="I14.02.2" xr:uid="{30C2A726-FD99-42D5-AA98-AD676E5C6177}"/>
    <hyperlink ref="B4492" location="I14.02.3" display="I14.02.3" xr:uid="{849C1B71-1300-435A-8A7B-DC50FD30128A}"/>
    <hyperlink ref="B4559" location="I14.03.1" display="I14.03.1" xr:uid="{D0C24D61-884B-492F-9BAE-74B180B1C12B}"/>
    <hyperlink ref="B4630" location="I14.04.1" display="I14.04.1" xr:uid="{8871E25D-CA46-475E-8E9F-AFD1A3C9866C}"/>
    <hyperlink ref="B4697" location="I14.04.2" display="I14.04.2" xr:uid="{F219C2ED-C654-4593-A995-3717F7D7612D}"/>
  </hyperlinks>
  <pageMargins left="0.25" right="0.25" top="0.75" bottom="0.75" header="0.3" footer="0.3"/>
  <pageSetup paperSize="188" scale="79" fitToHeight="0" orientation="portrait" r:id="rId1"/>
  <rowBreaks count="69" manualBreakCount="69">
    <brk id="67" max="16383" man="1"/>
    <brk id="134" max="16383" man="1"/>
    <brk id="201" max="16383" man="1"/>
    <brk id="268" max="16383" man="1"/>
    <brk id="335" max="16383" man="1"/>
    <brk id="401" max="16383" man="1"/>
    <brk id="467" max="16383" man="1"/>
    <brk id="533" max="16383" man="1"/>
    <brk id="600" max="16383" man="1"/>
    <brk id="667" max="16383" man="1"/>
    <brk id="734" max="16383" man="1"/>
    <brk id="801" max="16383" man="1"/>
    <brk id="868" max="16383" man="1"/>
    <brk id="935" max="16383" man="1"/>
    <brk id="1002" max="16383" man="1"/>
    <brk id="1069" max="16383" man="1"/>
    <brk id="1136" max="16383" man="1"/>
    <brk id="1203" max="16383" man="1"/>
    <brk id="1270" max="16383" man="1"/>
    <brk id="1337" max="16383" man="1"/>
    <brk id="1404" max="16383" man="1"/>
    <brk id="1471" max="16383" man="1"/>
    <brk id="1537" max="16383" man="1"/>
    <brk id="1604" max="16383" man="1"/>
    <brk id="1671" max="16383" man="1"/>
    <brk id="1738" max="16383" man="1"/>
    <brk id="1805" max="16383" man="1"/>
    <brk id="1872" max="16383" man="1"/>
    <brk id="1939" max="16383" man="1"/>
    <brk id="2006" max="16383" man="1"/>
    <brk id="2073" max="16383" man="1"/>
    <brk id="2140" max="16383" man="1"/>
    <brk id="2207" max="16383" man="1"/>
    <brk id="2274" max="16383" man="1"/>
    <brk id="2341" max="16383" man="1"/>
    <brk id="2408" max="16383" man="1"/>
    <brk id="2475" max="16383" man="1"/>
    <brk id="2542" max="16383" man="1"/>
    <brk id="2609" max="16383" man="1"/>
    <brk id="2676" max="16383" man="1"/>
    <brk id="2743" max="16383" man="1"/>
    <brk id="2810" max="16383" man="1"/>
    <brk id="2877" max="16383" man="1"/>
    <brk id="2944" max="16383" man="1"/>
    <brk id="3011" max="16383" man="1"/>
    <brk id="3078" max="16383" man="1"/>
    <brk id="3145" max="16383" man="1"/>
    <brk id="3212" max="16383" man="1"/>
    <brk id="3279" max="16383" man="1"/>
    <brk id="3346" max="16383" man="1"/>
    <brk id="3413" max="16383" man="1"/>
    <brk id="3480" max="16383" man="1"/>
    <brk id="3547" max="8" man="1"/>
    <brk id="3614" max="8" man="1"/>
    <brk id="3681" max="8" man="1"/>
    <brk id="3748" max="8" man="1"/>
    <brk id="3815" max="8" man="1"/>
    <brk id="3882" max="8" man="1"/>
    <brk id="3949" max="8" man="1"/>
    <brk id="4016" max="8" man="1"/>
    <brk id="4083" max="8" man="1"/>
    <brk id="4150" max="8" man="1"/>
    <brk id="4217" max="8" man="1"/>
    <brk id="4284" max="8" man="1"/>
    <brk id="4351" max="8" man="1"/>
    <brk id="4418" max="8" man="1"/>
    <brk id="4485" max="8" man="1"/>
    <brk id="4552" max="8" man="1"/>
    <brk id="4690" max="8"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434141-5ACF-47B1-9529-EF782E25B031}">
  <sheetPr codeName="Hoja6">
    <tabColor rgb="FF92D050"/>
    <pageSetUpPr fitToPage="1"/>
  </sheetPr>
  <dimension ref="A1:Y129"/>
  <sheetViews>
    <sheetView showGridLines="0" view="pageBreakPreview" topLeftCell="A113" zoomScale="85" zoomScaleNormal="85" zoomScaleSheetLayoutView="85" zoomScalePageLayoutView="25" workbookViewId="0">
      <selection activeCell="O124" sqref="O124:R124"/>
    </sheetView>
  </sheetViews>
  <sheetFormatPr baseColWidth="10" defaultColWidth="10.85546875" defaultRowHeight="15.75" x14ac:dyDescent="0.25"/>
  <cols>
    <col min="1" max="1" width="3.28515625" style="3" bestFit="1" customWidth="1"/>
    <col min="2" max="2" width="7.5703125" style="448" bestFit="1" customWidth="1"/>
    <col min="3" max="3" width="14.85546875" style="449" hidden="1" customWidth="1"/>
    <col min="4" max="4" width="9.7109375" style="449" hidden="1" customWidth="1"/>
    <col min="5" max="5" width="12.5703125" style="449" hidden="1" customWidth="1"/>
    <col min="6" max="6" width="80" style="664" bestFit="1" customWidth="1"/>
    <col min="7" max="7" width="6.7109375" style="448" bestFit="1" customWidth="1"/>
    <col min="8" max="8" width="13" style="547" customWidth="1"/>
    <col min="9" max="9" width="17.28515625" style="449" bestFit="1" customWidth="1"/>
    <col min="10" max="10" width="20" style="451" customWidth="1"/>
    <col min="11" max="11" width="15.5703125" style="547" hidden="1" customWidth="1"/>
    <col min="12" max="12" width="14.85546875" style="547" hidden="1" customWidth="1"/>
    <col min="13" max="13" width="15.140625" style="547" hidden="1" customWidth="1"/>
    <col min="14" max="14" width="1.85546875" style="451" customWidth="1"/>
    <col min="15" max="15" width="14.85546875" style="547" customWidth="1"/>
    <col min="16" max="16" width="21.85546875" style="451" customWidth="1"/>
    <col min="17" max="17" width="14.85546875" style="547" hidden="1" customWidth="1"/>
    <col min="18" max="18" width="1" style="451" customWidth="1"/>
    <col min="19" max="19" width="10.85546875" style="547" bestFit="1" customWidth="1"/>
    <col min="20" max="20" width="18.7109375" style="451" bestFit="1" customWidth="1"/>
    <col min="21" max="21" width="16.140625" style="547" bestFit="1" customWidth="1"/>
    <col min="22" max="22" width="26.7109375" style="451" customWidth="1"/>
    <col min="23" max="23" width="7.7109375" bestFit="1" customWidth="1"/>
    <col min="24" max="24" width="2.28515625" bestFit="1" customWidth="1"/>
    <col min="25" max="25" width="20" customWidth="1"/>
  </cols>
  <sheetData>
    <row r="1" spans="1:23" x14ac:dyDescent="0.25">
      <c r="A1" s="1"/>
      <c r="H1" s="450"/>
      <c r="K1" s="450"/>
      <c r="L1" s="450"/>
      <c r="M1" s="653"/>
      <c r="O1" s="653"/>
      <c r="Q1" s="653"/>
      <c r="S1" s="450"/>
      <c r="U1" s="450"/>
    </row>
    <row r="2" spans="1:23" x14ac:dyDescent="0.25">
      <c r="A2" s="438"/>
      <c r="B2" s="742" t="s">
        <v>602</v>
      </c>
      <c r="C2" s="742"/>
      <c r="D2" s="742"/>
      <c r="E2" s="742"/>
      <c r="F2" s="742"/>
      <c r="G2" s="742"/>
      <c r="H2" s="742"/>
      <c r="I2" s="453" t="s">
        <v>1</v>
      </c>
      <c r="J2" s="454" t="s">
        <v>2</v>
      </c>
      <c r="K2"/>
      <c r="L2"/>
      <c r="M2" s="2"/>
      <c r="N2" s="2"/>
      <c r="O2" s="2"/>
      <c r="P2" s="2"/>
      <c r="Q2" s="728"/>
      <c r="R2" s="2"/>
      <c r="S2" s="2"/>
      <c r="T2" s="2"/>
      <c r="U2" s="2"/>
      <c r="V2" s="2"/>
    </row>
    <row r="3" spans="1:23" x14ac:dyDescent="0.25">
      <c r="A3" s="1"/>
      <c r="B3" s="742"/>
      <c r="C3" s="742"/>
      <c r="D3" s="742"/>
      <c r="E3" s="742"/>
      <c r="F3" s="742"/>
      <c r="G3" s="742"/>
      <c r="H3" s="742"/>
      <c r="I3" s="453" t="s">
        <v>3</v>
      </c>
      <c r="J3" s="456">
        <v>2</v>
      </c>
      <c r="K3"/>
      <c r="L3"/>
      <c r="M3" s="2"/>
      <c r="N3" s="2"/>
      <c r="O3" s="2"/>
      <c r="P3" s="2"/>
      <c r="Q3" s="728"/>
      <c r="R3" s="2"/>
      <c r="S3" s="2"/>
      <c r="T3" s="2"/>
      <c r="U3" s="2"/>
      <c r="V3" s="2"/>
    </row>
    <row r="4" spans="1:23" ht="31.5" x14ac:dyDescent="0.25">
      <c r="A4" s="1"/>
      <c r="B4" s="742"/>
      <c r="C4" s="742"/>
      <c r="D4" s="742"/>
      <c r="E4" s="742"/>
      <c r="F4" s="742"/>
      <c r="G4" s="742"/>
      <c r="H4" s="742"/>
      <c r="I4" s="457" t="s">
        <v>4</v>
      </c>
      <c r="J4" s="458">
        <v>44333</v>
      </c>
      <c r="K4" s="2"/>
      <c r="L4" s="2"/>
      <c r="M4" s="2"/>
      <c r="N4" s="2"/>
      <c r="O4" s="2"/>
      <c r="P4" s="2"/>
      <c r="Q4" s="728"/>
      <c r="R4" s="2"/>
      <c r="S4" s="2"/>
      <c r="T4" s="2"/>
      <c r="U4" s="2"/>
      <c r="V4" s="2"/>
    </row>
    <row r="5" spans="1:23" ht="9" customHeight="1" x14ac:dyDescent="0.25">
      <c r="A5" s="1"/>
      <c r="H5" s="450"/>
      <c r="K5" s="2"/>
      <c r="L5" s="2"/>
      <c r="M5" s="2"/>
      <c r="N5" s="2"/>
      <c r="O5" s="2"/>
      <c r="P5" s="2"/>
      <c r="Q5" s="728"/>
      <c r="R5" s="2"/>
      <c r="S5" s="2"/>
      <c r="T5" s="2"/>
      <c r="U5" s="2"/>
      <c r="V5" s="2"/>
    </row>
    <row r="6" spans="1:23" s="2" customFormat="1" ht="64.900000000000006" customHeight="1" x14ac:dyDescent="0.25">
      <c r="A6" s="1"/>
      <c r="B6" s="743" t="s">
        <v>5</v>
      </c>
      <c r="C6" s="743"/>
      <c r="D6" s="744"/>
      <c r="E6" s="744"/>
      <c r="F6" s="745" t="s">
        <v>496</v>
      </c>
      <c r="G6" s="746"/>
      <c r="H6" s="746"/>
      <c r="I6" s="746"/>
      <c r="J6" s="746"/>
      <c r="Q6" s="728"/>
    </row>
    <row r="7" spans="1:23" x14ac:dyDescent="0.25">
      <c r="A7" s="1"/>
      <c r="H7" s="450"/>
      <c r="K7" s="450"/>
      <c r="L7" s="450"/>
      <c r="M7" s="450"/>
      <c r="O7" s="450"/>
      <c r="Q7" s="450"/>
      <c r="S7" s="450"/>
      <c r="U7" s="450"/>
    </row>
    <row r="8" spans="1:23" ht="33" customHeight="1" x14ac:dyDescent="0.25">
      <c r="A8" s="1"/>
      <c r="B8" s="999" t="s">
        <v>522</v>
      </c>
      <c r="C8" s="999"/>
      <c r="D8" s="999"/>
      <c r="E8" s="999"/>
      <c r="F8" s="999"/>
      <c r="G8" s="999"/>
      <c r="H8" s="999"/>
      <c r="I8" s="999"/>
      <c r="J8" s="999"/>
      <c r="K8" s="1006" t="s">
        <v>605</v>
      </c>
      <c r="L8" s="1006"/>
      <c r="M8" s="993" t="s">
        <v>608</v>
      </c>
      <c r="N8" s="993"/>
      <c r="O8" s="993" t="s">
        <v>523</v>
      </c>
      <c r="P8" s="993"/>
      <c r="Q8" s="993" t="s">
        <v>613</v>
      </c>
      <c r="R8" s="993"/>
      <c r="S8" s="993" t="s">
        <v>524</v>
      </c>
      <c r="T8" s="993"/>
      <c r="U8" s="993" t="s">
        <v>525</v>
      </c>
      <c r="V8" s="993"/>
    </row>
    <row r="9" spans="1:23" ht="15.75" customHeight="1" x14ac:dyDescent="0.25">
      <c r="A9" s="1"/>
      <c r="B9" s="997" t="s">
        <v>6</v>
      </c>
      <c r="C9" s="997" t="s">
        <v>7</v>
      </c>
      <c r="D9" s="997" t="s">
        <v>8</v>
      </c>
      <c r="E9" s="997"/>
      <c r="F9" s="997" t="s">
        <v>9</v>
      </c>
      <c r="G9" s="997" t="s">
        <v>10</v>
      </c>
      <c r="H9" s="995" t="s">
        <v>11</v>
      </c>
      <c r="I9" s="998" t="s">
        <v>12</v>
      </c>
      <c r="J9" s="996" t="s">
        <v>13</v>
      </c>
      <c r="K9" s="998" t="s">
        <v>11</v>
      </c>
      <c r="L9" s="998"/>
      <c r="M9" s="994" t="s">
        <v>11</v>
      </c>
      <c r="N9" s="996" t="s">
        <v>13</v>
      </c>
      <c r="O9" s="994" t="s">
        <v>11</v>
      </c>
      <c r="P9" s="996" t="s">
        <v>13</v>
      </c>
      <c r="Q9" s="994" t="s">
        <v>11</v>
      </c>
      <c r="R9" s="996" t="s">
        <v>13</v>
      </c>
      <c r="S9" s="994" t="s">
        <v>11</v>
      </c>
      <c r="T9" s="996" t="s">
        <v>13</v>
      </c>
      <c r="U9" s="994" t="s">
        <v>11</v>
      </c>
      <c r="V9" s="996" t="s">
        <v>13</v>
      </c>
    </row>
    <row r="10" spans="1:23" ht="31.5" x14ac:dyDescent="0.25">
      <c r="A10" s="1"/>
      <c r="B10" s="997"/>
      <c r="C10" s="997"/>
      <c r="D10" s="578" t="s">
        <v>14</v>
      </c>
      <c r="E10" s="579" t="s">
        <v>15</v>
      </c>
      <c r="F10" s="997"/>
      <c r="G10" s="997"/>
      <c r="H10" s="995"/>
      <c r="I10" s="998"/>
      <c r="J10" s="996"/>
      <c r="K10" s="672" t="s">
        <v>606</v>
      </c>
      <c r="L10" s="672" t="s">
        <v>607</v>
      </c>
      <c r="M10" s="995"/>
      <c r="N10" s="996"/>
      <c r="O10" s="995"/>
      <c r="P10" s="996"/>
      <c r="Q10" s="995"/>
      <c r="R10" s="996"/>
      <c r="S10" s="995"/>
      <c r="T10" s="996"/>
      <c r="U10" s="995"/>
      <c r="V10" s="996"/>
    </row>
    <row r="11" spans="1:23" x14ac:dyDescent="0.25">
      <c r="A11" s="1"/>
      <c r="B11" s="580"/>
      <c r="C11" s="580"/>
      <c r="D11" s="580"/>
      <c r="E11" s="581"/>
      <c r="F11" s="1007" t="s">
        <v>331</v>
      </c>
      <c r="G11" s="1008"/>
      <c r="H11" s="1008"/>
      <c r="I11" s="1008"/>
      <c r="J11" s="1008"/>
      <c r="K11" s="1008"/>
      <c r="L11" s="1008"/>
      <c r="M11" s="1008"/>
      <c r="N11" s="1008"/>
      <c r="O11" s="1008"/>
      <c r="P11" s="1008"/>
      <c r="Q11" s="1008"/>
      <c r="R11" s="1008"/>
      <c r="S11" s="1008"/>
      <c r="T11" s="1008"/>
      <c r="U11" s="1008"/>
      <c r="V11" s="1009"/>
    </row>
    <row r="12" spans="1:23" x14ac:dyDescent="0.25">
      <c r="A12" s="1"/>
      <c r="B12" s="582">
        <v>1</v>
      </c>
      <c r="C12" s="583"/>
      <c r="D12" s="583"/>
      <c r="E12" s="583"/>
      <c r="F12" s="992" t="s">
        <v>330</v>
      </c>
      <c r="G12" s="992"/>
      <c r="H12" s="992"/>
      <c r="I12" s="992"/>
      <c r="J12" s="992"/>
      <c r="K12" s="992"/>
      <c r="L12" s="992"/>
      <c r="M12" s="992"/>
      <c r="N12" s="992"/>
      <c r="O12" s="992"/>
      <c r="P12" s="992"/>
      <c r="Q12" s="992"/>
      <c r="R12" s="992"/>
      <c r="S12" s="992"/>
      <c r="T12" s="992"/>
      <c r="U12" s="992"/>
      <c r="V12" s="992"/>
    </row>
    <row r="13" spans="1:23" ht="30" x14ac:dyDescent="0.25">
      <c r="A13" s="447">
        <v>1</v>
      </c>
      <c r="B13" s="474">
        <f>B12+0.01</f>
        <v>1.01</v>
      </c>
      <c r="C13" s="474"/>
      <c r="D13" s="474"/>
      <c r="E13" s="474"/>
      <c r="F13" s="475" t="s">
        <v>197</v>
      </c>
      <c r="G13" s="474" t="s">
        <v>17</v>
      </c>
      <c r="H13" s="551">
        <f>MEMORIAS!X36</f>
        <v>721.8777</v>
      </c>
      <c r="I13" s="552">
        <f>APUS!H42</f>
        <v>3253</v>
      </c>
      <c r="J13" s="552">
        <f>H13*I13</f>
        <v>2348268.1581000001</v>
      </c>
      <c r="K13" s="551">
        <f>IF(Hoja1!K13&gt;0,Hoja1!K13,0)</f>
        <v>0</v>
      </c>
      <c r="L13" s="551">
        <f>IF(Hoja1!K13&lt;0,-Hoja1!K13,0)</f>
        <v>0</v>
      </c>
      <c r="M13" s="551">
        <f>+H13+K13-L13</f>
        <v>721.8777</v>
      </c>
      <c r="N13" s="552">
        <f>+M13*I13</f>
        <v>2348268.1581000001</v>
      </c>
      <c r="O13" s="551">
        <f>IF(X13="X",0,IFERROR(VLOOKUP(B13,'MEMORIAS ATP N° 1'!Q:AA,11,FALSE),0))</f>
        <v>0</v>
      </c>
      <c r="P13" s="552">
        <f t="shared" ref="P13:P20" si="0">+I13*O13</f>
        <v>0</v>
      </c>
      <c r="Q13" s="551"/>
      <c r="R13" s="552">
        <f>+Q13*I13</f>
        <v>0</v>
      </c>
      <c r="S13" s="551">
        <f>+O13+Q13</f>
        <v>0</v>
      </c>
      <c r="T13" s="552">
        <f t="shared" ref="T13:T20" si="1">+S13*I13</f>
        <v>0</v>
      </c>
      <c r="U13" s="551">
        <f>+M13-S13</f>
        <v>721.8777</v>
      </c>
      <c r="V13" s="552">
        <f t="shared" ref="V13:V20" si="2">+U13*I13</f>
        <v>2348268.1581000001</v>
      </c>
      <c r="W13" s="575"/>
    </row>
    <row r="14" spans="1:23" ht="75" x14ac:dyDescent="0.25">
      <c r="A14" s="447">
        <f>A13+1</f>
        <v>2</v>
      </c>
      <c r="B14" s="474">
        <f t="shared" ref="B14:B20" si="3">B13+0.01</f>
        <v>1.02</v>
      </c>
      <c r="C14" s="474"/>
      <c r="D14" s="474"/>
      <c r="E14" s="474"/>
      <c r="F14" s="475" t="s">
        <v>355</v>
      </c>
      <c r="G14" s="474" t="s">
        <v>16</v>
      </c>
      <c r="H14" s="551">
        <f>MEMORIAS!X73</f>
        <v>52.8</v>
      </c>
      <c r="I14" s="552">
        <f>APUS!H109</f>
        <v>166456</v>
      </c>
      <c r="J14" s="552">
        <f t="shared" ref="J14:J20" si="4">H14*I14</f>
        <v>8788876.7999999989</v>
      </c>
      <c r="K14" s="551">
        <f>IF(Hoja1!K14&gt;0,Hoja1!K14,0)</f>
        <v>0</v>
      </c>
      <c r="L14" s="551">
        <f>IF(Hoja1!K14&lt;0,-Hoja1!K14,0)</f>
        <v>0</v>
      </c>
      <c r="M14" s="551">
        <f t="shared" ref="M14:M20" si="5">+H14+K14-L14</f>
        <v>52.8</v>
      </c>
      <c r="N14" s="552">
        <f t="shared" ref="N14:N20" si="6">+M14*I14</f>
        <v>8788876.7999999989</v>
      </c>
      <c r="O14" s="551">
        <f>IF(X14="X",0,IFERROR(VLOOKUP(B14,'MEMORIAS ATP N° 1'!Q:AA,11,FALSE),0))</f>
        <v>0</v>
      </c>
      <c r="P14" s="552">
        <f t="shared" si="0"/>
        <v>0</v>
      </c>
      <c r="Q14" s="551"/>
      <c r="R14" s="552">
        <f t="shared" ref="R14:R20" si="7">+Q14*I14</f>
        <v>0</v>
      </c>
      <c r="S14" s="551">
        <f t="shared" ref="S14:S20" si="8">+O14+Q14</f>
        <v>0</v>
      </c>
      <c r="T14" s="552">
        <f t="shared" si="1"/>
        <v>0</v>
      </c>
      <c r="U14" s="551">
        <f t="shared" ref="U14:U20" si="9">+M14-S14</f>
        <v>52.8</v>
      </c>
      <c r="V14" s="552">
        <f t="shared" si="2"/>
        <v>8788876.7999999989</v>
      </c>
      <c r="W14" s="575"/>
    </row>
    <row r="15" spans="1:23" ht="90" x14ac:dyDescent="0.25">
      <c r="A15" s="447">
        <f t="shared" ref="A15:A20" si="10">A14+1</f>
        <v>3</v>
      </c>
      <c r="B15" s="474">
        <f t="shared" si="3"/>
        <v>1.03</v>
      </c>
      <c r="C15" s="474"/>
      <c r="D15" s="474"/>
      <c r="E15" s="474"/>
      <c r="F15" s="475" t="s">
        <v>41</v>
      </c>
      <c r="G15" s="474" t="s">
        <v>17</v>
      </c>
      <c r="H15" s="551">
        <f>MEMORIAS!X110</f>
        <v>9.3500000000000014</v>
      </c>
      <c r="I15" s="552">
        <f>APUS!H176</f>
        <v>529235</v>
      </c>
      <c r="J15" s="552">
        <f t="shared" si="4"/>
        <v>4948347.2500000009</v>
      </c>
      <c r="K15" s="551">
        <f>IF(Hoja1!K15&gt;0,Hoja1!K15,0)</f>
        <v>0</v>
      </c>
      <c r="L15" s="551">
        <f>IF(Hoja1!K15&lt;0,-Hoja1!K15,0)</f>
        <v>0</v>
      </c>
      <c r="M15" s="551">
        <f t="shared" si="5"/>
        <v>9.3500000000000014</v>
      </c>
      <c r="N15" s="552">
        <f t="shared" si="6"/>
        <v>4948347.2500000009</v>
      </c>
      <c r="O15" s="551">
        <f>IF(X15="X",0,IFERROR(VLOOKUP(B15,'MEMORIAS ATP N° 1'!Q:AA,11,FALSE),0))</f>
        <v>0</v>
      </c>
      <c r="P15" s="552">
        <f t="shared" si="0"/>
        <v>0</v>
      </c>
      <c r="Q15" s="551"/>
      <c r="R15" s="552">
        <f t="shared" si="7"/>
        <v>0</v>
      </c>
      <c r="S15" s="551">
        <f t="shared" si="8"/>
        <v>0</v>
      </c>
      <c r="T15" s="552">
        <f t="shared" si="1"/>
        <v>0</v>
      </c>
      <c r="U15" s="551">
        <f t="shared" si="9"/>
        <v>9.3500000000000014</v>
      </c>
      <c r="V15" s="552">
        <f t="shared" si="2"/>
        <v>4948347.2500000009</v>
      </c>
    </row>
    <row r="16" spans="1:23" ht="56.45" customHeight="1" x14ac:dyDescent="0.25">
      <c r="A16" s="447">
        <f t="shared" si="10"/>
        <v>4</v>
      </c>
      <c r="B16" s="474">
        <f t="shared" si="3"/>
        <v>1.04</v>
      </c>
      <c r="C16" s="474"/>
      <c r="D16" s="474"/>
      <c r="E16" s="474"/>
      <c r="F16" s="476" t="s">
        <v>340</v>
      </c>
      <c r="G16" s="474" t="s">
        <v>20</v>
      </c>
      <c r="H16" s="551">
        <f>MEMORIAS!X147</f>
        <v>2</v>
      </c>
      <c r="I16" s="552">
        <f>APUS!H243</f>
        <v>390187</v>
      </c>
      <c r="J16" s="552">
        <f t="shared" si="4"/>
        <v>780374</v>
      </c>
      <c r="K16" s="551">
        <f>IF(Hoja1!K16&gt;0,Hoja1!K16,0)</f>
        <v>0</v>
      </c>
      <c r="L16" s="551">
        <f>IF(Hoja1!K16&lt;0,-Hoja1!K16,0)</f>
        <v>0</v>
      </c>
      <c r="M16" s="551">
        <f t="shared" si="5"/>
        <v>2</v>
      </c>
      <c r="N16" s="552">
        <f t="shared" si="6"/>
        <v>780374</v>
      </c>
      <c r="O16" s="551">
        <f>IF(X16="X",0,IFERROR(VLOOKUP(B16,'MEMORIAS ATP N° 1'!Q:AA,11,FALSE),0))</f>
        <v>0</v>
      </c>
      <c r="P16" s="552">
        <f t="shared" si="0"/>
        <v>0</v>
      </c>
      <c r="Q16" s="551"/>
      <c r="R16" s="552">
        <f t="shared" si="7"/>
        <v>0</v>
      </c>
      <c r="S16" s="551">
        <f t="shared" si="8"/>
        <v>0</v>
      </c>
      <c r="T16" s="552">
        <f t="shared" si="1"/>
        <v>0</v>
      </c>
      <c r="U16" s="551">
        <f t="shared" si="9"/>
        <v>2</v>
      </c>
      <c r="V16" s="552">
        <f t="shared" si="2"/>
        <v>780374</v>
      </c>
    </row>
    <row r="17" spans="1:25" ht="47.25" x14ac:dyDescent="0.25">
      <c r="A17" s="447">
        <f t="shared" si="10"/>
        <v>5</v>
      </c>
      <c r="B17" s="474">
        <f t="shared" si="3"/>
        <v>1.05</v>
      </c>
      <c r="C17" s="474"/>
      <c r="D17" s="474"/>
      <c r="E17" s="474"/>
      <c r="F17" s="476" t="s">
        <v>236</v>
      </c>
      <c r="G17" s="474" t="s">
        <v>16</v>
      </c>
      <c r="H17" s="551">
        <f>MEMORIAS!X183</f>
        <v>4.25</v>
      </c>
      <c r="I17" s="552">
        <f>APUS!H310</f>
        <v>135793</v>
      </c>
      <c r="J17" s="552">
        <f t="shared" si="4"/>
        <v>577120.25</v>
      </c>
      <c r="K17" s="551">
        <f>IF(Hoja1!K17&gt;0,Hoja1!K17,0)</f>
        <v>0</v>
      </c>
      <c r="L17" s="551">
        <f>IF(Hoja1!K17&lt;0,-Hoja1!K17,0)</f>
        <v>0</v>
      </c>
      <c r="M17" s="551">
        <f t="shared" si="5"/>
        <v>4.25</v>
      </c>
      <c r="N17" s="552">
        <f t="shared" si="6"/>
        <v>577120.25</v>
      </c>
      <c r="O17" s="551">
        <f>IF(X17="X",0,IFERROR(VLOOKUP(B17,'MEMORIAS ATP N° 1'!Q:AA,11,FALSE),0))</f>
        <v>0</v>
      </c>
      <c r="P17" s="552">
        <f t="shared" si="0"/>
        <v>0</v>
      </c>
      <c r="Q17" s="551"/>
      <c r="R17" s="552">
        <f t="shared" si="7"/>
        <v>0</v>
      </c>
      <c r="S17" s="551">
        <f t="shared" si="8"/>
        <v>0</v>
      </c>
      <c r="T17" s="552">
        <f t="shared" si="1"/>
        <v>0</v>
      </c>
      <c r="U17" s="551">
        <f t="shared" si="9"/>
        <v>4.25</v>
      </c>
      <c r="V17" s="552">
        <f t="shared" si="2"/>
        <v>577120.25</v>
      </c>
    </row>
    <row r="18" spans="1:25" ht="30" x14ac:dyDescent="0.25">
      <c r="A18" s="447">
        <f t="shared" si="10"/>
        <v>6</v>
      </c>
      <c r="B18" s="474">
        <f t="shared" si="3"/>
        <v>1.06</v>
      </c>
      <c r="C18" s="474"/>
      <c r="D18" s="474"/>
      <c r="E18" s="474"/>
      <c r="F18" s="477" t="s">
        <v>473</v>
      </c>
      <c r="G18" s="474" t="s">
        <v>17</v>
      </c>
      <c r="H18" s="551">
        <f>MEMORIAS!X220</f>
        <v>814.56</v>
      </c>
      <c r="I18" s="552">
        <f>APUS!H376</f>
        <v>2372</v>
      </c>
      <c r="J18" s="552">
        <f t="shared" si="4"/>
        <v>1932136.3199999998</v>
      </c>
      <c r="K18" s="551">
        <f>IF(Hoja1!K18&gt;0,Hoja1!K18,0)</f>
        <v>0</v>
      </c>
      <c r="L18" s="551">
        <f>IF(Hoja1!K18&lt;0,-Hoja1!K18,0)</f>
        <v>0</v>
      </c>
      <c r="M18" s="551">
        <f t="shared" si="5"/>
        <v>814.56</v>
      </c>
      <c r="N18" s="552">
        <f t="shared" si="6"/>
        <v>1932136.3199999998</v>
      </c>
      <c r="O18" s="551">
        <f>IF(X18="X",0,IFERROR(VLOOKUP(B18,'MEMORIAS ATP N° 1'!Q:AA,11,FALSE),0))</f>
        <v>0</v>
      </c>
      <c r="P18" s="552">
        <f t="shared" si="0"/>
        <v>0</v>
      </c>
      <c r="Q18" s="551"/>
      <c r="R18" s="552">
        <f t="shared" si="7"/>
        <v>0</v>
      </c>
      <c r="S18" s="551">
        <f t="shared" si="8"/>
        <v>0</v>
      </c>
      <c r="T18" s="552">
        <f t="shared" si="1"/>
        <v>0</v>
      </c>
      <c r="U18" s="551">
        <f t="shared" si="9"/>
        <v>814.56</v>
      </c>
      <c r="V18" s="552">
        <f t="shared" si="2"/>
        <v>1932136.3199999998</v>
      </c>
    </row>
    <row r="19" spans="1:25" ht="30" x14ac:dyDescent="0.25">
      <c r="A19" s="447">
        <f t="shared" si="10"/>
        <v>7</v>
      </c>
      <c r="B19" s="474">
        <f t="shared" si="3"/>
        <v>1.07</v>
      </c>
      <c r="C19" s="474"/>
      <c r="D19" s="474"/>
      <c r="E19" s="474"/>
      <c r="F19" s="475" t="s">
        <v>223</v>
      </c>
      <c r="G19" s="474" t="s">
        <v>17</v>
      </c>
      <c r="H19" s="551">
        <f>MEMORIAS!X256</f>
        <v>814.56</v>
      </c>
      <c r="I19" s="552">
        <f>APUS!H442</f>
        <v>1039</v>
      </c>
      <c r="J19" s="552">
        <f t="shared" si="4"/>
        <v>846327.84</v>
      </c>
      <c r="K19" s="551">
        <f>IF(Hoja1!K19&gt;0,Hoja1!K19,0)</f>
        <v>0</v>
      </c>
      <c r="L19" s="551">
        <f>IF(Hoja1!K19&lt;0,-Hoja1!K19,0)</f>
        <v>0</v>
      </c>
      <c r="M19" s="551">
        <f t="shared" si="5"/>
        <v>814.56</v>
      </c>
      <c r="N19" s="552">
        <f t="shared" si="6"/>
        <v>846327.84</v>
      </c>
      <c r="O19" s="551">
        <f>IF(X19="X",0,IFERROR(VLOOKUP(B19,'MEMORIAS ATP N° 1'!Q:AA,11,FALSE),0))</f>
        <v>0</v>
      </c>
      <c r="P19" s="552">
        <f t="shared" si="0"/>
        <v>0</v>
      </c>
      <c r="Q19" s="551"/>
      <c r="R19" s="552">
        <f t="shared" si="7"/>
        <v>0</v>
      </c>
      <c r="S19" s="551">
        <f t="shared" si="8"/>
        <v>0</v>
      </c>
      <c r="T19" s="552">
        <f t="shared" si="1"/>
        <v>0</v>
      </c>
      <c r="U19" s="551">
        <f t="shared" si="9"/>
        <v>814.56</v>
      </c>
      <c r="V19" s="552">
        <f t="shared" si="2"/>
        <v>846327.84</v>
      </c>
    </row>
    <row r="20" spans="1:25" ht="30" x14ac:dyDescent="0.25">
      <c r="A20" s="447">
        <f t="shared" si="10"/>
        <v>8</v>
      </c>
      <c r="B20" s="474">
        <f t="shared" si="3"/>
        <v>1.08</v>
      </c>
      <c r="C20" s="497"/>
      <c r="D20" s="497"/>
      <c r="E20" s="497"/>
      <c r="F20" s="475" t="s">
        <v>147</v>
      </c>
      <c r="G20" s="474" t="s">
        <v>20</v>
      </c>
      <c r="H20" s="551">
        <f>MEMORIAS!X292</f>
        <v>1</v>
      </c>
      <c r="I20" s="552">
        <f>APUS!H508</f>
        <v>384805</v>
      </c>
      <c r="J20" s="552">
        <f t="shared" si="4"/>
        <v>384805</v>
      </c>
      <c r="K20" s="551">
        <f>IF(Hoja1!K20&gt;0,Hoja1!K20,0)</f>
        <v>0</v>
      </c>
      <c r="L20" s="551">
        <f>IF(Hoja1!K20&lt;0,-Hoja1!K20,0)</f>
        <v>0</v>
      </c>
      <c r="M20" s="551">
        <f t="shared" si="5"/>
        <v>1</v>
      </c>
      <c r="N20" s="552">
        <f t="shared" si="6"/>
        <v>384805</v>
      </c>
      <c r="O20" s="551">
        <f>IF(X20="X",0,IFERROR(VLOOKUP(B20,'MEMORIAS ATP N° 1'!Q:AA,11,FALSE),0))</f>
        <v>0</v>
      </c>
      <c r="P20" s="552">
        <f t="shared" si="0"/>
        <v>0</v>
      </c>
      <c r="Q20" s="551"/>
      <c r="R20" s="552">
        <f t="shared" si="7"/>
        <v>0</v>
      </c>
      <c r="S20" s="551">
        <f t="shared" si="8"/>
        <v>0</v>
      </c>
      <c r="T20" s="552">
        <f t="shared" si="1"/>
        <v>0</v>
      </c>
      <c r="U20" s="551">
        <f t="shared" si="9"/>
        <v>1</v>
      </c>
      <c r="V20" s="552">
        <f t="shared" si="2"/>
        <v>384805</v>
      </c>
    </row>
    <row r="21" spans="1:25" x14ac:dyDescent="0.25">
      <c r="A21" s="447"/>
      <c r="B21" s="580"/>
      <c r="C21" s="580"/>
      <c r="D21" s="580"/>
      <c r="E21" s="581"/>
      <c r="F21" s="989" t="s">
        <v>329</v>
      </c>
      <c r="G21" s="990"/>
      <c r="H21" s="990"/>
      <c r="I21" s="990"/>
      <c r="J21" s="990"/>
      <c r="K21" s="990"/>
      <c r="L21" s="990"/>
      <c r="M21" s="990"/>
      <c r="N21" s="990"/>
      <c r="O21" s="990"/>
      <c r="P21" s="990"/>
      <c r="Q21" s="990"/>
      <c r="R21" s="990"/>
      <c r="S21" s="990"/>
      <c r="T21" s="990"/>
      <c r="U21" s="990"/>
      <c r="V21" s="991"/>
    </row>
    <row r="22" spans="1:25" x14ac:dyDescent="0.25">
      <c r="A22" s="1"/>
      <c r="B22" s="582">
        <f>B12+1</f>
        <v>2</v>
      </c>
      <c r="C22" s="583"/>
      <c r="D22" s="583"/>
      <c r="E22" s="583"/>
      <c r="F22" s="665" t="s">
        <v>332</v>
      </c>
      <c r="G22" s="660"/>
      <c r="H22" s="582"/>
      <c r="I22" s="582"/>
      <c r="J22" s="582"/>
      <c r="K22" s="582"/>
      <c r="L22" s="582"/>
      <c r="M22" s="660"/>
      <c r="N22" s="660"/>
      <c r="O22" s="660"/>
      <c r="P22" s="660"/>
      <c r="Q22" s="660"/>
      <c r="R22" s="660"/>
      <c r="S22" s="660"/>
      <c r="T22" s="582"/>
      <c r="U22" s="660"/>
      <c r="V22" s="660"/>
    </row>
    <row r="23" spans="1:25" ht="31.5" x14ac:dyDescent="0.25">
      <c r="A23" s="447">
        <f>A20+1</f>
        <v>9</v>
      </c>
      <c r="B23" s="624">
        <f>B22+0.01</f>
        <v>2.0099999999999998</v>
      </c>
      <c r="C23" s="474"/>
      <c r="D23" s="474"/>
      <c r="E23" s="474"/>
      <c r="F23" s="476" t="s">
        <v>238</v>
      </c>
      <c r="G23" s="487" t="s">
        <v>17</v>
      </c>
      <c r="H23" s="649">
        <f>MEMORIAS!X329</f>
        <v>125.70000000000002</v>
      </c>
      <c r="I23" s="552">
        <f>APUS!H575</f>
        <v>15929</v>
      </c>
      <c r="J23" s="552">
        <f>H23*I23</f>
        <v>2002275.3000000003</v>
      </c>
      <c r="K23" s="551">
        <f>IF(Hoja1!K23&gt;0,Hoja1!K23,0)</f>
        <v>0</v>
      </c>
      <c r="L23" s="551">
        <f>IF(Hoja1!K23&lt;0,-Hoja1!K23,0)</f>
        <v>0</v>
      </c>
      <c r="M23" s="551">
        <f t="shared" ref="M23:M31" si="11">+H23+K23-L23</f>
        <v>125.70000000000002</v>
      </c>
      <c r="N23" s="552">
        <f t="shared" ref="N23:N31" si="12">+M23*I23</f>
        <v>2002275.3000000003</v>
      </c>
      <c r="O23" s="649">
        <f>IF(X23="X",0,IFERROR(VLOOKUP(B23,'MEMORIAS ATP N° 1'!Q:AA,11,FALSE),0))</f>
        <v>116.18740000000001</v>
      </c>
      <c r="P23" s="552">
        <f t="shared" ref="P23:P31" si="13">+I23*O23</f>
        <v>1850749.0946000002</v>
      </c>
      <c r="Q23" s="730"/>
      <c r="R23" s="552">
        <f t="shared" ref="R23:R31" si="14">+Q23*I23</f>
        <v>0</v>
      </c>
      <c r="S23" s="551">
        <f t="shared" ref="S23:S31" si="15">+O23</f>
        <v>116.18740000000001</v>
      </c>
      <c r="T23" s="552">
        <f t="shared" ref="T23:T31" si="16">+S23*I23</f>
        <v>1850749.0946000002</v>
      </c>
      <c r="U23" s="551">
        <f t="shared" ref="U23:U31" si="17">+M23-S23</f>
        <v>9.5126000000000062</v>
      </c>
      <c r="V23" s="552">
        <f t="shared" ref="V23:V31" si="18">+U23*I23</f>
        <v>151526.20540000009</v>
      </c>
      <c r="Y23" s="657"/>
    </row>
    <row r="24" spans="1:25" ht="31.5" x14ac:dyDescent="0.25">
      <c r="A24" s="447">
        <f>A23+1</f>
        <v>10</v>
      </c>
      <c r="B24" s="624">
        <f t="shared" ref="B24:B60" si="19">B23+0.01</f>
        <v>2.0199999999999996</v>
      </c>
      <c r="C24" s="474"/>
      <c r="D24" s="474"/>
      <c r="E24" s="474"/>
      <c r="F24" s="476" t="s">
        <v>243</v>
      </c>
      <c r="G24" s="487" t="s">
        <v>20</v>
      </c>
      <c r="H24" s="649">
        <f>MEMORIAS!X366</f>
        <v>7</v>
      </c>
      <c r="I24" s="552">
        <f>APUS!H642</f>
        <v>113661</v>
      </c>
      <c r="J24" s="552">
        <f t="shared" ref="J24:J76" si="20">H24*I24</f>
        <v>795627</v>
      </c>
      <c r="K24" s="551">
        <f>IF(Hoja1!K24&gt;0,Hoja1!K24,0)</f>
        <v>0</v>
      </c>
      <c r="L24" s="551">
        <f>IF(Hoja1!K24&lt;0,-Hoja1!K24,0)</f>
        <v>0</v>
      </c>
      <c r="M24" s="551">
        <f t="shared" si="11"/>
        <v>7</v>
      </c>
      <c r="N24" s="552">
        <f t="shared" si="12"/>
        <v>795627</v>
      </c>
      <c r="O24" s="649">
        <f>IF(X24="X",0,IFERROR(VLOOKUP(B24,'MEMORIAS ATP N° 1'!Q:AA,11,FALSE),0))</f>
        <v>7</v>
      </c>
      <c r="P24" s="552">
        <f t="shared" si="13"/>
        <v>795627</v>
      </c>
      <c r="Q24" s="730"/>
      <c r="R24" s="552">
        <f t="shared" si="14"/>
        <v>0</v>
      </c>
      <c r="S24" s="551">
        <f t="shared" si="15"/>
        <v>7</v>
      </c>
      <c r="T24" s="552">
        <f t="shared" si="16"/>
        <v>795627</v>
      </c>
      <c r="U24" s="551">
        <f t="shared" si="17"/>
        <v>0</v>
      </c>
      <c r="V24" s="552">
        <f t="shared" si="18"/>
        <v>0</v>
      </c>
      <c r="Y24" s="657"/>
    </row>
    <row r="25" spans="1:25" x14ac:dyDescent="0.25">
      <c r="A25" s="447">
        <f>A24+1</f>
        <v>11</v>
      </c>
      <c r="B25" s="624">
        <f t="shared" si="19"/>
        <v>2.0299999999999994</v>
      </c>
      <c r="C25" s="474"/>
      <c r="D25" s="474"/>
      <c r="E25" s="474"/>
      <c r="F25" s="476" t="s">
        <v>244</v>
      </c>
      <c r="G25" s="487" t="s">
        <v>20</v>
      </c>
      <c r="H25" s="649">
        <f>MEMORIAS!X403</f>
        <v>4</v>
      </c>
      <c r="I25" s="552">
        <f>APUS!H709</f>
        <v>80873</v>
      </c>
      <c r="J25" s="552">
        <f t="shared" si="20"/>
        <v>323492</v>
      </c>
      <c r="K25" s="551">
        <f>IF(Hoja1!K25&gt;0,Hoja1!K25,0)</f>
        <v>0</v>
      </c>
      <c r="L25" s="551">
        <f>IF(Hoja1!K25&lt;0,-Hoja1!K25,0)</f>
        <v>0</v>
      </c>
      <c r="M25" s="551">
        <f t="shared" si="11"/>
        <v>4</v>
      </c>
      <c r="N25" s="552">
        <f t="shared" si="12"/>
        <v>323492</v>
      </c>
      <c r="O25" s="649">
        <f>IF(X25="X",0,IFERROR(VLOOKUP(B25,'MEMORIAS ATP N° 1'!Q:AA,11,FALSE),0))</f>
        <v>4</v>
      </c>
      <c r="P25" s="552">
        <f t="shared" si="13"/>
        <v>323492</v>
      </c>
      <c r="Q25" s="730"/>
      <c r="R25" s="552">
        <f t="shared" si="14"/>
        <v>0</v>
      </c>
      <c r="S25" s="551">
        <f t="shared" si="15"/>
        <v>4</v>
      </c>
      <c r="T25" s="552">
        <f t="shared" si="16"/>
        <v>323492</v>
      </c>
      <c r="U25" s="551">
        <f t="shared" si="17"/>
        <v>0</v>
      </c>
      <c r="V25" s="552">
        <f t="shared" si="18"/>
        <v>0</v>
      </c>
      <c r="Y25" s="657"/>
    </row>
    <row r="26" spans="1:25" ht="31.5" x14ac:dyDescent="0.25">
      <c r="A26" s="447">
        <f>A25+1</f>
        <v>12</v>
      </c>
      <c r="B26" s="624">
        <f t="shared" si="19"/>
        <v>2.0399999999999991</v>
      </c>
      <c r="C26" s="474"/>
      <c r="D26" s="474"/>
      <c r="E26" s="474"/>
      <c r="F26" s="476" t="s">
        <v>245</v>
      </c>
      <c r="G26" s="487" t="s">
        <v>17</v>
      </c>
      <c r="H26" s="649">
        <f>MEMORIAS!X440</f>
        <v>84.350000000000009</v>
      </c>
      <c r="I26" s="552">
        <f>APUS!H776</f>
        <v>21400</v>
      </c>
      <c r="J26" s="552">
        <f t="shared" si="20"/>
        <v>1805090.0000000002</v>
      </c>
      <c r="K26" s="551">
        <f>IF(Hoja1!K26&gt;0,Hoja1!K26,0)</f>
        <v>0</v>
      </c>
      <c r="L26" s="551">
        <f>IF(Hoja1!K26&lt;0,-Hoja1!K26,0)</f>
        <v>0</v>
      </c>
      <c r="M26" s="551">
        <f t="shared" si="11"/>
        <v>84.350000000000009</v>
      </c>
      <c r="N26" s="552">
        <f t="shared" si="12"/>
        <v>1805090.0000000002</v>
      </c>
      <c r="O26" s="649">
        <f>IF(X26="X",0,IFERROR(VLOOKUP(B26,'MEMORIAS ATP N° 1'!Q:AA,11,FALSE),0))</f>
        <v>73.573899999999995</v>
      </c>
      <c r="P26" s="552">
        <f t="shared" si="13"/>
        <v>1574481.46</v>
      </c>
      <c r="Q26" s="730"/>
      <c r="R26" s="552">
        <f t="shared" si="14"/>
        <v>0</v>
      </c>
      <c r="S26" s="551">
        <f t="shared" si="15"/>
        <v>73.573899999999995</v>
      </c>
      <c r="T26" s="552">
        <f t="shared" si="16"/>
        <v>1574481.46</v>
      </c>
      <c r="U26" s="551">
        <f t="shared" si="17"/>
        <v>10.776100000000014</v>
      </c>
      <c r="V26" s="552">
        <f t="shared" si="18"/>
        <v>230608.5400000003</v>
      </c>
      <c r="Y26" s="657"/>
    </row>
    <row r="27" spans="1:25" ht="31.5" x14ac:dyDescent="0.25">
      <c r="A27" s="447">
        <f t="shared" ref="A27:A65" si="21">A26+1</f>
        <v>13</v>
      </c>
      <c r="B27" s="624">
        <f t="shared" si="19"/>
        <v>2.0499999999999989</v>
      </c>
      <c r="C27" s="474"/>
      <c r="D27" s="474"/>
      <c r="E27" s="474"/>
      <c r="F27" s="476" t="s">
        <v>246</v>
      </c>
      <c r="G27" s="487" t="s">
        <v>17</v>
      </c>
      <c r="H27" s="649">
        <f>MEMORIAS!X477</f>
        <v>5.8250000000000002</v>
      </c>
      <c r="I27" s="552">
        <f>APUS!H843</f>
        <v>23723</v>
      </c>
      <c r="J27" s="552">
        <f t="shared" si="20"/>
        <v>138186.47500000001</v>
      </c>
      <c r="K27" s="551">
        <f>IF(Hoja1!K27&gt;0,Hoja1!K27,0)</f>
        <v>0</v>
      </c>
      <c r="L27" s="551">
        <f>IF(Hoja1!K27&lt;0,-Hoja1!K27,0)</f>
        <v>0</v>
      </c>
      <c r="M27" s="551">
        <f t="shared" si="11"/>
        <v>5.8250000000000002</v>
      </c>
      <c r="N27" s="552">
        <f t="shared" si="12"/>
        <v>138186.47500000001</v>
      </c>
      <c r="O27" s="649">
        <f>IF(X27="X",0,IFERROR(VLOOKUP(B27,'MEMORIAS ATP N° 1'!Q:AA,11,FALSE),0))</f>
        <v>0</v>
      </c>
      <c r="P27" s="552">
        <f t="shared" si="13"/>
        <v>0</v>
      </c>
      <c r="Q27" s="730"/>
      <c r="R27" s="552">
        <f t="shared" si="14"/>
        <v>0</v>
      </c>
      <c r="S27" s="551">
        <f t="shared" si="15"/>
        <v>0</v>
      </c>
      <c r="T27" s="552">
        <f t="shared" si="16"/>
        <v>0</v>
      </c>
      <c r="U27" s="551">
        <f t="shared" si="17"/>
        <v>5.8250000000000002</v>
      </c>
      <c r="V27" s="552">
        <f t="shared" si="18"/>
        <v>138186.47500000001</v>
      </c>
      <c r="Y27" s="657"/>
    </row>
    <row r="28" spans="1:25" x14ac:dyDescent="0.25">
      <c r="A28" s="447">
        <f t="shared" si="21"/>
        <v>14</v>
      </c>
      <c r="B28" s="624">
        <f t="shared" si="19"/>
        <v>2.0599999999999987</v>
      </c>
      <c r="C28" s="474"/>
      <c r="D28" s="474"/>
      <c r="E28" s="474"/>
      <c r="F28" s="476" t="s">
        <v>247</v>
      </c>
      <c r="G28" s="487" t="s">
        <v>20</v>
      </c>
      <c r="H28" s="649">
        <f>MEMORIAS!X514</f>
        <v>18</v>
      </c>
      <c r="I28" s="552">
        <f>APUS!H910</f>
        <v>17792</v>
      </c>
      <c r="J28" s="552">
        <f t="shared" si="20"/>
        <v>320256</v>
      </c>
      <c r="K28" s="551">
        <f>IF(Hoja1!K28&gt;0,Hoja1!K28,0)</f>
        <v>0</v>
      </c>
      <c r="L28" s="551">
        <f>IF(Hoja1!K28&lt;0,-Hoja1!K28,0)</f>
        <v>0</v>
      </c>
      <c r="M28" s="551">
        <f t="shared" si="11"/>
        <v>18</v>
      </c>
      <c r="N28" s="552">
        <f t="shared" si="12"/>
        <v>320256</v>
      </c>
      <c r="O28" s="649">
        <f>IF(X28="X",0,IFERROR(VLOOKUP(B28,'MEMORIAS ATP N° 1'!Q:AA,11,FALSE),0))</f>
        <v>18</v>
      </c>
      <c r="P28" s="552">
        <f t="shared" si="13"/>
        <v>320256</v>
      </c>
      <c r="Q28" s="730"/>
      <c r="R28" s="552">
        <f t="shared" si="14"/>
        <v>0</v>
      </c>
      <c r="S28" s="551">
        <f t="shared" si="15"/>
        <v>18</v>
      </c>
      <c r="T28" s="552">
        <f t="shared" si="16"/>
        <v>320256</v>
      </c>
      <c r="U28" s="551">
        <f t="shared" si="17"/>
        <v>0</v>
      </c>
      <c r="V28" s="552">
        <f t="shared" si="18"/>
        <v>0</v>
      </c>
      <c r="Y28" s="657"/>
    </row>
    <row r="29" spans="1:25" ht="31.5" x14ac:dyDescent="0.25">
      <c r="A29" s="447">
        <f t="shared" si="21"/>
        <v>15</v>
      </c>
      <c r="B29" s="650">
        <f t="shared" si="19"/>
        <v>2.0699999999999985</v>
      </c>
      <c r="C29" s="474"/>
      <c r="D29" s="474"/>
      <c r="E29" s="474"/>
      <c r="F29" s="476" t="s">
        <v>404</v>
      </c>
      <c r="G29" s="487" t="s">
        <v>17</v>
      </c>
      <c r="H29" s="649">
        <f>MEMORIAS!X551</f>
        <v>12.22</v>
      </c>
      <c r="I29" s="552">
        <f>APUS!H977</f>
        <v>32045</v>
      </c>
      <c r="J29" s="552">
        <f t="shared" si="20"/>
        <v>391589.9</v>
      </c>
      <c r="K29" s="551">
        <f>IF(Hoja1!K29&gt;0,Hoja1!K29,0)</f>
        <v>0</v>
      </c>
      <c r="L29" s="551">
        <f>IF(Hoja1!K29&lt;0,-Hoja1!K29,0)</f>
        <v>0</v>
      </c>
      <c r="M29" s="551">
        <f t="shared" si="11"/>
        <v>12.22</v>
      </c>
      <c r="N29" s="552">
        <f t="shared" si="12"/>
        <v>391589.9</v>
      </c>
      <c r="O29" s="649">
        <f>IF(X29="X",0,IFERROR(VLOOKUP(B29,'MEMORIAS ATP N° 1'!Q:AA,11,FALSE),0))</f>
        <v>5.8250000000000002</v>
      </c>
      <c r="P29" s="552">
        <f t="shared" si="13"/>
        <v>186662.125</v>
      </c>
      <c r="Q29" s="730"/>
      <c r="R29" s="552">
        <f t="shared" si="14"/>
        <v>0</v>
      </c>
      <c r="S29" s="551">
        <f t="shared" si="15"/>
        <v>5.8250000000000002</v>
      </c>
      <c r="T29" s="552">
        <f t="shared" si="16"/>
        <v>186662.125</v>
      </c>
      <c r="U29" s="551">
        <f t="shared" si="17"/>
        <v>6.3950000000000005</v>
      </c>
      <c r="V29" s="552">
        <f t="shared" si="18"/>
        <v>204927.77500000002</v>
      </c>
    </row>
    <row r="30" spans="1:25" ht="31.5" x14ac:dyDescent="0.25">
      <c r="A30" s="447">
        <f t="shared" si="21"/>
        <v>16</v>
      </c>
      <c r="B30" s="650">
        <f t="shared" si="19"/>
        <v>2.0799999999999983</v>
      </c>
      <c r="C30" s="474"/>
      <c r="D30" s="474"/>
      <c r="E30" s="474"/>
      <c r="F30" s="476" t="s">
        <v>433</v>
      </c>
      <c r="G30" s="487" t="s">
        <v>16</v>
      </c>
      <c r="H30" s="649">
        <f>MEMORIAS!X588</f>
        <v>6.65</v>
      </c>
      <c r="I30" s="552">
        <f>APUS!H1044</f>
        <v>42272</v>
      </c>
      <c r="J30" s="552">
        <f t="shared" si="20"/>
        <v>281108.8</v>
      </c>
      <c r="K30" s="551">
        <f>IF(Hoja1!K30&gt;0,Hoja1!K30,0)</f>
        <v>0</v>
      </c>
      <c r="L30" s="551">
        <f>IF(Hoja1!K30&lt;0,-Hoja1!K30,0)</f>
        <v>0</v>
      </c>
      <c r="M30" s="551">
        <f t="shared" si="11"/>
        <v>6.65</v>
      </c>
      <c r="N30" s="552">
        <f t="shared" si="12"/>
        <v>281108.8</v>
      </c>
      <c r="O30" s="649">
        <f>IF(X30="X",0,IFERROR(VLOOKUP(B30,'MEMORIAS ATP N° 1'!Q:AA,11,FALSE),0))</f>
        <v>6.65</v>
      </c>
      <c r="P30" s="552">
        <f t="shared" si="13"/>
        <v>281108.8</v>
      </c>
      <c r="Q30" s="730"/>
      <c r="R30" s="552">
        <f t="shared" si="14"/>
        <v>0</v>
      </c>
      <c r="S30" s="551">
        <f t="shared" si="15"/>
        <v>6.65</v>
      </c>
      <c r="T30" s="552">
        <f t="shared" si="16"/>
        <v>281108.8</v>
      </c>
      <c r="U30" s="551">
        <f t="shared" si="17"/>
        <v>0</v>
      </c>
      <c r="V30" s="552">
        <f t="shared" si="18"/>
        <v>0</v>
      </c>
      <c r="Y30" s="657"/>
    </row>
    <row r="31" spans="1:25" ht="63" x14ac:dyDescent="0.25">
      <c r="A31" s="447">
        <f t="shared" si="21"/>
        <v>17</v>
      </c>
      <c r="B31" s="650">
        <f t="shared" si="19"/>
        <v>2.0899999999999981</v>
      </c>
      <c r="C31" s="474"/>
      <c r="D31" s="474"/>
      <c r="E31" s="474"/>
      <c r="F31" s="476" t="s">
        <v>434</v>
      </c>
      <c r="G31" s="487" t="s">
        <v>17</v>
      </c>
      <c r="H31" s="649">
        <f>MEMORIAS!X625</f>
        <v>2.4500000000000002</v>
      </c>
      <c r="I31" s="552">
        <f>APUS!H1111</f>
        <v>36441</v>
      </c>
      <c r="J31" s="552">
        <f t="shared" si="20"/>
        <v>89280.450000000012</v>
      </c>
      <c r="K31" s="551">
        <f>IF(Hoja1!K31&gt;0,Hoja1!K31,0)</f>
        <v>0</v>
      </c>
      <c r="L31" s="551">
        <f>IF(Hoja1!K31&lt;0,-Hoja1!K31,0)</f>
        <v>0</v>
      </c>
      <c r="M31" s="551">
        <f t="shared" si="11"/>
        <v>2.4500000000000002</v>
      </c>
      <c r="N31" s="552">
        <f t="shared" si="12"/>
        <v>89280.450000000012</v>
      </c>
      <c r="O31" s="649">
        <f>IF(X31="X",0,IFERROR(VLOOKUP(B31,'MEMORIAS ATP N° 1'!Q:AA,11,FALSE),0))</f>
        <v>2.4500000000000002</v>
      </c>
      <c r="P31" s="552">
        <f t="shared" si="13"/>
        <v>89280.450000000012</v>
      </c>
      <c r="Q31" s="730"/>
      <c r="R31" s="552">
        <f t="shared" si="14"/>
        <v>0</v>
      </c>
      <c r="S31" s="551">
        <f t="shared" si="15"/>
        <v>2.4500000000000002</v>
      </c>
      <c r="T31" s="552">
        <f t="shared" si="16"/>
        <v>89280.450000000012</v>
      </c>
      <c r="U31" s="551">
        <f t="shared" si="17"/>
        <v>0</v>
      </c>
      <c r="V31" s="552">
        <f t="shared" si="18"/>
        <v>0</v>
      </c>
      <c r="Y31" s="657"/>
    </row>
    <row r="32" spans="1:25" x14ac:dyDescent="0.25">
      <c r="A32" s="447"/>
      <c r="B32" s="582">
        <f>B22+1</f>
        <v>3</v>
      </c>
      <c r="C32" s="583"/>
      <c r="D32" s="583"/>
      <c r="E32" s="583"/>
      <c r="F32" s="665" t="s">
        <v>333</v>
      </c>
      <c r="G32" s="660"/>
      <c r="H32" s="582"/>
      <c r="I32" s="582"/>
      <c r="J32" s="582"/>
      <c r="K32" s="582"/>
      <c r="L32" s="582"/>
      <c r="M32" s="660"/>
      <c r="N32" s="660"/>
      <c r="O32" s="660"/>
      <c r="P32" s="660"/>
      <c r="Q32" s="660"/>
      <c r="R32" s="660"/>
      <c r="S32" s="660"/>
      <c r="T32" s="582"/>
      <c r="U32" s="660"/>
      <c r="V32" s="660"/>
      <c r="Y32" s="657"/>
    </row>
    <row r="33" spans="1:25" ht="31.5" x14ac:dyDescent="0.25">
      <c r="A33" s="447">
        <f>A31+1</f>
        <v>18</v>
      </c>
      <c r="B33" s="624">
        <f>B32+0.01</f>
        <v>3.01</v>
      </c>
      <c r="C33" s="474"/>
      <c r="D33" s="474"/>
      <c r="E33" s="474"/>
      <c r="F33" s="476" t="s">
        <v>388</v>
      </c>
      <c r="G33" s="487" t="s">
        <v>17</v>
      </c>
      <c r="H33" s="649">
        <f>MEMORIAS!X662</f>
        <v>92.759999999999991</v>
      </c>
      <c r="I33" s="552">
        <f>APUS!H1178</f>
        <v>106857</v>
      </c>
      <c r="J33" s="552">
        <f t="shared" si="20"/>
        <v>9912055.3199999984</v>
      </c>
      <c r="K33" s="551">
        <f>IF(Hoja1!K33&gt;0,Hoja1!K33,0)</f>
        <v>0</v>
      </c>
      <c r="L33" s="551">
        <f>IF(Hoja1!K33&lt;0,-Hoja1!K33,0)</f>
        <v>0</v>
      </c>
      <c r="M33" s="551">
        <f t="shared" ref="M33:M34" si="22">+H33+K33-L33</f>
        <v>92.759999999999991</v>
      </c>
      <c r="N33" s="552">
        <f t="shared" ref="N33:N34" si="23">+M33*I33</f>
        <v>9912055.3199999984</v>
      </c>
      <c r="O33" s="649">
        <f>IF(X33="X",0,IFERROR(VLOOKUP(B33,'MEMORIAS ATP N° 1'!Q:AA,11,FALSE),0))</f>
        <v>0</v>
      </c>
      <c r="P33" s="552">
        <f>+I33*O33</f>
        <v>0</v>
      </c>
      <c r="Q33" s="730"/>
      <c r="R33" s="552">
        <f t="shared" ref="R33:R34" si="24">+Q33*I33</f>
        <v>0</v>
      </c>
      <c r="S33" s="551">
        <f t="shared" ref="S33:S34" si="25">+O33</f>
        <v>0</v>
      </c>
      <c r="T33" s="552">
        <f>+S33*I33</f>
        <v>0</v>
      </c>
      <c r="U33" s="551">
        <f t="shared" ref="U33:U34" si="26">+M33-S33</f>
        <v>92.759999999999991</v>
      </c>
      <c r="V33" s="552">
        <f>+U33*I33</f>
        <v>9912055.3199999984</v>
      </c>
    </row>
    <row r="34" spans="1:25" x14ac:dyDescent="0.25">
      <c r="A34" s="447">
        <f>A33+1</f>
        <v>19</v>
      </c>
      <c r="B34" s="624">
        <f>B33+0.01</f>
        <v>3.0199999999999996</v>
      </c>
      <c r="C34" s="474"/>
      <c r="D34" s="474"/>
      <c r="E34" s="474"/>
      <c r="F34" s="476" t="s">
        <v>338</v>
      </c>
      <c r="G34" s="487" t="s">
        <v>16</v>
      </c>
      <c r="H34" s="649">
        <f>MEMORIAS!X699</f>
        <v>95.52000000000001</v>
      </c>
      <c r="I34" s="552">
        <f>APUS!H1245</f>
        <v>22902</v>
      </c>
      <c r="J34" s="552">
        <f t="shared" si="20"/>
        <v>2187599.04</v>
      </c>
      <c r="K34" s="551">
        <f>IF(Hoja1!K34&gt;0,Hoja1!K34,0)</f>
        <v>0</v>
      </c>
      <c r="L34" s="551">
        <f>IF(Hoja1!K34&lt;0,-Hoja1!K34,0)</f>
        <v>0</v>
      </c>
      <c r="M34" s="551">
        <f t="shared" si="22"/>
        <v>95.52000000000001</v>
      </c>
      <c r="N34" s="552">
        <f t="shared" si="23"/>
        <v>2187599.04</v>
      </c>
      <c r="O34" s="649">
        <f>IF(X34="X",0,IFERROR(VLOOKUP(B34,'MEMORIAS ATP N° 1'!Q:AA,11,FALSE),0))</f>
        <v>0</v>
      </c>
      <c r="P34" s="552">
        <f>+I34*O34</f>
        <v>0</v>
      </c>
      <c r="Q34" s="730"/>
      <c r="R34" s="552">
        <f t="shared" si="24"/>
        <v>0</v>
      </c>
      <c r="S34" s="551">
        <f t="shared" si="25"/>
        <v>0</v>
      </c>
      <c r="T34" s="552">
        <f>+S34*I34</f>
        <v>0</v>
      </c>
      <c r="U34" s="551">
        <f t="shared" si="26"/>
        <v>95.52000000000001</v>
      </c>
      <c r="V34" s="552">
        <f>+U34*I34</f>
        <v>2187599.04</v>
      </c>
    </row>
    <row r="35" spans="1:25" x14ac:dyDescent="0.25">
      <c r="A35" s="447"/>
      <c r="B35" s="582">
        <f>B32+1</f>
        <v>4</v>
      </c>
      <c r="C35" s="583"/>
      <c r="D35" s="583"/>
      <c r="E35" s="583"/>
      <c r="F35" s="665" t="s">
        <v>334</v>
      </c>
      <c r="G35" s="660"/>
      <c r="H35" s="582"/>
      <c r="I35" s="582"/>
      <c r="J35" s="582"/>
      <c r="K35" s="582"/>
      <c r="L35" s="582"/>
      <c r="M35" s="660"/>
      <c r="N35" s="660"/>
      <c r="O35" s="660"/>
      <c r="P35" s="660"/>
      <c r="Q35" s="660"/>
      <c r="R35" s="660"/>
      <c r="S35" s="660"/>
      <c r="T35" s="582"/>
      <c r="U35" s="660"/>
      <c r="V35" s="660"/>
      <c r="Y35" s="657"/>
    </row>
    <row r="36" spans="1:25" ht="31.5" x14ac:dyDescent="0.25">
      <c r="A36" s="447">
        <f>A34+1</f>
        <v>20</v>
      </c>
      <c r="B36" s="624">
        <f>B35+0.01</f>
        <v>4.01</v>
      </c>
      <c r="C36" s="474"/>
      <c r="D36" s="474"/>
      <c r="E36" s="474"/>
      <c r="F36" s="476" t="s">
        <v>252</v>
      </c>
      <c r="G36" s="487" t="s">
        <v>20</v>
      </c>
      <c r="H36" s="649">
        <f>MEMORIAS!X736</f>
        <v>3</v>
      </c>
      <c r="I36" s="552">
        <f>APUS!H1312</f>
        <v>1475748</v>
      </c>
      <c r="J36" s="552">
        <f t="shared" si="20"/>
        <v>4427244</v>
      </c>
      <c r="K36" s="551">
        <f>IF(Hoja1!K36&gt;0,Hoja1!K36,0)</f>
        <v>0</v>
      </c>
      <c r="L36" s="551">
        <f>IF(Hoja1!K36&lt;0,-Hoja1!K36,0)</f>
        <v>0</v>
      </c>
      <c r="M36" s="551">
        <f t="shared" ref="M36:M43" si="27">+H36+K36-L36</f>
        <v>3</v>
      </c>
      <c r="N36" s="552">
        <f t="shared" ref="N36:N43" si="28">+M36*I36</f>
        <v>4427244</v>
      </c>
      <c r="O36" s="649">
        <f>IF(X36="X",0,IFERROR(VLOOKUP(B36,'MEMORIAS ATP N° 1'!Q:AA,11,FALSE),0))</f>
        <v>3</v>
      </c>
      <c r="P36" s="552">
        <f t="shared" ref="P36:P43" si="29">+I36*O36</f>
        <v>4427244</v>
      </c>
      <c r="Q36" s="730"/>
      <c r="R36" s="552">
        <f t="shared" ref="R36:R43" si="30">+Q36*I36</f>
        <v>0</v>
      </c>
      <c r="S36" s="551">
        <f t="shared" ref="S36:S43" si="31">+O36</f>
        <v>3</v>
      </c>
      <c r="T36" s="552">
        <f t="shared" ref="T36:T43" si="32">+S36*I36</f>
        <v>4427244</v>
      </c>
      <c r="U36" s="551">
        <f t="shared" ref="U36:U43" si="33">+M36-S36</f>
        <v>0</v>
      </c>
      <c r="V36" s="552">
        <f t="shared" ref="V36:V43" si="34">+U36*I36</f>
        <v>0</v>
      </c>
      <c r="X36" s="437"/>
      <c r="Y36" s="657"/>
    </row>
    <row r="37" spans="1:25" ht="31.5" x14ac:dyDescent="0.25">
      <c r="A37" s="447">
        <f t="shared" si="21"/>
        <v>21</v>
      </c>
      <c r="B37" s="624">
        <f t="shared" si="19"/>
        <v>4.0199999999999996</v>
      </c>
      <c r="C37" s="474"/>
      <c r="D37" s="474"/>
      <c r="E37" s="474"/>
      <c r="F37" s="476" t="s">
        <v>253</v>
      </c>
      <c r="G37" s="487" t="s">
        <v>20</v>
      </c>
      <c r="H37" s="649">
        <f>MEMORIAS!X773</f>
        <v>3</v>
      </c>
      <c r="I37" s="552">
        <f>APUS!H1379</f>
        <v>1281711</v>
      </c>
      <c r="J37" s="552">
        <f t="shared" si="20"/>
        <v>3845133</v>
      </c>
      <c r="K37" s="551">
        <f>IF(Hoja1!K37&gt;0,Hoja1!K37,0)</f>
        <v>0</v>
      </c>
      <c r="L37" s="551">
        <f>IF(Hoja1!K37&lt;0,-Hoja1!K37,0)</f>
        <v>0</v>
      </c>
      <c r="M37" s="551">
        <f t="shared" si="27"/>
        <v>3</v>
      </c>
      <c r="N37" s="552">
        <f t="shared" si="28"/>
        <v>3845133</v>
      </c>
      <c r="O37" s="649">
        <f>IF(X37="X",0,IFERROR(VLOOKUP(B37,'MEMORIAS ATP N° 1'!Q:AA,11,FALSE),0))</f>
        <v>3</v>
      </c>
      <c r="P37" s="552">
        <f t="shared" si="29"/>
        <v>3845133</v>
      </c>
      <c r="Q37" s="730"/>
      <c r="R37" s="552">
        <f t="shared" si="30"/>
        <v>0</v>
      </c>
      <c r="S37" s="551">
        <f t="shared" si="31"/>
        <v>3</v>
      </c>
      <c r="T37" s="552">
        <f t="shared" si="32"/>
        <v>3845133</v>
      </c>
      <c r="U37" s="551">
        <f t="shared" si="33"/>
        <v>0</v>
      </c>
      <c r="V37" s="552">
        <f t="shared" si="34"/>
        <v>0</v>
      </c>
      <c r="X37" s="437"/>
      <c r="Y37" s="657"/>
    </row>
    <row r="38" spans="1:25" ht="30" x14ac:dyDescent="0.25">
      <c r="A38" s="447">
        <f t="shared" si="21"/>
        <v>22</v>
      </c>
      <c r="B38" s="624">
        <f t="shared" si="19"/>
        <v>4.0299999999999994</v>
      </c>
      <c r="C38" s="474"/>
      <c r="D38" s="474"/>
      <c r="E38" s="474"/>
      <c r="F38" s="495" t="s">
        <v>378</v>
      </c>
      <c r="G38" s="487" t="s">
        <v>20</v>
      </c>
      <c r="H38" s="649">
        <f>MEMORIAS!X810</f>
        <v>3</v>
      </c>
      <c r="I38" s="552">
        <f>APUS!H1446</f>
        <v>219350</v>
      </c>
      <c r="J38" s="552">
        <f t="shared" si="20"/>
        <v>658050</v>
      </c>
      <c r="K38" s="551">
        <f>IF(Hoja1!K38&gt;0,Hoja1!K38,0)</f>
        <v>0</v>
      </c>
      <c r="L38" s="551">
        <f>IF(Hoja1!K38&lt;0,-Hoja1!K38,0)</f>
        <v>0</v>
      </c>
      <c r="M38" s="551">
        <f t="shared" si="27"/>
        <v>3</v>
      </c>
      <c r="N38" s="552">
        <f t="shared" si="28"/>
        <v>658050</v>
      </c>
      <c r="O38" s="649">
        <f>IF(X38="X",0,IFERROR(VLOOKUP(B38,'MEMORIAS ATP N° 1'!Q:AA,11,FALSE),0))</f>
        <v>3</v>
      </c>
      <c r="P38" s="552">
        <f t="shared" si="29"/>
        <v>658050</v>
      </c>
      <c r="Q38" s="730"/>
      <c r="R38" s="552">
        <f t="shared" si="30"/>
        <v>0</v>
      </c>
      <c r="S38" s="551">
        <f t="shared" si="31"/>
        <v>3</v>
      </c>
      <c r="T38" s="552">
        <f t="shared" si="32"/>
        <v>658050</v>
      </c>
      <c r="U38" s="551">
        <f t="shared" si="33"/>
        <v>0</v>
      </c>
      <c r="V38" s="552">
        <f t="shared" si="34"/>
        <v>0</v>
      </c>
      <c r="X38" s="437"/>
      <c r="Y38" s="657"/>
    </row>
    <row r="39" spans="1:25" ht="78.75" x14ac:dyDescent="0.25">
      <c r="A39" s="447">
        <f t="shared" si="21"/>
        <v>23</v>
      </c>
      <c r="B39" s="624">
        <f t="shared" si="19"/>
        <v>4.0399999999999991</v>
      </c>
      <c r="C39" s="474"/>
      <c r="D39" s="474"/>
      <c r="E39" s="474"/>
      <c r="F39" s="476" t="s">
        <v>377</v>
      </c>
      <c r="G39" s="487" t="s">
        <v>20</v>
      </c>
      <c r="H39" s="649">
        <f>MEMORIAS!X847</f>
        <v>3</v>
      </c>
      <c r="I39" s="552">
        <f>APUS!H1513</f>
        <v>2018848</v>
      </c>
      <c r="J39" s="552">
        <f t="shared" si="20"/>
        <v>6056544</v>
      </c>
      <c r="K39" s="551">
        <f>IF(Hoja1!K39&gt;0,Hoja1!K39,0)</f>
        <v>0</v>
      </c>
      <c r="L39" s="551">
        <f>IF(Hoja1!K39&lt;0,-Hoja1!K39,0)</f>
        <v>0</v>
      </c>
      <c r="M39" s="551">
        <f t="shared" si="27"/>
        <v>3</v>
      </c>
      <c r="N39" s="552">
        <f t="shared" si="28"/>
        <v>6056544</v>
      </c>
      <c r="O39" s="649">
        <f>IF(X39="X",0,IFERROR(VLOOKUP(B39,'MEMORIAS ATP N° 1'!Q:AA,11,FALSE),0))</f>
        <v>3</v>
      </c>
      <c r="P39" s="552">
        <f t="shared" si="29"/>
        <v>6056544</v>
      </c>
      <c r="Q39" s="730"/>
      <c r="R39" s="552">
        <f t="shared" si="30"/>
        <v>0</v>
      </c>
      <c r="S39" s="551">
        <f t="shared" si="31"/>
        <v>3</v>
      </c>
      <c r="T39" s="552">
        <f t="shared" si="32"/>
        <v>6056544</v>
      </c>
      <c r="U39" s="551">
        <f t="shared" si="33"/>
        <v>0</v>
      </c>
      <c r="V39" s="552">
        <f t="shared" si="34"/>
        <v>0</v>
      </c>
      <c r="X39" s="437"/>
      <c r="Y39" s="657"/>
    </row>
    <row r="40" spans="1:25" x14ac:dyDescent="0.25">
      <c r="A40" s="447">
        <f t="shared" si="21"/>
        <v>24</v>
      </c>
      <c r="B40" s="624">
        <f t="shared" si="19"/>
        <v>4.0499999999999989</v>
      </c>
      <c r="C40" s="497"/>
      <c r="D40" s="497"/>
      <c r="E40" s="497"/>
      <c r="F40" s="476" t="s">
        <v>316</v>
      </c>
      <c r="G40" s="498" t="s">
        <v>20</v>
      </c>
      <c r="H40" s="649">
        <f>MEMORIAS!X884</f>
        <v>4</v>
      </c>
      <c r="I40" s="552">
        <f>APUS!H1579</f>
        <v>29623</v>
      </c>
      <c r="J40" s="552">
        <f>H40*I40</f>
        <v>118492</v>
      </c>
      <c r="K40" s="551">
        <f>IF(Hoja1!K40&gt;0,Hoja1!K40,0)</f>
        <v>0</v>
      </c>
      <c r="L40" s="551">
        <f>IF(Hoja1!K40&lt;0,-Hoja1!K40,0)</f>
        <v>0</v>
      </c>
      <c r="M40" s="551">
        <f t="shared" si="27"/>
        <v>4</v>
      </c>
      <c r="N40" s="552">
        <f t="shared" si="28"/>
        <v>118492</v>
      </c>
      <c r="O40" s="649">
        <f>IF(X40="X",0,IFERROR(VLOOKUP(B40,'MEMORIAS ATP N° 1'!Q:AA,11,FALSE),0))</f>
        <v>4</v>
      </c>
      <c r="P40" s="552">
        <f t="shared" si="29"/>
        <v>118492</v>
      </c>
      <c r="Q40" s="730"/>
      <c r="R40" s="552">
        <f t="shared" si="30"/>
        <v>0</v>
      </c>
      <c r="S40" s="551">
        <f t="shared" si="31"/>
        <v>4</v>
      </c>
      <c r="T40" s="552">
        <f t="shared" si="32"/>
        <v>118492</v>
      </c>
      <c r="U40" s="551">
        <f t="shared" si="33"/>
        <v>0</v>
      </c>
      <c r="V40" s="552">
        <f t="shared" si="34"/>
        <v>0</v>
      </c>
      <c r="Y40" s="657"/>
    </row>
    <row r="41" spans="1:25" x14ac:dyDescent="0.25">
      <c r="A41" s="447">
        <f t="shared" si="21"/>
        <v>25</v>
      </c>
      <c r="B41" s="624">
        <f t="shared" si="19"/>
        <v>4.0599999999999987</v>
      </c>
      <c r="C41" s="497"/>
      <c r="D41" s="497"/>
      <c r="E41" s="497"/>
      <c r="F41" s="476" t="s">
        <v>317</v>
      </c>
      <c r="G41" s="498" t="s">
        <v>20</v>
      </c>
      <c r="H41" s="649">
        <f>MEMORIAS!X921</f>
        <v>4</v>
      </c>
      <c r="I41" s="552">
        <f>APUS!H1646</f>
        <v>38139</v>
      </c>
      <c r="J41" s="552">
        <f>H41*I41</f>
        <v>152556</v>
      </c>
      <c r="K41" s="551">
        <f>IF(Hoja1!K41&gt;0,Hoja1!K41,0)</f>
        <v>0</v>
      </c>
      <c r="L41" s="551">
        <f>IF(Hoja1!K41&lt;0,-Hoja1!K41,0)</f>
        <v>0</v>
      </c>
      <c r="M41" s="551">
        <f t="shared" si="27"/>
        <v>4</v>
      </c>
      <c r="N41" s="552">
        <f t="shared" si="28"/>
        <v>152556</v>
      </c>
      <c r="O41" s="649">
        <f>IF(X41="X",0,IFERROR(VLOOKUP(B41,'MEMORIAS ATP N° 1'!Q:AA,11,FALSE),0))</f>
        <v>4</v>
      </c>
      <c r="P41" s="552">
        <f t="shared" si="29"/>
        <v>152556</v>
      </c>
      <c r="Q41" s="730"/>
      <c r="R41" s="552">
        <f t="shared" si="30"/>
        <v>0</v>
      </c>
      <c r="S41" s="551">
        <f t="shared" si="31"/>
        <v>4</v>
      </c>
      <c r="T41" s="552">
        <f t="shared" si="32"/>
        <v>152556</v>
      </c>
      <c r="U41" s="551">
        <f t="shared" si="33"/>
        <v>0</v>
      </c>
      <c r="V41" s="552">
        <f t="shared" si="34"/>
        <v>0</v>
      </c>
      <c r="Y41" s="657"/>
    </row>
    <row r="42" spans="1:25" ht="31.5" x14ac:dyDescent="0.25">
      <c r="A42" s="447">
        <f t="shared" si="21"/>
        <v>26</v>
      </c>
      <c r="B42" s="624">
        <f t="shared" si="19"/>
        <v>4.0699999999999985</v>
      </c>
      <c r="C42" s="497"/>
      <c r="D42" s="497"/>
      <c r="E42" s="497"/>
      <c r="F42" s="499" t="s">
        <v>322</v>
      </c>
      <c r="G42" s="474" t="s">
        <v>16</v>
      </c>
      <c r="H42" s="649">
        <f>MEMORIAS!X958</f>
        <v>14</v>
      </c>
      <c r="I42" s="552">
        <f>APUS!H1713</f>
        <v>30529</v>
      </c>
      <c r="J42" s="552">
        <f>H42*I42</f>
        <v>427406</v>
      </c>
      <c r="K42" s="551">
        <f>IF(Hoja1!K42&gt;0,Hoja1!K42,0)</f>
        <v>0</v>
      </c>
      <c r="L42" s="551">
        <f>IF(Hoja1!K42&lt;0,-Hoja1!K42,0)</f>
        <v>0</v>
      </c>
      <c r="M42" s="551">
        <f t="shared" si="27"/>
        <v>14</v>
      </c>
      <c r="N42" s="552">
        <f t="shared" si="28"/>
        <v>427406</v>
      </c>
      <c r="O42" s="649">
        <f>IF(X42="X",0,IFERROR(VLOOKUP(B42,'MEMORIAS ATP N° 1'!Q:AA,11,FALSE),0))</f>
        <v>6.4499999999999993</v>
      </c>
      <c r="P42" s="552">
        <f t="shared" si="29"/>
        <v>196912.05</v>
      </c>
      <c r="Q42" s="730"/>
      <c r="R42" s="552">
        <f t="shared" si="30"/>
        <v>0</v>
      </c>
      <c r="S42" s="551">
        <f t="shared" si="31"/>
        <v>6.4499999999999993</v>
      </c>
      <c r="T42" s="552">
        <f t="shared" si="32"/>
        <v>196912.05</v>
      </c>
      <c r="U42" s="551">
        <f t="shared" si="33"/>
        <v>7.5500000000000007</v>
      </c>
      <c r="V42" s="552">
        <f t="shared" si="34"/>
        <v>230493.95</v>
      </c>
      <c r="Y42" s="657"/>
    </row>
    <row r="43" spans="1:25" ht="31.5" x14ac:dyDescent="0.25">
      <c r="A43" s="447">
        <f t="shared" si="21"/>
        <v>27</v>
      </c>
      <c r="B43" s="624">
        <f t="shared" si="19"/>
        <v>4.0799999999999983</v>
      </c>
      <c r="C43" s="497"/>
      <c r="D43" s="497"/>
      <c r="E43" s="497"/>
      <c r="F43" s="476" t="s">
        <v>325</v>
      </c>
      <c r="G43" s="474" t="s">
        <v>16</v>
      </c>
      <c r="H43" s="649">
        <f>MEMORIAS!X995</f>
        <v>14</v>
      </c>
      <c r="I43" s="552">
        <f>APUS!H1780</f>
        <v>54927</v>
      </c>
      <c r="J43" s="552">
        <f>H43*I43</f>
        <v>768978</v>
      </c>
      <c r="K43" s="551">
        <f>IF(Hoja1!K43&gt;0,Hoja1!K43,0)</f>
        <v>0</v>
      </c>
      <c r="L43" s="551">
        <f>IF(Hoja1!K43&lt;0,-Hoja1!K43,0)</f>
        <v>0</v>
      </c>
      <c r="M43" s="551">
        <f t="shared" si="27"/>
        <v>14</v>
      </c>
      <c r="N43" s="552">
        <f t="shared" si="28"/>
        <v>768978</v>
      </c>
      <c r="O43" s="649">
        <f>IF(X43="X",0,IFERROR(VLOOKUP(B43,'MEMORIAS ATP N° 1'!Q:AA,11,FALSE),0))</f>
        <v>5.0299999999999994</v>
      </c>
      <c r="P43" s="552">
        <f t="shared" si="29"/>
        <v>276282.80999999994</v>
      </c>
      <c r="Q43" s="730"/>
      <c r="R43" s="552">
        <f t="shared" si="30"/>
        <v>0</v>
      </c>
      <c r="S43" s="551">
        <f t="shared" si="31"/>
        <v>5.0299999999999994</v>
      </c>
      <c r="T43" s="552">
        <f t="shared" si="32"/>
        <v>276282.80999999994</v>
      </c>
      <c r="U43" s="551">
        <f t="shared" si="33"/>
        <v>8.9700000000000006</v>
      </c>
      <c r="V43" s="552">
        <f t="shared" si="34"/>
        <v>492695.19000000006</v>
      </c>
      <c r="Y43" s="657"/>
    </row>
    <row r="44" spans="1:25" x14ac:dyDescent="0.25">
      <c r="A44" s="447"/>
      <c r="B44" s="582">
        <f>B35+1</f>
        <v>5</v>
      </c>
      <c r="C44" s="583"/>
      <c r="D44" s="583"/>
      <c r="E44" s="583"/>
      <c r="F44" s="665" t="s">
        <v>464</v>
      </c>
      <c r="G44" s="660"/>
      <c r="H44" s="582"/>
      <c r="I44" s="582"/>
      <c r="J44" s="582"/>
      <c r="K44" s="582"/>
      <c r="L44" s="582"/>
      <c r="M44" s="660"/>
      <c r="N44" s="660"/>
      <c r="O44" s="660"/>
      <c r="P44" s="660"/>
      <c r="Q44" s="660"/>
      <c r="R44" s="660"/>
      <c r="S44" s="660"/>
      <c r="T44" s="582"/>
      <c r="U44" s="660"/>
      <c r="V44" s="660"/>
      <c r="Y44" s="657"/>
    </row>
    <row r="45" spans="1:25" ht="31.5" x14ac:dyDescent="0.25">
      <c r="A45" s="447">
        <f>A43+1</f>
        <v>28</v>
      </c>
      <c r="B45" s="624">
        <f>B44+0.01</f>
        <v>5.01</v>
      </c>
      <c r="C45" s="474"/>
      <c r="D45" s="474"/>
      <c r="E45" s="474"/>
      <c r="F45" s="476" t="s">
        <v>266</v>
      </c>
      <c r="G45" s="487" t="s">
        <v>17</v>
      </c>
      <c r="H45" s="649">
        <f>MEMORIAS!X1032</f>
        <v>73.7</v>
      </c>
      <c r="I45" s="552">
        <f>APUS!H1847</f>
        <v>78229</v>
      </c>
      <c r="J45" s="552">
        <f t="shared" si="20"/>
        <v>5765477.2999999998</v>
      </c>
      <c r="K45" s="551">
        <f>IF(Hoja1!K45&gt;0,Hoja1!K45,0)</f>
        <v>0</v>
      </c>
      <c r="L45" s="551">
        <f>IF(Hoja1!K45&lt;0,-Hoja1!K45,0)</f>
        <v>0</v>
      </c>
      <c r="M45" s="551">
        <f t="shared" ref="M45:M47" si="35">+H45+K45-L45</f>
        <v>73.7</v>
      </c>
      <c r="N45" s="552">
        <f t="shared" ref="N45:N47" si="36">+M45*I45</f>
        <v>5765477.2999999998</v>
      </c>
      <c r="O45" s="649">
        <f>IF(X45="X",0,IFERROR(VLOOKUP(B45,'MEMORIAS ATP N° 1'!Q:AA,11,FALSE),0))</f>
        <v>73.573899999999995</v>
      </c>
      <c r="P45" s="552">
        <f>+I45*O45</f>
        <v>5755612.6230999995</v>
      </c>
      <c r="Q45" s="730"/>
      <c r="R45" s="552">
        <f t="shared" ref="R45:R47" si="37">+Q45*I45</f>
        <v>0</v>
      </c>
      <c r="S45" s="551">
        <f t="shared" ref="S45:S47" si="38">+O45</f>
        <v>73.573899999999995</v>
      </c>
      <c r="T45" s="552">
        <f>+S45*I45</f>
        <v>5755612.6230999995</v>
      </c>
      <c r="U45" s="551">
        <f t="shared" ref="U45:U99" si="39">+M45-S45</f>
        <v>0.12610000000000809</v>
      </c>
      <c r="V45" s="552">
        <f>+U45*I45</f>
        <v>9864.6769000006334</v>
      </c>
      <c r="Y45" s="657"/>
    </row>
    <row r="46" spans="1:25" x14ac:dyDescent="0.25">
      <c r="A46" s="447">
        <f t="shared" si="21"/>
        <v>29</v>
      </c>
      <c r="B46" s="624">
        <f t="shared" si="19"/>
        <v>5.0199999999999996</v>
      </c>
      <c r="C46" s="474"/>
      <c r="D46" s="474"/>
      <c r="E46" s="474"/>
      <c r="F46" s="476" t="s">
        <v>267</v>
      </c>
      <c r="G46" s="487" t="s">
        <v>17</v>
      </c>
      <c r="H46" s="649">
        <f>MEMORIAS!X1069</f>
        <v>309.24193912543154</v>
      </c>
      <c r="I46" s="552">
        <f>APUS!H1914</f>
        <v>15216</v>
      </c>
      <c r="J46" s="552">
        <f t="shared" si="20"/>
        <v>4705425.345732566</v>
      </c>
      <c r="K46" s="551">
        <f>IF(Hoja1!K46&gt;0,Hoja1!K46,0)</f>
        <v>0</v>
      </c>
      <c r="L46" s="551">
        <f>IF(Hoja1!K46&lt;0,-Hoja1!K46,0)</f>
        <v>0</v>
      </c>
      <c r="M46" s="551">
        <f t="shared" si="35"/>
        <v>309.24193912543154</v>
      </c>
      <c r="N46" s="552">
        <f t="shared" si="36"/>
        <v>4705425.345732566</v>
      </c>
      <c r="O46" s="649">
        <f>IF(X46="X",0,IFERROR(VLOOKUP(B46,'MEMORIAS ATP N° 1'!Q:AA,11,FALSE),0))</f>
        <v>15.5664</v>
      </c>
      <c r="P46" s="552">
        <f>+I46*O46</f>
        <v>236858.34239999999</v>
      </c>
      <c r="Q46" s="730"/>
      <c r="R46" s="552">
        <f t="shared" si="37"/>
        <v>0</v>
      </c>
      <c r="S46" s="551">
        <f t="shared" si="38"/>
        <v>15.5664</v>
      </c>
      <c r="T46" s="552">
        <f>+S46*I46</f>
        <v>236858.34239999999</v>
      </c>
      <c r="U46" s="551">
        <f t="shared" si="39"/>
        <v>293.67553912543156</v>
      </c>
      <c r="V46" s="552">
        <f>+U46*I46</f>
        <v>4468567.0033325665</v>
      </c>
      <c r="X46" s="437"/>
      <c r="Y46" s="657"/>
    </row>
    <row r="47" spans="1:25" x14ac:dyDescent="0.25">
      <c r="A47" s="447">
        <v>30</v>
      </c>
      <c r="B47" s="624">
        <f t="shared" si="19"/>
        <v>5.0299999999999994</v>
      </c>
      <c r="C47" s="474"/>
      <c r="D47" s="474"/>
      <c r="E47" s="474"/>
      <c r="F47" s="476" t="s">
        <v>468</v>
      </c>
      <c r="G47" s="487" t="s">
        <v>17</v>
      </c>
      <c r="H47" s="649">
        <f>MEMORIAS!X1106</f>
        <v>35.090000000000003</v>
      </c>
      <c r="I47" s="552">
        <f>APUS!H1981</f>
        <v>21574</v>
      </c>
      <c r="J47" s="552">
        <f t="shared" si="20"/>
        <v>757031.66</v>
      </c>
      <c r="K47" s="551">
        <f>IF(Hoja1!K47&gt;0,Hoja1!K47,0)</f>
        <v>0</v>
      </c>
      <c r="L47" s="551">
        <f>IF(Hoja1!K47&lt;0,-Hoja1!K47,0)</f>
        <v>0</v>
      </c>
      <c r="M47" s="551">
        <f t="shared" si="35"/>
        <v>35.090000000000003</v>
      </c>
      <c r="N47" s="552">
        <f t="shared" si="36"/>
        <v>757031.66</v>
      </c>
      <c r="O47" s="649">
        <f>IF(X47="X",0,IFERROR(VLOOKUP(B47,'MEMORIAS ATP N° 1'!Q:AA,11,FALSE),0))</f>
        <v>25.468</v>
      </c>
      <c r="P47" s="552">
        <f>+I47*O47</f>
        <v>549446.63199999998</v>
      </c>
      <c r="Q47" s="730"/>
      <c r="R47" s="552">
        <f t="shared" si="37"/>
        <v>0</v>
      </c>
      <c r="S47" s="551">
        <f t="shared" si="38"/>
        <v>25.468</v>
      </c>
      <c r="T47" s="552">
        <f>+S47*I47</f>
        <v>549446.63199999998</v>
      </c>
      <c r="U47" s="551">
        <f t="shared" si="39"/>
        <v>9.6220000000000034</v>
      </c>
      <c r="V47" s="552">
        <f>+U47*I47</f>
        <v>207585.02800000008</v>
      </c>
      <c r="X47" s="437"/>
      <c r="Y47" s="657"/>
    </row>
    <row r="48" spans="1:25" x14ac:dyDescent="0.25">
      <c r="A48" s="447"/>
      <c r="B48" s="582">
        <f>B44+1</f>
        <v>6</v>
      </c>
      <c r="C48" s="583"/>
      <c r="D48" s="583"/>
      <c r="E48" s="583"/>
      <c r="F48" s="665" t="s">
        <v>335</v>
      </c>
      <c r="G48" s="660"/>
      <c r="H48" s="582"/>
      <c r="I48" s="582"/>
      <c r="J48" s="582"/>
      <c r="K48" s="582"/>
      <c r="L48" s="582"/>
      <c r="M48" s="660"/>
      <c r="N48" s="660"/>
      <c r="O48" s="660"/>
      <c r="P48" s="660"/>
      <c r="Q48" s="660"/>
      <c r="R48" s="660"/>
      <c r="S48" s="660"/>
      <c r="T48" s="582"/>
      <c r="U48" s="660"/>
      <c r="V48" s="660"/>
      <c r="Y48" s="657"/>
    </row>
    <row r="49" spans="1:25" x14ac:dyDescent="0.25">
      <c r="A49" s="447">
        <f>+A47+1</f>
        <v>31</v>
      </c>
      <c r="B49" s="624">
        <f t="shared" ref="B49:B50" si="40">B48+0.01</f>
        <v>6.01</v>
      </c>
      <c r="C49" s="474"/>
      <c r="D49" s="474"/>
      <c r="E49" s="474"/>
      <c r="F49" s="499" t="s">
        <v>463</v>
      </c>
      <c r="G49" s="505" t="s">
        <v>17</v>
      </c>
      <c r="H49" s="649">
        <f>MEMORIAS!X1143</f>
        <v>0.7</v>
      </c>
      <c r="I49" s="552">
        <f>APUS!H2048</f>
        <v>232794</v>
      </c>
      <c r="J49" s="552">
        <f t="shared" si="20"/>
        <v>162955.79999999999</v>
      </c>
      <c r="K49" s="551">
        <f>IF(Hoja1!K49&gt;0,Hoja1!K49,0)</f>
        <v>0</v>
      </c>
      <c r="L49" s="551">
        <f>IF(Hoja1!K49&lt;0,-Hoja1!K49,0)</f>
        <v>0</v>
      </c>
      <c r="M49" s="551">
        <f t="shared" ref="M49:M55" si="41">+H49+K49-L49</f>
        <v>0.7</v>
      </c>
      <c r="N49" s="552">
        <f t="shared" ref="N49:N55" si="42">+M49*I49</f>
        <v>162955.79999999999</v>
      </c>
      <c r="O49" s="649">
        <f>IF(X49="X",0,IFERROR(VLOOKUP(B49,'MEMORIAS ATP N° 1'!Q:AA,11,FALSE),0))</f>
        <v>0</v>
      </c>
      <c r="P49" s="552">
        <f t="shared" ref="P49:P55" si="43">+I49*O49</f>
        <v>0</v>
      </c>
      <c r="Q49" s="730"/>
      <c r="R49" s="552">
        <f t="shared" ref="R49:R55" si="44">+Q49*I49</f>
        <v>0</v>
      </c>
      <c r="S49" s="551">
        <f t="shared" ref="S49:S55" si="45">+O49</f>
        <v>0</v>
      </c>
      <c r="T49" s="552">
        <f t="shared" ref="T49:T55" si="46">+S49*I49</f>
        <v>0</v>
      </c>
      <c r="U49" s="551">
        <f t="shared" si="39"/>
        <v>0.7</v>
      </c>
      <c r="V49" s="552">
        <f t="shared" ref="V49:V55" si="47">+U49*I49</f>
        <v>162955.79999999999</v>
      </c>
      <c r="X49" s="437"/>
    </row>
    <row r="50" spans="1:25" ht="31.5" x14ac:dyDescent="0.25">
      <c r="A50" s="447">
        <f>A49+1</f>
        <v>32</v>
      </c>
      <c r="B50" s="624">
        <f t="shared" si="40"/>
        <v>6.02</v>
      </c>
      <c r="C50" s="474"/>
      <c r="D50" s="474"/>
      <c r="E50" s="474"/>
      <c r="F50" s="499" t="s">
        <v>461</v>
      </c>
      <c r="G50" s="487" t="s">
        <v>20</v>
      </c>
      <c r="H50" s="649">
        <f>MEMORIAS!X1180</f>
        <v>3</v>
      </c>
      <c r="I50" s="552">
        <f>APUS!H2115</f>
        <v>372791</v>
      </c>
      <c r="J50" s="552">
        <f t="shared" si="20"/>
        <v>1118373</v>
      </c>
      <c r="K50" s="551">
        <f>IF(Hoja1!K50&gt;0,Hoja1!K50,0)</f>
        <v>0</v>
      </c>
      <c r="L50" s="551">
        <f>IF(Hoja1!K50&lt;0,-Hoja1!K50,0)</f>
        <v>0</v>
      </c>
      <c r="M50" s="551">
        <f t="shared" si="41"/>
        <v>3</v>
      </c>
      <c r="N50" s="552">
        <f t="shared" si="42"/>
        <v>1118373</v>
      </c>
      <c r="O50" s="649">
        <f>IF(X50="X",0,IFERROR(VLOOKUP(B50,'MEMORIAS ATP N° 1'!Q:AA,11,FALSE),0))</f>
        <v>0</v>
      </c>
      <c r="P50" s="552">
        <f t="shared" si="43"/>
        <v>0</v>
      </c>
      <c r="Q50" s="730"/>
      <c r="R50" s="552">
        <f t="shared" si="44"/>
        <v>0</v>
      </c>
      <c r="S50" s="551">
        <f t="shared" si="45"/>
        <v>0</v>
      </c>
      <c r="T50" s="552">
        <f t="shared" si="46"/>
        <v>0</v>
      </c>
      <c r="U50" s="551">
        <f t="shared" si="39"/>
        <v>3</v>
      </c>
      <c r="V50" s="552">
        <f t="shared" si="47"/>
        <v>1118373</v>
      </c>
      <c r="Y50" s="657"/>
    </row>
    <row r="51" spans="1:25" ht="47.25" x14ac:dyDescent="0.25">
      <c r="A51" s="447">
        <f>A50+1</f>
        <v>33</v>
      </c>
      <c r="B51" s="624">
        <f>B50+0.01</f>
        <v>6.0299999999999994</v>
      </c>
      <c r="C51" s="474"/>
      <c r="D51" s="474"/>
      <c r="E51" s="474"/>
      <c r="F51" s="499" t="s">
        <v>383</v>
      </c>
      <c r="G51" s="506" t="s">
        <v>20</v>
      </c>
      <c r="H51" s="649">
        <f>MEMORIAS!X1217</f>
        <v>6</v>
      </c>
      <c r="I51" s="552">
        <f>APUS!H2182</f>
        <v>895469</v>
      </c>
      <c r="J51" s="552">
        <f t="shared" si="20"/>
        <v>5372814</v>
      </c>
      <c r="K51" s="551">
        <f>IF(Hoja1!K51&gt;0,Hoja1!K51,0)</f>
        <v>0</v>
      </c>
      <c r="L51" s="551">
        <f>IF(Hoja1!K51&lt;0,-Hoja1!K51,0)</f>
        <v>0</v>
      </c>
      <c r="M51" s="551">
        <f t="shared" si="41"/>
        <v>6</v>
      </c>
      <c r="N51" s="552">
        <f t="shared" si="42"/>
        <v>5372814</v>
      </c>
      <c r="O51" s="649">
        <f>IF(X51="X",0,IFERROR(VLOOKUP(B51,'MEMORIAS ATP N° 1'!Q:AA,11,FALSE),0))</f>
        <v>6</v>
      </c>
      <c r="P51" s="552">
        <f t="shared" si="43"/>
        <v>5372814</v>
      </c>
      <c r="Q51" s="730"/>
      <c r="R51" s="552">
        <f t="shared" si="44"/>
        <v>0</v>
      </c>
      <c r="S51" s="551">
        <f t="shared" si="45"/>
        <v>6</v>
      </c>
      <c r="T51" s="552">
        <f t="shared" si="46"/>
        <v>5372814</v>
      </c>
      <c r="U51" s="551">
        <f t="shared" si="39"/>
        <v>0</v>
      </c>
      <c r="V51" s="552">
        <f t="shared" si="47"/>
        <v>0</v>
      </c>
      <c r="Y51" s="657"/>
    </row>
    <row r="52" spans="1:25" ht="30" x14ac:dyDescent="0.25">
      <c r="A52" s="447">
        <f t="shared" si="21"/>
        <v>34</v>
      </c>
      <c r="B52" s="624">
        <f t="shared" si="19"/>
        <v>6.0399999999999991</v>
      </c>
      <c r="C52" s="474"/>
      <c r="D52" s="474"/>
      <c r="E52" s="474"/>
      <c r="F52" s="495" t="s">
        <v>386</v>
      </c>
      <c r="G52" s="487" t="s">
        <v>17</v>
      </c>
      <c r="H52" s="649">
        <f>MEMORIAS!X1254</f>
        <v>5.6700000000000008</v>
      </c>
      <c r="I52" s="552">
        <f>APUS!H2249</f>
        <v>503582</v>
      </c>
      <c r="J52" s="552">
        <f t="shared" si="20"/>
        <v>2855309.9400000004</v>
      </c>
      <c r="K52" s="551">
        <f>IF(Hoja1!K52&gt;0,Hoja1!K52,0)</f>
        <v>0</v>
      </c>
      <c r="L52" s="551">
        <f>IF(Hoja1!K52&lt;0,-Hoja1!K52,0)</f>
        <v>0</v>
      </c>
      <c r="M52" s="551">
        <f t="shared" si="41"/>
        <v>5.6700000000000008</v>
      </c>
      <c r="N52" s="552">
        <f t="shared" si="42"/>
        <v>2855309.9400000004</v>
      </c>
      <c r="O52" s="649">
        <f>IF(X52="X",0,IFERROR(VLOOKUP(B52,'MEMORIAS ATP N° 1'!Q:AA,11,FALSE),0))</f>
        <v>0</v>
      </c>
      <c r="P52" s="552">
        <f t="shared" si="43"/>
        <v>0</v>
      </c>
      <c r="Q52" s="730"/>
      <c r="R52" s="552">
        <f t="shared" si="44"/>
        <v>0</v>
      </c>
      <c r="S52" s="551">
        <f t="shared" si="45"/>
        <v>0</v>
      </c>
      <c r="T52" s="552">
        <f t="shared" si="46"/>
        <v>0</v>
      </c>
      <c r="U52" s="551">
        <f t="shared" si="39"/>
        <v>5.6700000000000008</v>
      </c>
      <c r="V52" s="552">
        <f t="shared" si="47"/>
        <v>2855309.9400000004</v>
      </c>
    </row>
    <row r="53" spans="1:25" x14ac:dyDescent="0.25">
      <c r="A53" s="447">
        <f t="shared" si="21"/>
        <v>35</v>
      </c>
      <c r="B53" s="624">
        <f>B52+0.01</f>
        <v>6.0499999999999989</v>
      </c>
      <c r="C53" s="474"/>
      <c r="D53" s="474"/>
      <c r="E53" s="474"/>
      <c r="F53" s="476" t="s">
        <v>310</v>
      </c>
      <c r="G53" s="487" t="s">
        <v>17</v>
      </c>
      <c r="H53" s="649">
        <f>MEMORIAS!X1291</f>
        <v>9.9450000000000003</v>
      </c>
      <c r="I53" s="552">
        <f>APUS!H2316</f>
        <v>94353</v>
      </c>
      <c r="J53" s="552">
        <f t="shared" si="20"/>
        <v>938340.58500000008</v>
      </c>
      <c r="K53" s="551">
        <f>IF(Hoja1!K53&gt;0,Hoja1!K53,0)</f>
        <v>0</v>
      </c>
      <c r="L53" s="551">
        <f>IF(Hoja1!K53&lt;0,-Hoja1!K53,0)</f>
        <v>0</v>
      </c>
      <c r="M53" s="551">
        <f t="shared" si="41"/>
        <v>9.9450000000000003</v>
      </c>
      <c r="N53" s="552">
        <f t="shared" si="42"/>
        <v>938340.58500000008</v>
      </c>
      <c r="O53" s="649">
        <f>IF(X53="X",0,IFERROR(VLOOKUP(B53,'MEMORIAS ATP N° 1'!Q:AA,11,FALSE),0))</f>
        <v>7.65</v>
      </c>
      <c r="P53" s="552">
        <f t="shared" si="43"/>
        <v>721800.45000000007</v>
      </c>
      <c r="Q53" s="730"/>
      <c r="R53" s="552">
        <f t="shared" si="44"/>
        <v>0</v>
      </c>
      <c r="S53" s="551">
        <f t="shared" si="45"/>
        <v>7.65</v>
      </c>
      <c r="T53" s="552">
        <f t="shared" si="46"/>
        <v>721800.45000000007</v>
      </c>
      <c r="U53" s="551">
        <f t="shared" si="39"/>
        <v>2.2949999999999999</v>
      </c>
      <c r="V53" s="552">
        <f t="shared" si="47"/>
        <v>216540.13499999998</v>
      </c>
      <c r="Y53" s="657"/>
    </row>
    <row r="54" spans="1:25" ht="78.75" x14ac:dyDescent="0.25">
      <c r="A54" s="447">
        <f t="shared" si="21"/>
        <v>36</v>
      </c>
      <c r="B54" s="624">
        <f>B53+0.01</f>
        <v>6.0599999999999987</v>
      </c>
      <c r="C54" s="474"/>
      <c r="D54" s="474"/>
      <c r="E54" s="474"/>
      <c r="F54" s="476" t="s">
        <v>416</v>
      </c>
      <c r="G54" s="487" t="s">
        <v>19</v>
      </c>
      <c r="H54" s="649">
        <f>MEMORIAS!X1328</f>
        <v>153.60299999999998</v>
      </c>
      <c r="I54" s="552">
        <f>APUS!H2383</f>
        <v>21249</v>
      </c>
      <c r="J54" s="552">
        <f t="shared" si="20"/>
        <v>3263910.1469999994</v>
      </c>
      <c r="K54" s="551">
        <f>IF(Hoja1!K54&gt;0,Hoja1!K54,0)</f>
        <v>0</v>
      </c>
      <c r="L54" s="551">
        <f>IF(Hoja1!K54&lt;0,-Hoja1!K54,0)</f>
        <v>0</v>
      </c>
      <c r="M54" s="551">
        <f t="shared" si="41"/>
        <v>153.60299999999998</v>
      </c>
      <c r="N54" s="552">
        <f t="shared" si="42"/>
        <v>3263910.1469999994</v>
      </c>
      <c r="O54" s="649">
        <f>IF(X54="X",0,IFERROR(VLOOKUP(B54,'MEMORIAS ATP N° 1'!Q:AA,11,FALSE),0))</f>
        <v>0</v>
      </c>
      <c r="P54" s="552">
        <f t="shared" si="43"/>
        <v>0</v>
      </c>
      <c r="Q54" s="730"/>
      <c r="R54" s="552">
        <f t="shared" si="44"/>
        <v>0</v>
      </c>
      <c r="S54" s="551">
        <f t="shared" si="45"/>
        <v>0</v>
      </c>
      <c r="T54" s="552">
        <f t="shared" si="46"/>
        <v>0</v>
      </c>
      <c r="U54" s="551">
        <f t="shared" si="39"/>
        <v>153.60299999999998</v>
      </c>
      <c r="V54" s="552">
        <f t="shared" si="47"/>
        <v>3263910.1469999994</v>
      </c>
    </row>
    <row r="55" spans="1:25" ht="47.25" x14ac:dyDescent="0.25">
      <c r="A55" s="447">
        <f t="shared" si="21"/>
        <v>37</v>
      </c>
      <c r="B55" s="624">
        <f>B54+0.01</f>
        <v>6.0699999999999985</v>
      </c>
      <c r="C55" s="474"/>
      <c r="D55" s="474"/>
      <c r="E55" s="474"/>
      <c r="F55" s="476" t="s">
        <v>418</v>
      </c>
      <c r="G55" s="487" t="s">
        <v>16</v>
      </c>
      <c r="H55" s="649">
        <f>MEMORIAS!X1365</f>
        <v>2.95</v>
      </c>
      <c r="I55" s="552">
        <f>APUS!H2450</f>
        <v>200638</v>
      </c>
      <c r="J55" s="552">
        <f t="shared" si="20"/>
        <v>591882.10000000009</v>
      </c>
      <c r="K55" s="551">
        <f>IF(Hoja1!K55&gt;0,Hoja1!K55,0)</f>
        <v>0</v>
      </c>
      <c r="L55" s="551">
        <f>IF(Hoja1!K55&lt;0,-Hoja1!K55,0)</f>
        <v>0</v>
      </c>
      <c r="M55" s="551">
        <f t="shared" si="41"/>
        <v>2.95</v>
      </c>
      <c r="N55" s="552">
        <f t="shared" si="42"/>
        <v>591882.10000000009</v>
      </c>
      <c r="O55" s="649">
        <f>IF(X55="X",0,IFERROR(VLOOKUP(B55,'MEMORIAS ATP N° 1'!Q:AA,11,FALSE),0))</f>
        <v>0</v>
      </c>
      <c r="P55" s="552">
        <f t="shared" si="43"/>
        <v>0</v>
      </c>
      <c r="Q55" s="730"/>
      <c r="R55" s="552">
        <f t="shared" si="44"/>
        <v>0</v>
      </c>
      <c r="S55" s="551">
        <f t="shared" si="45"/>
        <v>0</v>
      </c>
      <c r="T55" s="552">
        <f t="shared" si="46"/>
        <v>0</v>
      </c>
      <c r="U55" s="551">
        <f t="shared" si="39"/>
        <v>2.95</v>
      </c>
      <c r="V55" s="552">
        <f t="shared" si="47"/>
        <v>591882.10000000009</v>
      </c>
    </row>
    <row r="56" spans="1:25" x14ac:dyDescent="0.25">
      <c r="A56" s="447"/>
      <c r="B56" s="582">
        <f>B48+1</f>
        <v>7</v>
      </c>
      <c r="C56" s="583"/>
      <c r="D56" s="583"/>
      <c r="E56" s="583"/>
      <c r="F56" s="665" t="s">
        <v>336</v>
      </c>
      <c r="G56" s="660"/>
      <c r="H56" s="582"/>
      <c r="I56" s="582"/>
      <c r="J56" s="582"/>
      <c r="K56" s="582"/>
      <c r="L56" s="582"/>
      <c r="M56" s="660"/>
      <c r="N56" s="660"/>
      <c r="O56" s="660"/>
      <c r="P56" s="660"/>
      <c r="Q56" s="660"/>
      <c r="R56" s="660"/>
      <c r="S56" s="660"/>
      <c r="T56" s="582"/>
      <c r="U56" s="660"/>
      <c r="V56" s="660"/>
      <c r="Y56" s="657"/>
    </row>
    <row r="57" spans="1:25" x14ac:dyDescent="0.25">
      <c r="A57" s="447">
        <f>A55+1</f>
        <v>38</v>
      </c>
      <c r="B57" s="650">
        <f>B56+0.01</f>
        <v>7.01</v>
      </c>
      <c r="C57" s="474"/>
      <c r="D57" s="474"/>
      <c r="E57" s="474"/>
      <c r="F57" s="495" t="s">
        <v>288</v>
      </c>
      <c r="G57" s="487" t="s">
        <v>20</v>
      </c>
      <c r="H57" s="649">
        <f>MEMORIAS!X1402</f>
        <v>4</v>
      </c>
      <c r="I57" s="552">
        <f>APUS!H2517</f>
        <v>198330</v>
      </c>
      <c r="J57" s="552">
        <f t="shared" si="20"/>
        <v>793320</v>
      </c>
      <c r="K57" s="551">
        <f>IF(Hoja1!K57&gt;0,Hoja1!K57,0)</f>
        <v>0</v>
      </c>
      <c r="L57" s="551">
        <f>IF(Hoja1!K57&lt;0,-Hoja1!K57,0)</f>
        <v>0</v>
      </c>
      <c r="M57" s="551">
        <f t="shared" ref="M57:M60" si="48">+H57+K57-L57</f>
        <v>4</v>
      </c>
      <c r="N57" s="552">
        <f t="shared" ref="N57:N60" si="49">+M57*I57</f>
        <v>793320</v>
      </c>
      <c r="O57" s="649">
        <f>IF(X57="X",0,IFERROR(VLOOKUP(B57,'MEMORIAS ATP N° 1'!Q:AA,11,FALSE),0))</f>
        <v>4</v>
      </c>
      <c r="P57" s="552">
        <f>+I57*O57</f>
        <v>793320</v>
      </c>
      <c r="Q57" s="730"/>
      <c r="R57" s="552">
        <f t="shared" ref="R57:R60" si="50">+Q57*I57</f>
        <v>0</v>
      </c>
      <c r="S57" s="551">
        <f t="shared" ref="S57:S60" si="51">+O57</f>
        <v>4</v>
      </c>
      <c r="T57" s="552">
        <f>+S57*I57</f>
        <v>793320</v>
      </c>
      <c r="U57" s="551">
        <f t="shared" si="39"/>
        <v>0</v>
      </c>
      <c r="V57" s="552">
        <f>+U57*I57</f>
        <v>0</v>
      </c>
      <c r="Y57" s="657"/>
    </row>
    <row r="58" spans="1:25" x14ac:dyDescent="0.25">
      <c r="A58" s="447">
        <f t="shared" si="21"/>
        <v>39</v>
      </c>
      <c r="B58" s="624">
        <f t="shared" si="19"/>
        <v>7.02</v>
      </c>
      <c r="C58" s="474"/>
      <c r="D58" s="474"/>
      <c r="E58" s="474"/>
      <c r="F58" s="495" t="s">
        <v>295</v>
      </c>
      <c r="G58" s="508" t="s">
        <v>20</v>
      </c>
      <c r="H58" s="649">
        <f>MEMORIAS!X1439</f>
        <v>4</v>
      </c>
      <c r="I58" s="552">
        <f>APUS!H2584</f>
        <v>42810</v>
      </c>
      <c r="J58" s="552">
        <f t="shared" si="20"/>
        <v>171240</v>
      </c>
      <c r="K58" s="551">
        <f>IF(Hoja1!K58&gt;0,Hoja1!K58,0)</f>
        <v>0</v>
      </c>
      <c r="L58" s="551">
        <f>IF(Hoja1!K58&lt;0,-Hoja1!K58,0)</f>
        <v>0</v>
      </c>
      <c r="M58" s="551">
        <f t="shared" si="48"/>
        <v>4</v>
      </c>
      <c r="N58" s="552">
        <f t="shared" si="49"/>
        <v>171240</v>
      </c>
      <c r="O58" s="649">
        <f>IF(X58="X",0,IFERROR(VLOOKUP(B58,'MEMORIAS ATP N° 1'!Q:AA,11,FALSE),0))</f>
        <v>4</v>
      </c>
      <c r="P58" s="552">
        <f>+I58*O58</f>
        <v>171240</v>
      </c>
      <c r="Q58" s="730"/>
      <c r="R58" s="552">
        <f t="shared" si="50"/>
        <v>0</v>
      </c>
      <c r="S58" s="551">
        <f t="shared" si="51"/>
        <v>4</v>
      </c>
      <c r="T58" s="552">
        <f>+S58*I58</f>
        <v>171240</v>
      </c>
      <c r="U58" s="551">
        <f t="shared" si="39"/>
        <v>0</v>
      </c>
      <c r="V58" s="552">
        <f>+U58*I58</f>
        <v>0</v>
      </c>
      <c r="Y58" s="657"/>
    </row>
    <row r="59" spans="1:25" x14ac:dyDescent="0.25">
      <c r="A59" s="447">
        <f t="shared" si="21"/>
        <v>40</v>
      </c>
      <c r="B59" s="624">
        <f t="shared" si="19"/>
        <v>7.0299999999999994</v>
      </c>
      <c r="C59" s="474"/>
      <c r="D59" s="474"/>
      <c r="E59" s="474"/>
      <c r="F59" s="495" t="s">
        <v>296</v>
      </c>
      <c r="G59" s="508" t="s">
        <v>20</v>
      </c>
      <c r="H59" s="649">
        <f>MEMORIAS!X1476</f>
        <v>9</v>
      </c>
      <c r="I59" s="552">
        <f>APUS!H2651</f>
        <v>57211</v>
      </c>
      <c r="J59" s="552">
        <f t="shared" si="20"/>
        <v>514899</v>
      </c>
      <c r="K59" s="551">
        <f>IF(Hoja1!K59&gt;0,Hoja1!K59,0)</f>
        <v>0</v>
      </c>
      <c r="L59" s="551">
        <f>IF(Hoja1!K59&lt;0,-Hoja1!K59,0)</f>
        <v>0</v>
      </c>
      <c r="M59" s="551">
        <f t="shared" si="48"/>
        <v>9</v>
      </c>
      <c r="N59" s="552">
        <f t="shared" si="49"/>
        <v>514899</v>
      </c>
      <c r="O59" s="649">
        <f>IF(X59="X",0,IFERROR(VLOOKUP(B59,'MEMORIAS ATP N° 1'!Q:AA,11,FALSE),0))</f>
        <v>9</v>
      </c>
      <c r="P59" s="552">
        <f>+I59*O59</f>
        <v>514899</v>
      </c>
      <c r="Q59" s="730"/>
      <c r="R59" s="552">
        <f t="shared" si="50"/>
        <v>0</v>
      </c>
      <c r="S59" s="551">
        <f t="shared" si="51"/>
        <v>9</v>
      </c>
      <c r="T59" s="552">
        <f>+S59*I59</f>
        <v>514899</v>
      </c>
      <c r="U59" s="551">
        <f t="shared" si="39"/>
        <v>0</v>
      </c>
      <c r="V59" s="552">
        <f>+U59*I59</f>
        <v>0</v>
      </c>
      <c r="Y59" s="657"/>
    </row>
    <row r="60" spans="1:25" x14ac:dyDescent="0.25">
      <c r="A60" s="447">
        <f t="shared" si="21"/>
        <v>41</v>
      </c>
      <c r="B60" s="624">
        <f t="shared" si="19"/>
        <v>7.0399999999999991</v>
      </c>
      <c r="C60" s="474"/>
      <c r="D60" s="474"/>
      <c r="E60" s="474"/>
      <c r="F60" s="495" t="s">
        <v>470</v>
      </c>
      <c r="G60" s="487" t="s">
        <v>20</v>
      </c>
      <c r="H60" s="649">
        <f>MEMORIAS!X1513</f>
        <v>32</v>
      </c>
      <c r="I60" s="552">
        <f>APUS!H2718</f>
        <v>75356</v>
      </c>
      <c r="J60" s="552">
        <f t="shared" si="20"/>
        <v>2411392</v>
      </c>
      <c r="K60" s="551">
        <f>IF(Hoja1!K60&gt;0,Hoja1!K60,0)</f>
        <v>0</v>
      </c>
      <c r="L60" s="551">
        <f>IF(Hoja1!K60&lt;0,-Hoja1!K60,0)</f>
        <v>0</v>
      </c>
      <c r="M60" s="551">
        <f t="shared" si="48"/>
        <v>32</v>
      </c>
      <c r="N60" s="552">
        <f t="shared" si="49"/>
        <v>2411392</v>
      </c>
      <c r="O60" s="649">
        <f>IF(X60="X",0,IFERROR(VLOOKUP(B60,'MEMORIAS ATP N° 1'!Q:AA,11,FALSE),0))</f>
        <v>28</v>
      </c>
      <c r="P60" s="552">
        <f>+I60*O60</f>
        <v>2109968</v>
      </c>
      <c r="Q60" s="730"/>
      <c r="R60" s="552">
        <f t="shared" si="50"/>
        <v>0</v>
      </c>
      <c r="S60" s="551">
        <f t="shared" si="51"/>
        <v>28</v>
      </c>
      <c r="T60" s="552">
        <f>+S60*I60</f>
        <v>2109968</v>
      </c>
      <c r="U60" s="551">
        <f t="shared" si="39"/>
        <v>4</v>
      </c>
      <c r="V60" s="552">
        <f>+U60*I60</f>
        <v>301424</v>
      </c>
      <c r="Y60" s="657"/>
    </row>
    <row r="61" spans="1:25" x14ac:dyDescent="0.25">
      <c r="A61" s="447"/>
      <c r="B61" s="582">
        <f>B56+1</f>
        <v>8</v>
      </c>
      <c r="C61" s="583"/>
      <c r="D61" s="583"/>
      <c r="E61" s="583"/>
      <c r="F61" s="665" t="s">
        <v>337</v>
      </c>
      <c r="G61" s="660"/>
      <c r="H61" s="582"/>
      <c r="I61" s="582"/>
      <c r="J61" s="582"/>
      <c r="K61" s="582"/>
      <c r="L61" s="582"/>
      <c r="M61" s="660"/>
      <c r="N61" s="660"/>
      <c r="O61" s="660"/>
      <c r="P61" s="660"/>
      <c r="Q61" s="660"/>
      <c r="R61" s="660"/>
      <c r="S61" s="660"/>
      <c r="T61" s="582"/>
      <c r="U61" s="660"/>
      <c r="V61" s="660"/>
      <c r="Y61" s="657"/>
    </row>
    <row r="62" spans="1:25" ht="31.5" x14ac:dyDescent="0.25">
      <c r="A62" s="447">
        <f>A60+1</f>
        <v>42</v>
      </c>
      <c r="B62" s="624">
        <f>B61+0.01</f>
        <v>8.01</v>
      </c>
      <c r="C62" s="497"/>
      <c r="D62" s="497"/>
      <c r="E62" s="497"/>
      <c r="F62" s="476" t="s">
        <v>390</v>
      </c>
      <c r="G62" s="474" t="s">
        <v>20</v>
      </c>
      <c r="H62" s="649">
        <f>MEMORIAS!X1550</f>
        <v>2</v>
      </c>
      <c r="I62" s="552">
        <f>APUS!H2785</f>
        <v>570148</v>
      </c>
      <c r="J62" s="552">
        <f t="shared" si="20"/>
        <v>1140296</v>
      </c>
      <c r="K62" s="551">
        <f>IF(Hoja1!K62&gt;0,Hoja1!K62,0)</f>
        <v>0</v>
      </c>
      <c r="L62" s="551">
        <f>IF(Hoja1!K62&lt;0,-Hoja1!K62,0)</f>
        <v>0</v>
      </c>
      <c r="M62" s="551">
        <f t="shared" ref="M62:M65" si="52">+H62+K62-L62</f>
        <v>2</v>
      </c>
      <c r="N62" s="552">
        <f t="shared" ref="N62:N65" si="53">+M62*I62</f>
        <v>1140296</v>
      </c>
      <c r="O62" s="649">
        <f>IF(X62="X",0,IFERROR(VLOOKUP(B62,'MEMORIAS ATP N° 1'!Q:AA,11,FALSE),0))</f>
        <v>0</v>
      </c>
      <c r="P62" s="552">
        <f>+I62*O62</f>
        <v>0</v>
      </c>
      <c r="Q62" s="730"/>
      <c r="R62" s="552">
        <f t="shared" ref="R62:R65" si="54">+Q62*I62</f>
        <v>0</v>
      </c>
      <c r="S62" s="551">
        <f t="shared" ref="S62:S65" si="55">+O62</f>
        <v>0</v>
      </c>
      <c r="T62" s="552">
        <f>+S62*I62</f>
        <v>0</v>
      </c>
      <c r="U62" s="551">
        <f t="shared" si="39"/>
        <v>2</v>
      </c>
      <c r="V62" s="552">
        <f>+U62*I62</f>
        <v>1140296</v>
      </c>
    </row>
    <row r="63" spans="1:25" ht="30" x14ac:dyDescent="0.25">
      <c r="A63" s="447">
        <f>A62+1</f>
        <v>43</v>
      </c>
      <c r="B63" s="624">
        <f t="shared" ref="B63:B65" si="56">B62+0.01</f>
        <v>8.02</v>
      </c>
      <c r="C63" s="497"/>
      <c r="D63" s="497"/>
      <c r="E63" s="497"/>
      <c r="F63" s="475" t="s">
        <v>440</v>
      </c>
      <c r="G63" s="474" t="s">
        <v>17</v>
      </c>
      <c r="H63" s="649">
        <f>MEMORIAS!X1587</f>
        <v>1.7557000000000003</v>
      </c>
      <c r="I63" s="552">
        <f>APUS!H2852</f>
        <v>1087394</v>
      </c>
      <c r="J63" s="552">
        <f t="shared" si="20"/>
        <v>1909137.6458000003</v>
      </c>
      <c r="K63" s="551">
        <f>IF(Hoja1!K63&gt;0,Hoja1!K63,0)</f>
        <v>0</v>
      </c>
      <c r="L63" s="551">
        <f>IF(Hoja1!K63&lt;0,-Hoja1!K63,0)</f>
        <v>0</v>
      </c>
      <c r="M63" s="551">
        <f t="shared" si="52"/>
        <v>1.7557000000000003</v>
      </c>
      <c r="N63" s="552">
        <f t="shared" si="53"/>
        <v>1909137.6458000003</v>
      </c>
      <c r="O63" s="649">
        <f>IF(X63="X",0,IFERROR(VLOOKUP(B63,'MEMORIAS ATP N° 1'!Q:AA,11,FALSE),0))</f>
        <v>0</v>
      </c>
      <c r="P63" s="552">
        <f>+I63*O63</f>
        <v>0</v>
      </c>
      <c r="Q63" s="730"/>
      <c r="R63" s="552">
        <f t="shared" si="54"/>
        <v>0</v>
      </c>
      <c r="S63" s="551">
        <f t="shared" si="55"/>
        <v>0</v>
      </c>
      <c r="T63" s="552">
        <f>+S63*I63</f>
        <v>0</v>
      </c>
      <c r="U63" s="551">
        <f t="shared" si="39"/>
        <v>1.7557000000000003</v>
      </c>
      <c r="V63" s="552">
        <f>+U63*I63</f>
        <v>1909137.6458000003</v>
      </c>
    </row>
    <row r="64" spans="1:25" ht="30" x14ac:dyDescent="0.25">
      <c r="A64" s="447">
        <f t="shared" si="21"/>
        <v>44</v>
      </c>
      <c r="B64" s="624">
        <f t="shared" si="56"/>
        <v>8.0299999999999994</v>
      </c>
      <c r="C64" s="497"/>
      <c r="D64" s="497"/>
      <c r="E64" s="497"/>
      <c r="F64" s="475" t="s">
        <v>441</v>
      </c>
      <c r="G64" s="474" t="s">
        <v>20</v>
      </c>
      <c r="H64" s="649">
        <f>MEMORIAS!X1624</f>
        <v>1</v>
      </c>
      <c r="I64" s="552">
        <f>APUS!H2919</f>
        <v>2713077</v>
      </c>
      <c r="J64" s="552">
        <f t="shared" si="20"/>
        <v>2713077</v>
      </c>
      <c r="K64" s="551">
        <f>IF(Hoja1!K64&gt;0,Hoja1!K64,0)</f>
        <v>0</v>
      </c>
      <c r="L64" s="551">
        <f>IF(Hoja1!K64&lt;0,-Hoja1!K64,0)</f>
        <v>0</v>
      </c>
      <c r="M64" s="551">
        <f t="shared" si="52"/>
        <v>1</v>
      </c>
      <c r="N64" s="552">
        <f t="shared" si="53"/>
        <v>2713077</v>
      </c>
      <c r="O64" s="649">
        <f>IF(X64="X",0,IFERROR(VLOOKUP(B64,'MEMORIAS ATP N° 1'!Q:AA,11,FALSE),0))</f>
        <v>0</v>
      </c>
      <c r="P64" s="552">
        <f>+I64*O64</f>
        <v>0</v>
      </c>
      <c r="Q64" s="730"/>
      <c r="R64" s="552">
        <f t="shared" si="54"/>
        <v>0</v>
      </c>
      <c r="S64" s="551">
        <f t="shared" si="55"/>
        <v>0</v>
      </c>
      <c r="T64" s="552">
        <f>+S64*I64</f>
        <v>0</v>
      </c>
      <c r="U64" s="551">
        <f t="shared" si="39"/>
        <v>1</v>
      </c>
      <c r="V64" s="552">
        <f>+U64*I64</f>
        <v>2713077</v>
      </c>
      <c r="Y64" s="657"/>
    </row>
    <row r="65" spans="1:25" ht="30" x14ac:dyDescent="0.25">
      <c r="A65" s="447">
        <f t="shared" si="21"/>
        <v>45</v>
      </c>
      <c r="B65" s="624">
        <f t="shared" si="56"/>
        <v>8.0399999999999991</v>
      </c>
      <c r="C65" s="497"/>
      <c r="D65" s="497"/>
      <c r="E65" s="497"/>
      <c r="F65" s="475" t="s">
        <v>442</v>
      </c>
      <c r="G65" s="474" t="s">
        <v>20</v>
      </c>
      <c r="H65" s="649">
        <f>MEMORIAS!X1661</f>
        <v>1</v>
      </c>
      <c r="I65" s="552">
        <f>APUS!H2986</f>
        <v>1639093</v>
      </c>
      <c r="J65" s="552">
        <f t="shared" si="20"/>
        <v>1639093</v>
      </c>
      <c r="K65" s="551">
        <f>IF(Hoja1!K65&gt;0,Hoja1!K65,0)</f>
        <v>0</v>
      </c>
      <c r="L65" s="551">
        <f>IF(Hoja1!K65&lt;0,-Hoja1!K65,0)</f>
        <v>0</v>
      </c>
      <c r="M65" s="551">
        <f t="shared" si="52"/>
        <v>1</v>
      </c>
      <c r="N65" s="552">
        <f t="shared" si="53"/>
        <v>1639093</v>
      </c>
      <c r="O65" s="649">
        <f>IF(X65="X",0,IFERROR(VLOOKUP(B65,'MEMORIAS ATP N° 1'!Q:AA,11,FALSE),0))</f>
        <v>0</v>
      </c>
      <c r="P65" s="552">
        <f>+I65*O65</f>
        <v>0</v>
      </c>
      <c r="Q65" s="730"/>
      <c r="R65" s="552">
        <f t="shared" si="54"/>
        <v>0</v>
      </c>
      <c r="S65" s="551">
        <f t="shared" si="55"/>
        <v>0</v>
      </c>
      <c r="T65" s="552">
        <f>+S65*I65</f>
        <v>0</v>
      </c>
      <c r="U65" s="551">
        <f t="shared" si="39"/>
        <v>1</v>
      </c>
      <c r="V65" s="552">
        <f>+U65*I65</f>
        <v>1639093</v>
      </c>
      <c r="Y65" s="657"/>
    </row>
    <row r="66" spans="1:25" x14ac:dyDescent="0.25">
      <c r="A66" s="447"/>
      <c r="B66" s="582">
        <f>B61+1</f>
        <v>9</v>
      </c>
      <c r="C66" s="583"/>
      <c r="D66" s="583"/>
      <c r="E66" s="583"/>
      <c r="F66" s="665" t="s">
        <v>339</v>
      </c>
      <c r="G66" s="660"/>
      <c r="H66" s="582"/>
      <c r="I66" s="582"/>
      <c r="J66" s="582"/>
      <c r="K66" s="582"/>
      <c r="L66" s="582"/>
      <c r="M66" s="660"/>
      <c r="N66" s="660"/>
      <c r="O66" s="660"/>
      <c r="P66" s="660"/>
      <c r="Q66" s="660"/>
      <c r="R66" s="660"/>
      <c r="S66" s="660"/>
      <c r="T66" s="582"/>
      <c r="U66" s="660"/>
      <c r="V66" s="660"/>
      <c r="Y66" s="657"/>
    </row>
    <row r="67" spans="1:25" ht="31.5" x14ac:dyDescent="0.25">
      <c r="A67" s="447">
        <f>A65+1</f>
        <v>46</v>
      </c>
      <c r="B67" s="624">
        <f>B66+0.01</f>
        <v>9.01</v>
      </c>
      <c r="C67" s="497"/>
      <c r="D67" s="497"/>
      <c r="E67" s="497"/>
      <c r="F67" s="476" t="s">
        <v>341</v>
      </c>
      <c r="G67" s="474" t="s">
        <v>20</v>
      </c>
      <c r="H67" s="649">
        <f>MEMORIAS!X1698</f>
        <v>15</v>
      </c>
      <c r="I67" s="552">
        <f>APUS!H3053</f>
        <v>28204</v>
      </c>
      <c r="J67" s="552">
        <f t="shared" si="20"/>
        <v>423060</v>
      </c>
      <c r="K67" s="551">
        <f>IF(Hoja1!K67&gt;0,Hoja1!K67,0)</f>
        <v>0</v>
      </c>
      <c r="L67" s="551">
        <f>IF(Hoja1!K67&lt;0,-Hoja1!K67,0)</f>
        <v>0</v>
      </c>
      <c r="M67" s="551">
        <f t="shared" ref="M67:M70" si="57">+H67+K67-L67</f>
        <v>15</v>
      </c>
      <c r="N67" s="552">
        <f t="shared" ref="N67:N70" si="58">+M67*I67</f>
        <v>423060</v>
      </c>
      <c r="O67" s="649">
        <f>IF(X67="X",0,IFERROR(VLOOKUP(B67,'MEMORIAS ATP N° 1'!Q:AA,11,FALSE),0))</f>
        <v>0</v>
      </c>
      <c r="P67" s="552">
        <f>+I67*O67</f>
        <v>0</v>
      </c>
      <c r="Q67" s="730"/>
      <c r="R67" s="552">
        <f t="shared" ref="R67:R70" si="59">+Q67*I67</f>
        <v>0</v>
      </c>
      <c r="S67" s="551">
        <f t="shared" ref="S67:S70" si="60">+O67</f>
        <v>0</v>
      </c>
      <c r="T67" s="552">
        <f>+S67*I67</f>
        <v>0</v>
      </c>
      <c r="U67" s="551">
        <f t="shared" si="39"/>
        <v>15</v>
      </c>
      <c r="V67" s="552">
        <f>+U67*I67</f>
        <v>423060</v>
      </c>
    </row>
    <row r="68" spans="1:25" ht="47.25" x14ac:dyDescent="0.25">
      <c r="A68" s="447">
        <f>A67+1</f>
        <v>47</v>
      </c>
      <c r="B68" s="624">
        <f t="shared" ref="B68:B70" si="61">B67+0.01</f>
        <v>9.02</v>
      </c>
      <c r="C68" s="497"/>
      <c r="D68" s="497"/>
      <c r="E68" s="497"/>
      <c r="F68" s="476" t="s">
        <v>392</v>
      </c>
      <c r="G68" s="474" t="s">
        <v>20</v>
      </c>
      <c r="H68" s="649">
        <f>MEMORIAS!X1735</f>
        <v>8</v>
      </c>
      <c r="I68" s="552">
        <f>APUS!H3120</f>
        <v>46358</v>
      </c>
      <c r="J68" s="552">
        <f t="shared" si="20"/>
        <v>370864</v>
      </c>
      <c r="K68" s="551">
        <f>IF(Hoja1!K68&gt;0,Hoja1!K68,0)</f>
        <v>0</v>
      </c>
      <c r="L68" s="551">
        <f>IF(Hoja1!K68&lt;0,-Hoja1!K68,0)</f>
        <v>0</v>
      </c>
      <c r="M68" s="551">
        <f t="shared" si="57"/>
        <v>8</v>
      </c>
      <c r="N68" s="552">
        <f t="shared" si="58"/>
        <v>370864</v>
      </c>
      <c r="O68" s="649">
        <f>IF(X68="X",0,IFERROR(VLOOKUP(B68,'MEMORIAS ATP N° 1'!Q:AA,11,FALSE),0))</f>
        <v>0</v>
      </c>
      <c r="P68" s="552">
        <f>+I68*O68</f>
        <v>0</v>
      </c>
      <c r="Q68" s="730"/>
      <c r="R68" s="552">
        <f t="shared" si="59"/>
        <v>0</v>
      </c>
      <c r="S68" s="551">
        <f t="shared" si="60"/>
        <v>0</v>
      </c>
      <c r="T68" s="552">
        <f>+S68*I68</f>
        <v>0</v>
      </c>
      <c r="U68" s="551">
        <f t="shared" si="39"/>
        <v>8</v>
      </c>
      <c r="V68" s="552">
        <f>+U68*I68</f>
        <v>370864</v>
      </c>
    </row>
    <row r="69" spans="1:25" ht="78.75" x14ac:dyDescent="0.25">
      <c r="A69" s="447">
        <f t="shared" ref="A69:A70" si="62">A68+1</f>
        <v>48</v>
      </c>
      <c r="B69" s="624">
        <f t="shared" si="61"/>
        <v>9.0299999999999994</v>
      </c>
      <c r="C69" s="497"/>
      <c r="D69" s="497"/>
      <c r="E69" s="497"/>
      <c r="F69" s="476" t="s">
        <v>345</v>
      </c>
      <c r="G69" s="512" t="s">
        <v>19</v>
      </c>
      <c r="H69" s="649">
        <f>MEMORIAS!X1772</f>
        <v>108.56612800000001</v>
      </c>
      <c r="I69" s="552">
        <f>APUS!H3187</f>
        <v>21329</v>
      </c>
      <c r="J69" s="552">
        <f t="shared" si="20"/>
        <v>2315606.9441120001</v>
      </c>
      <c r="K69" s="551">
        <f>IF(Hoja1!K69&gt;0,Hoja1!K69,0)</f>
        <v>0</v>
      </c>
      <c r="L69" s="551">
        <f>IF(Hoja1!K69&lt;0,-Hoja1!K69,0)</f>
        <v>0</v>
      </c>
      <c r="M69" s="551">
        <f t="shared" si="57"/>
        <v>108.56612800000001</v>
      </c>
      <c r="N69" s="552">
        <f t="shared" si="58"/>
        <v>2315606.9441120001</v>
      </c>
      <c r="O69" s="649">
        <f>IF(X69="X",0,IFERROR(VLOOKUP(B69,'MEMORIAS ATP N° 1'!Q:AA,11,FALSE),0))</f>
        <v>0</v>
      </c>
      <c r="P69" s="552">
        <f>+I69*O69</f>
        <v>0</v>
      </c>
      <c r="Q69" s="730"/>
      <c r="R69" s="552">
        <f t="shared" si="59"/>
        <v>0</v>
      </c>
      <c r="S69" s="551">
        <f t="shared" si="60"/>
        <v>0</v>
      </c>
      <c r="T69" s="552">
        <f>+S69*I69</f>
        <v>0</v>
      </c>
      <c r="U69" s="551">
        <f t="shared" si="39"/>
        <v>108.56612800000001</v>
      </c>
      <c r="V69" s="552">
        <f>+U69*I69</f>
        <v>2315606.9441120001</v>
      </c>
    </row>
    <row r="70" spans="1:25" ht="31.5" x14ac:dyDescent="0.25">
      <c r="A70" s="447">
        <f t="shared" si="62"/>
        <v>49</v>
      </c>
      <c r="B70" s="624">
        <f t="shared" si="61"/>
        <v>9.0399999999999991</v>
      </c>
      <c r="C70" s="497"/>
      <c r="D70" s="497"/>
      <c r="E70" s="497"/>
      <c r="F70" s="476" t="s">
        <v>399</v>
      </c>
      <c r="G70" s="512" t="s">
        <v>17</v>
      </c>
      <c r="H70" s="649">
        <f>MEMORIAS!X1809</f>
        <v>4.05</v>
      </c>
      <c r="I70" s="552">
        <f>APUS!H3254</f>
        <v>220952</v>
      </c>
      <c r="J70" s="552">
        <f t="shared" si="20"/>
        <v>894855.6</v>
      </c>
      <c r="K70" s="551">
        <f>IF(Hoja1!K70&gt;0,Hoja1!K70,0)</f>
        <v>0</v>
      </c>
      <c r="L70" s="551">
        <f>IF(Hoja1!K70&lt;0,-Hoja1!K70,0)</f>
        <v>0</v>
      </c>
      <c r="M70" s="551">
        <f t="shared" si="57"/>
        <v>4.05</v>
      </c>
      <c r="N70" s="552">
        <f t="shared" si="58"/>
        <v>894855.6</v>
      </c>
      <c r="O70" s="649">
        <f>IF(X70="X",0,IFERROR(VLOOKUP(B70,'MEMORIAS ATP N° 1'!Q:AA,11,FALSE),0))</f>
        <v>0</v>
      </c>
      <c r="P70" s="552">
        <f>+I70*O70</f>
        <v>0</v>
      </c>
      <c r="Q70" s="730"/>
      <c r="R70" s="552">
        <f t="shared" si="59"/>
        <v>0</v>
      </c>
      <c r="S70" s="551">
        <f t="shared" si="60"/>
        <v>0</v>
      </c>
      <c r="T70" s="552">
        <f>+S70*I70</f>
        <v>0</v>
      </c>
      <c r="U70" s="551">
        <f t="shared" si="39"/>
        <v>4.05</v>
      </c>
      <c r="V70" s="552">
        <f>+U70*I70</f>
        <v>894855.6</v>
      </c>
    </row>
    <row r="71" spans="1:25" x14ac:dyDescent="0.25">
      <c r="A71" s="447"/>
      <c r="B71" s="582">
        <f>B66+1</f>
        <v>10</v>
      </c>
      <c r="C71" s="583"/>
      <c r="D71" s="583"/>
      <c r="E71" s="583"/>
      <c r="F71" s="665" t="s">
        <v>419</v>
      </c>
      <c r="G71" s="660"/>
      <c r="H71" s="582"/>
      <c r="I71" s="582"/>
      <c r="J71" s="582"/>
      <c r="K71" s="582"/>
      <c r="L71" s="582"/>
      <c r="M71" s="660"/>
      <c r="N71" s="660"/>
      <c r="O71" s="660"/>
      <c r="P71" s="660"/>
      <c r="Q71" s="660"/>
      <c r="R71" s="660"/>
      <c r="S71" s="660"/>
      <c r="T71" s="582"/>
      <c r="U71" s="660"/>
      <c r="V71" s="660"/>
      <c r="Y71" s="657"/>
    </row>
    <row r="72" spans="1:25" ht="47.25" x14ac:dyDescent="0.25">
      <c r="A72" s="447">
        <f>A70+1</f>
        <v>50</v>
      </c>
      <c r="B72" s="624">
        <f>B71+0.01</f>
        <v>10.01</v>
      </c>
      <c r="C72" s="497"/>
      <c r="D72" s="497"/>
      <c r="E72" s="497"/>
      <c r="F72" s="476" t="s">
        <v>428</v>
      </c>
      <c r="G72" s="512" t="s">
        <v>16</v>
      </c>
      <c r="H72" s="649">
        <f>MEMORIAS!X1846</f>
        <v>5.6</v>
      </c>
      <c r="I72" s="552">
        <f>APUS!H3321</f>
        <v>149843</v>
      </c>
      <c r="J72" s="552">
        <f t="shared" si="20"/>
        <v>839120.79999999993</v>
      </c>
      <c r="K72" s="551">
        <f>IF(Hoja1!K72&gt;0,Hoja1!K72,0)</f>
        <v>0</v>
      </c>
      <c r="L72" s="551">
        <f>IF(Hoja1!K72&lt;0,-Hoja1!K72,0)</f>
        <v>0</v>
      </c>
      <c r="M72" s="551">
        <f t="shared" ref="M72:M74" si="63">+H72+K72-L72</f>
        <v>5.6</v>
      </c>
      <c r="N72" s="552">
        <f t="shared" ref="N72:N74" si="64">+M72*I72</f>
        <v>839120.79999999993</v>
      </c>
      <c r="O72" s="649">
        <f>IF(X72="X",0,IFERROR(VLOOKUP(B72,'MEMORIAS ATP N° 1'!Q:AA,11,FALSE),0))</f>
        <v>0</v>
      </c>
      <c r="P72" s="552">
        <f>+I72*O72</f>
        <v>0</v>
      </c>
      <c r="Q72" s="730"/>
      <c r="R72" s="552">
        <f t="shared" ref="R72:R74" si="65">+Q72*I72</f>
        <v>0</v>
      </c>
      <c r="S72" s="551">
        <f t="shared" ref="S72:S74" si="66">+O72</f>
        <v>0</v>
      </c>
      <c r="T72" s="552">
        <f>+S72*I72</f>
        <v>0</v>
      </c>
      <c r="U72" s="551">
        <f t="shared" si="39"/>
        <v>5.6</v>
      </c>
      <c r="V72" s="552">
        <f>+U72*I72</f>
        <v>839120.79999999993</v>
      </c>
    </row>
    <row r="73" spans="1:25" ht="31.5" x14ac:dyDescent="0.25">
      <c r="A73" s="447">
        <f>A72+1</f>
        <v>51</v>
      </c>
      <c r="B73" s="624">
        <f t="shared" ref="B73:B74" si="67">B72+0.01</f>
        <v>10.02</v>
      </c>
      <c r="C73" s="497"/>
      <c r="D73" s="497"/>
      <c r="E73" s="497"/>
      <c r="F73" s="476" t="s">
        <v>425</v>
      </c>
      <c r="G73" s="512" t="s">
        <v>17</v>
      </c>
      <c r="H73" s="649">
        <f>MEMORIAS!X1883</f>
        <v>26.5</v>
      </c>
      <c r="I73" s="552">
        <f>APUS!H3388</f>
        <v>177454</v>
      </c>
      <c r="J73" s="552">
        <f t="shared" si="20"/>
        <v>4702531</v>
      </c>
      <c r="K73" s="551">
        <f>IF(Hoja1!K73&gt;0,Hoja1!K73,0)</f>
        <v>0</v>
      </c>
      <c r="L73" s="551">
        <f>IF(Hoja1!K73&lt;0,-Hoja1!K73,0)</f>
        <v>0</v>
      </c>
      <c r="M73" s="551">
        <f t="shared" si="63"/>
        <v>26.5</v>
      </c>
      <c r="N73" s="552">
        <f t="shared" si="64"/>
        <v>4702531</v>
      </c>
      <c r="O73" s="649">
        <f>IF(X73="X",0,IFERROR(VLOOKUP(B73,'MEMORIAS ATP N° 1'!Q:AA,11,FALSE),0))</f>
        <v>0</v>
      </c>
      <c r="P73" s="552">
        <f>+I73*O73</f>
        <v>0</v>
      </c>
      <c r="Q73" s="730"/>
      <c r="R73" s="552">
        <f t="shared" si="65"/>
        <v>0</v>
      </c>
      <c r="S73" s="551">
        <f t="shared" si="66"/>
        <v>0</v>
      </c>
      <c r="T73" s="552">
        <f>+S73*I73</f>
        <v>0</v>
      </c>
      <c r="U73" s="551">
        <f t="shared" si="39"/>
        <v>26.5</v>
      </c>
      <c r="V73" s="552">
        <f>+U73*I73</f>
        <v>4702531</v>
      </c>
    </row>
    <row r="74" spans="1:25" ht="31.5" x14ac:dyDescent="0.25">
      <c r="A74" s="447">
        <f>A73+1</f>
        <v>52</v>
      </c>
      <c r="B74" s="624">
        <f t="shared" si="67"/>
        <v>10.029999999999999</v>
      </c>
      <c r="C74" s="497"/>
      <c r="D74" s="497"/>
      <c r="E74" s="497"/>
      <c r="F74" s="476" t="s">
        <v>465</v>
      </c>
      <c r="G74" s="512" t="s">
        <v>17</v>
      </c>
      <c r="H74" s="649">
        <f>MEMORIAS!X1920</f>
        <v>33.5</v>
      </c>
      <c r="I74" s="552">
        <f>APUS!H3455</f>
        <v>35479</v>
      </c>
      <c r="J74" s="552">
        <f t="shared" si="20"/>
        <v>1188546.5</v>
      </c>
      <c r="K74" s="551">
        <f>IF(Hoja1!K74&gt;0,Hoja1!K74,0)</f>
        <v>0</v>
      </c>
      <c r="L74" s="551">
        <f>IF(Hoja1!K74&lt;0,-Hoja1!K74,0)</f>
        <v>0</v>
      </c>
      <c r="M74" s="551">
        <f t="shared" si="63"/>
        <v>33.5</v>
      </c>
      <c r="N74" s="552">
        <f t="shared" si="64"/>
        <v>1188546.5</v>
      </c>
      <c r="O74" s="649">
        <f>IF(X74="X",0,IFERROR(VLOOKUP(B74,'MEMORIAS ATP N° 1'!Q:AA,11,FALSE),0))</f>
        <v>25.468</v>
      </c>
      <c r="P74" s="552">
        <f>+I74*O74</f>
        <v>903579.17200000002</v>
      </c>
      <c r="Q74" s="730"/>
      <c r="R74" s="552">
        <f t="shared" si="65"/>
        <v>0</v>
      </c>
      <c r="S74" s="551">
        <f t="shared" si="66"/>
        <v>25.468</v>
      </c>
      <c r="T74" s="552">
        <f>+S74*I74</f>
        <v>903579.17200000002</v>
      </c>
      <c r="U74" s="551">
        <f t="shared" si="39"/>
        <v>8.032</v>
      </c>
      <c r="V74" s="552">
        <f>+U74*I74</f>
        <v>284967.32799999998</v>
      </c>
      <c r="Y74" s="657"/>
    </row>
    <row r="75" spans="1:25" x14ac:dyDescent="0.25">
      <c r="A75" s="447"/>
      <c r="B75" s="582">
        <f>B71+1</f>
        <v>11</v>
      </c>
      <c r="C75" s="583"/>
      <c r="D75" s="583"/>
      <c r="E75" s="583"/>
      <c r="F75" s="665" t="s">
        <v>354</v>
      </c>
      <c r="G75" s="660"/>
      <c r="H75" s="582"/>
      <c r="I75" s="582"/>
      <c r="J75" s="582"/>
      <c r="K75" s="582"/>
      <c r="L75" s="582"/>
      <c r="M75" s="660"/>
      <c r="N75" s="660"/>
      <c r="O75" s="660"/>
      <c r="P75" s="660"/>
      <c r="Q75" s="660"/>
      <c r="R75" s="660"/>
      <c r="S75" s="660"/>
      <c r="T75" s="582"/>
      <c r="U75" s="660"/>
      <c r="V75" s="660"/>
      <c r="Y75" s="657"/>
    </row>
    <row r="76" spans="1:25" ht="47.25" x14ac:dyDescent="0.25">
      <c r="A76" s="447">
        <f>A74+1</f>
        <v>53</v>
      </c>
      <c r="B76" s="624">
        <f>B75+0.01</f>
        <v>11.01</v>
      </c>
      <c r="C76" s="497"/>
      <c r="D76" s="497"/>
      <c r="E76" s="497"/>
      <c r="F76" s="476" t="s">
        <v>492</v>
      </c>
      <c r="G76" s="474" t="s">
        <v>20</v>
      </c>
      <c r="H76" s="649">
        <f>MEMORIAS!X1957</f>
        <v>4</v>
      </c>
      <c r="I76" s="552">
        <f>APUS!H3522</f>
        <v>208961</v>
      </c>
      <c r="J76" s="552">
        <f t="shared" si="20"/>
        <v>835844</v>
      </c>
      <c r="K76" s="551">
        <f>IF(Hoja1!K76&gt;0,Hoja1!K76,0)</f>
        <v>0</v>
      </c>
      <c r="L76" s="551">
        <f>IF(Hoja1!K76&lt;0,-Hoja1!K76,0)</f>
        <v>0</v>
      </c>
      <c r="M76" s="551">
        <f t="shared" ref="M76" si="68">+H76+K76-L76</f>
        <v>4</v>
      </c>
      <c r="N76" s="552">
        <f t="shared" ref="N76" si="69">+M76*I76</f>
        <v>835844</v>
      </c>
      <c r="O76" s="649">
        <f>IF(X76="X",0,IFERROR(VLOOKUP(B76,'MEMORIAS ATP N° 1'!Q:AA,11,FALSE),0))</f>
        <v>0</v>
      </c>
      <c r="P76" s="552">
        <f>+I76*O76</f>
        <v>0</v>
      </c>
      <c r="Q76" s="730"/>
      <c r="R76" s="552">
        <f>+Q76*I76</f>
        <v>0</v>
      </c>
      <c r="S76" s="551">
        <f t="shared" ref="S76" si="70">+O76</f>
        <v>0</v>
      </c>
      <c r="T76" s="552">
        <f>+S76*I76</f>
        <v>0</v>
      </c>
      <c r="U76" s="551">
        <f t="shared" si="39"/>
        <v>4</v>
      </c>
      <c r="V76" s="552">
        <f>+U76*I76</f>
        <v>835844</v>
      </c>
    </row>
    <row r="77" spans="1:25" x14ac:dyDescent="0.25">
      <c r="A77" s="447"/>
      <c r="B77" s="582">
        <v>12</v>
      </c>
      <c r="C77" s="583"/>
      <c r="D77" s="583"/>
      <c r="E77" s="583"/>
      <c r="F77" s="665" t="s">
        <v>479</v>
      </c>
      <c r="G77" s="660"/>
      <c r="H77" s="582"/>
      <c r="I77" s="582"/>
      <c r="J77" s="582"/>
      <c r="K77" s="582"/>
      <c r="L77" s="582"/>
      <c r="M77" s="660"/>
      <c r="N77" s="660"/>
      <c r="O77" s="660"/>
      <c r="P77" s="660"/>
      <c r="Q77" s="660"/>
      <c r="R77" s="660"/>
      <c r="S77" s="660"/>
      <c r="T77" s="582"/>
      <c r="U77" s="660"/>
      <c r="V77" s="660"/>
      <c r="Y77" s="657"/>
    </row>
    <row r="78" spans="1:25" ht="47.25" x14ac:dyDescent="0.25">
      <c r="A78" s="447">
        <f>+A76+1</f>
        <v>54</v>
      </c>
      <c r="B78" s="624">
        <v>12.01</v>
      </c>
      <c r="C78" s="497"/>
      <c r="D78" s="497"/>
      <c r="E78" s="497"/>
      <c r="F78" s="476" t="s">
        <v>508</v>
      </c>
      <c r="G78" s="474" t="s">
        <v>20</v>
      </c>
      <c r="H78" s="551">
        <v>2</v>
      </c>
      <c r="I78" s="566">
        <f>+APUS!H3589</f>
        <v>2583632</v>
      </c>
      <c r="J78" s="566">
        <f>+H78*I78</f>
        <v>5167264</v>
      </c>
      <c r="K78" s="551">
        <f>IF(Hoja1!K78&gt;0,Hoja1!K78,0)</f>
        <v>0</v>
      </c>
      <c r="L78" s="551">
        <f>IF(Hoja1!K78&lt;0,-Hoja1!K78,0)</f>
        <v>0</v>
      </c>
      <c r="M78" s="551">
        <f t="shared" ref="M78:M86" si="71">+H78+K78-L78</f>
        <v>2</v>
      </c>
      <c r="N78" s="552">
        <f t="shared" ref="N78:N86" si="72">+M78*I78</f>
        <v>5167264</v>
      </c>
      <c r="O78" s="649">
        <f>IF(X78="X",0,IFERROR(VLOOKUP(B78,'MEMORIAS ATP N° 1'!Q:AA,11,FALSE),0))</f>
        <v>0</v>
      </c>
      <c r="P78" s="552">
        <f t="shared" ref="P78:P86" si="73">+I78*O78</f>
        <v>0</v>
      </c>
      <c r="Q78" s="730"/>
      <c r="R78" s="552">
        <f t="shared" ref="R78:R86" si="74">+Q78*I78</f>
        <v>0</v>
      </c>
      <c r="S78" s="551">
        <f t="shared" ref="S78:S86" si="75">+O78</f>
        <v>0</v>
      </c>
      <c r="T78" s="552">
        <f t="shared" ref="T78:T86" si="76">+S78*I78</f>
        <v>0</v>
      </c>
      <c r="U78" s="551">
        <f t="shared" si="39"/>
        <v>2</v>
      </c>
      <c r="V78" s="552">
        <f t="shared" ref="V78:V86" si="77">+U78*I78</f>
        <v>5167264</v>
      </c>
    </row>
    <row r="79" spans="1:25" x14ac:dyDescent="0.25">
      <c r="A79" s="447">
        <f>+A78+1</f>
        <v>55</v>
      </c>
      <c r="B79" s="624">
        <v>12.02</v>
      </c>
      <c r="C79" s="497"/>
      <c r="D79" s="497"/>
      <c r="E79" s="497"/>
      <c r="F79" s="476" t="s">
        <v>506</v>
      </c>
      <c r="G79" s="474" t="s">
        <v>490</v>
      </c>
      <c r="H79" s="551">
        <v>1</v>
      </c>
      <c r="I79" s="566">
        <f>+APUS!H3656</f>
        <v>610678</v>
      </c>
      <c r="J79" s="566">
        <f t="shared" ref="J79:J86" si="78">+H79*I79</f>
        <v>610678</v>
      </c>
      <c r="K79" s="551">
        <f>IF(Hoja1!K79&gt;0,Hoja1!K79,0)</f>
        <v>0</v>
      </c>
      <c r="L79" s="551">
        <f>IF(Hoja1!K79&lt;0,-Hoja1!K79,0)</f>
        <v>0</v>
      </c>
      <c r="M79" s="551">
        <f t="shared" si="71"/>
        <v>1</v>
      </c>
      <c r="N79" s="552">
        <f t="shared" si="72"/>
        <v>610678</v>
      </c>
      <c r="O79" s="649">
        <f>IF(X79="X",0,IFERROR(VLOOKUP(B79,'MEMORIAS ATP N° 1'!Q:AA,11,FALSE),0))</f>
        <v>0</v>
      </c>
      <c r="P79" s="552">
        <f t="shared" si="73"/>
        <v>0</v>
      </c>
      <c r="Q79" s="730"/>
      <c r="R79" s="552">
        <f t="shared" si="74"/>
        <v>0</v>
      </c>
      <c r="S79" s="551">
        <f t="shared" si="75"/>
        <v>0</v>
      </c>
      <c r="T79" s="552">
        <f t="shared" si="76"/>
        <v>0</v>
      </c>
      <c r="U79" s="551">
        <f t="shared" si="39"/>
        <v>1</v>
      </c>
      <c r="V79" s="552">
        <f t="shared" si="77"/>
        <v>610678</v>
      </c>
    </row>
    <row r="80" spans="1:25" x14ac:dyDescent="0.25">
      <c r="A80" s="447">
        <f t="shared" ref="A80:A86" si="79">+A79+1</f>
        <v>56</v>
      </c>
      <c r="B80" s="624">
        <v>12.03</v>
      </c>
      <c r="C80" s="497"/>
      <c r="D80" s="497"/>
      <c r="E80" s="497"/>
      <c r="F80" s="476" t="s">
        <v>507</v>
      </c>
      <c r="G80" s="474" t="s">
        <v>490</v>
      </c>
      <c r="H80" s="551">
        <v>1</v>
      </c>
      <c r="I80" s="566">
        <f>+APUS!H3723</f>
        <v>363648</v>
      </c>
      <c r="J80" s="566">
        <f t="shared" si="78"/>
        <v>363648</v>
      </c>
      <c r="K80" s="551">
        <f>IF(Hoja1!K80&gt;0,Hoja1!K80,0)</f>
        <v>0</v>
      </c>
      <c r="L80" s="551">
        <f>IF(Hoja1!K80&lt;0,-Hoja1!K80,0)</f>
        <v>0</v>
      </c>
      <c r="M80" s="551">
        <f t="shared" si="71"/>
        <v>1</v>
      </c>
      <c r="N80" s="552">
        <f t="shared" si="72"/>
        <v>363648</v>
      </c>
      <c r="O80" s="649">
        <f>IF(X80="X",0,IFERROR(VLOOKUP(B80,'MEMORIAS ATP N° 1'!Q:AA,11,FALSE),0))</f>
        <v>0</v>
      </c>
      <c r="P80" s="552">
        <f t="shared" si="73"/>
        <v>0</v>
      </c>
      <c r="Q80" s="730"/>
      <c r="R80" s="552">
        <f t="shared" si="74"/>
        <v>0</v>
      </c>
      <c r="S80" s="551">
        <f t="shared" si="75"/>
        <v>0</v>
      </c>
      <c r="T80" s="552">
        <f t="shared" si="76"/>
        <v>0</v>
      </c>
      <c r="U80" s="551">
        <f t="shared" si="39"/>
        <v>1</v>
      </c>
      <c r="V80" s="552">
        <f t="shared" si="77"/>
        <v>363648</v>
      </c>
    </row>
    <row r="81" spans="1:25" x14ac:dyDescent="0.25">
      <c r="A81" s="447">
        <f t="shared" si="79"/>
        <v>57</v>
      </c>
      <c r="B81" s="624">
        <v>12.04</v>
      </c>
      <c r="C81" s="497"/>
      <c r="D81" s="497"/>
      <c r="E81" s="497"/>
      <c r="F81" s="476" t="s">
        <v>510</v>
      </c>
      <c r="G81" s="474" t="s">
        <v>16</v>
      </c>
      <c r="H81" s="551">
        <v>30</v>
      </c>
      <c r="I81" s="566">
        <f>+APUS!H3790</f>
        <v>12787</v>
      </c>
      <c r="J81" s="566">
        <f t="shared" si="78"/>
        <v>383610</v>
      </c>
      <c r="K81" s="551">
        <f>IF(Hoja1!K81&gt;0,Hoja1!K81,0)</f>
        <v>0</v>
      </c>
      <c r="L81" s="551">
        <f>IF(Hoja1!K81&lt;0,-Hoja1!K81,0)</f>
        <v>0</v>
      </c>
      <c r="M81" s="551">
        <f t="shared" si="71"/>
        <v>30</v>
      </c>
      <c r="N81" s="552">
        <f t="shared" si="72"/>
        <v>383610</v>
      </c>
      <c r="O81" s="649">
        <f>IF(X81="X",0,IFERROR(VLOOKUP(B81,'MEMORIAS ATP N° 1'!Q:AA,11,FALSE),0))</f>
        <v>0</v>
      </c>
      <c r="P81" s="552">
        <f t="shared" si="73"/>
        <v>0</v>
      </c>
      <c r="Q81" s="730"/>
      <c r="R81" s="552">
        <f t="shared" si="74"/>
        <v>0</v>
      </c>
      <c r="S81" s="551">
        <f t="shared" si="75"/>
        <v>0</v>
      </c>
      <c r="T81" s="552">
        <f t="shared" si="76"/>
        <v>0</v>
      </c>
      <c r="U81" s="551">
        <f t="shared" si="39"/>
        <v>30</v>
      </c>
      <c r="V81" s="552">
        <f t="shared" si="77"/>
        <v>383610</v>
      </c>
    </row>
    <row r="82" spans="1:25" x14ac:dyDescent="0.25">
      <c r="A82" s="447">
        <f t="shared" si="79"/>
        <v>58</v>
      </c>
      <c r="B82" s="624">
        <v>12.05</v>
      </c>
      <c r="C82" s="497"/>
      <c r="D82" s="497"/>
      <c r="E82" s="497"/>
      <c r="F82" s="476" t="s">
        <v>512</v>
      </c>
      <c r="G82" s="474" t="s">
        <v>16</v>
      </c>
      <c r="H82" s="551">
        <f>+H81</f>
        <v>30</v>
      </c>
      <c r="I82" s="566">
        <f>+APUS!H3857</f>
        <v>8724</v>
      </c>
      <c r="J82" s="566">
        <f t="shared" si="78"/>
        <v>261720</v>
      </c>
      <c r="K82" s="551">
        <f>IF(Hoja1!K82&gt;0,Hoja1!K82,0)</f>
        <v>0</v>
      </c>
      <c r="L82" s="551">
        <f>IF(Hoja1!K82&lt;0,-Hoja1!K82,0)</f>
        <v>0</v>
      </c>
      <c r="M82" s="551">
        <f t="shared" si="71"/>
        <v>30</v>
      </c>
      <c r="N82" s="552">
        <f t="shared" si="72"/>
        <v>261720</v>
      </c>
      <c r="O82" s="649">
        <f>IF(X82="X",0,IFERROR(VLOOKUP(B82,'MEMORIAS ATP N° 1'!Q:AA,11,FALSE),0))</f>
        <v>0</v>
      </c>
      <c r="P82" s="552">
        <f t="shared" si="73"/>
        <v>0</v>
      </c>
      <c r="Q82" s="730"/>
      <c r="R82" s="552">
        <f t="shared" si="74"/>
        <v>0</v>
      </c>
      <c r="S82" s="551">
        <f t="shared" si="75"/>
        <v>0</v>
      </c>
      <c r="T82" s="552">
        <f t="shared" si="76"/>
        <v>0</v>
      </c>
      <c r="U82" s="551">
        <f t="shared" si="39"/>
        <v>30</v>
      </c>
      <c r="V82" s="552">
        <f t="shared" si="77"/>
        <v>261720</v>
      </c>
    </row>
    <row r="83" spans="1:25" x14ac:dyDescent="0.25">
      <c r="A83" s="447">
        <f t="shared" si="79"/>
        <v>59</v>
      </c>
      <c r="B83" s="624">
        <v>12.06</v>
      </c>
      <c r="C83" s="497"/>
      <c r="D83" s="497"/>
      <c r="E83" s="497"/>
      <c r="F83" s="476" t="s">
        <v>513</v>
      </c>
      <c r="G83" s="474" t="s">
        <v>16</v>
      </c>
      <c r="H83" s="551">
        <v>24</v>
      </c>
      <c r="I83" s="566">
        <f>+APUS!H3924</f>
        <v>22424</v>
      </c>
      <c r="J83" s="566">
        <f t="shared" si="78"/>
        <v>538176</v>
      </c>
      <c r="K83" s="551">
        <f>IF(Hoja1!K83&gt;0,Hoja1!K83,0)</f>
        <v>0</v>
      </c>
      <c r="L83" s="551">
        <f>IF(Hoja1!K83&lt;0,-Hoja1!K83,0)</f>
        <v>0</v>
      </c>
      <c r="M83" s="551">
        <f t="shared" si="71"/>
        <v>24</v>
      </c>
      <c r="N83" s="552">
        <f t="shared" si="72"/>
        <v>538176</v>
      </c>
      <c r="O83" s="649">
        <f>IF(X83="X",0,IFERROR(VLOOKUP(B83,'MEMORIAS ATP N° 1'!Q:AA,11,FALSE),0))</f>
        <v>0</v>
      </c>
      <c r="P83" s="552">
        <f t="shared" si="73"/>
        <v>0</v>
      </c>
      <c r="Q83" s="730"/>
      <c r="R83" s="552">
        <f t="shared" si="74"/>
        <v>0</v>
      </c>
      <c r="S83" s="551">
        <f t="shared" si="75"/>
        <v>0</v>
      </c>
      <c r="T83" s="552">
        <f t="shared" si="76"/>
        <v>0</v>
      </c>
      <c r="U83" s="551">
        <f t="shared" si="39"/>
        <v>24</v>
      </c>
      <c r="V83" s="552">
        <f t="shared" si="77"/>
        <v>538176</v>
      </c>
    </row>
    <row r="84" spans="1:25" x14ac:dyDescent="0.25">
      <c r="A84" s="447">
        <f t="shared" si="79"/>
        <v>60</v>
      </c>
      <c r="B84" s="624">
        <v>12.08</v>
      </c>
      <c r="C84" s="497"/>
      <c r="D84" s="497"/>
      <c r="E84" s="497"/>
      <c r="F84" s="476" t="s">
        <v>515</v>
      </c>
      <c r="G84" s="474" t="s">
        <v>20</v>
      </c>
      <c r="H84" s="551">
        <v>1</v>
      </c>
      <c r="I84" s="566">
        <f>+APUS!H3991</f>
        <v>62262</v>
      </c>
      <c r="J84" s="566">
        <f t="shared" si="78"/>
        <v>62262</v>
      </c>
      <c r="K84" s="551">
        <f>IF(Hoja1!K84&gt;0,Hoja1!K84,0)</f>
        <v>0</v>
      </c>
      <c r="L84" s="551">
        <f>IF(Hoja1!K84&lt;0,-Hoja1!K84,0)</f>
        <v>0</v>
      </c>
      <c r="M84" s="551">
        <f t="shared" si="71"/>
        <v>1</v>
      </c>
      <c r="N84" s="552">
        <f t="shared" si="72"/>
        <v>62262</v>
      </c>
      <c r="O84" s="649">
        <f>IF(X84="X",0,IFERROR(VLOOKUP(B84,'MEMORIAS ATP N° 1'!Q:AA,11,FALSE),0))</f>
        <v>0</v>
      </c>
      <c r="P84" s="552">
        <f t="shared" si="73"/>
        <v>0</v>
      </c>
      <c r="Q84" s="730"/>
      <c r="R84" s="552">
        <f t="shared" si="74"/>
        <v>0</v>
      </c>
      <c r="S84" s="551">
        <f t="shared" si="75"/>
        <v>0</v>
      </c>
      <c r="T84" s="552">
        <f t="shared" si="76"/>
        <v>0</v>
      </c>
      <c r="U84" s="551">
        <f t="shared" si="39"/>
        <v>1</v>
      </c>
      <c r="V84" s="552">
        <f t="shared" si="77"/>
        <v>62262</v>
      </c>
    </row>
    <row r="85" spans="1:25" x14ac:dyDescent="0.25">
      <c r="A85" s="447">
        <f t="shared" si="79"/>
        <v>61</v>
      </c>
      <c r="B85" s="624">
        <v>12.09</v>
      </c>
      <c r="C85" s="497"/>
      <c r="D85" s="497"/>
      <c r="E85" s="497"/>
      <c r="F85" s="666" t="s">
        <v>516</v>
      </c>
      <c r="G85" s="474" t="s">
        <v>16</v>
      </c>
      <c r="H85" s="551">
        <v>6</v>
      </c>
      <c r="I85" s="566">
        <f>+APUS!H4058</f>
        <v>23109</v>
      </c>
      <c r="J85" s="566">
        <f t="shared" si="78"/>
        <v>138654</v>
      </c>
      <c r="K85" s="551">
        <f>IF(Hoja1!K85&gt;0,Hoja1!K85,0)</f>
        <v>0</v>
      </c>
      <c r="L85" s="551">
        <f>IF(Hoja1!K85&lt;0,-Hoja1!K85,0)</f>
        <v>0</v>
      </c>
      <c r="M85" s="551">
        <f t="shared" si="71"/>
        <v>6</v>
      </c>
      <c r="N85" s="552">
        <f t="shared" si="72"/>
        <v>138654</v>
      </c>
      <c r="O85" s="649">
        <f>IF(X85="X",0,IFERROR(VLOOKUP(B85,'MEMORIAS ATP N° 1'!Q:AA,11,FALSE),0))</f>
        <v>0</v>
      </c>
      <c r="P85" s="552">
        <f t="shared" si="73"/>
        <v>0</v>
      </c>
      <c r="Q85" s="730"/>
      <c r="R85" s="552">
        <f t="shared" si="74"/>
        <v>0</v>
      </c>
      <c r="S85" s="551">
        <f t="shared" si="75"/>
        <v>0</v>
      </c>
      <c r="T85" s="552">
        <f t="shared" si="76"/>
        <v>0</v>
      </c>
      <c r="U85" s="551">
        <f t="shared" si="39"/>
        <v>6</v>
      </c>
      <c r="V85" s="552">
        <f t="shared" si="77"/>
        <v>138654</v>
      </c>
    </row>
    <row r="86" spans="1:25" ht="31.5" x14ac:dyDescent="0.25">
      <c r="A86" s="447">
        <f t="shared" si="79"/>
        <v>62</v>
      </c>
      <c r="B86" s="650">
        <v>12.1</v>
      </c>
      <c r="C86" s="497"/>
      <c r="D86" s="497"/>
      <c r="E86" s="497"/>
      <c r="F86" s="476" t="s">
        <v>518</v>
      </c>
      <c r="G86" s="474" t="s">
        <v>16</v>
      </c>
      <c r="H86" s="551">
        <v>12</v>
      </c>
      <c r="I86" s="566">
        <f>+APUS!H4125</f>
        <v>14117</v>
      </c>
      <c r="J86" s="566">
        <f t="shared" si="78"/>
        <v>169404</v>
      </c>
      <c r="K86" s="551">
        <f>IF(Hoja1!K86&gt;0,Hoja1!K86,0)</f>
        <v>0</v>
      </c>
      <c r="L86" s="551">
        <f>IF(Hoja1!K86&lt;0,-Hoja1!K86,0)</f>
        <v>0</v>
      </c>
      <c r="M86" s="551">
        <f t="shared" si="71"/>
        <v>12</v>
      </c>
      <c r="N86" s="552">
        <f t="shared" si="72"/>
        <v>169404</v>
      </c>
      <c r="O86" s="649">
        <f>IF(X86="X",0,IFERROR(VLOOKUP(B86,'MEMORIAS ATP N° 1'!Q:AA,11,FALSE),0))</f>
        <v>0</v>
      </c>
      <c r="P86" s="552">
        <f t="shared" si="73"/>
        <v>0</v>
      </c>
      <c r="Q86" s="730"/>
      <c r="R86" s="552">
        <f t="shared" si="74"/>
        <v>0</v>
      </c>
      <c r="S86" s="551">
        <f t="shared" si="75"/>
        <v>0</v>
      </c>
      <c r="T86" s="552">
        <f t="shared" si="76"/>
        <v>0</v>
      </c>
      <c r="U86" s="551">
        <f t="shared" si="39"/>
        <v>12</v>
      </c>
      <c r="V86" s="552">
        <f t="shared" si="77"/>
        <v>169404</v>
      </c>
    </row>
    <row r="87" spans="1:25" x14ac:dyDescent="0.25">
      <c r="A87" s="447"/>
      <c r="B87" s="582">
        <v>13</v>
      </c>
      <c r="C87" s="583"/>
      <c r="D87" s="583"/>
      <c r="E87" s="583"/>
      <c r="F87" s="665" t="s">
        <v>491</v>
      </c>
      <c r="G87" s="660"/>
      <c r="H87" s="582"/>
      <c r="I87" s="582"/>
      <c r="J87" s="582"/>
      <c r="K87" s="582"/>
      <c r="L87" s="582"/>
      <c r="M87" s="660"/>
      <c r="N87" s="660"/>
      <c r="O87" s="660"/>
      <c r="P87" s="660"/>
      <c r="Q87" s="660"/>
      <c r="R87" s="660"/>
      <c r="S87" s="660"/>
      <c r="T87" s="582"/>
      <c r="U87" s="660"/>
      <c r="V87" s="660"/>
      <c r="Y87" s="657"/>
    </row>
    <row r="88" spans="1:25" ht="141.75" x14ac:dyDescent="0.25">
      <c r="A88" s="447"/>
      <c r="B88" s="474">
        <v>13.01</v>
      </c>
      <c r="C88" s="497"/>
      <c r="D88" s="497"/>
      <c r="E88" s="497"/>
      <c r="F88" s="476" t="s">
        <v>480</v>
      </c>
      <c r="G88" s="474" t="s">
        <v>20</v>
      </c>
      <c r="H88" s="551">
        <v>9</v>
      </c>
      <c r="I88" s="552">
        <v>1930000</v>
      </c>
      <c r="J88" s="552">
        <f>+H88*I88</f>
        <v>17370000</v>
      </c>
      <c r="K88" s="551">
        <f>IF(Hoja1!K88&gt;0,Hoja1!K88,0)</f>
        <v>0</v>
      </c>
      <c r="L88" s="551">
        <f>IF(Hoja1!K88&lt;0,-Hoja1!K88,0)</f>
        <v>0</v>
      </c>
      <c r="M88" s="551">
        <f t="shared" ref="M88:M99" si="80">+H88+K88-L88</f>
        <v>9</v>
      </c>
      <c r="N88" s="552">
        <f t="shared" ref="N88:N99" si="81">+M88*I88</f>
        <v>17370000</v>
      </c>
      <c r="O88" s="649">
        <f>IF(X88="X",0,IFERROR(VLOOKUP(B88,'MEMORIAS ATP N° 1'!Q:AA,11,FALSE),0))</f>
        <v>0</v>
      </c>
      <c r="P88" s="552">
        <f t="shared" ref="P88:P99" si="82">+I88*O88</f>
        <v>0</v>
      </c>
      <c r="Q88" s="730"/>
      <c r="R88" s="552">
        <f t="shared" ref="R88:R99" si="83">+Q88*I88</f>
        <v>0</v>
      </c>
      <c r="S88" s="551">
        <f t="shared" ref="S88:S99" si="84">+O88</f>
        <v>0</v>
      </c>
      <c r="T88" s="552">
        <f t="shared" ref="T88:T99" si="85">+S88*I88</f>
        <v>0</v>
      </c>
      <c r="U88" s="551">
        <f t="shared" si="39"/>
        <v>9</v>
      </c>
      <c r="V88" s="552">
        <f t="shared" ref="V88:V99" si="86">+U88*I88</f>
        <v>17370000</v>
      </c>
    </row>
    <row r="89" spans="1:25" ht="141.75" x14ac:dyDescent="0.25">
      <c r="A89" s="447"/>
      <c r="B89" s="474">
        <v>13.02</v>
      </c>
      <c r="C89" s="497"/>
      <c r="D89" s="497"/>
      <c r="E89" s="497"/>
      <c r="F89" s="476" t="s">
        <v>481</v>
      </c>
      <c r="G89" s="474" t="s">
        <v>20</v>
      </c>
      <c r="H89" s="551">
        <v>2</v>
      </c>
      <c r="I89" s="552">
        <v>2370000</v>
      </c>
      <c r="J89" s="552">
        <f t="shared" ref="J89:J99" si="87">+H89*I89</f>
        <v>4740000</v>
      </c>
      <c r="K89" s="551">
        <f>IF(Hoja1!K89&gt;0,Hoja1!K89,0)</f>
        <v>0</v>
      </c>
      <c r="L89" s="551">
        <f>IF(Hoja1!K89&lt;0,-Hoja1!K89,0)</f>
        <v>0</v>
      </c>
      <c r="M89" s="551">
        <f t="shared" si="80"/>
        <v>2</v>
      </c>
      <c r="N89" s="552">
        <f t="shared" si="81"/>
        <v>4740000</v>
      </c>
      <c r="O89" s="649">
        <f>IF(X89="X",0,IFERROR(VLOOKUP(B89,'MEMORIAS ATP N° 1'!Q:AA,11,FALSE),0))</f>
        <v>0</v>
      </c>
      <c r="P89" s="552">
        <f t="shared" si="82"/>
        <v>0</v>
      </c>
      <c r="Q89" s="730"/>
      <c r="R89" s="552">
        <f t="shared" si="83"/>
        <v>0</v>
      </c>
      <c r="S89" s="551">
        <f t="shared" si="84"/>
        <v>0</v>
      </c>
      <c r="T89" s="552">
        <f t="shared" si="85"/>
        <v>0</v>
      </c>
      <c r="U89" s="551">
        <f t="shared" si="39"/>
        <v>2</v>
      </c>
      <c r="V89" s="552">
        <f t="shared" si="86"/>
        <v>4740000</v>
      </c>
    </row>
    <row r="90" spans="1:25" ht="94.5" x14ac:dyDescent="0.25">
      <c r="A90" s="447"/>
      <c r="B90" s="474">
        <v>13.03</v>
      </c>
      <c r="C90" s="497"/>
      <c r="D90" s="497"/>
      <c r="E90" s="497"/>
      <c r="F90" s="476" t="s">
        <v>482</v>
      </c>
      <c r="G90" s="474" t="s">
        <v>20</v>
      </c>
      <c r="H90" s="551">
        <v>2</v>
      </c>
      <c r="I90" s="552">
        <v>1960000</v>
      </c>
      <c r="J90" s="552">
        <f t="shared" si="87"/>
        <v>3920000</v>
      </c>
      <c r="K90" s="551">
        <f>IF(Hoja1!K90&gt;0,Hoja1!K90,0)</f>
        <v>0</v>
      </c>
      <c r="L90" s="551">
        <f>IF(Hoja1!K90&lt;0,-Hoja1!K90,0)</f>
        <v>0</v>
      </c>
      <c r="M90" s="551">
        <f t="shared" si="80"/>
        <v>2</v>
      </c>
      <c r="N90" s="552">
        <f t="shared" si="81"/>
        <v>3920000</v>
      </c>
      <c r="O90" s="649">
        <f>IF(X90="X",0,IFERROR(VLOOKUP(B90,'MEMORIAS ATP N° 1'!Q:AA,11,FALSE),0))</f>
        <v>0</v>
      </c>
      <c r="P90" s="552">
        <f t="shared" si="82"/>
        <v>0</v>
      </c>
      <c r="Q90" s="730"/>
      <c r="R90" s="552">
        <f t="shared" si="83"/>
        <v>0</v>
      </c>
      <c r="S90" s="551">
        <f t="shared" si="84"/>
        <v>0</v>
      </c>
      <c r="T90" s="552">
        <f t="shared" si="85"/>
        <v>0</v>
      </c>
      <c r="U90" s="551">
        <f t="shared" si="39"/>
        <v>2</v>
      </c>
      <c r="V90" s="552">
        <f t="shared" si="86"/>
        <v>3920000</v>
      </c>
    </row>
    <row r="91" spans="1:25" ht="31.5" x14ac:dyDescent="0.25">
      <c r="A91" s="447"/>
      <c r="B91" s="474">
        <v>13.04</v>
      </c>
      <c r="C91" s="497"/>
      <c r="D91" s="497"/>
      <c r="E91" s="497"/>
      <c r="F91" s="476" t="s">
        <v>483</v>
      </c>
      <c r="G91" s="474" t="s">
        <v>20</v>
      </c>
      <c r="H91" s="551">
        <v>9</v>
      </c>
      <c r="I91" s="552">
        <v>1080000</v>
      </c>
      <c r="J91" s="552">
        <f t="shared" si="87"/>
        <v>9720000</v>
      </c>
      <c r="K91" s="551">
        <f>IF(Hoja1!K91&gt;0,Hoja1!K91,0)</f>
        <v>0</v>
      </c>
      <c r="L91" s="551">
        <f>IF(Hoja1!K91&lt;0,-Hoja1!K91,0)</f>
        <v>0</v>
      </c>
      <c r="M91" s="551">
        <f t="shared" si="80"/>
        <v>9</v>
      </c>
      <c r="N91" s="552">
        <f t="shared" si="81"/>
        <v>9720000</v>
      </c>
      <c r="O91" s="649">
        <f>IF(X91="X",0,IFERROR(VLOOKUP(B91,'MEMORIAS ATP N° 1'!Q:AA,11,FALSE),0))</f>
        <v>0</v>
      </c>
      <c r="P91" s="552">
        <f t="shared" si="82"/>
        <v>0</v>
      </c>
      <c r="Q91" s="730"/>
      <c r="R91" s="552">
        <f t="shared" si="83"/>
        <v>0</v>
      </c>
      <c r="S91" s="551">
        <f t="shared" si="84"/>
        <v>0</v>
      </c>
      <c r="T91" s="552">
        <f t="shared" si="85"/>
        <v>0</v>
      </c>
      <c r="U91" s="551">
        <f t="shared" si="39"/>
        <v>9</v>
      </c>
      <c r="V91" s="552">
        <f t="shared" si="86"/>
        <v>9720000</v>
      </c>
    </row>
    <row r="92" spans="1:25" ht="126" x14ac:dyDescent="0.25">
      <c r="A92" s="447"/>
      <c r="B92" s="474">
        <v>13.05</v>
      </c>
      <c r="C92" s="497"/>
      <c r="D92" s="497"/>
      <c r="E92" s="497"/>
      <c r="F92" s="476" t="s">
        <v>484</v>
      </c>
      <c r="G92" s="474" t="s">
        <v>20</v>
      </c>
      <c r="H92" s="551">
        <v>1</v>
      </c>
      <c r="I92" s="552">
        <v>7120000</v>
      </c>
      <c r="J92" s="552">
        <f t="shared" si="87"/>
        <v>7120000</v>
      </c>
      <c r="K92" s="551">
        <f>IF(Hoja1!K92&gt;0,Hoja1!K92,0)</f>
        <v>0</v>
      </c>
      <c r="L92" s="551">
        <f>IF(Hoja1!K92&lt;0,-Hoja1!K92,0)</f>
        <v>0</v>
      </c>
      <c r="M92" s="551">
        <f t="shared" si="80"/>
        <v>1</v>
      </c>
      <c r="N92" s="552">
        <f t="shared" si="81"/>
        <v>7120000</v>
      </c>
      <c r="O92" s="649">
        <f>IF(X92="X",0,IFERROR(VLOOKUP(B92,'MEMORIAS ATP N° 1'!Q:AA,11,FALSE),0))</f>
        <v>0</v>
      </c>
      <c r="P92" s="552">
        <f t="shared" si="82"/>
        <v>0</v>
      </c>
      <c r="Q92" s="730"/>
      <c r="R92" s="552">
        <f t="shared" si="83"/>
        <v>0</v>
      </c>
      <c r="S92" s="551">
        <f t="shared" si="84"/>
        <v>0</v>
      </c>
      <c r="T92" s="552">
        <f t="shared" si="85"/>
        <v>0</v>
      </c>
      <c r="U92" s="551">
        <f t="shared" si="39"/>
        <v>1</v>
      </c>
      <c r="V92" s="552">
        <f t="shared" si="86"/>
        <v>7120000</v>
      </c>
    </row>
    <row r="93" spans="1:25" ht="63" x14ac:dyDescent="0.25">
      <c r="A93" s="447"/>
      <c r="B93" s="474">
        <v>13.06</v>
      </c>
      <c r="C93" s="497"/>
      <c r="D93" s="497"/>
      <c r="E93" s="497"/>
      <c r="F93" s="476" t="s">
        <v>485</v>
      </c>
      <c r="G93" s="474" t="s">
        <v>20</v>
      </c>
      <c r="H93" s="551">
        <v>14</v>
      </c>
      <c r="I93" s="552">
        <v>420000</v>
      </c>
      <c r="J93" s="552">
        <f t="shared" si="87"/>
        <v>5880000</v>
      </c>
      <c r="K93" s="551">
        <f>IF(Hoja1!K93&gt;0,Hoja1!K93,0)</f>
        <v>0</v>
      </c>
      <c r="L93" s="551">
        <f>IF(Hoja1!K93&lt;0,-Hoja1!K93,0)</f>
        <v>0</v>
      </c>
      <c r="M93" s="551">
        <f t="shared" si="80"/>
        <v>14</v>
      </c>
      <c r="N93" s="552">
        <f t="shared" si="81"/>
        <v>5880000</v>
      </c>
      <c r="O93" s="649">
        <f>IF(X93="X",0,IFERROR(VLOOKUP(B93,'MEMORIAS ATP N° 1'!Q:AA,11,FALSE),0))</f>
        <v>0</v>
      </c>
      <c r="P93" s="552">
        <f t="shared" si="82"/>
        <v>0</v>
      </c>
      <c r="Q93" s="730"/>
      <c r="R93" s="552">
        <f t="shared" si="83"/>
        <v>0</v>
      </c>
      <c r="S93" s="551">
        <f t="shared" si="84"/>
        <v>0</v>
      </c>
      <c r="T93" s="552">
        <f t="shared" si="85"/>
        <v>0</v>
      </c>
      <c r="U93" s="551">
        <f t="shared" si="39"/>
        <v>14</v>
      </c>
      <c r="V93" s="552">
        <f t="shared" si="86"/>
        <v>5880000</v>
      </c>
    </row>
    <row r="94" spans="1:25" ht="63" x14ac:dyDescent="0.25">
      <c r="A94" s="447"/>
      <c r="B94" s="474">
        <v>13.07</v>
      </c>
      <c r="C94" s="497"/>
      <c r="D94" s="497"/>
      <c r="E94" s="497"/>
      <c r="F94" s="476" t="s">
        <v>486</v>
      </c>
      <c r="G94" s="474" t="s">
        <v>20</v>
      </c>
      <c r="H94" s="551">
        <v>4</v>
      </c>
      <c r="I94" s="552">
        <v>2210000</v>
      </c>
      <c r="J94" s="552">
        <f t="shared" si="87"/>
        <v>8840000</v>
      </c>
      <c r="K94" s="551">
        <f>IF(Hoja1!K94&gt;0,Hoja1!K94,0)</f>
        <v>0</v>
      </c>
      <c r="L94" s="551">
        <f>IF(Hoja1!K94&lt;0,-Hoja1!K94,0)</f>
        <v>0</v>
      </c>
      <c r="M94" s="551">
        <f t="shared" si="80"/>
        <v>4</v>
      </c>
      <c r="N94" s="552">
        <f t="shared" si="81"/>
        <v>8840000</v>
      </c>
      <c r="O94" s="649">
        <f>IF(X94="X",0,IFERROR(VLOOKUP(B94,'MEMORIAS ATP N° 1'!Q:AA,11,FALSE),0))</f>
        <v>0</v>
      </c>
      <c r="P94" s="552">
        <f t="shared" si="82"/>
        <v>0</v>
      </c>
      <c r="Q94" s="730"/>
      <c r="R94" s="552">
        <f t="shared" si="83"/>
        <v>0</v>
      </c>
      <c r="S94" s="551">
        <f t="shared" si="84"/>
        <v>0</v>
      </c>
      <c r="T94" s="552">
        <f t="shared" si="85"/>
        <v>0</v>
      </c>
      <c r="U94" s="551">
        <f t="shared" si="39"/>
        <v>4</v>
      </c>
      <c r="V94" s="552">
        <f t="shared" si="86"/>
        <v>8840000</v>
      </c>
    </row>
    <row r="95" spans="1:25" ht="47.25" x14ac:dyDescent="0.25">
      <c r="A95" s="447"/>
      <c r="B95" s="474">
        <v>13.08</v>
      </c>
      <c r="C95" s="497"/>
      <c r="D95" s="497"/>
      <c r="E95" s="497"/>
      <c r="F95" s="476" t="s">
        <v>487</v>
      </c>
      <c r="G95" s="474" t="s">
        <v>20</v>
      </c>
      <c r="H95" s="551">
        <v>1</v>
      </c>
      <c r="I95" s="552">
        <v>1390000</v>
      </c>
      <c r="J95" s="552">
        <f t="shared" si="87"/>
        <v>1390000</v>
      </c>
      <c r="K95" s="551">
        <f>IF(Hoja1!K95&gt;0,Hoja1!K95,0)</f>
        <v>0</v>
      </c>
      <c r="L95" s="551">
        <f>IF(Hoja1!K95&lt;0,-Hoja1!K95,0)</f>
        <v>0</v>
      </c>
      <c r="M95" s="551">
        <f t="shared" si="80"/>
        <v>1</v>
      </c>
      <c r="N95" s="552">
        <f t="shared" si="81"/>
        <v>1390000</v>
      </c>
      <c r="O95" s="649">
        <f>IF(X95="X",0,IFERROR(VLOOKUP(B95,'MEMORIAS ATP N° 1'!Q:AA,11,FALSE),0))</f>
        <v>0</v>
      </c>
      <c r="P95" s="552">
        <f t="shared" si="82"/>
        <v>0</v>
      </c>
      <c r="Q95" s="730"/>
      <c r="R95" s="552">
        <f t="shared" si="83"/>
        <v>0</v>
      </c>
      <c r="S95" s="551">
        <f t="shared" si="84"/>
        <v>0</v>
      </c>
      <c r="T95" s="552">
        <f t="shared" si="85"/>
        <v>0</v>
      </c>
      <c r="U95" s="551">
        <f t="shared" si="39"/>
        <v>1</v>
      </c>
      <c r="V95" s="552">
        <f t="shared" si="86"/>
        <v>1390000</v>
      </c>
    </row>
    <row r="96" spans="1:25" ht="47.25" x14ac:dyDescent="0.25">
      <c r="A96" s="447"/>
      <c r="B96" s="474">
        <v>13.09</v>
      </c>
      <c r="C96" s="497"/>
      <c r="D96" s="497"/>
      <c r="E96" s="497"/>
      <c r="F96" s="476" t="s">
        <v>488</v>
      </c>
      <c r="G96" s="474" t="s">
        <v>20</v>
      </c>
      <c r="H96" s="551">
        <v>1</v>
      </c>
      <c r="I96" s="552">
        <v>1200000</v>
      </c>
      <c r="J96" s="552">
        <f t="shared" si="87"/>
        <v>1200000</v>
      </c>
      <c r="K96" s="551">
        <f>IF(Hoja1!K96&gt;0,Hoja1!K96,0)</f>
        <v>0</v>
      </c>
      <c r="L96" s="551">
        <f>IF(Hoja1!K96&lt;0,-Hoja1!K96,0)</f>
        <v>0</v>
      </c>
      <c r="M96" s="551">
        <f t="shared" si="80"/>
        <v>1</v>
      </c>
      <c r="N96" s="552">
        <f t="shared" si="81"/>
        <v>1200000</v>
      </c>
      <c r="O96" s="649">
        <f>IF(X96="X",0,IFERROR(VLOOKUP(B96,'MEMORIAS ATP N° 1'!Q:AA,11,FALSE),0))</f>
        <v>0</v>
      </c>
      <c r="P96" s="552">
        <f t="shared" si="82"/>
        <v>0</v>
      </c>
      <c r="Q96" s="730"/>
      <c r="R96" s="552">
        <f t="shared" si="83"/>
        <v>0</v>
      </c>
      <c r="S96" s="551">
        <f t="shared" si="84"/>
        <v>0</v>
      </c>
      <c r="T96" s="552">
        <f t="shared" si="85"/>
        <v>0</v>
      </c>
      <c r="U96" s="551">
        <f t="shared" si="39"/>
        <v>1</v>
      </c>
      <c r="V96" s="552">
        <f t="shared" si="86"/>
        <v>1200000</v>
      </c>
    </row>
    <row r="97" spans="1:25" ht="78.75" x14ac:dyDescent="0.25">
      <c r="A97" s="447"/>
      <c r="B97" s="507">
        <v>13.1</v>
      </c>
      <c r="C97" s="497"/>
      <c r="D97" s="497"/>
      <c r="E97" s="497"/>
      <c r="F97" s="476" t="s">
        <v>489</v>
      </c>
      <c r="G97" s="474" t="s">
        <v>20</v>
      </c>
      <c r="H97" s="551">
        <v>3</v>
      </c>
      <c r="I97" s="552">
        <v>1500000</v>
      </c>
      <c r="J97" s="552">
        <f t="shared" si="87"/>
        <v>4500000</v>
      </c>
      <c r="K97" s="551">
        <f>IF(Hoja1!K97&gt;0,Hoja1!K97,0)</f>
        <v>0</v>
      </c>
      <c r="L97" s="551">
        <f>IF(Hoja1!K97&lt;0,-Hoja1!K97,0)</f>
        <v>0</v>
      </c>
      <c r="M97" s="551">
        <f t="shared" si="80"/>
        <v>3</v>
      </c>
      <c r="N97" s="552">
        <f t="shared" si="81"/>
        <v>4500000</v>
      </c>
      <c r="O97" s="649">
        <f>IF(X97="X",0,IFERROR(VLOOKUP(B97,'MEMORIAS ATP N° 1'!Q:AA,11,FALSE),0))</f>
        <v>0</v>
      </c>
      <c r="P97" s="552">
        <f t="shared" si="82"/>
        <v>0</v>
      </c>
      <c r="Q97" s="730"/>
      <c r="R97" s="552">
        <f t="shared" si="83"/>
        <v>0</v>
      </c>
      <c r="S97" s="551">
        <f t="shared" si="84"/>
        <v>0</v>
      </c>
      <c r="T97" s="552">
        <f t="shared" si="85"/>
        <v>0</v>
      </c>
      <c r="U97" s="551">
        <f t="shared" si="39"/>
        <v>3</v>
      </c>
      <c r="V97" s="552">
        <f t="shared" si="86"/>
        <v>4500000</v>
      </c>
    </row>
    <row r="98" spans="1:25" ht="47.25" x14ac:dyDescent="0.25">
      <c r="A98" s="447"/>
      <c r="B98" s="474">
        <v>13.11</v>
      </c>
      <c r="C98" s="497"/>
      <c r="D98" s="497"/>
      <c r="E98" s="497"/>
      <c r="F98" s="476" t="s">
        <v>493</v>
      </c>
      <c r="G98" s="474" t="s">
        <v>20</v>
      </c>
      <c r="H98" s="551">
        <v>3</v>
      </c>
      <c r="I98" s="552">
        <v>5140000</v>
      </c>
      <c r="J98" s="552">
        <f t="shared" si="87"/>
        <v>15420000</v>
      </c>
      <c r="K98" s="551">
        <f>IF(Hoja1!K98&gt;0,Hoja1!K98,0)</f>
        <v>0</v>
      </c>
      <c r="L98" s="551">
        <f>IF(Hoja1!K98&lt;0,-Hoja1!K98,0)</f>
        <v>0</v>
      </c>
      <c r="M98" s="551">
        <f t="shared" si="80"/>
        <v>3</v>
      </c>
      <c r="N98" s="552">
        <f t="shared" si="81"/>
        <v>15420000</v>
      </c>
      <c r="O98" s="649">
        <f>IF(X98="X",0,IFERROR(VLOOKUP(B98,'MEMORIAS ATP N° 1'!Q:AA,11,FALSE),0))</f>
        <v>2</v>
      </c>
      <c r="P98" s="552">
        <f t="shared" si="82"/>
        <v>10280000</v>
      </c>
      <c r="Q98" s="730"/>
      <c r="R98" s="552">
        <f t="shared" si="83"/>
        <v>0</v>
      </c>
      <c r="S98" s="551">
        <f t="shared" si="84"/>
        <v>2</v>
      </c>
      <c r="T98" s="552">
        <f t="shared" si="85"/>
        <v>10280000</v>
      </c>
      <c r="U98" s="551">
        <f t="shared" si="39"/>
        <v>1</v>
      </c>
      <c r="V98" s="552">
        <f t="shared" si="86"/>
        <v>5140000</v>
      </c>
      <c r="Y98" s="657"/>
    </row>
    <row r="99" spans="1:25" ht="31.5" x14ac:dyDescent="0.25">
      <c r="A99" s="447"/>
      <c r="B99" s="474">
        <v>13.12</v>
      </c>
      <c r="C99" s="497"/>
      <c r="D99" s="497"/>
      <c r="E99" s="497"/>
      <c r="F99" s="476" t="s">
        <v>494</v>
      </c>
      <c r="G99" s="474" t="s">
        <v>20</v>
      </c>
      <c r="H99" s="551">
        <v>3</v>
      </c>
      <c r="I99" s="552">
        <v>380000</v>
      </c>
      <c r="J99" s="552">
        <f t="shared" si="87"/>
        <v>1140000</v>
      </c>
      <c r="K99" s="551">
        <f>IF(Hoja1!K99&gt;0,Hoja1!K99,0)</f>
        <v>0</v>
      </c>
      <c r="L99" s="551">
        <f>IF(Hoja1!K99&lt;0,-Hoja1!K99,0)</f>
        <v>0</v>
      </c>
      <c r="M99" s="551">
        <f t="shared" si="80"/>
        <v>3</v>
      </c>
      <c r="N99" s="552">
        <f t="shared" si="81"/>
        <v>1140000</v>
      </c>
      <c r="O99" s="649">
        <f>IF(X99="X",0,IFERROR(VLOOKUP(B99,'MEMORIAS ATP N° 1'!Q:AA,11,FALSE),0))</f>
        <v>2</v>
      </c>
      <c r="P99" s="552">
        <f t="shared" si="82"/>
        <v>760000</v>
      </c>
      <c r="Q99" s="730"/>
      <c r="R99" s="552">
        <f t="shared" si="83"/>
        <v>0</v>
      </c>
      <c r="S99" s="551">
        <f t="shared" si="84"/>
        <v>2</v>
      </c>
      <c r="T99" s="552">
        <f t="shared" si="85"/>
        <v>760000</v>
      </c>
      <c r="U99" s="551">
        <f t="shared" si="39"/>
        <v>1</v>
      </c>
      <c r="V99" s="552">
        <f t="shared" si="86"/>
        <v>380000</v>
      </c>
      <c r="Y99" s="657"/>
    </row>
    <row r="100" spans="1:25" hidden="1" x14ac:dyDescent="0.25">
      <c r="A100" s="447"/>
      <c r="B100" s="582">
        <v>14</v>
      </c>
      <c r="C100" s="583"/>
      <c r="D100" s="583"/>
      <c r="E100" s="583"/>
      <c r="F100" s="992" t="s">
        <v>557</v>
      </c>
      <c r="G100" s="992"/>
      <c r="H100" s="992"/>
      <c r="I100" s="992"/>
      <c r="J100" s="992"/>
      <c r="K100" s="992"/>
      <c r="L100" s="992"/>
      <c r="M100" s="992"/>
      <c r="N100" s="992"/>
      <c r="O100" s="992"/>
      <c r="P100" s="992"/>
      <c r="Q100" s="992"/>
      <c r="R100" s="992"/>
      <c r="S100" s="992"/>
      <c r="T100" s="992"/>
      <c r="U100" s="992"/>
      <c r="V100" s="992"/>
    </row>
    <row r="101" spans="1:25" hidden="1" x14ac:dyDescent="0.25">
      <c r="A101" s="447"/>
      <c r="B101" s="1003" t="s">
        <v>568</v>
      </c>
      <c r="C101" s="1004"/>
      <c r="D101" s="1004"/>
      <c r="E101" s="1004"/>
      <c r="F101" s="1004"/>
      <c r="G101" s="1004"/>
      <c r="H101" s="1004"/>
      <c r="I101" s="1004"/>
      <c r="J101" s="1004"/>
      <c r="K101" s="1004"/>
      <c r="L101" s="1004"/>
      <c r="M101" s="1004"/>
      <c r="N101" s="1004"/>
      <c r="O101" s="1004"/>
      <c r="P101" s="1004"/>
      <c r="Q101" s="1004"/>
      <c r="R101" s="1004"/>
      <c r="S101" s="1004"/>
      <c r="T101" s="1004"/>
      <c r="U101" s="1004"/>
      <c r="V101" s="1005"/>
      <c r="Y101" s="437"/>
    </row>
    <row r="102" spans="1:25" ht="31.5" hidden="1" x14ac:dyDescent="0.25">
      <c r="A102" s="447">
        <f>+A99+1</f>
        <v>1</v>
      </c>
      <c r="B102" s="624" t="s">
        <v>574</v>
      </c>
      <c r="C102" s="497"/>
      <c r="D102" s="497"/>
      <c r="E102" s="497"/>
      <c r="F102" s="476" t="s">
        <v>580</v>
      </c>
      <c r="G102" s="474" t="s">
        <v>17</v>
      </c>
      <c r="H102" s="551">
        <v>0</v>
      </c>
      <c r="I102" s="566">
        <f>+APUS!H4192</f>
        <v>22301</v>
      </c>
      <c r="J102" s="566">
        <f>+H102*I102</f>
        <v>0</v>
      </c>
      <c r="K102" s="551">
        <f>IF(Hoja1!K102&gt;0,Hoja1!K102,0)</f>
        <v>0</v>
      </c>
      <c r="L102" s="551">
        <f>IF(Hoja1!K102&lt;0,-Hoja1!K102,0)</f>
        <v>0</v>
      </c>
      <c r="M102" s="551">
        <f t="shared" ref="M102:M103" si="88">+H102+K102-L102</f>
        <v>0</v>
      </c>
      <c r="N102" s="552">
        <f t="shared" ref="N102:N103" si="89">+M102*I102</f>
        <v>0</v>
      </c>
      <c r="O102" s="649">
        <f>IF(X102="X",0,IFERROR(VLOOKUP(B102,'MEMORIAS ATP N° 1'!Q:AA,11,FALSE),0))</f>
        <v>0</v>
      </c>
      <c r="P102" s="552">
        <f>+I102*O102</f>
        <v>0</v>
      </c>
      <c r="Q102" s="730">
        <f>+'MEMORIAS ATP N° 2'!AA2776</f>
        <v>91.39139999999999</v>
      </c>
      <c r="R102" s="552">
        <f t="shared" ref="R102:R103" si="90">+Q102*I102</f>
        <v>2038119.6113999998</v>
      </c>
      <c r="S102" s="551">
        <f t="shared" ref="S102:S112" si="91">+O102</f>
        <v>0</v>
      </c>
      <c r="T102" s="552">
        <f>+S102*I102</f>
        <v>0</v>
      </c>
      <c r="U102" s="551">
        <f t="shared" ref="U102:U103" si="92">+M102-S102</f>
        <v>0</v>
      </c>
      <c r="V102" s="552">
        <f>+U102*I102</f>
        <v>0</v>
      </c>
      <c r="X102" t="s">
        <v>581</v>
      </c>
    </row>
    <row r="103" spans="1:25" ht="31.5" hidden="1" x14ac:dyDescent="0.25">
      <c r="A103" s="447">
        <f>+A102+1</f>
        <v>2</v>
      </c>
      <c r="B103" s="624" t="s">
        <v>575</v>
      </c>
      <c r="C103" s="497"/>
      <c r="D103" s="497"/>
      <c r="E103" s="497"/>
      <c r="F103" s="476" t="s">
        <v>571</v>
      </c>
      <c r="G103" s="474" t="s">
        <v>17</v>
      </c>
      <c r="H103" s="551">
        <v>0</v>
      </c>
      <c r="I103" s="566">
        <f>+APUS!H4259</f>
        <v>17615</v>
      </c>
      <c r="J103" s="566">
        <f t="shared" ref="J103:J112" si="93">+H103*I103</f>
        <v>0</v>
      </c>
      <c r="K103" s="551">
        <f>IF(Hoja1!K103&gt;0,Hoja1!K103,0)</f>
        <v>0</v>
      </c>
      <c r="L103" s="551">
        <f>IF(Hoja1!K103&lt;0,-Hoja1!K103,0)</f>
        <v>0</v>
      </c>
      <c r="M103" s="551">
        <f t="shared" si="88"/>
        <v>0</v>
      </c>
      <c r="N103" s="552">
        <f t="shared" si="89"/>
        <v>0</v>
      </c>
      <c r="O103" s="649">
        <f>IF(X103="X",0,IFERROR(VLOOKUP(B103,'MEMORIAS ATP N° 1'!Q:AA,11,FALSE),0))</f>
        <v>0</v>
      </c>
      <c r="P103" s="552">
        <f>+I103*O103</f>
        <v>0</v>
      </c>
      <c r="Q103" s="730">
        <f>+'MEMORIAS ATP N° 2'!AA2815</f>
        <v>34.534399999999998</v>
      </c>
      <c r="R103" s="552">
        <f t="shared" si="90"/>
        <v>608323.45600000001</v>
      </c>
      <c r="S103" s="551">
        <f t="shared" si="91"/>
        <v>0</v>
      </c>
      <c r="T103" s="552">
        <f>+S103*I103</f>
        <v>0</v>
      </c>
      <c r="U103" s="551">
        <f t="shared" si="92"/>
        <v>0</v>
      </c>
      <c r="V103" s="552">
        <f>+U103*I103</f>
        <v>0</v>
      </c>
      <c r="X103" t="s">
        <v>581</v>
      </c>
    </row>
    <row r="104" spans="1:25" hidden="1" x14ac:dyDescent="0.25">
      <c r="A104" s="447"/>
      <c r="B104" s="1003" t="s">
        <v>569</v>
      </c>
      <c r="C104" s="1004"/>
      <c r="D104" s="1004"/>
      <c r="E104" s="1004"/>
      <c r="F104" s="1004"/>
      <c r="G104" s="1004"/>
      <c r="H104" s="1004"/>
      <c r="I104" s="1004"/>
      <c r="J104" s="1004"/>
      <c r="K104" s="1004"/>
      <c r="L104" s="1004"/>
      <c r="M104" s="1004"/>
      <c r="N104" s="1004"/>
      <c r="O104" s="1004"/>
      <c r="P104" s="1004"/>
      <c r="Q104" s="1004"/>
      <c r="R104" s="1004"/>
      <c r="S104" s="1004"/>
      <c r="T104" s="1004"/>
      <c r="U104" s="1004"/>
      <c r="V104" s="1005"/>
    </row>
    <row r="105" spans="1:25" ht="31.5" hidden="1" x14ac:dyDescent="0.25">
      <c r="A105" s="447">
        <f>+A103+1</f>
        <v>3</v>
      </c>
      <c r="B105" s="624" t="s">
        <v>576</v>
      </c>
      <c r="C105" s="497"/>
      <c r="D105" s="497"/>
      <c r="E105" s="497"/>
      <c r="F105" s="476" t="s">
        <v>582</v>
      </c>
      <c r="G105" s="474" t="s">
        <v>17</v>
      </c>
      <c r="H105" s="551">
        <v>0</v>
      </c>
      <c r="I105" s="566">
        <f>+APUS!H4393</f>
        <v>85342</v>
      </c>
      <c r="J105" s="566">
        <f>+H105*I105</f>
        <v>0</v>
      </c>
      <c r="K105" s="551">
        <f>IF(Hoja1!K105&gt;0,Hoja1!K105,0)</f>
        <v>0</v>
      </c>
      <c r="L105" s="551">
        <f>IF(Hoja1!K105&lt;0,-Hoja1!K105,0)</f>
        <v>0</v>
      </c>
      <c r="M105" s="551">
        <f t="shared" ref="M105:M106" si="94">+H105+K105-L105</f>
        <v>0</v>
      </c>
      <c r="N105" s="552">
        <f t="shared" ref="N105:N107" si="95">+M105*I105</f>
        <v>0</v>
      </c>
      <c r="O105" s="649">
        <f>IF(X105="X",0,IFERROR(VLOOKUP(B105,'MEMORIAS ATP N° 1'!Q:AA,11,FALSE),0))</f>
        <v>0</v>
      </c>
      <c r="P105" s="552">
        <f>+I105*O105</f>
        <v>0</v>
      </c>
      <c r="Q105" s="730">
        <f>+'MEMORIAS ATP N° 2'!AA2889</f>
        <v>91.39139999999999</v>
      </c>
      <c r="R105" s="552">
        <f t="shared" ref="R105:R107" si="96">+Q105*I105</f>
        <v>7799524.8587999996</v>
      </c>
      <c r="S105" s="551">
        <f t="shared" si="91"/>
        <v>0</v>
      </c>
      <c r="T105" s="552">
        <f>+S105*I105</f>
        <v>0</v>
      </c>
      <c r="U105" s="551">
        <f t="shared" ref="U105:U107" si="97">+M105-S105</f>
        <v>0</v>
      </c>
      <c r="V105" s="552">
        <f>+U105*I105</f>
        <v>0</v>
      </c>
      <c r="X105" t="s">
        <v>581</v>
      </c>
    </row>
    <row r="106" spans="1:25" ht="31.5" hidden="1" x14ac:dyDescent="0.25">
      <c r="A106" s="447"/>
      <c r="B106" s="624" t="s">
        <v>577</v>
      </c>
      <c r="C106" s="497"/>
      <c r="D106" s="497"/>
      <c r="E106" s="497"/>
      <c r="F106" s="476" t="s">
        <v>572</v>
      </c>
      <c r="G106" s="474" t="s">
        <v>17</v>
      </c>
      <c r="H106" s="551">
        <v>0</v>
      </c>
      <c r="I106" s="566">
        <f>+APUS!H4460</f>
        <v>100857</v>
      </c>
      <c r="J106" s="566">
        <f t="shared" ref="J106" si="98">+H106*I106</f>
        <v>0</v>
      </c>
      <c r="K106" s="551">
        <f>IF(Hoja1!K106&gt;0,Hoja1!K106,0)</f>
        <v>0</v>
      </c>
      <c r="L106" s="551">
        <f>IF(Hoja1!K106&lt;0,-Hoja1!K106,0)</f>
        <v>0</v>
      </c>
      <c r="M106" s="551">
        <f t="shared" si="94"/>
        <v>0</v>
      </c>
      <c r="N106" s="552">
        <f t="shared" si="95"/>
        <v>0</v>
      </c>
      <c r="O106" s="649">
        <f>IF(X106="X",0,IFERROR(VLOOKUP(B106,'MEMORIAS ATP N° 1'!Q:AA,11,FALSE),0))</f>
        <v>0</v>
      </c>
      <c r="P106" s="552">
        <f>+I106*O106</f>
        <v>0</v>
      </c>
      <c r="Q106" s="730">
        <f>+'MEMORIAS ATP N° 2'!AA2926</f>
        <v>91.39139999999999</v>
      </c>
      <c r="R106" s="552">
        <f t="shared" si="96"/>
        <v>9217462.4297999982</v>
      </c>
      <c r="S106" s="551">
        <f t="shared" ref="S106" si="99">+O106</f>
        <v>0</v>
      </c>
      <c r="T106" s="552">
        <f>+S106*I106</f>
        <v>0</v>
      </c>
      <c r="U106" s="551">
        <f t="shared" si="97"/>
        <v>0</v>
      </c>
      <c r="V106" s="552">
        <f>+U106*I106</f>
        <v>0</v>
      </c>
      <c r="X106" t="s">
        <v>581</v>
      </c>
    </row>
    <row r="107" spans="1:25" hidden="1" x14ac:dyDescent="0.25">
      <c r="A107" s="447"/>
      <c r="B107" s="624" t="s">
        <v>578</v>
      </c>
      <c r="C107" s="497"/>
      <c r="D107" s="497"/>
      <c r="E107" s="497"/>
      <c r="F107" s="476" t="s">
        <v>573</v>
      </c>
      <c r="G107" s="474" t="s">
        <v>17</v>
      </c>
      <c r="H107" s="551">
        <v>0</v>
      </c>
      <c r="I107" s="566">
        <f>+APUS!H4527</f>
        <v>22002</v>
      </c>
      <c r="J107" s="566">
        <f t="shared" ref="J107" si="100">+H107*I107</f>
        <v>0</v>
      </c>
      <c r="K107" s="551">
        <f>IF(Hoja1!K107&gt;0,Hoja1!K107,0)</f>
        <v>0</v>
      </c>
      <c r="L107" s="551">
        <f>IF(Hoja1!K107&lt;0,-Hoja1!K107,0)</f>
        <v>0</v>
      </c>
      <c r="M107" s="551">
        <f t="shared" ref="M107" si="101">+H107+K107-L107</f>
        <v>0</v>
      </c>
      <c r="N107" s="552">
        <f t="shared" si="95"/>
        <v>0</v>
      </c>
      <c r="O107" s="649">
        <f>IF(X107="X",0,IFERROR(VLOOKUP(B107,'MEMORIAS ATP N° 1'!Q:AA,11,FALSE),0))</f>
        <v>0</v>
      </c>
      <c r="P107" s="552">
        <f>+I107*O107</f>
        <v>0</v>
      </c>
      <c r="Q107" s="730">
        <f>+'MEMORIAS ATP N° 2'!AA2963</f>
        <v>0</v>
      </c>
      <c r="R107" s="552">
        <f t="shared" si="96"/>
        <v>0</v>
      </c>
      <c r="S107" s="551">
        <f t="shared" ref="S107" si="102">+O107</f>
        <v>0</v>
      </c>
      <c r="T107" s="552">
        <f>+S107*I107</f>
        <v>0</v>
      </c>
      <c r="U107" s="551">
        <f t="shared" si="97"/>
        <v>0</v>
      </c>
      <c r="V107" s="552">
        <f>+U107*I107</f>
        <v>0</v>
      </c>
    </row>
    <row r="108" spans="1:25" hidden="1" x14ac:dyDescent="0.25">
      <c r="A108" s="447"/>
      <c r="B108" s="1003" t="s">
        <v>570</v>
      </c>
      <c r="C108" s="1004"/>
      <c r="D108" s="1004"/>
      <c r="E108" s="1004"/>
      <c r="F108" s="1004"/>
      <c r="G108" s="1004"/>
      <c r="H108" s="1004"/>
      <c r="I108" s="1004"/>
      <c r="J108" s="1004"/>
      <c r="K108" s="1004"/>
      <c r="L108" s="1004"/>
      <c r="M108" s="1004"/>
      <c r="N108" s="1004"/>
      <c r="O108" s="1004"/>
      <c r="P108" s="1004"/>
      <c r="Q108" s="1004"/>
      <c r="R108" s="1004"/>
      <c r="S108" s="1004"/>
      <c r="T108" s="1004"/>
      <c r="U108" s="1004"/>
      <c r="V108" s="1005"/>
    </row>
    <row r="109" spans="1:25" hidden="1" x14ac:dyDescent="0.25">
      <c r="A109" s="447">
        <f>+A105+1</f>
        <v>4</v>
      </c>
      <c r="B109" s="624" t="s">
        <v>579</v>
      </c>
      <c r="C109" s="497"/>
      <c r="D109" s="497"/>
      <c r="E109" s="497"/>
      <c r="F109" s="476" t="s">
        <v>586</v>
      </c>
      <c r="G109" s="474" t="s">
        <v>20</v>
      </c>
      <c r="H109" s="551">
        <v>0</v>
      </c>
      <c r="I109" s="566">
        <f>+APUS!H4594</f>
        <v>48988</v>
      </c>
      <c r="J109" s="566">
        <f>+H109*I109</f>
        <v>0</v>
      </c>
      <c r="K109" s="551">
        <f>IF(Hoja1!K109&gt;0,Hoja1!K109,0)</f>
        <v>0</v>
      </c>
      <c r="L109" s="551">
        <f>IF(Hoja1!K109&lt;0,-Hoja1!K109,0)</f>
        <v>0</v>
      </c>
      <c r="M109" s="551">
        <f t="shared" ref="M109" si="103">+H109+K109-L109</f>
        <v>0</v>
      </c>
      <c r="N109" s="552">
        <f t="shared" ref="N109" si="104">+M109*I109</f>
        <v>0</v>
      </c>
      <c r="O109" s="649">
        <f>IF(X109="X",0,IFERROR(VLOOKUP(B109,'MEMORIAS ATP N° 1'!Q:AA,11,FALSE),0))</f>
        <v>0</v>
      </c>
      <c r="P109" s="552">
        <f>+I109*O109</f>
        <v>0</v>
      </c>
      <c r="Q109" s="730">
        <f>+'MEMORIAS ATP N° 2'!AA2998</f>
        <v>1</v>
      </c>
      <c r="R109" s="552">
        <f>+Q109*I109</f>
        <v>48988</v>
      </c>
      <c r="S109" s="551">
        <f>+O109</f>
        <v>0</v>
      </c>
      <c r="T109" s="552">
        <f>+S109*I109</f>
        <v>0</v>
      </c>
      <c r="U109" s="551">
        <f t="shared" ref="U109" si="105">+M109-S109</f>
        <v>0</v>
      </c>
      <c r="V109" s="552">
        <f>+U109*I109</f>
        <v>0</v>
      </c>
      <c r="X109" t="s">
        <v>581</v>
      </c>
    </row>
    <row r="110" spans="1:25" hidden="1" x14ac:dyDescent="0.25">
      <c r="A110" s="447"/>
      <c r="B110" s="695" t="s">
        <v>614</v>
      </c>
      <c r="C110" s="696"/>
      <c r="D110" s="696"/>
      <c r="E110" s="696"/>
      <c r="F110" s="696"/>
      <c r="G110" s="696"/>
      <c r="H110" s="696"/>
      <c r="I110" s="696"/>
      <c r="J110" s="696"/>
      <c r="K110" s="696"/>
      <c r="L110" s="696"/>
      <c r="M110" s="696"/>
      <c r="N110" s="696"/>
      <c r="O110" s="696"/>
      <c r="P110" s="696"/>
      <c r="Q110" s="696"/>
      <c r="R110" s="696"/>
      <c r="S110" s="696"/>
      <c r="T110" s="696"/>
      <c r="U110" s="696"/>
      <c r="V110" s="697"/>
    </row>
    <row r="111" spans="1:25" ht="47.25" hidden="1" x14ac:dyDescent="0.25">
      <c r="A111" s="447" t="e">
        <f>+#REF!+1</f>
        <v>#REF!</v>
      </c>
      <c r="B111" s="685" t="s">
        <v>609</v>
      </c>
      <c r="C111" s="681"/>
      <c r="D111" s="681"/>
      <c r="E111" s="681"/>
      <c r="F111" s="680" t="s">
        <v>610</v>
      </c>
      <c r="G111" s="474" t="s">
        <v>18</v>
      </c>
      <c r="H111" s="551">
        <v>0</v>
      </c>
      <c r="I111" s="566">
        <f>+APUS!H4665</f>
        <v>39754</v>
      </c>
      <c r="J111" s="566">
        <f t="shared" si="93"/>
        <v>0</v>
      </c>
      <c r="K111" s="551">
        <f>IF(Hoja1!K111&gt;0,Hoja1!K111,0)</f>
        <v>0</v>
      </c>
      <c r="L111" s="551">
        <f>IF(Hoja1!K111&lt;0,-Hoja1!K111,0)</f>
        <v>0</v>
      </c>
      <c r="M111" s="551">
        <f t="shared" ref="M111:M112" si="106">+H111+K111-L111</f>
        <v>0</v>
      </c>
      <c r="N111" s="552">
        <f t="shared" ref="N111:N112" si="107">+M111*I111</f>
        <v>0</v>
      </c>
      <c r="O111" s="551">
        <f>IF(X111="X",0,IFERROR(VLOOKUP(B111,'MEMORIAS ATP N° 1'!Q:AA,11,FALSE),0))</f>
        <v>0</v>
      </c>
      <c r="P111" s="552">
        <f>+I111*O111</f>
        <v>0</v>
      </c>
      <c r="Q111" s="551"/>
      <c r="R111" s="552">
        <f t="shared" ref="R111:R112" si="108">+Q111*I111</f>
        <v>0</v>
      </c>
      <c r="S111" s="551">
        <f t="shared" si="91"/>
        <v>0</v>
      </c>
      <c r="T111" s="552">
        <f>+S111*I111</f>
        <v>0</v>
      </c>
      <c r="U111" s="551">
        <f t="shared" ref="U111:U112" si="109">+M111-S111</f>
        <v>0</v>
      </c>
      <c r="V111" s="552">
        <f>+U111*I111</f>
        <v>0</v>
      </c>
    </row>
    <row r="112" spans="1:25" ht="31.5" hidden="1" x14ac:dyDescent="0.25">
      <c r="A112" s="447" t="e">
        <f t="shared" ref="A112" si="110">+A111+1</f>
        <v>#REF!</v>
      </c>
      <c r="B112" s="685" t="s">
        <v>611</v>
      </c>
      <c r="C112" s="681"/>
      <c r="D112" s="681"/>
      <c r="E112" s="681"/>
      <c r="F112" s="666" t="s">
        <v>612</v>
      </c>
      <c r="G112" s="474" t="s">
        <v>18</v>
      </c>
      <c r="H112" s="551">
        <v>0</v>
      </c>
      <c r="I112" s="566">
        <f>+APUS!H4732</f>
        <v>109029</v>
      </c>
      <c r="J112" s="566">
        <f t="shared" si="93"/>
        <v>0</v>
      </c>
      <c r="K112" s="551">
        <f>IF(Hoja1!K112&gt;0,Hoja1!K112,0)</f>
        <v>0</v>
      </c>
      <c r="L112" s="551">
        <f>IF(Hoja1!K112&lt;0,-Hoja1!K112,0)</f>
        <v>0</v>
      </c>
      <c r="M112" s="551">
        <f t="shared" si="106"/>
        <v>0</v>
      </c>
      <c r="N112" s="552">
        <f t="shared" si="107"/>
        <v>0</v>
      </c>
      <c r="O112" s="551">
        <f>IF(X112="X",0,IFERROR(VLOOKUP(B112,'MEMORIAS ATP N° 1'!Q:AA,11,FALSE),0))</f>
        <v>0</v>
      </c>
      <c r="P112" s="552">
        <f>+I112*O112</f>
        <v>0</v>
      </c>
      <c r="Q112" s="551"/>
      <c r="R112" s="552">
        <f t="shared" si="108"/>
        <v>0</v>
      </c>
      <c r="S112" s="551">
        <f t="shared" si="91"/>
        <v>0</v>
      </c>
      <c r="T112" s="552">
        <f>+S112*I112</f>
        <v>0</v>
      </c>
      <c r="U112" s="551">
        <f t="shared" si="109"/>
        <v>0</v>
      </c>
      <c r="V112" s="552">
        <f>+U112*I112</f>
        <v>0</v>
      </c>
    </row>
    <row r="113" spans="1:23" x14ac:dyDescent="0.25">
      <c r="A113" s="1"/>
      <c r="B113" s="783" t="s">
        <v>23</v>
      </c>
      <c r="C113" s="783"/>
      <c r="D113" s="783"/>
      <c r="E113" s="783"/>
      <c r="F113" s="783"/>
      <c r="G113" s="783"/>
      <c r="H113" s="783"/>
      <c r="I113" s="783"/>
      <c r="J113" s="520">
        <f>SUM(J13:J112)</f>
        <v>192637038.27074453</v>
      </c>
      <c r="K113"/>
      <c r="L113"/>
      <c r="M113"/>
      <c r="N113" s="520">
        <f>SUM(N13:N112)</f>
        <v>192637038.27074453</v>
      </c>
      <c r="O113"/>
      <c r="P113" s="669">
        <f>SUM(P13:P112)</f>
        <v>49322409.009099998</v>
      </c>
      <c r="Q113" s="729"/>
      <c r="R113" s="669">
        <f>SUM(R13:R112)</f>
        <v>19712418.355999999</v>
      </c>
      <c r="S113"/>
      <c r="T113" s="520">
        <f>SUM(T13:T112)</f>
        <v>49322409.009099998</v>
      </c>
      <c r="U113"/>
      <c r="V113" s="520">
        <f>SUM(V13:V112)</f>
        <v>143314629.26164457</v>
      </c>
    </row>
    <row r="114" spans="1:23" x14ac:dyDescent="0.25">
      <c r="A114" s="1"/>
      <c r="B114" s="521"/>
      <c r="C114" s="521"/>
      <c r="D114" s="522"/>
      <c r="E114" s="522"/>
      <c r="F114" s="523"/>
      <c r="G114" s="524"/>
      <c r="H114" s="525"/>
      <c r="I114" s="526"/>
      <c r="J114" s="527"/>
      <c r="K114"/>
      <c r="L114"/>
      <c r="M114"/>
      <c r="N114" s="670"/>
      <c r="O114"/>
      <c r="P114" s="670"/>
      <c r="Q114" s="729"/>
      <c r="R114" s="670"/>
      <c r="S114"/>
      <c r="T114" s="527"/>
      <c r="U114"/>
      <c r="V114" s="527"/>
    </row>
    <row r="115" spans="1:23" x14ac:dyDescent="0.25">
      <c r="A115" s="1"/>
      <c r="B115" s="761" t="s">
        <v>24</v>
      </c>
      <c r="C115" s="761"/>
      <c r="D115" s="761"/>
      <c r="E115" s="761"/>
      <c r="F115" s="761"/>
      <c r="G115" s="761"/>
      <c r="H115" s="761"/>
      <c r="I115" s="528">
        <v>0.2</v>
      </c>
      <c r="J115" s="529">
        <f>+I115*J113</f>
        <v>38527407.654148906</v>
      </c>
      <c r="K115"/>
      <c r="L115"/>
      <c r="M115"/>
      <c r="N115" s="529">
        <f>+N113*$I$115</f>
        <v>38527407.654148906</v>
      </c>
      <c r="O115"/>
      <c r="P115" s="529">
        <f>+P113*$I$115</f>
        <v>9864481.8018200006</v>
      </c>
      <c r="Q115" s="729"/>
      <c r="R115" s="529">
        <f>+R113*$I$115</f>
        <v>3942483.6711999997</v>
      </c>
      <c r="S115"/>
      <c r="T115" s="529">
        <f>+T113*$I$115</f>
        <v>9864481.8018200006</v>
      </c>
      <c r="U115"/>
      <c r="V115" s="529">
        <f>+V113*$I$115</f>
        <v>28662925.852328915</v>
      </c>
    </row>
    <row r="116" spans="1:23" x14ac:dyDescent="0.25">
      <c r="A116" s="1"/>
      <c r="B116" s="761" t="s">
        <v>25</v>
      </c>
      <c r="C116" s="761"/>
      <c r="D116" s="761"/>
      <c r="E116" s="761"/>
      <c r="F116" s="761" t="s">
        <v>26</v>
      </c>
      <c r="G116" s="761"/>
      <c r="H116" s="761"/>
      <c r="I116" s="528">
        <v>0.05</v>
      </c>
      <c r="J116" s="529">
        <f>+I116*J113</f>
        <v>9631851.9135372266</v>
      </c>
      <c r="K116"/>
      <c r="L116"/>
      <c r="M116"/>
      <c r="N116" s="529">
        <f>+N113*$I$116</f>
        <v>9631851.9135372266</v>
      </c>
      <c r="O116"/>
      <c r="P116" s="529">
        <f>+P113*$I$116</f>
        <v>2466120.4504550002</v>
      </c>
      <c r="Q116" s="729"/>
      <c r="R116" s="529">
        <f>+R113*$I$116</f>
        <v>985620.91779999994</v>
      </c>
      <c r="S116"/>
      <c r="T116" s="529">
        <f>+T113*$I$116</f>
        <v>2466120.4504550002</v>
      </c>
      <c r="U116"/>
      <c r="V116" s="529">
        <f>+V113*$I$116</f>
        <v>7165731.4630822288</v>
      </c>
    </row>
    <row r="117" spans="1:23" x14ac:dyDescent="0.25">
      <c r="A117" s="1"/>
      <c r="B117" s="761" t="s">
        <v>27</v>
      </c>
      <c r="C117" s="761"/>
      <c r="D117" s="761"/>
      <c r="E117" s="761"/>
      <c r="F117" s="761" t="s">
        <v>26</v>
      </c>
      <c r="G117" s="761"/>
      <c r="H117" s="761"/>
      <c r="I117" s="528">
        <v>0.05</v>
      </c>
      <c r="J117" s="529">
        <f>+I117*J113</f>
        <v>9631851.9135372266</v>
      </c>
      <c r="K117"/>
      <c r="L117"/>
      <c r="M117"/>
      <c r="N117" s="529">
        <f>+N113*$I$117</f>
        <v>9631851.9135372266</v>
      </c>
      <c r="O117"/>
      <c r="P117" s="529">
        <f>+P113*$I$117</f>
        <v>2466120.4504550002</v>
      </c>
      <c r="Q117" s="729"/>
      <c r="R117" s="529">
        <f>+R113*$I$117</f>
        <v>985620.91779999994</v>
      </c>
      <c r="S117"/>
      <c r="T117" s="529">
        <f>+T113*$I$117</f>
        <v>2466120.4504550002</v>
      </c>
      <c r="U117"/>
      <c r="V117" s="529">
        <f>+V113*$I$117</f>
        <v>7165731.4630822288</v>
      </c>
    </row>
    <row r="118" spans="1:23" x14ac:dyDescent="0.25">
      <c r="A118" s="1"/>
      <c r="B118" s="761" t="s">
        <v>28</v>
      </c>
      <c r="C118" s="761"/>
      <c r="D118" s="761"/>
      <c r="E118" s="761"/>
      <c r="F118" s="761" t="s">
        <v>29</v>
      </c>
      <c r="G118" s="761"/>
      <c r="H118" s="761"/>
      <c r="I118" s="528">
        <v>0.19</v>
      </c>
      <c r="J118" s="529">
        <f>+I118*J117</f>
        <v>1830051.8635720732</v>
      </c>
      <c r="K118"/>
      <c r="L118"/>
      <c r="M118"/>
      <c r="N118" s="671">
        <f>+N117*$I$118</f>
        <v>1830051.8635720732</v>
      </c>
      <c r="O118"/>
      <c r="P118" s="671">
        <f>+P117*$I$118</f>
        <v>468562.88558645005</v>
      </c>
      <c r="Q118" s="729"/>
      <c r="R118" s="671">
        <f>+R117*$I$118</f>
        <v>187267.97438199999</v>
      </c>
      <c r="S118"/>
      <c r="T118" s="529">
        <f>+T117*$I$118</f>
        <v>468562.88558645005</v>
      </c>
      <c r="U118"/>
      <c r="V118" s="529">
        <f>+V117*$I$118</f>
        <v>1361488.9779856235</v>
      </c>
    </row>
    <row r="119" spans="1:23" x14ac:dyDescent="0.25">
      <c r="A119" s="1"/>
      <c r="B119" s="530"/>
      <c r="C119" s="530"/>
      <c r="D119" s="530"/>
      <c r="E119" s="530"/>
      <c r="F119" s="667"/>
      <c r="G119" s="530"/>
      <c r="H119" s="531"/>
      <c r="I119" s="532"/>
      <c r="J119" s="533"/>
      <c r="K119"/>
      <c r="L119"/>
      <c r="M119"/>
      <c r="N119" s="533"/>
      <c r="O119"/>
      <c r="P119" s="533"/>
      <c r="Q119" s="729"/>
      <c r="R119" s="533"/>
      <c r="S119"/>
      <c r="T119" s="533"/>
      <c r="U119"/>
      <c r="V119" s="533"/>
    </row>
    <row r="120" spans="1:23" x14ac:dyDescent="0.25">
      <c r="A120" s="1"/>
      <c r="B120" s="769" t="s">
        <v>30</v>
      </c>
      <c r="C120" s="769"/>
      <c r="D120" s="769"/>
      <c r="E120" s="769"/>
      <c r="F120" s="769"/>
      <c r="G120" s="769"/>
      <c r="H120" s="769"/>
      <c r="I120" s="769"/>
      <c r="J120" s="534">
        <f>+ROUND(SUM(J113:J118),0)</f>
        <v>252258202</v>
      </c>
      <c r="K120"/>
      <c r="L120"/>
      <c r="M120"/>
      <c r="N120" s="534">
        <f t="shared" ref="N120:P120" si="111">+ROUND(SUM(N113:N118),0)</f>
        <v>252258202</v>
      </c>
      <c r="O120"/>
      <c r="P120" s="534">
        <f t="shared" si="111"/>
        <v>64587695</v>
      </c>
      <c r="Q120" s="713">
        <f>+P120/N120</f>
        <v>0.25603803756596982</v>
      </c>
      <c r="R120" s="534">
        <f t="shared" ref="R120" si="112">+ROUND(SUM(R113:R118),0)</f>
        <v>25813412</v>
      </c>
      <c r="S120" s="659">
        <f>+P120/J120</f>
        <v>0.25603803756596982</v>
      </c>
      <c r="T120" s="534">
        <f t="shared" ref="T120" si="113">+ROUND(SUM(T113:T118),0)</f>
        <v>64587695</v>
      </c>
      <c r="U120" s="659">
        <f>+T120/N120</f>
        <v>0.25603803756596982</v>
      </c>
      <c r="V120" s="534">
        <f t="shared" ref="V120" si="114">+ROUND(SUM(V113:V118),0)</f>
        <v>187670507</v>
      </c>
      <c r="W120" s="727">
        <f>+V120/J120</f>
        <v>0.74396196243403023</v>
      </c>
    </row>
    <row r="121" spans="1:23" x14ac:dyDescent="0.25">
      <c r="A121" s="1"/>
      <c r="B121" s="521"/>
      <c r="C121" s="521"/>
      <c r="D121" s="521"/>
      <c r="E121" s="521"/>
      <c r="F121" s="668"/>
      <c r="G121" s="521"/>
      <c r="H121" s="525"/>
      <c r="I121" s="535"/>
      <c r="J121" s="533"/>
      <c r="K121" s="525"/>
      <c r="L121" s="525"/>
      <c r="M121" s="525"/>
      <c r="N121" s="533"/>
      <c r="O121" s="525"/>
      <c r="P121" s="533"/>
      <c r="Q121" s="703"/>
      <c r="R121" s="533"/>
      <c r="S121" s="525"/>
      <c r="T121" s="533"/>
      <c r="U121" s="525"/>
      <c r="V121" s="533"/>
    </row>
    <row r="122" spans="1:23" x14ac:dyDescent="0.25">
      <c r="A122" s="1"/>
      <c r="H122" s="545"/>
      <c r="J122"/>
      <c r="K122" s="545"/>
      <c r="L122" s="545"/>
      <c r="M122" s="545"/>
      <c r="N122"/>
      <c r="O122" s="545"/>
      <c r="P122"/>
      <c r="Q122" s="545"/>
      <c r="R122"/>
      <c r="S122" s="545"/>
      <c r="T122"/>
      <c r="U122" s="545"/>
      <c r="V122"/>
    </row>
    <row r="123" spans="1:23" ht="22.5" customHeight="1" thickBot="1" x14ac:dyDescent="0.3">
      <c r="J123"/>
      <c r="N123"/>
      <c r="P123"/>
      <c r="R123"/>
      <c r="T123"/>
      <c r="V123"/>
    </row>
    <row r="124" spans="1:23" ht="54.6" customHeight="1" thickBot="1" x14ac:dyDescent="0.3">
      <c r="F124" s="737" t="s">
        <v>604</v>
      </c>
      <c r="G124" s="1000" t="s">
        <v>603</v>
      </c>
      <c r="H124" s="1001"/>
      <c r="I124" s="1001"/>
      <c r="J124" s="1002"/>
      <c r="N124" s="658"/>
      <c r="O124" s="1000" t="s">
        <v>621</v>
      </c>
      <c r="P124" s="1001"/>
      <c r="Q124" s="1001"/>
      <c r="R124" s="1002"/>
      <c r="T124"/>
      <c r="V124"/>
    </row>
    <row r="125" spans="1:23" ht="22.15" customHeight="1" x14ac:dyDescent="0.25">
      <c r="F125" s="661"/>
      <c r="G125" s="662"/>
    </row>
    <row r="126" spans="1:23" x14ac:dyDescent="0.25">
      <c r="F126" s="662"/>
      <c r="G126" s="662"/>
    </row>
    <row r="127" spans="1:23" x14ac:dyDescent="0.25">
      <c r="F127" s="662"/>
      <c r="G127" s="663"/>
    </row>
    <row r="128" spans="1:23" x14ac:dyDescent="0.25">
      <c r="F128" s="662"/>
      <c r="G128" s="663"/>
    </row>
    <row r="129" spans="6:7" x14ac:dyDescent="0.25">
      <c r="F129" s="662"/>
      <c r="G129" s="663"/>
    </row>
  </sheetData>
  <autoFilter ref="B1:W124" xr:uid="{D6434141-5ACF-47B1-9529-EF782E25B031}"/>
  <mergeCells count="44">
    <mergeCell ref="O124:R124"/>
    <mergeCell ref="M8:N8"/>
    <mergeCell ref="N9:N10"/>
    <mergeCell ref="Q8:R8"/>
    <mergeCell ref="Q9:Q10"/>
    <mergeCell ref="R9:R10"/>
    <mergeCell ref="B101:V101"/>
    <mergeCell ref="B104:V104"/>
    <mergeCell ref="B108:V108"/>
    <mergeCell ref="K9:L9"/>
    <mergeCell ref="G124:J124"/>
    <mergeCell ref="K8:L8"/>
    <mergeCell ref="M9:M10"/>
    <mergeCell ref="F12:V12"/>
    <mergeCell ref="F11:V11"/>
    <mergeCell ref="O8:P8"/>
    <mergeCell ref="B120:I120"/>
    <mergeCell ref="B117:H117"/>
    <mergeCell ref="B113:I113"/>
    <mergeCell ref="B115:H115"/>
    <mergeCell ref="B116:H116"/>
    <mergeCell ref="B118:H118"/>
    <mergeCell ref="B2:H4"/>
    <mergeCell ref="B6:E6"/>
    <mergeCell ref="F6:J6"/>
    <mergeCell ref="B9:B10"/>
    <mergeCell ref="C9:C10"/>
    <mergeCell ref="D9:E9"/>
    <mergeCell ref="F9:F10"/>
    <mergeCell ref="G9:G10"/>
    <mergeCell ref="H9:H10"/>
    <mergeCell ref="I9:I10"/>
    <mergeCell ref="B8:J8"/>
    <mergeCell ref="J9:J10"/>
    <mergeCell ref="F21:V21"/>
    <mergeCell ref="F100:V100"/>
    <mergeCell ref="S8:T8"/>
    <mergeCell ref="U8:V8"/>
    <mergeCell ref="O9:O10"/>
    <mergeCell ref="P9:P10"/>
    <mergeCell ref="S9:S10"/>
    <mergeCell ref="T9:T10"/>
    <mergeCell ref="U9:U10"/>
    <mergeCell ref="V9:V10"/>
  </mergeCells>
  <hyperlinks>
    <hyperlink ref="B33" location="A3.01" display="A3.01" xr:uid="{A9810D1D-51D2-4A7F-9484-A5EEBF23FF53}"/>
    <hyperlink ref="B23" location="A2.01" display="A2.01" xr:uid="{3AC75723-9B38-4EF3-BD13-D3187B66DAC6}"/>
    <hyperlink ref="O23" location="M2.01" display="M2.01" xr:uid="{1A47F5FF-E1AE-4A9B-BE80-9A8FF80B0E5B}"/>
    <hyperlink ref="H23" location="MV2.01" display="MV2.01" xr:uid="{91E3E8CE-E413-4CF9-84E8-7ADED4F9A5DC}"/>
    <hyperlink ref="B24" location="A2.02" display="A2.02" xr:uid="{8F08BFD0-CA2A-4E11-B849-3731254B36C3}"/>
    <hyperlink ref="H24" location="MV2.02" display="MV2.02" xr:uid="{1774C4C4-6C14-429E-BAD4-F5D208EC51E4}"/>
    <hyperlink ref="O24" location="M2.02" display="M2.02" xr:uid="{819D868D-7F95-41FA-8C46-C350697BDA18}"/>
    <hyperlink ref="B25" location="A2.03" display="A2.03" xr:uid="{398B03E8-CAF3-434C-8D11-81712D9D7ED5}"/>
    <hyperlink ref="H25" location="MV2.03" display="MV2.03" xr:uid="{DB794CAF-F8E1-4ECB-B1C4-E310F5E5D323}"/>
    <hyperlink ref="O25" location="M2.03" display="M2.03" xr:uid="{C27E5217-D907-4E42-964A-7B22450AE405}"/>
    <hyperlink ref="B26" location="A2.04" display="A2.04" xr:uid="{63F7DE42-6790-410D-A1B4-32F58CA47F78}"/>
    <hyperlink ref="H26" location="MV2.04" display="MV2.04" xr:uid="{A6A10A05-99FE-46BE-8E2D-267775713E97}"/>
    <hyperlink ref="O26" location="M2.04" display="M2.04" xr:uid="{9D3E20F3-4FF0-48DB-B70C-051B04432C6B}"/>
    <hyperlink ref="B27" location="A2.05" display="A2.05" xr:uid="{E7A74466-8E9C-49DB-9E82-9372166C239C}"/>
    <hyperlink ref="H27" location="MV2.05" display="MV2.05" xr:uid="{0772ED63-B32C-4D1F-A227-782CACDB8958}"/>
    <hyperlink ref="O27" location="M2.05" display="M2.05" xr:uid="{CFA3F569-F180-4960-8097-59E596038FF1}"/>
    <hyperlink ref="B28" location="A2.06" display="A2.06" xr:uid="{090DF430-EF94-4462-962E-0BC9EA680BE7}"/>
    <hyperlink ref="H28" location="MV2.06" display="MV2.06" xr:uid="{AAB02E1F-AAA6-4F41-8DF9-B460993D3CC4}"/>
    <hyperlink ref="O28" location="M2.06" display="M2.06" xr:uid="{0F63DA14-95AD-4D81-8C46-15C8C4638FB9}"/>
    <hyperlink ref="B29" location="A2.07" display="A2.07" xr:uid="{276809A7-216F-4EA8-9EB5-AF4BD33F7920}"/>
    <hyperlink ref="H29" location="MV2.07" display="MV2.07" xr:uid="{7635C489-2DD8-44A9-BCBE-461A0DAF5C98}"/>
    <hyperlink ref="O29" location="M2.07" display="M2.07" xr:uid="{C3133F25-0247-4176-8B9A-6B9A116340CE}"/>
    <hyperlink ref="B30" location="A2.08" display="A2.08" xr:uid="{12AE69A2-9CC7-42C9-8A89-6EA07A527896}"/>
    <hyperlink ref="H30" location="MV2.08" display="MV2.08" xr:uid="{DF403282-361A-4073-8A4D-2C18D038A5A4}"/>
    <hyperlink ref="O30" location="M2.08" display="M2.08" xr:uid="{152F2AE4-A3AA-4113-967C-6B70F4E53242}"/>
    <hyperlink ref="B31" location="A2.09" display="A2.09" xr:uid="{CE5884C1-4C75-4869-8E30-625AC7BEAEFA}"/>
    <hyperlink ref="H31" location="MV2.09" display="MV2.09" xr:uid="{E87003F6-8C40-4CB1-BFFA-74CD2D821045}"/>
    <hyperlink ref="O31" location="M2.09" display="M2.09" xr:uid="{823B7D92-AC2E-412A-A01A-2FA81AE3EECF}"/>
    <hyperlink ref="H33" location="MV3.01" display="MV3.01" xr:uid="{C79C5D38-2F0B-4F61-830E-00C84FA5E12B}"/>
    <hyperlink ref="O33" location="M3.01" display="M3.01" xr:uid="{8B595C53-6651-481B-8AF8-1C3B61EF2D8F}"/>
    <hyperlink ref="B34" location="A3.02" display="A3.02" xr:uid="{8812E62E-512B-431F-BDB7-210958E64F7C}"/>
    <hyperlink ref="H34" location="MV3.02" display="MV3.02" xr:uid="{CDEF745C-7C42-4742-AD09-F4D75F3EE4F8}"/>
    <hyperlink ref="O34" location="M3.02" display="M3.02" xr:uid="{0A1F86B6-8418-4F43-A57F-B2675D789290}"/>
    <hyperlink ref="B36" location="A4.01" display="A4.01" xr:uid="{20C8FBA4-D639-44A2-B572-5B2B4EFACDA3}"/>
    <hyperlink ref="H36" location="MV4.01" display="MV4.01" xr:uid="{65AFFF0F-3A80-4698-8CAF-256791DAA215}"/>
    <hyperlink ref="O36" location="M4.01" display="M4.01" xr:uid="{8AF5FA7B-190C-4BB6-A954-60815C44768A}"/>
    <hyperlink ref="B37" location="A4.02" display="A4.02" xr:uid="{84732403-6754-4834-A4CE-0D9AD4197A74}"/>
    <hyperlink ref="H37" location="MV4.02" display="MV4.02" xr:uid="{D2F6575A-A86A-48E6-93A6-484870372BEF}"/>
    <hyperlink ref="O37" location="M4.02" display="M4.02" xr:uid="{6B7FE9D0-5E6B-4665-A9E3-A1BD4BCBBAE7}"/>
    <hyperlink ref="B38" location="A4.03" display="A4.03" xr:uid="{D6A82E9E-CEDC-4318-BBA4-39FEA35A4A4D}"/>
    <hyperlink ref="H38" location="MV4.03" display="MV4.03" xr:uid="{E66E68B4-6BB5-4610-B17A-773A1AE8801A}"/>
    <hyperlink ref="O38" location="M4.03" display="M4.03" xr:uid="{9461C251-1B2D-4711-9C63-26C4FC7D4A3C}"/>
    <hyperlink ref="B39" location="A4.04" display="A4.04" xr:uid="{39D6D04C-BE08-44E2-A6B0-820428C028BD}"/>
    <hyperlink ref="H39" location="MV4.04" display="MV4.04" xr:uid="{0C1636D9-9712-4BA3-A6D2-1FFF91AD1BA7}"/>
    <hyperlink ref="O39" location="M4.04" display="M4.04" xr:uid="{D7BD8F39-4A32-4D17-A2BD-480EC9381D76}"/>
    <hyperlink ref="B40" location="A4.05" display="A4.05" xr:uid="{0B51B911-EA4D-414A-A4C4-2FACEB902DF0}"/>
    <hyperlink ref="H40" location="MV4.05" display="MV4.05" xr:uid="{0681F21C-6CA4-427D-9276-39E31F9F942D}"/>
    <hyperlink ref="O40" location="M4.05" display="M4.05" xr:uid="{C232E0D2-5CEF-4238-A435-EC7B0913F37B}"/>
    <hyperlink ref="B41" location="A4.06" display="A4.06" xr:uid="{41AAC6A1-D423-459E-9595-1BC932F34E08}"/>
    <hyperlink ref="O41" location="M4.06" display="M4.06" xr:uid="{1EC5EC6E-9053-4B68-859C-86358BE3D667}"/>
    <hyperlink ref="H41" location="MV4.06" display="MV4.06" xr:uid="{491A6F3A-8154-4577-9363-9FDC68FE804E}"/>
    <hyperlink ref="B42" location="A4.07" display="A4.07" xr:uid="{9DFB593C-7F1F-4922-BFEA-7F03374EFACE}"/>
    <hyperlink ref="H42" location="MV4.07" display="MV4.07" xr:uid="{3817C1C0-7C9C-47D8-AAED-52213D64D203}"/>
    <hyperlink ref="O42" location="M4.07" display="M4.07" xr:uid="{2AF2B311-5594-4CC0-BD8A-5F6762799509}"/>
    <hyperlink ref="B43" location="A4.08" display="A4.08" xr:uid="{C035910F-2885-4F9D-95C6-F42A65EC6E05}"/>
    <hyperlink ref="H43" location="MV4.08" display="MV4.08" xr:uid="{1E9D1BB2-4565-41B0-A6F4-BD147B14B6F8}"/>
    <hyperlink ref="O43" location="M4.08" display="M4.08" xr:uid="{989F41F0-ED2A-4900-A03F-DDB049DD5687}"/>
    <hyperlink ref="B45" location="A5.01" display="A5.01" xr:uid="{C405D086-4F8F-4CAD-A208-5669D378E5B6}"/>
    <hyperlink ref="H45" location="MV5.01" display="MV5.01" xr:uid="{975E2661-D949-466B-92AE-8824F305F87A}"/>
    <hyperlink ref="O45" location="M5.01" display="M5.01" xr:uid="{549A04A8-288D-493F-A285-2C3D43BC85E5}"/>
    <hyperlink ref="B46" location="A5.02" display="A5.02" xr:uid="{DD58E059-12CA-469B-81F9-7466A782FC46}"/>
    <hyperlink ref="H46" location="MV5.02" display="MV5.02" xr:uid="{3F81A09B-3A42-4179-A248-565056A8D74C}"/>
    <hyperlink ref="O46" location="M5.02" display="M5.02" xr:uid="{60E02079-7729-4999-947D-3FCF16AA9DA2}"/>
    <hyperlink ref="B47" location="A5.03" display="A5.03" xr:uid="{A0610E95-90CD-47B6-92B0-414C9D2CE61E}"/>
    <hyperlink ref="H47" location="MV5.03" display="MV5.03" xr:uid="{A2EFC152-249F-4631-852D-9EFA58A9BDAE}"/>
    <hyperlink ref="O47" location="M5.03" display="M5.03" xr:uid="{36D25DFD-BF7C-4AE0-B608-ABDEE2B61679}"/>
    <hyperlink ref="B49" location="A6.01" display="A6.01" xr:uid="{DEF033B0-887D-450A-8BA8-023666E5435D}"/>
    <hyperlink ref="B50" location="A6.02" display="A6.02" xr:uid="{1D6E1588-C0CB-4866-89E8-3127BDDC4F4F}"/>
    <hyperlink ref="B51" location="A6.03" display="A6.03" xr:uid="{E31DCA55-2E7A-46B6-AD66-DA87B5A4EE9A}"/>
    <hyperlink ref="B52" location="A6.04" display="A6.04" xr:uid="{69FCD734-4B92-4E47-BA19-BEA224E425E4}"/>
    <hyperlink ref="B53" location="A6.05" display="A6.05" xr:uid="{995DB553-AD96-49E6-8D9E-10FAEDFCDD0E}"/>
    <hyperlink ref="B54" location="A6.06" display="A6.06" xr:uid="{32E2E0D7-FBD6-45B9-AF63-E82E919673FD}"/>
    <hyperlink ref="B55" location="A6.07" display="A6.07" xr:uid="{8F511084-F8DE-47C6-9EDE-AED00B693918}"/>
    <hyperlink ref="H49" location="MV6.01" display="MV6.01" xr:uid="{097987A6-CC13-4E29-9D98-6845F4AB858D}"/>
    <hyperlink ref="H50" location="MV6.02" display="MV6.02" xr:uid="{A29ED1C4-A280-4536-8421-DD63DC15AB9A}"/>
    <hyperlink ref="H51" location="MV6.03" display="MV6.03" xr:uid="{D0180DB8-FC6D-4B61-8A65-068819F3C450}"/>
    <hyperlink ref="H52" location="MV6.04" display="MV6.04" xr:uid="{54F6CD41-CBDF-418B-8ABD-BF208FC15AD2}"/>
    <hyperlink ref="H53" location="MV6.05" display="MV6.05" xr:uid="{F2EAC3B2-67A5-4E91-A04A-7BF824A0BBAA}"/>
    <hyperlink ref="H54" location="MV6.06" display="MV6.06" xr:uid="{F2A83C81-B7BD-4C55-BBFC-9AFB73DF6DC6}"/>
    <hyperlink ref="H55" location="MV6.07" display="MV6.07" xr:uid="{CD5EE82A-E69F-47C4-911A-0841AB359BD1}"/>
    <hyperlink ref="O49" location="M6.01" display="M6.01" xr:uid="{86774EC6-DD5E-474D-9237-CB5BBF347EAE}"/>
    <hyperlink ref="O50" location="M6.02" display="M6.02" xr:uid="{03464733-2758-43D1-9994-79DFD25764FD}"/>
    <hyperlink ref="O51" location="M6.03" display="M6.03" xr:uid="{AC1D0F5B-9588-4FF4-A8A5-76FB952914C0}"/>
    <hyperlink ref="O52" location="M6.04" display="M6.04" xr:uid="{2E15FBDB-3504-4E5B-AE16-88FCD155BE59}"/>
    <hyperlink ref="O53" location="M6.05" display="M6.05" xr:uid="{F057888B-DD6F-461B-9A93-A40B2E19D462}"/>
    <hyperlink ref="O54" location="M6.06" display="M6.06" xr:uid="{F6F74178-8017-4748-A005-41B2CAE524C5}"/>
    <hyperlink ref="O55" location="M6.07" display="M6.07" xr:uid="{A327C404-7C77-4F04-AF9C-6E47FFC14CA9}"/>
    <hyperlink ref="B57" location="A7.01" display="A7.01" xr:uid="{E0F90BBB-8584-457A-854F-805EADA47770}"/>
    <hyperlink ref="B58" location="A7.02" display="A7.02" xr:uid="{D48214DB-FADF-4B71-8F80-D15F821305C7}"/>
    <hyperlink ref="B59" location="A7.03" display="A7.03" xr:uid="{E40706B0-8921-49DD-BD3D-79F4E70F9D4C}"/>
    <hyperlink ref="B60" location="A7.04" display="A7.04" xr:uid="{E92734C2-B462-40EB-B45A-DF9FFCCE4174}"/>
    <hyperlink ref="H57" location="MV7.01" display="MV7.01" xr:uid="{7436BB78-079F-4D13-992C-B4AF1D0000A2}"/>
    <hyperlink ref="H58" location="MV7.02" display="MV7.02" xr:uid="{3478EAA6-2FA4-44B1-93B1-1CF37565E6BC}"/>
    <hyperlink ref="H59" location="MV7.03" display="MV7.03" xr:uid="{BAC4F9D8-7A57-4255-95EB-C19D47BB5E76}"/>
    <hyperlink ref="H60" location="MV7.04" display="MV7.04" xr:uid="{6727D2B3-61D9-407D-AA2F-2A33BB42004B}"/>
    <hyperlink ref="O57" location="M7.01" display="M7.01" xr:uid="{D3BF23A0-21C7-4216-A7A3-C0B42B48F436}"/>
    <hyperlink ref="O58" location="M7.02" display="M7.02" xr:uid="{C3B696A6-6B29-4631-B32B-B2BDA93857E2}"/>
    <hyperlink ref="O59" location="M7.03" display="M7.03" xr:uid="{BC7A81B5-C637-4D15-8720-12706D0E62EC}"/>
    <hyperlink ref="O60" location="M7.04" display="M7.04" xr:uid="{750C8A14-B44B-40A2-A898-5FA8E3C36377}"/>
    <hyperlink ref="B62" location="A8.01" display="A8.01" xr:uid="{1A3D9BF0-78AC-4A37-8242-311962C1C782}"/>
    <hyperlink ref="B63" location="A8.02" display="A8.02" xr:uid="{1EBA9542-79DC-4CB4-A517-9C8A9D7A29D5}"/>
    <hyperlink ref="B64" location="A8.03" display="A8.03" xr:uid="{C663DEA0-171F-47FB-8342-178D57869852}"/>
    <hyperlink ref="B65" location="A8.04" display="A8.04" xr:uid="{761D2D13-DF3D-4CD6-9AF5-7D7E83E628C1}"/>
    <hyperlink ref="H62" location="MV8.01" display="MV8.01" xr:uid="{F49C847F-0E5C-401E-8BD3-EDD45F857E30}"/>
    <hyperlink ref="H63" location="MV8.02" display="MV8.02" xr:uid="{6F5A04CC-177B-46BD-845E-C89069F0FC30}"/>
    <hyperlink ref="H64" location="MV8.03" display="MV8.03" xr:uid="{9F1B64FA-64BC-44E8-9A6F-E823FC056335}"/>
    <hyperlink ref="H65" location="MV8.04" display="MV8.04" xr:uid="{223A1830-27FF-4131-B206-87DA68E51D1A}"/>
    <hyperlink ref="O62" location="M8.01" display="M8.01" xr:uid="{9F165ABE-22F0-432C-AA88-D02E59155228}"/>
    <hyperlink ref="O63" location="M8.02" display="M8.02" xr:uid="{2159F1BA-EC7B-4CC5-B02A-2DF972B93609}"/>
    <hyperlink ref="O64" location="M8.03" display="M8.03" xr:uid="{0A00667F-E132-4F9B-9CF8-D77AA3A29612}"/>
    <hyperlink ref="O65" location="M8.04" display="M8.04" xr:uid="{0F4D89D4-0DBE-48E2-82B1-005DD50A4625}"/>
    <hyperlink ref="B67" location="A9.01" display="A9.01" xr:uid="{4196776D-23AA-48F1-AF84-627768D2C875}"/>
    <hyperlink ref="B68" location="A9.02" display="A9.02" xr:uid="{6BB66F1D-F485-489E-AC6A-2C5BDA4A657D}"/>
    <hyperlink ref="B69" location="A9.03" display="A9.03" xr:uid="{5C28E944-3290-4C70-AC97-B6A1EE33828E}"/>
    <hyperlink ref="B70" location="A9.04" display="A9.04" xr:uid="{34B455A0-D608-4391-8038-626064509219}"/>
    <hyperlink ref="B72" location="A10.01" display="A10.01" xr:uid="{6A75A668-9DD6-446A-B542-1E89B23B8333}"/>
    <hyperlink ref="B73" location="A10.02" display="A10.02" xr:uid="{A1CD0D17-B2E6-4235-9ED3-9EB33F20DEA1}"/>
    <hyperlink ref="B74" location="A10.03" display="A10.03" xr:uid="{A18A9D0F-48B8-4C51-A94E-B6CF4562AD76}"/>
    <hyperlink ref="B76" location="A11.01" display="A11.01" xr:uid="{32120DCF-6EA1-446D-9C75-1FB539ADF754}"/>
    <hyperlink ref="B78" location="A12.01" display="A12.01" xr:uid="{D652B172-C137-4DDE-8787-0AA689DE0301}"/>
    <hyperlink ref="B79" location="A12.02" display="A12.02" xr:uid="{FE9C8431-E3E2-47D5-AD5A-0D3DD03895A7}"/>
    <hyperlink ref="B80" location="A12.03" display="A12.03" xr:uid="{4BDB7AD3-05C7-44D3-8D77-34DCDDC12F25}"/>
    <hyperlink ref="B81" location="A12.04" display="A12.04" xr:uid="{B9C9A361-DE9A-41F3-B9FE-336C9C4FDFE7}"/>
    <hyperlink ref="B82" location="A12.05" display="A12.05" xr:uid="{6E99F8B5-0101-412B-8218-B4963D806474}"/>
    <hyperlink ref="B83" location="A12.06" display="A12.06" xr:uid="{E142CCC7-2248-4491-9981-811CFD7483D7}"/>
    <hyperlink ref="B84" location="A12.08" display="A12.08" xr:uid="{B952AF48-9B72-4E10-9709-4081F4EA677D}"/>
    <hyperlink ref="B85" location="A12.09" display="A12.09" xr:uid="{B6A696D4-8FB1-44D0-BCC4-812B0D9CD619}"/>
    <hyperlink ref="B86" location="A12.10" display="A12.10" xr:uid="{4CC5BEA5-9A89-4BEB-9E27-CCB52EEDBF43}"/>
    <hyperlink ref="H67" location="MV9.01" display="MV9.01" xr:uid="{C05A05A0-138B-4D71-B5D4-749C6BDA8320}"/>
    <hyperlink ref="H68" location="MV9.02" display="MV9.02" xr:uid="{67E91BCF-640D-4A30-A76E-3055876AC533}"/>
    <hyperlink ref="H69" location="MV9.03" display="MV9.03" xr:uid="{A1C280EE-59E3-49E9-8CA5-6AA6C24BAC2C}"/>
    <hyperlink ref="H70" location="MV9.04" display="MV9.04" xr:uid="{ACFE5B06-FDF5-40ED-ACED-B5387526C3C6}"/>
    <hyperlink ref="H72" location="MV10.01" display="MV10.01" xr:uid="{1766AA5A-13DB-4AA3-ADE6-7DE659477023}"/>
    <hyperlink ref="H73" location="MV10.02" display="MV10.02" xr:uid="{1C213BF0-1C76-4E26-8DD6-3AF5C539DFBE}"/>
    <hyperlink ref="H74" location="MV10.03" display="MV10.03" xr:uid="{3DA07844-C589-461D-9690-D9E455BF591F}"/>
    <hyperlink ref="H76" location="MV11.01" display="MV11.01" xr:uid="{5578A21B-BB5F-403E-86EE-971971E111EF}"/>
    <hyperlink ref="O67" location="M9.01" display="M9.01" xr:uid="{D1001B4B-16F4-4DDB-B0F3-E7D4B61B1501}"/>
    <hyperlink ref="O68" location="M9.02" display="M9.02" xr:uid="{64349A3D-2963-4B02-B409-9989D3DB5DAF}"/>
    <hyperlink ref="O69" location="M9.03" display="M9.03" xr:uid="{DEC48904-6BC2-4DAD-A7DC-1D509002DD50}"/>
    <hyperlink ref="O70" location="M9.04" display="M9.04" xr:uid="{DEFB676A-3CF5-4E46-9FBC-6C4A11A6A346}"/>
    <hyperlink ref="O72" location="M10.01" display="M10.01" xr:uid="{131E9166-2A04-4109-8055-5A5E65274243}"/>
    <hyperlink ref="O73" location="M10.02" display="M10.02" xr:uid="{97EDD69E-B208-4993-8AF5-D809134DEA61}"/>
    <hyperlink ref="O74" location="M10.03" display="M10.03" xr:uid="{8F1AA9A3-3D6A-4B7A-B02F-C480B5D47389}"/>
    <hyperlink ref="O76" location="M11.01" display="M11.01" xr:uid="{AF0CD296-FFF7-4356-8D3D-28EDC9F53D73}"/>
    <hyperlink ref="O78" location="M12.01" display="M12.01" xr:uid="{C158C4BC-95E5-4BAD-B008-B7617BE83186}"/>
    <hyperlink ref="O79" location="M12.02" display="M12.02" xr:uid="{941EF77B-B78A-4951-89C7-F898424488DB}"/>
    <hyperlink ref="O80" location="M12.03" display="M12.03" xr:uid="{E99B881E-2D4F-4A5A-AD37-1F3562B27E4B}"/>
    <hyperlink ref="O81" location="M12.04" display="M12.04" xr:uid="{1C7D8988-5839-43C6-877A-E221B61237A0}"/>
    <hyperlink ref="O82" location="M12.05" display="M12.05" xr:uid="{6042DF7A-A030-432A-9CE0-2BF568D38C1B}"/>
    <hyperlink ref="O83" location="M12.06" display="M12.06" xr:uid="{5DAB20C5-DADA-49E0-B19F-93CDDC62EEC5}"/>
    <hyperlink ref="O84" location="M12.08" display="M12.08" xr:uid="{3509B775-0E43-4A3A-AB50-7E46691D5CCD}"/>
    <hyperlink ref="O85" location="M12.09" display="M12.09" xr:uid="{15FF35A4-648B-44B6-99DF-6DE4F8AB0E90}"/>
    <hyperlink ref="O86" location="M12.10" display="M12.10" xr:uid="{A6B76188-3843-4C25-B7E1-0092289A0BF7}"/>
    <hyperlink ref="O88" location="M13.01" display="M13.01" xr:uid="{76BB42D3-8590-42EE-BDAE-F0BE657CF434}"/>
    <hyperlink ref="O89" location="M13.02" display="M13.02" xr:uid="{24308B67-A239-4F98-8E3C-785FAA831C77}"/>
    <hyperlink ref="O90" location="M13.03" display="M13.03" xr:uid="{43D3D897-C11C-406D-BDF8-A6AE844F3E72}"/>
    <hyperlink ref="O91" location="M13.04" display="M13.04" xr:uid="{1F164FF0-5553-4D32-9394-7D9DCEC923B8}"/>
    <hyperlink ref="O92" location="M13.05" display="M13.05" xr:uid="{C0A8A122-C555-4C04-9286-239703E41AA6}"/>
    <hyperlink ref="O93" location="M13.06" display="M13.06" xr:uid="{9AFD9B0B-60D2-4FF2-8982-AB4159D6F34A}"/>
    <hyperlink ref="O94" location="M13.07" display="M13.07" xr:uid="{25546503-6BCE-4FB5-931E-87CEB2A70F41}"/>
    <hyperlink ref="O95" location="M13.08" display="M13.08" xr:uid="{47E04060-1385-44CC-841E-ECE09162A848}"/>
    <hyperlink ref="O96" location="M13.09" display="M13.09" xr:uid="{65026DC2-0C98-468F-A1AA-D6B915CEE1CC}"/>
    <hyperlink ref="O97" location="M13.10" display="M13.10" xr:uid="{B09D9DFA-14B2-48F5-A553-DAC493829D8F}"/>
    <hyperlink ref="O98" location="M13.11" display="M13.11" xr:uid="{7938A8FC-2699-45D1-855E-83298073E2A0}"/>
    <hyperlink ref="O99" location="M13.12" display="M13.12" xr:uid="{9A162C52-B692-47DA-B7B5-F2EA45F73FD2}"/>
    <hyperlink ref="O102" location="M14.01.1" display="M14.01.1" xr:uid="{84E9C235-267B-404D-B4A0-2945A3F8D2B1}"/>
    <hyperlink ref="O103" location="M14.01.2" display="M14.01.2" xr:uid="{E49CD474-1C9B-4DAE-A00C-61FE0A0CBA3C}"/>
    <hyperlink ref="O105" location="M14.02.1" display="M14.02.1" xr:uid="{02C76350-3F70-43D4-8025-7A502131C020}"/>
    <hyperlink ref="O106" location="M14.02.2" display="M14.02.2" xr:uid="{7E1C247E-3E9E-4504-AC97-C75934FFE98C}"/>
    <hyperlink ref="O107" location="M14.02.3" display="M14.02.3" xr:uid="{06EB5223-AEB3-42E0-8FB3-11180D1B2FBA}"/>
    <hyperlink ref="O109" location="M14.03.1" display="M14.03.1" xr:uid="{659BE97D-271A-464F-AF68-E546347BD5D3}"/>
    <hyperlink ref="B102" location="A14.01.1" display="14.01.1" xr:uid="{ED968A05-140A-4205-91C0-B33B801C4C41}"/>
    <hyperlink ref="B103" location="A14.01.2" display="14.01.2" xr:uid="{06AAB76A-FB52-4D03-9896-275833A9EB4C}"/>
    <hyperlink ref="B105" location="a14.02.1" display="14.02.1" xr:uid="{DDCDF6BB-67F1-4454-8428-10CE63802A19}"/>
    <hyperlink ref="B106" location="a14.02.2" display="14.02.2" xr:uid="{A2DA07E0-35E3-4ADC-8904-23AE2B8EF1EB}"/>
    <hyperlink ref="B107" location="a14.02.3" display="14.02.3" xr:uid="{F7EB4C9E-69E8-49A0-B8EB-76E9B1472B3D}"/>
    <hyperlink ref="B109" location="a14.03.1" display="14.03.1" xr:uid="{B8BDFE49-2F72-428B-9298-BC3C7550F845}"/>
    <hyperlink ref="B111" location="A14.04.1" display="14.04.1" xr:uid="{226DDD90-6F97-4245-9C73-D7BC89BD75BA}"/>
    <hyperlink ref="B112" location="A14.04.2" display="14.04.2" xr:uid="{2717C66D-C733-4DEF-A610-6685DEBE3776}"/>
  </hyperlinks>
  <printOptions horizontalCentered="1" verticalCentered="1"/>
  <pageMargins left="0.25" right="0.25" top="0.75" bottom="0.75" header="0.3" footer="0.3"/>
  <pageSetup paperSize="9" scale="54" fitToHeight="0" orientation="landscape" r:id="rId1"/>
  <rowBreaks count="1" manualBreakCount="1">
    <brk id="83" min="1" max="18"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D23CAC-9131-4424-957F-40D7CBB5ECE2}">
  <sheetPr>
    <tabColor rgb="FF92D050"/>
  </sheetPr>
  <dimension ref="A1:U130"/>
  <sheetViews>
    <sheetView zoomScale="70" zoomScaleNormal="70" workbookViewId="0">
      <selection activeCell="A4" sqref="A1:XFD1048576"/>
    </sheetView>
  </sheetViews>
  <sheetFormatPr baseColWidth="10" defaultColWidth="10.85546875" defaultRowHeight="15.75" outlineLevelCol="1" x14ac:dyDescent="0.25"/>
  <cols>
    <col min="1" max="1" width="8.5703125" style="718" customWidth="1"/>
    <col min="2" max="2" width="13.5703125" style="448" customWidth="1"/>
    <col min="3" max="3" width="10.85546875" style="449" hidden="1" customWidth="1"/>
    <col min="4" max="4" width="15.5703125" style="449" hidden="1" customWidth="1"/>
    <col min="5" max="5" width="18.140625" style="449" hidden="1" customWidth="1"/>
    <col min="6" max="6" width="97.42578125" style="449" customWidth="1"/>
    <col min="7" max="7" width="9.85546875" style="448" customWidth="1"/>
    <col min="8" max="8" width="13.85546875" style="547" customWidth="1"/>
    <col min="9" max="9" width="21" style="449" customWidth="1" outlineLevel="1"/>
    <col min="10" max="10" width="24" style="451" customWidth="1" outlineLevel="1"/>
    <col min="11" max="11" width="18.7109375" style="547" customWidth="1"/>
    <col min="12" max="12" width="24" style="451" customWidth="1"/>
    <col min="13" max="13" width="18.7109375" style="547" hidden="1" customWidth="1"/>
    <col min="14" max="14" width="24" style="451" hidden="1" customWidth="1" outlineLevel="1"/>
    <col min="15" max="15" width="18.7109375" style="547" hidden="1" customWidth="1" collapsed="1"/>
    <col min="16" max="16" width="24" style="451" hidden="1" customWidth="1" outlineLevel="1"/>
    <col min="17" max="17" width="18.7109375" style="547" customWidth="1" collapsed="1"/>
    <col min="18" max="18" width="24" style="451" bestFit="1" customWidth="1"/>
    <col min="20" max="20" width="14.85546875" bestFit="1" customWidth="1"/>
    <col min="21" max="21" width="20" customWidth="1"/>
  </cols>
  <sheetData>
    <row r="1" spans="1:18" ht="19.350000000000001" customHeight="1" x14ac:dyDescent="0.25">
      <c r="A1" s="673"/>
      <c r="H1" s="450"/>
      <c r="K1" s="450"/>
      <c r="M1" s="653"/>
      <c r="O1" s="450"/>
      <c r="Q1" s="450"/>
    </row>
    <row r="2" spans="1:18" ht="28.5" customHeight="1" x14ac:dyDescent="0.25">
      <c r="A2" s="674"/>
      <c r="B2" s="1010"/>
      <c r="C2" s="1011"/>
      <c r="D2" s="1011"/>
      <c r="E2" s="1011"/>
      <c r="F2" s="1011"/>
      <c r="G2" s="1011"/>
      <c r="H2" s="1011"/>
      <c r="I2" s="453"/>
      <c r="J2" s="454"/>
      <c r="K2"/>
      <c r="L2" s="2"/>
      <c r="M2" s="2"/>
      <c r="N2" s="2"/>
      <c r="O2" s="2"/>
      <c r="P2" s="2"/>
      <c r="Q2" s="2"/>
      <c r="R2" s="2"/>
    </row>
    <row r="3" spans="1:18" ht="24.75" customHeight="1" x14ac:dyDescent="0.25">
      <c r="A3" s="673"/>
      <c r="B3" s="1011"/>
      <c r="C3" s="1011"/>
      <c r="D3" s="1011"/>
      <c r="E3" s="1011"/>
      <c r="F3" s="1011"/>
      <c r="G3" s="1011"/>
      <c r="H3" s="1011"/>
      <c r="I3" s="453"/>
      <c r="J3" s="675"/>
      <c r="K3"/>
      <c r="L3" s="2"/>
      <c r="M3" s="2"/>
      <c r="N3" s="2"/>
      <c r="O3" s="2"/>
      <c r="P3" s="2"/>
      <c r="Q3" s="2"/>
      <c r="R3" s="2"/>
    </row>
    <row r="4" spans="1:18" ht="35.1" customHeight="1" x14ac:dyDescent="0.25">
      <c r="A4" s="673"/>
      <c r="B4" s="1011"/>
      <c r="C4" s="1011"/>
      <c r="D4" s="1011"/>
      <c r="E4" s="1011"/>
      <c r="F4" s="1011"/>
      <c r="G4" s="1011"/>
      <c r="H4" s="1011"/>
      <c r="I4" s="457"/>
      <c r="J4" s="458"/>
      <c r="K4" s="2"/>
      <c r="L4" s="2"/>
      <c r="M4" s="2"/>
      <c r="N4" s="2"/>
      <c r="O4" s="2"/>
      <c r="P4" s="2"/>
      <c r="Q4" s="2"/>
      <c r="R4" s="2"/>
    </row>
    <row r="5" spans="1:18" x14ac:dyDescent="0.25">
      <c r="A5" s="673"/>
      <c r="H5" s="450"/>
      <c r="K5" s="2"/>
      <c r="L5" s="2"/>
      <c r="M5" s="2"/>
      <c r="N5" s="2"/>
      <c r="O5" s="2"/>
      <c r="P5" s="2"/>
      <c r="Q5" s="2"/>
      <c r="R5" s="2"/>
    </row>
    <row r="6" spans="1:18" s="2" customFormat="1" ht="34.700000000000003" customHeight="1" x14ac:dyDescent="0.25">
      <c r="A6" s="673"/>
      <c r="B6" s="743"/>
      <c r="C6" s="743"/>
      <c r="D6" s="1012"/>
      <c r="E6" s="1012"/>
      <c r="F6" s="745"/>
      <c r="G6" s="1013"/>
      <c r="H6" s="1013"/>
      <c r="I6" s="1013"/>
      <c r="J6" s="1013"/>
    </row>
    <row r="7" spans="1:18" x14ac:dyDescent="0.25">
      <c r="A7" s="673"/>
      <c r="H7" s="450"/>
      <c r="K7" s="450"/>
      <c r="M7" s="450"/>
      <c r="O7" s="450"/>
      <c r="Q7" s="450"/>
    </row>
    <row r="8" spans="1:18" x14ac:dyDescent="0.25">
      <c r="A8" s="673"/>
      <c r="B8" s="999"/>
      <c r="C8" s="999"/>
      <c r="D8" s="999"/>
      <c r="E8" s="999"/>
      <c r="F8" s="999"/>
      <c r="G8" s="999"/>
      <c r="H8" s="999"/>
      <c r="I8" s="999"/>
      <c r="J8" s="999"/>
      <c r="K8" s="993"/>
      <c r="L8" s="993"/>
      <c r="M8" s="993"/>
      <c r="N8" s="993"/>
      <c r="O8" s="993"/>
      <c r="P8" s="993"/>
      <c r="Q8" s="993"/>
      <c r="R8" s="993"/>
    </row>
    <row r="9" spans="1:18" x14ac:dyDescent="0.25">
      <c r="A9" s="673"/>
      <c r="B9" s="997"/>
      <c r="C9" s="997"/>
      <c r="D9" s="997"/>
      <c r="E9" s="997"/>
      <c r="F9" s="997"/>
      <c r="G9" s="997"/>
      <c r="H9" s="995"/>
      <c r="I9" s="998"/>
      <c r="J9" s="996"/>
      <c r="K9" s="994"/>
      <c r="L9" s="996"/>
      <c r="M9" s="994"/>
      <c r="N9" s="996"/>
      <c r="O9" s="994"/>
      <c r="P9" s="996"/>
      <c r="Q9" s="994"/>
      <c r="R9" s="996"/>
    </row>
    <row r="10" spans="1:18" x14ac:dyDescent="0.25">
      <c r="A10" s="673"/>
      <c r="B10" s="997"/>
      <c r="C10" s="997"/>
      <c r="D10" s="578"/>
      <c r="E10" s="579"/>
      <c r="F10" s="997"/>
      <c r="G10" s="997"/>
      <c r="H10" s="995"/>
      <c r="I10" s="998"/>
      <c r="J10" s="996"/>
      <c r="K10" s="995"/>
      <c r="L10" s="996"/>
      <c r="M10" s="995"/>
      <c r="N10" s="996"/>
      <c r="O10" s="995"/>
      <c r="P10" s="996"/>
      <c r="Q10" s="995"/>
      <c r="R10" s="996"/>
    </row>
    <row r="11" spans="1:18" x14ac:dyDescent="0.25">
      <c r="A11" s="673"/>
      <c r="B11" s="580"/>
      <c r="C11" s="580"/>
      <c r="D11" s="580"/>
      <c r="E11" s="581"/>
      <c r="F11" s="676"/>
      <c r="G11" s="677"/>
      <c r="H11" s="677"/>
      <c r="I11" s="677"/>
      <c r="J11" s="677"/>
      <c r="K11" s="677"/>
      <c r="L11" s="677"/>
      <c r="M11" s="677"/>
      <c r="N11" s="677"/>
      <c r="O11" s="677"/>
      <c r="P11" s="677"/>
      <c r="Q11" s="677"/>
      <c r="R11" s="678"/>
    </row>
    <row r="12" spans="1:18" x14ac:dyDescent="0.25">
      <c r="A12" s="673"/>
      <c r="B12" s="582"/>
      <c r="C12" s="583"/>
      <c r="D12" s="583"/>
      <c r="E12" s="583"/>
      <c r="F12" s="660"/>
      <c r="G12" s="660"/>
      <c r="H12" s="582"/>
      <c r="I12" s="582"/>
      <c r="J12" s="582"/>
      <c r="K12" s="582"/>
      <c r="L12" s="582"/>
      <c r="M12" s="660"/>
      <c r="N12" s="660"/>
      <c r="O12" s="660"/>
      <c r="P12" s="582"/>
      <c r="Q12" s="660"/>
      <c r="R12" s="660"/>
    </row>
    <row r="13" spans="1:18" x14ac:dyDescent="0.25">
      <c r="A13" s="679"/>
      <c r="B13" s="474"/>
      <c r="C13" s="474"/>
      <c r="D13" s="474"/>
      <c r="E13" s="474"/>
      <c r="F13" s="475"/>
      <c r="G13" s="474"/>
      <c r="H13" s="551"/>
      <c r="I13" s="552"/>
      <c r="J13" s="552"/>
      <c r="K13" s="551"/>
      <c r="L13" s="552"/>
      <c r="M13" s="551"/>
      <c r="N13" s="552"/>
      <c r="O13" s="551"/>
      <c r="P13" s="552"/>
      <c r="Q13" s="551"/>
      <c r="R13" s="552"/>
    </row>
    <row r="14" spans="1:18" x14ac:dyDescent="0.25">
      <c r="A14" s="679"/>
      <c r="B14" s="474"/>
      <c r="C14" s="474"/>
      <c r="D14" s="474"/>
      <c r="E14" s="474"/>
      <c r="F14" s="475"/>
      <c r="G14" s="474"/>
      <c r="H14" s="551"/>
      <c r="I14" s="552"/>
      <c r="J14" s="552"/>
      <c r="K14" s="551"/>
      <c r="L14" s="552"/>
      <c r="M14" s="551"/>
      <c r="N14" s="552"/>
      <c r="O14" s="551"/>
      <c r="P14" s="552"/>
      <c r="Q14" s="551"/>
      <c r="R14" s="552"/>
    </row>
    <row r="15" spans="1:18" x14ac:dyDescent="0.25">
      <c r="A15" s="679"/>
      <c r="B15" s="474"/>
      <c r="C15" s="474"/>
      <c r="D15" s="474"/>
      <c r="E15" s="474"/>
      <c r="F15" s="475"/>
      <c r="G15" s="474"/>
      <c r="H15" s="551"/>
      <c r="I15" s="552"/>
      <c r="J15" s="552"/>
      <c r="K15" s="551"/>
      <c r="L15" s="552"/>
      <c r="M15" s="551"/>
      <c r="N15" s="552"/>
      <c r="O15" s="551"/>
      <c r="P15" s="552"/>
      <c r="Q15" s="551"/>
      <c r="R15" s="552"/>
    </row>
    <row r="16" spans="1:18" x14ac:dyDescent="0.25">
      <c r="A16" s="679"/>
      <c r="B16" s="474"/>
      <c r="C16" s="474"/>
      <c r="D16" s="474"/>
      <c r="E16" s="474"/>
      <c r="F16" s="680"/>
      <c r="G16" s="474"/>
      <c r="H16" s="551"/>
      <c r="I16" s="552"/>
      <c r="J16" s="552"/>
      <c r="K16" s="551"/>
      <c r="L16" s="552"/>
      <c r="M16" s="551"/>
      <c r="N16" s="552"/>
      <c r="O16" s="551"/>
      <c r="P16" s="552"/>
      <c r="Q16" s="551"/>
      <c r="R16" s="552"/>
    </row>
    <row r="17" spans="1:21" x14ac:dyDescent="0.25">
      <c r="A17" s="679"/>
      <c r="B17" s="474"/>
      <c r="C17" s="474"/>
      <c r="D17" s="474"/>
      <c r="E17" s="474"/>
      <c r="F17" s="680"/>
      <c r="G17" s="474"/>
      <c r="H17" s="551"/>
      <c r="I17" s="552"/>
      <c r="J17" s="552"/>
      <c r="K17" s="551"/>
      <c r="L17" s="552"/>
      <c r="M17" s="551"/>
      <c r="N17" s="552"/>
      <c r="O17" s="551"/>
      <c r="P17" s="552"/>
      <c r="Q17" s="551"/>
      <c r="R17" s="552"/>
    </row>
    <row r="18" spans="1:21" x14ac:dyDescent="0.25">
      <c r="A18" s="679"/>
      <c r="B18" s="474"/>
      <c r="C18" s="474"/>
      <c r="D18" s="474"/>
      <c r="E18" s="474"/>
      <c r="F18" s="477"/>
      <c r="G18" s="474"/>
      <c r="H18" s="551"/>
      <c r="I18" s="552"/>
      <c r="J18" s="552"/>
      <c r="K18" s="551"/>
      <c r="L18" s="552"/>
      <c r="M18" s="551"/>
      <c r="N18" s="552"/>
      <c r="O18" s="551"/>
      <c r="P18" s="552"/>
      <c r="Q18" s="551"/>
      <c r="R18" s="552"/>
    </row>
    <row r="19" spans="1:21" x14ac:dyDescent="0.25">
      <c r="A19" s="679"/>
      <c r="B19" s="474"/>
      <c r="C19" s="474"/>
      <c r="D19" s="474"/>
      <c r="E19" s="474"/>
      <c r="F19" s="475"/>
      <c r="G19" s="474"/>
      <c r="H19" s="551"/>
      <c r="I19" s="552"/>
      <c r="J19" s="552"/>
      <c r="K19" s="551"/>
      <c r="L19" s="552"/>
      <c r="M19" s="551"/>
      <c r="N19" s="552"/>
      <c r="O19" s="551"/>
      <c r="P19" s="552"/>
      <c r="Q19" s="551"/>
      <c r="R19" s="552"/>
    </row>
    <row r="20" spans="1:21" x14ac:dyDescent="0.25">
      <c r="A20" s="679"/>
      <c r="B20" s="474"/>
      <c r="C20" s="681"/>
      <c r="D20" s="681"/>
      <c r="E20" s="681"/>
      <c r="F20" s="475"/>
      <c r="G20" s="474"/>
      <c r="H20" s="551"/>
      <c r="I20" s="552"/>
      <c r="J20" s="552"/>
      <c r="K20" s="551"/>
      <c r="L20" s="552"/>
      <c r="M20" s="551"/>
      <c r="N20" s="552"/>
      <c r="O20" s="551"/>
      <c r="P20" s="552"/>
      <c r="Q20" s="551"/>
      <c r="R20" s="552"/>
    </row>
    <row r="21" spans="1:21" x14ac:dyDescent="0.25">
      <c r="A21" s="679"/>
      <c r="B21" s="580"/>
      <c r="C21" s="580"/>
      <c r="D21" s="580"/>
      <c r="E21" s="581"/>
      <c r="F21" s="682"/>
      <c r="G21" s="683"/>
      <c r="H21" s="683"/>
      <c r="I21" s="683"/>
      <c r="J21" s="683"/>
      <c r="K21" s="683"/>
      <c r="L21" s="683"/>
      <c r="M21" s="683"/>
      <c r="N21" s="683"/>
      <c r="O21" s="683"/>
      <c r="P21" s="683"/>
      <c r="Q21" s="683"/>
      <c r="R21" s="684"/>
    </row>
    <row r="22" spans="1:21" x14ac:dyDescent="0.25">
      <c r="A22" s="673"/>
      <c r="B22" s="582"/>
      <c r="C22" s="583"/>
      <c r="D22" s="583"/>
      <c r="E22" s="583"/>
      <c r="F22" s="660"/>
      <c r="G22" s="660"/>
      <c r="H22" s="582"/>
      <c r="I22" s="582"/>
      <c r="J22" s="582"/>
      <c r="K22" s="582"/>
      <c r="L22" s="582"/>
      <c r="M22" s="660"/>
      <c r="N22" s="660"/>
      <c r="O22" s="660"/>
      <c r="P22" s="582"/>
      <c r="Q22" s="660"/>
      <c r="R22" s="660"/>
    </row>
    <row r="23" spans="1:21" x14ac:dyDescent="0.25">
      <c r="A23" s="679"/>
      <c r="B23" s="685"/>
      <c r="C23" s="474"/>
      <c r="D23" s="474"/>
      <c r="E23" s="474"/>
      <c r="F23" s="680"/>
      <c r="G23" s="487"/>
      <c r="H23" s="686"/>
      <c r="I23" s="552"/>
      <c r="J23" s="552"/>
      <c r="K23" s="551"/>
      <c r="L23" s="552"/>
      <c r="M23" s="551"/>
      <c r="N23" s="552"/>
      <c r="O23" s="551"/>
      <c r="P23" s="552"/>
      <c r="Q23" s="551"/>
      <c r="R23" s="552"/>
      <c r="U23" s="657"/>
    </row>
    <row r="24" spans="1:21" x14ac:dyDescent="0.25">
      <c r="A24" s="679"/>
      <c r="B24" s="685"/>
      <c r="C24" s="474"/>
      <c r="D24" s="474"/>
      <c r="E24" s="474"/>
      <c r="F24" s="680"/>
      <c r="G24" s="487"/>
      <c r="H24" s="686"/>
      <c r="I24" s="552"/>
      <c r="J24" s="552"/>
      <c r="K24" s="551"/>
      <c r="L24" s="552"/>
      <c r="M24" s="551"/>
      <c r="N24" s="552"/>
      <c r="O24" s="551"/>
      <c r="P24" s="552"/>
      <c r="Q24" s="551"/>
      <c r="R24" s="552"/>
      <c r="U24" s="657"/>
    </row>
    <row r="25" spans="1:21" x14ac:dyDescent="0.25">
      <c r="A25" s="679"/>
      <c r="B25" s="685"/>
      <c r="C25" s="474"/>
      <c r="D25" s="474"/>
      <c r="E25" s="474"/>
      <c r="F25" s="680"/>
      <c r="G25" s="487"/>
      <c r="H25" s="686"/>
      <c r="I25" s="552"/>
      <c r="J25" s="552"/>
      <c r="K25" s="551"/>
      <c r="L25" s="552"/>
      <c r="M25" s="551"/>
      <c r="N25" s="552"/>
      <c r="O25" s="551"/>
      <c r="P25" s="552"/>
      <c r="Q25" s="551"/>
      <c r="R25" s="552"/>
      <c r="U25" s="657"/>
    </row>
    <row r="26" spans="1:21" x14ac:dyDescent="0.25">
      <c r="A26" s="679"/>
      <c r="B26" s="685"/>
      <c r="C26" s="474"/>
      <c r="D26" s="474"/>
      <c r="E26" s="474"/>
      <c r="F26" s="680"/>
      <c r="G26" s="487"/>
      <c r="H26" s="686"/>
      <c r="I26" s="552"/>
      <c r="J26" s="552"/>
      <c r="K26" s="551"/>
      <c r="L26" s="552"/>
      <c r="M26" s="551"/>
      <c r="N26" s="552"/>
      <c r="O26" s="551"/>
      <c r="P26" s="552"/>
      <c r="Q26" s="551"/>
      <c r="R26" s="552"/>
      <c r="U26" s="657"/>
    </row>
    <row r="27" spans="1:21" x14ac:dyDescent="0.25">
      <c r="A27" s="679"/>
      <c r="B27" s="685"/>
      <c r="C27" s="474"/>
      <c r="D27" s="474"/>
      <c r="E27" s="474"/>
      <c r="F27" s="680"/>
      <c r="G27" s="487"/>
      <c r="H27" s="686"/>
      <c r="I27" s="552"/>
      <c r="J27" s="552"/>
      <c r="K27" s="551"/>
      <c r="L27" s="552"/>
      <c r="M27" s="551"/>
      <c r="N27" s="552"/>
      <c r="O27" s="551"/>
      <c r="P27" s="552"/>
      <c r="Q27" s="551"/>
      <c r="R27" s="552"/>
      <c r="U27" s="657"/>
    </row>
    <row r="28" spans="1:21" x14ac:dyDescent="0.25">
      <c r="A28" s="679"/>
      <c r="B28" s="685"/>
      <c r="C28" s="474"/>
      <c r="D28" s="474"/>
      <c r="E28" s="474"/>
      <c r="F28" s="680"/>
      <c r="G28" s="487"/>
      <c r="H28" s="686"/>
      <c r="I28" s="552"/>
      <c r="J28" s="552"/>
      <c r="K28" s="551"/>
      <c r="L28" s="552"/>
      <c r="M28" s="551"/>
      <c r="N28" s="552"/>
      <c r="O28" s="551"/>
      <c r="P28" s="552"/>
      <c r="Q28" s="551"/>
      <c r="R28" s="552"/>
      <c r="U28" s="657"/>
    </row>
    <row r="29" spans="1:21" x14ac:dyDescent="0.25">
      <c r="A29" s="679"/>
      <c r="B29" s="687"/>
      <c r="C29" s="474"/>
      <c r="D29" s="474"/>
      <c r="E29" s="474"/>
      <c r="F29" s="680"/>
      <c r="G29" s="487"/>
      <c r="H29" s="686"/>
      <c r="I29" s="552"/>
      <c r="J29" s="552"/>
      <c r="K29" s="551"/>
      <c r="L29" s="552"/>
      <c r="M29" s="551"/>
      <c r="N29" s="552"/>
      <c r="O29" s="551"/>
      <c r="P29" s="552"/>
      <c r="Q29" s="551"/>
      <c r="R29" s="552"/>
    </row>
    <row r="30" spans="1:21" x14ac:dyDescent="0.25">
      <c r="A30" s="679"/>
      <c r="B30" s="687"/>
      <c r="C30" s="474"/>
      <c r="D30" s="474"/>
      <c r="E30" s="474"/>
      <c r="F30" s="680"/>
      <c r="G30" s="487"/>
      <c r="H30" s="686"/>
      <c r="I30" s="552"/>
      <c r="J30" s="552"/>
      <c r="K30" s="551"/>
      <c r="L30" s="552"/>
      <c r="M30" s="551"/>
      <c r="N30" s="552"/>
      <c r="O30" s="551"/>
      <c r="P30" s="552"/>
      <c r="Q30" s="551"/>
      <c r="R30" s="552"/>
      <c r="U30" s="657"/>
    </row>
    <row r="31" spans="1:21" x14ac:dyDescent="0.25">
      <c r="A31" s="679"/>
      <c r="B31" s="687"/>
      <c r="C31" s="474"/>
      <c r="D31" s="474"/>
      <c r="E31" s="474"/>
      <c r="F31" s="680"/>
      <c r="G31" s="487"/>
      <c r="H31" s="686"/>
      <c r="I31" s="552"/>
      <c r="J31" s="552"/>
      <c r="K31" s="551"/>
      <c r="L31" s="552"/>
      <c r="M31" s="551"/>
      <c r="N31" s="552"/>
      <c r="O31" s="551"/>
      <c r="P31" s="552"/>
      <c r="Q31" s="551"/>
      <c r="R31" s="552"/>
      <c r="U31" s="657"/>
    </row>
    <row r="32" spans="1:21" x14ac:dyDescent="0.25">
      <c r="A32" s="679"/>
      <c r="B32" s="582"/>
      <c r="C32" s="583"/>
      <c r="D32" s="583"/>
      <c r="E32" s="583"/>
      <c r="F32" s="660"/>
      <c r="G32" s="660"/>
      <c r="H32" s="582"/>
      <c r="I32" s="582"/>
      <c r="J32" s="582"/>
      <c r="K32" s="582"/>
      <c r="L32" s="582"/>
      <c r="M32" s="660"/>
      <c r="N32" s="660"/>
      <c r="O32" s="660"/>
      <c r="P32" s="582"/>
      <c r="Q32" s="660"/>
      <c r="R32" s="660"/>
      <c r="U32" s="657"/>
    </row>
    <row r="33" spans="1:21" x14ac:dyDescent="0.25">
      <c r="A33" s="679"/>
      <c r="B33" s="685"/>
      <c r="C33" s="474"/>
      <c r="D33" s="474"/>
      <c r="E33" s="474"/>
      <c r="F33" s="680"/>
      <c r="G33" s="487"/>
      <c r="H33" s="686"/>
      <c r="I33" s="552"/>
      <c r="J33" s="552"/>
      <c r="K33" s="551"/>
      <c r="L33" s="552"/>
      <c r="M33" s="551"/>
      <c r="N33" s="552"/>
      <c r="O33" s="551"/>
      <c r="P33" s="552"/>
      <c r="Q33" s="551"/>
      <c r="R33" s="552"/>
    </row>
    <row r="34" spans="1:21" x14ac:dyDescent="0.25">
      <c r="A34" s="679"/>
      <c r="B34" s="685"/>
      <c r="C34" s="474"/>
      <c r="D34" s="474"/>
      <c r="E34" s="474"/>
      <c r="F34" s="680"/>
      <c r="G34" s="487"/>
      <c r="H34" s="686"/>
      <c r="I34" s="552"/>
      <c r="J34" s="552"/>
      <c r="K34" s="551"/>
      <c r="L34" s="552"/>
      <c r="M34" s="551"/>
      <c r="N34" s="552"/>
      <c r="O34" s="551"/>
      <c r="P34" s="552"/>
      <c r="Q34" s="551"/>
      <c r="R34" s="552"/>
    </row>
    <row r="35" spans="1:21" x14ac:dyDescent="0.25">
      <c r="A35" s="679"/>
      <c r="B35" s="582"/>
      <c r="C35" s="583"/>
      <c r="D35" s="583"/>
      <c r="E35" s="583"/>
      <c r="F35" s="660"/>
      <c r="G35" s="660"/>
      <c r="H35" s="582"/>
      <c r="I35" s="582"/>
      <c r="J35" s="582"/>
      <c r="K35" s="582"/>
      <c r="L35" s="582"/>
      <c r="M35" s="660"/>
      <c r="N35" s="660"/>
      <c r="O35" s="660"/>
      <c r="P35" s="582"/>
      <c r="Q35" s="660"/>
      <c r="R35" s="660"/>
      <c r="U35" s="657"/>
    </row>
    <row r="36" spans="1:21" x14ac:dyDescent="0.25">
      <c r="A36" s="679"/>
      <c r="B36" s="685"/>
      <c r="C36" s="474"/>
      <c r="D36" s="474"/>
      <c r="E36" s="474"/>
      <c r="F36" s="680"/>
      <c r="G36" s="487"/>
      <c r="H36" s="686"/>
      <c r="I36" s="552"/>
      <c r="J36" s="552"/>
      <c r="K36" s="551"/>
      <c r="L36" s="552"/>
      <c r="M36" s="551"/>
      <c r="N36" s="552"/>
      <c r="O36" s="551"/>
      <c r="P36" s="552"/>
      <c r="Q36" s="551"/>
      <c r="R36" s="552"/>
      <c r="T36" s="437"/>
      <c r="U36" s="657"/>
    </row>
    <row r="37" spans="1:21" x14ac:dyDescent="0.25">
      <c r="A37" s="679"/>
      <c r="B37" s="685"/>
      <c r="C37" s="474"/>
      <c r="D37" s="474"/>
      <c r="E37" s="474"/>
      <c r="F37" s="680"/>
      <c r="G37" s="487"/>
      <c r="H37" s="686"/>
      <c r="I37" s="552"/>
      <c r="J37" s="552"/>
      <c r="K37" s="551"/>
      <c r="L37" s="552"/>
      <c r="M37" s="551"/>
      <c r="N37" s="552"/>
      <c r="O37" s="551"/>
      <c r="P37" s="552"/>
      <c r="Q37" s="551"/>
      <c r="R37" s="552"/>
      <c r="T37" s="437"/>
      <c r="U37" s="657"/>
    </row>
    <row r="38" spans="1:21" x14ac:dyDescent="0.25">
      <c r="A38" s="679"/>
      <c r="B38" s="685"/>
      <c r="C38" s="474"/>
      <c r="D38" s="474"/>
      <c r="E38" s="474"/>
      <c r="F38" s="688"/>
      <c r="G38" s="487"/>
      <c r="H38" s="686"/>
      <c r="I38" s="552"/>
      <c r="J38" s="552"/>
      <c r="K38" s="551"/>
      <c r="L38" s="552"/>
      <c r="M38" s="551"/>
      <c r="N38" s="552"/>
      <c r="O38" s="551"/>
      <c r="P38" s="552"/>
      <c r="Q38" s="551"/>
      <c r="R38" s="552"/>
      <c r="T38" s="437"/>
      <c r="U38" s="657"/>
    </row>
    <row r="39" spans="1:21" x14ac:dyDescent="0.25">
      <c r="A39" s="679"/>
      <c r="B39" s="685"/>
      <c r="C39" s="474"/>
      <c r="D39" s="474"/>
      <c r="E39" s="474"/>
      <c r="F39" s="680"/>
      <c r="G39" s="487"/>
      <c r="H39" s="686"/>
      <c r="I39" s="552"/>
      <c r="J39" s="552"/>
      <c r="K39" s="551"/>
      <c r="L39" s="552"/>
      <c r="M39" s="551"/>
      <c r="N39" s="552"/>
      <c r="O39" s="551"/>
      <c r="P39" s="552"/>
      <c r="Q39" s="551"/>
      <c r="R39" s="552"/>
      <c r="T39" s="437"/>
      <c r="U39" s="657"/>
    </row>
    <row r="40" spans="1:21" x14ac:dyDescent="0.25">
      <c r="A40" s="679"/>
      <c r="B40" s="685"/>
      <c r="C40" s="681"/>
      <c r="D40" s="681"/>
      <c r="E40" s="681"/>
      <c r="F40" s="680"/>
      <c r="G40" s="689"/>
      <c r="H40" s="686"/>
      <c r="I40" s="552"/>
      <c r="J40" s="552"/>
      <c r="K40" s="551"/>
      <c r="L40" s="552"/>
      <c r="M40" s="551"/>
      <c r="N40" s="552"/>
      <c r="O40" s="551"/>
      <c r="P40" s="552"/>
      <c r="Q40" s="551"/>
      <c r="R40" s="552"/>
      <c r="U40" s="657"/>
    </row>
    <row r="41" spans="1:21" x14ac:dyDescent="0.25">
      <c r="A41" s="679"/>
      <c r="B41" s="685"/>
      <c r="C41" s="681"/>
      <c r="D41" s="681"/>
      <c r="E41" s="681"/>
      <c r="F41" s="680"/>
      <c r="G41" s="689"/>
      <c r="H41" s="686"/>
      <c r="I41" s="552"/>
      <c r="J41" s="552"/>
      <c r="K41" s="551"/>
      <c r="L41" s="552"/>
      <c r="M41" s="551"/>
      <c r="N41" s="552"/>
      <c r="O41" s="551"/>
      <c r="P41" s="552"/>
      <c r="Q41" s="551"/>
      <c r="R41" s="552"/>
      <c r="U41" s="657"/>
    </row>
    <row r="42" spans="1:21" x14ac:dyDescent="0.25">
      <c r="A42" s="679"/>
      <c r="B42" s="685"/>
      <c r="C42" s="681"/>
      <c r="D42" s="681"/>
      <c r="E42" s="681"/>
      <c r="F42" s="690"/>
      <c r="G42" s="474"/>
      <c r="H42" s="686"/>
      <c r="I42" s="552"/>
      <c r="J42" s="552"/>
      <c r="K42" s="551"/>
      <c r="L42" s="552"/>
      <c r="M42" s="551"/>
      <c r="N42" s="552"/>
      <c r="O42" s="551"/>
      <c r="P42" s="552"/>
      <c r="Q42" s="551"/>
      <c r="R42" s="552"/>
      <c r="U42" s="657"/>
    </row>
    <row r="43" spans="1:21" x14ac:dyDescent="0.25">
      <c r="A43" s="679"/>
      <c r="B43" s="685"/>
      <c r="C43" s="681"/>
      <c r="D43" s="681"/>
      <c r="E43" s="681"/>
      <c r="F43" s="680"/>
      <c r="G43" s="474"/>
      <c r="H43" s="686"/>
      <c r="I43" s="552"/>
      <c r="J43" s="552"/>
      <c r="K43" s="551"/>
      <c r="L43" s="552"/>
      <c r="M43" s="551"/>
      <c r="N43" s="552"/>
      <c r="O43" s="551"/>
      <c r="P43" s="552"/>
      <c r="Q43" s="551"/>
      <c r="R43" s="552"/>
      <c r="U43" s="657"/>
    </row>
    <row r="44" spans="1:21" x14ac:dyDescent="0.25">
      <c r="A44" s="679"/>
      <c r="B44" s="582"/>
      <c r="C44" s="583"/>
      <c r="D44" s="583"/>
      <c r="E44" s="583"/>
      <c r="F44" s="660"/>
      <c r="G44" s="660"/>
      <c r="H44" s="582"/>
      <c r="I44" s="582"/>
      <c r="J44" s="582"/>
      <c r="K44" s="582"/>
      <c r="L44" s="582"/>
      <c r="M44" s="660"/>
      <c r="N44" s="660"/>
      <c r="O44" s="660"/>
      <c r="P44" s="582"/>
      <c r="Q44" s="660"/>
      <c r="R44" s="660"/>
      <c r="U44" s="657"/>
    </row>
    <row r="45" spans="1:21" x14ac:dyDescent="0.25">
      <c r="A45" s="679"/>
      <c r="B45" s="685"/>
      <c r="C45" s="474"/>
      <c r="D45" s="474"/>
      <c r="E45" s="474"/>
      <c r="F45" s="680"/>
      <c r="G45" s="487"/>
      <c r="H45" s="686"/>
      <c r="I45" s="552"/>
      <c r="J45" s="552"/>
      <c r="K45" s="551"/>
      <c r="L45" s="552"/>
      <c r="M45" s="551"/>
      <c r="N45" s="552"/>
      <c r="O45" s="551"/>
      <c r="P45" s="552"/>
      <c r="Q45" s="551"/>
      <c r="R45" s="552"/>
      <c r="U45" s="657"/>
    </row>
    <row r="46" spans="1:21" x14ac:dyDescent="0.25">
      <c r="A46" s="679"/>
      <c r="B46" s="685"/>
      <c r="C46" s="474"/>
      <c r="D46" s="474"/>
      <c r="E46" s="474"/>
      <c r="F46" s="680"/>
      <c r="G46" s="487"/>
      <c r="H46" s="686"/>
      <c r="I46" s="552"/>
      <c r="J46" s="552"/>
      <c r="K46" s="551"/>
      <c r="L46" s="552"/>
      <c r="M46" s="551"/>
      <c r="N46" s="552"/>
      <c r="O46" s="551"/>
      <c r="P46" s="552"/>
      <c r="Q46" s="551"/>
      <c r="R46" s="552"/>
      <c r="T46" s="437"/>
      <c r="U46" s="657"/>
    </row>
    <row r="47" spans="1:21" x14ac:dyDescent="0.25">
      <c r="A47" s="679"/>
      <c r="B47" s="685"/>
      <c r="C47" s="474"/>
      <c r="D47" s="474"/>
      <c r="E47" s="474"/>
      <c r="F47" s="680"/>
      <c r="G47" s="487"/>
      <c r="H47" s="686"/>
      <c r="I47" s="552"/>
      <c r="J47" s="552"/>
      <c r="K47" s="551"/>
      <c r="L47" s="552"/>
      <c r="M47" s="551"/>
      <c r="N47" s="552"/>
      <c r="O47" s="551"/>
      <c r="P47" s="552"/>
      <c r="Q47" s="551"/>
      <c r="R47" s="552"/>
      <c r="T47" s="437"/>
      <c r="U47" s="657"/>
    </row>
    <row r="48" spans="1:21" x14ac:dyDescent="0.25">
      <c r="A48" s="679"/>
      <c r="B48" s="582"/>
      <c r="C48" s="583"/>
      <c r="D48" s="583"/>
      <c r="E48" s="583"/>
      <c r="F48" s="660"/>
      <c r="G48" s="660"/>
      <c r="H48" s="582"/>
      <c r="I48" s="582"/>
      <c r="J48" s="582"/>
      <c r="K48" s="582"/>
      <c r="L48" s="582"/>
      <c r="M48" s="660"/>
      <c r="N48" s="660"/>
      <c r="O48" s="660"/>
      <c r="P48" s="582"/>
      <c r="Q48" s="660"/>
      <c r="R48" s="660"/>
      <c r="U48" s="657"/>
    </row>
    <row r="49" spans="1:21" x14ac:dyDescent="0.25">
      <c r="A49" s="679"/>
      <c r="B49" s="685"/>
      <c r="C49" s="474"/>
      <c r="D49" s="474"/>
      <c r="E49" s="474"/>
      <c r="F49" s="690"/>
      <c r="G49" s="691"/>
      <c r="H49" s="686"/>
      <c r="I49" s="552"/>
      <c r="J49" s="552"/>
      <c r="K49" s="551"/>
      <c r="L49" s="552"/>
      <c r="M49" s="551"/>
      <c r="N49" s="552"/>
      <c r="O49" s="551"/>
      <c r="P49" s="552"/>
      <c r="Q49" s="551"/>
      <c r="R49" s="552"/>
      <c r="T49" s="437"/>
    </row>
    <row r="50" spans="1:21" x14ac:dyDescent="0.25">
      <c r="A50" s="679"/>
      <c r="B50" s="685"/>
      <c r="C50" s="474"/>
      <c r="D50" s="474"/>
      <c r="E50" s="474"/>
      <c r="F50" s="690"/>
      <c r="G50" s="487"/>
      <c r="H50" s="686"/>
      <c r="I50" s="552"/>
      <c r="J50" s="552"/>
      <c r="K50" s="551"/>
      <c r="L50" s="552"/>
      <c r="M50" s="551"/>
      <c r="N50" s="552"/>
      <c r="O50" s="551"/>
      <c r="P50" s="552"/>
      <c r="Q50" s="551"/>
      <c r="R50" s="552"/>
      <c r="U50" s="657"/>
    </row>
    <row r="51" spans="1:21" x14ac:dyDescent="0.25">
      <c r="A51" s="679"/>
      <c r="B51" s="685"/>
      <c r="C51" s="474"/>
      <c r="D51" s="474"/>
      <c r="E51" s="474"/>
      <c r="F51" s="690"/>
      <c r="G51" s="692"/>
      <c r="H51" s="686"/>
      <c r="I51" s="552"/>
      <c r="J51" s="552"/>
      <c r="K51" s="551"/>
      <c r="L51" s="552"/>
      <c r="M51" s="551"/>
      <c r="N51" s="552"/>
      <c r="O51" s="551"/>
      <c r="P51" s="552"/>
      <c r="Q51" s="551"/>
      <c r="R51" s="552"/>
      <c r="U51" s="657"/>
    </row>
    <row r="52" spans="1:21" x14ac:dyDescent="0.25">
      <c r="A52" s="679"/>
      <c r="B52" s="685"/>
      <c r="C52" s="474"/>
      <c r="D52" s="474"/>
      <c r="E52" s="474"/>
      <c r="F52" s="688"/>
      <c r="G52" s="487"/>
      <c r="H52" s="686"/>
      <c r="I52" s="552"/>
      <c r="J52" s="552"/>
      <c r="K52" s="551"/>
      <c r="L52" s="552"/>
      <c r="M52" s="551"/>
      <c r="N52" s="552"/>
      <c r="O52" s="551"/>
      <c r="P52" s="552"/>
      <c r="Q52" s="551"/>
      <c r="R52" s="552"/>
    </row>
    <row r="53" spans="1:21" x14ac:dyDescent="0.25">
      <c r="A53" s="679"/>
      <c r="B53" s="685"/>
      <c r="C53" s="474"/>
      <c r="D53" s="474"/>
      <c r="E53" s="474"/>
      <c r="F53" s="680"/>
      <c r="G53" s="487"/>
      <c r="H53" s="686"/>
      <c r="I53" s="552"/>
      <c r="J53" s="552"/>
      <c r="K53" s="551"/>
      <c r="L53" s="552"/>
      <c r="M53" s="551"/>
      <c r="N53" s="552"/>
      <c r="O53" s="551"/>
      <c r="P53" s="552"/>
      <c r="Q53" s="551"/>
      <c r="R53" s="552"/>
      <c r="U53" s="657"/>
    </row>
    <row r="54" spans="1:21" x14ac:dyDescent="0.25">
      <c r="A54" s="679"/>
      <c r="B54" s="685"/>
      <c r="C54" s="474"/>
      <c r="D54" s="474"/>
      <c r="E54" s="474"/>
      <c r="F54" s="680"/>
      <c r="G54" s="487"/>
      <c r="H54" s="686"/>
      <c r="I54" s="552"/>
      <c r="J54" s="552"/>
      <c r="K54" s="551"/>
      <c r="L54" s="552"/>
      <c r="M54" s="551"/>
      <c r="N54" s="552"/>
      <c r="O54" s="551"/>
      <c r="P54" s="552"/>
      <c r="Q54" s="551"/>
      <c r="R54" s="552"/>
    </row>
    <row r="55" spans="1:21" x14ac:dyDescent="0.25">
      <c r="A55" s="679"/>
      <c r="B55" s="685"/>
      <c r="C55" s="474"/>
      <c r="D55" s="474"/>
      <c r="E55" s="474"/>
      <c r="F55" s="680"/>
      <c r="G55" s="487"/>
      <c r="H55" s="686"/>
      <c r="I55" s="552"/>
      <c r="J55" s="552"/>
      <c r="K55" s="551"/>
      <c r="L55" s="552"/>
      <c r="M55" s="551"/>
      <c r="N55" s="552"/>
      <c r="O55" s="551"/>
      <c r="P55" s="552"/>
      <c r="Q55" s="551"/>
      <c r="R55" s="552"/>
    </row>
    <row r="56" spans="1:21" x14ac:dyDescent="0.25">
      <c r="A56" s="679"/>
      <c r="B56" s="582"/>
      <c r="C56" s="583"/>
      <c r="D56" s="583"/>
      <c r="E56" s="583"/>
      <c r="F56" s="660"/>
      <c r="G56" s="660"/>
      <c r="H56" s="582"/>
      <c r="I56" s="582"/>
      <c r="J56" s="582"/>
      <c r="K56" s="582"/>
      <c r="L56" s="582"/>
      <c r="M56" s="660"/>
      <c r="N56" s="660"/>
      <c r="O56" s="660"/>
      <c r="P56" s="582"/>
      <c r="Q56" s="660"/>
      <c r="R56" s="660"/>
      <c r="U56" s="657"/>
    </row>
    <row r="57" spans="1:21" x14ac:dyDescent="0.25">
      <c r="A57" s="679"/>
      <c r="B57" s="687"/>
      <c r="C57" s="474"/>
      <c r="D57" s="474"/>
      <c r="E57" s="474"/>
      <c r="F57" s="688"/>
      <c r="G57" s="487"/>
      <c r="H57" s="686"/>
      <c r="I57" s="552"/>
      <c r="J57" s="552"/>
      <c r="K57" s="551"/>
      <c r="L57" s="552"/>
      <c r="M57" s="551"/>
      <c r="N57" s="552"/>
      <c r="O57" s="551"/>
      <c r="P57" s="552"/>
      <c r="Q57" s="551"/>
      <c r="R57" s="552"/>
      <c r="U57" s="657"/>
    </row>
    <row r="58" spans="1:21" x14ac:dyDescent="0.25">
      <c r="A58" s="679"/>
      <c r="B58" s="685"/>
      <c r="C58" s="474"/>
      <c r="D58" s="474"/>
      <c r="E58" s="474"/>
      <c r="F58" s="688"/>
      <c r="G58" s="693"/>
      <c r="H58" s="686"/>
      <c r="I58" s="552"/>
      <c r="J58" s="552"/>
      <c r="K58" s="551"/>
      <c r="L58" s="552"/>
      <c r="M58" s="551"/>
      <c r="N58" s="552"/>
      <c r="O58" s="551"/>
      <c r="P58" s="552"/>
      <c r="Q58" s="551"/>
      <c r="R58" s="552"/>
      <c r="U58" s="657"/>
    </row>
    <row r="59" spans="1:21" x14ac:dyDescent="0.25">
      <c r="A59" s="679"/>
      <c r="B59" s="685"/>
      <c r="C59" s="474"/>
      <c r="D59" s="474"/>
      <c r="E59" s="474"/>
      <c r="F59" s="688"/>
      <c r="G59" s="693"/>
      <c r="H59" s="686"/>
      <c r="I59" s="552"/>
      <c r="J59" s="552"/>
      <c r="K59" s="551"/>
      <c r="L59" s="552"/>
      <c r="M59" s="551"/>
      <c r="N59" s="552"/>
      <c r="O59" s="551"/>
      <c r="P59" s="552"/>
      <c r="Q59" s="551"/>
      <c r="R59" s="552"/>
      <c r="U59" s="657"/>
    </row>
    <row r="60" spans="1:21" x14ac:dyDescent="0.25">
      <c r="A60" s="679"/>
      <c r="B60" s="685"/>
      <c r="C60" s="474"/>
      <c r="D60" s="474"/>
      <c r="E60" s="474"/>
      <c r="F60" s="688"/>
      <c r="G60" s="487"/>
      <c r="H60" s="686"/>
      <c r="I60" s="552"/>
      <c r="J60" s="552"/>
      <c r="K60" s="551"/>
      <c r="L60" s="552"/>
      <c r="M60" s="551"/>
      <c r="N60" s="552"/>
      <c r="O60" s="551"/>
      <c r="P60" s="552"/>
      <c r="Q60" s="551"/>
      <c r="R60" s="552"/>
      <c r="U60" s="657"/>
    </row>
    <row r="61" spans="1:21" x14ac:dyDescent="0.25">
      <c r="A61" s="679"/>
      <c r="B61" s="582"/>
      <c r="C61" s="583"/>
      <c r="D61" s="583"/>
      <c r="E61" s="583"/>
      <c r="F61" s="660"/>
      <c r="G61" s="660"/>
      <c r="H61" s="582"/>
      <c r="I61" s="582"/>
      <c r="J61" s="582"/>
      <c r="K61" s="582"/>
      <c r="L61" s="582"/>
      <c r="M61" s="660"/>
      <c r="N61" s="660"/>
      <c r="O61" s="660"/>
      <c r="P61" s="582"/>
      <c r="Q61" s="660"/>
      <c r="R61" s="660"/>
      <c r="U61" s="657"/>
    </row>
    <row r="62" spans="1:21" x14ac:dyDescent="0.25">
      <c r="A62" s="679"/>
      <c r="B62" s="685"/>
      <c r="C62" s="681"/>
      <c r="D62" s="681"/>
      <c r="E62" s="681"/>
      <c r="F62" s="680"/>
      <c r="G62" s="474"/>
      <c r="H62" s="686"/>
      <c r="I62" s="552"/>
      <c r="J62" s="552"/>
      <c r="K62" s="551"/>
      <c r="L62" s="552"/>
      <c r="M62" s="551"/>
      <c r="N62" s="552"/>
      <c r="O62" s="551"/>
      <c r="P62" s="552"/>
      <c r="Q62" s="551"/>
      <c r="R62" s="552"/>
    </row>
    <row r="63" spans="1:21" x14ac:dyDescent="0.25">
      <c r="A63" s="679"/>
      <c r="B63" s="685"/>
      <c r="C63" s="681"/>
      <c r="D63" s="681"/>
      <c r="E63" s="681"/>
      <c r="F63" s="475"/>
      <c r="G63" s="474"/>
      <c r="H63" s="686"/>
      <c r="I63" s="552"/>
      <c r="J63" s="552"/>
      <c r="K63" s="551"/>
      <c r="L63" s="552"/>
      <c r="M63" s="551"/>
      <c r="N63" s="552"/>
      <c r="O63" s="551"/>
      <c r="P63" s="552"/>
      <c r="Q63" s="551"/>
      <c r="R63" s="552"/>
    </row>
    <row r="64" spans="1:21" x14ac:dyDescent="0.25">
      <c r="A64" s="679"/>
      <c r="B64" s="685"/>
      <c r="C64" s="681"/>
      <c r="D64" s="681"/>
      <c r="E64" s="681"/>
      <c r="F64" s="475"/>
      <c r="G64" s="474"/>
      <c r="H64" s="686"/>
      <c r="I64" s="552"/>
      <c r="J64" s="552"/>
      <c r="K64" s="551"/>
      <c r="L64" s="552"/>
      <c r="M64" s="551"/>
      <c r="N64" s="552"/>
      <c r="O64" s="551"/>
      <c r="P64" s="552"/>
      <c r="Q64" s="551"/>
      <c r="R64" s="552"/>
      <c r="U64" s="657"/>
    </row>
    <row r="65" spans="1:21" x14ac:dyDescent="0.25">
      <c r="A65" s="679"/>
      <c r="B65" s="685"/>
      <c r="C65" s="681"/>
      <c r="D65" s="681"/>
      <c r="E65" s="681"/>
      <c r="F65" s="475"/>
      <c r="G65" s="474"/>
      <c r="H65" s="686"/>
      <c r="I65" s="552"/>
      <c r="J65" s="552"/>
      <c r="K65" s="551"/>
      <c r="L65" s="552"/>
      <c r="M65" s="551"/>
      <c r="N65" s="552"/>
      <c r="O65" s="551"/>
      <c r="P65" s="552"/>
      <c r="Q65" s="551"/>
      <c r="R65" s="552"/>
      <c r="U65" s="657"/>
    </row>
    <row r="66" spans="1:21" x14ac:dyDescent="0.25">
      <c r="A66" s="679"/>
      <c r="B66" s="582"/>
      <c r="C66" s="583"/>
      <c r="D66" s="583"/>
      <c r="E66" s="583"/>
      <c r="F66" s="660"/>
      <c r="G66" s="660"/>
      <c r="H66" s="582"/>
      <c r="I66" s="582"/>
      <c r="J66" s="582"/>
      <c r="K66" s="582"/>
      <c r="L66" s="582"/>
      <c r="M66" s="660"/>
      <c r="N66" s="660"/>
      <c r="O66" s="660"/>
      <c r="P66" s="582"/>
      <c r="Q66" s="660"/>
      <c r="R66" s="660"/>
      <c r="U66" s="657"/>
    </row>
    <row r="67" spans="1:21" x14ac:dyDescent="0.25">
      <c r="A67" s="679"/>
      <c r="B67" s="685"/>
      <c r="C67" s="681"/>
      <c r="D67" s="681"/>
      <c r="E67" s="681"/>
      <c r="F67" s="680"/>
      <c r="G67" s="474"/>
      <c r="H67" s="686"/>
      <c r="I67" s="552"/>
      <c r="J67" s="552"/>
      <c r="K67" s="551"/>
      <c r="L67" s="552"/>
      <c r="M67" s="551"/>
      <c r="N67" s="552"/>
      <c r="O67" s="551"/>
      <c r="P67" s="552"/>
      <c r="Q67" s="551"/>
      <c r="R67" s="552"/>
    </row>
    <row r="68" spans="1:21" x14ac:dyDescent="0.25">
      <c r="A68" s="679"/>
      <c r="B68" s="685"/>
      <c r="C68" s="681"/>
      <c r="D68" s="681"/>
      <c r="E68" s="681"/>
      <c r="F68" s="680"/>
      <c r="G68" s="474"/>
      <c r="H68" s="686"/>
      <c r="I68" s="552"/>
      <c r="J68" s="552"/>
      <c r="K68" s="551"/>
      <c r="L68" s="552"/>
      <c r="M68" s="551"/>
      <c r="N68" s="552"/>
      <c r="O68" s="551"/>
      <c r="P68" s="552"/>
      <c r="Q68" s="551"/>
      <c r="R68" s="552"/>
    </row>
    <row r="69" spans="1:21" x14ac:dyDescent="0.25">
      <c r="A69" s="679"/>
      <c r="B69" s="685"/>
      <c r="C69" s="681"/>
      <c r="D69" s="681"/>
      <c r="E69" s="681"/>
      <c r="F69" s="680"/>
      <c r="G69" s="694"/>
      <c r="H69" s="686"/>
      <c r="I69" s="552"/>
      <c r="J69" s="552"/>
      <c r="K69" s="551"/>
      <c r="L69" s="552"/>
      <c r="M69" s="551"/>
      <c r="N69" s="552"/>
      <c r="O69" s="551"/>
      <c r="P69" s="552"/>
      <c r="Q69" s="551"/>
      <c r="R69" s="552"/>
    </row>
    <row r="70" spans="1:21" x14ac:dyDescent="0.25">
      <c r="A70" s="679"/>
      <c r="B70" s="685"/>
      <c r="C70" s="681"/>
      <c r="D70" s="681"/>
      <c r="E70" s="681"/>
      <c r="F70" s="680"/>
      <c r="G70" s="694"/>
      <c r="H70" s="686"/>
      <c r="I70" s="552"/>
      <c r="J70" s="552"/>
      <c r="K70" s="551"/>
      <c r="L70" s="552"/>
      <c r="M70" s="551"/>
      <c r="N70" s="552"/>
      <c r="O70" s="551"/>
      <c r="P70" s="552"/>
      <c r="Q70" s="551"/>
      <c r="R70" s="552"/>
    </row>
    <row r="71" spans="1:21" x14ac:dyDescent="0.25">
      <c r="A71" s="679"/>
      <c r="B71" s="582"/>
      <c r="C71" s="583"/>
      <c r="D71" s="583"/>
      <c r="E71" s="583"/>
      <c r="F71" s="660"/>
      <c r="G71" s="660"/>
      <c r="H71" s="582"/>
      <c r="I71" s="582"/>
      <c r="J71" s="582"/>
      <c r="K71" s="582"/>
      <c r="L71" s="582"/>
      <c r="M71" s="660"/>
      <c r="N71" s="660"/>
      <c r="O71" s="660"/>
      <c r="P71" s="582"/>
      <c r="Q71" s="660"/>
      <c r="R71" s="660"/>
      <c r="U71" s="657"/>
    </row>
    <row r="72" spans="1:21" x14ac:dyDescent="0.25">
      <c r="A72" s="679"/>
      <c r="B72" s="685"/>
      <c r="C72" s="681"/>
      <c r="D72" s="681"/>
      <c r="E72" s="681"/>
      <c r="F72" s="680"/>
      <c r="G72" s="694"/>
      <c r="H72" s="686"/>
      <c r="I72" s="552"/>
      <c r="J72" s="552"/>
      <c r="K72" s="551"/>
      <c r="L72" s="552"/>
      <c r="M72" s="551"/>
      <c r="N72" s="552"/>
      <c r="O72" s="551"/>
      <c r="P72" s="552"/>
      <c r="Q72" s="551"/>
      <c r="R72" s="552"/>
    </row>
    <row r="73" spans="1:21" x14ac:dyDescent="0.25">
      <c r="A73" s="679"/>
      <c r="B73" s="685"/>
      <c r="C73" s="681"/>
      <c r="D73" s="681"/>
      <c r="E73" s="681"/>
      <c r="F73" s="680"/>
      <c r="G73" s="694"/>
      <c r="H73" s="686"/>
      <c r="I73" s="552"/>
      <c r="J73" s="552"/>
      <c r="K73" s="551"/>
      <c r="L73" s="552"/>
      <c r="M73" s="551"/>
      <c r="N73" s="552"/>
      <c r="O73" s="551"/>
      <c r="P73" s="552"/>
      <c r="Q73" s="551"/>
      <c r="R73" s="552"/>
    </row>
    <row r="74" spans="1:21" x14ac:dyDescent="0.25">
      <c r="A74" s="679"/>
      <c r="B74" s="685"/>
      <c r="C74" s="681"/>
      <c r="D74" s="681"/>
      <c r="E74" s="681"/>
      <c r="F74" s="680"/>
      <c r="G74" s="694"/>
      <c r="H74" s="686"/>
      <c r="I74" s="552"/>
      <c r="J74" s="552"/>
      <c r="K74" s="551"/>
      <c r="L74" s="552"/>
      <c r="M74" s="551"/>
      <c r="N74" s="552"/>
      <c r="O74" s="551"/>
      <c r="P74" s="552"/>
      <c r="Q74" s="551"/>
      <c r="R74" s="552"/>
      <c r="U74" s="657"/>
    </row>
    <row r="75" spans="1:21" x14ac:dyDescent="0.25">
      <c r="A75" s="679"/>
      <c r="B75" s="582"/>
      <c r="C75" s="583"/>
      <c r="D75" s="583"/>
      <c r="E75" s="583"/>
      <c r="F75" s="660"/>
      <c r="G75" s="660"/>
      <c r="H75" s="582"/>
      <c r="I75" s="582"/>
      <c r="J75" s="582"/>
      <c r="K75" s="582"/>
      <c r="L75" s="582"/>
      <c r="M75" s="660"/>
      <c r="N75" s="660"/>
      <c r="O75" s="660"/>
      <c r="P75" s="582"/>
      <c r="Q75" s="660"/>
      <c r="R75" s="660"/>
      <c r="U75" s="657"/>
    </row>
    <row r="76" spans="1:21" x14ac:dyDescent="0.25">
      <c r="A76" s="679"/>
      <c r="B76" s="685"/>
      <c r="C76" s="681"/>
      <c r="D76" s="681"/>
      <c r="E76" s="681"/>
      <c r="F76" s="680"/>
      <c r="G76" s="474"/>
      <c r="H76" s="686"/>
      <c r="I76" s="552"/>
      <c r="J76" s="552"/>
      <c r="K76" s="551"/>
      <c r="L76" s="552"/>
      <c r="M76" s="551"/>
      <c r="N76" s="552"/>
      <c r="O76" s="551"/>
      <c r="P76" s="552"/>
      <c r="Q76" s="551"/>
      <c r="R76" s="552"/>
    </row>
    <row r="77" spans="1:21" x14ac:dyDescent="0.25">
      <c r="A77" s="679"/>
      <c r="B77" s="582"/>
      <c r="C77" s="583"/>
      <c r="D77" s="583"/>
      <c r="E77" s="583"/>
      <c r="F77" s="660"/>
      <c r="G77" s="660"/>
      <c r="H77" s="582"/>
      <c r="I77" s="582"/>
      <c r="J77" s="582"/>
      <c r="K77" s="582"/>
      <c r="L77" s="582"/>
      <c r="M77" s="660"/>
      <c r="N77" s="660"/>
      <c r="O77" s="660"/>
      <c r="P77" s="582"/>
      <c r="Q77" s="660"/>
      <c r="R77" s="660"/>
      <c r="U77" s="657"/>
    </row>
    <row r="78" spans="1:21" x14ac:dyDescent="0.25">
      <c r="A78" s="679"/>
      <c r="B78" s="685"/>
      <c r="C78" s="681"/>
      <c r="D78" s="681"/>
      <c r="E78" s="681"/>
      <c r="F78" s="680"/>
      <c r="G78" s="474"/>
      <c r="H78" s="551"/>
      <c r="I78" s="566"/>
      <c r="J78" s="566"/>
      <c r="K78" s="551"/>
      <c r="L78" s="552"/>
      <c r="M78" s="551"/>
      <c r="N78" s="552"/>
      <c r="O78" s="551"/>
      <c r="P78" s="552"/>
      <c r="Q78" s="551"/>
      <c r="R78" s="552"/>
    </row>
    <row r="79" spans="1:21" x14ac:dyDescent="0.25">
      <c r="A79" s="679"/>
      <c r="B79" s="685"/>
      <c r="C79" s="681"/>
      <c r="D79" s="681"/>
      <c r="E79" s="681"/>
      <c r="F79" s="680"/>
      <c r="G79" s="474"/>
      <c r="H79" s="551"/>
      <c r="I79" s="566"/>
      <c r="J79" s="566"/>
      <c r="K79" s="551"/>
      <c r="L79" s="552"/>
      <c r="M79" s="551"/>
      <c r="N79" s="552"/>
      <c r="O79" s="551"/>
      <c r="P79" s="552"/>
      <c r="Q79" s="551"/>
      <c r="R79" s="552"/>
    </row>
    <row r="80" spans="1:21" x14ac:dyDescent="0.25">
      <c r="A80" s="679"/>
      <c r="B80" s="685"/>
      <c r="C80" s="681"/>
      <c r="D80" s="681"/>
      <c r="E80" s="681"/>
      <c r="F80" s="680"/>
      <c r="G80" s="474"/>
      <c r="H80" s="551"/>
      <c r="I80" s="566"/>
      <c r="J80" s="566"/>
      <c r="K80" s="551"/>
      <c r="L80" s="552"/>
      <c r="M80" s="551"/>
      <c r="N80" s="552"/>
      <c r="O80" s="551"/>
      <c r="P80" s="552"/>
      <c r="Q80" s="551"/>
      <c r="R80" s="552"/>
    </row>
    <row r="81" spans="1:21" x14ac:dyDescent="0.25">
      <c r="A81" s="679"/>
      <c r="B81" s="685"/>
      <c r="C81" s="681"/>
      <c r="D81" s="681"/>
      <c r="E81" s="681"/>
      <c r="F81" s="680"/>
      <c r="G81" s="474"/>
      <c r="H81" s="551"/>
      <c r="I81" s="566"/>
      <c r="J81" s="566"/>
      <c r="K81" s="551"/>
      <c r="L81" s="552"/>
      <c r="M81" s="551"/>
      <c r="N81" s="552"/>
      <c r="O81" s="551"/>
      <c r="P81" s="552"/>
      <c r="Q81" s="551"/>
      <c r="R81" s="552"/>
    </row>
    <row r="82" spans="1:21" x14ac:dyDescent="0.25">
      <c r="A82" s="679"/>
      <c r="B82" s="685"/>
      <c r="C82" s="681"/>
      <c r="D82" s="681"/>
      <c r="E82" s="681"/>
      <c r="F82" s="680"/>
      <c r="G82" s="474"/>
      <c r="H82" s="551"/>
      <c r="I82" s="566"/>
      <c r="J82" s="566"/>
      <c r="K82" s="551"/>
      <c r="L82" s="552"/>
      <c r="M82" s="551"/>
      <c r="N82" s="552"/>
      <c r="O82" s="551"/>
      <c r="P82" s="552"/>
      <c r="Q82" s="551"/>
      <c r="R82" s="552"/>
    </row>
    <row r="83" spans="1:21" x14ac:dyDescent="0.25">
      <c r="A83" s="679"/>
      <c r="B83" s="685"/>
      <c r="C83" s="681"/>
      <c r="D83" s="681"/>
      <c r="E83" s="681"/>
      <c r="F83" s="680"/>
      <c r="G83" s="474"/>
      <c r="H83" s="551"/>
      <c r="I83" s="566"/>
      <c r="J83" s="566"/>
      <c r="K83" s="551"/>
      <c r="L83" s="552"/>
      <c r="M83" s="551"/>
      <c r="N83" s="552"/>
      <c r="O83" s="551"/>
      <c r="P83" s="552"/>
      <c r="Q83" s="551"/>
      <c r="R83" s="552"/>
    </row>
    <row r="84" spans="1:21" x14ac:dyDescent="0.25">
      <c r="A84" s="679"/>
      <c r="B84" s="685"/>
      <c r="C84" s="681"/>
      <c r="D84" s="681"/>
      <c r="E84" s="681"/>
      <c r="F84" s="680"/>
      <c r="G84" s="474"/>
      <c r="H84" s="551"/>
      <c r="I84" s="566"/>
      <c r="J84" s="566"/>
      <c r="K84" s="551"/>
      <c r="L84" s="552"/>
      <c r="M84" s="551"/>
      <c r="N84" s="552"/>
      <c r="O84" s="551"/>
      <c r="P84" s="552"/>
      <c r="Q84" s="551"/>
      <c r="R84" s="552"/>
    </row>
    <row r="85" spans="1:21" x14ac:dyDescent="0.25">
      <c r="A85" s="679"/>
      <c r="B85" s="685"/>
      <c r="C85" s="681"/>
      <c r="D85" s="681"/>
      <c r="E85" s="681"/>
      <c r="F85" s="681"/>
      <c r="G85" s="474"/>
      <c r="H85" s="551"/>
      <c r="I85" s="566"/>
      <c r="J85" s="566"/>
      <c r="K85" s="551"/>
      <c r="L85" s="552"/>
      <c r="M85" s="551"/>
      <c r="N85" s="552"/>
      <c r="O85" s="551"/>
      <c r="P85" s="552"/>
      <c r="Q85" s="551"/>
      <c r="R85" s="552"/>
    </row>
    <row r="86" spans="1:21" x14ac:dyDescent="0.25">
      <c r="A86" s="679"/>
      <c r="B86" s="687"/>
      <c r="C86" s="681"/>
      <c r="D86" s="681"/>
      <c r="E86" s="681"/>
      <c r="F86" s="680"/>
      <c r="G86" s="474"/>
      <c r="H86" s="551"/>
      <c r="I86" s="566"/>
      <c r="J86" s="566"/>
      <c r="K86" s="551"/>
      <c r="L86" s="552"/>
      <c r="M86" s="551"/>
      <c r="N86" s="552"/>
      <c r="O86" s="551"/>
      <c r="P86" s="552"/>
      <c r="Q86" s="551"/>
      <c r="R86" s="552"/>
    </row>
    <row r="87" spans="1:21" x14ac:dyDescent="0.25">
      <c r="A87" s="679"/>
      <c r="B87" s="582"/>
      <c r="C87" s="583"/>
      <c r="D87" s="583"/>
      <c r="E87" s="583"/>
      <c r="F87" s="660"/>
      <c r="G87" s="660"/>
      <c r="H87" s="582"/>
      <c r="I87" s="582"/>
      <c r="J87" s="582"/>
      <c r="K87" s="582"/>
      <c r="L87" s="582"/>
      <c r="M87" s="660"/>
      <c r="N87" s="660"/>
      <c r="O87" s="660"/>
      <c r="P87" s="582"/>
      <c r="Q87" s="660"/>
      <c r="R87" s="660"/>
      <c r="U87" s="657"/>
    </row>
    <row r="88" spans="1:21" x14ac:dyDescent="0.25">
      <c r="A88" s="679"/>
      <c r="B88" s="474"/>
      <c r="C88" s="681"/>
      <c r="D88" s="681"/>
      <c r="E88" s="681"/>
      <c r="F88" s="680"/>
      <c r="G88" s="474"/>
      <c r="H88" s="551"/>
      <c r="I88" s="552"/>
      <c r="J88" s="552"/>
      <c r="K88" s="551"/>
      <c r="L88" s="552"/>
      <c r="M88" s="551"/>
      <c r="N88" s="552"/>
      <c r="O88" s="551"/>
      <c r="P88" s="552"/>
      <c r="Q88" s="551"/>
      <c r="R88" s="552"/>
    </row>
    <row r="89" spans="1:21" x14ac:dyDescent="0.25">
      <c r="A89" s="679"/>
      <c r="B89" s="474"/>
      <c r="C89" s="681"/>
      <c r="D89" s="681"/>
      <c r="E89" s="681"/>
      <c r="F89" s="680"/>
      <c r="G89" s="474"/>
      <c r="H89" s="551"/>
      <c r="I89" s="552"/>
      <c r="J89" s="552"/>
      <c r="K89" s="551"/>
      <c r="L89" s="552"/>
      <c r="M89" s="551"/>
      <c r="N89" s="552"/>
      <c r="O89" s="551"/>
      <c r="P89" s="552"/>
      <c r="Q89" s="551"/>
      <c r="R89" s="552"/>
    </row>
    <row r="90" spans="1:21" x14ac:dyDescent="0.25">
      <c r="A90" s="679"/>
      <c r="B90" s="474"/>
      <c r="C90" s="681"/>
      <c r="D90" s="681"/>
      <c r="E90" s="681"/>
      <c r="F90" s="680"/>
      <c r="G90" s="474"/>
      <c r="H90" s="551"/>
      <c r="I90" s="552"/>
      <c r="J90" s="552"/>
      <c r="K90" s="551"/>
      <c r="L90" s="552"/>
      <c r="M90" s="551"/>
      <c r="N90" s="552"/>
      <c r="O90" s="551"/>
      <c r="P90" s="552"/>
      <c r="Q90" s="551"/>
      <c r="R90" s="552"/>
    </row>
    <row r="91" spans="1:21" x14ac:dyDescent="0.25">
      <c r="A91" s="679"/>
      <c r="B91" s="474"/>
      <c r="C91" s="681"/>
      <c r="D91" s="681"/>
      <c r="E91" s="681"/>
      <c r="F91" s="680"/>
      <c r="G91" s="474"/>
      <c r="H91" s="551"/>
      <c r="I91" s="552"/>
      <c r="J91" s="552"/>
      <c r="K91" s="551"/>
      <c r="L91" s="552"/>
      <c r="M91" s="551"/>
      <c r="N91" s="552"/>
      <c r="O91" s="551"/>
      <c r="P91" s="552"/>
      <c r="Q91" s="551"/>
      <c r="R91" s="552"/>
    </row>
    <row r="92" spans="1:21" x14ac:dyDescent="0.25">
      <c r="A92" s="679"/>
      <c r="B92" s="474"/>
      <c r="C92" s="681"/>
      <c r="D92" s="681"/>
      <c r="E92" s="681"/>
      <c r="F92" s="680"/>
      <c r="G92" s="474"/>
      <c r="H92" s="551"/>
      <c r="I92" s="552"/>
      <c r="J92" s="552"/>
      <c r="K92" s="551"/>
      <c r="L92" s="552"/>
      <c r="M92" s="551"/>
      <c r="N92" s="552"/>
      <c r="O92" s="551"/>
      <c r="P92" s="552"/>
      <c r="Q92" s="551"/>
      <c r="R92" s="552"/>
    </row>
    <row r="93" spans="1:21" x14ac:dyDescent="0.25">
      <c r="A93" s="679"/>
      <c r="B93" s="474"/>
      <c r="C93" s="681"/>
      <c r="D93" s="681"/>
      <c r="E93" s="681"/>
      <c r="F93" s="680"/>
      <c r="G93" s="474"/>
      <c r="H93" s="551"/>
      <c r="I93" s="552"/>
      <c r="J93" s="552"/>
      <c r="K93" s="551"/>
      <c r="L93" s="552"/>
      <c r="M93" s="551"/>
      <c r="N93" s="552"/>
      <c r="O93" s="551"/>
      <c r="P93" s="552"/>
      <c r="Q93" s="551"/>
      <c r="R93" s="552"/>
    </row>
    <row r="94" spans="1:21" x14ac:dyDescent="0.25">
      <c r="A94" s="679"/>
      <c r="B94" s="474"/>
      <c r="C94" s="681"/>
      <c r="D94" s="681"/>
      <c r="E94" s="681"/>
      <c r="F94" s="680"/>
      <c r="G94" s="474"/>
      <c r="H94" s="551"/>
      <c r="I94" s="552"/>
      <c r="J94" s="552"/>
      <c r="K94" s="551"/>
      <c r="L94" s="552"/>
      <c r="M94" s="551"/>
      <c r="N94" s="552"/>
      <c r="O94" s="551"/>
      <c r="P94" s="552"/>
      <c r="Q94" s="551"/>
      <c r="R94" s="552"/>
    </row>
    <row r="95" spans="1:21" x14ac:dyDescent="0.25">
      <c r="A95" s="679"/>
      <c r="B95" s="474"/>
      <c r="C95" s="681"/>
      <c r="D95" s="681"/>
      <c r="E95" s="681"/>
      <c r="F95" s="680"/>
      <c r="G95" s="474"/>
      <c r="H95" s="551"/>
      <c r="I95" s="552"/>
      <c r="J95" s="552"/>
      <c r="K95" s="551"/>
      <c r="L95" s="552"/>
      <c r="M95" s="551"/>
      <c r="N95" s="552"/>
      <c r="O95" s="551"/>
      <c r="P95" s="552"/>
      <c r="Q95" s="551"/>
      <c r="R95" s="552"/>
    </row>
    <row r="96" spans="1:21" x14ac:dyDescent="0.25">
      <c r="A96" s="679"/>
      <c r="B96" s="474"/>
      <c r="C96" s="681"/>
      <c r="D96" s="681"/>
      <c r="E96" s="681"/>
      <c r="F96" s="680"/>
      <c r="G96" s="474"/>
      <c r="H96" s="551"/>
      <c r="I96" s="552"/>
      <c r="J96" s="552"/>
      <c r="K96" s="551"/>
      <c r="L96" s="552"/>
      <c r="M96" s="551"/>
      <c r="N96" s="552"/>
      <c r="O96" s="551"/>
      <c r="P96" s="552"/>
      <c r="Q96" s="551"/>
      <c r="R96" s="552"/>
    </row>
    <row r="97" spans="1:21" x14ac:dyDescent="0.25">
      <c r="A97" s="679"/>
      <c r="B97" s="507"/>
      <c r="C97" s="681"/>
      <c r="D97" s="681"/>
      <c r="E97" s="681"/>
      <c r="F97" s="680"/>
      <c r="G97" s="474"/>
      <c r="H97" s="551"/>
      <c r="I97" s="552"/>
      <c r="J97" s="552"/>
      <c r="K97" s="551"/>
      <c r="L97" s="552"/>
      <c r="M97" s="551"/>
      <c r="N97" s="552"/>
      <c r="O97" s="551"/>
      <c r="P97" s="552"/>
      <c r="Q97" s="551"/>
      <c r="R97" s="552"/>
    </row>
    <row r="98" spans="1:21" x14ac:dyDescent="0.25">
      <c r="A98" s="679"/>
      <c r="B98" s="474"/>
      <c r="C98" s="681"/>
      <c r="D98" s="681"/>
      <c r="E98" s="681"/>
      <c r="F98" s="680"/>
      <c r="G98" s="474"/>
      <c r="H98" s="551"/>
      <c r="I98" s="552"/>
      <c r="J98" s="552"/>
      <c r="K98" s="551"/>
      <c r="L98" s="552"/>
      <c r="M98" s="551"/>
      <c r="N98" s="552"/>
      <c r="O98" s="551"/>
      <c r="P98" s="552"/>
      <c r="Q98" s="551"/>
      <c r="R98" s="552"/>
      <c r="U98" s="657"/>
    </row>
    <row r="99" spans="1:21" x14ac:dyDescent="0.25">
      <c r="A99" s="679"/>
      <c r="B99" s="474"/>
      <c r="C99" s="681"/>
      <c r="D99" s="681"/>
      <c r="E99" s="681"/>
      <c r="F99" s="680"/>
      <c r="G99" s="474"/>
      <c r="H99" s="551"/>
      <c r="I99" s="552"/>
      <c r="J99" s="552"/>
      <c r="K99" s="551"/>
      <c r="L99" s="552"/>
      <c r="M99" s="551"/>
      <c r="N99" s="552"/>
      <c r="O99" s="551"/>
      <c r="P99" s="552"/>
      <c r="Q99" s="551"/>
      <c r="R99" s="552"/>
      <c r="U99" s="657"/>
    </row>
    <row r="100" spans="1:21" x14ac:dyDescent="0.25">
      <c r="A100" s="679"/>
      <c r="B100" s="582"/>
      <c r="C100" s="583"/>
      <c r="D100" s="583"/>
      <c r="E100" s="583"/>
      <c r="F100" s="660"/>
      <c r="G100" s="660"/>
      <c r="H100" s="660"/>
      <c r="I100" s="660"/>
      <c r="J100" s="660"/>
      <c r="K100" s="660"/>
      <c r="L100" s="660"/>
      <c r="M100" s="660"/>
      <c r="N100" s="660"/>
      <c r="O100" s="660"/>
      <c r="P100" s="660"/>
      <c r="Q100" s="660"/>
      <c r="R100" s="660"/>
    </row>
    <row r="101" spans="1:21" x14ac:dyDescent="0.25">
      <c r="A101" s="679"/>
      <c r="B101" s="695"/>
      <c r="C101" s="696"/>
      <c r="D101" s="696"/>
      <c r="E101" s="696"/>
      <c r="F101" s="696"/>
      <c r="G101" s="696"/>
      <c r="H101" s="696"/>
      <c r="I101" s="696"/>
      <c r="J101" s="696"/>
      <c r="K101" s="696"/>
      <c r="L101" s="696"/>
      <c r="M101" s="696"/>
      <c r="N101" s="696"/>
      <c r="O101" s="696"/>
      <c r="P101" s="696"/>
      <c r="Q101" s="696"/>
      <c r="R101" s="697"/>
      <c r="U101" s="437"/>
    </row>
    <row r="102" spans="1:21" x14ac:dyDescent="0.25">
      <c r="A102" s="679"/>
      <c r="B102" s="685"/>
      <c r="C102" s="681"/>
      <c r="D102" s="681"/>
      <c r="E102" s="681"/>
      <c r="F102" s="680"/>
      <c r="G102" s="474"/>
      <c r="H102" s="551"/>
      <c r="I102" s="566"/>
      <c r="J102" s="566"/>
      <c r="K102" s="551"/>
      <c r="L102" s="552"/>
      <c r="M102" s="551"/>
      <c r="N102" s="552"/>
      <c r="O102" s="551"/>
      <c r="P102" s="552"/>
      <c r="Q102" s="551"/>
      <c r="R102" s="552"/>
    </row>
    <row r="103" spans="1:21" x14ac:dyDescent="0.25">
      <c r="A103" s="679"/>
      <c r="B103" s="685"/>
      <c r="C103" s="681"/>
      <c r="D103" s="681"/>
      <c r="E103" s="681"/>
      <c r="F103" s="680"/>
      <c r="G103" s="474"/>
      <c r="H103" s="551"/>
      <c r="I103" s="566"/>
      <c r="J103" s="566"/>
      <c r="K103" s="551"/>
      <c r="L103" s="552"/>
      <c r="M103" s="551"/>
      <c r="N103" s="552"/>
      <c r="O103" s="551"/>
      <c r="P103" s="552"/>
      <c r="Q103" s="551"/>
      <c r="R103" s="552"/>
    </row>
    <row r="104" spans="1:21" x14ac:dyDescent="0.25">
      <c r="A104" s="679"/>
      <c r="B104" s="695"/>
      <c r="C104" s="696"/>
      <c r="D104" s="696"/>
      <c r="E104" s="696"/>
      <c r="F104" s="696"/>
      <c r="G104" s="696"/>
      <c r="H104" s="696"/>
      <c r="I104" s="696"/>
      <c r="J104" s="696"/>
      <c r="K104" s="696"/>
      <c r="L104" s="696"/>
      <c r="M104" s="696"/>
      <c r="N104" s="696"/>
      <c r="O104" s="696"/>
      <c r="P104" s="696"/>
      <c r="Q104" s="696"/>
      <c r="R104" s="697"/>
    </row>
    <row r="105" spans="1:21" x14ac:dyDescent="0.25">
      <c r="A105" s="679"/>
      <c r="B105" s="685"/>
      <c r="C105" s="681"/>
      <c r="D105" s="681"/>
      <c r="E105" s="681"/>
      <c r="F105" s="680"/>
      <c r="G105" s="474"/>
      <c r="H105" s="551"/>
      <c r="I105" s="566"/>
      <c r="J105" s="566"/>
      <c r="K105" s="551"/>
      <c r="L105" s="552"/>
      <c r="M105" s="551"/>
      <c r="N105" s="552"/>
      <c r="O105" s="551"/>
      <c r="P105" s="552"/>
      <c r="Q105" s="551"/>
      <c r="R105" s="552"/>
    </row>
    <row r="106" spans="1:21" x14ac:dyDescent="0.25">
      <c r="A106" s="679"/>
      <c r="B106" s="685"/>
      <c r="C106" s="681"/>
      <c r="D106" s="681"/>
      <c r="E106" s="681"/>
      <c r="F106" s="680"/>
      <c r="G106" s="474"/>
      <c r="H106" s="551"/>
      <c r="I106" s="566"/>
      <c r="J106" s="566"/>
      <c r="K106" s="551"/>
      <c r="L106" s="552"/>
      <c r="M106" s="551"/>
      <c r="N106" s="552"/>
      <c r="O106" s="551"/>
      <c r="P106" s="552"/>
      <c r="Q106" s="551"/>
      <c r="R106" s="552"/>
    </row>
    <row r="107" spans="1:21" x14ac:dyDescent="0.25">
      <c r="A107" s="679"/>
      <c r="B107" s="685"/>
      <c r="C107" s="681"/>
      <c r="D107" s="681"/>
      <c r="E107" s="681"/>
      <c r="F107" s="680"/>
      <c r="G107" s="474"/>
      <c r="H107" s="551"/>
      <c r="I107" s="566"/>
      <c r="J107" s="566"/>
      <c r="K107" s="551"/>
      <c r="L107" s="552"/>
      <c r="M107" s="551"/>
      <c r="N107" s="552"/>
      <c r="O107" s="551"/>
      <c r="P107" s="552"/>
      <c r="Q107" s="551"/>
      <c r="R107" s="552"/>
    </row>
    <row r="108" spans="1:21" x14ac:dyDescent="0.25">
      <c r="A108" s="679"/>
      <c r="B108" s="695"/>
      <c r="C108" s="696"/>
      <c r="D108" s="696"/>
      <c r="E108" s="696"/>
      <c r="F108" s="696"/>
      <c r="G108" s="696"/>
      <c r="H108" s="696"/>
      <c r="I108" s="696"/>
      <c r="J108" s="696"/>
      <c r="K108" s="696"/>
      <c r="L108" s="696"/>
      <c r="M108" s="696"/>
      <c r="N108" s="696"/>
      <c r="O108" s="696"/>
      <c r="P108" s="696"/>
      <c r="Q108" s="696"/>
      <c r="R108" s="697"/>
    </row>
    <row r="109" spans="1:21" x14ac:dyDescent="0.25">
      <c r="A109" s="679"/>
      <c r="B109" s="685"/>
      <c r="C109" s="681"/>
      <c r="D109" s="681"/>
      <c r="E109" s="681"/>
      <c r="F109" s="680"/>
      <c r="G109" s="474"/>
      <c r="H109" s="551"/>
      <c r="I109" s="566"/>
      <c r="J109" s="566"/>
      <c r="K109" s="551"/>
      <c r="L109" s="552"/>
      <c r="M109" s="551"/>
      <c r="N109" s="552"/>
      <c r="O109" s="551"/>
      <c r="P109" s="552"/>
      <c r="Q109" s="551"/>
      <c r="R109" s="552"/>
    </row>
    <row r="110" spans="1:21" x14ac:dyDescent="0.25">
      <c r="A110" s="679"/>
      <c r="B110" s="695"/>
      <c r="C110" s="696"/>
      <c r="D110" s="696"/>
      <c r="E110" s="696"/>
      <c r="F110" s="696"/>
      <c r="G110" s="696"/>
      <c r="H110" s="696"/>
      <c r="I110" s="696"/>
      <c r="J110" s="696"/>
      <c r="K110" s="696"/>
      <c r="L110" s="696"/>
      <c r="M110" s="696"/>
      <c r="N110" s="696"/>
      <c r="O110" s="696"/>
      <c r="P110" s="696"/>
      <c r="Q110" s="696"/>
      <c r="R110" s="697"/>
    </row>
    <row r="111" spans="1:21" x14ac:dyDescent="0.25">
      <c r="A111" s="679"/>
      <c r="B111" s="685"/>
      <c r="C111" s="681"/>
      <c r="D111" s="681"/>
      <c r="E111" s="681"/>
      <c r="F111" s="680"/>
      <c r="G111" s="474"/>
      <c r="H111" s="551"/>
      <c r="I111" s="566"/>
      <c r="J111" s="566"/>
      <c r="K111" s="551"/>
      <c r="L111" s="552"/>
      <c r="M111" s="551"/>
      <c r="N111" s="552"/>
      <c r="O111" s="551"/>
      <c r="P111" s="552"/>
      <c r="Q111" s="551"/>
      <c r="R111" s="552"/>
    </row>
    <row r="112" spans="1:21" x14ac:dyDescent="0.25">
      <c r="A112" s="679"/>
      <c r="B112" s="685"/>
      <c r="C112" s="681"/>
      <c r="D112" s="681"/>
      <c r="E112" s="681"/>
      <c r="F112" s="666"/>
      <c r="G112" s="474"/>
      <c r="H112" s="551"/>
      <c r="I112" s="566"/>
      <c r="J112" s="566"/>
      <c r="K112" s="551"/>
      <c r="L112" s="552"/>
      <c r="M112" s="551"/>
      <c r="N112" s="552"/>
      <c r="O112" s="551"/>
      <c r="P112" s="552"/>
      <c r="Q112" s="551"/>
      <c r="R112" s="552"/>
    </row>
    <row r="113" spans="1:18" hidden="1" x14ac:dyDescent="0.25">
      <c r="A113" s="679"/>
      <c r="B113" s="685"/>
      <c r="C113" s="681"/>
      <c r="D113" s="681"/>
      <c r="E113" s="681"/>
      <c r="F113"/>
      <c r="G113" s="474"/>
      <c r="H113" s="551"/>
      <c r="I113" s="566"/>
      <c r="J113" s="566"/>
      <c r="K113" s="551"/>
      <c r="L113" s="552"/>
      <c r="M113" s="551"/>
      <c r="N113" s="552"/>
      <c r="O113" s="551"/>
      <c r="P113" s="552"/>
      <c r="Q113" s="551"/>
      <c r="R113" s="552"/>
    </row>
    <row r="114" spans="1:18" hidden="1" x14ac:dyDescent="0.25">
      <c r="A114" s="679"/>
      <c r="B114" s="685"/>
      <c r="C114" s="681"/>
      <c r="D114" s="681"/>
      <c r="E114" s="681"/>
      <c r="F114" s="680"/>
      <c r="G114" s="474"/>
      <c r="H114" s="551"/>
      <c r="I114" s="566"/>
      <c r="J114" s="566"/>
      <c r="K114" s="551"/>
      <c r="L114" s="552"/>
      <c r="M114" s="551"/>
      <c r="N114" s="552"/>
      <c r="O114" s="551"/>
      <c r="P114" s="552"/>
      <c r="Q114" s="551"/>
      <c r="R114" s="552"/>
    </row>
    <row r="115" spans="1:18" hidden="1" x14ac:dyDescent="0.25">
      <c r="A115" s="679"/>
      <c r="B115" s="685"/>
      <c r="C115" s="681"/>
      <c r="D115" s="681"/>
      <c r="E115" s="681"/>
      <c r="F115" s="680"/>
      <c r="G115" s="474"/>
      <c r="H115" s="551"/>
      <c r="I115" s="566"/>
      <c r="J115" s="566"/>
      <c r="K115" s="551"/>
      <c r="L115" s="552"/>
      <c r="M115" s="551"/>
      <c r="N115" s="552"/>
      <c r="O115" s="551"/>
      <c r="P115" s="552"/>
      <c r="Q115" s="551"/>
      <c r="R115" s="552"/>
    </row>
    <row r="116" spans="1:18" hidden="1" x14ac:dyDescent="0.25">
      <c r="A116" s="679"/>
      <c r="B116" s="685"/>
      <c r="C116" s="681"/>
      <c r="D116" s="681"/>
      <c r="E116" s="681"/>
      <c r="F116" s="680"/>
      <c r="G116" s="474"/>
      <c r="H116" s="551"/>
      <c r="I116" s="566"/>
      <c r="J116" s="566"/>
      <c r="K116" s="551"/>
      <c r="L116" s="552"/>
      <c r="M116" s="551"/>
      <c r="N116" s="552"/>
      <c r="O116" s="551"/>
      <c r="P116" s="552"/>
      <c r="Q116" s="551"/>
      <c r="R116" s="552"/>
    </row>
    <row r="117" spans="1:18" hidden="1" x14ac:dyDescent="0.25">
      <c r="A117" s="679"/>
      <c r="B117" s="685"/>
      <c r="C117" s="681"/>
      <c r="D117" s="681"/>
      <c r="E117" s="681"/>
      <c r="F117" s="680"/>
      <c r="G117" s="474"/>
      <c r="H117" s="551"/>
      <c r="I117" s="566"/>
      <c r="J117" s="566"/>
      <c r="K117" s="551"/>
      <c r="L117" s="552"/>
      <c r="M117" s="551"/>
      <c r="N117" s="552"/>
      <c r="O117" s="551"/>
      <c r="P117" s="552"/>
      <c r="Q117" s="551"/>
      <c r="R117" s="552"/>
    </row>
    <row r="118" spans="1:18" hidden="1" x14ac:dyDescent="0.25">
      <c r="A118" s="679"/>
      <c r="B118" s="685"/>
      <c r="C118" s="681"/>
      <c r="D118" s="681"/>
      <c r="E118" s="681"/>
      <c r="F118" s="680"/>
      <c r="G118" s="474"/>
      <c r="H118" s="551"/>
      <c r="I118" s="566"/>
      <c r="J118" s="566"/>
      <c r="K118" s="551"/>
      <c r="L118" s="552"/>
      <c r="M118" s="551"/>
      <c r="N118" s="552"/>
      <c r="O118" s="551"/>
      <c r="P118" s="552"/>
      <c r="Q118" s="551"/>
      <c r="R118" s="552"/>
    </row>
    <row r="119" spans="1:18" x14ac:dyDescent="0.25">
      <c r="A119" s="673"/>
      <c r="B119" s="1016"/>
      <c r="C119" s="1016"/>
      <c r="D119" s="1016"/>
      <c r="E119" s="1016"/>
      <c r="F119" s="1016"/>
      <c r="G119" s="1016"/>
      <c r="H119" s="1016"/>
      <c r="I119" s="1016"/>
      <c r="J119" s="698"/>
      <c r="K119"/>
      <c r="L119" s="698"/>
      <c r="M119"/>
      <c r="N119" s="698"/>
      <c r="O119"/>
      <c r="P119" s="698"/>
      <c r="Q119"/>
      <c r="R119" s="698"/>
    </row>
    <row r="120" spans="1:18" x14ac:dyDescent="0.25">
      <c r="A120" s="673"/>
      <c r="B120" s="699"/>
      <c r="C120" s="699"/>
      <c r="D120" s="700"/>
      <c r="E120" s="700"/>
      <c r="F120" s="701"/>
      <c r="G120" s="702"/>
      <c r="H120" s="703"/>
      <c r="I120" s="704"/>
      <c r="J120" s="705"/>
      <c r="K120"/>
      <c r="L120" s="705"/>
      <c r="M120"/>
      <c r="N120" s="705"/>
      <c r="O120"/>
      <c r="P120" s="705"/>
      <c r="Q120"/>
      <c r="R120" s="705"/>
    </row>
    <row r="121" spans="1:18" x14ac:dyDescent="0.25">
      <c r="A121" s="673"/>
      <c r="B121" s="1014"/>
      <c r="C121" s="1014"/>
      <c r="D121" s="1014"/>
      <c r="E121" s="1014"/>
      <c r="F121" s="1014"/>
      <c r="G121" s="1014"/>
      <c r="H121" s="1014"/>
      <c r="I121" s="706"/>
      <c r="J121" s="707"/>
      <c r="K121"/>
      <c r="L121" s="707"/>
      <c r="M121"/>
      <c r="N121" s="707"/>
      <c r="O121"/>
      <c r="P121" s="707"/>
      <c r="Q121"/>
      <c r="R121" s="707"/>
    </row>
    <row r="122" spans="1:18" x14ac:dyDescent="0.25">
      <c r="A122" s="673"/>
      <c r="B122" s="1014"/>
      <c r="C122" s="1014"/>
      <c r="D122" s="1014"/>
      <c r="E122" s="1014"/>
      <c r="F122" s="1014"/>
      <c r="G122" s="1014"/>
      <c r="H122" s="1014"/>
      <c r="I122" s="706"/>
      <c r="J122" s="707"/>
      <c r="K122"/>
      <c r="L122" s="707"/>
      <c r="M122"/>
      <c r="N122" s="707"/>
      <c r="O122"/>
      <c r="P122" s="707"/>
      <c r="Q122"/>
      <c r="R122" s="707"/>
    </row>
    <row r="123" spans="1:18" ht="17.25" customHeight="1" x14ac:dyDescent="0.25">
      <c r="A123" s="673"/>
      <c r="B123" s="1014"/>
      <c r="C123" s="1014"/>
      <c r="D123" s="1014"/>
      <c r="E123" s="1014"/>
      <c r="F123" s="1014"/>
      <c r="G123" s="1014"/>
      <c r="H123" s="1014"/>
      <c r="I123" s="706"/>
      <c r="J123" s="707"/>
      <c r="K123"/>
      <c r="L123" s="707"/>
      <c r="M123"/>
      <c r="N123" s="707"/>
      <c r="O123"/>
      <c r="P123" s="707"/>
      <c r="Q123"/>
      <c r="R123" s="707"/>
    </row>
    <row r="124" spans="1:18" x14ac:dyDescent="0.25">
      <c r="A124" s="673"/>
      <c r="B124" s="1014"/>
      <c r="C124" s="1014"/>
      <c r="D124" s="1014"/>
      <c r="E124" s="1014"/>
      <c r="F124" s="1014"/>
      <c r="G124" s="1014"/>
      <c r="H124" s="1014"/>
      <c r="I124" s="706"/>
      <c r="J124" s="707"/>
      <c r="K124"/>
      <c r="L124" s="707"/>
      <c r="M124"/>
      <c r="N124" s="707"/>
      <c r="O124"/>
      <c r="P124" s="707"/>
      <c r="Q124"/>
      <c r="R124" s="707"/>
    </row>
    <row r="125" spans="1:18" x14ac:dyDescent="0.25">
      <c r="A125" s="673"/>
      <c r="B125" s="708"/>
      <c r="C125" s="708"/>
      <c r="D125" s="708"/>
      <c r="E125" s="708"/>
      <c r="F125" s="708"/>
      <c r="G125" s="708"/>
      <c r="H125" s="709"/>
      <c r="I125" s="710"/>
      <c r="J125" s="711"/>
      <c r="K125"/>
      <c r="L125" s="711"/>
      <c r="M125"/>
      <c r="N125" s="711"/>
      <c r="O125"/>
      <c r="P125" s="711"/>
      <c r="Q125"/>
      <c r="R125" s="711"/>
    </row>
    <row r="126" spans="1:18" x14ac:dyDescent="0.25">
      <c r="A126" s="673"/>
      <c r="B126" s="1015"/>
      <c r="C126" s="1015"/>
      <c r="D126" s="1015"/>
      <c r="E126" s="1015"/>
      <c r="F126" s="1015"/>
      <c r="G126" s="1015"/>
      <c r="H126" s="1015"/>
      <c r="I126" s="1015"/>
      <c r="J126" s="712"/>
      <c r="K126"/>
      <c r="L126" s="712"/>
      <c r="M126"/>
      <c r="N126" s="712"/>
      <c r="O126" s="713"/>
      <c r="P126" s="712"/>
      <c r="R126" s="712"/>
    </row>
    <row r="127" spans="1:18" x14ac:dyDescent="0.25">
      <c r="A127" s="673"/>
      <c r="B127" s="699"/>
      <c r="C127" s="699"/>
      <c r="D127" s="699"/>
      <c r="E127" s="699"/>
      <c r="F127" s="700"/>
      <c r="G127" s="699"/>
      <c r="H127" s="703"/>
      <c r="I127" s="714"/>
      <c r="J127" s="711"/>
      <c r="K127" s="703"/>
      <c r="L127" s="711"/>
      <c r="M127" s="703"/>
      <c r="N127" s="711"/>
      <c r="O127" s="703"/>
      <c r="P127" s="711"/>
      <c r="Q127" s="703"/>
      <c r="R127" s="711"/>
    </row>
    <row r="128" spans="1:18" x14ac:dyDescent="0.25">
      <c r="A128" s="673"/>
      <c r="H128" s="545"/>
      <c r="J128"/>
      <c r="K128" s="545"/>
      <c r="L128" s="715"/>
      <c r="M128" s="716"/>
      <c r="N128" s="715"/>
      <c r="O128" s="716"/>
      <c r="P128" s="715"/>
      <c r="Q128" s="717"/>
      <c r="R128" s="657"/>
    </row>
    <row r="129" spans="10:18" x14ac:dyDescent="0.25">
      <c r="J129"/>
      <c r="L129"/>
      <c r="N129"/>
      <c r="P129"/>
      <c r="R129"/>
    </row>
    <row r="130" spans="10:18" x14ac:dyDescent="0.25">
      <c r="J130"/>
      <c r="L130"/>
      <c r="N130" s="658"/>
      <c r="P130" s="657"/>
      <c r="R130"/>
    </row>
  </sheetData>
  <mergeCells count="30">
    <mergeCell ref="B124:H124"/>
    <mergeCell ref="B126:I126"/>
    <mergeCell ref="Q9:Q10"/>
    <mergeCell ref="R9:R10"/>
    <mergeCell ref="B119:I119"/>
    <mergeCell ref="B121:H121"/>
    <mergeCell ref="B122:H122"/>
    <mergeCell ref="B123:H123"/>
    <mergeCell ref="K9:K10"/>
    <mergeCell ref="L9:L10"/>
    <mergeCell ref="M9:M10"/>
    <mergeCell ref="N9:N10"/>
    <mergeCell ref="O9:O10"/>
    <mergeCell ref="P9:P10"/>
    <mergeCell ref="O8:P8"/>
    <mergeCell ref="Q8:R8"/>
    <mergeCell ref="B9:B10"/>
    <mergeCell ref="C9:C10"/>
    <mergeCell ref="D9:E9"/>
    <mergeCell ref="F9:F10"/>
    <mergeCell ref="G9:G10"/>
    <mergeCell ref="H9:H10"/>
    <mergeCell ref="I9:I10"/>
    <mergeCell ref="J9:J10"/>
    <mergeCell ref="M8:N8"/>
    <mergeCell ref="B2:H4"/>
    <mergeCell ref="B6:E6"/>
    <mergeCell ref="F6:J6"/>
    <mergeCell ref="B8:J8"/>
    <mergeCell ref="K8:L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9608CD-39DC-4C1E-A3A1-BE1B8BB8DE43}">
  <sheetPr codeName="Hoja7">
    <tabColor rgb="FF92D050"/>
    <pageSetUpPr fitToPage="1"/>
  </sheetPr>
  <dimension ref="B1:AA2741"/>
  <sheetViews>
    <sheetView view="pageBreakPreview" topLeftCell="A1290" zoomScale="55" zoomScaleNormal="55" zoomScaleSheetLayoutView="55" zoomScalePageLayoutView="40" workbookViewId="0">
      <selection activeCell="X1391" sqref="X1391"/>
    </sheetView>
  </sheetViews>
  <sheetFormatPr baseColWidth="10" defaultRowHeight="15" x14ac:dyDescent="0.25"/>
  <cols>
    <col min="13" max="13" width="8.7109375" customWidth="1"/>
    <col min="14" max="14" width="7.5703125" customWidth="1"/>
    <col min="16" max="17" width="11.42578125" hidden="1" customWidth="1"/>
    <col min="18" max="18" width="22" customWidth="1"/>
    <col min="19" max="19" width="28.42578125" style="632" customWidth="1"/>
    <col min="26" max="26" width="12.140625" bestFit="1" customWidth="1"/>
    <col min="27" max="27" width="21.42578125" bestFit="1" customWidth="1"/>
  </cols>
  <sheetData>
    <row r="1" spans="2:27" hidden="1" x14ac:dyDescent="0.25"/>
    <row r="2" spans="2:27" ht="15.75" hidden="1" thickBot="1" x14ac:dyDescent="0.3"/>
    <row r="3" spans="2:27" hidden="1" x14ac:dyDescent="0.25">
      <c r="B3" s="800"/>
      <c r="C3" s="793"/>
      <c r="D3" s="793"/>
      <c r="E3" s="793"/>
      <c r="F3" s="793"/>
      <c r="G3" s="803"/>
      <c r="H3" s="793"/>
      <c r="I3" s="793"/>
      <c r="J3" s="793"/>
      <c r="K3" s="793"/>
      <c r="L3" s="793"/>
      <c r="M3" s="793"/>
      <c r="N3" s="793"/>
      <c r="O3" s="793"/>
      <c r="P3" s="793"/>
      <c r="Q3" s="793"/>
      <c r="R3" s="793"/>
      <c r="S3" s="793"/>
      <c r="T3" s="793"/>
      <c r="U3" s="804"/>
      <c r="V3" s="805"/>
      <c r="W3" s="805"/>
      <c r="X3" s="806"/>
      <c r="Y3" s="807"/>
      <c r="Z3" s="805"/>
      <c r="AA3" s="808"/>
    </row>
    <row r="4" spans="2:27" hidden="1" x14ac:dyDescent="0.25">
      <c r="B4" s="801"/>
      <c r="C4" s="802"/>
      <c r="D4" s="802"/>
      <c r="E4" s="802"/>
      <c r="F4" s="802"/>
      <c r="G4" s="801"/>
      <c r="H4" s="802"/>
      <c r="I4" s="802"/>
      <c r="J4" s="802"/>
      <c r="K4" s="802"/>
      <c r="L4" s="802"/>
      <c r="M4" s="802"/>
      <c r="N4" s="802"/>
      <c r="O4" s="802"/>
      <c r="P4" s="802"/>
      <c r="Q4" s="802"/>
      <c r="R4" s="802"/>
      <c r="S4" s="802"/>
      <c r="T4" s="802"/>
      <c r="U4" s="809"/>
      <c r="V4" s="810"/>
      <c r="W4" s="810"/>
      <c r="X4" s="811"/>
      <c r="Y4" s="812"/>
      <c r="Z4" s="810"/>
      <c r="AA4" s="813"/>
    </row>
    <row r="5" spans="2:27" ht="15.75" hidden="1" thickBot="1" x14ac:dyDescent="0.3">
      <c r="B5" s="795"/>
      <c r="C5" s="787"/>
      <c r="D5" s="787"/>
      <c r="E5" s="787"/>
      <c r="F5" s="787"/>
      <c r="G5" s="795"/>
      <c r="H5" s="787"/>
      <c r="I5" s="787"/>
      <c r="J5" s="787"/>
      <c r="K5" s="787"/>
      <c r="L5" s="787"/>
      <c r="M5" s="787"/>
      <c r="N5" s="787"/>
      <c r="O5" s="787"/>
      <c r="P5" s="787"/>
      <c r="Q5" s="787"/>
      <c r="R5" s="787"/>
      <c r="S5" s="787"/>
      <c r="T5" s="787"/>
      <c r="U5" s="814"/>
      <c r="V5" s="815"/>
      <c r="W5" s="815"/>
      <c r="X5" s="816"/>
      <c r="Y5" s="817"/>
      <c r="Z5" s="818"/>
      <c r="AA5" s="819"/>
    </row>
    <row r="6" spans="2:27" hidden="1" x14ac:dyDescent="0.25">
      <c r="B6" s="820"/>
      <c r="C6" s="793"/>
      <c r="D6" s="793"/>
      <c r="E6" s="793"/>
      <c r="F6" s="794"/>
      <c r="G6" s="821"/>
      <c r="H6" s="822"/>
      <c r="I6" s="822"/>
      <c r="J6" s="822"/>
      <c r="K6" s="822"/>
      <c r="L6" s="822"/>
      <c r="M6" s="822"/>
      <c r="N6" s="822"/>
      <c r="O6" s="822"/>
      <c r="P6" s="822"/>
      <c r="Q6" s="822"/>
      <c r="R6" s="822"/>
      <c r="S6" s="822"/>
      <c r="T6" s="822"/>
      <c r="U6" s="822"/>
      <c r="V6" s="822"/>
      <c r="W6" s="822"/>
      <c r="X6" s="822"/>
      <c r="Y6" s="822"/>
      <c r="Z6" s="822"/>
      <c r="AA6" s="823"/>
    </row>
    <row r="7" spans="2:27" ht="33.75" hidden="1" customHeight="1" thickBot="1" x14ac:dyDescent="0.3">
      <c r="B7" s="795"/>
      <c r="C7" s="787"/>
      <c r="D7" s="787"/>
      <c r="E7" s="787"/>
      <c r="F7" s="796"/>
      <c r="G7" s="824"/>
      <c r="H7" s="825"/>
      <c r="I7" s="825"/>
      <c r="J7" s="825"/>
      <c r="K7" s="825"/>
      <c r="L7" s="825"/>
      <c r="M7" s="825"/>
      <c r="N7" s="825"/>
      <c r="O7" s="825"/>
      <c r="P7" s="825"/>
      <c r="Q7" s="825"/>
      <c r="R7" s="825"/>
      <c r="S7" s="825"/>
      <c r="T7" s="825"/>
      <c r="U7" s="825"/>
      <c r="V7" s="825"/>
      <c r="W7" s="825"/>
      <c r="X7" s="825"/>
      <c r="Y7" s="825"/>
      <c r="Z7" s="825"/>
      <c r="AA7" s="826"/>
    </row>
    <row r="8" spans="2:27" ht="18.75" hidden="1" thickBot="1" x14ac:dyDescent="0.3">
      <c r="B8" s="827"/>
      <c r="C8" s="798"/>
      <c r="D8" s="798"/>
      <c r="E8" s="798"/>
      <c r="F8" s="798"/>
      <c r="G8" s="798"/>
      <c r="H8" s="822"/>
      <c r="I8" s="793"/>
      <c r="J8" s="828"/>
      <c r="K8" s="798"/>
      <c r="L8" s="798"/>
      <c r="M8" s="798"/>
      <c r="N8" s="798"/>
      <c r="O8" s="798"/>
      <c r="P8" s="622"/>
      <c r="Q8" s="622"/>
      <c r="R8" s="828"/>
      <c r="S8" s="828"/>
      <c r="T8" s="798"/>
      <c r="U8" s="798"/>
      <c r="V8" s="798"/>
      <c r="W8" s="798"/>
      <c r="X8" s="798"/>
      <c r="Y8" s="798"/>
      <c r="Z8" s="798"/>
      <c r="AA8" s="799"/>
    </row>
    <row r="9" spans="2:27" ht="38.25" hidden="1" customHeight="1" thickBot="1" x14ac:dyDescent="0.3">
      <c r="B9" s="829"/>
      <c r="C9" s="793"/>
      <c r="D9" s="793"/>
      <c r="E9" s="793"/>
      <c r="F9" s="793"/>
      <c r="G9" s="793"/>
      <c r="H9" s="830"/>
      <c r="I9" s="831"/>
      <c r="J9" s="832"/>
      <c r="K9" s="798"/>
      <c r="L9" s="798"/>
      <c r="M9" s="798"/>
      <c r="N9" s="798"/>
      <c r="O9" s="799"/>
      <c r="P9" s="621"/>
      <c r="Q9" s="621"/>
      <c r="R9" s="833"/>
      <c r="S9" s="1020"/>
      <c r="T9" s="793"/>
      <c r="U9" s="793"/>
      <c r="V9" s="793"/>
      <c r="W9" s="793"/>
      <c r="X9" s="793"/>
      <c r="Y9" s="793"/>
      <c r="Z9" s="793"/>
      <c r="AA9" s="794"/>
    </row>
    <row r="10" spans="2:27" ht="18.75" hidden="1" thickBot="1" x14ac:dyDescent="0.3">
      <c r="B10" s="821"/>
      <c r="C10" s="834"/>
      <c r="D10" s="834"/>
      <c r="E10" s="834"/>
      <c r="F10" s="834"/>
      <c r="G10" s="834"/>
      <c r="H10" s="835"/>
      <c r="I10" s="835"/>
      <c r="J10" s="834"/>
      <c r="K10" s="834"/>
      <c r="L10" s="834"/>
      <c r="M10" s="834"/>
      <c r="N10" s="834"/>
      <c r="O10" s="834"/>
      <c r="P10" s="623"/>
      <c r="Q10" s="623"/>
      <c r="R10" s="837"/>
      <c r="S10" s="1021"/>
      <c r="T10" s="839"/>
      <c r="U10" s="840"/>
      <c r="V10" s="841"/>
      <c r="W10" s="842"/>
      <c r="X10" s="844"/>
      <c r="Y10" s="846"/>
      <c r="Z10" s="847"/>
      <c r="AA10" s="848"/>
    </row>
    <row r="11" spans="2:27" ht="18.75" hidden="1" thickBot="1" x14ac:dyDescent="0.3">
      <c r="B11" s="836"/>
      <c r="C11" s="835"/>
      <c r="D11" s="835"/>
      <c r="E11" s="835"/>
      <c r="F11" s="835"/>
      <c r="G11" s="835"/>
      <c r="H11" s="835"/>
      <c r="I11" s="835"/>
      <c r="J11" s="835"/>
      <c r="K11" s="835"/>
      <c r="L11" s="835"/>
      <c r="M11" s="835"/>
      <c r="N11" s="835"/>
      <c r="O11" s="835"/>
      <c r="P11" s="623"/>
      <c r="Q11" s="623"/>
      <c r="R11" s="838"/>
      <c r="S11" s="1022"/>
      <c r="T11" s="4"/>
      <c r="U11" s="5"/>
      <c r="V11" s="6"/>
      <c r="W11" s="843"/>
      <c r="X11" s="845"/>
      <c r="Y11" s="7"/>
      <c r="Z11" s="8"/>
      <c r="AA11" s="9"/>
    </row>
    <row r="12" spans="2:27" ht="18" hidden="1" x14ac:dyDescent="0.25">
      <c r="B12" s="10"/>
      <c r="C12" s="11"/>
      <c r="D12" s="11"/>
      <c r="E12" s="11"/>
      <c r="F12" s="11"/>
      <c r="G12" s="11"/>
      <c r="H12" s="11"/>
      <c r="I12" s="11"/>
      <c r="J12" s="11"/>
      <c r="K12" s="11"/>
      <c r="L12" s="11"/>
      <c r="M12" s="11"/>
      <c r="N12" s="11"/>
      <c r="O12" s="12"/>
      <c r="P12" s="629"/>
      <c r="Q12" s="17"/>
      <c r="R12" s="13"/>
      <c r="S12" s="625"/>
      <c r="T12" s="14"/>
      <c r="U12" s="14"/>
      <c r="V12" s="14"/>
      <c r="W12" s="14"/>
      <c r="X12" s="14"/>
      <c r="Y12" s="14"/>
      <c r="Z12" s="14"/>
      <c r="AA12" s="15"/>
    </row>
    <row r="13" spans="2:27" ht="18" hidden="1" x14ac:dyDescent="0.25">
      <c r="B13" s="16"/>
      <c r="C13" s="17"/>
      <c r="D13" s="17"/>
      <c r="E13" s="17"/>
      <c r="F13" s="18"/>
      <c r="G13" s="18"/>
      <c r="H13" s="18"/>
      <c r="I13" s="18"/>
      <c r="J13" s="18"/>
      <c r="K13" s="18"/>
      <c r="L13" s="17"/>
      <c r="M13" s="17"/>
      <c r="N13" s="17"/>
      <c r="O13" s="19"/>
      <c r="P13" s="629"/>
      <c r="Q13" s="17"/>
      <c r="R13" s="13"/>
      <c r="S13" s="625"/>
      <c r="T13" s="20"/>
      <c r="U13" s="14"/>
      <c r="V13" s="14"/>
      <c r="W13" s="14"/>
      <c r="X13" s="14"/>
      <c r="Y13" s="14"/>
      <c r="Z13" s="14"/>
      <c r="AA13" s="446"/>
    </row>
    <row r="14" spans="2:27" ht="18" hidden="1" x14ac:dyDescent="0.25">
      <c r="B14" s="16"/>
      <c r="C14" s="17"/>
      <c r="D14" s="17"/>
      <c r="E14" s="17"/>
      <c r="F14" s="18"/>
      <c r="G14" s="18"/>
      <c r="H14" s="18"/>
      <c r="I14" s="18"/>
      <c r="J14" s="18"/>
      <c r="K14" s="18"/>
      <c r="L14" s="17"/>
      <c r="M14" s="17"/>
      <c r="N14" s="17"/>
      <c r="O14" s="19"/>
      <c r="P14" s="629"/>
      <c r="Q14" s="17"/>
      <c r="R14" s="13"/>
      <c r="S14" s="625"/>
      <c r="T14" s="20"/>
      <c r="U14" s="14"/>
      <c r="V14" s="14"/>
      <c r="W14" s="14"/>
      <c r="X14" s="14"/>
      <c r="Y14" s="14"/>
      <c r="Z14" s="14"/>
      <c r="AA14" s="15"/>
    </row>
    <row r="15" spans="2:27" ht="18" hidden="1" x14ac:dyDescent="0.25">
      <c r="B15" s="16"/>
      <c r="C15" s="17"/>
      <c r="D15" s="17"/>
      <c r="E15" s="17"/>
      <c r="F15" s="18"/>
      <c r="G15" s="18"/>
      <c r="H15" s="18"/>
      <c r="I15" s="18"/>
      <c r="J15" s="18"/>
      <c r="K15" s="18"/>
      <c r="L15" s="17"/>
      <c r="M15" s="17"/>
      <c r="N15" s="17"/>
      <c r="O15" s="19"/>
      <c r="P15" s="629"/>
      <c r="Q15" s="17"/>
      <c r="R15" s="21"/>
      <c r="S15" s="626"/>
      <c r="T15" s="20"/>
      <c r="U15" s="20"/>
      <c r="V15" s="14"/>
      <c r="W15" s="14"/>
      <c r="X15" s="20"/>
      <c r="Y15" s="14"/>
      <c r="Z15" s="14"/>
      <c r="AA15" s="15"/>
    </row>
    <row r="16" spans="2:27" ht="18" hidden="1" x14ac:dyDescent="0.25">
      <c r="B16" s="16"/>
      <c r="D16" s="17"/>
      <c r="E16" s="17"/>
      <c r="F16" s="18"/>
      <c r="G16" s="18"/>
      <c r="H16" s="18"/>
      <c r="J16" s="18"/>
      <c r="K16" s="18"/>
      <c r="L16" s="17"/>
      <c r="M16" s="17"/>
      <c r="N16" s="17"/>
      <c r="O16" s="19"/>
      <c r="P16" s="629"/>
      <c r="Q16" s="17"/>
      <c r="R16" s="13"/>
      <c r="S16" s="625"/>
      <c r="T16" s="20"/>
      <c r="U16" s="20"/>
      <c r="V16" s="20"/>
      <c r="W16" s="14"/>
      <c r="X16" s="20"/>
      <c r="Y16" s="14"/>
      <c r="Z16" s="14"/>
      <c r="AA16" s="445"/>
    </row>
    <row r="17" spans="2:27" ht="18" hidden="1" x14ac:dyDescent="0.25">
      <c r="B17" s="22"/>
      <c r="C17" s="17"/>
      <c r="D17" s="18"/>
      <c r="E17" s="17"/>
      <c r="F17" s="18"/>
      <c r="G17" s="18"/>
      <c r="H17" s="18"/>
      <c r="I17" s="18"/>
      <c r="J17" s="18"/>
      <c r="K17" s="18"/>
      <c r="L17" s="17"/>
      <c r="M17" s="17"/>
      <c r="N17" s="17"/>
      <c r="O17" s="19"/>
      <c r="P17" s="629"/>
      <c r="Q17" s="17"/>
      <c r="R17" s="21"/>
      <c r="S17" s="626"/>
      <c r="T17" s="20"/>
      <c r="U17" s="20"/>
      <c r="V17" s="20"/>
      <c r="W17" s="14"/>
      <c r="X17" s="20"/>
      <c r="Y17" s="14"/>
      <c r="Z17" s="14"/>
      <c r="AA17" s="15"/>
    </row>
    <row r="18" spans="2:27" ht="18" hidden="1" x14ac:dyDescent="0.25">
      <c r="B18" s="16"/>
      <c r="C18" s="17"/>
      <c r="D18" s="17"/>
      <c r="E18" s="17"/>
      <c r="F18" s="18"/>
      <c r="G18" s="18"/>
      <c r="H18" s="18"/>
      <c r="I18" s="18"/>
      <c r="J18" s="18"/>
      <c r="K18" s="18"/>
      <c r="L18" s="17"/>
      <c r="M18" s="17"/>
      <c r="N18" s="17"/>
      <c r="O18" s="19"/>
      <c r="P18" s="629"/>
      <c r="Q18" s="17"/>
      <c r="R18" s="13"/>
      <c r="S18" s="625"/>
      <c r="T18" s="20"/>
      <c r="U18" s="20"/>
      <c r="V18" s="20"/>
      <c r="W18" s="14"/>
      <c r="X18" s="20"/>
      <c r="Y18" s="14"/>
      <c r="Z18" s="14"/>
      <c r="AA18" s="23"/>
    </row>
    <row r="19" spans="2:27" ht="18" hidden="1" x14ac:dyDescent="0.25">
      <c r="B19" s="16"/>
      <c r="C19" s="17"/>
      <c r="D19" s="17"/>
      <c r="E19" s="17"/>
      <c r="F19" s="17"/>
      <c r="G19" s="17"/>
      <c r="H19" s="17"/>
      <c r="I19" s="17"/>
      <c r="J19" s="17"/>
      <c r="K19" s="17"/>
      <c r="L19" s="17"/>
      <c r="M19" s="17"/>
      <c r="N19" s="17"/>
      <c r="O19" s="19"/>
      <c r="P19" s="629"/>
      <c r="Q19" s="17"/>
      <c r="R19" s="13"/>
      <c r="S19" s="625"/>
      <c r="T19" s="20"/>
      <c r="U19" s="20"/>
      <c r="V19" s="20"/>
      <c r="W19" s="14"/>
      <c r="X19" s="20"/>
      <c r="Y19" s="14"/>
      <c r="Z19" s="14"/>
      <c r="AA19" s="23"/>
    </row>
    <row r="20" spans="2:27" ht="18" hidden="1" x14ac:dyDescent="0.25">
      <c r="B20" s="16"/>
      <c r="C20" s="18"/>
      <c r="D20" s="17"/>
      <c r="E20" s="17"/>
      <c r="F20" s="17"/>
      <c r="G20" s="17"/>
      <c r="H20" s="17"/>
      <c r="I20" s="17"/>
      <c r="J20" s="17"/>
      <c r="K20" s="17"/>
      <c r="L20" s="17"/>
      <c r="M20" s="17"/>
      <c r="N20" s="17"/>
      <c r="O20" s="19"/>
      <c r="P20" s="629"/>
      <c r="Q20" s="17"/>
      <c r="R20" s="21"/>
      <c r="S20" s="626"/>
      <c r="T20" s="20"/>
      <c r="U20" s="20"/>
      <c r="V20" s="20"/>
      <c r="W20" s="14"/>
      <c r="X20" s="20"/>
      <c r="Y20" s="14"/>
      <c r="Z20" s="14"/>
      <c r="AA20" s="23"/>
    </row>
    <row r="21" spans="2:27" ht="18" hidden="1" x14ac:dyDescent="0.25">
      <c r="B21" s="16"/>
      <c r="C21" s="17"/>
      <c r="D21" s="17"/>
      <c r="E21" s="17"/>
      <c r="F21" s="17"/>
      <c r="G21" s="17"/>
      <c r="H21" s="17"/>
      <c r="I21" s="17"/>
      <c r="J21" s="17"/>
      <c r="K21" s="17"/>
      <c r="L21" s="17"/>
      <c r="M21" s="17"/>
      <c r="N21" s="17"/>
      <c r="O21" s="19"/>
      <c r="P21" s="629"/>
      <c r="Q21" s="17"/>
      <c r="R21" s="13"/>
      <c r="S21" s="625"/>
      <c r="T21" s="20"/>
      <c r="U21" s="20"/>
      <c r="V21" s="20"/>
      <c r="W21" s="14"/>
      <c r="X21" s="20"/>
      <c r="Y21" s="14"/>
      <c r="Z21" s="14"/>
      <c r="AA21" s="23"/>
    </row>
    <row r="22" spans="2:27" ht="18" hidden="1" x14ac:dyDescent="0.25">
      <c r="B22" s="16"/>
      <c r="C22" s="17"/>
      <c r="D22" s="17"/>
      <c r="E22" s="18"/>
      <c r="F22" s="17"/>
      <c r="G22" s="17"/>
      <c r="H22" s="17"/>
      <c r="I22" s="17"/>
      <c r="J22" s="17"/>
      <c r="K22" s="17"/>
      <c r="L22" s="17"/>
      <c r="M22" s="17"/>
      <c r="N22" s="17"/>
      <c r="O22" s="19"/>
      <c r="P22" s="629"/>
      <c r="Q22" s="17"/>
      <c r="R22" s="13"/>
      <c r="S22" s="625"/>
      <c r="T22" s="20"/>
      <c r="U22" s="20"/>
      <c r="V22" s="20"/>
      <c r="W22" s="14"/>
      <c r="X22" s="20"/>
      <c r="Y22" s="14"/>
      <c r="Z22" s="14"/>
      <c r="AA22" s="23"/>
    </row>
    <row r="23" spans="2:27" ht="18" hidden="1" x14ac:dyDescent="0.25">
      <c r="B23" s="16"/>
      <c r="C23" s="18"/>
      <c r="D23" s="18"/>
      <c r="E23" s="18"/>
      <c r="F23" s="18"/>
      <c r="G23" s="18"/>
      <c r="H23" s="18"/>
      <c r="I23" s="18"/>
      <c r="J23" s="18"/>
      <c r="K23" s="18"/>
      <c r="L23" s="18"/>
      <c r="M23" s="18"/>
      <c r="N23" s="18"/>
      <c r="O23" s="19"/>
      <c r="P23" s="629"/>
      <c r="Q23" s="17"/>
      <c r="R23" s="21"/>
      <c r="S23" s="626"/>
      <c r="T23" s="20"/>
      <c r="U23" s="20"/>
      <c r="V23" s="20"/>
      <c r="W23" s="14"/>
      <c r="X23" s="20"/>
      <c r="Y23" s="14"/>
      <c r="Z23" s="14"/>
      <c r="AA23" s="23"/>
    </row>
    <row r="24" spans="2:27" ht="18" hidden="1" x14ac:dyDescent="0.25">
      <c r="B24" s="16"/>
      <c r="C24" s="17"/>
      <c r="D24" s="24"/>
      <c r="E24" s="17"/>
      <c r="F24" s="17"/>
      <c r="G24" s="17"/>
      <c r="H24" s="17"/>
      <c r="I24" s="17"/>
      <c r="J24" s="18"/>
      <c r="K24" s="17"/>
      <c r="L24" s="17"/>
      <c r="M24" s="17"/>
      <c r="N24" s="17"/>
      <c r="O24" s="19"/>
      <c r="P24" s="629"/>
      <c r="Q24" s="17"/>
      <c r="R24" s="21"/>
      <c r="S24" s="626"/>
      <c r="T24" s="20"/>
      <c r="U24" s="20"/>
      <c r="V24" s="20"/>
      <c r="W24" s="14"/>
      <c r="X24" s="20"/>
      <c r="Y24" s="20"/>
      <c r="Z24" s="14"/>
      <c r="AA24" s="23"/>
    </row>
    <row r="25" spans="2:27" ht="18" hidden="1" x14ac:dyDescent="0.25">
      <c r="B25" s="16"/>
      <c r="C25" s="18"/>
      <c r="D25" s="17"/>
      <c r="E25" s="17"/>
      <c r="F25" s="17"/>
      <c r="G25" s="17"/>
      <c r="H25" s="18"/>
      <c r="I25" s="18"/>
      <c r="J25" s="17"/>
      <c r="K25" s="18"/>
      <c r="L25" s="17"/>
      <c r="M25" s="17"/>
      <c r="N25" s="17"/>
      <c r="O25" s="19"/>
      <c r="P25" s="629"/>
      <c r="Q25" s="17"/>
      <c r="R25" s="21"/>
      <c r="S25" s="626"/>
      <c r="T25" s="20"/>
      <c r="U25" s="20"/>
      <c r="V25" s="20"/>
      <c r="W25" s="14"/>
      <c r="X25" s="20"/>
      <c r="Y25" s="20"/>
      <c r="Z25" s="14"/>
      <c r="AA25" s="23"/>
    </row>
    <row r="26" spans="2:27" ht="18" hidden="1" x14ac:dyDescent="0.25">
      <c r="B26" s="16"/>
      <c r="C26" s="17"/>
      <c r="D26" s="17"/>
      <c r="E26" s="17"/>
      <c r="F26" s="17"/>
      <c r="G26" s="17"/>
      <c r="H26" s="17"/>
      <c r="I26" s="17"/>
      <c r="J26" s="17"/>
      <c r="K26" s="17"/>
      <c r="L26" s="17"/>
      <c r="M26" s="17"/>
      <c r="N26" s="17"/>
      <c r="O26" s="19"/>
      <c r="P26" s="629"/>
      <c r="Q26" s="17"/>
      <c r="R26" s="21"/>
      <c r="S26" s="626"/>
      <c r="T26" s="20"/>
      <c r="U26" s="20"/>
      <c r="V26" s="20"/>
      <c r="W26" s="14"/>
      <c r="X26" s="20"/>
      <c r="Y26" s="20"/>
      <c r="Z26" s="14"/>
      <c r="AA26" s="23"/>
    </row>
    <row r="27" spans="2:27" ht="18" hidden="1" x14ac:dyDescent="0.25">
      <c r="B27" s="16"/>
      <c r="C27" s="17"/>
      <c r="D27" s="17"/>
      <c r="E27" s="17"/>
      <c r="F27" s="17"/>
      <c r="G27" s="17"/>
      <c r="H27" s="17"/>
      <c r="I27" s="17"/>
      <c r="J27" s="17"/>
      <c r="K27" s="17"/>
      <c r="L27" s="17"/>
      <c r="M27" s="17"/>
      <c r="N27" s="17"/>
      <c r="O27" s="19"/>
      <c r="P27" s="629"/>
      <c r="Q27" s="17"/>
      <c r="R27" s="21"/>
      <c r="S27" s="626"/>
      <c r="T27" s="20"/>
      <c r="U27" s="20"/>
      <c r="V27" s="20"/>
      <c r="W27" s="14"/>
      <c r="X27" s="20"/>
      <c r="Y27" s="20"/>
      <c r="Z27" s="14"/>
      <c r="AA27" s="23"/>
    </row>
    <row r="28" spans="2:27" ht="18" hidden="1" x14ac:dyDescent="0.25">
      <c r="B28" s="16"/>
      <c r="D28" s="17"/>
      <c r="E28" s="17"/>
      <c r="F28" s="17"/>
      <c r="G28" s="17"/>
      <c r="H28" s="17"/>
      <c r="I28" s="17"/>
      <c r="J28" s="17"/>
      <c r="K28" s="17"/>
      <c r="L28" s="17"/>
      <c r="M28" s="17"/>
      <c r="N28" s="17"/>
      <c r="O28" s="19"/>
      <c r="P28" s="629"/>
      <c r="Q28" s="17"/>
      <c r="R28" s="25"/>
      <c r="S28" s="627"/>
      <c r="T28" s="20"/>
      <c r="U28" s="20"/>
      <c r="V28" s="20"/>
      <c r="W28" s="20"/>
      <c r="X28" s="20"/>
      <c r="Y28" s="20"/>
      <c r="Z28" s="14"/>
      <c r="AA28" s="23"/>
    </row>
    <row r="29" spans="2:27" ht="18" hidden="1" x14ac:dyDescent="0.25">
      <c r="B29" s="16"/>
      <c r="C29" s="17"/>
      <c r="D29" s="17"/>
      <c r="E29" s="17"/>
      <c r="F29" s="17"/>
      <c r="G29" s="17"/>
      <c r="H29" s="17"/>
      <c r="I29" s="17"/>
      <c r="J29" s="17"/>
      <c r="K29" s="17"/>
      <c r="L29" s="17"/>
      <c r="M29" s="17"/>
      <c r="N29" s="17"/>
      <c r="O29" s="19"/>
      <c r="P29" s="629"/>
      <c r="Q29" s="17"/>
      <c r="R29" s="21"/>
      <c r="S29" s="626"/>
      <c r="T29" s="20"/>
      <c r="U29" s="20"/>
      <c r="V29" s="20"/>
      <c r="W29" s="20"/>
      <c r="X29" s="20"/>
      <c r="Y29" s="20"/>
      <c r="Z29" s="14"/>
      <c r="AA29" s="23"/>
    </row>
    <row r="30" spans="2:27" ht="18" hidden="1" x14ac:dyDescent="0.25">
      <c r="B30" s="16"/>
      <c r="C30" s="17"/>
      <c r="D30" s="17"/>
      <c r="E30" s="17"/>
      <c r="F30" s="17"/>
      <c r="G30" s="17"/>
      <c r="H30" s="17"/>
      <c r="I30" s="17"/>
      <c r="J30" s="17"/>
      <c r="K30" s="17"/>
      <c r="L30" s="17"/>
      <c r="M30" s="17"/>
      <c r="N30" s="17"/>
      <c r="O30" s="19"/>
      <c r="P30" s="629"/>
      <c r="Q30" s="17"/>
      <c r="R30" s="21"/>
      <c r="S30" s="626"/>
      <c r="T30" s="20"/>
      <c r="U30" s="20"/>
      <c r="V30" s="20"/>
      <c r="W30" s="20"/>
      <c r="X30" s="20"/>
      <c r="Y30" s="20"/>
      <c r="Z30" s="14"/>
      <c r="AA30" s="23"/>
    </row>
    <row r="31" spans="2:27" ht="18" hidden="1" x14ac:dyDescent="0.25">
      <c r="B31" s="16"/>
      <c r="C31" s="17"/>
      <c r="D31" s="17"/>
      <c r="E31" s="17"/>
      <c r="F31" s="17"/>
      <c r="G31" s="17"/>
      <c r="H31" s="17"/>
      <c r="I31" s="17"/>
      <c r="J31" s="17"/>
      <c r="K31" s="17"/>
      <c r="L31" s="17"/>
      <c r="M31" s="17"/>
      <c r="N31" s="17"/>
      <c r="O31" s="19"/>
      <c r="P31" s="629"/>
      <c r="Q31" s="17"/>
      <c r="R31" s="21"/>
      <c r="S31" s="626"/>
      <c r="T31" s="20"/>
      <c r="U31" s="20"/>
      <c r="V31" s="20"/>
      <c r="W31" s="20"/>
      <c r="X31" s="20"/>
      <c r="Y31" s="20"/>
      <c r="Z31" s="14"/>
      <c r="AA31" s="23"/>
    </row>
    <row r="32" spans="2:27" ht="18" hidden="1" x14ac:dyDescent="0.25">
      <c r="B32" s="16"/>
      <c r="C32" s="17"/>
      <c r="D32" s="17"/>
      <c r="E32" s="17"/>
      <c r="F32" s="17"/>
      <c r="G32" s="17"/>
      <c r="H32" s="17"/>
      <c r="I32" s="17"/>
      <c r="J32" s="17"/>
      <c r="K32" s="17"/>
      <c r="L32" s="17"/>
      <c r="M32" s="17"/>
      <c r="N32" s="17"/>
      <c r="O32" s="19"/>
      <c r="P32" s="629"/>
      <c r="Q32" s="17"/>
      <c r="R32" s="26"/>
      <c r="S32" s="626"/>
      <c r="T32" s="20"/>
      <c r="U32" s="20"/>
      <c r="V32" s="20"/>
      <c r="W32" s="20"/>
      <c r="X32" s="20"/>
      <c r="Y32" s="20"/>
      <c r="Z32" s="14"/>
      <c r="AA32" s="23"/>
    </row>
    <row r="33" spans="2:27" ht="18" hidden="1" x14ac:dyDescent="0.25">
      <c r="B33" s="16"/>
      <c r="C33" s="17"/>
      <c r="D33" s="17"/>
      <c r="E33" s="17"/>
      <c r="F33" s="17"/>
      <c r="G33" s="17"/>
      <c r="H33" s="17"/>
      <c r="I33" s="17"/>
      <c r="J33" s="17"/>
      <c r="K33" s="17"/>
      <c r="L33" s="17"/>
      <c r="M33" s="17"/>
      <c r="N33" s="17"/>
      <c r="O33" s="19"/>
      <c r="P33" s="629"/>
      <c r="Q33" s="17"/>
      <c r="R33" s="26"/>
      <c r="S33" s="626"/>
      <c r="T33" s="20"/>
      <c r="U33" s="20"/>
      <c r="V33" s="20"/>
      <c r="W33" s="20"/>
      <c r="X33" s="20"/>
      <c r="Y33" s="20"/>
      <c r="Z33" s="14"/>
      <c r="AA33" s="23"/>
    </row>
    <row r="34" spans="2:27" ht="18.75" hidden="1" thickBot="1" x14ac:dyDescent="0.3">
      <c r="B34" s="27"/>
      <c r="C34" s="28"/>
      <c r="D34" s="29"/>
      <c r="E34" s="28"/>
      <c r="F34" s="29"/>
      <c r="G34" s="29"/>
      <c r="H34" s="29"/>
      <c r="I34" s="29"/>
      <c r="J34" s="29"/>
      <c r="K34" s="29"/>
      <c r="L34" s="29"/>
      <c r="M34" s="29"/>
      <c r="N34" s="29"/>
      <c r="O34" s="30"/>
      <c r="P34" s="629"/>
      <c r="Q34" s="17"/>
      <c r="R34" s="31"/>
      <c r="S34" s="633"/>
      <c r="T34" s="32"/>
      <c r="U34" s="32"/>
      <c r="V34" s="32"/>
      <c r="W34" s="32"/>
      <c r="X34" s="32"/>
      <c r="Y34" s="33"/>
      <c r="Z34" s="34"/>
      <c r="AA34" s="35"/>
    </row>
    <row r="35" spans="2:27" ht="18.75" hidden="1" thickBot="1" x14ac:dyDescent="0.3">
      <c r="B35" s="786"/>
      <c r="C35" s="787"/>
      <c r="D35" s="787"/>
      <c r="E35" s="787"/>
      <c r="F35" s="787"/>
      <c r="G35" s="787"/>
      <c r="H35" s="787"/>
      <c r="I35" s="787"/>
      <c r="J35" s="787"/>
      <c r="K35" s="787"/>
      <c r="L35" s="787"/>
      <c r="M35" s="787"/>
      <c r="N35" s="787"/>
      <c r="O35" s="787"/>
      <c r="P35" s="428"/>
      <c r="Q35" s="629"/>
      <c r="R35" s="788"/>
      <c r="S35" s="1023"/>
      <c r="T35" s="787"/>
      <c r="U35" s="789"/>
      <c r="V35" s="790"/>
      <c r="W35" s="790"/>
      <c r="X35" s="791"/>
      <c r="Y35" s="36"/>
      <c r="Z35" s="37"/>
      <c r="AA35" s="38"/>
    </row>
    <row r="36" spans="2:27" ht="17.25" hidden="1" thickBot="1" x14ac:dyDescent="0.3">
      <c r="B36" s="792"/>
      <c r="C36" s="793"/>
      <c r="D36" s="793"/>
      <c r="E36" s="793"/>
      <c r="F36" s="793"/>
      <c r="G36" s="793"/>
      <c r="H36" s="793"/>
      <c r="I36" s="794"/>
      <c r="J36" s="792"/>
      <c r="K36" s="793"/>
      <c r="L36" s="793"/>
      <c r="M36" s="793"/>
      <c r="N36" s="793"/>
      <c r="O36" s="793"/>
      <c r="P36" s="793"/>
      <c r="Q36" s="793"/>
      <c r="R36" s="794"/>
      <c r="S36" s="634"/>
      <c r="T36" s="39"/>
      <c r="U36" s="40"/>
      <c r="V36" s="40"/>
      <c r="W36" s="40"/>
      <c r="X36" s="40"/>
      <c r="Y36" s="40"/>
      <c r="Z36" s="40"/>
      <c r="AA36" s="41"/>
    </row>
    <row r="37" spans="2:27" ht="21" hidden="1" thickBot="1" x14ac:dyDescent="0.3">
      <c r="B37" s="795"/>
      <c r="C37" s="787"/>
      <c r="D37" s="787"/>
      <c r="E37" s="787"/>
      <c r="F37" s="787"/>
      <c r="G37" s="787"/>
      <c r="H37" s="787"/>
      <c r="I37" s="796"/>
      <c r="J37" s="795"/>
      <c r="K37" s="787"/>
      <c r="L37" s="787"/>
      <c r="M37" s="787"/>
      <c r="N37" s="787"/>
      <c r="O37" s="787"/>
      <c r="P37" s="787"/>
      <c r="Q37" s="787"/>
      <c r="R37" s="796"/>
      <c r="S37" s="635"/>
      <c r="T37" s="797"/>
      <c r="U37" s="798"/>
      <c r="V37" s="798"/>
      <c r="W37" s="798"/>
      <c r="X37" s="798"/>
      <c r="Y37" s="798"/>
      <c r="Z37" s="799"/>
      <c r="AA37" s="42"/>
    </row>
    <row r="38" spans="2:27" ht="20.25" hidden="1" x14ac:dyDescent="0.25">
      <c r="B38" s="428"/>
      <c r="C38" s="428"/>
      <c r="D38" s="428"/>
      <c r="E38" s="428"/>
      <c r="F38" s="428"/>
      <c r="G38" s="428"/>
      <c r="H38" s="428"/>
      <c r="I38" s="428"/>
      <c r="J38" s="428"/>
      <c r="K38" s="428"/>
      <c r="L38" s="428"/>
      <c r="M38" s="428"/>
      <c r="N38" s="428"/>
      <c r="O38" s="428"/>
      <c r="P38" s="428"/>
      <c r="Q38" s="428"/>
      <c r="R38" s="428"/>
      <c r="S38" s="634"/>
      <c r="T38" s="429"/>
      <c r="U38" s="428"/>
      <c r="V38" s="428"/>
      <c r="W38" s="428"/>
      <c r="X38" s="428"/>
      <c r="Y38" s="428"/>
      <c r="Z38" s="428"/>
      <c r="AA38" s="429"/>
    </row>
    <row r="39" spans="2:27" ht="15.75" hidden="1" thickBot="1" x14ac:dyDescent="0.3"/>
    <row r="40" spans="2:27" hidden="1" x14ac:dyDescent="0.25">
      <c r="B40" s="800"/>
      <c r="C40" s="793"/>
      <c r="D40" s="793"/>
      <c r="E40" s="793"/>
      <c r="F40" s="793"/>
      <c r="G40" s="803"/>
      <c r="H40" s="793"/>
      <c r="I40" s="793"/>
      <c r="J40" s="793"/>
      <c r="K40" s="793"/>
      <c r="L40" s="793"/>
      <c r="M40" s="793"/>
      <c r="N40" s="793"/>
      <c r="O40" s="793"/>
      <c r="P40" s="793"/>
      <c r="Q40" s="793"/>
      <c r="R40" s="793"/>
      <c r="S40" s="793"/>
      <c r="T40" s="793"/>
      <c r="U40" s="804"/>
      <c r="V40" s="805"/>
      <c r="W40" s="805"/>
      <c r="X40" s="806"/>
      <c r="Y40" s="807"/>
      <c r="Z40" s="805"/>
      <c r="AA40" s="808"/>
    </row>
    <row r="41" spans="2:27" hidden="1" x14ac:dyDescent="0.25">
      <c r="B41" s="801"/>
      <c r="C41" s="802"/>
      <c r="D41" s="802"/>
      <c r="E41" s="802"/>
      <c r="F41" s="802"/>
      <c r="G41" s="801"/>
      <c r="H41" s="802"/>
      <c r="I41" s="802"/>
      <c r="J41" s="802"/>
      <c r="K41" s="802"/>
      <c r="L41" s="802"/>
      <c r="M41" s="802"/>
      <c r="N41" s="802"/>
      <c r="O41" s="802"/>
      <c r="P41" s="802"/>
      <c r="Q41" s="802"/>
      <c r="R41" s="802"/>
      <c r="S41" s="802"/>
      <c r="T41" s="802"/>
      <c r="U41" s="809"/>
      <c r="V41" s="810"/>
      <c r="W41" s="810"/>
      <c r="X41" s="811"/>
      <c r="Y41" s="812"/>
      <c r="Z41" s="810"/>
      <c r="AA41" s="813"/>
    </row>
    <row r="42" spans="2:27" ht="15.75" hidden="1" thickBot="1" x14ac:dyDescent="0.3">
      <c r="B42" s="795"/>
      <c r="C42" s="787"/>
      <c r="D42" s="787"/>
      <c r="E42" s="787"/>
      <c r="F42" s="787"/>
      <c r="G42" s="795"/>
      <c r="H42" s="787"/>
      <c r="I42" s="787"/>
      <c r="J42" s="787"/>
      <c r="K42" s="787"/>
      <c r="L42" s="787"/>
      <c r="M42" s="787"/>
      <c r="N42" s="787"/>
      <c r="O42" s="787"/>
      <c r="P42" s="787"/>
      <c r="Q42" s="787"/>
      <c r="R42" s="787"/>
      <c r="S42" s="787"/>
      <c r="T42" s="787"/>
      <c r="U42" s="814"/>
      <c r="V42" s="815"/>
      <c r="W42" s="815"/>
      <c r="X42" s="816"/>
      <c r="Y42" s="817"/>
      <c r="Z42" s="818"/>
      <c r="AA42" s="819"/>
    </row>
    <row r="43" spans="2:27" ht="15" hidden="1" customHeight="1" x14ac:dyDescent="0.25">
      <c r="B43" s="820"/>
      <c r="C43" s="793"/>
      <c r="D43" s="793"/>
      <c r="E43" s="793"/>
      <c r="F43" s="794"/>
      <c r="G43" s="821"/>
      <c r="H43" s="822"/>
      <c r="I43" s="822"/>
      <c r="J43" s="822"/>
      <c r="K43" s="822"/>
      <c r="L43" s="822"/>
      <c r="M43" s="822"/>
      <c r="N43" s="822"/>
      <c r="O43" s="822"/>
      <c r="P43" s="822"/>
      <c r="Q43" s="822"/>
      <c r="R43" s="822"/>
      <c r="S43" s="822"/>
      <c r="T43" s="822"/>
      <c r="U43" s="822"/>
      <c r="V43" s="822"/>
      <c r="W43" s="822"/>
      <c r="X43" s="822"/>
      <c r="Y43" s="822"/>
      <c r="Z43" s="822"/>
      <c r="AA43" s="823"/>
    </row>
    <row r="44" spans="2:27" ht="15.75" hidden="1" customHeight="1" thickBot="1" x14ac:dyDescent="0.3">
      <c r="B44" s="795"/>
      <c r="C44" s="787"/>
      <c r="D44" s="787"/>
      <c r="E44" s="787"/>
      <c r="F44" s="796"/>
      <c r="G44" s="824"/>
      <c r="H44" s="825"/>
      <c r="I44" s="825"/>
      <c r="J44" s="825"/>
      <c r="K44" s="825"/>
      <c r="L44" s="825"/>
      <c r="M44" s="825"/>
      <c r="N44" s="825"/>
      <c r="O44" s="825"/>
      <c r="P44" s="825"/>
      <c r="Q44" s="825"/>
      <c r="R44" s="825"/>
      <c r="S44" s="825"/>
      <c r="T44" s="825"/>
      <c r="U44" s="825"/>
      <c r="V44" s="825"/>
      <c r="W44" s="825"/>
      <c r="X44" s="825"/>
      <c r="Y44" s="825"/>
      <c r="Z44" s="825"/>
      <c r="AA44" s="826"/>
    </row>
    <row r="45" spans="2:27" ht="18.75" hidden="1" thickBot="1" x14ac:dyDescent="0.3">
      <c r="B45" s="827"/>
      <c r="C45" s="798"/>
      <c r="D45" s="798"/>
      <c r="E45" s="798"/>
      <c r="F45" s="798"/>
      <c r="G45" s="798"/>
      <c r="H45" s="822"/>
      <c r="I45" s="793"/>
      <c r="J45" s="828"/>
      <c r="K45" s="798"/>
      <c r="L45" s="798"/>
      <c r="M45" s="798"/>
      <c r="N45" s="798"/>
      <c r="O45" s="798"/>
      <c r="P45" s="622"/>
      <c r="Q45" s="622"/>
      <c r="R45" s="828"/>
      <c r="S45" s="828"/>
      <c r="T45" s="798"/>
      <c r="U45" s="798"/>
      <c r="V45" s="798"/>
      <c r="W45" s="798"/>
      <c r="X45" s="798"/>
      <c r="Y45" s="798"/>
      <c r="Z45" s="798"/>
      <c r="AA45" s="799"/>
    </row>
    <row r="46" spans="2:27" ht="93.75" hidden="1" customHeight="1" thickBot="1" x14ac:dyDescent="0.3">
      <c r="B46" s="829"/>
      <c r="C46" s="793"/>
      <c r="D46" s="793"/>
      <c r="E46" s="793"/>
      <c r="F46" s="793"/>
      <c r="G46" s="793"/>
      <c r="H46" s="849"/>
      <c r="I46" s="850"/>
      <c r="J46" s="832"/>
      <c r="K46" s="798"/>
      <c r="L46" s="798"/>
      <c r="M46" s="798"/>
      <c r="N46" s="798"/>
      <c r="O46" s="799"/>
      <c r="P46" s="621"/>
      <c r="Q46" s="621"/>
      <c r="R46" s="833"/>
      <c r="S46" s="1020"/>
      <c r="T46" s="793"/>
      <c r="U46" s="793"/>
      <c r="V46" s="793"/>
      <c r="W46" s="793"/>
      <c r="X46" s="793"/>
      <c r="Y46" s="793"/>
      <c r="Z46" s="793"/>
      <c r="AA46" s="794"/>
    </row>
    <row r="47" spans="2:27" ht="18.75" hidden="1" thickBot="1" x14ac:dyDescent="0.3">
      <c r="B47" s="821"/>
      <c r="C47" s="834"/>
      <c r="D47" s="834"/>
      <c r="E47" s="834"/>
      <c r="F47" s="834"/>
      <c r="G47" s="834"/>
      <c r="H47" s="835"/>
      <c r="I47" s="835"/>
      <c r="J47" s="834"/>
      <c r="K47" s="834"/>
      <c r="L47" s="834"/>
      <c r="M47" s="834"/>
      <c r="N47" s="834"/>
      <c r="O47" s="834"/>
      <c r="P47" s="623"/>
      <c r="Q47" s="623"/>
      <c r="R47" s="837"/>
      <c r="S47" s="1021"/>
      <c r="T47" s="839"/>
      <c r="U47" s="840"/>
      <c r="V47" s="841"/>
      <c r="W47" s="842"/>
      <c r="X47" s="844"/>
      <c r="Y47" s="846"/>
      <c r="Z47" s="847"/>
      <c r="AA47" s="848"/>
    </row>
    <row r="48" spans="2:27" ht="18.75" hidden="1" thickBot="1" x14ac:dyDescent="0.3">
      <c r="B48" s="836"/>
      <c r="C48" s="835"/>
      <c r="D48" s="835"/>
      <c r="E48" s="835"/>
      <c r="F48" s="835"/>
      <c r="G48" s="835"/>
      <c r="H48" s="835"/>
      <c r="I48" s="835"/>
      <c r="J48" s="835"/>
      <c r="K48" s="835"/>
      <c r="L48" s="835"/>
      <c r="M48" s="835"/>
      <c r="N48" s="835"/>
      <c r="O48" s="835"/>
      <c r="P48" s="623"/>
      <c r="Q48" s="623"/>
      <c r="R48" s="838"/>
      <c r="S48" s="1022"/>
      <c r="T48" s="4"/>
      <c r="U48" s="5"/>
      <c r="V48" s="6"/>
      <c r="W48" s="843"/>
      <c r="X48" s="845"/>
      <c r="Y48" s="7"/>
      <c r="Z48" s="8"/>
      <c r="AA48" s="9"/>
    </row>
    <row r="49" spans="2:27" ht="18" hidden="1" x14ac:dyDescent="0.25">
      <c r="B49" s="10"/>
      <c r="C49" s="11"/>
      <c r="D49" s="11"/>
      <c r="E49" s="11"/>
      <c r="F49" s="11"/>
      <c r="G49" s="11"/>
      <c r="H49" s="11"/>
      <c r="I49" s="11"/>
      <c r="J49" s="11"/>
      <c r="K49" s="11"/>
      <c r="L49" s="11"/>
      <c r="M49" s="11"/>
      <c r="N49" s="11"/>
      <c r="O49" s="12"/>
      <c r="P49" s="629"/>
      <c r="Q49" s="17"/>
      <c r="R49" s="13"/>
      <c r="S49" s="625"/>
      <c r="T49" s="14"/>
      <c r="U49" s="14"/>
      <c r="V49" s="14"/>
      <c r="W49" s="14"/>
      <c r="X49" s="14"/>
      <c r="Y49" s="14"/>
      <c r="Z49" s="14"/>
      <c r="AA49" s="15"/>
    </row>
    <row r="50" spans="2:27" ht="18" hidden="1" x14ac:dyDescent="0.25">
      <c r="B50" s="16"/>
      <c r="C50" s="17"/>
      <c r="D50" s="17"/>
      <c r="E50" s="17"/>
      <c r="F50" s="18"/>
      <c r="G50" s="18"/>
      <c r="H50" s="18"/>
      <c r="I50" s="18"/>
      <c r="J50" s="18"/>
      <c r="K50" s="18"/>
      <c r="L50" s="17"/>
      <c r="M50" s="17"/>
      <c r="N50" s="17"/>
      <c r="O50" s="19"/>
      <c r="P50" s="629"/>
      <c r="Q50" s="17"/>
      <c r="R50" s="13"/>
      <c r="S50" s="625"/>
      <c r="T50" s="20"/>
      <c r="U50" s="14"/>
      <c r="V50" s="14"/>
      <c r="W50" s="14"/>
      <c r="X50" s="14"/>
      <c r="Y50" s="14"/>
      <c r="Z50" s="14"/>
      <c r="AA50" s="15"/>
    </row>
    <row r="51" spans="2:27" ht="18" hidden="1" x14ac:dyDescent="0.25">
      <c r="B51" s="16"/>
      <c r="C51" s="17"/>
      <c r="D51" s="17"/>
      <c r="E51" s="17"/>
      <c r="F51" s="18"/>
      <c r="G51" s="18"/>
      <c r="H51" s="18"/>
      <c r="I51" s="18"/>
      <c r="J51" s="18"/>
      <c r="K51" s="18"/>
      <c r="L51" s="17"/>
      <c r="M51" s="17"/>
      <c r="N51" s="17"/>
      <c r="O51" s="19"/>
      <c r="P51" s="629"/>
      <c r="Q51" s="17"/>
      <c r="R51" s="13"/>
      <c r="S51" s="625"/>
      <c r="T51" s="20"/>
      <c r="U51" s="14"/>
      <c r="V51" s="14"/>
      <c r="W51" s="14"/>
      <c r="X51" s="14"/>
      <c r="Y51" s="14"/>
      <c r="Z51" s="14"/>
      <c r="AA51" s="15"/>
    </row>
    <row r="52" spans="2:27" ht="18" hidden="1" x14ac:dyDescent="0.25">
      <c r="B52" s="16"/>
      <c r="C52" s="17"/>
      <c r="D52" s="17"/>
      <c r="E52" s="17"/>
      <c r="F52" s="18"/>
      <c r="G52" s="18"/>
      <c r="H52" s="18"/>
      <c r="I52" s="18"/>
      <c r="J52" s="18"/>
      <c r="K52" s="18"/>
      <c r="L52" s="17"/>
      <c r="M52" s="17"/>
      <c r="N52" s="17"/>
      <c r="O52" s="19"/>
      <c r="P52" s="629"/>
      <c r="Q52" s="17"/>
      <c r="R52" s="21"/>
      <c r="S52" s="626"/>
      <c r="T52" s="20"/>
      <c r="U52" s="20"/>
      <c r="V52" s="14"/>
      <c r="W52" s="14"/>
      <c r="X52" s="20"/>
      <c r="Y52" s="14"/>
      <c r="Z52" s="14"/>
      <c r="AA52" s="15"/>
    </row>
    <row r="53" spans="2:27" ht="18" hidden="1" x14ac:dyDescent="0.25">
      <c r="B53" s="16"/>
      <c r="D53" s="17"/>
      <c r="E53" s="17"/>
      <c r="F53" s="18"/>
      <c r="G53" s="18"/>
      <c r="H53" s="18"/>
      <c r="J53" s="18"/>
      <c r="K53" s="18"/>
      <c r="L53" s="17"/>
      <c r="M53" s="17"/>
      <c r="N53" s="17"/>
      <c r="O53" s="19"/>
      <c r="P53" s="629"/>
      <c r="Q53" s="17"/>
      <c r="R53" s="13"/>
      <c r="S53" s="625"/>
      <c r="T53" s="20"/>
      <c r="U53" s="20"/>
      <c r="V53" s="20"/>
      <c r="W53" s="14"/>
      <c r="X53" s="20"/>
      <c r="Y53" s="14"/>
      <c r="Z53" s="14"/>
      <c r="AA53" s="15"/>
    </row>
    <row r="54" spans="2:27" ht="18" hidden="1" x14ac:dyDescent="0.25">
      <c r="B54" s="22"/>
      <c r="C54" s="17"/>
      <c r="D54" s="18"/>
      <c r="E54" s="17"/>
      <c r="F54" s="18"/>
      <c r="G54" s="18"/>
      <c r="H54" s="18"/>
      <c r="I54" s="18"/>
      <c r="J54" s="18"/>
      <c r="K54" s="18"/>
      <c r="L54" s="17"/>
      <c r="M54" s="17"/>
      <c r="N54" s="17"/>
      <c r="O54" s="19"/>
      <c r="P54" s="629"/>
      <c r="Q54" s="17"/>
      <c r="R54" s="21"/>
      <c r="S54" s="626"/>
      <c r="T54" s="20"/>
      <c r="U54" s="20"/>
      <c r="V54" s="20"/>
      <c r="W54" s="14"/>
      <c r="X54" s="20"/>
      <c r="Y54" s="14"/>
      <c r="Z54" s="14"/>
      <c r="AA54" s="15"/>
    </row>
    <row r="55" spans="2:27" ht="18" hidden="1" x14ac:dyDescent="0.25">
      <c r="B55" s="16"/>
      <c r="C55" s="17"/>
      <c r="D55" s="17"/>
      <c r="E55" s="17"/>
      <c r="F55" s="18"/>
      <c r="G55" s="18"/>
      <c r="H55" s="18"/>
      <c r="I55" s="18"/>
      <c r="J55" s="18"/>
      <c r="K55" s="18"/>
      <c r="L55" s="17"/>
      <c r="M55" s="17"/>
      <c r="N55" s="17"/>
      <c r="O55" s="19"/>
      <c r="P55" s="629"/>
      <c r="Q55" s="17"/>
      <c r="R55" s="13"/>
      <c r="S55" s="625"/>
      <c r="T55" s="20"/>
      <c r="U55" s="20"/>
      <c r="V55" s="20"/>
      <c r="W55" s="14"/>
      <c r="X55" s="20"/>
      <c r="Y55" s="14"/>
      <c r="Z55" s="14"/>
      <c r="AA55" s="23"/>
    </row>
    <row r="56" spans="2:27" ht="18" hidden="1" x14ac:dyDescent="0.25">
      <c r="B56" s="16"/>
      <c r="C56" s="17"/>
      <c r="D56" s="17"/>
      <c r="E56" s="17"/>
      <c r="F56" s="17"/>
      <c r="G56" s="17"/>
      <c r="H56" s="17"/>
      <c r="I56" s="17"/>
      <c r="J56" s="17"/>
      <c r="K56" s="17"/>
      <c r="L56" s="17"/>
      <c r="M56" s="17"/>
      <c r="N56" s="17"/>
      <c r="O56" s="19"/>
      <c r="P56" s="629"/>
      <c r="Q56" s="17"/>
      <c r="R56" s="13"/>
      <c r="S56" s="625"/>
      <c r="T56" s="20"/>
      <c r="U56" s="20"/>
      <c r="V56" s="20"/>
      <c r="W56" s="14"/>
      <c r="X56" s="20"/>
      <c r="Y56" s="14"/>
      <c r="Z56" s="14"/>
      <c r="AA56" s="23"/>
    </row>
    <row r="57" spans="2:27" ht="18" hidden="1" x14ac:dyDescent="0.25">
      <c r="B57" s="16"/>
      <c r="C57" s="18"/>
      <c r="D57" s="17"/>
      <c r="E57" s="17"/>
      <c r="F57" s="17"/>
      <c r="G57" s="17"/>
      <c r="H57" s="17"/>
      <c r="I57" s="17"/>
      <c r="J57" s="17"/>
      <c r="K57" s="17"/>
      <c r="L57" s="17"/>
      <c r="M57" s="17"/>
      <c r="N57" s="17"/>
      <c r="O57" s="19"/>
      <c r="P57" s="629"/>
      <c r="Q57" s="17"/>
      <c r="R57" s="21"/>
      <c r="S57" s="626"/>
      <c r="T57" s="20"/>
      <c r="U57" s="20"/>
      <c r="V57" s="20"/>
      <c r="W57" s="14"/>
      <c r="X57" s="20"/>
      <c r="Y57" s="14"/>
      <c r="Z57" s="14"/>
      <c r="AA57" s="23"/>
    </row>
    <row r="58" spans="2:27" ht="18" hidden="1" x14ac:dyDescent="0.25">
      <c r="B58" s="16"/>
      <c r="C58" s="17"/>
      <c r="D58" s="17"/>
      <c r="E58" s="17"/>
      <c r="F58" s="17"/>
      <c r="G58" s="17"/>
      <c r="H58" s="17"/>
      <c r="I58" s="17"/>
      <c r="J58" s="17"/>
      <c r="K58" s="17"/>
      <c r="L58" s="17"/>
      <c r="M58" s="17"/>
      <c r="N58" s="17"/>
      <c r="O58" s="19"/>
      <c r="P58" s="629"/>
      <c r="Q58" s="17"/>
      <c r="R58" s="13"/>
      <c r="S58" s="625"/>
      <c r="T58" s="20"/>
      <c r="U58" s="20"/>
      <c r="V58" s="20"/>
      <c r="W58" s="14"/>
      <c r="X58" s="20"/>
      <c r="Y58" s="14"/>
      <c r="Z58" s="14"/>
      <c r="AA58" s="23"/>
    </row>
    <row r="59" spans="2:27" ht="18" hidden="1" x14ac:dyDescent="0.25">
      <c r="B59" s="16"/>
      <c r="C59" s="17"/>
      <c r="D59" s="17"/>
      <c r="E59" s="18"/>
      <c r="F59" s="17"/>
      <c r="G59" s="17"/>
      <c r="H59" s="17"/>
      <c r="I59" s="17"/>
      <c r="J59" s="17"/>
      <c r="K59" s="17"/>
      <c r="L59" s="17"/>
      <c r="M59" s="17"/>
      <c r="N59" s="17"/>
      <c r="O59" s="19"/>
      <c r="P59" s="629"/>
      <c r="Q59" s="17"/>
      <c r="R59" s="13"/>
      <c r="S59" s="625"/>
      <c r="T59" s="20"/>
      <c r="U59" s="20"/>
      <c r="V59" s="20"/>
      <c r="W59" s="14"/>
      <c r="X59" s="20"/>
      <c r="Y59" s="14"/>
      <c r="Z59" s="14"/>
      <c r="AA59" s="23"/>
    </row>
    <row r="60" spans="2:27" ht="18" hidden="1" x14ac:dyDescent="0.25">
      <c r="B60" s="16"/>
      <c r="C60" s="18"/>
      <c r="D60" s="18"/>
      <c r="E60" s="18"/>
      <c r="F60" s="18"/>
      <c r="G60" s="18"/>
      <c r="H60" s="18"/>
      <c r="I60" s="18"/>
      <c r="J60" s="18"/>
      <c r="K60" s="18"/>
      <c r="L60" s="18"/>
      <c r="M60" s="18"/>
      <c r="N60" s="18"/>
      <c r="O60" s="19"/>
      <c r="P60" s="629"/>
      <c r="Q60" s="17"/>
      <c r="R60" s="21"/>
      <c r="S60" s="626"/>
      <c r="T60" s="20"/>
      <c r="U60" s="20"/>
      <c r="V60" s="20"/>
      <c r="W60" s="14"/>
      <c r="X60" s="20"/>
      <c r="Y60" s="14"/>
      <c r="Z60" s="14"/>
      <c r="AA60" s="23"/>
    </row>
    <row r="61" spans="2:27" ht="18" hidden="1" x14ac:dyDescent="0.25">
      <c r="B61" s="16"/>
      <c r="C61" s="17"/>
      <c r="D61" s="24"/>
      <c r="E61" s="17"/>
      <c r="F61" s="17"/>
      <c r="G61" s="17"/>
      <c r="H61" s="17"/>
      <c r="I61" s="17"/>
      <c r="J61" s="18"/>
      <c r="K61" s="17"/>
      <c r="L61" s="17"/>
      <c r="M61" s="17"/>
      <c r="N61" s="17"/>
      <c r="O61" s="19"/>
      <c r="P61" s="629"/>
      <c r="Q61" s="17"/>
      <c r="R61" s="21"/>
      <c r="S61" s="626"/>
      <c r="T61" s="20"/>
      <c r="U61" s="20"/>
      <c r="V61" s="20"/>
      <c r="W61" s="14"/>
      <c r="X61" s="20"/>
      <c r="Y61" s="20"/>
      <c r="Z61" s="14"/>
      <c r="AA61" s="23"/>
    </row>
    <row r="62" spans="2:27" ht="18" hidden="1" x14ac:dyDescent="0.25">
      <c r="B62" s="16"/>
      <c r="C62" s="18"/>
      <c r="D62" s="17"/>
      <c r="E62" s="17"/>
      <c r="F62" s="17"/>
      <c r="G62" s="17"/>
      <c r="H62" s="18"/>
      <c r="I62" s="18"/>
      <c r="J62" s="17"/>
      <c r="K62" s="18"/>
      <c r="L62" s="17"/>
      <c r="M62" s="17"/>
      <c r="N62" s="17"/>
      <c r="O62" s="19"/>
      <c r="P62" s="629"/>
      <c r="Q62" s="17"/>
      <c r="R62" s="21"/>
      <c r="S62" s="626"/>
      <c r="T62" s="20"/>
      <c r="U62" s="20"/>
      <c r="V62" s="20"/>
      <c r="W62" s="14"/>
      <c r="X62" s="20"/>
      <c r="Y62" s="20"/>
      <c r="Z62" s="14"/>
      <c r="AA62" s="23"/>
    </row>
    <row r="63" spans="2:27" ht="18" hidden="1" x14ac:dyDescent="0.25">
      <c r="B63" s="16"/>
      <c r="C63" s="17"/>
      <c r="D63" s="17"/>
      <c r="E63" s="17"/>
      <c r="F63" s="17"/>
      <c r="G63" s="17"/>
      <c r="H63" s="17"/>
      <c r="I63" s="17"/>
      <c r="J63" s="17"/>
      <c r="K63" s="17"/>
      <c r="L63" s="17"/>
      <c r="M63" s="17"/>
      <c r="N63" s="17"/>
      <c r="O63" s="19"/>
      <c r="P63" s="629"/>
      <c r="Q63" s="17"/>
      <c r="R63" s="21"/>
      <c r="S63" s="626"/>
      <c r="T63" s="20"/>
      <c r="U63" s="20"/>
      <c r="V63" s="20"/>
      <c r="W63" s="14"/>
      <c r="X63" s="20"/>
      <c r="Y63" s="20"/>
      <c r="Z63" s="14"/>
      <c r="AA63" s="23"/>
    </row>
    <row r="64" spans="2:27" ht="18" hidden="1" x14ac:dyDescent="0.25">
      <c r="B64" s="16"/>
      <c r="C64" s="17"/>
      <c r="D64" s="17"/>
      <c r="E64" s="17"/>
      <c r="F64" s="17"/>
      <c r="G64" s="17"/>
      <c r="H64" s="17"/>
      <c r="I64" s="17"/>
      <c r="J64" s="17"/>
      <c r="K64" s="17"/>
      <c r="L64" s="17"/>
      <c r="M64" s="17"/>
      <c r="N64" s="17"/>
      <c r="O64" s="19"/>
      <c r="P64" s="629"/>
      <c r="Q64" s="17"/>
      <c r="R64" s="21"/>
      <c r="S64" s="626"/>
      <c r="T64" s="20"/>
      <c r="U64" s="20"/>
      <c r="V64" s="20"/>
      <c r="W64" s="14"/>
      <c r="X64" s="20"/>
      <c r="Y64" s="20"/>
      <c r="Z64" s="14"/>
      <c r="AA64" s="23"/>
    </row>
    <row r="65" spans="2:27" ht="18" hidden="1" x14ac:dyDescent="0.25">
      <c r="B65" s="16"/>
      <c r="D65" s="17"/>
      <c r="E65" s="17"/>
      <c r="F65" s="17"/>
      <c r="G65" s="17"/>
      <c r="H65" s="17"/>
      <c r="I65" s="17"/>
      <c r="J65" s="17"/>
      <c r="K65" s="17"/>
      <c r="L65" s="17"/>
      <c r="M65" s="17"/>
      <c r="N65" s="17"/>
      <c r="O65" s="19"/>
      <c r="P65" s="629"/>
      <c r="Q65" s="17"/>
      <c r="R65" s="25"/>
      <c r="S65" s="627"/>
      <c r="T65" s="20"/>
      <c r="U65" s="20"/>
      <c r="V65" s="20"/>
      <c r="W65" s="20"/>
      <c r="X65" s="20"/>
      <c r="Y65" s="20"/>
      <c r="Z65" s="14"/>
      <c r="AA65" s="23"/>
    </row>
    <row r="66" spans="2:27" ht="18" hidden="1" x14ac:dyDescent="0.25">
      <c r="B66" s="16"/>
      <c r="C66" s="17"/>
      <c r="D66" s="17"/>
      <c r="E66" s="17"/>
      <c r="F66" s="17"/>
      <c r="G66" s="17"/>
      <c r="H66" s="17"/>
      <c r="I66" s="17"/>
      <c r="J66" s="17"/>
      <c r="K66" s="17"/>
      <c r="L66" s="17"/>
      <c r="M66" s="17"/>
      <c r="N66" s="17"/>
      <c r="O66" s="19"/>
      <c r="P66" s="629"/>
      <c r="Q66" s="17"/>
      <c r="R66" s="21"/>
      <c r="S66" s="626"/>
      <c r="T66" s="20"/>
      <c r="U66" s="20"/>
      <c r="V66" s="20"/>
      <c r="W66" s="20"/>
      <c r="X66" s="20"/>
      <c r="Y66" s="20"/>
      <c r="Z66" s="14"/>
      <c r="AA66" s="23"/>
    </row>
    <row r="67" spans="2:27" ht="18" hidden="1" x14ac:dyDescent="0.25">
      <c r="B67" s="16"/>
      <c r="C67" s="17"/>
      <c r="D67" s="17"/>
      <c r="E67" s="17"/>
      <c r="F67" s="17"/>
      <c r="G67" s="17"/>
      <c r="H67" s="17"/>
      <c r="I67" s="17"/>
      <c r="J67" s="17"/>
      <c r="K67" s="17"/>
      <c r="L67" s="17"/>
      <c r="M67" s="17"/>
      <c r="N67" s="17"/>
      <c r="O67" s="19"/>
      <c r="P67" s="629"/>
      <c r="Q67" s="17"/>
      <c r="R67" s="21"/>
      <c r="S67" s="626"/>
      <c r="T67" s="20"/>
      <c r="U67" s="20"/>
      <c r="V67" s="20"/>
      <c r="W67" s="20"/>
      <c r="X67" s="20"/>
      <c r="Y67" s="20"/>
      <c r="Z67" s="14"/>
      <c r="AA67" s="23"/>
    </row>
    <row r="68" spans="2:27" ht="18" hidden="1" x14ac:dyDescent="0.25">
      <c r="B68" s="16"/>
      <c r="C68" s="17"/>
      <c r="D68" s="17"/>
      <c r="E68" s="17"/>
      <c r="F68" s="17"/>
      <c r="G68" s="17"/>
      <c r="H68" s="17"/>
      <c r="I68" s="17"/>
      <c r="J68" s="17"/>
      <c r="K68" s="17"/>
      <c r="L68" s="17"/>
      <c r="M68" s="17"/>
      <c r="N68" s="17"/>
      <c r="O68" s="19"/>
      <c r="P68" s="629"/>
      <c r="Q68" s="17"/>
      <c r="R68" s="21"/>
      <c r="S68" s="626"/>
      <c r="T68" s="20"/>
      <c r="U68" s="20"/>
      <c r="V68" s="20"/>
      <c r="W68" s="20"/>
      <c r="X68" s="20"/>
      <c r="Y68" s="20"/>
      <c r="Z68" s="14"/>
      <c r="AA68" s="23"/>
    </row>
    <row r="69" spans="2:27" ht="18" hidden="1" x14ac:dyDescent="0.25">
      <c r="B69" s="16"/>
      <c r="C69" s="17"/>
      <c r="D69" s="17"/>
      <c r="E69" s="17"/>
      <c r="F69" s="17"/>
      <c r="G69" s="17"/>
      <c r="H69" s="17"/>
      <c r="I69" s="17"/>
      <c r="J69" s="17"/>
      <c r="K69" s="17"/>
      <c r="L69" s="17"/>
      <c r="M69" s="17"/>
      <c r="N69" s="17"/>
      <c r="O69" s="19"/>
      <c r="P69" s="629"/>
      <c r="Q69" s="17"/>
      <c r="R69" s="26"/>
      <c r="S69" s="626"/>
      <c r="T69" s="20"/>
      <c r="U69" s="20"/>
      <c r="V69" s="20"/>
      <c r="W69" s="20"/>
      <c r="X69" s="20"/>
      <c r="Y69" s="20"/>
      <c r="Z69" s="14"/>
      <c r="AA69" s="23"/>
    </row>
    <row r="70" spans="2:27" ht="18" hidden="1" x14ac:dyDescent="0.25">
      <c r="B70" s="16"/>
      <c r="C70" s="17"/>
      <c r="D70" s="17"/>
      <c r="E70" s="17"/>
      <c r="F70" s="17"/>
      <c r="G70" s="17"/>
      <c r="H70" s="17"/>
      <c r="I70" s="17"/>
      <c r="J70" s="17"/>
      <c r="K70" s="17"/>
      <c r="L70" s="17"/>
      <c r="M70" s="17"/>
      <c r="N70" s="17"/>
      <c r="O70" s="19"/>
      <c r="P70" s="629"/>
      <c r="Q70" s="17"/>
      <c r="R70" s="26"/>
      <c r="S70" s="626"/>
      <c r="T70" s="20"/>
      <c r="U70" s="20"/>
      <c r="V70" s="20"/>
      <c r="W70" s="20"/>
      <c r="X70" s="20"/>
      <c r="Y70" s="20"/>
      <c r="Z70" s="14"/>
      <c r="AA70" s="23"/>
    </row>
    <row r="71" spans="2:27" ht="18.75" hidden="1" thickBot="1" x14ac:dyDescent="0.3">
      <c r="B71" s="27"/>
      <c r="C71" s="28"/>
      <c r="D71" s="29"/>
      <c r="E71" s="28"/>
      <c r="F71" s="29"/>
      <c r="G71" s="29"/>
      <c r="H71" s="29"/>
      <c r="I71" s="29"/>
      <c r="J71" s="29"/>
      <c r="K71" s="29"/>
      <c r="L71" s="29"/>
      <c r="M71" s="29"/>
      <c r="N71" s="29"/>
      <c r="O71" s="30"/>
      <c r="P71" s="629"/>
      <c r="Q71" s="17"/>
      <c r="R71" s="31"/>
      <c r="S71" s="633"/>
      <c r="T71" s="32"/>
      <c r="U71" s="32"/>
      <c r="V71" s="32"/>
      <c r="W71" s="32"/>
      <c r="X71" s="32"/>
      <c r="Y71" s="33"/>
      <c r="Z71" s="34"/>
      <c r="AA71" s="35"/>
    </row>
    <row r="72" spans="2:27" ht="18.75" hidden="1" thickBot="1" x14ac:dyDescent="0.3">
      <c r="B72" s="786"/>
      <c r="C72" s="787"/>
      <c r="D72" s="787"/>
      <c r="E72" s="787"/>
      <c r="F72" s="787"/>
      <c r="G72" s="787"/>
      <c r="H72" s="787"/>
      <c r="I72" s="787"/>
      <c r="J72" s="787"/>
      <c r="K72" s="787"/>
      <c r="L72" s="787"/>
      <c r="M72" s="787"/>
      <c r="N72" s="787"/>
      <c r="O72" s="787"/>
      <c r="P72" s="428"/>
      <c r="Q72" s="629"/>
      <c r="R72" s="788"/>
      <c r="S72" s="1023"/>
      <c r="T72" s="787"/>
      <c r="U72" s="789"/>
      <c r="V72" s="790"/>
      <c r="W72" s="790"/>
      <c r="X72" s="791"/>
      <c r="Y72" s="36"/>
      <c r="Z72" s="37"/>
      <c r="AA72" s="38"/>
    </row>
    <row r="73" spans="2:27" ht="17.25" hidden="1" thickBot="1" x14ac:dyDescent="0.3">
      <c r="B73" s="792"/>
      <c r="C73" s="793"/>
      <c r="D73" s="793"/>
      <c r="E73" s="793"/>
      <c r="F73" s="793"/>
      <c r="G73" s="793"/>
      <c r="H73" s="793"/>
      <c r="I73" s="794"/>
      <c r="J73" s="792"/>
      <c r="K73" s="793"/>
      <c r="L73" s="793"/>
      <c r="M73" s="793"/>
      <c r="N73" s="793"/>
      <c r="O73" s="793"/>
      <c r="P73" s="793"/>
      <c r="Q73" s="793"/>
      <c r="R73" s="794"/>
      <c r="S73" s="634"/>
      <c r="T73" s="39"/>
      <c r="U73" s="40"/>
      <c r="V73" s="40"/>
      <c r="W73" s="40"/>
      <c r="X73" s="40"/>
      <c r="Y73" s="40"/>
      <c r="Z73" s="40"/>
      <c r="AA73" s="41"/>
    </row>
    <row r="74" spans="2:27" ht="21" hidden="1" thickBot="1" x14ac:dyDescent="0.3">
      <c r="B74" s="795"/>
      <c r="C74" s="787"/>
      <c r="D74" s="787"/>
      <c r="E74" s="787"/>
      <c r="F74" s="787"/>
      <c r="G74" s="787"/>
      <c r="H74" s="787"/>
      <c r="I74" s="796"/>
      <c r="J74" s="795"/>
      <c r="K74" s="787"/>
      <c r="L74" s="787"/>
      <c r="M74" s="787"/>
      <c r="N74" s="787"/>
      <c r="O74" s="787"/>
      <c r="P74" s="787"/>
      <c r="Q74" s="787"/>
      <c r="R74" s="796"/>
      <c r="S74" s="635"/>
      <c r="T74" s="797"/>
      <c r="U74" s="798"/>
      <c r="V74" s="798"/>
      <c r="W74" s="798"/>
      <c r="X74" s="798"/>
      <c r="Y74" s="798"/>
      <c r="Z74" s="799"/>
      <c r="AA74" s="42"/>
    </row>
    <row r="75" spans="2:27" hidden="1" x14ac:dyDescent="0.25"/>
    <row r="76" spans="2:27" ht="15.75" hidden="1" thickBot="1" x14ac:dyDescent="0.3"/>
    <row r="77" spans="2:27" hidden="1" x14ac:dyDescent="0.25">
      <c r="B77" s="800"/>
      <c r="C77" s="793"/>
      <c r="D77" s="793"/>
      <c r="E77" s="793"/>
      <c r="F77" s="793"/>
      <c r="G77" s="803"/>
      <c r="H77" s="793"/>
      <c r="I77" s="793"/>
      <c r="J77" s="793"/>
      <c r="K77" s="793"/>
      <c r="L77" s="793"/>
      <c r="M77" s="793"/>
      <c r="N77" s="793"/>
      <c r="O77" s="793"/>
      <c r="P77" s="793"/>
      <c r="Q77" s="793"/>
      <c r="R77" s="793"/>
      <c r="S77" s="793"/>
      <c r="T77" s="793"/>
      <c r="U77" s="804"/>
      <c r="V77" s="805"/>
      <c r="W77" s="805"/>
      <c r="X77" s="806"/>
      <c r="Y77" s="807"/>
      <c r="Z77" s="805"/>
      <c r="AA77" s="808"/>
    </row>
    <row r="78" spans="2:27" hidden="1" x14ac:dyDescent="0.25">
      <c r="B78" s="801"/>
      <c r="C78" s="802"/>
      <c r="D78" s="802"/>
      <c r="E78" s="802"/>
      <c r="F78" s="802"/>
      <c r="G78" s="801"/>
      <c r="H78" s="802"/>
      <c r="I78" s="802"/>
      <c r="J78" s="802"/>
      <c r="K78" s="802"/>
      <c r="L78" s="802"/>
      <c r="M78" s="802"/>
      <c r="N78" s="802"/>
      <c r="O78" s="802"/>
      <c r="P78" s="802"/>
      <c r="Q78" s="802"/>
      <c r="R78" s="802"/>
      <c r="S78" s="802"/>
      <c r="T78" s="802"/>
      <c r="U78" s="809"/>
      <c r="V78" s="810"/>
      <c r="W78" s="810"/>
      <c r="X78" s="811"/>
      <c r="Y78" s="812"/>
      <c r="Z78" s="810"/>
      <c r="AA78" s="813"/>
    </row>
    <row r="79" spans="2:27" ht="15.75" hidden="1" thickBot="1" x14ac:dyDescent="0.3">
      <c r="B79" s="795"/>
      <c r="C79" s="787"/>
      <c r="D79" s="787"/>
      <c r="E79" s="787"/>
      <c r="F79" s="787"/>
      <c r="G79" s="795"/>
      <c r="H79" s="787"/>
      <c r="I79" s="787"/>
      <c r="J79" s="787"/>
      <c r="K79" s="787"/>
      <c r="L79" s="787"/>
      <c r="M79" s="787"/>
      <c r="N79" s="787"/>
      <c r="O79" s="787"/>
      <c r="P79" s="787"/>
      <c r="Q79" s="787"/>
      <c r="R79" s="787"/>
      <c r="S79" s="787"/>
      <c r="T79" s="787"/>
      <c r="U79" s="814"/>
      <c r="V79" s="815"/>
      <c r="W79" s="815"/>
      <c r="X79" s="816"/>
      <c r="Y79" s="817"/>
      <c r="Z79" s="818"/>
      <c r="AA79" s="819"/>
    </row>
    <row r="80" spans="2:27" ht="15" hidden="1" customHeight="1" x14ac:dyDescent="0.25">
      <c r="B80" s="820"/>
      <c r="C80" s="793"/>
      <c r="D80" s="793"/>
      <c r="E80" s="793"/>
      <c r="F80" s="794"/>
      <c r="G80" s="821"/>
      <c r="H80" s="822"/>
      <c r="I80" s="822"/>
      <c r="J80" s="822"/>
      <c r="K80" s="822"/>
      <c r="L80" s="822"/>
      <c r="M80" s="822"/>
      <c r="N80" s="822"/>
      <c r="O80" s="822"/>
      <c r="P80" s="822"/>
      <c r="Q80" s="822"/>
      <c r="R80" s="822"/>
      <c r="S80" s="822"/>
      <c r="T80" s="822"/>
      <c r="U80" s="822"/>
      <c r="V80" s="822"/>
      <c r="W80" s="822"/>
      <c r="X80" s="822"/>
      <c r="Y80" s="822"/>
      <c r="Z80" s="822"/>
      <c r="AA80" s="823"/>
    </row>
    <row r="81" spans="2:27" ht="15.75" hidden="1" customHeight="1" thickBot="1" x14ac:dyDescent="0.3">
      <c r="B81" s="795"/>
      <c r="C81" s="787"/>
      <c r="D81" s="787"/>
      <c r="E81" s="787"/>
      <c r="F81" s="796"/>
      <c r="G81" s="824"/>
      <c r="H81" s="825"/>
      <c r="I81" s="825"/>
      <c r="J81" s="825"/>
      <c r="K81" s="825"/>
      <c r="L81" s="825"/>
      <c r="M81" s="825"/>
      <c r="N81" s="825"/>
      <c r="O81" s="825"/>
      <c r="P81" s="825"/>
      <c r="Q81" s="825"/>
      <c r="R81" s="825"/>
      <c r="S81" s="825"/>
      <c r="T81" s="825"/>
      <c r="U81" s="825"/>
      <c r="V81" s="825"/>
      <c r="W81" s="825"/>
      <c r="X81" s="825"/>
      <c r="Y81" s="825"/>
      <c r="Z81" s="825"/>
      <c r="AA81" s="826"/>
    </row>
    <row r="82" spans="2:27" ht="18.75" hidden="1" thickBot="1" x14ac:dyDescent="0.3">
      <c r="B82" s="827"/>
      <c r="C82" s="798"/>
      <c r="D82" s="798"/>
      <c r="E82" s="798"/>
      <c r="F82" s="798"/>
      <c r="G82" s="798"/>
      <c r="H82" s="822"/>
      <c r="I82" s="793"/>
      <c r="J82" s="828"/>
      <c r="K82" s="798"/>
      <c r="L82" s="798"/>
      <c r="M82" s="798"/>
      <c r="N82" s="798"/>
      <c r="O82" s="798"/>
      <c r="P82" s="622"/>
      <c r="Q82" s="622"/>
      <c r="R82" s="828"/>
      <c r="S82" s="828"/>
      <c r="T82" s="798"/>
      <c r="U82" s="798"/>
      <c r="V82" s="798"/>
      <c r="W82" s="798"/>
      <c r="X82" s="798"/>
      <c r="Y82" s="798"/>
      <c r="Z82" s="798"/>
      <c r="AA82" s="799"/>
    </row>
    <row r="83" spans="2:27" ht="97.5" hidden="1" customHeight="1" thickBot="1" x14ac:dyDescent="0.3">
      <c r="B83" s="829"/>
      <c r="C83" s="793"/>
      <c r="D83" s="793"/>
      <c r="E83" s="793"/>
      <c r="F83" s="793"/>
      <c r="G83" s="793"/>
      <c r="H83" s="849"/>
      <c r="I83" s="850"/>
      <c r="J83" s="832"/>
      <c r="K83" s="798"/>
      <c r="L83" s="798"/>
      <c r="M83" s="798"/>
      <c r="N83" s="798"/>
      <c r="O83" s="799"/>
      <c r="P83" s="621"/>
      <c r="Q83" s="621"/>
      <c r="R83" s="833"/>
      <c r="S83" s="1020"/>
      <c r="T83" s="793"/>
      <c r="U83" s="793"/>
      <c r="V83" s="793"/>
      <c r="W83" s="793"/>
      <c r="X83" s="793"/>
      <c r="Y83" s="793"/>
      <c r="Z83" s="793"/>
      <c r="AA83" s="794"/>
    </row>
    <row r="84" spans="2:27" ht="18.75" hidden="1" thickBot="1" x14ac:dyDescent="0.3">
      <c r="B84" s="821"/>
      <c r="C84" s="834"/>
      <c r="D84" s="834"/>
      <c r="E84" s="834"/>
      <c r="F84" s="834"/>
      <c r="G84" s="834"/>
      <c r="H84" s="835"/>
      <c r="I84" s="835"/>
      <c r="J84" s="834"/>
      <c r="K84" s="834"/>
      <c r="L84" s="834"/>
      <c r="M84" s="834"/>
      <c r="N84" s="834"/>
      <c r="O84" s="834"/>
      <c r="P84" s="623"/>
      <c r="Q84" s="623"/>
      <c r="R84" s="837"/>
      <c r="S84" s="1021"/>
      <c r="T84" s="839"/>
      <c r="U84" s="840"/>
      <c r="V84" s="841"/>
      <c r="W84" s="842"/>
      <c r="X84" s="844"/>
      <c r="Y84" s="846"/>
      <c r="Z84" s="847"/>
      <c r="AA84" s="848"/>
    </row>
    <row r="85" spans="2:27" ht="18.75" hidden="1" thickBot="1" x14ac:dyDescent="0.3">
      <c r="B85" s="836"/>
      <c r="C85" s="835"/>
      <c r="D85" s="835"/>
      <c r="E85" s="835"/>
      <c r="F85" s="835"/>
      <c r="G85" s="835"/>
      <c r="H85" s="835"/>
      <c r="I85" s="835"/>
      <c r="J85" s="835"/>
      <c r="K85" s="835"/>
      <c r="L85" s="835"/>
      <c r="M85" s="835"/>
      <c r="N85" s="835"/>
      <c r="O85" s="835"/>
      <c r="P85" s="623"/>
      <c r="Q85" s="623"/>
      <c r="R85" s="838"/>
      <c r="S85" s="1022"/>
      <c r="T85" s="4"/>
      <c r="U85" s="5"/>
      <c r="V85" s="6"/>
      <c r="W85" s="843"/>
      <c r="X85" s="845"/>
      <c r="Y85" s="7"/>
      <c r="Z85" s="8"/>
      <c r="AA85" s="9"/>
    </row>
    <row r="86" spans="2:27" ht="18" hidden="1" x14ac:dyDescent="0.25">
      <c r="B86" s="10"/>
      <c r="C86" s="11"/>
      <c r="D86" s="11"/>
      <c r="E86" s="11"/>
      <c r="F86" s="11"/>
      <c r="G86" s="11"/>
      <c r="H86" s="11"/>
      <c r="I86" s="11"/>
      <c r="J86" s="11"/>
      <c r="K86" s="11"/>
      <c r="L86" s="11"/>
      <c r="M86" s="11"/>
      <c r="N86" s="11"/>
      <c r="O86" s="12"/>
      <c r="P86" s="629"/>
      <c r="Q86" s="17"/>
      <c r="R86" s="13"/>
      <c r="S86" s="625"/>
      <c r="T86" s="14"/>
      <c r="U86" s="14"/>
      <c r="V86" s="14"/>
      <c r="W86" s="14"/>
      <c r="X86" s="14"/>
      <c r="Y86" s="14"/>
      <c r="Z86" s="14"/>
      <c r="AA86" s="15"/>
    </row>
    <row r="87" spans="2:27" ht="18" hidden="1" x14ac:dyDescent="0.25">
      <c r="B87" s="16"/>
      <c r="C87" s="17"/>
      <c r="D87" s="17"/>
      <c r="E87" s="17"/>
      <c r="F87" s="18"/>
      <c r="G87" s="18"/>
      <c r="H87" s="18"/>
      <c r="I87" s="18"/>
      <c r="J87" s="18"/>
      <c r="K87" s="18"/>
      <c r="L87" s="17"/>
      <c r="M87" s="17"/>
      <c r="N87" s="17"/>
      <c r="O87" s="19"/>
      <c r="P87" s="629"/>
      <c r="Q87" s="17"/>
      <c r="R87" s="13"/>
      <c r="S87" s="625"/>
      <c r="T87" s="20"/>
      <c r="U87" s="14"/>
      <c r="V87" s="14"/>
      <c r="W87" s="14"/>
      <c r="X87" s="14"/>
      <c r="Y87" s="14"/>
      <c r="Z87" s="14"/>
      <c r="AA87" s="15"/>
    </row>
    <row r="88" spans="2:27" ht="18" hidden="1" x14ac:dyDescent="0.25">
      <c r="B88" s="16"/>
      <c r="C88" s="17"/>
      <c r="D88" s="17"/>
      <c r="E88" s="17"/>
      <c r="F88" s="18"/>
      <c r="G88" s="18"/>
      <c r="H88" s="18"/>
      <c r="I88" s="18"/>
      <c r="J88" s="18"/>
      <c r="K88" s="18"/>
      <c r="L88" s="17"/>
      <c r="M88" s="17"/>
      <c r="N88" s="17"/>
      <c r="O88" s="19"/>
      <c r="P88" s="629"/>
      <c r="Q88" s="17"/>
      <c r="R88" s="13"/>
      <c r="S88" s="625"/>
      <c r="T88" s="20"/>
      <c r="U88" s="14"/>
      <c r="V88" s="14"/>
      <c r="W88" s="14"/>
      <c r="X88" s="14"/>
      <c r="Y88" s="14"/>
      <c r="Z88" s="14"/>
      <c r="AA88" s="15"/>
    </row>
    <row r="89" spans="2:27" ht="18" hidden="1" x14ac:dyDescent="0.25">
      <c r="B89" s="16"/>
      <c r="C89" s="17"/>
      <c r="D89" s="17"/>
      <c r="E89" s="17"/>
      <c r="F89" s="18"/>
      <c r="G89" s="18"/>
      <c r="H89" s="18"/>
      <c r="I89" s="18"/>
      <c r="J89" s="18"/>
      <c r="K89" s="18"/>
      <c r="L89" s="17"/>
      <c r="M89" s="17"/>
      <c r="N89" s="17"/>
      <c r="O89" s="19"/>
      <c r="P89" s="629"/>
      <c r="Q89" s="17"/>
      <c r="R89" s="21"/>
      <c r="S89" s="626"/>
      <c r="T89" s="20"/>
      <c r="U89" s="20"/>
      <c r="V89" s="14"/>
      <c r="W89" s="14"/>
      <c r="X89" s="20"/>
      <c r="Y89" s="14"/>
      <c r="Z89" s="14"/>
      <c r="AA89" s="15"/>
    </row>
    <row r="90" spans="2:27" ht="18" hidden="1" x14ac:dyDescent="0.25">
      <c r="B90" s="16"/>
      <c r="D90" s="17"/>
      <c r="E90" s="17"/>
      <c r="F90" s="18"/>
      <c r="G90" s="18"/>
      <c r="H90" s="18"/>
      <c r="J90" s="18"/>
      <c r="K90" s="18"/>
      <c r="L90" s="17"/>
      <c r="M90" s="17"/>
      <c r="N90" s="17"/>
      <c r="O90" s="19"/>
      <c r="P90" s="629"/>
      <c r="Q90" s="17"/>
      <c r="R90" s="13"/>
      <c r="S90" s="625"/>
      <c r="T90" s="20"/>
      <c r="U90" s="20"/>
      <c r="V90" s="20"/>
      <c r="W90" s="14"/>
      <c r="X90" s="20"/>
      <c r="Y90" s="14"/>
      <c r="Z90" s="14"/>
      <c r="AA90" s="15"/>
    </row>
    <row r="91" spans="2:27" ht="18" hidden="1" x14ac:dyDescent="0.25">
      <c r="B91" s="22"/>
      <c r="C91" s="17"/>
      <c r="D91" s="18"/>
      <c r="E91" s="17"/>
      <c r="F91" s="18"/>
      <c r="G91" s="18"/>
      <c r="H91" s="18"/>
      <c r="I91" s="18"/>
      <c r="J91" s="18"/>
      <c r="K91" s="18"/>
      <c r="L91" s="17"/>
      <c r="M91" s="17"/>
      <c r="N91" s="17"/>
      <c r="O91" s="19"/>
      <c r="P91" s="629"/>
      <c r="Q91" s="17"/>
      <c r="R91" s="21"/>
      <c r="S91" s="626"/>
      <c r="T91" s="20"/>
      <c r="U91" s="20"/>
      <c r="V91" s="20"/>
      <c r="W91" s="14"/>
      <c r="X91" s="20"/>
      <c r="Y91" s="14"/>
      <c r="Z91" s="14"/>
      <c r="AA91" s="15"/>
    </row>
    <row r="92" spans="2:27" ht="18" hidden="1" x14ac:dyDescent="0.25">
      <c r="B92" s="16"/>
      <c r="C92" s="17"/>
      <c r="D92" s="17"/>
      <c r="E92" s="17"/>
      <c r="F92" s="18"/>
      <c r="G92" s="18"/>
      <c r="H92" s="18"/>
      <c r="I92" s="18"/>
      <c r="J92" s="18"/>
      <c r="K92" s="18"/>
      <c r="L92" s="17"/>
      <c r="M92" s="17"/>
      <c r="N92" s="17"/>
      <c r="O92" s="19"/>
      <c r="P92" s="629"/>
      <c r="Q92" s="17"/>
      <c r="R92" s="13"/>
      <c r="S92" s="625"/>
      <c r="T92" s="20"/>
      <c r="U92" s="20"/>
      <c r="V92" s="20"/>
      <c r="W92" s="14"/>
      <c r="X92" s="20"/>
      <c r="Y92" s="14"/>
      <c r="Z92" s="14"/>
      <c r="AA92" s="23"/>
    </row>
    <row r="93" spans="2:27" ht="18" hidden="1" x14ac:dyDescent="0.25">
      <c r="B93" s="16"/>
      <c r="C93" s="17"/>
      <c r="D93" s="17"/>
      <c r="E93" s="17"/>
      <c r="F93" s="17"/>
      <c r="G93" s="17"/>
      <c r="H93" s="17"/>
      <c r="I93" s="17"/>
      <c r="J93" s="17"/>
      <c r="K93" s="17"/>
      <c r="L93" s="17"/>
      <c r="M93" s="17"/>
      <c r="N93" s="17"/>
      <c r="O93" s="19"/>
      <c r="P93" s="629"/>
      <c r="Q93" s="17"/>
      <c r="R93" s="13"/>
      <c r="S93" s="625"/>
      <c r="T93" s="20"/>
      <c r="U93" s="20"/>
      <c r="V93" s="20"/>
      <c r="W93" s="14"/>
      <c r="X93" s="20"/>
      <c r="Y93" s="14"/>
      <c r="Z93" s="14"/>
      <c r="AA93" s="23"/>
    </row>
    <row r="94" spans="2:27" ht="18" hidden="1" x14ac:dyDescent="0.25">
      <c r="B94" s="16"/>
      <c r="C94" s="18"/>
      <c r="D94" s="17"/>
      <c r="E94" s="17"/>
      <c r="F94" s="17"/>
      <c r="G94" s="17"/>
      <c r="H94" s="17"/>
      <c r="I94" s="17"/>
      <c r="J94" s="17"/>
      <c r="K94" s="17"/>
      <c r="L94" s="17"/>
      <c r="M94" s="17"/>
      <c r="N94" s="17"/>
      <c r="O94" s="19"/>
      <c r="P94" s="629"/>
      <c r="Q94" s="17"/>
      <c r="R94" s="21"/>
      <c r="S94" s="626"/>
      <c r="T94" s="20"/>
      <c r="U94" s="20"/>
      <c r="V94" s="20"/>
      <c r="W94" s="14"/>
      <c r="X94" s="20"/>
      <c r="Y94" s="14"/>
      <c r="Z94" s="14"/>
      <c r="AA94" s="23"/>
    </row>
    <row r="95" spans="2:27" ht="18" hidden="1" x14ac:dyDescent="0.25">
      <c r="B95" s="16"/>
      <c r="C95" s="17"/>
      <c r="D95" s="17"/>
      <c r="E95" s="17"/>
      <c r="F95" s="17"/>
      <c r="G95" s="17"/>
      <c r="H95" s="17"/>
      <c r="I95" s="17"/>
      <c r="J95" s="17"/>
      <c r="K95" s="17"/>
      <c r="L95" s="17"/>
      <c r="M95" s="17"/>
      <c r="N95" s="17"/>
      <c r="O95" s="19"/>
      <c r="P95" s="629"/>
      <c r="Q95" s="17"/>
      <c r="R95" s="13"/>
      <c r="S95" s="625"/>
      <c r="T95" s="20"/>
      <c r="U95" s="20"/>
      <c r="V95" s="20"/>
      <c r="W95" s="14"/>
      <c r="X95" s="20"/>
      <c r="Y95" s="14"/>
      <c r="Z95" s="14"/>
      <c r="AA95" s="23"/>
    </row>
    <row r="96" spans="2:27" ht="18" hidden="1" x14ac:dyDescent="0.25">
      <c r="B96" s="16"/>
      <c r="C96" s="17"/>
      <c r="D96" s="17"/>
      <c r="E96" s="18"/>
      <c r="F96" s="17"/>
      <c r="G96" s="17"/>
      <c r="H96" s="17"/>
      <c r="I96" s="17"/>
      <c r="J96" s="17"/>
      <c r="K96" s="17"/>
      <c r="L96" s="17"/>
      <c r="M96" s="17"/>
      <c r="N96" s="17"/>
      <c r="O96" s="19"/>
      <c r="P96" s="629"/>
      <c r="Q96" s="17"/>
      <c r="R96" s="13"/>
      <c r="S96" s="625"/>
      <c r="T96" s="20"/>
      <c r="U96" s="20"/>
      <c r="V96" s="20"/>
      <c r="W96" s="14"/>
      <c r="X96" s="20"/>
      <c r="Y96" s="14"/>
      <c r="Z96" s="14"/>
      <c r="AA96" s="23"/>
    </row>
    <row r="97" spans="2:27" ht="18" hidden="1" x14ac:dyDescent="0.25">
      <c r="B97" s="16"/>
      <c r="C97" s="18"/>
      <c r="D97" s="18"/>
      <c r="E97" s="18"/>
      <c r="F97" s="18"/>
      <c r="G97" s="18"/>
      <c r="H97" s="18"/>
      <c r="I97" s="18"/>
      <c r="J97" s="18"/>
      <c r="K97" s="18"/>
      <c r="L97" s="18"/>
      <c r="M97" s="18"/>
      <c r="N97" s="18"/>
      <c r="O97" s="19"/>
      <c r="P97" s="629"/>
      <c r="Q97" s="17"/>
      <c r="R97" s="21"/>
      <c r="S97" s="626"/>
      <c r="T97" s="20"/>
      <c r="U97" s="20"/>
      <c r="V97" s="20"/>
      <c r="W97" s="14"/>
      <c r="X97" s="20"/>
      <c r="Y97" s="14"/>
      <c r="Z97" s="14"/>
      <c r="AA97" s="23"/>
    </row>
    <row r="98" spans="2:27" ht="18" hidden="1" x14ac:dyDescent="0.25">
      <c r="B98" s="16"/>
      <c r="C98" s="17"/>
      <c r="D98" s="24"/>
      <c r="E98" s="17"/>
      <c r="F98" s="17"/>
      <c r="G98" s="17"/>
      <c r="H98" s="17"/>
      <c r="I98" s="17"/>
      <c r="J98" s="18"/>
      <c r="K98" s="17"/>
      <c r="L98" s="17"/>
      <c r="M98" s="17"/>
      <c r="N98" s="17"/>
      <c r="O98" s="19"/>
      <c r="P98" s="629"/>
      <c r="Q98" s="17"/>
      <c r="R98" s="21"/>
      <c r="S98" s="626"/>
      <c r="T98" s="20"/>
      <c r="U98" s="20"/>
      <c r="V98" s="20"/>
      <c r="W98" s="14"/>
      <c r="X98" s="20"/>
      <c r="Y98" s="20"/>
      <c r="Z98" s="14"/>
      <c r="AA98" s="23"/>
    </row>
    <row r="99" spans="2:27" ht="18" hidden="1" x14ac:dyDescent="0.25">
      <c r="B99" s="16"/>
      <c r="C99" s="18"/>
      <c r="D99" s="17"/>
      <c r="E99" s="17"/>
      <c r="F99" s="17"/>
      <c r="G99" s="17"/>
      <c r="H99" s="18"/>
      <c r="I99" s="18"/>
      <c r="J99" s="17"/>
      <c r="K99" s="18"/>
      <c r="L99" s="17"/>
      <c r="M99" s="17"/>
      <c r="N99" s="17"/>
      <c r="O99" s="19"/>
      <c r="P99" s="629"/>
      <c r="Q99" s="17"/>
      <c r="R99" s="21"/>
      <c r="S99" s="626"/>
      <c r="T99" s="20"/>
      <c r="U99" s="20"/>
      <c r="V99" s="20"/>
      <c r="W99" s="14"/>
      <c r="X99" s="20"/>
      <c r="Y99" s="20"/>
      <c r="Z99" s="14"/>
      <c r="AA99" s="23"/>
    </row>
    <row r="100" spans="2:27" ht="18" hidden="1" x14ac:dyDescent="0.25">
      <c r="B100" s="16"/>
      <c r="C100" s="17"/>
      <c r="D100" s="17"/>
      <c r="E100" s="17"/>
      <c r="F100" s="17"/>
      <c r="G100" s="17"/>
      <c r="H100" s="17"/>
      <c r="I100" s="17"/>
      <c r="J100" s="17"/>
      <c r="K100" s="17"/>
      <c r="L100" s="17"/>
      <c r="M100" s="17"/>
      <c r="N100" s="17"/>
      <c r="O100" s="19"/>
      <c r="P100" s="629"/>
      <c r="Q100" s="17"/>
      <c r="R100" s="21"/>
      <c r="S100" s="626"/>
      <c r="T100" s="20"/>
      <c r="U100" s="20"/>
      <c r="V100" s="20"/>
      <c r="W100" s="14"/>
      <c r="X100" s="20"/>
      <c r="Y100" s="20"/>
      <c r="Z100" s="14"/>
      <c r="AA100" s="23"/>
    </row>
    <row r="101" spans="2:27" ht="18" hidden="1" x14ac:dyDescent="0.25">
      <c r="B101" s="16"/>
      <c r="C101" s="17"/>
      <c r="D101" s="17"/>
      <c r="E101" s="17"/>
      <c r="F101" s="17"/>
      <c r="G101" s="17"/>
      <c r="H101" s="17"/>
      <c r="I101" s="17"/>
      <c r="J101" s="17"/>
      <c r="K101" s="17"/>
      <c r="L101" s="17"/>
      <c r="M101" s="17"/>
      <c r="N101" s="17"/>
      <c r="O101" s="19"/>
      <c r="P101" s="629"/>
      <c r="Q101" s="17"/>
      <c r="R101" s="21"/>
      <c r="S101" s="626"/>
      <c r="T101" s="20"/>
      <c r="U101" s="20"/>
      <c r="V101" s="20"/>
      <c r="W101" s="14"/>
      <c r="X101" s="20"/>
      <c r="Y101" s="20"/>
      <c r="Z101" s="14"/>
      <c r="AA101" s="23"/>
    </row>
    <row r="102" spans="2:27" ht="18" hidden="1" x14ac:dyDescent="0.25">
      <c r="B102" s="16"/>
      <c r="D102" s="17"/>
      <c r="E102" s="17"/>
      <c r="F102" s="17"/>
      <c r="G102" s="17"/>
      <c r="H102" s="17"/>
      <c r="I102" s="17"/>
      <c r="J102" s="17"/>
      <c r="K102" s="17"/>
      <c r="L102" s="17"/>
      <c r="M102" s="17"/>
      <c r="N102" s="17"/>
      <c r="O102" s="19"/>
      <c r="P102" s="629"/>
      <c r="Q102" s="17"/>
      <c r="R102" s="25"/>
      <c r="S102" s="627"/>
      <c r="T102" s="20"/>
      <c r="U102" s="20"/>
      <c r="V102" s="20"/>
      <c r="W102" s="20"/>
      <c r="X102" s="20"/>
      <c r="Y102" s="20"/>
      <c r="Z102" s="14"/>
      <c r="AA102" s="23"/>
    </row>
    <row r="103" spans="2:27" ht="18" hidden="1" x14ac:dyDescent="0.25">
      <c r="B103" s="16"/>
      <c r="C103" s="17"/>
      <c r="D103" s="17"/>
      <c r="E103" s="17"/>
      <c r="F103" s="17"/>
      <c r="G103" s="17"/>
      <c r="H103" s="17"/>
      <c r="I103" s="17"/>
      <c r="J103" s="17"/>
      <c r="K103" s="17"/>
      <c r="L103" s="17"/>
      <c r="M103" s="17"/>
      <c r="N103" s="17"/>
      <c r="O103" s="19"/>
      <c r="P103" s="629"/>
      <c r="Q103" s="17"/>
      <c r="R103" s="21"/>
      <c r="S103" s="626"/>
      <c r="T103" s="20"/>
      <c r="U103" s="20"/>
      <c r="V103" s="20"/>
      <c r="W103" s="20"/>
      <c r="X103" s="20"/>
      <c r="Y103" s="20"/>
      <c r="Z103" s="14"/>
      <c r="AA103" s="23"/>
    </row>
    <row r="104" spans="2:27" ht="18" hidden="1" x14ac:dyDescent="0.25">
      <c r="B104" s="16"/>
      <c r="C104" s="17"/>
      <c r="D104" s="17"/>
      <c r="E104" s="17"/>
      <c r="F104" s="17"/>
      <c r="G104" s="17"/>
      <c r="H104" s="17"/>
      <c r="I104" s="17"/>
      <c r="J104" s="17"/>
      <c r="K104" s="17"/>
      <c r="L104" s="17"/>
      <c r="M104" s="17"/>
      <c r="N104" s="17"/>
      <c r="O104" s="19"/>
      <c r="P104" s="629"/>
      <c r="Q104" s="17"/>
      <c r="R104" s="21"/>
      <c r="S104" s="626"/>
      <c r="T104" s="20"/>
      <c r="U104" s="20"/>
      <c r="V104" s="20"/>
      <c r="W104" s="20"/>
      <c r="X104" s="20"/>
      <c r="Y104" s="20"/>
      <c r="Z104" s="14"/>
      <c r="AA104" s="23"/>
    </row>
    <row r="105" spans="2:27" ht="18" hidden="1" x14ac:dyDescent="0.25">
      <c r="B105" s="16"/>
      <c r="C105" s="17"/>
      <c r="D105" s="17"/>
      <c r="E105" s="17"/>
      <c r="F105" s="17"/>
      <c r="G105" s="17"/>
      <c r="H105" s="17"/>
      <c r="I105" s="17"/>
      <c r="J105" s="17"/>
      <c r="K105" s="17"/>
      <c r="L105" s="17"/>
      <c r="M105" s="17"/>
      <c r="N105" s="17"/>
      <c r="O105" s="19"/>
      <c r="P105" s="629"/>
      <c r="Q105" s="17"/>
      <c r="R105" s="21"/>
      <c r="S105" s="626"/>
      <c r="T105" s="20"/>
      <c r="U105" s="20"/>
      <c r="V105" s="20"/>
      <c r="W105" s="20"/>
      <c r="X105" s="20"/>
      <c r="Y105" s="20"/>
      <c r="Z105" s="14"/>
      <c r="AA105" s="23"/>
    </row>
    <row r="106" spans="2:27" ht="18" hidden="1" x14ac:dyDescent="0.25">
      <c r="B106" s="16"/>
      <c r="C106" s="17"/>
      <c r="D106" s="17"/>
      <c r="E106" s="17"/>
      <c r="F106" s="17"/>
      <c r="G106" s="17"/>
      <c r="H106" s="17"/>
      <c r="I106" s="17"/>
      <c r="J106" s="17"/>
      <c r="K106" s="17"/>
      <c r="L106" s="17"/>
      <c r="M106" s="17"/>
      <c r="N106" s="17"/>
      <c r="O106" s="19"/>
      <c r="P106" s="629"/>
      <c r="Q106" s="17"/>
      <c r="R106" s="26"/>
      <c r="S106" s="626"/>
      <c r="T106" s="20"/>
      <c r="U106" s="20"/>
      <c r="V106" s="20"/>
      <c r="W106" s="20"/>
      <c r="X106" s="20"/>
      <c r="Y106" s="20"/>
      <c r="Z106" s="14"/>
      <c r="AA106" s="23"/>
    </row>
    <row r="107" spans="2:27" ht="18" hidden="1" x14ac:dyDescent="0.25">
      <c r="B107" s="16"/>
      <c r="C107" s="17"/>
      <c r="D107" s="17"/>
      <c r="E107" s="17"/>
      <c r="F107" s="17"/>
      <c r="G107" s="17"/>
      <c r="H107" s="17"/>
      <c r="I107" s="17"/>
      <c r="J107" s="17"/>
      <c r="K107" s="17"/>
      <c r="L107" s="17"/>
      <c r="M107" s="17"/>
      <c r="N107" s="17"/>
      <c r="O107" s="19"/>
      <c r="P107" s="629"/>
      <c r="Q107" s="17"/>
      <c r="R107" s="26"/>
      <c r="S107" s="626"/>
      <c r="T107" s="20"/>
      <c r="U107" s="20"/>
      <c r="V107" s="20"/>
      <c r="W107" s="20"/>
      <c r="X107" s="20"/>
      <c r="Y107" s="20"/>
      <c r="Z107" s="14"/>
      <c r="AA107" s="23"/>
    </row>
    <row r="108" spans="2:27" ht="18.75" hidden="1" thickBot="1" x14ac:dyDescent="0.3">
      <c r="B108" s="27"/>
      <c r="C108" s="28"/>
      <c r="D108" s="29"/>
      <c r="E108" s="28"/>
      <c r="F108" s="29"/>
      <c r="G108" s="29"/>
      <c r="H108" s="29"/>
      <c r="I108" s="29"/>
      <c r="J108" s="29"/>
      <c r="K108" s="29"/>
      <c r="L108" s="29"/>
      <c r="M108" s="29"/>
      <c r="N108" s="29"/>
      <c r="O108" s="30"/>
      <c r="P108" s="629"/>
      <c r="Q108" s="17"/>
      <c r="R108" s="31"/>
      <c r="S108" s="633"/>
      <c r="T108" s="32"/>
      <c r="U108" s="32"/>
      <c r="V108" s="32"/>
      <c r="W108" s="32"/>
      <c r="X108" s="32"/>
      <c r="Y108" s="33"/>
      <c r="Z108" s="34"/>
      <c r="AA108" s="35"/>
    </row>
    <row r="109" spans="2:27" ht="18.75" hidden="1" thickBot="1" x14ac:dyDescent="0.3">
      <c r="B109" s="786"/>
      <c r="C109" s="787"/>
      <c r="D109" s="787"/>
      <c r="E109" s="787"/>
      <c r="F109" s="787"/>
      <c r="G109" s="787"/>
      <c r="H109" s="787"/>
      <c r="I109" s="787"/>
      <c r="J109" s="787"/>
      <c r="K109" s="787"/>
      <c r="L109" s="787"/>
      <c r="M109" s="787"/>
      <c r="N109" s="787"/>
      <c r="O109" s="787"/>
      <c r="P109" s="428"/>
      <c r="Q109" s="629"/>
      <c r="R109" s="788"/>
      <c r="S109" s="1023"/>
      <c r="T109" s="787"/>
      <c r="U109" s="789"/>
      <c r="V109" s="790"/>
      <c r="W109" s="790"/>
      <c r="X109" s="791"/>
      <c r="Y109" s="36"/>
      <c r="Z109" s="37"/>
      <c r="AA109" s="38"/>
    </row>
    <row r="110" spans="2:27" ht="17.25" hidden="1" thickBot="1" x14ac:dyDescent="0.3">
      <c r="B110" s="792"/>
      <c r="C110" s="793"/>
      <c r="D110" s="793"/>
      <c r="E110" s="793"/>
      <c r="F110" s="793"/>
      <c r="G110" s="793"/>
      <c r="H110" s="793"/>
      <c r="I110" s="794"/>
      <c r="J110" s="792"/>
      <c r="K110" s="793"/>
      <c r="L110" s="793"/>
      <c r="M110" s="793"/>
      <c r="N110" s="793"/>
      <c r="O110" s="793"/>
      <c r="P110" s="793"/>
      <c r="Q110" s="793"/>
      <c r="R110" s="794"/>
      <c r="S110" s="634"/>
      <c r="T110" s="39"/>
      <c r="U110" s="40"/>
      <c r="V110" s="40"/>
      <c r="W110" s="40"/>
      <c r="X110" s="40"/>
      <c r="Y110" s="40"/>
      <c r="Z110" s="40"/>
      <c r="AA110" s="41"/>
    </row>
    <row r="111" spans="2:27" ht="21" hidden="1" thickBot="1" x14ac:dyDescent="0.3">
      <c r="B111" s="795"/>
      <c r="C111" s="787"/>
      <c r="D111" s="787"/>
      <c r="E111" s="787"/>
      <c r="F111" s="787"/>
      <c r="G111" s="787"/>
      <c r="H111" s="787"/>
      <c r="I111" s="796"/>
      <c r="J111" s="795"/>
      <c r="K111" s="787"/>
      <c r="L111" s="787"/>
      <c r="M111" s="787"/>
      <c r="N111" s="787"/>
      <c r="O111" s="787"/>
      <c r="P111" s="787"/>
      <c r="Q111" s="787"/>
      <c r="R111" s="796"/>
      <c r="S111" s="635"/>
      <c r="T111" s="797"/>
      <c r="U111" s="798"/>
      <c r="V111" s="798"/>
      <c r="W111" s="798"/>
      <c r="X111" s="798"/>
      <c r="Y111" s="798"/>
      <c r="Z111" s="799"/>
      <c r="AA111" s="42"/>
    </row>
    <row r="112" spans="2:27" hidden="1" x14ac:dyDescent="0.25"/>
    <row r="113" spans="2:27" ht="15.75" hidden="1" thickBot="1" x14ac:dyDescent="0.3"/>
    <row r="114" spans="2:27" hidden="1" x14ac:dyDescent="0.25">
      <c r="B114" s="800"/>
      <c r="C114" s="793"/>
      <c r="D114" s="793"/>
      <c r="E114" s="793"/>
      <c r="F114" s="793"/>
      <c r="G114" s="803"/>
      <c r="H114" s="793"/>
      <c r="I114" s="793"/>
      <c r="J114" s="793"/>
      <c r="K114" s="793"/>
      <c r="L114" s="793"/>
      <c r="M114" s="793"/>
      <c r="N114" s="793"/>
      <c r="O114" s="793"/>
      <c r="P114" s="793"/>
      <c r="Q114" s="793"/>
      <c r="R114" s="793"/>
      <c r="S114" s="793"/>
      <c r="T114" s="793"/>
      <c r="U114" s="804"/>
      <c r="V114" s="805"/>
      <c r="W114" s="805"/>
      <c r="X114" s="806"/>
      <c r="Y114" s="807"/>
      <c r="Z114" s="805"/>
      <c r="AA114" s="808"/>
    </row>
    <row r="115" spans="2:27" hidden="1" x14ac:dyDescent="0.25">
      <c r="B115" s="801"/>
      <c r="C115" s="802"/>
      <c r="D115" s="802"/>
      <c r="E115" s="802"/>
      <c r="F115" s="802"/>
      <c r="G115" s="801"/>
      <c r="H115" s="802"/>
      <c r="I115" s="802"/>
      <c r="J115" s="802"/>
      <c r="K115" s="802"/>
      <c r="L115" s="802"/>
      <c r="M115" s="802"/>
      <c r="N115" s="802"/>
      <c r="O115" s="802"/>
      <c r="P115" s="802"/>
      <c r="Q115" s="802"/>
      <c r="R115" s="802"/>
      <c r="S115" s="802"/>
      <c r="T115" s="802"/>
      <c r="U115" s="809"/>
      <c r="V115" s="810"/>
      <c r="W115" s="810"/>
      <c r="X115" s="811"/>
      <c r="Y115" s="812"/>
      <c r="Z115" s="810"/>
      <c r="AA115" s="813"/>
    </row>
    <row r="116" spans="2:27" ht="15.75" hidden="1" thickBot="1" x14ac:dyDescent="0.3">
      <c r="B116" s="795"/>
      <c r="C116" s="787"/>
      <c r="D116" s="787"/>
      <c r="E116" s="787"/>
      <c r="F116" s="787"/>
      <c r="G116" s="795"/>
      <c r="H116" s="787"/>
      <c r="I116" s="787"/>
      <c r="J116" s="787"/>
      <c r="K116" s="787"/>
      <c r="L116" s="787"/>
      <c r="M116" s="787"/>
      <c r="N116" s="787"/>
      <c r="O116" s="787"/>
      <c r="P116" s="787"/>
      <c r="Q116" s="787"/>
      <c r="R116" s="787"/>
      <c r="S116" s="787"/>
      <c r="T116" s="787"/>
      <c r="U116" s="814"/>
      <c r="V116" s="815"/>
      <c r="W116" s="815"/>
      <c r="X116" s="816"/>
      <c r="Y116" s="817"/>
      <c r="Z116" s="818"/>
      <c r="AA116" s="819"/>
    </row>
    <row r="117" spans="2:27" ht="15" hidden="1" customHeight="1" x14ac:dyDescent="0.25">
      <c r="B117" s="820"/>
      <c r="C117" s="793"/>
      <c r="D117" s="793"/>
      <c r="E117" s="793"/>
      <c r="F117" s="794"/>
      <c r="G117" s="821"/>
      <c r="H117" s="822"/>
      <c r="I117" s="822"/>
      <c r="J117" s="822"/>
      <c r="K117" s="822"/>
      <c r="L117" s="822"/>
      <c r="M117" s="822"/>
      <c r="N117" s="822"/>
      <c r="O117" s="822"/>
      <c r="P117" s="822"/>
      <c r="Q117" s="822"/>
      <c r="R117" s="822"/>
      <c r="S117" s="822"/>
      <c r="T117" s="822"/>
      <c r="U117" s="822"/>
      <c r="V117" s="822"/>
      <c r="W117" s="822"/>
      <c r="X117" s="822"/>
      <c r="Y117" s="822"/>
      <c r="Z117" s="822"/>
      <c r="AA117" s="823"/>
    </row>
    <row r="118" spans="2:27" ht="15.75" hidden="1" customHeight="1" thickBot="1" x14ac:dyDescent="0.3">
      <c r="B118" s="795"/>
      <c r="C118" s="787"/>
      <c r="D118" s="787"/>
      <c r="E118" s="787"/>
      <c r="F118" s="796"/>
      <c r="G118" s="824"/>
      <c r="H118" s="825"/>
      <c r="I118" s="825"/>
      <c r="J118" s="825"/>
      <c r="K118" s="825"/>
      <c r="L118" s="825"/>
      <c r="M118" s="825"/>
      <c r="N118" s="825"/>
      <c r="O118" s="825"/>
      <c r="P118" s="825"/>
      <c r="Q118" s="825"/>
      <c r="R118" s="825"/>
      <c r="S118" s="825"/>
      <c r="T118" s="825"/>
      <c r="U118" s="825"/>
      <c r="V118" s="825"/>
      <c r="W118" s="825"/>
      <c r="X118" s="825"/>
      <c r="Y118" s="825"/>
      <c r="Z118" s="825"/>
      <c r="AA118" s="826"/>
    </row>
    <row r="119" spans="2:27" ht="18.75" hidden="1" thickBot="1" x14ac:dyDescent="0.3">
      <c r="B119" s="827"/>
      <c r="C119" s="798"/>
      <c r="D119" s="798"/>
      <c r="E119" s="798"/>
      <c r="F119" s="798"/>
      <c r="G119" s="798"/>
      <c r="H119" s="822"/>
      <c r="I119" s="793"/>
      <c r="J119" s="828"/>
      <c r="K119" s="798"/>
      <c r="L119" s="798"/>
      <c r="M119" s="798"/>
      <c r="N119" s="798"/>
      <c r="O119" s="798"/>
      <c r="P119" s="622"/>
      <c r="Q119" s="622"/>
      <c r="R119" s="828"/>
      <c r="S119" s="828"/>
      <c r="T119" s="798"/>
      <c r="U119" s="798"/>
      <c r="V119" s="798"/>
      <c r="W119" s="798"/>
      <c r="X119" s="798"/>
      <c r="Y119" s="798"/>
      <c r="Z119" s="798"/>
      <c r="AA119" s="799"/>
    </row>
    <row r="120" spans="2:27" ht="66.75" hidden="1" customHeight="1" thickBot="1" x14ac:dyDescent="0.3">
      <c r="B120" s="829"/>
      <c r="C120" s="793"/>
      <c r="D120" s="793"/>
      <c r="E120" s="793"/>
      <c r="F120" s="793"/>
      <c r="G120" s="793"/>
      <c r="H120" s="849"/>
      <c r="I120" s="850"/>
      <c r="J120" s="832"/>
      <c r="K120" s="798"/>
      <c r="L120" s="798"/>
      <c r="M120" s="798"/>
      <c r="N120" s="798"/>
      <c r="O120" s="799"/>
      <c r="P120" s="621"/>
      <c r="Q120" s="621"/>
      <c r="R120" s="833"/>
      <c r="S120" s="1020"/>
      <c r="T120" s="793"/>
      <c r="U120" s="793"/>
      <c r="V120" s="793"/>
      <c r="W120" s="793"/>
      <c r="X120" s="793"/>
      <c r="Y120" s="793"/>
      <c r="Z120" s="793"/>
      <c r="AA120" s="794"/>
    </row>
    <row r="121" spans="2:27" ht="18.75" hidden="1" thickBot="1" x14ac:dyDescent="0.3">
      <c r="B121" s="821"/>
      <c r="C121" s="834"/>
      <c r="D121" s="834"/>
      <c r="E121" s="834"/>
      <c r="F121" s="834"/>
      <c r="G121" s="834"/>
      <c r="H121" s="835"/>
      <c r="I121" s="835"/>
      <c r="J121" s="834"/>
      <c r="K121" s="834"/>
      <c r="L121" s="834"/>
      <c r="M121" s="834"/>
      <c r="N121" s="834"/>
      <c r="O121" s="834"/>
      <c r="P121" s="623"/>
      <c r="Q121" s="623"/>
      <c r="R121" s="837"/>
      <c r="S121" s="1021"/>
      <c r="T121" s="839"/>
      <c r="U121" s="840"/>
      <c r="V121" s="841"/>
      <c r="W121" s="842"/>
      <c r="X121" s="844"/>
      <c r="Y121" s="846"/>
      <c r="Z121" s="847"/>
      <c r="AA121" s="848"/>
    </row>
    <row r="122" spans="2:27" ht="18.75" hidden="1" thickBot="1" x14ac:dyDescent="0.3">
      <c r="B122" s="836"/>
      <c r="C122" s="835"/>
      <c r="D122" s="835"/>
      <c r="E122" s="835"/>
      <c r="F122" s="835"/>
      <c r="G122" s="835"/>
      <c r="H122" s="835"/>
      <c r="I122" s="835"/>
      <c r="J122" s="835"/>
      <c r="K122" s="835"/>
      <c r="L122" s="835"/>
      <c r="M122" s="835"/>
      <c r="N122" s="835"/>
      <c r="O122" s="835"/>
      <c r="P122" s="623"/>
      <c r="Q122" s="623"/>
      <c r="R122" s="838"/>
      <c r="S122" s="1022"/>
      <c r="T122" s="4"/>
      <c r="U122" s="5"/>
      <c r="V122" s="6"/>
      <c r="W122" s="843"/>
      <c r="X122" s="845"/>
      <c r="Y122" s="7"/>
      <c r="Z122" s="8"/>
      <c r="AA122" s="9"/>
    </row>
    <row r="123" spans="2:27" ht="18" hidden="1" x14ac:dyDescent="0.25">
      <c r="B123" s="10"/>
      <c r="C123" s="11"/>
      <c r="D123" s="11"/>
      <c r="E123" s="11"/>
      <c r="F123" s="11"/>
      <c r="G123" s="11"/>
      <c r="H123" s="11"/>
      <c r="I123" s="11"/>
      <c r="J123" s="11"/>
      <c r="K123" s="11"/>
      <c r="L123" s="11"/>
      <c r="M123" s="11"/>
      <c r="N123" s="11"/>
      <c r="O123" s="12"/>
      <c r="P123" s="629"/>
      <c r="Q123" s="17"/>
      <c r="R123" s="13"/>
      <c r="S123" s="625"/>
      <c r="T123" s="14"/>
      <c r="U123" s="14"/>
      <c r="V123" s="14"/>
      <c r="W123" s="14"/>
      <c r="X123" s="14"/>
      <c r="Y123" s="14"/>
      <c r="Z123" s="14"/>
      <c r="AA123" s="15"/>
    </row>
    <row r="124" spans="2:27" ht="18" hidden="1" x14ac:dyDescent="0.25">
      <c r="B124" s="16"/>
      <c r="C124" s="17"/>
      <c r="D124" s="17"/>
      <c r="E124" s="17"/>
      <c r="F124" s="18"/>
      <c r="G124" s="18"/>
      <c r="H124" s="18"/>
      <c r="I124" s="18"/>
      <c r="J124" s="18"/>
      <c r="K124" s="18"/>
      <c r="L124" s="17"/>
      <c r="M124" s="17"/>
      <c r="N124" s="17"/>
      <c r="O124" s="19"/>
      <c r="P124" s="629"/>
      <c r="Q124" s="17"/>
      <c r="R124" s="13"/>
      <c r="S124" s="625"/>
      <c r="T124" s="20"/>
      <c r="U124" s="14"/>
      <c r="V124" s="14"/>
      <c r="W124" s="14"/>
      <c r="X124" s="14"/>
      <c r="Y124" s="14"/>
      <c r="Z124" s="14"/>
      <c r="AA124" s="15"/>
    </row>
    <row r="125" spans="2:27" ht="18" hidden="1" x14ac:dyDescent="0.25">
      <c r="B125" s="16"/>
      <c r="C125" s="17"/>
      <c r="D125" s="17"/>
      <c r="E125" s="17"/>
      <c r="F125" s="18"/>
      <c r="G125" s="18"/>
      <c r="H125" s="18"/>
      <c r="I125" s="18"/>
      <c r="J125" s="18"/>
      <c r="K125" s="18"/>
      <c r="L125" s="17"/>
      <c r="M125" s="17"/>
      <c r="N125" s="17"/>
      <c r="O125" s="19"/>
      <c r="P125" s="629"/>
      <c r="Q125" s="17"/>
      <c r="R125" s="13"/>
      <c r="S125" s="625"/>
      <c r="T125" s="20"/>
      <c r="U125" s="14"/>
      <c r="V125" s="14"/>
      <c r="W125" s="14"/>
      <c r="X125" s="14"/>
      <c r="Y125" s="14"/>
      <c r="Z125" s="14"/>
      <c r="AA125" s="15"/>
    </row>
    <row r="126" spans="2:27" ht="18" hidden="1" x14ac:dyDescent="0.25">
      <c r="B126" s="16"/>
      <c r="C126" s="17"/>
      <c r="D126" s="17"/>
      <c r="E126" s="17"/>
      <c r="F126" s="18"/>
      <c r="G126" s="18"/>
      <c r="H126" s="18"/>
      <c r="I126" s="18"/>
      <c r="J126" s="18"/>
      <c r="K126" s="18"/>
      <c r="L126" s="17"/>
      <c r="M126" s="17"/>
      <c r="N126" s="17"/>
      <c r="O126" s="19"/>
      <c r="P126" s="629"/>
      <c r="Q126" s="17"/>
      <c r="R126" s="21"/>
      <c r="S126" s="626"/>
      <c r="T126" s="20"/>
      <c r="U126" s="20"/>
      <c r="V126" s="14"/>
      <c r="W126" s="14"/>
      <c r="X126" s="20"/>
      <c r="Y126" s="14"/>
      <c r="Z126" s="14"/>
      <c r="AA126" s="15"/>
    </row>
    <row r="127" spans="2:27" ht="18" hidden="1" x14ac:dyDescent="0.25">
      <c r="B127" s="16"/>
      <c r="D127" s="17"/>
      <c r="E127" s="17"/>
      <c r="F127" s="18"/>
      <c r="G127" s="18"/>
      <c r="H127" s="18"/>
      <c r="J127" s="18"/>
      <c r="K127" s="18"/>
      <c r="L127" s="17"/>
      <c r="M127" s="17"/>
      <c r="N127" s="17"/>
      <c r="O127" s="19"/>
      <c r="P127" s="629"/>
      <c r="Q127" s="17"/>
      <c r="R127" s="13"/>
      <c r="S127" s="625"/>
      <c r="T127" s="20"/>
      <c r="U127" s="20"/>
      <c r="V127" s="20"/>
      <c r="W127" s="14"/>
      <c r="X127" s="20"/>
      <c r="Y127" s="14"/>
      <c r="Z127" s="14"/>
      <c r="AA127" s="15"/>
    </row>
    <row r="128" spans="2:27" ht="18" hidden="1" x14ac:dyDescent="0.25">
      <c r="B128" s="22"/>
      <c r="C128" s="17"/>
      <c r="D128" s="18"/>
      <c r="E128" s="17"/>
      <c r="F128" s="18"/>
      <c r="G128" s="18"/>
      <c r="H128" s="18"/>
      <c r="I128" s="18"/>
      <c r="J128" s="18"/>
      <c r="K128" s="18"/>
      <c r="L128" s="17"/>
      <c r="M128" s="17"/>
      <c r="N128" s="17"/>
      <c r="O128" s="19"/>
      <c r="P128" s="629"/>
      <c r="Q128" s="17"/>
      <c r="R128" s="21"/>
      <c r="S128" s="626"/>
      <c r="T128" s="20"/>
      <c r="U128" s="20"/>
      <c r="V128" s="20"/>
      <c r="W128" s="14"/>
      <c r="X128" s="20"/>
      <c r="Y128" s="14"/>
      <c r="Z128" s="14"/>
      <c r="AA128" s="15"/>
    </row>
    <row r="129" spans="2:27" ht="18" hidden="1" x14ac:dyDescent="0.25">
      <c r="B129" s="16"/>
      <c r="C129" s="17"/>
      <c r="D129" s="17"/>
      <c r="E129" s="17"/>
      <c r="F129" s="18"/>
      <c r="G129" s="18"/>
      <c r="H129" s="18"/>
      <c r="I129" s="18"/>
      <c r="J129" s="18"/>
      <c r="K129" s="18"/>
      <c r="L129" s="17"/>
      <c r="M129" s="17"/>
      <c r="N129" s="17"/>
      <c r="O129" s="19"/>
      <c r="P129" s="629"/>
      <c r="Q129" s="17"/>
      <c r="R129" s="13"/>
      <c r="S129" s="625"/>
      <c r="T129" s="20"/>
      <c r="U129" s="20"/>
      <c r="V129" s="20"/>
      <c r="W129" s="14"/>
      <c r="X129" s="20"/>
      <c r="Y129" s="14"/>
      <c r="Z129" s="14"/>
      <c r="AA129" s="23"/>
    </row>
    <row r="130" spans="2:27" ht="18" hidden="1" x14ac:dyDescent="0.25">
      <c r="B130" s="16"/>
      <c r="C130" s="17"/>
      <c r="D130" s="17"/>
      <c r="E130" s="17"/>
      <c r="F130" s="17"/>
      <c r="G130" s="17"/>
      <c r="H130" s="17"/>
      <c r="I130" s="17"/>
      <c r="J130" s="17"/>
      <c r="K130" s="17"/>
      <c r="L130" s="17"/>
      <c r="M130" s="17"/>
      <c r="N130" s="17"/>
      <c r="O130" s="19"/>
      <c r="P130" s="629"/>
      <c r="Q130" s="17"/>
      <c r="R130" s="13"/>
      <c r="S130" s="625"/>
      <c r="T130" s="20"/>
      <c r="U130" s="20"/>
      <c r="V130" s="20"/>
      <c r="W130" s="14"/>
      <c r="X130" s="20"/>
      <c r="Y130" s="14"/>
      <c r="Z130" s="14"/>
      <c r="AA130" s="23"/>
    </row>
    <row r="131" spans="2:27" ht="18" hidden="1" x14ac:dyDescent="0.25">
      <c r="B131" s="16"/>
      <c r="C131" s="18"/>
      <c r="D131" s="17"/>
      <c r="E131" s="17"/>
      <c r="F131" s="17"/>
      <c r="G131" s="17"/>
      <c r="H131" s="17"/>
      <c r="I131" s="17"/>
      <c r="J131" s="17"/>
      <c r="K131" s="17"/>
      <c r="L131" s="17"/>
      <c r="M131" s="17"/>
      <c r="N131" s="17"/>
      <c r="O131" s="19"/>
      <c r="P131" s="629"/>
      <c r="Q131" s="17"/>
      <c r="R131" s="21"/>
      <c r="S131" s="626"/>
      <c r="T131" s="20"/>
      <c r="U131" s="20"/>
      <c r="V131" s="20"/>
      <c r="W131" s="14"/>
      <c r="X131" s="20"/>
      <c r="Y131" s="14"/>
      <c r="Z131" s="14"/>
      <c r="AA131" s="23"/>
    </row>
    <row r="132" spans="2:27" ht="18" hidden="1" x14ac:dyDescent="0.25">
      <c r="B132" s="16"/>
      <c r="C132" s="17"/>
      <c r="D132" s="17"/>
      <c r="E132" s="17"/>
      <c r="F132" s="17"/>
      <c r="G132" s="17"/>
      <c r="H132" s="17"/>
      <c r="I132" s="17"/>
      <c r="J132" s="17"/>
      <c r="K132" s="17"/>
      <c r="L132" s="17"/>
      <c r="M132" s="17"/>
      <c r="N132" s="17"/>
      <c r="O132" s="19"/>
      <c r="P132" s="629"/>
      <c r="Q132" s="17"/>
      <c r="R132" s="13"/>
      <c r="S132" s="625"/>
      <c r="T132" s="20"/>
      <c r="U132" s="20"/>
      <c r="V132" s="20"/>
      <c r="W132" s="14"/>
      <c r="X132" s="20"/>
      <c r="Y132" s="14"/>
      <c r="Z132" s="14"/>
      <c r="AA132" s="23"/>
    </row>
    <row r="133" spans="2:27" ht="18" hidden="1" x14ac:dyDescent="0.25">
      <c r="B133" s="16"/>
      <c r="C133" s="17"/>
      <c r="D133" s="17"/>
      <c r="E133" s="18"/>
      <c r="F133" s="17"/>
      <c r="G133" s="17"/>
      <c r="H133" s="17"/>
      <c r="I133" s="17"/>
      <c r="J133" s="17"/>
      <c r="K133" s="17"/>
      <c r="L133" s="17"/>
      <c r="M133" s="17"/>
      <c r="N133" s="17"/>
      <c r="O133" s="19"/>
      <c r="P133" s="629"/>
      <c r="Q133" s="17"/>
      <c r="R133" s="13"/>
      <c r="S133" s="625"/>
      <c r="T133" s="20"/>
      <c r="U133" s="20"/>
      <c r="V133" s="20"/>
      <c r="W133" s="14"/>
      <c r="X133" s="20"/>
      <c r="Y133" s="14"/>
      <c r="Z133" s="14"/>
      <c r="AA133" s="23"/>
    </row>
    <row r="134" spans="2:27" ht="18" hidden="1" x14ac:dyDescent="0.25">
      <c r="B134" s="16"/>
      <c r="C134" s="18"/>
      <c r="D134" s="18"/>
      <c r="E134" s="18"/>
      <c r="F134" s="18"/>
      <c r="G134" s="18"/>
      <c r="H134" s="18"/>
      <c r="I134" s="18"/>
      <c r="J134" s="18"/>
      <c r="K134" s="18"/>
      <c r="L134" s="18"/>
      <c r="M134" s="18"/>
      <c r="N134" s="18"/>
      <c r="O134" s="19"/>
      <c r="P134" s="629"/>
      <c r="Q134" s="17"/>
      <c r="R134" s="21"/>
      <c r="S134" s="626"/>
      <c r="T134" s="20"/>
      <c r="U134" s="20"/>
      <c r="V134" s="20"/>
      <c r="W134" s="14"/>
      <c r="X134" s="20"/>
      <c r="Y134" s="14"/>
      <c r="Z134" s="14"/>
      <c r="AA134" s="23"/>
    </row>
    <row r="135" spans="2:27" ht="18" hidden="1" x14ac:dyDescent="0.25">
      <c r="B135" s="16"/>
      <c r="C135" s="17"/>
      <c r="D135" s="24"/>
      <c r="E135" s="17"/>
      <c r="F135" s="17"/>
      <c r="G135" s="17"/>
      <c r="H135" s="17"/>
      <c r="I135" s="17"/>
      <c r="J135" s="18"/>
      <c r="K135" s="17"/>
      <c r="L135" s="17"/>
      <c r="M135" s="17"/>
      <c r="N135" s="17"/>
      <c r="O135" s="19"/>
      <c r="P135" s="629"/>
      <c r="Q135" s="17"/>
      <c r="R135" s="21"/>
      <c r="S135" s="626"/>
      <c r="T135" s="20"/>
      <c r="U135" s="20"/>
      <c r="V135" s="20"/>
      <c r="W135" s="14"/>
      <c r="X135" s="20"/>
      <c r="Y135" s="20"/>
      <c r="Z135" s="14"/>
      <c r="AA135" s="23"/>
    </row>
    <row r="136" spans="2:27" ht="18" hidden="1" x14ac:dyDescent="0.25">
      <c r="B136" s="16"/>
      <c r="C136" s="18"/>
      <c r="D136" s="17"/>
      <c r="E136" s="17"/>
      <c r="F136" s="17"/>
      <c r="G136" s="17"/>
      <c r="H136" s="18"/>
      <c r="I136" s="18"/>
      <c r="J136" s="17"/>
      <c r="K136" s="18"/>
      <c r="L136" s="17"/>
      <c r="M136" s="17"/>
      <c r="N136" s="17"/>
      <c r="O136" s="19"/>
      <c r="P136" s="629"/>
      <c r="Q136" s="17"/>
      <c r="R136" s="21"/>
      <c r="S136" s="626"/>
      <c r="T136" s="20"/>
      <c r="U136" s="20"/>
      <c r="V136" s="20"/>
      <c r="W136" s="14"/>
      <c r="X136" s="20"/>
      <c r="Y136" s="20"/>
      <c r="Z136" s="14"/>
      <c r="AA136" s="23"/>
    </row>
    <row r="137" spans="2:27" ht="18" hidden="1" x14ac:dyDescent="0.25">
      <c r="B137" s="16"/>
      <c r="C137" s="17"/>
      <c r="D137" s="17"/>
      <c r="E137" s="17"/>
      <c r="F137" s="17"/>
      <c r="G137" s="17"/>
      <c r="H137" s="17"/>
      <c r="I137" s="17"/>
      <c r="J137" s="17"/>
      <c r="K137" s="17"/>
      <c r="L137" s="17"/>
      <c r="M137" s="17"/>
      <c r="N137" s="17"/>
      <c r="O137" s="19"/>
      <c r="P137" s="629"/>
      <c r="Q137" s="17"/>
      <c r="R137" s="21"/>
      <c r="S137" s="626"/>
      <c r="T137" s="20"/>
      <c r="U137" s="20"/>
      <c r="V137" s="20"/>
      <c r="W137" s="14"/>
      <c r="X137" s="20"/>
      <c r="Y137" s="20"/>
      <c r="Z137" s="14"/>
      <c r="AA137" s="23"/>
    </row>
    <row r="138" spans="2:27" ht="18" hidden="1" x14ac:dyDescent="0.25">
      <c r="B138" s="16"/>
      <c r="C138" s="17"/>
      <c r="D138" s="17"/>
      <c r="E138" s="17"/>
      <c r="F138" s="17"/>
      <c r="G138" s="17"/>
      <c r="H138" s="17"/>
      <c r="I138" s="17"/>
      <c r="J138" s="17"/>
      <c r="K138" s="17"/>
      <c r="L138" s="17"/>
      <c r="M138" s="17"/>
      <c r="N138" s="17"/>
      <c r="O138" s="19"/>
      <c r="P138" s="629"/>
      <c r="Q138" s="17"/>
      <c r="R138" s="21"/>
      <c r="S138" s="626"/>
      <c r="T138" s="20"/>
      <c r="U138" s="20"/>
      <c r="V138" s="20"/>
      <c r="W138" s="14"/>
      <c r="X138" s="20"/>
      <c r="Y138" s="20"/>
      <c r="Z138" s="14"/>
      <c r="AA138" s="23"/>
    </row>
    <row r="139" spans="2:27" ht="18" hidden="1" x14ac:dyDescent="0.25">
      <c r="B139" s="16"/>
      <c r="D139" s="17"/>
      <c r="E139" s="17"/>
      <c r="F139" s="17"/>
      <c r="G139" s="17"/>
      <c r="H139" s="17"/>
      <c r="I139" s="17"/>
      <c r="J139" s="17"/>
      <c r="K139" s="17"/>
      <c r="L139" s="17"/>
      <c r="M139" s="17"/>
      <c r="N139" s="17"/>
      <c r="O139" s="19"/>
      <c r="P139" s="629"/>
      <c r="Q139" s="17"/>
      <c r="R139" s="25"/>
      <c r="S139" s="627"/>
      <c r="T139" s="20"/>
      <c r="U139" s="20"/>
      <c r="V139" s="20"/>
      <c r="W139" s="20"/>
      <c r="X139" s="20"/>
      <c r="Y139" s="20"/>
      <c r="Z139" s="14"/>
      <c r="AA139" s="23"/>
    </row>
    <row r="140" spans="2:27" ht="18" hidden="1" x14ac:dyDescent="0.25">
      <c r="B140" s="16"/>
      <c r="C140" s="17"/>
      <c r="D140" s="17"/>
      <c r="E140" s="17"/>
      <c r="F140" s="17"/>
      <c r="G140" s="17"/>
      <c r="H140" s="17"/>
      <c r="I140" s="17"/>
      <c r="J140" s="17"/>
      <c r="K140" s="17"/>
      <c r="L140" s="17"/>
      <c r="M140" s="17"/>
      <c r="N140" s="17"/>
      <c r="O140" s="19"/>
      <c r="P140" s="629"/>
      <c r="Q140" s="17"/>
      <c r="R140" s="21"/>
      <c r="S140" s="626"/>
      <c r="T140" s="20"/>
      <c r="U140" s="20"/>
      <c r="V140" s="20"/>
      <c r="W140" s="20"/>
      <c r="X140" s="20"/>
      <c r="Y140" s="20"/>
      <c r="Z140" s="14"/>
      <c r="AA140" s="23"/>
    </row>
    <row r="141" spans="2:27" ht="18" hidden="1" x14ac:dyDescent="0.25">
      <c r="B141" s="16"/>
      <c r="C141" s="17"/>
      <c r="D141" s="17"/>
      <c r="E141" s="17"/>
      <c r="F141" s="17"/>
      <c r="G141" s="17"/>
      <c r="H141" s="17"/>
      <c r="I141" s="17"/>
      <c r="J141" s="17"/>
      <c r="K141" s="17"/>
      <c r="L141" s="17"/>
      <c r="M141" s="17"/>
      <c r="N141" s="17"/>
      <c r="O141" s="19"/>
      <c r="P141" s="629"/>
      <c r="Q141" s="17"/>
      <c r="R141" s="21"/>
      <c r="S141" s="626"/>
      <c r="T141" s="20"/>
      <c r="U141" s="20"/>
      <c r="V141" s="20"/>
      <c r="W141" s="20"/>
      <c r="X141" s="20"/>
      <c r="Y141" s="20"/>
      <c r="Z141" s="14"/>
      <c r="AA141" s="23"/>
    </row>
    <row r="142" spans="2:27" ht="18" hidden="1" x14ac:dyDescent="0.25">
      <c r="B142" s="16"/>
      <c r="C142" s="17"/>
      <c r="D142" s="17"/>
      <c r="E142" s="17"/>
      <c r="F142" s="17"/>
      <c r="G142" s="17"/>
      <c r="H142" s="17"/>
      <c r="I142" s="17"/>
      <c r="J142" s="17"/>
      <c r="K142" s="17"/>
      <c r="L142" s="17"/>
      <c r="M142" s="17"/>
      <c r="N142" s="17"/>
      <c r="O142" s="19"/>
      <c r="P142" s="629"/>
      <c r="Q142" s="17"/>
      <c r="R142" s="21"/>
      <c r="S142" s="626"/>
      <c r="T142" s="20"/>
      <c r="U142" s="20"/>
      <c r="V142" s="20"/>
      <c r="W142" s="20"/>
      <c r="X142" s="20"/>
      <c r="Y142" s="20"/>
      <c r="Z142" s="14"/>
      <c r="AA142" s="23"/>
    </row>
    <row r="143" spans="2:27" ht="18" hidden="1" x14ac:dyDescent="0.25">
      <c r="B143" s="16"/>
      <c r="C143" s="17"/>
      <c r="D143" s="17"/>
      <c r="E143" s="17"/>
      <c r="F143" s="17"/>
      <c r="G143" s="17"/>
      <c r="H143" s="17"/>
      <c r="I143" s="17"/>
      <c r="J143" s="17"/>
      <c r="K143" s="17"/>
      <c r="L143" s="17"/>
      <c r="M143" s="17"/>
      <c r="N143" s="17"/>
      <c r="O143" s="19"/>
      <c r="P143" s="629"/>
      <c r="Q143" s="17"/>
      <c r="R143" s="26"/>
      <c r="S143" s="626"/>
      <c r="T143" s="20"/>
      <c r="U143" s="20"/>
      <c r="V143" s="20"/>
      <c r="W143" s="20"/>
      <c r="X143" s="20"/>
      <c r="Y143" s="20"/>
      <c r="Z143" s="14"/>
      <c r="AA143" s="23"/>
    </row>
    <row r="144" spans="2:27" ht="18" hidden="1" x14ac:dyDescent="0.25">
      <c r="B144" s="16"/>
      <c r="C144" s="17"/>
      <c r="D144" s="17"/>
      <c r="E144" s="17"/>
      <c r="F144" s="17"/>
      <c r="G144" s="17"/>
      <c r="H144" s="17"/>
      <c r="I144" s="17"/>
      <c r="J144" s="17"/>
      <c r="K144" s="17"/>
      <c r="L144" s="17"/>
      <c r="M144" s="17"/>
      <c r="N144" s="17"/>
      <c r="O144" s="19"/>
      <c r="P144" s="629"/>
      <c r="Q144" s="17"/>
      <c r="R144" s="26"/>
      <c r="S144" s="626"/>
      <c r="T144" s="20"/>
      <c r="U144" s="20"/>
      <c r="V144" s="20"/>
      <c r="W144" s="20"/>
      <c r="X144" s="20"/>
      <c r="Y144" s="20"/>
      <c r="Z144" s="14"/>
      <c r="AA144" s="23"/>
    </row>
    <row r="145" spans="2:27" ht="18.75" hidden="1" thickBot="1" x14ac:dyDescent="0.3">
      <c r="B145" s="27"/>
      <c r="C145" s="28"/>
      <c r="D145" s="29"/>
      <c r="E145" s="28"/>
      <c r="F145" s="29"/>
      <c r="G145" s="29"/>
      <c r="H145" s="29"/>
      <c r="I145" s="29"/>
      <c r="J145" s="29"/>
      <c r="K145" s="29"/>
      <c r="L145" s="29"/>
      <c r="M145" s="29"/>
      <c r="N145" s="29"/>
      <c r="O145" s="30"/>
      <c r="P145" s="629"/>
      <c r="Q145" s="17"/>
      <c r="R145" s="31"/>
      <c r="S145" s="633"/>
      <c r="T145" s="32"/>
      <c r="U145" s="32"/>
      <c r="V145" s="32"/>
      <c r="W145" s="32"/>
      <c r="X145" s="32"/>
      <c r="Y145" s="33"/>
      <c r="Z145" s="34"/>
      <c r="AA145" s="35"/>
    </row>
    <row r="146" spans="2:27" ht="18.75" hidden="1" thickBot="1" x14ac:dyDescent="0.3">
      <c r="B146" s="786"/>
      <c r="C146" s="787"/>
      <c r="D146" s="787"/>
      <c r="E146" s="787"/>
      <c r="F146" s="787"/>
      <c r="G146" s="787"/>
      <c r="H146" s="787"/>
      <c r="I146" s="787"/>
      <c r="J146" s="787"/>
      <c r="K146" s="787"/>
      <c r="L146" s="787"/>
      <c r="M146" s="787"/>
      <c r="N146" s="787"/>
      <c r="O146" s="787"/>
      <c r="P146" s="428"/>
      <c r="Q146" s="629"/>
      <c r="R146" s="788"/>
      <c r="S146" s="1023"/>
      <c r="T146" s="787"/>
      <c r="U146" s="789"/>
      <c r="V146" s="790"/>
      <c r="W146" s="790"/>
      <c r="X146" s="791"/>
      <c r="Y146" s="36"/>
      <c r="Z146" s="37"/>
      <c r="AA146" s="38"/>
    </row>
    <row r="147" spans="2:27" ht="17.25" hidden="1" thickBot="1" x14ac:dyDescent="0.3">
      <c r="B147" s="792"/>
      <c r="C147" s="793"/>
      <c r="D147" s="793"/>
      <c r="E147" s="793"/>
      <c r="F147" s="793"/>
      <c r="G147" s="793"/>
      <c r="H147" s="793"/>
      <c r="I147" s="794"/>
      <c r="J147" s="792"/>
      <c r="K147" s="793"/>
      <c r="L147" s="793"/>
      <c r="M147" s="793"/>
      <c r="N147" s="793"/>
      <c r="O147" s="793"/>
      <c r="P147" s="793"/>
      <c r="Q147" s="793"/>
      <c r="R147" s="794"/>
      <c r="S147" s="634"/>
      <c r="T147" s="39"/>
      <c r="U147" s="40"/>
      <c r="V147" s="40"/>
      <c r="W147" s="40"/>
      <c r="X147" s="40"/>
      <c r="Y147" s="40"/>
      <c r="Z147" s="40"/>
      <c r="AA147" s="41"/>
    </row>
    <row r="148" spans="2:27" ht="21" hidden="1" thickBot="1" x14ac:dyDescent="0.3">
      <c r="B148" s="795"/>
      <c r="C148" s="787"/>
      <c r="D148" s="787"/>
      <c r="E148" s="787"/>
      <c r="F148" s="787"/>
      <c r="G148" s="787"/>
      <c r="H148" s="787"/>
      <c r="I148" s="796"/>
      <c r="J148" s="795"/>
      <c r="K148" s="787"/>
      <c r="L148" s="787"/>
      <c r="M148" s="787"/>
      <c r="N148" s="787"/>
      <c r="O148" s="787"/>
      <c r="P148" s="787"/>
      <c r="Q148" s="787"/>
      <c r="R148" s="796"/>
      <c r="S148" s="635"/>
      <c r="T148" s="797"/>
      <c r="U148" s="798"/>
      <c r="V148" s="798"/>
      <c r="W148" s="798"/>
      <c r="X148" s="798"/>
      <c r="Y148" s="798"/>
      <c r="Z148" s="799"/>
      <c r="AA148" s="42"/>
    </row>
    <row r="149" spans="2:27" ht="15.75" hidden="1" thickBot="1" x14ac:dyDescent="0.3"/>
    <row r="150" spans="2:27" hidden="1" x14ac:dyDescent="0.25">
      <c r="B150" s="800"/>
      <c r="C150" s="793"/>
      <c r="D150" s="793"/>
      <c r="E150" s="793"/>
      <c r="F150" s="793"/>
      <c r="G150" s="803"/>
      <c r="H150" s="793"/>
      <c r="I150" s="793"/>
      <c r="J150" s="793"/>
      <c r="K150" s="793"/>
      <c r="L150" s="793"/>
      <c r="M150" s="793"/>
      <c r="N150" s="793"/>
      <c r="O150" s="793"/>
      <c r="P150" s="793"/>
      <c r="Q150" s="793"/>
      <c r="R150" s="793"/>
      <c r="S150" s="793"/>
      <c r="T150" s="793"/>
      <c r="U150" s="804"/>
      <c r="V150" s="805"/>
      <c r="W150" s="805"/>
      <c r="X150" s="806"/>
      <c r="Y150" s="807"/>
      <c r="Z150" s="805"/>
      <c r="AA150" s="808"/>
    </row>
    <row r="151" spans="2:27" hidden="1" x14ac:dyDescent="0.25">
      <c r="B151" s="801"/>
      <c r="C151" s="802"/>
      <c r="D151" s="802"/>
      <c r="E151" s="802"/>
      <c r="F151" s="802"/>
      <c r="G151" s="801"/>
      <c r="H151" s="802"/>
      <c r="I151" s="802"/>
      <c r="J151" s="802"/>
      <c r="K151" s="802"/>
      <c r="L151" s="802"/>
      <c r="M151" s="802"/>
      <c r="N151" s="802"/>
      <c r="O151" s="802"/>
      <c r="P151" s="802"/>
      <c r="Q151" s="802"/>
      <c r="R151" s="802"/>
      <c r="S151" s="802"/>
      <c r="T151" s="802"/>
      <c r="U151" s="809"/>
      <c r="V151" s="810"/>
      <c r="W151" s="810"/>
      <c r="X151" s="811"/>
      <c r="Y151" s="812"/>
      <c r="Z151" s="810"/>
      <c r="AA151" s="813"/>
    </row>
    <row r="152" spans="2:27" ht="15.75" hidden="1" thickBot="1" x14ac:dyDescent="0.3">
      <c r="B152" s="795"/>
      <c r="C152" s="787"/>
      <c r="D152" s="787"/>
      <c r="E152" s="787"/>
      <c r="F152" s="787"/>
      <c r="G152" s="795"/>
      <c r="H152" s="787"/>
      <c r="I152" s="787"/>
      <c r="J152" s="787"/>
      <c r="K152" s="787"/>
      <c r="L152" s="787"/>
      <c r="M152" s="787"/>
      <c r="N152" s="787"/>
      <c r="O152" s="787"/>
      <c r="P152" s="787"/>
      <c r="Q152" s="787"/>
      <c r="R152" s="787"/>
      <c r="S152" s="787"/>
      <c r="T152" s="787"/>
      <c r="U152" s="814"/>
      <c r="V152" s="815"/>
      <c r="W152" s="815"/>
      <c r="X152" s="816"/>
      <c r="Y152" s="817"/>
      <c r="Z152" s="818"/>
      <c r="AA152" s="819"/>
    </row>
    <row r="153" spans="2:27" ht="15" hidden="1" customHeight="1" x14ac:dyDescent="0.25">
      <c r="B153" s="820"/>
      <c r="C153" s="793"/>
      <c r="D153" s="793"/>
      <c r="E153" s="793"/>
      <c r="F153" s="794"/>
      <c r="G153" s="821"/>
      <c r="H153" s="822"/>
      <c r="I153" s="822"/>
      <c r="J153" s="822"/>
      <c r="K153" s="822"/>
      <c r="L153" s="822"/>
      <c r="M153" s="822"/>
      <c r="N153" s="822"/>
      <c r="O153" s="822"/>
      <c r="P153" s="822"/>
      <c r="Q153" s="822"/>
      <c r="R153" s="822"/>
      <c r="S153" s="822"/>
      <c r="T153" s="822"/>
      <c r="U153" s="822"/>
      <c r="V153" s="822"/>
      <c r="W153" s="822"/>
      <c r="X153" s="822"/>
      <c r="Y153" s="822"/>
      <c r="Z153" s="822"/>
      <c r="AA153" s="823"/>
    </row>
    <row r="154" spans="2:27" ht="15.75" hidden="1" customHeight="1" thickBot="1" x14ac:dyDescent="0.3">
      <c r="B154" s="795"/>
      <c r="C154" s="787"/>
      <c r="D154" s="787"/>
      <c r="E154" s="787"/>
      <c r="F154" s="796"/>
      <c r="G154" s="824"/>
      <c r="H154" s="825"/>
      <c r="I154" s="825"/>
      <c r="J154" s="825"/>
      <c r="K154" s="825"/>
      <c r="L154" s="825"/>
      <c r="M154" s="825"/>
      <c r="N154" s="825"/>
      <c r="O154" s="825"/>
      <c r="P154" s="825"/>
      <c r="Q154" s="825"/>
      <c r="R154" s="825"/>
      <c r="S154" s="825"/>
      <c r="T154" s="825"/>
      <c r="U154" s="825"/>
      <c r="V154" s="825"/>
      <c r="W154" s="825"/>
      <c r="X154" s="825"/>
      <c r="Y154" s="825"/>
      <c r="Z154" s="825"/>
      <c r="AA154" s="826"/>
    </row>
    <row r="155" spans="2:27" ht="18.75" hidden="1" thickBot="1" x14ac:dyDescent="0.3">
      <c r="B155" s="827"/>
      <c r="C155" s="798"/>
      <c r="D155" s="798"/>
      <c r="E155" s="798"/>
      <c r="F155" s="798"/>
      <c r="G155" s="798"/>
      <c r="H155" s="822"/>
      <c r="I155" s="793"/>
      <c r="J155" s="828"/>
      <c r="K155" s="798"/>
      <c r="L155" s="798"/>
      <c r="M155" s="798"/>
      <c r="N155" s="798"/>
      <c r="O155" s="798"/>
      <c r="P155" s="622"/>
      <c r="Q155" s="622"/>
      <c r="R155" s="828"/>
      <c r="S155" s="828"/>
      <c r="T155" s="798"/>
      <c r="U155" s="798"/>
      <c r="V155" s="798"/>
      <c r="W155" s="798"/>
      <c r="X155" s="798"/>
      <c r="Y155" s="798"/>
      <c r="Z155" s="798"/>
      <c r="AA155" s="799"/>
    </row>
    <row r="156" spans="2:27" ht="57.75" hidden="1" customHeight="1" thickBot="1" x14ac:dyDescent="0.3">
      <c r="B156" s="829"/>
      <c r="C156" s="793"/>
      <c r="D156" s="793"/>
      <c r="E156" s="793"/>
      <c r="F156" s="793"/>
      <c r="G156" s="793"/>
      <c r="H156" s="849"/>
      <c r="I156" s="850"/>
      <c r="J156" s="832"/>
      <c r="K156" s="798"/>
      <c r="L156" s="798"/>
      <c r="M156" s="798"/>
      <c r="N156" s="798"/>
      <c r="O156" s="799"/>
      <c r="P156" s="621"/>
      <c r="Q156" s="621"/>
      <c r="R156" s="833"/>
      <c r="S156" s="1020"/>
      <c r="T156" s="793"/>
      <c r="U156" s="793"/>
      <c r="V156" s="793"/>
      <c r="W156" s="793"/>
      <c r="X156" s="793"/>
      <c r="Y156" s="793"/>
      <c r="Z156" s="793"/>
      <c r="AA156" s="794"/>
    </row>
    <row r="157" spans="2:27" ht="18.75" hidden="1" thickBot="1" x14ac:dyDescent="0.3">
      <c r="B157" s="821"/>
      <c r="C157" s="834"/>
      <c r="D157" s="834"/>
      <c r="E157" s="834"/>
      <c r="F157" s="834"/>
      <c r="G157" s="834"/>
      <c r="H157" s="835"/>
      <c r="I157" s="835"/>
      <c r="J157" s="834"/>
      <c r="K157" s="834"/>
      <c r="L157" s="834"/>
      <c r="M157" s="834"/>
      <c r="N157" s="834"/>
      <c r="O157" s="834"/>
      <c r="P157" s="623"/>
      <c r="Q157" s="623"/>
      <c r="R157" s="837"/>
      <c r="S157" s="1021"/>
      <c r="T157" s="839"/>
      <c r="U157" s="840"/>
      <c r="V157" s="841"/>
      <c r="W157" s="842"/>
      <c r="X157" s="844"/>
      <c r="Y157" s="846"/>
      <c r="Z157" s="847"/>
      <c r="AA157" s="848"/>
    </row>
    <row r="158" spans="2:27" ht="18.75" hidden="1" thickBot="1" x14ac:dyDescent="0.3">
      <c r="B158" s="836"/>
      <c r="C158" s="835"/>
      <c r="D158" s="835"/>
      <c r="E158" s="835"/>
      <c r="F158" s="835"/>
      <c r="G158" s="835"/>
      <c r="H158" s="835"/>
      <c r="I158" s="835"/>
      <c r="J158" s="835"/>
      <c r="K158" s="835"/>
      <c r="L158" s="835"/>
      <c r="M158" s="835"/>
      <c r="N158" s="835"/>
      <c r="O158" s="835"/>
      <c r="P158" s="623"/>
      <c r="Q158" s="623"/>
      <c r="R158" s="838"/>
      <c r="S158" s="1022"/>
      <c r="T158" s="4"/>
      <c r="U158" s="5"/>
      <c r="V158" s="6"/>
      <c r="W158" s="843"/>
      <c r="X158" s="845"/>
      <c r="Y158" s="7"/>
      <c r="Z158" s="8"/>
      <c r="AA158" s="9"/>
    </row>
    <row r="159" spans="2:27" ht="18" hidden="1" x14ac:dyDescent="0.25">
      <c r="B159" s="10"/>
      <c r="C159" s="11"/>
      <c r="D159" s="11"/>
      <c r="E159" s="11"/>
      <c r="F159" s="11"/>
      <c r="G159" s="11"/>
      <c r="H159" s="11"/>
      <c r="I159" s="11"/>
      <c r="J159" s="11"/>
      <c r="K159" s="11"/>
      <c r="L159" s="11"/>
      <c r="M159" s="11"/>
      <c r="N159" s="11"/>
      <c r="O159" s="12"/>
      <c r="P159" s="629"/>
      <c r="Q159" s="17"/>
      <c r="R159" s="13"/>
      <c r="S159" s="625"/>
      <c r="T159" s="14"/>
      <c r="U159" s="14"/>
      <c r="V159" s="14"/>
      <c r="W159" s="14"/>
      <c r="X159" s="14"/>
      <c r="Y159" s="14"/>
      <c r="Z159" s="14"/>
      <c r="AA159" s="15"/>
    </row>
    <row r="160" spans="2:27" ht="18" hidden="1" x14ac:dyDescent="0.25">
      <c r="B160" s="16"/>
      <c r="C160" s="17"/>
      <c r="D160" s="17"/>
      <c r="E160" s="17"/>
      <c r="F160" s="18"/>
      <c r="G160" s="18"/>
      <c r="H160" s="18"/>
      <c r="I160" s="18"/>
      <c r="J160" s="18"/>
      <c r="K160" s="18"/>
      <c r="L160" s="17"/>
      <c r="M160" s="17"/>
      <c r="N160" s="17"/>
      <c r="O160" s="19"/>
      <c r="P160" s="629"/>
      <c r="Q160" s="17"/>
      <c r="R160" s="13"/>
      <c r="S160" s="625"/>
      <c r="T160" s="20"/>
      <c r="U160" s="14"/>
      <c r="V160" s="14"/>
      <c r="W160" s="14"/>
      <c r="X160" s="14"/>
      <c r="Y160" s="14"/>
      <c r="Z160" s="14"/>
      <c r="AA160" s="15"/>
    </row>
    <row r="161" spans="2:27" ht="18" hidden="1" x14ac:dyDescent="0.25">
      <c r="B161" s="16"/>
      <c r="C161" s="17"/>
      <c r="D161" s="17"/>
      <c r="E161" s="17"/>
      <c r="F161" s="18"/>
      <c r="G161" s="18"/>
      <c r="H161" s="18"/>
      <c r="I161" s="18"/>
      <c r="J161" s="18"/>
      <c r="K161" s="18"/>
      <c r="L161" s="17"/>
      <c r="M161" s="17"/>
      <c r="N161" s="17"/>
      <c r="O161" s="19"/>
      <c r="P161" s="629"/>
      <c r="Q161" s="17"/>
      <c r="R161" s="13"/>
      <c r="S161" s="625"/>
      <c r="T161" s="20"/>
      <c r="U161" s="14"/>
      <c r="V161" s="14"/>
      <c r="W161" s="14"/>
      <c r="X161" s="14"/>
      <c r="Y161" s="14"/>
      <c r="Z161" s="14"/>
      <c r="AA161" s="15"/>
    </row>
    <row r="162" spans="2:27" ht="18" hidden="1" x14ac:dyDescent="0.25">
      <c r="B162" s="16"/>
      <c r="C162" s="17"/>
      <c r="D162" s="17"/>
      <c r="E162" s="17"/>
      <c r="F162" s="18"/>
      <c r="G162" s="18"/>
      <c r="H162" s="18"/>
      <c r="I162" s="18"/>
      <c r="J162" s="18"/>
      <c r="K162" s="18"/>
      <c r="L162" s="17"/>
      <c r="M162" s="17"/>
      <c r="N162" s="17"/>
      <c r="O162" s="19"/>
      <c r="P162" s="629"/>
      <c r="Q162" s="17"/>
      <c r="R162" s="21"/>
      <c r="S162" s="626"/>
      <c r="T162" s="20"/>
      <c r="U162" s="20"/>
      <c r="V162" s="14"/>
      <c r="W162" s="14"/>
      <c r="X162" s="20"/>
      <c r="Y162" s="14"/>
      <c r="Z162" s="14"/>
      <c r="AA162" s="15"/>
    </row>
    <row r="163" spans="2:27" ht="18" hidden="1" x14ac:dyDescent="0.25">
      <c r="B163" s="16"/>
      <c r="D163" s="17"/>
      <c r="E163" s="17"/>
      <c r="F163" s="18"/>
      <c r="G163" s="18"/>
      <c r="H163" s="18"/>
      <c r="J163" s="18"/>
      <c r="K163" s="18"/>
      <c r="L163" s="17"/>
      <c r="M163" s="17"/>
      <c r="N163" s="17"/>
      <c r="O163" s="19"/>
      <c r="P163" s="629"/>
      <c r="Q163" s="17"/>
      <c r="R163" s="13"/>
      <c r="S163" s="625"/>
      <c r="T163" s="20"/>
      <c r="U163" s="20"/>
      <c r="V163" s="20"/>
      <c r="W163" s="14"/>
      <c r="X163" s="20"/>
      <c r="Y163" s="14"/>
      <c r="Z163" s="14"/>
      <c r="AA163" s="15"/>
    </row>
    <row r="164" spans="2:27" ht="18" hidden="1" x14ac:dyDescent="0.25">
      <c r="B164" s="22"/>
      <c r="C164" s="17"/>
      <c r="D164" s="18"/>
      <c r="E164" s="17"/>
      <c r="F164" s="18"/>
      <c r="G164" s="18"/>
      <c r="H164" s="18"/>
      <c r="I164" s="18"/>
      <c r="J164" s="18"/>
      <c r="K164" s="18"/>
      <c r="L164" s="17"/>
      <c r="M164" s="17"/>
      <c r="N164" s="17"/>
      <c r="O164" s="19"/>
      <c r="P164" s="629"/>
      <c r="Q164" s="17"/>
      <c r="R164" s="21"/>
      <c r="S164" s="626"/>
      <c r="T164" s="20"/>
      <c r="U164" s="20"/>
      <c r="V164" s="20"/>
      <c r="W164" s="14"/>
      <c r="X164" s="20"/>
      <c r="Y164" s="14"/>
      <c r="Z164" s="14"/>
      <c r="AA164" s="15"/>
    </row>
    <row r="165" spans="2:27" ht="18" hidden="1" x14ac:dyDescent="0.25">
      <c r="B165" s="16"/>
      <c r="C165" s="17"/>
      <c r="D165" s="17"/>
      <c r="E165" s="17"/>
      <c r="F165" s="18"/>
      <c r="G165" s="18"/>
      <c r="H165" s="18"/>
      <c r="I165" s="18"/>
      <c r="J165" s="18"/>
      <c r="K165" s="18"/>
      <c r="L165" s="17"/>
      <c r="M165" s="17"/>
      <c r="N165" s="17"/>
      <c r="O165" s="19"/>
      <c r="P165" s="629"/>
      <c r="Q165" s="17"/>
      <c r="R165" s="13"/>
      <c r="S165" s="625"/>
      <c r="T165" s="20"/>
      <c r="U165" s="20"/>
      <c r="V165" s="20"/>
      <c r="W165" s="14"/>
      <c r="X165" s="20"/>
      <c r="Y165" s="14"/>
      <c r="Z165" s="14"/>
      <c r="AA165" s="23"/>
    </row>
    <row r="166" spans="2:27" ht="18" hidden="1" x14ac:dyDescent="0.25">
      <c r="B166" s="16"/>
      <c r="C166" s="17"/>
      <c r="D166" s="17"/>
      <c r="E166" s="17"/>
      <c r="F166" s="17"/>
      <c r="G166" s="17"/>
      <c r="H166" s="17"/>
      <c r="I166" s="17"/>
      <c r="J166" s="17"/>
      <c r="K166" s="17"/>
      <c r="L166" s="17"/>
      <c r="M166" s="17"/>
      <c r="N166" s="17"/>
      <c r="O166" s="19"/>
      <c r="P166" s="629"/>
      <c r="Q166" s="17"/>
      <c r="R166" s="13"/>
      <c r="S166" s="625"/>
      <c r="T166" s="20"/>
      <c r="U166" s="20"/>
      <c r="V166" s="20"/>
      <c r="W166" s="14"/>
      <c r="X166" s="20"/>
      <c r="Y166" s="14"/>
      <c r="Z166" s="14"/>
      <c r="AA166" s="23"/>
    </row>
    <row r="167" spans="2:27" ht="18" hidden="1" x14ac:dyDescent="0.25">
      <c r="B167" s="16"/>
      <c r="C167" s="18"/>
      <c r="D167" s="17"/>
      <c r="E167" s="17"/>
      <c r="F167" s="17"/>
      <c r="G167" s="17"/>
      <c r="H167" s="17"/>
      <c r="I167" s="17"/>
      <c r="J167" s="17"/>
      <c r="K167" s="17"/>
      <c r="L167" s="17"/>
      <c r="M167" s="17"/>
      <c r="N167" s="17"/>
      <c r="O167" s="19"/>
      <c r="P167" s="629"/>
      <c r="Q167" s="17"/>
      <c r="R167" s="21"/>
      <c r="S167" s="626"/>
      <c r="T167" s="20"/>
      <c r="U167" s="20"/>
      <c r="V167" s="20"/>
      <c r="W167" s="14"/>
      <c r="X167" s="20"/>
      <c r="Y167" s="14"/>
      <c r="Z167" s="14"/>
      <c r="AA167" s="23"/>
    </row>
    <row r="168" spans="2:27" ht="18" hidden="1" x14ac:dyDescent="0.25">
      <c r="B168" s="16"/>
      <c r="C168" s="17"/>
      <c r="D168" s="17"/>
      <c r="E168" s="17"/>
      <c r="F168" s="17"/>
      <c r="G168" s="17"/>
      <c r="H168" s="17"/>
      <c r="I168" s="17"/>
      <c r="J168" s="17"/>
      <c r="K168" s="17"/>
      <c r="L168" s="17"/>
      <c r="M168" s="17"/>
      <c r="N168" s="17"/>
      <c r="O168" s="19"/>
      <c r="P168" s="629"/>
      <c r="Q168" s="17"/>
      <c r="R168" s="13"/>
      <c r="S168" s="625"/>
      <c r="T168" s="20"/>
      <c r="U168" s="20"/>
      <c r="V168" s="20"/>
      <c r="W168" s="14"/>
      <c r="X168" s="20"/>
      <c r="Y168" s="14"/>
      <c r="Z168" s="14"/>
      <c r="AA168" s="23"/>
    </row>
    <row r="169" spans="2:27" ht="18" hidden="1" x14ac:dyDescent="0.25">
      <c r="B169" s="16"/>
      <c r="C169" s="17"/>
      <c r="D169" s="17"/>
      <c r="E169" s="18"/>
      <c r="F169" s="17"/>
      <c r="G169" s="17"/>
      <c r="H169" s="17"/>
      <c r="I169" s="17"/>
      <c r="J169" s="17"/>
      <c r="K169" s="17"/>
      <c r="L169" s="17"/>
      <c r="M169" s="17"/>
      <c r="N169" s="17"/>
      <c r="O169" s="19"/>
      <c r="P169" s="629"/>
      <c r="Q169" s="17"/>
      <c r="R169" s="13"/>
      <c r="S169" s="625"/>
      <c r="T169" s="20"/>
      <c r="U169" s="20"/>
      <c r="V169" s="20"/>
      <c r="W169" s="14"/>
      <c r="X169" s="20"/>
      <c r="Y169" s="14"/>
      <c r="Z169" s="14"/>
      <c r="AA169" s="23"/>
    </row>
    <row r="170" spans="2:27" ht="18" hidden="1" x14ac:dyDescent="0.25">
      <c r="B170" s="16"/>
      <c r="C170" s="18"/>
      <c r="D170" s="18"/>
      <c r="E170" s="18"/>
      <c r="F170" s="18"/>
      <c r="G170" s="18"/>
      <c r="H170" s="18"/>
      <c r="I170" s="18"/>
      <c r="J170" s="18"/>
      <c r="K170" s="18"/>
      <c r="L170" s="18"/>
      <c r="M170" s="18"/>
      <c r="N170" s="18"/>
      <c r="O170" s="19"/>
      <c r="P170" s="629"/>
      <c r="Q170" s="17"/>
      <c r="R170" s="21"/>
      <c r="S170" s="626"/>
      <c r="T170" s="20"/>
      <c r="U170" s="20"/>
      <c r="V170" s="20"/>
      <c r="W170" s="14"/>
      <c r="X170" s="20"/>
      <c r="Y170" s="14"/>
      <c r="Z170" s="14"/>
      <c r="AA170" s="23"/>
    </row>
    <row r="171" spans="2:27" ht="18" hidden="1" x14ac:dyDescent="0.25">
      <c r="B171" s="16"/>
      <c r="C171" s="17"/>
      <c r="D171" s="24"/>
      <c r="E171" s="17"/>
      <c r="F171" s="17"/>
      <c r="G171" s="17"/>
      <c r="H171" s="17"/>
      <c r="I171" s="17"/>
      <c r="J171" s="18"/>
      <c r="K171" s="17"/>
      <c r="L171" s="17"/>
      <c r="M171" s="17"/>
      <c r="N171" s="17"/>
      <c r="O171" s="19"/>
      <c r="P171" s="629"/>
      <c r="Q171" s="17"/>
      <c r="R171" s="21"/>
      <c r="S171" s="626"/>
      <c r="T171" s="20"/>
      <c r="U171" s="20"/>
      <c r="V171" s="20"/>
      <c r="W171" s="14"/>
      <c r="X171" s="20"/>
      <c r="Y171" s="20"/>
      <c r="Z171" s="14"/>
      <c r="AA171" s="23"/>
    </row>
    <row r="172" spans="2:27" ht="18" hidden="1" x14ac:dyDescent="0.25">
      <c r="B172" s="16"/>
      <c r="C172" s="18"/>
      <c r="D172" s="17"/>
      <c r="E172" s="17"/>
      <c r="F172" s="17"/>
      <c r="G172" s="17"/>
      <c r="H172" s="18"/>
      <c r="I172" s="18"/>
      <c r="J172" s="17"/>
      <c r="K172" s="18"/>
      <c r="L172" s="17"/>
      <c r="M172" s="17"/>
      <c r="N172" s="17"/>
      <c r="O172" s="19"/>
      <c r="P172" s="629"/>
      <c r="Q172" s="17"/>
      <c r="R172" s="21"/>
      <c r="S172" s="626"/>
      <c r="T172" s="20"/>
      <c r="U172" s="20"/>
      <c r="V172" s="20"/>
      <c r="W172" s="14"/>
      <c r="X172" s="20"/>
      <c r="Y172" s="20"/>
      <c r="Z172" s="14"/>
      <c r="AA172" s="23"/>
    </row>
    <row r="173" spans="2:27" ht="18" hidden="1" x14ac:dyDescent="0.25">
      <c r="B173" s="16"/>
      <c r="C173" s="17"/>
      <c r="D173" s="17"/>
      <c r="E173" s="17"/>
      <c r="F173" s="17"/>
      <c r="G173" s="17"/>
      <c r="H173" s="17"/>
      <c r="I173" s="17"/>
      <c r="J173" s="17"/>
      <c r="K173" s="17"/>
      <c r="L173" s="17"/>
      <c r="M173" s="17"/>
      <c r="N173" s="17"/>
      <c r="O173" s="19"/>
      <c r="P173" s="629"/>
      <c r="Q173" s="17"/>
      <c r="R173" s="21"/>
      <c r="S173" s="626"/>
      <c r="T173" s="20"/>
      <c r="U173" s="20"/>
      <c r="V173" s="20"/>
      <c r="W173" s="14"/>
      <c r="X173" s="20"/>
      <c r="Y173" s="20"/>
      <c r="Z173" s="14"/>
      <c r="AA173" s="23"/>
    </row>
    <row r="174" spans="2:27" ht="18" hidden="1" x14ac:dyDescent="0.25">
      <c r="B174" s="16"/>
      <c r="C174" s="17"/>
      <c r="D174" s="17"/>
      <c r="E174" s="17"/>
      <c r="F174" s="17"/>
      <c r="G174" s="17"/>
      <c r="H174" s="17"/>
      <c r="I174" s="17"/>
      <c r="J174" s="17"/>
      <c r="K174" s="17"/>
      <c r="L174" s="17"/>
      <c r="M174" s="17"/>
      <c r="N174" s="17"/>
      <c r="O174" s="19"/>
      <c r="P174" s="629"/>
      <c r="Q174" s="17"/>
      <c r="R174" s="21"/>
      <c r="S174" s="626"/>
      <c r="T174" s="20"/>
      <c r="U174" s="20"/>
      <c r="V174" s="20"/>
      <c r="W174" s="14"/>
      <c r="X174" s="20"/>
      <c r="Y174" s="20"/>
      <c r="Z174" s="14"/>
      <c r="AA174" s="23"/>
    </row>
    <row r="175" spans="2:27" ht="18" hidden="1" x14ac:dyDescent="0.25">
      <c r="B175" s="16"/>
      <c r="D175" s="17"/>
      <c r="E175" s="17"/>
      <c r="F175" s="17"/>
      <c r="G175" s="17"/>
      <c r="H175" s="17"/>
      <c r="I175" s="17"/>
      <c r="J175" s="17"/>
      <c r="K175" s="17"/>
      <c r="L175" s="17"/>
      <c r="M175" s="17"/>
      <c r="N175" s="17"/>
      <c r="O175" s="19"/>
      <c r="P175" s="629"/>
      <c r="Q175" s="17"/>
      <c r="R175" s="25"/>
      <c r="S175" s="627"/>
      <c r="T175" s="20"/>
      <c r="U175" s="20"/>
      <c r="V175" s="20"/>
      <c r="W175" s="20"/>
      <c r="X175" s="20"/>
      <c r="Y175" s="20"/>
      <c r="Z175" s="14"/>
      <c r="AA175" s="23"/>
    </row>
    <row r="176" spans="2:27" ht="18" hidden="1" x14ac:dyDescent="0.25">
      <c r="B176" s="16"/>
      <c r="C176" s="17"/>
      <c r="D176" s="17"/>
      <c r="E176" s="17"/>
      <c r="F176" s="17"/>
      <c r="G176" s="17"/>
      <c r="H176" s="17"/>
      <c r="I176" s="17"/>
      <c r="J176" s="17"/>
      <c r="K176" s="17"/>
      <c r="L176" s="17"/>
      <c r="M176" s="17"/>
      <c r="N176" s="17"/>
      <c r="O176" s="19"/>
      <c r="P176" s="629"/>
      <c r="Q176" s="17"/>
      <c r="R176" s="21"/>
      <c r="S176" s="626"/>
      <c r="T176" s="20"/>
      <c r="U176" s="20"/>
      <c r="V176" s="20"/>
      <c r="W176" s="20"/>
      <c r="X176" s="20"/>
      <c r="Y176" s="20"/>
      <c r="Z176" s="14"/>
      <c r="AA176" s="23"/>
    </row>
    <row r="177" spans="2:27" ht="18" hidden="1" x14ac:dyDescent="0.25">
      <c r="B177" s="16"/>
      <c r="C177" s="17"/>
      <c r="D177" s="17"/>
      <c r="E177" s="17"/>
      <c r="F177" s="17"/>
      <c r="G177" s="17"/>
      <c r="H177" s="17"/>
      <c r="I177" s="17"/>
      <c r="J177" s="17"/>
      <c r="K177" s="17"/>
      <c r="L177" s="17"/>
      <c r="M177" s="17"/>
      <c r="N177" s="17"/>
      <c r="O177" s="19"/>
      <c r="P177" s="629"/>
      <c r="Q177" s="17"/>
      <c r="R177" s="21"/>
      <c r="S177" s="626"/>
      <c r="T177" s="20"/>
      <c r="U177" s="20"/>
      <c r="V177" s="20"/>
      <c r="W177" s="20"/>
      <c r="X177" s="20"/>
      <c r="Y177" s="20"/>
      <c r="Z177" s="14"/>
      <c r="AA177" s="23"/>
    </row>
    <row r="178" spans="2:27" ht="18" hidden="1" x14ac:dyDescent="0.25">
      <c r="B178" s="16"/>
      <c r="C178" s="17"/>
      <c r="D178" s="17"/>
      <c r="E178" s="17"/>
      <c r="F178" s="17"/>
      <c r="G178" s="17"/>
      <c r="H178" s="17"/>
      <c r="I178" s="17"/>
      <c r="J178" s="17"/>
      <c r="K178" s="17"/>
      <c r="L178" s="17"/>
      <c r="M178" s="17"/>
      <c r="N178" s="17"/>
      <c r="O178" s="19"/>
      <c r="P178" s="629"/>
      <c r="Q178" s="17"/>
      <c r="R178" s="21"/>
      <c r="S178" s="626"/>
      <c r="T178" s="20"/>
      <c r="U178" s="20"/>
      <c r="V178" s="20"/>
      <c r="W178" s="20"/>
      <c r="X178" s="20"/>
      <c r="Y178" s="20"/>
      <c r="Z178" s="14"/>
      <c r="AA178" s="23"/>
    </row>
    <row r="179" spans="2:27" ht="18" hidden="1" x14ac:dyDescent="0.25">
      <c r="B179" s="16"/>
      <c r="C179" s="17"/>
      <c r="D179" s="17"/>
      <c r="E179" s="17"/>
      <c r="F179" s="17"/>
      <c r="G179" s="17"/>
      <c r="H179" s="17"/>
      <c r="I179" s="17"/>
      <c r="J179" s="17"/>
      <c r="K179" s="17"/>
      <c r="L179" s="17"/>
      <c r="M179" s="17"/>
      <c r="N179" s="17"/>
      <c r="O179" s="19"/>
      <c r="P179" s="629"/>
      <c r="Q179" s="17"/>
      <c r="R179" s="26"/>
      <c r="S179" s="626"/>
      <c r="T179" s="20"/>
      <c r="U179" s="20"/>
      <c r="V179" s="20"/>
      <c r="W179" s="20"/>
      <c r="X179" s="20"/>
      <c r="Y179" s="20"/>
      <c r="Z179" s="14"/>
      <c r="AA179" s="23"/>
    </row>
    <row r="180" spans="2:27" ht="18" hidden="1" x14ac:dyDescent="0.25">
      <c r="B180" s="16"/>
      <c r="C180" s="17"/>
      <c r="D180" s="17"/>
      <c r="E180" s="17"/>
      <c r="F180" s="17"/>
      <c r="G180" s="17"/>
      <c r="H180" s="17"/>
      <c r="I180" s="17"/>
      <c r="J180" s="17"/>
      <c r="K180" s="17"/>
      <c r="L180" s="17"/>
      <c r="M180" s="17"/>
      <c r="N180" s="17"/>
      <c r="O180" s="19"/>
      <c r="P180" s="629"/>
      <c r="Q180" s="17"/>
      <c r="R180" s="26"/>
      <c r="S180" s="626"/>
      <c r="T180" s="20"/>
      <c r="U180" s="20"/>
      <c r="V180" s="20"/>
      <c r="W180" s="20"/>
      <c r="X180" s="20"/>
      <c r="Y180" s="20"/>
      <c r="Z180" s="14"/>
      <c r="AA180" s="23"/>
    </row>
    <row r="181" spans="2:27" ht="18.75" hidden="1" thickBot="1" x14ac:dyDescent="0.3">
      <c r="B181" s="27"/>
      <c r="C181" s="28"/>
      <c r="D181" s="29"/>
      <c r="E181" s="28"/>
      <c r="F181" s="29"/>
      <c r="G181" s="29"/>
      <c r="H181" s="29"/>
      <c r="I181" s="29"/>
      <c r="J181" s="29"/>
      <c r="K181" s="29"/>
      <c r="L181" s="29"/>
      <c r="M181" s="29"/>
      <c r="N181" s="29"/>
      <c r="O181" s="30"/>
      <c r="P181" s="629"/>
      <c r="Q181" s="17"/>
      <c r="R181" s="31"/>
      <c r="S181" s="633"/>
      <c r="T181" s="32"/>
      <c r="U181" s="32"/>
      <c r="V181" s="32"/>
      <c r="W181" s="32"/>
      <c r="X181" s="32"/>
      <c r="Y181" s="33"/>
      <c r="Z181" s="34"/>
      <c r="AA181" s="35"/>
    </row>
    <row r="182" spans="2:27" ht="18.75" hidden="1" thickBot="1" x14ac:dyDescent="0.3">
      <c r="B182" s="786"/>
      <c r="C182" s="787"/>
      <c r="D182" s="787"/>
      <c r="E182" s="787"/>
      <c r="F182" s="787"/>
      <c r="G182" s="787"/>
      <c r="H182" s="787"/>
      <c r="I182" s="787"/>
      <c r="J182" s="787"/>
      <c r="K182" s="787"/>
      <c r="L182" s="787"/>
      <c r="M182" s="787"/>
      <c r="N182" s="787"/>
      <c r="O182" s="787"/>
      <c r="P182" s="428"/>
      <c r="Q182" s="629"/>
      <c r="R182" s="788"/>
      <c r="S182" s="1023"/>
      <c r="T182" s="787"/>
      <c r="U182" s="789"/>
      <c r="V182" s="790"/>
      <c r="W182" s="790"/>
      <c r="X182" s="791"/>
      <c r="Y182" s="36"/>
      <c r="Z182" s="37"/>
      <c r="AA182" s="38"/>
    </row>
    <row r="183" spans="2:27" ht="17.25" hidden="1" thickBot="1" x14ac:dyDescent="0.3">
      <c r="B183" s="792"/>
      <c r="C183" s="793"/>
      <c r="D183" s="793"/>
      <c r="E183" s="793"/>
      <c r="F183" s="793"/>
      <c r="G183" s="793"/>
      <c r="H183" s="793"/>
      <c r="I183" s="794"/>
      <c r="J183" s="792"/>
      <c r="K183" s="793"/>
      <c r="L183" s="793"/>
      <c r="M183" s="793"/>
      <c r="N183" s="793"/>
      <c r="O183" s="793"/>
      <c r="P183" s="793"/>
      <c r="Q183" s="793"/>
      <c r="R183" s="794"/>
      <c r="S183" s="634"/>
      <c r="T183" s="39"/>
      <c r="U183" s="40"/>
      <c r="V183" s="40"/>
      <c r="W183" s="40"/>
      <c r="X183" s="40"/>
      <c r="Y183" s="40"/>
      <c r="Z183" s="40"/>
      <c r="AA183" s="41"/>
    </row>
    <row r="184" spans="2:27" ht="21" hidden="1" thickBot="1" x14ac:dyDescent="0.3">
      <c r="B184" s="795"/>
      <c r="C184" s="787"/>
      <c r="D184" s="787"/>
      <c r="E184" s="787"/>
      <c r="F184" s="787"/>
      <c r="G184" s="787"/>
      <c r="H184" s="787"/>
      <c r="I184" s="796"/>
      <c r="J184" s="795"/>
      <c r="K184" s="787"/>
      <c r="L184" s="787"/>
      <c r="M184" s="787"/>
      <c r="N184" s="787"/>
      <c r="O184" s="787"/>
      <c r="P184" s="787"/>
      <c r="Q184" s="787"/>
      <c r="R184" s="796"/>
      <c r="S184" s="635"/>
      <c r="T184" s="797"/>
      <c r="U184" s="798"/>
      <c r="V184" s="798"/>
      <c r="W184" s="798"/>
      <c r="X184" s="798"/>
      <c r="Y184" s="798"/>
      <c r="Z184" s="799"/>
      <c r="AA184" s="42"/>
    </row>
    <row r="185" spans="2:27" hidden="1" x14ac:dyDescent="0.25"/>
    <row r="186" spans="2:27" ht="15.75" hidden="1" thickBot="1" x14ac:dyDescent="0.3"/>
    <row r="187" spans="2:27" hidden="1" x14ac:dyDescent="0.25">
      <c r="B187" s="800"/>
      <c r="C187" s="793"/>
      <c r="D187" s="793"/>
      <c r="E187" s="793"/>
      <c r="F187" s="793"/>
      <c r="G187" s="803"/>
      <c r="H187" s="793"/>
      <c r="I187" s="793"/>
      <c r="J187" s="793"/>
      <c r="K187" s="793"/>
      <c r="L187" s="793"/>
      <c r="M187" s="793"/>
      <c r="N187" s="793"/>
      <c r="O187" s="793"/>
      <c r="P187" s="793"/>
      <c r="Q187" s="793"/>
      <c r="R187" s="793"/>
      <c r="S187" s="793"/>
      <c r="T187" s="793"/>
      <c r="U187" s="804"/>
      <c r="V187" s="805"/>
      <c r="W187" s="805"/>
      <c r="X187" s="806"/>
      <c r="Y187" s="807"/>
      <c r="Z187" s="805"/>
      <c r="AA187" s="808"/>
    </row>
    <row r="188" spans="2:27" hidden="1" x14ac:dyDescent="0.25">
      <c r="B188" s="801"/>
      <c r="C188" s="802"/>
      <c r="D188" s="802"/>
      <c r="E188" s="802"/>
      <c r="F188" s="802"/>
      <c r="G188" s="801"/>
      <c r="H188" s="802"/>
      <c r="I188" s="802"/>
      <c r="J188" s="802"/>
      <c r="K188" s="802"/>
      <c r="L188" s="802"/>
      <c r="M188" s="802"/>
      <c r="N188" s="802"/>
      <c r="O188" s="802"/>
      <c r="P188" s="802"/>
      <c r="Q188" s="802"/>
      <c r="R188" s="802"/>
      <c r="S188" s="802"/>
      <c r="T188" s="802"/>
      <c r="U188" s="809"/>
      <c r="V188" s="810"/>
      <c r="W188" s="810"/>
      <c r="X188" s="811"/>
      <c r="Y188" s="812"/>
      <c r="Z188" s="810"/>
      <c r="AA188" s="813"/>
    </row>
    <row r="189" spans="2:27" ht="15.75" hidden="1" thickBot="1" x14ac:dyDescent="0.3">
      <c r="B189" s="795"/>
      <c r="C189" s="787"/>
      <c r="D189" s="787"/>
      <c r="E189" s="787"/>
      <c r="F189" s="787"/>
      <c r="G189" s="795"/>
      <c r="H189" s="787"/>
      <c r="I189" s="787"/>
      <c r="J189" s="787"/>
      <c r="K189" s="787"/>
      <c r="L189" s="787"/>
      <c r="M189" s="787"/>
      <c r="N189" s="787"/>
      <c r="O189" s="787"/>
      <c r="P189" s="787"/>
      <c r="Q189" s="787"/>
      <c r="R189" s="787"/>
      <c r="S189" s="787"/>
      <c r="T189" s="787"/>
      <c r="U189" s="814"/>
      <c r="V189" s="815"/>
      <c r="W189" s="815"/>
      <c r="X189" s="816"/>
      <c r="Y189" s="817"/>
      <c r="Z189" s="818"/>
      <c r="AA189" s="819"/>
    </row>
    <row r="190" spans="2:27" ht="15" hidden="1" customHeight="1" x14ac:dyDescent="0.25">
      <c r="B190" s="820"/>
      <c r="C190" s="793"/>
      <c r="D190" s="793"/>
      <c r="E190" s="793"/>
      <c r="F190" s="794"/>
      <c r="G190" s="821"/>
      <c r="H190" s="822"/>
      <c r="I190" s="822"/>
      <c r="J190" s="822"/>
      <c r="K190" s="822"/>
      <c r="L190" s="822"/>
      <c r="M190" s="822"/>
      <c r="N190" s="822"/>
      <c r="O190" s="822"/>
      <c r="P190" s="822"/>
      <c r="Q190" s="822"/>
      <c r="R190" s="822"/>
      <c r="S190" s="822"/>
      <c r="T190" s="822"/>
      <c r="U190" s="822"/>
      <c r="V190" s="822"/>
      <c r="W190" s="822"/>
      <c r="X190" s="822"/>
      <c r="Y190" s="822"/>
      <c r="Z190" s="822"/>
      <c r="AA190" s="823"/>
    </row>
    <row r="191" spans="2:27" ht="15.75" hidden="1" customHeight="1" thickBot="1" x14ac:dyDescent="0.3">
      <c r="B191" s="795"/>
      <c r="C191" s="787"/>
      <c r="D191" s="787"/>
      <c r="E191" s="787"/>
      <c r="F191" s="796"/>
      <c r="G191" s="824"/>
      <c r="H191" s="825"/>
      <c r="I191" s="825"/>
      <c r="J191" s="825"/>
      <c r="K191" s="825"/>
      <c r="L191" s="825"/>
      <c r="M191" s="825"/>
      <c r="N191" s="825"/>
      <c r="O191" s="825"/>
      <c r="P191" s="825"/>
      <c r="Q191" s="825"/>
      <c r="R191" s="825"/>
      <c r="S191" s="825"/>
      <c r="T191" s="825"/>
      <c r="U191" s="825"/>
      <c r="V191" s="825"/>
      <c r="W191" s="825"/>
      <c r="X191" s="825"/>
      <c r="Y191" s="825"/>
      <c r="Z191" s="825"/>
      <c r="AA191" s="826"/>
    </row>
    <row r="192" spans="2:27" ht="18.75" hidden="1" thickBot="1" x14ac:dyDescent="0.3">
      <c r="B192" s="827"/>
      <c r="C192" s="798"/>
      <c r="D192" s="798"/>
      <c r="E192" s="798"/>
      <c r="F192" s="798"/>
      <c r="G192" s="798"/>
      <c r="H192" s="822"/>
      <c r="I192" s="793"/>
      <c r="J192" s="828"/>
      <c r="K192" s="798"/>
      <c r="L192" s="798"/>
      <c r="M192" s="798"/>
      <c r="N192" s="798"/>
      <c r="O192" s="798"/>
      <c r="P192" s="622"/>
      <c r="Q192" s="622"/>
      <c r="R192" s="828"/>
      <c r="S192" s="828"/>
      <c r="T192" s="798"/>
      <c r="U192" s="798"/>
      <c r="V192" s="798"/>
      <c r="W192" s="798"/>
      <c r="X192" s="798"/>
      <c r="Y192" s="798"/>
      <c r="Z192" s="798"/>
      <c r="AA192" s="799"/>
    </row>
    <row r="193" spans="2:27" ht="48.75" hidden="1" customHeight="1" thickBot="1" x14ac:dyDescent="0.3">
      <c r="B193" s="829"/>
      <c r="C193" s="793"/>
      <c r="D193" s="793"/>
      <c r="E193" s="793"/>
      <c r="F193" s="793"/>
      <c r="G193" s="793"/>
      <c r="H193" s="849"/>
      <c r="I193" s="850"/>
      <c r="J193" s="832"/>
      <c r="K193" s="798"/>
      <c r="L193" s="798"/>
      <c r="M193" s="798"/>
      <c r="N193" s="798"/>
      <c r="O193" s="799"/>
      <c r="P193" s="621"/>
      <c r="Q193" s="621"/>
      <c r="R193" s="833"/>
      <c r="S193" s="1020"/>
      <c r="T193" s="793"/>
      <c r="U193" s="793"/>
      <c r="V193" s="793"/>
      <c r="W193" s="793"/>
      <c r="X193" s="793"/>
      <c r="Y193" s="793"/>
      <c r="Z193" s="793"/>
      <c r="AA193" s="794"/>
    </row>
    <row r="194" spans="2:27" ht="18.75" hidden="1" thickBot="1" x14ac:dyDescent="0.3">
      <c r="B194" s="821"/>
      <c r="C194" s="834"/>
      <c r="D194" s="834"/>
      <c r="E194" s="834"/>
      <c r="F194" s="834"/>
      <c r="G194" s="834"/>
      <c r="H194" s="835"/>
      <c r="I194" s="835"/>
      <c r="J194" s="834"/>
      <c r="K194" s="834"/>
      <c r="L194" s="834"/>
      <c r="M194" s="834"/>
      <c r="N194" s="834"/>
      <c r="O194" s="834"/>
      <c r="P194" s="623"/>
      <c r="Q194" s="623"/>
      <c r="R194" s="837"/>
      <c r="S194" s="1021"/>
      <c r="T194" s="839"/>
      <c r="U194" s="840"/>
      <c r="V194" s="841"/>
      <c r="W194" s="842"/>
      <c r="X194" s="844"/>
      <c r="Y194" s="846"/>
      <c r="Z194" s="847"/>
      <c r="AA194" s="848"/>
    </row>
    <row r="195" spans="2:27" ht="18.75" hidden="1" thickBot="1" x14ac:dyDescent="0.3">
      <c r="B195" s="836"/>
      <c r="C195" s="835"/>
      <c r="D195" s="835"/>
      <c r="E195" s="835"/>
      <c r="F195" s="835"/>
      <c r="G195" s="835"/>
      <c r="H195" s="835"/>
      <c r="I195" s="835"/>
      <c r="J195" s="835"/>
      <c r="K195" s="835"/>
      <c r="L195" s="835"/>
      <c r="M195" s="835"/>
      <c r="N195" s="835"/>
      <c r="O195" s="835"/>
      <c r="P195" s="623"/>
      <c r="Q195" s="623"/>
      <c r="R195" s="838"/>
      <c r="S195" s="1022"/>
      <c r="T195" s="4"/>
      <c r="U195" s="5"/>
      <c r="V195" s="6"/>
      <c r="W195" s="843"/>
      <c r="X195" s="845"/>
      <c r="Y195" s="7"/>
      <c r="Z195" s="8"/>
      <c r="AA195" s="9"/>
    </row>
    <row r="196" spans="2:27" ht="18" hidden="1" x14ac:dyDescent="0.25">
      <c r="B196" s="10"/>
      <c r="C196" s="11"/>
      <c r="D196" s="11"/>
      <c r="E196" s="11"/>
      <c r="F196" s="11"/>
      <c r="G196" s="11"/>
      <c r="H196" s="11"/>
      <c r="I196" s="11"/>
      <c r="J196" s="11"/>
      <c r="K196" s="11"/>
      <c r="L196" s="11"/>
      <c r="M196" s="11"/>
      <c r="N196" s="11"/>
      <c r="O196" s="12"/>
      <c r="P196" s="629"/>
      <c r="Q196" s="17"/>
      <c r="R196" s="13"/>
      <c r="S196" s="625"/>
      <c r="T196" s="14"/>
      <c r="U196" s="14"/>
      <c r="V196" s="14"/>
      <c r="W196" s="14"/>
      <c r="X196" s="14"/>
      <c r="Y196" s="14"/>
      <c r="Z196" s="14"/>
      <c r="AA196" s="15"/>
    </row>
    <row r="197" spans="2:27" ht="18" hidden="1" x14ac:dyDescent="0.25">
      <c r="B197" s="16"/>
      <c r="C197" s="17"/>
      <c r="D197" s="17"/>
      <c r="E197" s="17"/>
      <c r="F197" s="18"/>
      <c r="G197" s="18"/>
      <c r="H197" s="18"/>
      <c r="I197" s="18"/>
      <c r="J197" s="18"/>
      <c r="K197" s="18"/>
      <c r="L197" s="17"/>
      <c r="M197" s="17"/>
      <c r="N197" s="17"/>
      <c r="O197" s="19"/>
      <c r="P197" s="629"/>
      <c r="Q197" s="17"/>
      <c r="R197" s="13"/>
      <c r="S197" s="625"/>
      <c r="T197" s="20"/>
      <c r="U197" s="14"/>
      <c r="V197" s="14"/>
      <c r="W197" s="14"/>
      <c r="X197" s="14"/>
      <c r="Y197" s="14"/>
      <c r="Z197" s="14"/>
      <c r="AA197" s="15"/>
    </row>
    <row r="198" spans="2:27" ht="18" hidden="1" x14ac:dyDescent="0.25">
      <c r="B198" s="16"/>
      <c r="C198" s="17"/>
      <c r="D198" s="17"/>
      <c r="E198" s="17"/>
      <c r="F198" s="18"/>
      <c r="G198" s="18"/>
      <c r="H198" s="18"/>
      <c r="I198" s="18"/>
      <c r="J198" s="18"/>
      <c r="K198" s="18"/>
      <c r="L198" s="17"/>
      <c r="M198" s="17"/>
      <c r="N198" s="17"/>
      <c r="O198" s="19"/>
      <c r="P198" s="629"/>
      <c r="Q198" s="17"/>
      <c r="R198" s="13"/>
      <c r="S198" s="625"/>
      <c r="T198" s="20"/>
      <c r="U198" s="14"/>
      <c r="V198" s="14"/>
      <c r="W198" s="14"/>
      <c r="X198" s="14"/>
      <c r="Y198" s="14"/>
      <c r="Z198" s="14"/>
      <c r="AA198" s="15"/>
    </row>
    <row r="199" spans="2:27" ht="18" hidden="1" x14ac:dyDescent="0.25">
      <c r="B199" s="16"/>
      <c r="C199" s="17"/>
      <c r="D199" s="17"/>
      <c r="E199" s="17"/>
      <c r="F199" s="18"/>
      <c r="G199" s="18"/>
      <c r="H199" s="18"/>
      <c r="I199" s="18"/>
      <c r="J199" s="18"/>
      <c r="K199" s="18"/>
      <c r="L199" s="17"/>
      <c r="M199" s="17"/>
      <c r="N199" s="17"/>
      <c r="O199" s="19"/>
      <c r="P199" s="629"/>
      <c r="Q199" s="17"/>
      <c r="R199" s="21"/>
      <c r="S199" s="626"/>
      <c r="T199" s="20"/>
      <c r="U199" s="20"/>
      <c r="V199" s="14"/>
      <c r="W199" s="14"/>
      <c r="X199" s="20"/>
      <c r="Y199" s="14"/>
      <c r="Z199" s="14"/>
      <c r="AA199" s="15"/>
    </row>
    <row r="200" spans="2:27" ht="18" hidden="1" x14ac:dyDescent="0.25">
      <c r="B200" s="16"/>
      <c r="D200" s="17"/>
      <c r="E200" s="17"/>
      <c r="F200" s="18"/>
      <c r="G200" s="18"/>
      <c r="H200" s="18"/>
      <c r="J200" s="18"/>
      <c r="K200" s="18"/>
      <c r="L200" s="17"/>
      <c r="M200" s="17"/>
      <c r="N200" s="17"/>
      <c r="O200" s="19"/>
      <c r="P200" s="629"/>
      <c r="Q200" s="17"/>
      <c r="R200" s="13"/>
      <c r="S200" s="625"/>
      <c r="T200" s="20"/>
      <c r="U200" s="20"/>
      <c r="V200" s="20"/>
      <c r="W200" s="14"/>
      <c r="X200" s="20"/>
      <c r="Y200" s="14"/>
      <c r="Z200" s="14"/>
      <c r="AA200" s="15"/>
    </row>
    <row r="201" spans="2:27" ht="18" hidden="1" x14ac:dyDescent="0.25">
      <c r="B201" s="22"/>
      <c r="C201" s="17"/>
      <c r="D201" s="18"/>
      <c r="E201" s="17"/>
      <c r="F201" s="18"/>
      <c r="G201" s="18"/>
      <c r="H201" s="18"/>
      <c r="I201" s="18"/>
      <c r="J201" s="18"/>
      <c r="K201" s="18"/>
      <c r="L201" s="17"/>
      <c r="M201" s="17"/>
      <c r="N201" s="17"/>
      <c r="O201" s="19"/>
      <c r="P201" s="629"/>
      <c r="Q201" s="17"/>
      <c r="R201" s="21"/>
      <c r="S201" s="626"/>
      <c r="T201" s="20"/>
      <c r="U201" s="20"/>
      <c r="V201" s="20"/>
      <c r="W201" s="14"/>
      <c r="X201" s="20"/>
      <c r="Y201" s="14"/>
      <c r="Z201" s="14"/>
      <c r="AA201" s="15"/>
    </row>
    <row r="202" spans="2:27" ht="18" hidden="1" x14ac:dyDescent="0.25">
      <c r="B202" s="16"/>
      <c r="C202" s="17"/>
      <c r="D202" s="17"/>
      <c r="E202" s="17"/>
      <c r="F202" s="18"/>
      <c r="G202" s="18"/>
      <c r="H202" s="18"/>
      <c r="I202" s="18"/>
      <c r="J202" s="18"/>
      <c r="K202" s="18"/>
      <c r="L202" s="17"/>
      <c r="M202" s="17"/>
      <c r="N202" s="17"/>
      <c r="O202" s="19"/>
      <c r="P202" s="629"/>
      <c r="Q202" s="17"/>
      <c r="R202" s="13"/>
      <c r="S202" s="625"/>
      <c r="T202" s="20"/>
      <c r="U202" s="20"/>
      <c r="V202" s="20"/>
      <c r="W202" s="14"/>
      <c r="X202" s="20"/>
      <c r="Y202" s="14"/>
      <c r="Z202" s="14"/>
      <c r="AA202" s="23"/>
    </row>
    <row r="203" spans="2:27" ht="18" hidden="1" x14ac:dyDescent="0.25">
      <c r="B203" s="16"/>
      <c r="C203" s="17"/>
      <c r="D203" s="17"/>
      <c r="E203" s="17"/>
      <c r="F203" s="17"/>
      <c r="G203" s="17"/>
      <c r="H203" s="17"/>
      <c r="I203" s="17"/>
      <c r="J203" s="17"/>
      <c r="K203" s="17"/>
      <c r="L203" s="17"/>
      <c r="M203" s="17"/>
      <c r="N203" s="17"/>
      <c r="O203" s="19"/>
      <c r="P203" s="629"/>
      <c r="Q203" s="17"/>
      <c r="R203" s="13"/>
      <c r="S203" s="625"/>
      <c r="T203" s="20"/>
      <c r="U203" s="20"/>
      <c r="V203" s="20"/>
      <c r="W203" s="14"/>
      <c r="X203" s="20"/>
      <c r="Y203" s="14"/>
      <c r="Z203" s="14"/>
      <c r="AA203" s="23"/>
    </row>
    <row r="204" spans="2:27" ht="18" hidden="1" x14ac:dyDescent="0.25">
      <c r="B204" s="16"/>
      <c r="C204" s="18"/>
      <c r="D204" s="17"/>
      <c r="E204" s="17"/>
      <c r="F204" s="17"/>
      <c r="G204" s="17"/>
      <c r="H204" s="17"/>
      <c r="I204" s="17"/>
      <c r="J204" s="17"/>
      <c r="K204" s="17"/>
      <c r="L204" s="17"/>
      <c r="M204" s="17"/>
      <c r="N204" s="17"/>
      <c r="O204" s="19"/>
      <c r="P204" s="629"/>
      <c r="Q204" s="17"/>
      <c r="R204" s="21"/>
      <c r="S204" s="626"/>
      <c r="T204" s="20"/>
      <c r="U204" s="20"/>
      <c r="V204" s="20"/>
      <c r="W204" s="14"/>
      <c r="X204" s="20"/>
      <c r="Y204" s="14"/>
      <c r="Z204" s="14"/>
      <c r="AA204" s="23"/>
    </row>
    <row r="205" spans="2:27" ht="18" hidden="1" x14ac:dyDescent="0.25">
      <c r="B205" s="16"/>
      <c r="C205" s="17"/>
      <c r="D205" s="17"/>
      <c r="E205" s="17"/>
      <c r="F205" s="17"/>
      <c r="G205" s="17"/>
      <c r="H205" s="17"/>
      <c r="I205" s="17"/>
      <c r="J205" s="17"/>
      <c r="K205" s="17"/>
      <c r="L205" s="17"/>
      <c r="M205" s="17"/>
      <c r="N205" s="17"/>
      <c r="O205" s="19"/>
      <c r="P205" s="629"/>
      <c r="Q205" s="17"/>
      <c r="R205" s="13"/>
      <c r="S205" s="625"/>
      <c r="T205" s="20"/>
      <c r="U205" s="20"/>
      <c r="V205" s="20"/>
      <c r="W205" s="14"/>
      <c r="X205" s="20"/>
      <c r="Y205" s="14"/>
      <c r="Z205" s="14"/>
      <c r="AA205" s="23"/>
    </row>
    <row r="206" spans="2:27" ht="18" hidden="1" x14ac:dyDescent="0.25">
      <c r="B206" s="16"/>
      <c r="C206" s="17"/>
      <c r="D206" s="17"/>
      <c r="E206" s="18"/>
      <c r="F206" s="17"/>
      <c r="G206" s="17"/>
      <c r="H206" s="17"/>
      <c r="I206" s="17"/>
      <c r="J206" s="17"/>
      <c r="K206" s="17"/>
      <c r="L206" s="17"/>
      <c r="M206" s="17"/>
      <c r="N206" s="17"/>
      <c r="O206" s="19"/>
      <c r="P206" s="629"/>
      <c r="Q206" s="17"/>
      <c r="R206" s="13"/>
      <c r="S206" s="625"/>
      <c r="T206" s="20"/>
      <c r="U206" s="20"/>
      <c r="V206" s="20"/>
      <c r="W206" s="14"/>
      <c r="X206" s="20"/>
      <c r="Y206" s="14"/>
      <c r="Z206" s="14"/>
      <c r="AA206" s="23"/>
    </row>
    <row r="207" spans="2:27" ht="18" hidden="1" x14ac:dyDescent="0.25">
      <c r="B207" s="16"/>
      <c r="C207" s="18"/>
      <c r="D207" s="18"/>
      <c r="E207" s="18"/>
      <c r="F207" s="18"/>
      <c r="G207" s="18"/>
      <c r="H207" s="18"/>
      <c r="I207" s="18"/>
      <c r="J207" s="18"/>
      <c r="K207" s="18"/>
      <c r="L207" s="18"/>
      <c r="M207" s="18"/>
      <c r="N207" s="18"/>
      <c r="O207" s="19"/>
      <c r="P207" s="629"/>
      <c r="Q207" s="17"/>
      <c r="R207" s="21"/>
      <c r="S207" s="626"/>
      <c r="T207" s="20"/>
      <c r="U207" s="20"/>
      <c r="V207" s="20"/>
      <c r="W207" s="14"/>
      <c r="X207" s="20"/>
      <c r="Y207" s="14"/>
      <c r="Z207" s="14"/>
      <c r="AA207" s="23"/>
    </row>
    <row r="208" spans="2:27" ht="18" hidden="1" x14ac:dyDescent="0.25">
      <c r="B208" s="16"/>
      <c r="C208" s="17"/>
      <c r="D208" s="24"/>
      <c r="E208" s="17"/>
      <c r="F208" s="17"/>
      <c r="G208" s="17"/>
      <c r="H208" s="17"/>
      <c r="I208" s="17"/>
      <c r="J208" s="18"/>
      <c r="K208" s="17"/>
      <c r="L208" s="17"/>
      <c r="M208" s="17"/>
      <c r="N208" s="17"/>
      <c r="O208" s="19"/>
      <c r="P208" s="629"/>
      <c r="Q208" s="17"/>
      <c r="R208" s="21"/>
      <c r="S208" s="626"/>
      <c r="T208" s="20"/>
      <c r="U208" s="20"/>
      <c r="V208" s="20"/>
      <c r="W208" s="14"/>
      <c r="X208" s="20"/>
      <c r="Y208" s="20"/>
      <c r="Z208" s="14"/>
      <c r="AA208" s="23"/>
    </row>
    <row r="209" spans="2:27" ht="18" hidden="1" x14ac:dyDescent="0.25">
      <c r="B209" s="16"/>
      <c r="C209" s="18"/>
      <c r="D209" s="17"/>
      <c r="E209" s="17"/>
      <c r="F209" s="17"/>
      <c r="G209" s="17"/>
      <c r="H209" s="18"/>
      <c r="I209" s="18"/>
      <c r="J209" s="17"/>
      <c r="K209" s="18"/>
      <c r="L209" s="17"/>
      <c r="M209" s="17"/>
      <c r="N209" s="17"/>
      <c r="O209" s="19"/>
      <c r="P209" s="629"/>
      <c r="Q209" s="17"/>
      <c r="R209" s="21"/>
      <c r="S209" s="626"/>
      <c r="T209" s="20"/>
      <c r="U209" s="20"/>
      <c r="V209" s="20"/>
      <c r="W209" s="14"/>
      <c r="X209" s="20"/>
      <c r="Y209" s="20"/>
      <c r="Z209" s="14"/>
      <c r="AA209" s="23"/>
    </row>
    <row r="210" spans="2:27" ht="18" hidden="1" x14ac:dyDescent="0.25">
      <c r="B210" s="16"/>
      <c r="C210" s="17"/>
      <c r="D210" s="17"/>
      <c r="E210" s="17"/>
      <c r="F210" s="17"/>
      <c r="G210" s="17"/>
      <c r="H210" s="17"/>
      <c r="I210" s="17"/>
      <c r="J210" s="17"/>
      <c r="K210" s="17"/>
      <c r="L210" s="17"/>
      <c r="M210" s="17"/>
      <c r="N210" s="17"/>
      <c r="O210" s="19"/>
      <c r="P210" s="629"/>
      <c r="Q210" s="17"/>
      <c r="R210" s="21"/>
      <c r="S210" s="626"/>
      <c r="T210" s="20"/>
      <c r="U210" s="20"/>
      <c r="V210" s="20"/>
      <c r="W210" s="14"/>
      <c r="X210" s="20"/>
      <c r="Y210" s="20"/>
      <c r="Z210" s="14"/>
      <c r="AA210" s="23"/>
    </row>
    <row r="211" spans="2:27" ht="18" hidden="1" x14ac:dyDescent="0.25">
      <c r="B211" s="16"/>
      <c r="C211" s="17"/>
      <c r="D211" s="17"/>
      <c r="E211" s="17"/>
      <c r="F211" s="17"/>
      <c r="G211" s="17"/>
      <c r="H211" s="17"/>
      <c r="I211" s="17"/>
      <c r="J211" s="17"/>
      <c r="K211" s="17"/>
      <c r="L211" s="17"/>
      <c r="M211" s="17"/>
      <c r="N211" s="17"/>
      <c r="O211" s="19"/>
      <c r="P211" s="629"/>
      <c r="Q211" s="17"/>
      <c r="R211" s="21"/>
      <c r="S211" s="626"/>
      <c r="T211" s="20"/>
      <c r="U211" s="20"/>
      <c r="V211" s="20"/>
      <c r="W211" s="14"/>
      <c r="X211" s="20"/>
      <c r="Y211" s="20"/>
      <c r="Z211" s="14"/>
      <c r="AA211" s="23"/>
    </row>
    <row r="212" spans="2:27" ht="18" hidden="1" x14ac:dyDescent="0.25">
      <c r="B212" s="16"/>
      <c r="D212" s="17"/>
      <c r="E212" s="17"/>
      <c r="F212" s="17"/>
      <c r="G212" s="17"/>
      <c r="H212" s="17"/>
      <c r="I212" s="17"/>
      <c r="J212" s="17"/>
      <c r="K212" s="17"/>
      <c r="L212" s="17"/>
      <c r="M212" s="17"/>
      <c r="N212" s="17"/>
      <c r="O212" s="19"/>
      <c r="P212" s="629"/>
      <c r="Q212" s="17"/>
      <c r="R212" s="25"/>
      <c r="S212" s="627"/>
      <c r="T212" s="20"/>
      <c r="U212" s="20"/>
      <c r="V212" s="20"/>
      <c r="W212" s="20"/>
      <c r="X212" s="20"/>
      <c r="Y212" s="20"/>
      <c r="Z212" s="14"/>
      <c r="AA212" s="23"/>
    </row>
    <row r="213" spans="2:27" ht="18" hidden="1" x14ac:dyDescent="0.25">
      <c r="B213" s="16"/>
      <c r="C213" s="17"/>
      <c r="D213" s="17"/>
      <c r="E213" s="17"/>
      <c r="F213" s="17"/>
      <c r="G213" s="17"/>
      <c r="H213" s="17"/>
      <c r="I213" s="17"/>
      <c r="J213" s="17"/>
      <c r="K213" s="17"/>
      <c r="L213" s="17"/>
      <c r="M213" s="17"/>
      <c r="N213" s="17"/>
      <c r="O213" s="19"/>
      <c r="P213" s="629"/>
      <c r="Q213" s="17"/>
      <c r="R213" s="21"/>
      <c r="S213" s="626"/>
      <c r="T213" s="20"/>
      <c r="U213" s="20"/>
      <c r="V213" s="20"/>
      <c r="W213" s="20"/>
      <c r="X213" s="20"/>
      <c r="Y213" s="20"/>
      <c r="Z213" s="14"/>
      <c r="AA213" s="23"/>
    </row>
    <row r="214" spans="2:27" ht="18" hidden="1" x14ac:dyDescent="0.25">
      <c r="B214" s="16"/>
      <c r="C214" s="17"/>
      <c r="D214" s="17"/>
      <c r="E214" s="17"/>
      <c r="F214" s="17"/>
      <c r="G214" s="17"/>
      <c r="H214" s="17"/>
      <c r="I214" s="17"/>
      <c r="J214" s="17"/>
      <c r="K214" s="17"/>
      <c r="L214" s="17"/>
      <c r="M214" s="17"/>
      <c r="N214" s="17"/>
      <c r="O214" s="19"/>
      <c r="P214" s="629"/>
      <c r="Q214" s="17"/>
      <c r="R214" s="21"/>
      <c r="S214" s="626"/>
      <c r="T214" s="20"/>
      <c r="U214" s="20"/>
      <c r="V214" s="20"/>
      <c r="W214" s="20"/>
      <c r="X214" s="20"/>
      <c r="Y214" s="20"/>
      <c r="Z214" s="14"/>
      <c r="AA214" s="23"/>
    </row>
    <row r="215" spans="2:27" ht="18" hidden="1" x14ac:dyDescent="0.25">
      <c r="B215" s="16"/>
      <c r="C215" s="17"/>
      <c r="D215" s="17"/>
      <c r="E215" s="17"/>
      <c r="F215" s="17"/>
      <c r="G215" s="17"/>
      <c r="H215" s="17"/>
      <c r="I215" s="17"/>
      <c r="J215" s="17"/>
      <c r="K215" s="17"/>
      <c r="L215" s="17"/>
      <c r="M215" s="17"/>
      <c r="N215" s="17"/>
      <c r="O215" s="19"/>
      <c r="P215" s="629"/>
      <c r="Q215" s="17"/>
      <c r="R215" s="21"/>
      <c r="S215" s="626"/>
      <c r="T215" s="20"/>
      <c r="U215" s="20"/>
      <c r="V215" s="20"/>
      <c r="W215" s="20"/>
      <c r="X215" s="20"/>
      <c r="Y215" s="20"/>
      <c r="Z215" s="14"/>
      <c r="AA215" s="23"/>
    </row>
    <row r="216" spans="2:27" ht="18" hidden="1" x14ac:dyDescent="0.25">
      <c r="B216" s="16"/>
      <c r="C216" s="17"/>
      <c r="D216" s="17"/>
      <c r="E216" s="17"/>
      <c r="F216" s="17"/>
      <c r="G216" s="17"/>
      <c r="H216" s="17"/>
      <c r="I216" s="17"/>
      <c r="J216" s="17"/>
      <c r="K216" s="17"/>
      <c r="L216" s="17"/>
      <c r="M216" s="17"/>
      <c r="N216" s="17"/>
      <c r="O216" s="19"/>
      <c r="P216" s="629"/>
      <c r="Q216" s="17"/>
      <c r="R216" s="26"/>
      <c r="S216" s="626"/>
      <c r="T216" s="20"/>
      <c r="U216" s="20"/>
      <c r="V216" s="20"/>
      <c r="W216" s="20"/>
      <c r="X216" s="20"/>
      <c r="Y216" s="20"/>
      <c r="Z216" s="14"/>
      <c r="AA216" s="23"/>
    </row>
    <row r="217" spans="2:27" ht="18" hidden="1" x14ac:dyDescent="0.25">
      <c r="B217" s="16"/>
      <c r="C217" s="17"/>
      <c r="D217" s="17"/>
      <c r="E217" s="17"/>
      <c r="F217" s="17"/>
      <c r="G217" s="17"/>
      <c r="H217" s="17"/>
      <c r="I217" s="17"/>
      <c r="J217" s="17"/>
      <c r="K217" s="17"/>
      <c r="L217" s="17"/>
      <c r="M217" s="17"/>
      <c r="N217" s="17"/>
      <c r="O217" s="19"/>
      <c r="P217" s="629"/>
      <c r="Q217" s="17"/>
      <c r="R217" s="26"/>
      <c r="S217" s="626"/>
      <c r="T217" s="20"/>
      <c r="U217" s="20"/>
      <c r="V217" s="20"/>
      <c r="W217" s="20"/>
      <c r="X217" s="20"/>
      <c r="Y217" s="20"/>
      <c r="Z217" s="14"/>
      <c r="AA217" s="23"/>
    </row>
    <row r="218" spans="2:27" ht="18.75" hidden="1" thickBot="1" x14ac:dyDescent="0.3">
      <c r="B218" s="27"/>
      <c r="C218" s="28"/>
      <c r="D218" s="29"/>
      <c r="E218" s="28"/>
      <c r="F218" s="29"/>
      <c r="G218" s="29"/>
      <c r="H218" s="29"/>
      <c r="I218" s="29"/>
      <c r="J218" s="29"/>
      <c r="K218" s="29"/>
      <c r="L218" s="29"/>
      <c r="M218" s="29"/>
      <c r="N218" s="29"/>
      <c r="O218" s="30"/>
      <c r="P218" s="629"/>
      <c r="Q218" s="17"/>
      <c r="R218" s="31"/>
      <c r="S218" s="633"/>
      <c r="T218" s="32"/>
      <c r="U218" s="32"/>
      <c r="V218" s="32"/>
      <c r="W218" s="32"/>
      <c r="X218" s="32"/>
      <c r="Y218" s="33"/>
      <c r="Z218" s="34"/>
      <c r="AA218" s="35"/>
    </row>
    <row r="219" spans="2:27" ht="18.75" hidden="1" thickBot="1" x14ac:dyDescent="0.3">
      <c r="B219" s="786"/>
      <c r="C219" s="787"/>
      <c r="D219" s="787"/>
      <c r="E219" s="787"/>
      <c r="F219" s="787"/>
      <c r="G219" s="787"/>
      <c r="H219" s="787"/>
      <c r="I219" s="787"/>
      <c r="J219" s="787"/>
      <c r="K219" s="787"/>
      <c r="L219" s="787"/>
      <c r="M219" s="787"/>
      <c r="N219" s="787"/>
      <c r="O219" s="787"/>
      <c r="P219" s="428"/>
      <c r="Q219" s="629"/>
      <c r="R219" s="788"/>
      <c r="S219" s="1023"/>
      <c r="T219" s="787"/>
      <c r="U219" s="789"/>
      <c r="V219" s="790"/>
      <c r="W219" s="790"/>
      <c r="X219" s="791"/>
      <c r="Y219" s="36"/>
      <c r="Z219" s="37"/>
      <c r="AA219" s="38"/>
    </row>
    <row r="220" spans="2:27" ht="17.25" hidden="1" thickBot="1" x14ac:dyDescent="0.3">
      <c r="B220" s="792"/>
      <c r="C220" s="793"/>
      <c r="D220" s="793"/>
      <c r="E220" s="793"/>
      <c r="F220" s="793"/>
      <c r="G220" s="793"/>
      <c r="H220" s="793"/>
      <c r="I220" s="794"/>
      <c r="J220" s="792"/>
      <c r="K220" s="793"/>
      <c r="L220" s="793"/>
      <c r="M220" s="793"/>
      <c r="N220" s="793"/>
      <c r="O220" s="793"/>
      <c r="P220" s="793"/>
      <c r="Q220" s="793"/>
      <c r="R220" s="794"/>
      <c r="S220" s="634"/>
      <c r="T220" s="39"/>
      <c r="U220" s="40"/>
      <c r="V220" s="40"/>
      <c r="W220" s="40"/>
      <c r="X220" s="40"/>
      <c r="Y220" s="40"/>
      <c r="Z220" s="40"/>
      <c r="AA220" s="41"/>
    </row>
    <row r="221" spans="2:27" ht="21" hidden="1" thickBot="1" x14ac:dyDescent="0.3">
      <c r="B221" s="795"/>
      <c r="C221" s="787"/>
      <c r="D221" s="787"/>
      <c r="E221" s="787"/>
      <c r="F221" s="787"/>
      <c r="G221" s="787"/>
      <c r="H221" s="787"/>
      <c r="I221" s="796"/>
      <c r="J221" s="795"/>
      <c r="K221" s="787"/>
      <c r="L221" s="787"/>
      <c r="M221" s="787"/>
      <c r="N221" s="787"/>
      <c r="O221" s="787"/>
      <c r="P221" s="787"/>
      <c r="Q221" s="787"/>
      <c r="R221" s="796"/>
      <c r="S221" s="635"/>
      <c r="T221" s="797"/>
      <c r="U221" s="798"/>
      <c r="V221" s="798"/>
      <c r="W221" s="798"/>
      <c r="X221" s="798"/>
      <c r="Y221" s="798"/>
      <c r="Z221" s="799"/>
      <c r="AA221" s="42"/>
    </row>
    <row r="222" spans="2:27" ht="15.75" hidden="1" thickBot="1" x14ac:dyDescent="0.3"/>
    <row r="223" spans="2:27" hidden="1" x14ac:dyDescent="0.25">
      <c r="B223" s="800"/>
      <c r="C223" s="793"/>
      <c r="D223" s="793"/>
      <c r="E223" s="793"/>
      <c r="F223" s="793"/>
      <c r="G223" s="803"/>
      <c r="H223" s="793"/>
      <c r="I223" s="793"/>
      <c r="J223" s="793"/>
      <c r="K223" s="793"/>
      <c r="L223" s="793"/>
      <c r="M223" s="793"/>
      <c r="N223" s="793"/>
      <c r="O223" s="793"/>
      <c r="P223" s="793"/>
      <c r="Q223" s="793"/>
      <c r="R223" s="793"/>
      <c r="S223" s="793"/>
      <c r="T223" s="793"/>
      <c r="U223" s="804"/>
      <c r="V223" s="805"/>
      <c r="W223" s="805"/>
      <c r="X223" s="806"/>
      <c r="Y223" s="807"/>
      <c r="Z223" s="805"/>
      <c r="AA223" s="808"/>
    </row>
    <row r="224" spans="2:27" hidden="1" x14ac:dyDescent="0.25">
      <c r="B224" s="801"/>
      <c r="C224" s="802"/>
      <c r="D224" s="802"/>
      <c r="E224" s="802"/>
      <c r="F224" s="802"/>
      <c r="G224" s="801"/>
      <c r="H224" s="802"/>
      <c r="I224" s="802"/>
      <c r="J224" s="802"/>
      <c r="K224" s="802"/>
      <c r="L224" s="802"/>
      <c r="M224" s="802"/>
      <c r="N224" s="802"/>
      <c r="O224" s="802"/>
      <c r="P224" s="802"/>
      <c r="Q224" s="802"/>
      <c r="R224" s="802"/>
      <c r="S224" s="802"/>
      <c r="T224" s="802"/>
      <c r="U224" s="809"/>
      <c r="V224" s="810"/>
      <c r="W224" s="810"/>
      <c r="X224" s="811"/>
      <c r="Y224" s="812"/>
      <c r="Z224" s="810"/>
      <c r="AA224" s="813"/>
    </row>
    <row r="225" spans="2:27" ht="15.75" hidden="1" thickBot="1" x14ac:dyDescent="0.3">
      <c r="B225" s="795"/>
      <c r="C225" s="787"/>
      <c r="D225" s="787"/>
      <c r="E225" s="787"/>
      <c r="F225" s="787"/>
      <c r="G225" s="795"/>
      <c r="H225" s="787"/>
      <c r="I225" s="787"/>
      <c r="J225" s="787"/>
      <c r="K225" s="787"/>
      <c r="L225" s="787"/>
      <c r="M225" s="787"/>
      <c r="N225" s="787"/>
      <c r="O225" s="787"/>
      <c r="P225" s="787"/>
      <c r="Q225" s="787"/>
      <c r="R225" s="787"/>
      <c r="S225" s="787"/>
      <c r="T225" s="787"/>
      <c r="U225" s="814"/>
      <c r="V225" s="815"/>
      <c r="W225" s="815"/>
      <c r="X225" s="816"/>
      <c r="Y225" s="817"/>
      <c r="Z225" s="818"/>
      <c r="AA225" s="819"/>
    </row>
    <row r="226" spans="2:27" ht="15" hidden="1" customHeight="1" x14ac:dyDescent="0.25">
      <c r="B226" s="820"/>
      <c r="C226" s="793"/>
      <c r="D226" s="793"/>
      <c r="E226" s="793"/>
      <c r="F226" s="794"/>
      <c r="G226" s="821"/>
      <c r="H226" s="822"/>
      <c r="I226" s="822"/>
      <c r="J226" s="822"/>
      <c r="K226" s="822"/>
      <c r="L226" s="822"/>
      <c r="M226" s="822"/>
      <c r="N226" s="822"/>
      <c r="O226" s="822"/>
      <c r="P226" s="822"/>
      <c r="Q226" s="822"/>
      <c r="R226" s="822"/>
      <c r="S226" s="822"/>
      <c r="T226" s="822"/>
      <c r="U226" s="822"/>
      <c r="V226" s="822"/>
      <c r="W226" s="822"/>
      <c r="X226" s="822"/>
      <c r="Y226" s="822"/>
      <c r="Z226" s="822"/>
      <c r="AA226" s="823"/>
    </row>
    <row r="227" spans="2:27" ht="15.75" hidden="1" customHeight="1" thickBot="1" x14ac:dyDescent="0.3">
      <c r="B227" s="795"/>
      <c r="C227" s="787"/>
      <c r="D227" s="787"/>
      <c r="E227" s="787"/>
      <c r="F227" s="796"/>
      <c r="G227" s="824"/>
      <c r="H227" s="825"/>
      <c r="I227" s="825"/>
      <c r="J227" s="825"/>
      <c r="K227" s="825"/>
      <c r="L227" s="825"/>
      <c r="M227" s="825"/>
      <c r="N227" s="825"/>
      <c r="O227" s="825"/>
      <c r="P227" s="825"/>
      <c r="Q227" s="825"/>
      <c r="R227" s="825"/>
      <c r="S227" s="825"/>
      <c r="T227" s="825"/>
      <c r="U227" s="825"/>
      <c r="V227" s="825"/>
      <c r="W227" s="825"/>
      <c r="X227" s="825"/>
      <c r="Y227" s="825"/>
      <c r="Z227" s="825"/>
      <c r="AA227" s="826"/>
    </row>
    <row r="228" spans="2:27" ht="18.75" hidden="1" thickBot="1" x14ac:dyDescent="0.3">
      <c r="B228" s="827"/>
      <c r="C228" s="798"/>
      <c r="D228" s="798"/>
      <c r="E228" s="798"/>
      <c r="F228" s="798"/>
      <c r="G228" s="798"/>
      <c r="H228" s="822"/>
      <c r="I228" s="793"/>
      <c r="J228" s="828"/>
      <c r="K228" s="798"/>
      <c r="L228" s="798"/>
      <c r="M228" s="798"/>
      <c r="N228" s="798"/>
      <c r="O228" s="798"/>
      <c r="P228" s="622"/>
      <c r="Q228" s="622"/>
      <c r="R228" s="828"/>
      <c r="S228" s="828"/>
      <c r="T228" s="798"/>
      <c r="U228" s="798"/>
      <c r="V228" s="798"/>
      <c r="W228" s="798"/>
      <c r="X228" s="798"/>
      <c r="Y228" s="798"/>
      <c r="Z228" s="798"/>
      <c r="AA228" s="799"/>
    </row>
    <row r="229" spans="2:27" ht="48.75" hidden="1" customHeight="1" thickBot="1" x14ac:dyDescent="0.3">
      <c r="B229" s="829"/>
      <c r="C229" s="793"/>
      <c r="D229" s="793"/>
      <c r="E229" s="793"/>
      <c r="F229" s="793"/>
      <c r="G229" s="793"/>
      <c r="H229" s="849"/>
      <c r="I229" s="850"/>
      <c r="J229" s="832"/>
      <c r="K229" s="798"/>
      <c r="L229" s="798"/>
      <c r="M229" s="798"/>
      <c r="N229" s="798"/>
      <c r="O229" s="799"/>
      <c r="P229" s="621"/>
      <c r="Q229" s="621"/>
      <c r="R229" s="833"/>
      <c r="S229" s="1020"/>
      <c r="T229" s="793"/>
      <c r="U229" s="793"/>
      <c r="V229" s="793"/>
      <c r="W229" s="793"/>
      <c r="X229" s="793"/>
      <c r="Y229" s="793"/>
      <c r="Z229" s="793"/>
      <c r="AA229" s="794"/>
    </row>
    <row r="230" spans="2:27" ht="18.75" hidden="1" thickBot="1" x14ac:dyDescent="0.3">
      <c r="B230" s="821"/>
      <c r="C230" s="834"/>
      <c r="D230" s="834"/>
      <c r="E230" s="834"/>
      <c r="F230" s="834"/>
      <c r="G230" s="834"/>
      <c r="H230" s="835"/>
      <c r="I230" s="835"/>
      <c r="J230" s="834"/>
      <c r="K230" s="834"/>
      <c r="L230" s="834"/>
      <c r="M230" s="834"/>
      <c r="N230" s="834"/>
      <c r="O230" s="834"/>
      <c r="P230" s="623"/>
      <c r="Q230" s="623"/>
      <c r="R230" s="837"/>
      <c r="S230" s="1021"/>
      <c r="T230" s="839"/>
      <c r="U230" s="840"/>
      <c r="V230" s="841"/>
      <c r="W230" s="842"/>
      <c r="X230" s="844"/>
      <c r="Y230" s="846"/>
      <c r="Z230" s="847"/>
      <c r="AA230" s="848"/>
    </row>
    <row r="231" spans="2:27" ht="18.75" hidden="1" thickBot="1" x14ac:dyDescent="0.3">
      <c r="B231" s="836"/>
      <c r="C231" s="835"/>
      <c r="D231" s="835"/>
      <c r="E231" s="835"/>
      <c r="F231" s="835"/>
      <c r="G231" s="835"/>
      <c r="H231" s="835"/>
      <c r="I231" s="835"/>
      <c r="J231" s="835"/>
      <c r="K231" s="835"/>
      <c r="L231" s="835"/>
      <c r="M231" s="835"/>
      <c r="N231" s="835"/>
      <c r="O231" s="835"/>
      <c r="P231" s="623"/>
      <c r="Q231" s="623"/>
      <c r="R231" s="838"/>
      <c r="S231" s="1022"/>
      <c r="T231" s="4"/>
      <c r="U231" s="5"/>
      <c r="V231" s="6"/>
      <c r="W231" s="843"/>
      <c r="X231" s="845"/>
      <c r="Y231" s="7"/>
      <c r="Z231" s="8"/>
      <c r="AA231" s="9"/>
    </row>
    <row r="232" spans="2:27" ht="18" hidden="1" x14ac:dyDescent="0.25">
      <c r="B232" s="10"/>
      <c r="C232" s="11"/>
      <c r="D232" s="11"/>
      <c r="E232" s="11"/>
      <c r="F232" s="11"/>
      <c r="G232" s="11"/>
      <c r="H232" s="11"/>
      <c r="I232" s="11"/>
      <c r="J232" s="11"/>
      <c r="K232" s="11"/>
      <c r="L232" s="11"/>
      <c r="M232" s="11"/>
      <c r="N232" s="11"/>
      <c r="O232" s="12"/>
      <c r="P232" s="629"/>
      <c r="Q232" s="17"/>
      <c r="R232" s="13"/>
      <c r="S232" s="625"/>
      <c r="T232" s="14"/>
      <c r="U232" s="14"/>
      <c r="V232" s="14"/>
      <c r="W232" s="14"/>
      <c r="X232" s="14"/>
      <c r="Y232" s="14"/>
      <c r="Z232" s="14"/>
      <c r="AA232" s="15"/>
    </row>
    <row r="233" spans="2:27" ht="18" hidden="1" x14ac:dyDescent="0.25">
      <c r="B233" s="16"/>
      <c r="C233" s="17"/>
      <c r="D233" s="17"/>
      <c r="E233" s="17"/>
      <c r="F233" s="18"/>
      <c r="G233" s="18"/>
      <c r="H233" s="18"/>
      <c r="I233" s="18"/>
      <c r="J233" s="18"/>
      <c r="K233" s="18"/>
      <c r="L233" s="17"/>
      <c r="M233" s="17"/>
      <c r="N233" s="17"/>
      <c r="O233" s="19"/>
      <c r="P233" s="629"/>
      <c r="Q233" s="17"/>
      <c r="R233" s="13"/>
      <c r="S233" s="625"/>
      <c r="T233" s="20"/>
      <c r="U233" s="14"/>
      <c r="V233" s="14"/>
      <c r="W233" s="14"/>
      <c r="X233" s="14"/>
      <c r="Y233" s="14"/>
      <c r="Z233" s="14"/>
      <c r="AA233" s="15"/>
    </row>
    <row r="234" spans="2:27" ht="18" hidden="1" x14ac:dyDescent="0.25">
      <c r="B234" s="16"/>
      <c r="C234" s="17"/>
      <c r="D234" s="17"/>
      <c r="E234" s="17"/>
      <c r="F234" s="18"/>
      <c r="G234" s="18"/>
      <c r="H234" s="18"/>
      <c r="I234" s="18"/>
      <c r="J234" s="18"/>
      <c r="K234" s="18"/>
      <c r="L234" s="17"/>
      <c r="M234" s="17"/>
      <c r="N234" s="17"/>
      <c r="O234" s="19"/>
      <c r="P234" s="629"/>
      <c r="Q234" s="17"/>
      <c r="R234" s="13"/>
      <c r="S234" s="625"/>
      <c r="T234" s="20"/>
      <c r="U234" s="14"/>
      <c r="V234" s="14"/>
      <c r="W234" s="14"/>
      <c r="X234" s="14"/>
      <c r="Y234" s="14"/>
      <c r="Z234" s="14"/>
      <c r="AA234" s="15"/>
    </row>
    <row r="235" spans="2:27" ht="18" hidden="1" x14ac:dyDescent="0.25">
      <c r="B235" s="16"/>
      <c r="C235" s="17"/>
      <c r="D235" s="17"/>
      <c r="E235" s="17"/>
      <c r="F235" s="18"/>
      <c r="G235" s="18"/>
      <c r="H235" s="18"/>
      <c r="I235" s="18"/>
      <c r="J235" s="18"/>
      <c r="K235" s="18"/>
      <c r="L235" s="17"/>
      <c r="M235" s="17"/>
      <c r="N235" s="17"/>
      <c r="O235" s="19"/>
      <c r="P235" s="629"/>
      <c r="Q235" s="17"/>
      <c r="R235" s="21"/>
      <c r="S235" s="626"/>
      <c r="T235" s="20"/>
      <c r="U235" s="20"/>
      <c r="V235" s="14"/>
      <c r="W235" s="14"/>
      <c r="X235" s="20"/>
      <c r="Y235" s="14"/>
      <c r="Z235" s="14"/>
      <c r="AA235" s="15"/>
    </row>
    <row r="236" spans="2:27" ht="18" hidden="1" x14ac:dyDescent="0.25">
      <c r="B236" s="16"/>
      <c r="D236" s="17"/>
      <c r="E236" s="17"/>
      <c r="F236" s="18"/>
      <c r="G236" s="18"/>
      <c r="H236" s="18"/>
      <c r="J236" s="18"/>
      <c r="K236" s="18"/>
      <c r="L236" s="17"/>
      <c r="M236" s="17"/>
      <c r="N236" s="17"/>
      <c r="O236" s="19"/>
      <c r="P236" s="629"/>
      <c r="Q236" s="17"/>
      <c r="R236" s="13"/>
      <c r="S236" s="625"/>
      <c r="T236" s="20"/>
      <c r="U236" s="20"/>
      <c r="V236" s="20"/>
      <c r="W236" s="14"/>
      <c r="X236" s="20"/>
      <c r="Y236" s="14"/>
      <c r="Z236" s="14"/>
      <c r="AA236" s="15"/>
    </row>
    <row r="237" spans="2:27" ht="18" hidden="1" x14ac:dyDescent="0.25">
      <c r="B237" s="22"/>
      <c r="C237" s="17"/>
      <c r="D237" s="18"/>
      <c r="E237" s="17"/>
      <c r="F237" s="18"/>
      <c r="G237" s="18"/>
      <c r="H237" s="18"/>
      <c r="I237" s="18"/>
      <c r="J237" s="18"/>
      <c r="K237" s="18"/>
      <c r="L237" s="17"/>
      <c r="M237" s="17"/>
      <c r="N237" s="17"/>
      <c r="O237" s="19"/>
      <c r="P237" s="629"/>
      <c r="Q237" s="17"/>
      <c r="R237" s="21"/>
      <c r="S237" s="626"/>
      <c r="T237" s="20"/>
      <c r="U237" s="20"/>
      <c r="V237" s="20"/>
      <c r="W237" s="14"/>
      <c r="X237" s="20"/>
      <c r="Y237" s="14"/>
      <c r="Z237" s="14"/>
      <c r="AA237" s="15"/>
    </row>
    <row r="238" spans="2:27" ht="18" hidden="1" x14ac:dyDescent="0.25">
      <c r="B238" s="16"/>
      <c r="C238" s="17"/>
      <c r="D238" s="17"/>
      <c r="E238" s="17"/>
      <c r="F238" s="18"/>
      <c r="G238" s="18"/>
      <c r="H238" s="18"/>
      <c r="I238" s="18"/>
      <c r="J238" s="18"/>
      <c r="K238" s="18"/>
      <c r="L238" s="17"/>
      <c r="M238" s="17"/>
      <c r="N238" s="17"/>
      <c r="O238" s="19"/>
      <c r="P238" s="629"/>
      <c r="Q238" s="17"/>
      <c r="R238" s="13"/>
      <c r="S238" s="625"/>
      <c r="T238" s="20"/>
      <c r="U238" s="20"/>
      <c r="V238" s="20"/>
      <c r="W238" s="14"/>
      <c r="X238" s="20"/>
      <c r="Y238" s="14"/>
      <c r="Z238" s="14"/>
      <c r="AA238" s="23"/>
    </row>
    <row r="239" spans="2:27" ht="18" hidden="1" x14ac:dyDescent="0.25">
      <c r="B239" s="16"/>
      <c r="C239" s="17"/>
      <c r="D239" s="17"/>
      <c r="E239" s="17"/>
      <c r="F239" s="17"/>
      <c r="G239" s="17"/>
      <c r="H239" s="17"/>
      <c r="I239" s="17"/>
      <c r="J239" s="17"/>
      <c r="K239" s="17"/>
      <c r="L239" s="17"/>
      <c r="M239" s="17"/>
      <c r="N239" s="17"/>
      <c r="O239" s="19"/>
      <c r="P239" s="629"/>
      <c r="Q239" s="17"/>
      <c r="R239" s="13"/>
      <c r="S239" s="625"/>
      <c r="T239" s="20"/>
      <c r="U239" s="20"/>
      <c r="V239" s="20"/>
      <c r="W239" s="14"/>
      <c r="X239" s="20"/>
      <c r="Y239" s="14"/>
      <c r="Z239" s="14"/>
      <c r="AA239" s="23"/>
    </row>
    <row r="240" spans="2:27" ht="18" hidden="1" x14ac:dyDescent="0.25">
      <c r="B240" s="16"/>
      <c r="C240" s="18"/>
      <c r="D240" s="17"/>
      <c r="E240" s="17"/>
      <c r="F240" s="17"/>
      <c r="G240" s="17"/>
      <c r="H240" s="17"/>
      <c r="I240" s="17"/>
      <c r="J240" s="17"/>
      <c r="K240" s="17"/>
      <c r="L240" s="17"/>
      <c r="M240" s="17"/>
      <c r="N240" s="17"/>
      <c r="O240" s="19"/>
      <c r="P240" s="629"/>
      <c r="Q240" s="17"/>
      <c r="R240" s="21"/>
      <c r="S240" s="626"/>
      <c r="T240" s="20"/>
      <c r="U240" s="20"/>
      <c r="V240" s="20"/>
      <c r="W240" s="14"/>
      <c r="X240" s="20"/>
      <c r="Y240" s="14"/>
      <c r="Z240" s="14"/>
      <c r="AA240" s="23"/>
    </row>
    <row r="241" spans="2:27" ht="18" hidden="1" x14ac:dyDescent="0.25">
      <c r="B241" s="16"/>
      <c r="C241" s="17"/>
      <c r="D241" s="17"/>
      <c r="E241" s="17"/>
      <c r="F241" s="17"/>
      <c r="G241" s="17"/>
      <c r="H241" s="17"/>
      <c r="I241" s="17"/>
      <c r="J241" s="17"/>
      <c r="K241" s="17"/>
      <c r="L241" s="17"/>
      <c r="M241" s="17"/>
      <c r="N241" s="17"/>
      <c r="O241" s="19"/>
      <c r="P241" s="629"/>
      <c r="Q241" s="17"/>
      <c r="R241" s="13"/>
      <c r="S241" s="625"/>
      <c r="T241" s="20"/>
      <c r="U241" s="20"/>
      <c r="V241" s="20"/>
      <c r="W241" s="14"/>
      <c r="X241" s="20"/>
      <c r="Y241" s="14"/>
      <c r="Z241" s="14"/>
      <c r="AA241" s="23"/>
    </row>
    <row r="242" spans="2:27" ht="18" hidden="1" x14ac:dyDescent="0.25">
      <c r="B242" s="16"/>
      <c r="C242" s="17"/>
      <c r="D242" s="17"/>
      <c r="E242" s="18"/>
      <c r="F242" s="17"/>
      <c r="G242" s="17"/>
      <c r="H242" s="17"/>
      <c r="I242" s="17"/>
      <c r="J242" s="17"/>
      <c r="K242" s="17"/>
      <c r="L242" s="17"/>
      <c r="M242" s="17"/>
      <c r="N242" s="17"/>
      <c r="O242" s="19"/>
      <c r="P242" s="629"/>
      <c r="Q242" s="17"/>
      <c r="R242" s="13"/>
      <c r="S242" s="625"/>
      <c r="T242" s="20"/>
      <c r="U242" s="20"/>
      <c r="V242" s="20"/>
      <c r="W242" s="14"/>
      <c r="X242" s="20"/>
      <c r="Y242" s="14"/>
      <c r="Z242" s="14"/>
      <c r="AA242" s="23"/>
    </row>
    <row r="243" spans="2:27" ht="18" hidden="1" x14ac:dyDescent="0.25">
      <c r="B243" s="16"/>
      <c r="C243" s="18"/>
      <c r="D243" s="18"/>
      <c r="E243" s="18"/>
      <c r="F243" s="18"/>
      <c r="G243" s="18"/>
      <c r="H243" s="18"/>
      <c r="I243" s="18"/>
      <c r="J243" s="18"/>
      <c r="K243" s="18"/>
      <c r="L243" s="18"/>
      <c r="M243" s="18"/>
      <c r="N243" s="18"/>
      <c r="O243" s="19"/>
      <c r="P243" s="629"/>
      <c r="Q243" s="17"/>
      <c r="R243" s="21"/>
      <c r="S243" s="626"/>
      <c r="T243" s="20"/>
      <c r="U243" s="20"/>
      <c r="V243" s="20"/>
      <c r="W243" s="14"/>
      <c r="X243" s="20"/>
      <c r="Y243" s="14"/>
      <c r="Z243" s="14"/>
      <c r="AA243" s="23"/>
    </row>
    <row r="244" spans="2:27" ht="18" hidden="1" x14ac:dyDescent="0.25">
      <c r="B244" s="16"/>
      <c r="C244" s="17"/>
      <c r="D244" s="24"/>
      <c r="E244" s="17"/>
      <c r="F244" s="17"/>
      <c r="G244" s="17"/>
      <c r="H244" s="17"/>
      <c r="I244" s="17"/>
      <c r="J244" s="18"/>
      <c r="K244" s="17"/>
      <c r="L244" s="17"/>
      <c r="M244" s="17"/>
      <c r="N244" s="17"/>
      <c r="O244" s="19"/>
      <c r="P244" s="629"/>
      <c r="Q244" s="17"/>
      <c r="R244" s="21"/>
      <c r="S244" s="626"/>
      <c r="T244" s="20"/>
      <c r="U244" s="20"/>
      <c r="V244" s="20"/>
      <c r="W244" s="14"/>
      <c r="X244" s="20"/>
      <c r="Y244" s="20"/>
      <c r="Z244" s="14"/>
      <c r="AA244" s="23"/>
    </row>
    <row r="245" spans="2:27" ht="18" hidden="1" x14ac:dyDescent="0.25">
      <c r="B245" s="16"/>
      <c r="C245" s="18"/>
      <c r="D245" s="17"/>
      <c r="E245" s="17"/>
      <c r="F245" s="17"/>
      <c r="G245" s="17"/>
      <c r="H245" s="18"/>
      <c r="I245" s="18"/>
      <c r="J245" s="17"/>
      <c r="K245" s="18"/>
      <c r="L245" s="17"/>
      <c r="M245" s="17"/>
      <c r="N245" s="17"/>
      <c r="O245" s="19"/>
      <c r="P245" s="629"/>
      <c r="Q245" s="17"/>
      <c r="R245" s="21"/>
      <c r="S245" s="626"/>
      <c r="T245" s="20"/>
      <c r="U245" s="20"/>
      <c r="V245" s="20"/>
      <c r="W245" s="14"/>
      <c r="X245" s="20"/>
      <c r="Y245" s="20"/>
      <c r="Z245" s="14"/>
      <c r="AA245" s="23"/>
    </row>
    <row r="246" spans="2:27" ht="18" hidden="1" x14ac:dyDescent="0.25">
      <c r="B246" s="16"/>
      <c r="C246" s="17"/>
      <c r="D246" s="17"/>
      <c r="E246" s="17"/>
      <c r="F246" s="17"/>
      <c r="G246" s="17"/>
      <c r="H246" s="17"/>
      <c r="I246" s="17"/>
      <c r="J246" s="17"/>
      <c r="K246" s="17"/>
      <c r="L246" s="17"/>
      <c r="M246" s="17"/>
      <c r="N246" s="17"/>
      <c r="O246" s="19"/>
      <c r="P246" s="629"/>
      <c r="Q246" s="17"/>
      <c r="R246" s="21"/>
      <c r="S246" s="626"/>
      <c r="T246" s="20"/>
      <c r="U246" s="20"/>
      <c r="V246" s="20"/>
      <c r="W246" s="14"/>
      <c r="X246" s="20"/>
      <c r="Y246" s="20"/>
      <c r="Z246" s="14"/>
      <c r="AA246" s="23"/>
    </row>
    <row r="247" spans="2:27" ht="18" hidden="1" x14ac:dyDescent="0.25">
      <c r="B247" s="16"/>
      <c r="C247" s="17"/>
      <c r="D247" s="17"/>
      <c r="E247" s="17"/>
      <c r="F247" s="17"/>
      <c r="G247" s="17"/>
      <c r="H247" s="17"/>
      <c r="I247" s="17"/>
      <c r="J247" s="17"/>
      <c r="K247" s="17"/>
      <c r="L247" s="17"/>
      <c r="M247" s="17"/>
      <c r="N247" s="17"/>
      <c r="O247" s="19"/>
      <c r="P247" s="629"/>
      <c r="Q247" s="17"/>
      <c r="R247" s="21"/>
      <c r="S247" s="626"/>
      <c r="T247" s="20"/>
      <c r="U247" s="20"/>
      <c r="V247" s="20"/>
      <c r="W247" s="14"/>
      <c r="X247" s="20"/>
      <c r="Y247" s="20"/>
      <c r="Z247" s="14"/>
      <c r="AA247" s="23"/>
    </row>
    <row r="248" spans="2:27" ht="18" hidden="1" x14ac:dyDescent="0.25">
      <c r="B248" s="16"/>
      <c r="D248" s="17"/>
      <c r="E248" s="17"/>
      <c r="F248" s="17"/>
      <c r="G248" s="17"/>
      <c r="H248" s="17"/>
      <c r="I248" s="17"/>
      <c r="J248" s="17"/>
      <c r="K248" s="17"/>
      <c r="L248" s="17"/>
      <c r="M248" s="17"/>
      <c r="N248" s="17"/>
      <c r="O248" s="19"/>
      <c r="P248" s="629"/>
      <c r="Q248" s="17"/>
      <c r="R248" s="25"/>
      <c r="S248" s="627"/>
      <c r="T248" s="20"/>
      <c r="U248" s="20"/>
      <c r="V248" s="20"/>
      <c r="W248" s="20"/>
      <c r="X248" s="20"/>
      <c r="Y248" s="20"/>
      <c r="Z248" s="14"/>
      <c r="AA248" s="23"/>
    </row>
    <row r="249" spans="2:27" ht="18" hidden="1" x14ac:dyDescent="0.25">
      <c r="B249" s="16"/>
      <c r="C249" s="17"/>
      <c r="D249" s="17"/>
      <c r="E249" s="17"/>
      <c r="F249" s="17"/>
      <c r="G249" s="17"/>
      <c r="H249" s="17"/>
      <c r="I249" s="17"/>
      <c r="J249" s="17"/>
      <c r="K249" s="17"/>
      <c r="L249" s="17"/>
      <c r="M249" s="17"/>
      <c r="N249" s="17"/>
      <c r="O249" s="19"/>
      <c r="P249" s="629"/>
      <c r="Q249" s="17"/>
      <c r="R249" s="21"/>
      <c r="S249" s="626"/>
      <c r="T249" s="20"/>
      <c r="U249" s="20"/>
      <c r="V249" s="20"/>
      <c r="W249" s="20"/>
      <c r="X249" s="20"/>
      <c r="Y249" s="20"/>
      <c r="Z249" s="14"/>
      <c r="AA249" s="23"/>
    </row>
    <row r="250" spans="2:27" ht="18" hidden="1" x14ac:dyDescent="0.25">
      <c r="B250" s="16"/>
      <c r="C250" s="17"/>
      <c r="D250" s="17"/>
      <c r="E250" s="17"/>
      <c r="F250" s="17"/>
      <c r="G250" s="17"/>
      <c r="H250" s="17"/>
      <c r="I250" s="17"/>
      <c r="J250" s="17"/>
      <c r="K250" s="17"/>
      <c r="L250" s="17"/>
      <c r="M250" s="17"/>
      <c r="N250" s="17"/>
      <c r="O250" s="19"/>
      <c r="P250" s="629"/>
      <c r="Q250" s="17"/>
      <c r="R250" s="21"/>
      <c r="S250" s="626"/>
      <c r="T250" s="20"/>
      <c r="U250" s="20"/>
      <c r="V250" s="20"/>
      <c r="W250" s="20"/>
      <c r="X250" s="20"/>
      <c r="Y250" s="20"/>
      <c r="Z250" s="14"/>
      <c r="AA250" s="23"/>
    </row>
    <row r="251" spans="2:27" ht="18" hidden="1" x14ac:dyDescent="0.25">
      <c r="B251" s="16"/>
      <c r="C251" s="17"/>
      <c r="D251" s="17"/>
      <c r="E251" s="17"/>
      <c r="F251" s="17"/>
      <c r="G251" s="17"/>
      <c r="H251" s="17"/>
      <c r="I251" s="17"/>
      <c r="J251" s="17"/>
      <c r="K251" s="17"/>
      <c r="L251" s="17"/>
      <c r="M251" s="17"/>
      <c r="N251" s="17"/>
      <c r="O251" s="19"/>
      <c r="P251" s="629"/>
      <c r="Q251" s="17"/>
      <c r="R251" s="21"/>
      <c r="S251" s="626"/>
      <c r="T251" s="20"/>
      <c r="U251" s="20"/>
      <c r="V251" s="20"/>
      <c r="W251" s="20"/>
      <c r="X251" s="20"/>
      <c r="Y251" s="20"/>
      <c r="Z251" s="14"/>
      <c r="AA251" s="23"/>
    </row>
    <row r="252" spans="2:27" ht="18" hidden="1" x14ac:dyDescent="0.25">
      <c r="B252" s="16"/>
      <c r="C252" s="17"/>
      <c r="D252" s="17"/>
      <c r="E252" s="17"/>
      <c r="F252" s="17"/>
      <c r="G252" s="17"/>
      <c r="H252" s="17"/>
      <c r="I252" s="17"/>
      <c r="J252" s="17"/>
      <c r="K252" s="17"/>
      <c r="L252" s="17"/>
      <c r="M252" s="17"/>
      <c r="N252" s="17"/>
      <c r="O252" s="19"/>
      <c r="P252" s="629"/>
      <c r="Q252" s="17"/>
      <c r="R252" s="26"/>
      <c r="S252" s="626"/>
      <c r="T252" s="20"/>
      <c r="U252" s="20"/>
      <c r="V252" s="20"/>
      <c r="W252" s="20"/>
      <c r="X252" s="20"/>
      <c r="Y252" s="20"/>
      <c r="Z252" s="14"/>
      <c r="AA252" s="23"/>
    </row>
    <row r="253" spans="2:27" ht="18" hidden="1" x14ac:dyDescent="0.25">
      <c r="B253" s="16"/>
      <c r="C253" s="17"/>
      <c r="D253" s="17"/>
      <c r="E253" s="17"/>
      <c r="F253" s="17"/>
      <c r="G253" s="17"/>
      <c r="H253" s="17"/>
      <c r="I253" s="17"/>
      <c r="J253" s="17"/>
      <c r="K253" s="17"/>
      <c r="L253" s="17"/>
      <c r="M253" s="17"/>
      <c r="N253" s="17"/>
      <c r="O253" s="19"/>
      <c r="P253" s="629"/>
      <c r="Q253" s="17"/>
      <c r="R253" s="26"/>
      <c r="S253" s="626"/>
      <c r="T253" s="20"/>
      <c r="U253" s="20"/>
      <c r="V253" s="20"/>
      <c r="W253" s="20"/>
      <c r="X253" s="20"/>
      <c r="Y253" s="20"/>
      <c r="Z253" s="14"/>
      <c r="AA253" s="23"/>
    </row>
    <row r="254" spans="2:27" ht="18.75" hidden="1" thickBot="1" x14ac:dyDescent="0.3">
      <c r="B254" s="27"/>
      <c r="C254" s="28"/>
      <c r="D254" s="29"/>
      <c r="E254" s="28"/>
      <c r="F254" s="29"/>
      <c r="G254" s="29"/>
      <c r="H254" s="29"/>
      <c r="I254" s="29"/>
      <c r="J254" s="29"/>
      <c r="K254" s="29"/>
      <c r="L254" s="29"/>
      <c r="M254" s="29"/>
      <c r="N254" s="29"/>
      <c r="O254" s="30"/>
      <c r="P254" s="629"/>
      <c r="Q254" s="17"/>
      <c r="R254" s="31"/>
      <c r="S254" s="633"/>
      <c r="T254" s="32"/>
      <c r="U254" s="32"/>
      <c r="V254" s="32"/>
      <c r="W254" s="32"/>
      <c r="X254" s="32"/>
      <c r="Y254" s="33"/>
      <c r="Z254" s="34"/>
      <c r="AA254" s="35"/>
    </row>
    <row r="255" spans="2:27" ht="18.75" hidden="1" thickBot="1" x14ac:dyDescent="0.3">
      <c r="B255" s="786"/>
      <c r="C255" s="787"/>
      <c r="D255" s="787"/>
      <c r="E255" s="787"/>
      <c r="F255" s="787"/>
      <c r="G255" s="787"/>
      <c r="H255" s="787"/>
      <c r="I255" s="787"/>
      <c r="J255" s="787"/>
      <c r="K255" s="787"/>
      <c r="L255" s="787"/>
      <c r="M255" s="787"/>
      <c r="N255" s="787"/>
      <c r="O255" s="787"/>
      <c r="P255" s="428"/>
      <c r="Q255" s="629"/>
      <c r="R255" s="788"/>
      <c r="S255" s="1023"/>
      <c r="T255" s="787"/>
      <c r="U255" s="789"/>
      <c r="V255" s="790"/>
      <c r="W255" s="790"/>
      <c r="X255" s="791"/>
      <c r="Y255" s="36"/>
      <c r="Z255" s="37"/>
      <c r="AA255" s="38"/>
    </row>
    <row r="256" spans="2:27" ht="17.25" hidden="1" thickBot="1" x14ac:dyDescent="0.3">
      <c r="B256" s="792"/>
      <c r="C256" s="793"/>
      <c r="D256" s="793"/>
      <c r="E256" s="793"/>
      <c r="F256" s="793"/>
      <c r="G256" s="793"/>
      <c r="H256" s="793"/>
      <c r="I256" s="794"/>
      <c r="J256" s="792"/>
      <c r="K256" s="793"/>
      <c r="L256" s="793"/>
      <c r="M256" s="793"/>
      <c r="N256" s="793"/>
      <c r="O256" s="793"/>
      <c r="P256" s="793"/>
      <c r="Q256" s="793"/>
      <c r="R256" s="794"/>
      <c r="S256" s="634"/>
      <c r="T256" s="39"/>
      <c r="U256" s="40"/>
      <c r="V256" s="40"/>
      <c r="W256" s="40"/>
      <c r="X256" s="40"/>
      <c r="Y256" s="40"/>
      <c r="Z256" s="40"/>
      <c r="AA256" s="41"/>
    </row>
    <row r="257" spans="2:27" ht="21" hidden="1" thickBot="1" x14ac:dyDescent="0.3">
      <c r="B257" s="795"/>
      <c r="C257" s="787"/>
      <c r="D257" s="787"/>
      <c r="E257" s="787"/>
      <c r="F257" s="787"/>
      <c r="G257" s="787"/>
      <c r="H257" s="787"/>
      <c r="I257" s="796"/>
      <c r="J257" s="795"/>
      <c r="K257" s="787"/>
      <c r="L257" s="787"/>
      <c r="M257" s="787"/>
      <c r="N257" s="787"/>
      <c r="O257" s="787"/>
      <c r="P257" s="787"/>
      <c r="Q257" s="787"/>
      <c r="R257" s="796"/>
      <c r="S257" s="635"/>
      <c r="T257" s="797"/>
      <c r="U257" s="798"/>
      <c r="V257" s="798"/>
      <c r="W257" s="798"/>
      <c r="X257" s="798"/>
      <c r="Y257" s="798"/>
      <c r="Z257" s="799"/>
      <c r="AA257" s="42"/>
    </row>
    <row r="258" spans="2:27" ht="15.75" hidden="1" thickBot="1" x14ac:dyDescent="0.3"/>
    <row r="259" spans="2:27" hidden="1" x14ac:dyDescent="0.25">
      <c r="B259" s="800"/>
      <c r="C259" s="793"/>
      <c r="D259" s="793"/>
      <c r="E259" s="793"/>
      <c r="F259" s="793"/>
      <c r="G259" s="803"/>
      <c r="H259" s="793"/>
      <c r="I259" s="793"/>
      <c r="J259" s="793"/>
      <c r="K259" s="793"/>
      <c r="L259" s="793"/>
      <c r="M259" s="793"/>
      <c r="N259" s="793"/>
      <c r="O259" s="793"/>
      <c r="P259" s="793"/>
      <c r="Q259" s="793"/>
      <c r="R259" s="793"/>
      <c r="S259" s="793"/>
      <c r="T259" s="793"/>
      <c r="U259" s="804"/>
      <c r="V259" s="805"/>
      <c r="W259" s="805"/>
      <c r="X259" s="806"/>
      <c r="Y259" s="807"/>
      <c r="Z259" s="805"/>
      <c r="AA259" s="808"/>
    </row>
    <row r="260" spans="2:27" hidden="1" x14ac:dyDescent="0.25">
      <c r="B260" s="801"/>
      <c r="C260" s="802"/>
      <c r="D260" s="802"/>
      <c r="E260" s="802"/>
      <c r="F260" s="802"/>
      <c r="G260" s="801"/>
      <c r="H260" s="802"/>
      <c r="I260" s="802"/>
      <c r="J260" s="802"/>
      <c r="K260" s="802"/>
      <c r="L260" s="802"/>
      <c r="M260" s="802"/>
      <c r="N260" s="802"/>
      <c r="O260" s="802"/>
      <c r="P260" s="802"/>
      <c r="Q260" s="802"/>
      <c r="R260" s="802"/>
      <c r="S260" s="802"/>
      <c r="T260" s="802"/>
      <c r="U260" s="809"/>
      <c r="V260" s="810"/>
      <c r="W260" s="810"/>
      <c r="X260" s="811"/>
      <c r="Y260" s="812"/>
      <c r="Z260" s="810"/>
      <c r="AA260" s="813"/>
    </row>
    <row r="261" spans="2:27" ht="15.75" hidden="1" thickBot="1" x14ac:dyDescent="0.3">
      <c r="B261" s="795"/>
      <c r="C261" s="787"/>
      <c r="D261" s="787"/>
      <c r="E261" s="787"/>
      <c r="F261" s="787"/>
      <c r="G261" s="795"/>
      <c r="H261" s="787"/>
      <c r="I261" s="787"/>
      <c r="J261" s="787"/>
      <c r="K261" s="787"/>
      <c r="L261" s="787"/>
      <c r="M261" s="787"/>
      <c r="N261" s="787"/>
      <c r="O261" s="787"/>
      <c r="P261" s="787"/>
      <c r="Q261" s="787"/>
      <c r="R261" s="787"/>
      <c r="S261" s="787"/>
      <c r="T261" s="787"/>
      <c r="U261" s="814"/>
      <c r="V261" s="815"/>
      <c r="W261" s="815"/>
      <c r="X261" s="816"/>
      <c r="Y261" s="817"/>
      <c r="Z261" s="818"/>
      <c r="AA261" s="819"/>
    </row>
    <row r="262" spans="2:27" ht="15" hidden="1" customHeight="1" x14ac:dyDescent="0.25">
      <c r="B262" s="820"/>
      <c r="C262" s="793"/>
      <c r="D262" s="793"/>
      <c r="E262" s="793"/>
      <c r="F262" s="794"/>
      <c r="G262" s="821"/>
      <c r="H262" s="822"/>
      <c r="I262" s="822"/>
      <c r="J262" s="822"/>
      <c r="K262" s="822"/>
      <c r="L262" s="822"/>
      <c r="M262" s="822"/>
      <c r="N262" s="822"/>
      <c r="O262" s="822"/>
      <c r="P262" s="822"/>
      <c r="Q262" s="822"/>
      <c r="R262" s="822"/>
      <c r="S262" s="822"/>
      <c r="T262" s="822"/>
      <c r="U262" s="822"/>
      <c r="V262" s="822"/>
      <c r="W262" s="822"/>
      <c r="X262" s="822"/>
      <c r="Y262" s="822"/>
      <c r="Z262" s="822"/>
      <c r="AA262" s="823"/>
    </row>
    <row r="263" spans="2:27" ht="15.75" hidden="1" customHeight="1" thickBot="1" x14ac:dyDescent="0.3">
      <c r="B263" s="795"/>
      <c r="C263" s="787"/>
      <c r="D263" s="787"/>
      <c r="E263" s="787"/>
      <c r="F263" s="796"/>
      <c r="G263" s="824"/>
      <c r="H263" s="825"/>
      <c r="I263" s="825"/>
      <c r="J263" s="825"/>
      <c r="K263" s="825"/>
      <c r="L263" s="825"/>
      <c r="M263" s="825"/>
      <c r="N263" s="825"/>
      <c r="O263" s="825"/>
      <c r="P263" s="825"/>
      <c r="Q263" s="825"/>
      <c r="R263" s="825"/>
      <c r="S263" s="825"/>
      <c r="T263" s="825"/>
      <c r="U263" s="825"/>
      <c r="V263" s="825"/>
      <c r="W263" s="825"/>
      <c r="X263" s="825"/>
      <c r="Y263" s="825"/>
      <c r="Z263" s="825"/>
      <c r="AA263" s="826"/>
    </row>
    <row r="264" spans="2:27" ht="18.75" hidden="1" thickBot="1" x14ac:dyDescent="0.3">
      <c r="B264" s="827"/>
      <c r="C264" s="798"/>
      <c r="D264" s="798"/>
      <c r="E264" s="798"/>
      <c r="F264" s="798"/>
      <c r="G264" s="798"/>
      <c r="H264" s="822"/>
      <c r="I264" s="793"/>
      <c r="J264" s="828"/>
      <c r="K264" s="798"/>
      <c r="L264" s="798"/>
      <c r="M264" s="798"/>
      <c r="N264" s="798"/>
      <c r="O264" s="798"/>
      <c r="P264" s="622"/>
      <c r="Q264" s="622"/>
      <c r="R264" s="828"/>
      <c r="S264" s="828"/>
      <c r="T264" s="798"/>
      <c r="U264" s="798"/>
      <c r="V264" s="798"/>
      <c r="W264" s="798"/>
      <c r="X264" s="798"/>
      <c r="Y264" s="798"/>
      <c r="Z264" s="798"/>
      <c r="AA264" s="799"/>
    </row>
    <row r="265" spans="2:27" ht="41.25" hidden="1" customHeight="1" thickBot="1" x14ac:dyDescent="0.3">
      <c r="B265" s="829"/>
      <c r="C265" s="793"/>
      <c r="D265" s="793"/>
      <c r="E265" s="793"/>
      <c r="F265" s="793"/>
      <c r="G265" s="793"/>
      <c r="H265" s="849"/>
      <c r="I265" s="850"/>
      <c r="J265" s="832"/>
      <c r="K265" s="798"/>
      <c r="L265" s="798"/>
      <c r="M265" s="798"/>
      <c r="N265" s="798"/>
      <c r="O265" s="799"/>
      <c r="P265" s="621"/>
      <c r="Q265" s="621"/>
      <c r="R265" s="833"/>
      <c r="S265" s="1020"/>
      <c r="T265" s="793"/>
      <c r="U265" s="793"/>
      <c r="V265" s="793"/>
      <c r="W265" s="793"/>
      <c r="X265" s="793"/>
      <c r="Y265" s="793"/>
      <c r="Z265" s="793"/>
      <c r="AA265" s="794"/>
    </row>
    <row r="266" spans="2:27" ht="18.75" hidden="1" thickBot="1" x14ac:dyDescent="0.3">
      <c r="B266" s="821"/>
      <c r="C266" s="834"/>
      <c r="D266" s="834"/>
      <c r="E266" s="834"/>
      <c r="F266" s="834"/>
      <c r="G266" s="834"/>
      <c r="H266" s="835"/>
      <c r="I266" s="835"/>
      <c r="J266" s="834"/>
      <c r="K266" s="834"/>
      <c r="L266" s="834"/>
      <c r="M266" s="834"/>
      <c r="N266" s="834"/>
      <c r="O266" s="834"/>
      <c r="P266" s="623"/>
      <c r="Q266" s="623"/>
      <c r="R266" s="837"/>
      <c r="S266" s="1021"/>
      <c r="T266" s="839"/>
      <c r="U266" s="840"/>
      <c r="V266" s="841"/>
      <c r="W266" s="842"/>
      <c r="X266" s="844"/>
      <c r="Y266" s="846"/>
      <c r="Z266" s="847"/>
      <c r="AA266" s="848"/>
    </row>
    <row r="267" spans="2:27" ht="18.75" hidden="1" thickBot="1" x14ac:dyDescent="0.3">
      <c r="B267" s="836"/>
      <c r="C267" s="835"/>
      <c r="D267" s="835"/>
      <c r="E267" s="835"/>
      <c r="F267" s="835"/>
      <c r="G267" s="835"/>
      <c r="H267" s="835"/>
      <c r="I267" s="835"/>
      <c r="J267" s="835"/>
      <c r="K267" s="835"/>
      <c r="L267" s="835"/>
      <c r="M267" s="835"/>
      <c r="N267" s="835"/>
      <c r="O267" s="835"/>
      <c r="P267" s="623"/>
      <c r="Q267" s="623"/>
      <c r="R267" s="838"/>
      <c r="S267" s="1022"/>
      <c r="T267" s="4"/>
      <c r="U267" s="5"/>
      <c r="V267" s="6"/>
      <c r="W267" s="843"/>
      <c r="X267" s="845"/>
      <c r="Y267" s="7"/>
      <c r="Z267" s="8"/>
      <c r="AA267" s="9"/>
    </row>
    <row r="268" spans="2:27" ht="18" hidden="1" x14ac:dyDescent="0.25">
      <c r="B268" s="10"/>
      <c r="C268" s="11"/>
      <c r="D268" s="11"/>
      <c r="E268" s="11"/>
      <c r="F268" s="11"/>
      <c r="G268" s="11"/>
      <c r="H268" s="11"/>
      <c r="I268" s="11"/>
      <c r="J268" s="11"/>
      <c r="K268" s="11"/>
      <c r="L268" s="11"/>
      <c r="M268" s="11"/>
      <c r="N268" s="11"/>
      <c r="O268" s="12"/>
      <c r="P268" s="629"/>
      <c r="Q268" s="17"/>
      <c r="R268" s="13"/>
      <c r="S268" s="625"/>
      <c r="T268" s="14"/>
      <c r="U268" s="14"/>
      <c r="V268" s="14"/>
      <c r="W268" s="14"/>
      <c r="X268" s="14"/>
      <c r="Y268" s="14"/>
      <c r="Z268" s="14"/>
      <c r="AA268" s="15"/>
    </row>
    <row r="269" spans="2:27" ht="18" hidden="1" x14ac:dyDescent="0.25">
      <c r="B269" s="16"/>
      <c r="C269" s="17"/>
      <c r="D269" s="17"/>
      <c r="E269" s="17"/>
      <c r="F269" s="18"/>
      <c r="G269" s="18"/>
      <c r="H269" s="18"/>
      <c r="I269" s="18"/>
      <c r="J269" s="18"/>
      <c r="K269" s="18"/>
      <c r="L269" s="17"/>
      <c r="M269" s="17"/>
      <c r="N269" s="17"/>
      <c r="O269" s="19"/>
      <c r="P269" s="629"/>
      <c r="Q269" s="17"/>
      <c r="R269" s="13"/>
      <c r="S269" s="625"/>
      <c r="T269" s="20"/>
      <c r="U269" s="14"/>
      <c r="V269" s="14"/>
      <c r="W269" s="14"/>
      <c r="X269" s="14"/>
      <c r="Y269" s="14"/>
      <c r="Z269" s="14"/>
      <c r="AA269" s="15"/>
    </row>
    <row r="270" spans="2:27" ht="18" hidden="1" x14ac:dyDescent="0.25">
      <c r="B270" s="16"/>
      <c r="C270" s="17"/>
      <c r="D270" s="17"/>
      <c r="E270" s="17"/>
      <c r="F270" s="18"/>
      <c r="G270" s="18"/>
      <c r="H270" s="18"/>
      <c r="I270" s="18"/>
      <c r="J270" s="18"/>
      <c r="K270" s="18"/>
      <c r="L270" s="17"/>
      <c r="M270" s="17"/>
      <c r="N270" s="17"/>
      <c r="O270" s="19"/>
      <c r="P270" s="629"/>
      <c r="Q270" s="17"/>
      <c r="R270" s="13"/>
      <c r="S270" s="625"/>
      <c r="T270" s="20"/>
      <c r="U270" s="14"/>
      <c r="V270" s="14"/>
      <c r="W270" s="14"/>
      <c r="X270" s="14"/>
      <c r="Y270" s="14"/>
      <c r="Z270" s="14"/>
      <c r="AA270" s="15"/>
    </row>
    <row r="271" spans="2:27" ht="18" hidden="1" x14ac:dyDescent="0.25">
      <c r="B271" s="16"/>
      <c r="C271" s="17"/>
      <c r="D271" s="17"/>
      <c r="E271" s="17"/>
      <c r="F271" s="18"/>
      <c r="G271" s="18"/>
      <c r="H271" s="18"/>
      <c r="I271" s="18"/>
      <c r="J271" s="18"/>
      <c r="K271" s="18"/>
      <c r="L271" s="17"/>
      <c r="M271" s="17"/>
      <c r="N271" s="17"/>
      <c r="O271" s="19"/>
      <c r="P271" s="629"/>
      <c r="Q271" s="17"/>
      <c r="R271" s="21"/>
      <c r="S271" s="626"/>
      <c r="T271" s="20"/>
      <c r="U271" s="20"/>
      <c r="V271" s="14"/>
      <c r="W271" s="14"/>
      <c r="X271" s="20"/>
      <c r="Y271" s="14"/>
      <c r="Z271" s="14"/>
      <c r="AA271" s="15"/>
    </row>
    <row r="272" spans="2:27" ht="18" hidden="1" x14ac:dyDescent="0.25">
      <c r="B272" s="16"/>
      <c r="D272" s="17"/>
      <c r="E272" s="17"/>
      <c r="F272" s="18"/>
      <c r="G272" s="18"/>
      <c r="H272" s="18"/>
      <c r="J272" s="18"/>
      <c r="K272" s="18"/>
      <c r="L272" s="17"/>
      <c r="M272" s="17"/>
      <c r="N272" s="17"/>
      <c r="O272" s="19"/>
      <c r="P272" s="629"/>
      <c r="Q272" s="17"/>
      <c r="R272" s="13"/>
      <c r="S272" s="625"/>
      <c r="T272" s="20"/>
      <c r="U272" s="20"/>
      <c r="V272" s="20"/>
      <c r="W272" s="14"/>
      <c r="X272" s="20"/>
      <c r="Y272" s="14"/>
      <c r="Z272" s="14"/>
      <c r="AA272" s="15"/>
    </row>
    <row r="273" spans="2:27" ht="18" hidden="1" x14ac:dyDescent="0.25">
      <c r="B273" s="22"/>
      <c r="C273" s="17"/>
      <c r="D273" s="18"/>
      <c r="E273" s="17"/>
      <c r="F273" s="18"/>
      <c r="G273" s="18"/>
      <c r="H273" s="18"/>
      <c r="I273" s="18"/>
      <c r="J273" s="18"/>
      <c r="K273" s="18"/>
      <c r="L273" s="17"/>
      <c r="M273" s="17"/>
      <c r="N273" s="17"/>
      <c r="O273" s="19"/>
      <c r="P273" s="629"/>
      <c r="Q273" s="17"/>
      <c r="R273" s="21"/>
      <c r="S273" s="626"/>
      <c r="T273" s="20"/>
      <c r="U273" s="20"/>
      <c r="V273" s="20"/>
      <c r="W273" s="14"/>
      <c r="X273" s="20"/>
      <c r="Y273" s="14"/>
      <c r="Z273" s="14"/>
      <c r="AA273" s="15"/>
    </row>
    <row r="274" spans="2:27" ht="18" hidden="1" x14ac:dyDescent="0.25">
      <c r="B274" s="16"/>
      <c r="C274" s="17"/>
      <c r="D274" s="17"/>
      <c r="E274" s="17"/>
      <c r="F274" s="18"/>
      <c r="G274" s="18"/>
      <c r="H274" s="18"/>
      <c r="I274" s="18"/>
      <c r="J274" s="18"/>
      <c r="K274" s="18"/>
      <c r="L274" s="17"/>
      <c r="M274" s="17"/>
      <c r="N274" s="17"/>
      <c r="O274" s="19"/>
      <c r="P274" s="629"/>
      <c r="Q274" s="17"/>
      <c r="R274" s="13"/>
      <c r="S274" s="625"/>
      <c r="T274" s="20"/>
      <c r="U274" s="20"/>
      <c r="V274" s="20"/>
      <c r="W274" s="14"/>
      <c r="X274" s="20"/>
      <c r="Y274" s="14"/>
      <c r="Z274" s="14"/>
      <c r="AA274" s="23"/>
    </row>
    <row r="275" spans="2:27" ht="18" hidden="1" x14ac:dyDescent="0.25">
      <c r="B275" s="16"/>
      <c r="C275" s="17"/>
      <c r="D275" s="17"/>
      <c r="E275" s="17"/>
      <c r="F275" s="17"/>
      <c r="G275" s="17"/>
      <c r="H275" s="17"/>
      <c r="I275" s="17"/>
      <c r="J275" s="17"/>
      <c r="K275" s="17"/>
      <c r="L275" s="17"/>
      <c r="M275" s="17"/>
      <c r="N275" s="17"/>
      <c r="O275" s="19"/>
      <c r="P275" s="629"/>
      <c r="Q275" s="17"/>
      <c r="R275" s="13"/>
      <c r="S275" s="625"/>
      <c r="T275" s="20"/>
      <c r="U275" s="20"/>
      <c r="V275" s="20"/>
      <c r="W275" s="14"/>
      <c r="X275" s="20"/>
      <c r="Y275" s="14"/>
      <c r="Z275" s="14"/>
      <c r="AA275" s="23"/>
    </row>
    <row r="276" spans="2:27" ht="18" hidden="1" x14ac:dyDescent="0.25">
      <c r="B276" s="16"/>
      <c r="C276" s="18"/>
      <c r="D276" s="17"/>
      <c r="E276" s="17"/>
      <c r="F276" s="17"/>
      <c r="G276" s="17"/>
      <c r="H276" s="17"/>
      <c r="I276" s="17"/>
      <c r="J276" s="17"/>
      <c r="K276" s="17"/>
      <c r="L276" s="17"/>
      <c r="M276" s="17"/>
      <c r="N276" s="17"/>
      <c r="O276" s="19"/>
      <c r="P276" s="629"/>
      <c r="Q276" s="17"/>
      <c r="R276" s="21"/>
      <c r="S276" s="626"/>
      <c r="T276" s="20"/>
      <c r="U276" s="20"/>
      <c r="V276" s="20"/>
      <c r="W276" s="14"/>
      <c r="X276" s="20"/>
      <c r="Y276" s="14"/>
      <c r="Z276" s="14"/>
      <c r="AA276" s="23"/>
    </row>
    <row r="277" spans="2:27" ht="18" hidden="1" x14ac:dyDescent="0.25">
      <c r="B277" s="16"/>
      <c r="C277" s="17"/>
      <c r="D277" s="17"/>
      <c r="E277" s="17"/>
      <c r="F277" s="17"/>
      <c r="G277" s="17"/>
      <c r="H277" s="17"/>
      <c r="I277" s="17"/>
      <c r="J277" s="17"/>
      <c r="K277" s="17"/>
      <c r="L277" s="17"/>
      <c r="M277" s="17"/>
      <c r="N277" s="17"/>
      <c r="O277" s="19"/>
      <c r="P277" s="629"/>
      <c r="Q277" s="17"/>
      <c r="R277" s="13"/>
      <c r="S277" s="625"/>
      <c r="T277" s="20"/>
      <c r="U277" s="20"/>
      <c r="V277" s="20"/>
      <c r="W277" s="14"/>
      <c r="X277" s="20"/>
      <c r="Y277" s="14"/>
      <c r="Z277" s="14"/>
      <c r="AA277" s="23"/>
    </row>
    <row r="278" spans="2:27" ht="18" hidden="1" x14ac:dyDescent="0.25">
      <c r="B278" s="16"/>
      <c r="C278" s="17"/>
      <c r="D278" s="17"/>
      <c r="E278" s="18"/>
      <c r="F278" s="17"/>
      <c r="G278" s="17"/>
      <c r="H278" s="17"/>
      <c r="I278" s="17"/>
      <c r="J278" s="17"/>
      <c r="K278" s="17"/>
      <c r="L278" s="17"/>
      <c r="M278" s="17"/>
      <c r="N278" s="17"/>
      <c r="O278" s="19"/>
      <c r="P278" s="629"/>
      <c r="Q278" s="17"/>
      <c r="R278" s="13"/>
      <c r="S278" s="625"/>
      <c r="T278" s="20"/>
      <c r="U278" s="20"/>
      <c r="V278" s="20"/>
      <c r="W278" s="14"/>
      <c r="X278" s="20"/>
      <c r="Y278" s="14"/>
      <c r="Z278" s="14"/>
      <c r="AA278" s="23"/>
    </row>
    <row r="279" spans="2:27" ht="18" hidden="1" x14ac:dyDescent="0.25">
      <c r="B279" s="16"/>
      <c r="C279" s="18"/>
      <c r="D279" s="18"/>
      <c r="E279" s="18"/>
      <c r="F279" s="18"/>
      <c r="G279" s="18"/>
      <c r="H279" s="18"/>
      <c r="I279" s="18"/>
      <c r="J279" s="18"/>
      <c r="K279" s="18"/>
      <c r="L279" s="18"/>
      <c r="M279" s="18"/>
      <c r="N279" s="18"/>
      <c r="O279" s="19"/>
      <c r="P279" s="629"/>
      <c r="Q279" s="17"/>
      <c r="R279" s="21"/>
      <c r="S279" s="626"/>
      <c r="T279" s="20"/>
      <c r="U279" s="20"/>
      <c r="V279" s="20"/>
      <c r="W279" s="14"/>
      <c r="X279" s="20"/>
      <c r="Y279" s="14"/>
      <c r="Z279" s="14"/>
      <c r="AA279" s="23"/>
    </row>
    <row r="280" spans="2:27" ht="18" hidden="1" x14ac:dyDescent="0.25">
      <c r="B280" s="16"/>
      <c r="C280" s="17"/>
      <c r="D280" s="24"/>
      <c r="E280" s="17"/>
      <c r="F280" s="17"/>
      <c r="G280" s="17"/>
      <c r="H280" s="17"/>
      <c r="I280" s="17"/>
      <c r="J280" s="18"/>
      <c r="K280" s="17"/>
      <c r="L280" s="17"/>
      <c r="M280" s="17"/>
      <c r="N280" s="17"/>
      <c r="O280" s="19"/>
      <c r="P280" s="629"/>
      <c r="Q280" s="17"/>
      <c r="R280" s="21"/>
      <c r="S280" s="626"/>
      <c r="T280" s="20"/>
      <c r="U280" s="20"/>
      <c r="V280" s="20"/>
      <c r="W280" s="14"/>
      <c r="X280" s="20"/>
      <c r="Y280" s="20"/>
      <c r="Z280" s="14"/>
      <c r="AA280" s="23"/>
    </row>
    <row r="281" spans="2:27" ht="18" hidden="1" x14ac:dyDescent="0.25">
      <c r="B281" s="16"/>
      <c r="C281" s="18"/>
      <c r="D281" s="17"/>
      <c r="E281" s="17"/>
      <c r="F281" s="17"/>
      <c r="G281" s="17"/>
      <c r="H281" s="18"/>
      <c r="I281" s="18"/>
      <c r="J281" s="17"/>
      <c r="K281" s="18"/>
      <c r="L281" s="17"/>
      <c r="M281" s="17"/>
      <c r="N281" s="17"/>
      <c r="O281" s="19"/>
      <c r="P281" s="629"/>
      <c r="Q281" s="17"/>
      <c r="R281" s="21"/>
      <c r="S281" s="626"/>
      <c r="T281" s="20"/>
      <c r="U281" s="20"/>
      <c r="V281" s="20"/>
      <c r="W281" s="14"/>
      <c r="X281" s="20"/>
      <c r="Y281" s="20"/>
      <c r="Z281" s="14"/>
      <c r="AA281" s="23"/>
    </row>
    <row r="282" spans="2:27" ht="18" hidden="1" x14ac:dyDescent="0.25">
      <c r="B282" s="16"/>
      <c r="C282" s="17"/>
      <c r="D282" s="17"/>
      <c r="E282" s="17"/>
      <c r="F282" s="17"/>
      <c r="G282" s="17"/>
      <c r="H282" s="17"/>
      <c r="I282" s="17"/>
      <c r="J282" s="17"/>
      <c r="K282" s="17"/>
      <c r="L282" s="17"/>
      <c r="M282" s="17"/>
      <c r="N282" s="17"/>
      <c r="O282" s="19"/>
      <c r="P282" s="629"/>
      <c r="Q282" s="17"/>
      <c r="R282" s="21"/>
      <c r="S282" s="626"/>
      <c r="T282" s="20"/>
      <c r="U282" s="20"/>
      <c r="V282" s="20"/>
      <c r="W282" s="14"/>
      <c r="X282" s="20"/>
      <c r="Y282" s="20"/>
      <c r="Z282" s="14"/>
      <c r="AA282" s="23"/>
    </row>
    <row r="283" spans="2:27" ht="18" hidden="1" x14ac:dyDescent="0.25">
      <c r="B283" s="16"/>
      <c r="C283" s="17"/>
      <c r="D283" s="17"/>
      <c r="E283" s="17"/>
      <c r="F283" s="17"/>
      <c r="G283" s="17"/>
      <c r="H283" s="17"/>
      <c r="I283" s="17"/>
      <c r="J283" s="17"/>
      <c r="K283" s="17"/>
      <c r="L283" s="17"/>
      <c r="M283" s="17"/>
      <c r="N283" s="17"/>
      <c r="O283" s="19"/>
      <c r="P283" s="629"/>
      <c r="Q283" s="17"/>
      <c r="R283" s="21"/>
      <c r="S283" s="626"/>
      <c r="T283" s="20"/>
      <c r="U283" s="20"/>
      <c r="V283" s="20"/>
      <c r="W283" s="14"/>
      <c r="X283" s="20"/>
      <c r="Y283" s="20"/>
      <c r="Z283" s="14"/>
      <c r="AA283" s="23"/>
    </row>
    <row r="284" spans="2:27" ht="18" hidden="1" x14ac:dyDescent="0.25">
      <c r="B284" s="16"/>
      <c r="D284" s="17"/>
      <c r="E284" s="17"/>
      <c r="F284" s="17"/>
      <c r="G284" s="17"/>
      <c r="H284" s="17"/>
      <c r="I284" s="17"/>
      <c r="J284" s="17"/>
      <c r="K284" s="17"/>
      <c r="L284" s="17"/>
      <c r="M284" s="17"/>
      <c r="N284" s="17"/>
      <c r="O284" s="19"/>
      <c r="P284" s="629"/>
      <c r="Q284" s="17"/>
      <c r="R284" s="25"/>
      <c r="S284" s="627"/>
      <c r="T284" s="20"/>
      <c r="U284" s="20"/>
      <c r="V284" s="20"/>
      <c r="W284" s="20"/>
      <c r="X284" s="20"/>
      <c r="Y284" s="20"/>
      <c r="Z284" s="14"/>
      <c r="AA284" s="23"/>
    </row>
    <row r="285" spans="2:27" ht="18" hidden="1" x14ac:dyDescent="0.25">
      <c r="B285" s="16"/>
      <c r="C285" s="17"/>
      <c r="D285" s="17"/>
      <c r="E285" s="17"/>
      <c r="F285" s="17"/>
      <c r="G285" s="17"/>
      <c r="H285" s="17"/>
      <c r="I285" s="17"/>
      <c r="J285" s="17"/>
      <c r="K285" s="17"/>
      <c r="L285" s="17"/>
      <c r="M285" s="17"/>
      <c r="N285" s="17"/>
      <c r="O285" s="19"/>
      <c r="P285" s="629"/>
      <c r="Q285" s="17"/>
      <c r="R285" s="21"/>
      <c r="S285" s="626"/>
      <c r="T285" s="20"/>
      <c r="U285" s="20"/>
      <c r="V285" s="20"/>
      <c r="W285" s="20"/>
      <c r="X285" s="20"/>
      <c r="Y285" s="20"/>
      <c r="Z285" s="14"/>
      <c r="AA285" s="23"/>
    </row>
    <row r="286" spans="2:27" ht="18" hidden="1" x14ac:dyDescent="0.25">
      <c r="B286" s="16"/>
      <c r="C286" s="17"/>
      <c r="D286" s="17"/>
      <c r="E286" s="17"/>
      <c r="F286" s="17"/>
      <c r="G286" s="17"/>
      <c r="H286" s="17"/>
      <c r="I286" s="17"/>
      <c r="J286" s="17"/>
      <c r="K286" s="17"/>
      <c r="L286" s="17"/>
      <c r="M286" s="17"/>
      <c r="N286" s="17"/>
      <c r="O286" s="19"/>
      <c r="P286" s="629"/>
      <c r="Q286" s="17"/>
      <c r="R286" s="21"/>
      <c r="S286" s="626"/>
      <c r="T286" s="20"/>
      <c r="U286" s="20"/>
      <c r="V286" s="20"/>
      <c r="W286" s="20"/>
      <c r="X286" s="20"/>
      <c r="Y286" s="20"/>
      <c r="Z286" s="14"/>
      <c r="AA286" s="23"/>
    </row>
    <row r="287" spans="2:27" ht="18" hidden="1" x14ac:dyDescent="0.25">
      <c r="B287" s="16"/>
      <c r="C287" s="17"/>
      <c r="D287" s="17"/>
      <c r="E287" s="17"/>
      <c r="F287" s="17"/>
      <c r="G287" s="17"/>
      <c r="H287" s="17"/>
      <c r="I287" s="17"/>
      <c r="J287" s="17"/>
      <c r="K287" s="17"/>
      <c r="L287" s="17"/>
      <c r="M287" s="17"/>
      <c r="N287" s="17"/>
      <c r="O287" s="19"/>
      <c r="P287" s="629"/>
      <c r="Q287" s="17"/>
      <c r="R287" s="21"/>
      <c r="S287" s="626"/>
      <c r="T287" s="20"/>
      <c r="U287" s="20"/>
      <c r="V287" s="20"/>
      <c r="W287" s="20"/>
      <c r="X287" s="20"/>
      <c r="Y287" s="20"/>
      <c r="Z287" s="14"/>
      <c r="AA287" s="23"/>
    </row>
    <row r="288" spans="2:27" ht="18" hidden="1" x14ac:dyDescent="0.25">
      <c r="B288" s="16"/>
      <c r="C288" s="17"/>
      <c r="D288" s="17"/>
      <c r="E288" s="17"/>
      <c r="F288" s="17"/>
      <c r="G288" s="17"/>
      <c r="H288" s="17"/>
      <c r="I288" s="17"/>
      <c r="J288" s="17"/>
      <c r="K288" s="17"/>
      <c r="L288" s="17"/>
      <c r="M288" s="17"/>
      <c r="N288" s="17"/>
      <c r="O288" s="19"/>
      <c r="P288" s="629"/>
      <c r="Q288" s="17"/>
      <c r="R288" s="26"/>
      <c r="S288" s="626"/>
      <c r="T288" s="20"/>
      <c r="U288" s="20"/>
      <c r="V288" s="20"/>
      <c r="W288" s="20"/>
      <c r="X288" s="20"/>
      <c r="Y288" s="20"/>
      <c r="Z288" s="14"/>
      <c r="AA288" s="23"/>
    </row>
    <row r="289" spans="2:27" ht="18" hidden="1" x14ac:dyDescent="0.25">
      <c r="B289" s="16"/>
      <c r="C289" s="17"/>
      <c r="D289" s="17"/>
      <c r="E289" s="17"/>
      <c r="F289" s="17"/>
      <c r="G289" s="17"/>
      <c r="H289" s="17"/>
      <c r="I289" s="17"/>
      <c r="J289" s="17"/>
      <c r="K289" s="17"/>
      <c r="L289" s="17"/>
      <c r="M289" s="17"/>
      <c r="N289" s="17"/>
      <c r="O289" s="19"/>
      <c r="P289" s="629"/>
      <c r="Q289" s="17"/>
      <c r="R289" s="26"/>
      <c r="S289" s="626"/>
      <c r="T289" s="20"/>
      <c r="U289" s="20"/>
      <c r="V289" s="20"/>
      <c r="W289" s="20"/>
      <c r="X289" s="20"/>
      <c r="Y289" s="20"/>
      <c r="Z289" s="14"/>
      <c r="AA289" s="23"/>
    </row>
    <row r="290" spans="2:27" ht="18.75" hidden="1" thickBot="1" x14ac:dyDescent="0.3">
      <c r="B290" s="27"/>
      <c r="C290" s="28"/>
      <c r="D290" s="29"/>
      <c r="E290" s="28"/>
      <c r="F290" s="29"/>
      <c r="G290" s="29"/>
      <c r="H290" s="29"/>
      <c r="I290" s="29"/>
      <c r="J290" s="29"/>
      <c r="K290" s="29"/>
      <c r="L290" s="29"/>
      <c r="M290" s="29"/>
      <c r="N290" s="29"/>
      <c r="O290" s="30"/>
      <c r="P290" s="629"/>
      <c r="Q290" s="17"/>
      <c r="R290" s="31"/>
      <c r="S290" s="633"/>
      <c r="T290" s="32"/>
      <c r="U290" s="32"/>
      <c r="V290" s="32"/>
      <c r="W290" s="32"/>
      <c r="X290" s="32"/>
      <c r="Y290" s="33"/>
      <c r="Z290" s="34"/>
      <c r="AA290" s="35"/>
    </row>
    <row r="291" spans="2:27" ht="18.75" hidden="1" thickBot="1" x14ac:dyDescent="0.3">
      <c r="B291" s="786"/>
      <c r="C291" s="787"/>
      <c r="D291" s="787"/>
      <c r="E291" s="787"/>
      <c r="F291" s="787"/>
      <c r="G291" s="787"/>
      <c r="H291" s="787"/>
      <c r="I291" s="787"/>
      <c r="J291" s="787"/>
      <c r="K291" s="787"/>
      <c r="L291" s="787"/>
      <c r="M291" s="787"/>
      <c r="N291" s="787"/>
      <c r="O291" s="787"/>
      <c r="P291" s="428"/>
      <c r="Q291" s="629"/>
      <c r="R291" s="788"/>
      <c r="S291" s="1023"/>
      <c r="T291" s="787"/>
      <c r="U291" s="789"/>
      <c r="V291" s="790"/>
      <c r="W291" s="790"/>
      <c r="X291" s="791"/>
      <c r="Y291" s="36"/>
      <c r="Z291" s="37"/>
      <c r="AA291" s="38"/>
    </row>
    <row r="292" spans="2:27" ht="17.25" hidden="1" thickBot="1" x14ac:dyDescent="0.3">
      <c r="B292" s="792"/>
      <c r="C292" s="793"/>
      <c r="D292" s="793"/>
      <c r="E292" s="793"/>
      <c r="F292" s="793"/>
      <c r="G292" s="793"/>
      <c r="H292" s="793"/>
      <c r="I292" s="794"/>
      <c r="J292" s="792"/>
      <c r="K292" s="793"/>
      <c r="L292" s="793"/>
      <c r="M292" s="793"/>
      <c r="N292" s="793"/>
      <c r="O292" s="793"/>
      <c r="P292" s="793"/>
      <c r="Q292" s="793"/>
      <c r="R292" s="794"/>
      <c r="S292" s="634"/>
      <c r="T292" s="39"/>
      <c r="U292" s="40"/>
      <c r="V292" s="40"/>
      <c r="W292" s="40"/>
      <c r="X292" s="40"/>
      <c r="Y292" s="40"/>
      <c r="Z292" s="40"/>
      <c r="AA292" s="41"/>
    </row>
    <row r="293" spans="2:27" ht="21" hidden="1" thickBot="1" x14ac:dyDescent="0.3">
      <c r="B293" s="795"/>
      <c r="C293" s="787"/>
      <c r="D293" s="787"/>
      <c r="E293" s="787"/>
      <c r="F293" s="787"/>
      <c r="G293" s="787"/>
      <c r="H293" s="787"/>
      <c r="I293" s="796"/>
      <c r="J293" s="795"/>
      <c r="K293" s="787"/>
      <c r="L293" s="787"/>
      <c r="M293" s="787"/>
      <c r="N293" s="787"/>
      <c r="O293" s="787"/>
      <c r="P293" s="787"/>
      <c r="Q293" s="787"/>
      <c r="R293" s="796"/>
      <c r="S293" s="635"/>
      <c r="T293" s="797"/>
      <c r="U293" s="798"/>
      <c r="V293" s="798"/>
      <c r="W293" s="798"/>
      <c r="X293" s="798"/>
      <c r="Y293" s="798"/>
      <c r="Z293" s="799"/>
      <c r="AA293" s="42"/>
    </row>
    <row r="294" spans="2:27" hidden="1" x14ac:dyDescent="0.25"/>
    <row r="295" spans="2:27" ht="15.75" thickBot="1" x14ac:dyDescent="0.3"/>
    <row r="296" spans="2:27" x14ac:dyDescent="0.25">
      <c r="B296" s="800"/>
      <c r="C296" s="793"/>
      <c r="D296" s="793"/>
      <c r="E296" s="793"/>
      <c r="F296" s="793"/>
      <c r="G296" s="803" t="s">
        <v>42</v>
      </c>
      <c r="H296" s="793"/>
      <c r="I296" s="793"/>
      <c r="J296" s="793"/>
      <c r="K296" s="793"/>
      <c r="L296" s="793"/>
      <c r="M296" s="793"/>
      <c r="N296" s="793"/>
      <c r="O296" s="793"/>
      <c r="P296" s="793"/>
      <c r="Q296" s="793"/>
      <c r="R296" s="793"/>
      <c r="S296" s="793"/>
      <c r="T296" s="793"/>
      <c r="U296" s="804" t="s">
        <v>1</v>
      </c>
      <c r="V296" s="805"/>
      <c r="W296" s="805"/>
      <c r="X296" s="806"/>
      <c r="Y296" s="807" t="s">
        <v>43</v>
      </c>
      <c r="Z296" s="805"/>
      <c r="AA296" s="808"/>
    </row>
    <row r="297" spans="2:27" x14ac:dyDescent="0.25">
      <c r="B297" s="801"/>
      <c r="C297" s="802"/>
      <c r="D297" s="802"/>
      <c r="E297" s="802"/>
      <c r="F297" s="802"/>
      <c r="G297" s="801"/>
      <c r="H297" s="802"/>
      <c r="I297" s="802"/>
      <c r="J297" s="802"/>
      <c r="K297" s="802"/>
      <c r="L297" s="802"/>
      <c r="M297" s="802"/>
      <c r="N297" s="802"/>
      <c r="O297" s="802"/>
      <c r="P297" s="802"/>
      <c r="Q297" s="802"/>
      <c r="R297" s="802"/>
      <c r="S297" s="802"/>
      <c r="T297" s="802"/>
      <c r="U297" s="809" t="s">
        <v>3</v>
      </c>
      <c r="V297" s="810"/>
      <c r="W297" s="810"/>
      <c r="X297" s="811"/>
      <c r="Y297" s="812">
        <v>1</v>
      </c>
      <c r="Z297" s="810"/>
      <c r="AA297" s="813"/>
    </row>
    <row r="298" spans="2:27" ht="15.75" thickBot="1" x14ac:dyDescent="0.3">
      <c r="B298" s="795"/>
      <c r="C298" s="787"/>
      <c r="D298" s="787"/>
      <c r="E298" s="787"/>
      <c r="F298" s="787"/>
      <c r="G298" s="795"/>
      <c r="H298" s="787"/>
      <c r="I298" s="787"/>
      <c r="J298" s="787"/>
      <c r="K298" s="787"/>
      <c r="L298" s="787"/>
      <c r="M298" s="787"/>
      <c r="N298" s="787"/>
      <c r="O298" s="787"/>
      <c r="P298" s="787"/>
      <c r="Q298" s="787"/>
      <c r="R298" s="787"/>
      <c r="S298" s="787"/>
      <c r="T298" s="787"/>
      <c r="U298" s="814" t="s">
        <v>4</v>
      </c>
      <c r="V298" s="815"/>
      <c r="W298" s="815"/>
      <c r="X298" s="816"/>
      <c r="Y298" s="817">
        <v>44236</v>
      </c>
      <c r="Z298" s="818"/>
      <c r="AA298" s="819"/>
    </row>
    <row r="299" spans="2:27" ht="15" customHeight="1" x14ac:dyDescent="0.25">
      <c r="B299" s="820" t="s">
        <v>44</v>
      </c>
      <c r="C299" s="793"/>
      <c r="D299" s="793"/>
      <c r="E299" s="793"/>
      <c r="F299" s="794"/>
      <c r="G299"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99" s="822"/>
      <c r="I299" s="822"/>
      <c r="J299" s="822"/>
      <c r="K299" s="822"/>
      <c r="L299" s="822"/>
      <c r="M299" s="822"/>
      <c r="N299" s="822"/>
      <c r="O299" s="822"/>
      <c r="P299" s="822"/>
      <c r="Q299" s="822"/>
      <c r="R299" s="822"/>
      <c r="S299" s="822"/>
      <c r="T299" s="822"/>
      <c r="U299" s="822"/>
      <c r="V299" s="822"/>
      <c r="W299" s="822"/>
      <c r="X299" s="822"/>
      <c r="Y299" s="822"/>
      <c r="Z299" s="822"/>
      <c r="AA299" s="823"/>
    </row>
    <row r="300" spans="2:27" ht="15.75" customHeight="1" thickBot="1" x14ac:dyDescent="0.3">
      <c r="B300" s="795"/>
      <c r="C300" s="787"/>
      <c r="D300" s="787"/>
      <c r="E300" s="787"/>
      <c r="F300" s="796"/>
      <c r="G300" s="824"/>
      <c r="H300" s="825"/>
      <c r="I300" s="825"/>
      <c r="J300" s="825"/>
      <c r="K300" s="825"/>
      <c r="L300" s="825"/>
      <c r="M300" s="825"/>
      <c r="N300" s="825"/>
      <c r="O300" s="825"/>
      <c r="P300" s="825"/>
      <c r="Q300" s="825"/>
      <c r="R300" s="825"/>
      <c r="S300" s="825"/>
      <c r="T300" s="825"/>
      <c r="U300" s="825"/>
      <c r="V300" s="825"/>
      <c r="W300" s="825"/>
      <c r="X300" s="825"/>
      <c r="Y300" s="825"/>
      <c r="Z300" s="825"/>
      <c r="AA300" s="826"/>
    </row>
    <row r="301" spans="2:27" ht="18.75" thickBot="1" x14ac:dyDescent="0.3">
      <c r="B301" s="827" t="s">
        <v>46</v>
      </c>
      <c r="C301" s="798"/>
      <c r="D301" s="798"/>
      <c r="E301" s="798"/>
      <c r="F301" s="798"/>
      <c r="G301" s="798"/>
      <c r="H301" s="822" t="s">
        <v>47</v>
      </c>
      <c r="I301" s="793"/>
      <c r="J301" s="828"/>
      <c r="K301" s="798"/>
      <c r="L301" s="798"/>
      <c r="M301" s="798"/>
      <c r="N301" s="798"/>
      <c r="O301" s="798"/>
      <c r="P301" s="622"/>
      <c r="Q301" s="622"/>
      <c r="R301" s="828" t="s">
        <v>48</v>
      </c>
      <c r="S301" s="828"/>
      <c r="T301" s="798"/>
      <c r="U301" s="798"/>
      <c r="V301" s="798"/>
      <c r="W301" s="798"/>
      <c r="X301" s="798"/>
      <c r="Y301" s="798"/>
      <c r="Z301" s="798"/>
      <c r="AA301" s="799"/>
    </row>
    <row r="302" spans="2:27" ht="36" customHeight="1" thickBot="1" x14ac:dyDescent="0.3">
      <c r="B302" s="829">
        <f>PRESUPUESTO!$B$21</f>
        <v>2</v>
      </c>
      <c r="C302" s="793"/>
      <c r="D302" s="793"/>
      <c r="E302" s="793"/>
      <c r="F302" s="793"/>
      <c r="G302" s="793"/>
      <c r="H302" s="830">
        <f>PRESUPUESTO!B22</f>
        <v>2.0099999999999998</v>
      </c>
      <c r="I302" s="831"/>
      <c r="J302" s="832" t="str">
        <f>PRESUPUESTO!$F$21</f>
        <v>DEMOLICIONES Y DESMONTES</v>
      </c>
      <c r="K302" s="798"/>
      <c r="L302" s="798"/>
      <c r="M302" s="798"/>
      <c r="N302" s="798"/>
      <c r="O302" s="799"/>
      <c r="P302" s="621"/>
      <c r="Q302" s="621"/>
      <c r="R302" s="833" t="str">
        <f>PRESUPUESTO!F22</f>
        <v>Picada de Enchape de pisos y muros, bases de meson. (Incluye retiro de material sobrante y disposición final en R.S.)</v>
      </c>
      <c r="S302" s="1020"/>
      <c r="T302" s="793"/>
      <c r="U302" s="793"/>
      <c r="V302" s="793"/>
      <c r="W302" s="793"/>
      <c r="X302" s="793"/>
      <c r="Y302" s="793"/>
      <c r="Z302" s="793"/>
      <c r="AA302" s="794"/>
    </row>
    <row r="303" spans="2:27" ht="18.75" thickBot="1" x14ac:dyDescent="0.3">
      <c r="B303" s="821" t="s">
        <v>49</v>
      </c>
      <c r="C303" s="834"/>
      <c r="D303" s="834"/>
      <c r="E303" s="834"/>
      <c r="F303" s="834"/>
      <c r="G303" s="834"/>
      <c r="H303" s="835"/>
      <c r="I303" s="835"/>
      <c r="J303" s="834"/>
      <c r="K303" s="834"/>
      <c r="L303" s="834"/>
      <c r="M303" s="834"/>
      <c r="N303" s="834"/>
      <c r="O303" s="834"/>
      <c r="P303" s="623"/>
      <c r="Q303" s="623"/>
      <c r="R303" s="837" t="s">
        <v>50</v>
      </c>
      <c r="S303" s="1021" t="s">
        <v>532</v>
      </c>
      <c r="T303" s="839" t="s">
        <v>51</v>
      </c>
      <c r="U303" s="840"/>
      <c r="V303" s="841"/>
      <c r="W303" s="842" t="s">
        <v>20</v>
      </c>
      <c r="X303" s="844" t="s">
        <v>52</v>
      </c>
      <c r="Y303" s="846" t="s">
        <v>53</v>
      </c>
      <c r="Z303" s="847"/>
      <c r="AA303" s="848"/>
    </row>
    <row r="304" spans="2:27" ht="26.25" thickBot="1" x14ac:dyDescent="0.3">
      <c r="B304" s="836"/>
      <c r="C304" s="835"/>
      <c r="D304" s="835"/>
      <c r="E304" s="835"/>
      <c r="F304" s="835"/>
      <c r="G304" s="835"/>
      <c r="H304" s="835"/>
      <c r="I304" s="835"/>
      <c r="J304" s="835"/>
      <c r="K304" s="835"/>
      <c r="L304" s="835"/>
      <c r="M304" s="835"/>
      <c r="N304" s="835"/>
      <c r="O304" s="835"/>
      <c r="P304" s="623"/>
      <c r="Q304" s="623"/>
      <c r="R304" s="838"/>
      <c r="S304" s="1022"/>
      <c r="T304" s="4" t="s">
        <v>54</v>
      </c>
      <c r="U304" s="5" t="s">
        <v>55</v>
      </c>
      <c r="V304" s="6" t="s">
        <v>56</v>
      </c>
      <c r="W304" s="843"/>
      <c r="X304" s="845"/>
      <c r="Y304" s="7" t="s">
        <v>57</v>
      </c>
      <c r="Z304" s="8" t="s">
        <v>21</v>
      </c>
      <c r="AA304" s="9" t="s">
        <v>22</v>
      </c>
    </row>
    <row r="305" spans="2:27" ht="18" x14ac:dyDescent="0.25">
      <c r="B305" s="10"/>
      <c r="C305" s="11"/>
      <c r="D305" s="11"/>
      <c r="E305" s="11"/>
      <c r="F305" s="11"/>
      <c r="G305" s="11"/>
      <c r="H305" s="11"/>
      <c r="I305" s="11"/>
      <c r="J305" s="11"/>
      <c r="K305" s="11"/>
      <c r="L305" s="11"/>
      <c r="M305" s="11"/>
      <c r="N305" s="11"/>
      <c r="O305" s="12"/>
      <c r="P305" s="629">
        <f>+H302</f>
        <v>2.0099999999999998</v>
      </c>
      <c r="Q305" s="17"/>
      <c r="R305" s="412" t="s">
        <v>356</v>
      </c>
      <c r="S305" s="625" t="s">
        <v>534</v>
      </c>
      <c r="T305" s="14">
        <v>5</v>
      </c>
      <c r="U305" s="14">
        <v>3.4</v>
      </c>
      <c r="V305" s="14"/>
      <c r="W305" s="14" t="str">
        <f>IF(COUNT(T305:V305)=1,"m",IF(COUNT(T305:V305)=2,"m2",IF(COUNT(T305:V305)=3,"m3","")))</f>
        <v>m2</v>
      </c>
      <c r="X305" s="14">
        <f>IF(S305="","",1)</f>
        <v>1</v>
      </c>
      <c r="Y305" s="14" t="str">
        <f>IFERROR(IF(COUNT(T305:V305)=1,PRODUCT(T305:V305)*X305,""),"")</f>
        <v/>
      </c>
      <c r="Z305" s="14">
        <f>IFERROR(IF(COUNT(T305:V305)=2,PRODUCT(T305:V305)*X305,""),"")</f>
        <v>17</v>
      </c>
      <c r="AA305" s="15" t="str">
        <f>IFERROR(IF(COUNT(T305:V305)=3,PRODUCT(T305:V305)*X305,""),"")</f>
        <v/>
      </c>
    </row>
    <row r="306" spans="2:27" ht="36" customHeight="1" x14ac:dyDescent="0.25">
      <c r="B306" s="16"/>
      <c r="C306" s="17"/>
      <c r="D306" s="17"/>
      <c r="E306" s="17"/>
      <c r="F306" s="18"/>
      <c r="G306" s="18"/>
      <c r="H306" s="18"/>
      <c r="I306" s="18"/>
      <c r="J306" s="18"/>
      <c r="K306" s="18"/>
      <c r="L306" s="17"/>
      <c r="M306" s="17"/>
      <c r="N306" s="17"/>
      <c r="O306" s="19"/>
      <c r="P306" s="629">
        <f>+H302</f>
        <v>2.0099999999999998</v>
      </c>
      <c r="Q306" s="17"/>
      <c r="R306" s="412" t="s">
        <v>356</v>
      </c>
      <c r="S306" s="625" t="s">
        <v>535</v>
      </c>
      <c r="T306" s="20">
        <v>1.6</v>
      </c>
      <c r="U306" s="20">
        <v>1.65</v>
      </c>
      <c r="V306" s="430"/>
      <c r="W306" s="14" t="str">
        <f t="shared" ref="W306:W327" si="0">IF(COUNT(T306:V306)=1,"m",IF(COUNT(T306:V306)=2,"m2",IF(COUNT(T306:V306)=3,"m3","")))</f>
        <v>m2</v>
      </c>
      <c r="X306" s="14">
        <f t="shared" ref="X306:X327" si="1">IF(S306="","",1)</f>
        <v>1</v>
      </c>
      <c r="Y306" s="14" t="str">
        <f t="shared" ref="Y306:Y327" si="2">IFERROR(IF(COUNT(T306:V306)=1,PRODUCT(T306:V306)*X306,""),"")</f>
        <v/>
      </c>
      <c r="Z306" s="14">
        <f t="shared" ref="Z306:Z327" si="3">IFERROR(IF(COUNT(T306:V306)=2,PRODUCT(T306:V306)*X306,""),"")</f>
        <v>2.64</v>
      </c>
      <c r="AA306" s="15" t="str">
        <f t="shared" ref="AA306:AA327" si="4">IFERROR(IF(COUNT(T306:V306)=3,PRODUCT(T306:V306)*X306,""),"")</f>
        <v/>
      </c>
    </row>
    <row r="307" spans="2:27" ht="18" x14ac:dyDescent="0.25">
      <c r="B307" s="16"/>
      <c r="C307" s="17"/>
      <c r="D307" s="17"/>
      <c r="E307" s="17"/>
      <c r="F307" s="18"/>
      <c r="G307" s="18"/>
      <c r="H307" s="18"/>
      <c r="I307" s="18"/>
      <c r="J307" s="18"/>
      <c r="K307" s="18"/>
      <c r="L307" s="17"/>
      <c r="M307" s="17"/>
      <c r="N307" s="17"/>
      <c r="O307" s="19"/>
      <c r="P307" s="629">
        <f>+H302</f>
        <v>2.0099999999999998</v>
      </c>
      <c r="Q307" s="17"/>
      <c r="R307" s="412" t="s">
        <v>356</v>
      </c>
      <c r="S307" s="625" t="s">
        <v>536</v>
      </c>
      <c r="T307" s="20">
        <v>1.62</v>
      </c>
      <c r="U307" s="20">
        <v>1.52</v>
      </c>
      <c r="V307" s="430"/>
      <c r="W307" s="14" t="str">
        <f t="shared" si="0"/>
        <v>m2</v>
      </c>
      <c r="X307" s="14">
        <f t="shared" si="1"/>
        <v>1</v>
      </c>
      <c r="Y307" s="14" t="str">
        <f t="shared" si="2"/>
        <v/>
      </c>
      <c r="Z307" s="14">
        <f t="shared" si="3"/>
        <v>2.4624000000000001</v>
      </c>
      <c r="AA307" s="15" t="str">
        <f t="shared" si="4"/>
        <v/>
      </c>
    </row>
    <row r="308" spans="2:27" ht="36" x14ac:dyDescent="0.25">
      <c r="B308" s="16"/>
      <c r="C308" s="17"/>
      <c r="D308" s="17"/>
      <c r="E308" s="17"/>
      <c r="F308" s="18"/>
      <c r="G308" s="18"/>
      <c r="H308" s="18"/>
      <c r="I308" s="18"/>
      <c r="J308" s="18"/>
      <c r="K308" s="18"/>
      <c r="L308" s="17"/>
      <c r="M308" s="17"/>
      <c r="N308" s="17"/>
      <c r="O308" s="19"/>
      <c r="P308" s="629">
        <f>+H302</f>
        <v>2.0099999999999998</v>
      </c>
      <c r="Q308" s="17"/>
      <c r="R308" s="412" t="s">
        <v>356</v>
      </c>
      <c r="S308" s="626" t="s">
        <v>537</v>
      </c>
      <c r="T308" s="20">
        <v>5.6</v>
      </c>
      <c r="U308" s="20"/>
      <c r="V308" s="430">
        <v>2.2200000000000002</v>
      </c>
      <c r="W308" s="14" t="str">
        <f t="shared" si="0"/>
        <v>m2</v>
      </c>
      <c r="X308" s="14">
        <f t="shared" si="1"/>
        <v>1</v>
      </c>
      <c r="Y308" s="14" t="str">
        <f t="shared" si="2"/>
        <v/>
      </c>
      <c r="Z308" s="14">
        <f t="shared" si="3"/>
        <v>12.432</v>
      </c>
      <c r="AA308" s="15" t="str">
        <f t="shared" si="4"/>
        <v/>
      </c>
    </row>
    <row r="309" spans="2:27" ht="18" x14ac:dyDescent="0.25">
      <c r="B309" s="16"/>
      <c r="D309" s="17"/>
      <c r="E309" s="17"/>
      <c r="F309" s="18"/>
      <c r="G309" s="18"/>
      <c r="H309" s="18"/>
      <c r="J309" s="18"/>
      <c r="K309" s="18"/>
      <c r="L309" s="17"/>
      <c r="M309" s="17"/>
      <c r="N309" s="17"/>
      <c r="O309" s="19"/>
      <c r="P309" s="629">
        <f>+H302</f>
        <v>2.0099999999999998</v>
      </c>
      <c r="Q309" s="17"/>
      <c r="R309" s="412"/>
      <c r="S309" s="625"/>
      <c r="T309" s="20"/>
      <c r="U309" s="20"/>
      <c r="V309" s="430"/>
      <c r="W309" s="14"/>
      <c r="X309" s="14"/>
      <c r="Y309" s="14"/>
      <c r="Z309" s="14"/>
      <c r="AA309" s="15" t="str">
        <f t="shared" si="4"/>
        <v/>
      </c>
    </row>
    <row r="310" spans="2:27" ht="18" x14ac:dyDescent="0.25">
      <c r="B310" s="22"/>
      <c r="C310" s="17"/>
      <c r="D310" s="18"/>
      <c r="E310" s="17"/>
      <c r="F310" s="18"/>
      <c r="G310" s="18"/>
      <c r="H310" s="18"/>
      <c r="I310" s="18"/>
      <c r="J310" s="18"/>
      <c r="K310" s="18"/>
      <c r="L310" s="17"/>
      <c r="M310" s="17"/>
      <c r="N310" s="17"/>
      <c r="O310" s="19"/>
      <c r="P310" s="629">
        <f>+H302</f>
        <v>2.0099999999999998</v>
      </c>
      <c r="Q310" s="17"/>
      <c r="R310" s="412" t="s">
        <v>361</v>
      </c>
      <c r="S310" s="625" t="s">
        <v>538</v>
      </c>
      <c r="T310" s="20">
        <v>5.07</v>
      </c>
      <c r="U310" s="20">
        <v>3.42</v>
      </c>
      <c r="V310" s="430"/>
      <c r="W310" s="14" t="str">
        <f t="shared" ref="W310:W316" si="5">IF(COUNT(T310:V310)=1,"m",IF(COUNT(T310:V310)=2,"m2",IF(COUNT(T310:V310)=3,"m3","")))</f>
        <v>m2</v>
      </c>
      <c r="X310" s="14">
        <f t="shared" ref="X310:X316" si="6">IF(S310="","",1)</f>
        <v>1</v>
      </c>
      <c r="Y310" s="14" t="str">
        <f t="shared" ref="Y310:Y316" si="7">IFERROR(IF(COUNT(T310:V310)=1,PRODUCT(T310:V310)*X310,""),"")</f>
        <v/>
      </c>
      <c r="Z310" s="14">
        <f t="shared" ref="Z310:Z316" si="8">IFERROR(IF(COUNT(T310:V310)=2,PRODUCT(T310:V310)*X310,""),"")</f>
        <v>17.339400000000001</v>
      </c>
      <c r="AA310" s="15" t="str">
        <f t="shared" si="4"/>
        <v/>
      </c>
    </row>
    <row r="311" spans="2:27" ht="18" x14ac:dyDescent="0.25">
      <c r="B311" s="16"/>
      <c r="C311" s="17"/>
      <c r="D311" s="17"/>
      <c r="E311" s="17"/>
      <c r="F311" s="18"/>
      <c r="G311" s="18"/>
      <c r="H311" s="18"/>
      <c r="I311" s="18"/>
      <c r="J311" s="18"/>
      <c r="K311" s="18"/>
      <c r="L311" s="17"/>
      <c r="M311" s="17"/>
      <c r="N311" s="17"/>
      <c r="O311" s="19"/>
      <c r="P311" s="629">
        <f>+H302</f>
        <v>2.0099999999999998</v>
      </c>
      <c r="Q311" s="17"/>
      <c r="R311" s="412" t="s">
        <v>361</v>
      </c>
      <c r="S311" s="628" t="s">
        <v>535</v>
      </c>
      <c r="T311" s="20">
        <v>0.45</v>
      </c>
      <c r="U311" s="20">
        <v>1.05</v>
      </c>
      <c r="V311" s="430"/>
      <c r="W311" s="14" t="str">
        <f t="shared" si="5"/>
        <v>m2</v>
      </c>
      <c r="X311" s="14">
        <f t="shared" si="6"/>
        <v>1</v>
      </c>
      <c r="Y311" s="14" t="str">
        <f t="shared" si="7"/>
        <v/>
      </c>
      <c r="Z311" s="14">
        <f t="shared" si="8"/>
        <v>0.47250000000000003</v>
      </c>
      <c r="AA311" s="15" t="str">
        <f t="shared" si="4"/>
        <v/>
      </c>
    </row>
    <row r="312" spans="2:27" ht="18" x14ac:dyDescent="0.25">
      <c r="B312" s="16"/>
      <c r="C312" s="17"/>
      <c r="D312" s="17"/>
      <c r="E312" s="17"/>
      <c r="F312" s="17"/>
      <c r="G312" s="17"/>
      <c r="H312" s="17"/>
      <c r="I312" s="17"/>
      <c r="J312" s="17"/>
      <c r="K312" s="17"/>
      <c r="L312" s="17"/>
      <c r="M312" s="17"/>
      <c r="N312" s="17"/>
      <c r="O312" s="19"/>
      <c r="P312" s="629">
        <f>+H302</f>
        <v>2.0099999999999998</v>
      </c>
      <c r="Q312" s="17"/>
      <c r="R312" s="412" t="s">
        <v>361</v>
      </c>
      <c r="S312" s="626" t="s">
        <v>592</v>
      </c>
      <c r="T312" s="20">
        <v>0.94</v>
      </c>
      <c r="U312" s="20">
        <v>3.35</v>
      </c>
      <c r="V312" s="430"/>
      <c r="W312" s="14" t="str">
        <f t="shared" si="5"/>
        <v>m2</v>
      </c>
      <c r="X312" s="14">
        <f t="shared" si="6"/>
        <v>1</v>
      </c>
      <c r="Y312" s="14" t="str">
        <f t="shared" si="7"/>
        <v/>
      </c>
      <c r="Z312" s="14">
        <f t="shared" si="8"/>
        <v>3.149</v>
      </c>
      <c r="AA312" s="15" t="str">
        <f t="shared" si="4"/>
        <v/>
      </c>
    </row>
    <row r="313" spans="2:27" ht="36" x14ac:dyDescent="0.25">
      <c r="B313" s="16"/>
      <c r="C313" s="18"/>
      <c r="D313" s="17"/>
      <c r="E313" s="17"/>
      <c r="F313" s="17"/>
      <c r="G313" s="17"/>
      <c r="H313" s="17"/>
      <c r="I313" s="17"/>
      <c r="J313" s="17"/>
      <c r="K313" s="17"/>
      <c r="L313" s="17"/>
      <c r="M313" s="17"/>
      <c r="N313" s="17"/>
      <c r="O313" s="19"/>
      <c r="P313" s="629">
        <f>+H302</f>
        <v>2.0099999999999998</v>
      </c>
      <c r="Q313" s="17"/>
      <c r="R313" s="412" t="s">
        <v>361</v>
      </c>
      <c r="S313" s="625" t="s">
        <v>540</v>
      </c>
      <c r="T313" s="639">
        <v>0.5</v>
      </c>
      <c r="U313" s="639">
        <v>1</v>
      </c>
      <c r="V313" s="640"/>
      <c r="W313" s="14" t="str">
        <f t="shared" si="5"/>
        <v>m2</v>
      </c>
      <c r="X313" s="14">
        <f t="shared" si="6"/>
        <v>1</v>
      </c>
      <c r="Y313" s="14" t="str">
        <f t="shared" si="7"/>
        <v/>
      </c>
      <c r="Z313" s="14">
        <f t="shared" si="8"/>
        <v>0.5</v>
      </c>
      <c r="AA313" s="15" t="str">
        <f t="shared" si="4"/>
        <v/>
      </c>
    </row>
    <row r="314" spans="2:27" ht="36" x14ac:dyDescent="0.25">
      <c r="B314" s="16"/>
      <c r="C314" s="17"/>
      <c r="D314" s="17"/>
      <c r="E314" s="17"/>
      <c r="F314" s="17"/>
      <c r="G314" s="17"/>
      <c r="H314" s="17"/>
      <c r="I314" s="17"/>
      <c r="J314" s="17"/>
      <c r="K314" s="17"/>
      <c r="L314" s="17"/>
      <c r="M314" s="17"/>
      <c r="N314" s="17"/>
      <c r="O314" s="19"/>
      <c r="P314" s="629">
        <f>+H302</f>
        <v>2.0099999999999998</v>
      </c>
      <c r="Q314" s="17"/>
      <c r="R314" s="412" t="s">
        <v>361</v>
      </c>
      <c r="S314" s="625" t="s">
        <v>539</v>
      </c>
      <c r="T314" s="639">
        <v>0.5</v>
      </c>
      <c r="U314" s="639">
        <v>1</v>
      </c>
      <c r="V314" s="640"/>
      <c r="W314" s="14" t="str">
        <f t="shared" si="5"/>
        <v>m2</v>
      </c>
      <c r="X314" s="14">
        <f t="shared" si="6"/>
        <v>1</v>
      </c>
      <c r="Y314" s="14" t="str">
        <f t="shared" si="7"/>
        <v/>
      </c>
      <c r="Z314" s="14">
        <f t="shared" si="8"/>
        <v>0.5</v>
      </c>
      <c r="AA314" s="15" t="str">
        <f t="shared" si="4"/>
        <v/>
      </c>
    </row>
    <row r="315" spans="2:27" ht="18" x14ac:dyDescent="0.25">
      <c r="B315" s="16"/>
      <c r="C315" s="17"/>
      <c r="D315" s="17"/>
      <c r="E315" s="18"/>
      <c r="F315" s="17"/>
      <c r="G315" s="17"/>
      <c r="H315" s="17"/>
      <c r="I315" s="17"/>
      <c r="J315" s="17"/>
      <c r="K315" s="17"/>
      <c r="L315" s="17"/>
      <c r="M315" s="17"/>
      <c r="N315" s="17"/>
      <c r="O315" s="19"/>
      <c r="P315" s="629">
        <f>+H302</f>
        <v>2.0099999999999998</v>
      </c>
      <c r="Q315" s="17"/>
      <c r="R315" s="412" t="s">
        <v>361</v>
      </c>
      <c r="S315" s="625" t="s">
        <v>541</v>
      </c>
      <c r="T315" s="20">
        <v>3.97</v>
      </c>
      <c r="U315" s="20">
        <v>3.36</v>
      </c>
      <c r="V315" s="430"/>
      <c r="W315" s="14" t="str">
        <f t="shared" si="5"/>
        <v>m2</v>
      </c>
      <c r="X315" s="14">
        <f t="shared" si="6"/>
        <v>1</v>
      </c>
      <c r="Y315" s="14" t="str">
        <f t="shared" si="7"/>
        <v/>
      </c>
      <c r="Z315" s="14">
        <f t="shared" si="8"/>
        <v>13.3392</v>
      </c>
      <c r="AA315" s="15" t="str">
        <f t="shared" si="4"/>
        <v/>
      </c>
    </row>
    <row r="316" spans="2:27" ht="18" x14ac:dyDescent="0.25">
      <c r="B316" s="16"/>
      <c r="C316" s="18"/>
      <c r="D316" s="18"/>
      <c r="E316" s="18"/>
      <c r="F316" s="18"/>
      <c r="G316" s="18"/>
      <c r="H316" s="18"/>
      <c r="I316" s="18"/>
      <c r="J316" s="18"/>
      <c r="K316" s="18"/>
      <c r="L316" s="18"/>
      <c r="M316" s="18"/>
      <c r="N316" s="18"/>
      <c r="O316" s="19"/>
      <c r="P316" s="629">
        <f>+H302</f>
        <v>2.0099999999999998</v>
      </c>
      <c r="Q316" s="17"/>
      <c r="R316" s="412" t="s">
        <v>361</v>
      </c>
      <c r="S316" s="625" t="s">
        <v>542</v>
      </c>
      <c r="T316" s="639">
        <v>1.07</v>
      </c>
      <c r="U316" s="639">
        <v>0.43</v>
      </c>
      <c r="V316" s="640"/>
      <c r="W316" s="14" t="str">
        <f t="shared" si="5"/>
        <v>m2</v>
      </c>
      <c r="X316" s="14">
        <f t="shared" si="6"/>
        <v>1</v>
      </c>
      <c r="Y316" s="14" t="str">
        <f t="shared" si="7"/>
        <v/>
      </c>
      <c r="Z316" s="14">
        <f t="shared" si="8"/>
        <v>0.46010000000000001</v>
      </c>
      <c r="AA316" s="15" t="str">
        <f t="shared" si="4"/>
        <v/>
      </c>
    </row>
    <row r="317" spans="2:27" ht="18" x14ac:dyDescent="0.25">
      <c r="B317" s="16"/>
      <c r="C317" s="17"/>
      <c r="D317" s="24"/>
      <c r="E317" s="17"/>
      <c r="F317" s="17"/>
      <c r="G317" s="17"/>
      <c r="H317" s="17"/>
      <c r="I317" s="17"/>
      <c r="J317" s="18"/>
      <c r="K317" s="17"/>
      <c r="L317" s="17"/>
      <c r="M317" s="17"/>
      <c r="N317" s="17"/>
      <c r="O317" s="19"/>
      <c r="P317" s="629">
        <f>+H302</f>
        <v>2.0099999999999998</v>
      </c>
      <c r="Q317" s="17"/>
      <c r="R317" s="412"/>
      <c r="S317" s="625"/>
      <c r="T317" s="20"/>
      <c r="U317" s="20"/>
      <c r="V317" s="430"/>
      <c r="W317" s="14"/>
      <c r="X317" s="14"/>
      <c r="Y317" s="14"/>
      <c r="Z317" s="14"/>
      <c r="AA317" s="15" t="str">
        <f t="shared" si="4"/>
        <v/>
      </c>
    </row>
    <row r="318" spans="2:27" ht="18" x14ac:dyDescent="0.25">
      <c r="B318" s="16"/>
      <c r="C318" s="18"/>
      <c r="D318" s="17"/>
      <c r="E318" s="17"/>
      <c r="F318" s="17"/>
      <c r="G318" s="17"/>
      <c r="H318" s="18"/>
      <c r="I318" s="18"/>
      <c r="J318" s="17"/>
      <c r="K318" s="18"/>
      <c r="L318" s="17"/>
      <c r="M318" s="17"/>
      <c r="N318" s="17"/>
      <c r="O318" s="19"/>
      <c r="P318" s="629">
        <f>+H302</f>
        <v>2.0099999999999998</v>
      </c>
      <c r="Q318" s="17"/>
      <c r="R318" s="412" t="s">
        <v>362</v>
      </c>
      <c r="S318" s="625" t="s">
        <v>538</v>
      </c>
      <c r="T318" s="20">
        <v>3.66</v>
      </c>
      <c r="U318" s="20">
        <v>3.4</v>
      </c>
      <c r="V318" s="430"/>
      <c r="W318" s="14" t="str">
        <f t="shared" si="0"/>
        <v>m2</v>
      </c>
      <c r="X318" s="14">
        <f t="shared" si="1"/>
        <v>1</v>
      </c>
      <c r="Y318" s="14" t="str">
        <f t="shared" si="2"/>
        <v/>
      </c>
      <c r="Z318" s="14">
        <f t="shared" si="3"/>
        <v>12.444000000000001</v>
      </c>
      <c r="AA318" s="15" t="str">
        <f t="shared" si="4"/>
        <v/>
      </c>
    </row>
    <row r="319" spans="2:27" ht="18" x14ac:dyDescent="0.25">
      <c r="B319" s="16"/>
      <c r="C319" s="17"/>
      <c r="D319" s="17"/>
      <c r="E319" s="17"/>
      <c r="F319" s="17"/>
      <c r="G319" s="17"/>
      <c r="H319" s="17"/>
      <c r="I319" s="17"/>
      <c r="J319" s="17"/>
      <c r="K319" s="17"/>
      <c r="L319" s="17"/>
      <c r="M319" s="17"/>
      <c r="N319" s="17"/>
      <c r="O319" s="19"/>
      <c r="P319" s="629">
        <f>+H302</f>
        <v>2.0099999999999998</v>
      </c>
      <c r="Q319" s="17"/>
      <c r="R319" s="412" t="s">
        <v>362</v>
      </c>
      <c r="S319" s="628" t="s">
        <v>543</v>
      </c>
      <c r="T319" s="20">
        <v>1.66</v>
      </c>
      <c r="U319" s="20">
        <v>1.62</v>
      </c>
      <c r="V319" s="430"/>
      <c r="W319" s="14" t="str">
        <f t="shared" si="0"/>
        <v>m2</v>
      </c>
      <c r="X319" s="14">
        <f t="shared" si="1"/>
        <v>1</v>
      </c>
      <c r="Y319" s="14" t="str">
        <f t="shared" si="2"/>
        <v/>
      </c>
      <c r="Z319" s="14">
        <f t="shared" si="3"/>
        <v>2.6892</v>
      </c>
      <c r="AA319" s="15" t="str">
        <f t="shared" si="4"/>
        <v/>
      </c>
    </row>
    <row r="320" spans="2:27" ht="18" x14ac:dyDescent="0.25">
      <c r="B320" s="16"/>
      <c r="C320" s="17"/>
      <c r="D320" s="17"/>
      <c r="E320" s="17"/>
      <c r="F320" s="17"/>
      <c r="G320" s="17"/>
      <c r="H320" s="17"/>
      <c r="I320" s="17"/>
      <c r="J320" s="17"/>
      <c r="K320" s="17"/>
      <c r="L320" s="17"/>
      <c r="M320" s="17"/>
      <c r="N320" s="17"/>
      <c r="O320" s="19"/>
      <c r="P320" s="629">
        <f>+H302</f>
        <v>2.0099999999999998</v>
      </c>
      <c r="Q320" s="17"/>
      <c r="R320" s="412" t="s">
        <v>362</v>
      </c>
      <c r="S320" s="626" t="s">
        <v>544</v>
      </c>
      <c r="T320" s="20">
        <v>1.65</v>
      </c>
      <c r="U320" s="20">
        <v>1.62</v>
      </c>
      <c r="V320" s="430"/>
      <c r="W320" s="14" t="str">
        <f t="shared" si="0"/>
        <v>m2</v>
      </c>
      <c r="X320" s="14">
        <f t="shared" si="1"/>
        <v>1</v>
      </c>
      <c r="Y320" s="14" t="str">
        <f t="shared" si="2"/>
        <v/>
      </c>
      <c r="Z320" s="14">
        <f t="shared" si="3"/>
        <v>2.673</v>
      </c>
      <c r="AA320" s="15" t="str">
        <f t="shared" si="4"/>
        <v/>
      </c>
    </row>
    <row r="321" spans="2:27" ht="36" x14ac:dyDescent="0.25">
      <c r="B321" s="16"/>
      <c r="D321" s="17"/>
      <c r="E321" s="17"/>
      <c r="F321" s="17"/>
      <c r="G321" s="17"/>
      <c r="H321" s="17"/>
      <c r="I321" s="17"/>
      <c r="J321" s="17"/>
      <c r="K321" s="17"/>
      <c r="L321" s="17"/>
      <c r="M321" s="17"/>
      <c r="N321" s="17"/>
      <c r="O321" s="19"/>
      <c r="P321" s="629">
        <f>+H302</f>
        <v>2.0099999999999998</v>
      </c>
      <c r="Q321" s="17"/>
      <c r="R321" s="412" t="s">
        <v>362</v>
      </c>
      <c r="S321" s="626" t="s">
        <v>545</v>
      </c>
      <c r="T321" s="20">
        <v>5.62</v>
      </c>
      <c r="U321" s="20"/>
      <c r="V321" s="20">
        <v>2.2000000000000002</v>
      </c>
      <c r="W321" s="14" t="str">
        <f t="shared" si="0"/>
        <v>m2</v>
      </c>
      <c r="X321" s="14">
        <f t="shared" si="1"/>
        <v>1</v>
      </c>
      <c r="Y321" s="14" t="str">
        <f t="shared" si="2"/>
        <v/>
      </c>
      <c r="Z321" s="14">
        <f t="shared" si="3"/>
        <v>12.364000000000001</v>
      </c>
      <c r="AA321" s="15" t="str">
        <f t="shared" si="4"/>
        <v/>
      </c>
    </row>
    <row r="322" spans="2:27" ht="18" x14ac:dyDescent="0.25">
      <c r="B322" s="16"/>
      <c r="C322" s="17"/>
      <c r="D322" s="17"/>
      <c r="E322" s="17"/>
      <c r="F322" s="17"/>
      <c r="G322" s="17"/>
      <c r="H322" s="17"/>
      <c r="I322" s="17"/>
      <c r="J322" s="17"/>
      <c r="K322" s="17"/>
      <c r="L322" s="17"/>
      <c r="M322" s="17"/>
      <c r="N322" s="17"/>
      <c r="O322" s="19"/>
      <c r="P322" s="629">
        <f>+H302</f>
        <v>2.0099999999999998</v>
      </c>
      <c r="Q322" s="17"/>
      <c r="R322" s="412" t="s">
        <v>362</v>
      </c>
      <c r="S322" s="626" t="s">
        <v>546</v>
      </c>
      <c r="T322" s="20">
        <v>3.86</v>
      </c>
      <c r="U322" s="20">
        <v>3.4</v>
      </c>
      <c r="V322" s="430"/>
      <c r="W322" s="14" t="str">
        <f t="shared" si="0"/>
        <v>m2</v>
      </c>
      <c r="X322" s="14">
        <f t="shared" si="1"/>
        <v>1</v>
      </c>
      <c r="Y322" s="14" t="str">
        <f t="shared" si="2"/>
        <v/>
      </c>
      <c r="Z322" s="14">
        <f t="shared" si="3"/>
        <v>13.123999999999999</v>
      </c>
      <c r="AA322" s="15" t="str">
        <f t="shared" si="4"/>
        <v/>
      </c>
    </row>
    <row r="323" spans="2:27" ht="18" x14ac:dyDescent="0.25">
      <c r="B323" s="16"/>
      <c r="C323" s="17"/>
      <c r="D323" s="17"/>
      <c r="E323" s="17"/>
      <c r="F323" s="17"/>
      <c r="G323" s="17"/>
      <c r="H323" s="17"/>
      <c r="I323" s="17"/>
      <c r="J323" s="17"/>
      <c r="K323" s="17"/>
      <c r="L323" s="17"/>
      <c r="M323" s="17"/>
      <c r="N323" s="17"/>
      <c r="O323" s="19"/>
      <c r="P323" s="629">
        <f>+H302</f>
        <v>2.0099999999999998</v>
      </c>
      <c r="Q323" s="17"/>
      <c r="R323" s="412" t="s">
        <v>362</v>
      </c>
      <c r="S323" s="626" t="s">
        <v>546</v>
      </c>
      <c r="T323" s="20">
        <v>1.42</v>
      </c>
      <c r="U323" s="20">
        <v>1.83</v>
      </c>
      <c r="V323" s="430"/>
      <c r="W323" s="14" t="str">
        <f t="shared" si="0"/>
        <v>m2</v>
      </c>
      <c r="X323" s="14">
        <f t="shared" si="1"/>
        <v>1</v>
      </c>
      <c r="Y323" s="14" t="str">
        <f t="shared" si="2"/>
        <v/>
      </c>
      <c r="Z323" s="14">
        <f t="shared" si="3"/>
        <v>2.5985999999999998</v>
      </c>
      <c r="AA323" s="15" t="str">
        <f t="shared" si="4"/>
        <v/>
      </c>
    </row>
    <row r="324" spans="2:27" ht="18" x14ac:dyDescent="0.25">
      <c r="B324" s="16"/>
      <c r="C324" s="17"/>
      <c r="D324" s="17"/>
      <c r="E324" s="17"/>
      <c r="F324" s="17"/>
      <c r="G324" s="17"/>
      <c r="H324" s="17"/>
      <c r="I324" s="17"/>
      <c r="J324" s="17"/>
      <c r="K324" s="17"/>
      <c r="L324" s="17"/>
      <c r="M324" s="17"/>
      <c r="N324" s="17"/>
      <c r="O324" s="19"/>
      <c r="P324" s="629">
        <f>+H302</f>
        <v>2.0099999999999998</v>
      </c>
      <c r="Q324" s="17"/>
      <c r="R324" s="21"/>
      <c r="S324" s="626"/>
      <c r="T324" s="20"/>
      <c r="U324" s="20"/>
      <c r="V324" s="430"/>
      <c r="W324" s="14" t="str">
        <f t="shared" si="0"/>
        <v/>
      </c>
      <c r="X324" s="14" t="str">
        <f t="shared" si="1"/>
        <v/>
      </c>
      <c r="Y324" s="14" t="str">
        <f t="shared" si="2"/>
        <v/>
      </c>
      <c r="Z324" s="14" t="str">
        <f t="shared" si="3"/>
        <v/>
      </c>
      <c r="AA324" s="15" t="str">
        <f t="shared" si="4"/>
        <v/>
      </c>
    </row>
    <row r="325" spans="2:27" ht="18" x14ac:dyDescent="0.25">
      <c r="B325" s="16"/>
      <c r="C325" s="17"/>
      <c r="D325" s="17"/>
      <c r="E325" s="17"/>
      <c r="F325" s="17"/>
      <c r="G325" s="17"/>
      <c r="H325" s="17"/>
      <c r="I325" s="17"/>
      <c r="J325" s="17"/>
      <c r="K325" s="17"/>
      <c r="L325" s="17"/>
      <c r="M325" s="17"/>
      <c r="N325" s="17"/>
      <c r="O325" s="19"/>
      <c r="P325" s="629">
        <f>+H302</f>
        <v>2.0099999999999998</v>
      </c>
      <c r="Q325" s="17"/>
      <c r="R325" s="26"/>
      <c r="S325" s="626"/>
      <c r="T325" s="20"/>
      <c r="U325" s="20"/>
      <c r="V325" s="430"/>
      <c r="W325" s="14" t="str">
        <f t="shared" si="0"/>
        <v/>
      </c>
      <c r="X325" s="14" t="str">
        <f t="shared" si="1"/>
        <v/>
      </c>
      <c r="Y325" s="14" t="str">
        <f t="shared" si="2"/>
        <v/>
      </c>
      <c r="Z325" s="14" t="str">
        <f t="shared" si="3"/>
        <v/>
      </c>
      <c r="AA325" s="15" t="str">
        <f t="shared" si="4"/>
        <v/>
      </c>
    </row>
    <row r="326" spans="2:27" ht="18" x14ac:dyDescent="0.25">
      <c r="B326" s="16"/>
      <c r="C326" s="17"/>
      <c r="D326" s="17"/>
      <c r="E326" s="17"/>
      <c r="F326" s="17"/>
      <c r="G326" s="17"/>
      <c r="H326" s="17"/>
      <c r="I326" s="17"/>
      <c r="J326" s="17"/>
      <c r="K326" s="17"/>
      <c r="L326" s="17"/>
      <c r="M326" s="17"/>
      <c r="N326" s="17"/>
      <c r="O326" s="19"/>
      <c r="P326" s="629">
        <f>+H302</f>
        <v>2.0099999999999998</v>
      </c>
      <c r="Q326" s="17"/>
      <c r="R326" s="26"/>
      <c r="S326" s="626"/>
      <c r="T326" s="20"/>
      <c r="U326" s="20"/>
      <c r="V326" s="430"/>
      <c r="W326" s="14" t="str">
        <f t="shared" si="0"/>
        <v/>
      </c>
      <c r="X326" s="14" t="str">
        <f t="shared" si="1"/>
        <v/>
      </c>
      <c r="Y326" s="14" t="str">
        <f t="shared" si="2"/>
        <v/>
      </c>
      <c r="Z326" s="14" t="str">
        <f t="shared" si="3"/>
        <v/>
      </c>
      <c r="AA326" s="15" t="str">
        <f t="shared" si="4"/>
        <v/>
      </c>
    </row>
    <row r="327" spans="2:27" ht="18.75" thickBot="1" x14ac:dyDescent="0.3">
      <c r="B327" s="27"/>
      <c r="C327" s="28"/>
      <c r="D327" s="29"/>
      <c r="E327" s="28"/>
      <c r="F327" s="29"/>
      <c r="G327" s="29"/>
      <c r="H327" s="29"/>
      <c r="I327" s="29"/>
      <c r="J327" s="29"/>
      <c r="K327" s="29"/>
      <c r="L327" s="29"/>
      <c r="M327" s="29"/>
      <c r="N327" s="29"/>
      <c r="O327" s="30"/>
      <c r="P327" s="629">
        <f>+H302</f>
        <v>2.0099999999999998</v>
      </c>
      <c r="Q327" s="17"/>
      <c r="R327" s="630"/>
      <c r="S327" s="636"/>
      <c r="T327" s="33"/>
      <c r="U327" s="33"/>
      <c r="V327" s="631"/>
      <c r="W327" s="34" t="str">
        <f t="shared" si="0"/>
        <v/>
      </c>
      <c r="X327" s="34" t="str">
        <f t="shared" si="1"/>
        <v/>
      </c>
      <c r="Y327" s="14" t="str">
        <f t="shared" si="2"/>
        <v/>
      </c>
      <c r="Z327" s="14" t="str">
        <f t="shared" si="3"/>
        <v/>
      </c>
      <c r="AA327" s="15" t="str">
        <f t="shared" si="4"/>
        <v/>
      </c>
    </row>
    <row r="328" spans="2:27" ht="18.75" thickBot="1" x14ac:dyDescent="0.3">
      <c r="B328" s="786"/>
      <c r="C328" s="787"/>
      <c r="D328" s="787"/>
      <c r="E328" s="787"/>
      <c r="F328" s="787"/>
      <c r="G328" s="787"/>
      <c r="H328" s="787"/>
      <c r="I328" s="787"/>
      <c r="J328" s="787"/>
      <c r="K328" s="787"/>
      <c r="L328" s="787"/>
      <c r="M328" s="787"/>
      <c r="N328" s="787"/>
      <c r="O328" s="787"/>
      <c r="P328" s="428"/>
      <c r="Q328" s="629">
        <f>+H302</f>
        <v>2.0099999999999998</v>
      </c>
      <c r="R328" s="1024" t="s">
        <v>58</v>
      </c>
      <c r="S328" s="1025"/>
      <c r="T328" s="1026"/>
      <c r="U328" s="1024" t="s">
        <v>53</v>
      </c>
      <c r="V328" s="1027"/>
      <c r="W328" s="1027"/>
      <c r="X328" s="1026"/>
      <c r="Y328" s="36"/>
      <c r="Z328" s="37"/>
      <c r="AA328" s="38">
        <f>SUM(Z305:Z327)</f>
        <v>116.18740000000001</v>
      </c>
    </row>
    <row r="329" spans="2:27" ht="17.25" thickBot="1" x14ac:dyDescent="0.3">
      <c r="B329" s="792" t="s">
        <v>59</v>
      </c>
      <c r="C329" s="793"/>
      <c r="D329" s="793"/>
      <c r="E329" s="793"/>
      <c r="F329" s="793"/>
      <c r="G329" s="793"/>
      <c r="H329" s="793"/>
      <c r="I329" s="794"/>
      <c r="J329" s="792" t="s">
        <v>60</v>
      </c>
      <c r="K329" s="793"/>
      <c r="L329" s="793"/>
      <c r="M329" s="793"/>
      <c r="N329" s="793"/>
      <c r="O329" s="793"/>
      <c r="P329" s="793"/>
      <c r="Q329" s="793"/>
      <c r="R329" s="1028"/>
      <c r="S329" s="634"/>
      <c r="T329" s="39"/>
      <c r="U329" s="40"/>
      <c r="V329" s="40"/>
      <c r="W329" s="40"/>
      <c r="X329" s="40"/>
      <c r="Y329" s="40"/>
      <c r="Z329" s="40"/>
      <c r="AA329" s="41"/>
    </row>
    <row r="330" spans="2:27" ht="21" thickBot="1" x14ac:dyDescent="0.3">
      <c r="B330" s="795"/>
      <c r="C330" s="787"/>
      <c r="D330" s="787"/>
      <c r="E330" s="787"/>
      <c r="F330" s="787"/>
      <c r="G330" s="787"/>
      <c r="H330" s="787"/>
      <c r="I330" s="796"/>
      <c r="J330" s="795"/>
      <c r="K330" s="787"/>
      <c r="L330" s="787"/>
      <c r="M330" s="787"/>
      <c r="N330" s="787"/>
      <c r="O330" s="787"/>
      <c r="P330" s="787"/>
      <c r="Q330" s="787"/>
      <c r="R330" s="796"/>
      <c r="S330" s="635"/>
      <c r="T330" s="797" t="s">
        <v>61</v>
      </c>
      <c r="U330" s="798"/>
      <c r="V330" s="798"/>
      <c r="W330" s="798"/>
      <c r="X330" s="798"/>
      <c r="Y330" s="798"/>
      <c r="Z330" s="799"/>
      <c r="AA330" s="42">
        <f>AA328</f>
        <v>116.18740000000001</v>
      </c>
    </row>
    <row r="332" spans="2:27" ht="15.75" thickBot="1" x14ac:dyDescent="0.3"/>
    <row r="333" spans="2:27" x14ac:dyDescent="0.25">
      <c r="B333" s="800"/>
      <c r="C333" s="793"/>
      <c r="D333" s="793"/>
      <c r="E333" s="793"/>
      <c r="F333" s="793"/>
      <c r="G333" s="803" t="s">
        <v>42</v>
      </c>
      <c r="H333" s="793"/>
      <c r="I333" s="793"/>
      <c r="J333" s="793"/>
      <c r="K333" s="793"/>
      <c r="L333" s="793"/>
      <c r="M333" s="793"/>
      <c r="N333" s="793"/>
      <c r="O333" s="793"/>
      <c r="P333" s="793"/>
      <c r="Q333" s="793"/>
      <c r="R333" s="793"/>
      <c r="S333" s="793"/>
      <c r="T333" s="793"/>
      <c r="U333" s="804" t="s">
        <v>1</v>
      </c>
      <c r="V333" s="805"/>
      <c r="W333" s="805"/>
      <c r="X333" s="806"/>
      <c r="Y333" s="807" t="s">
        <v>43</v>
      </c>
      <c r="Z333" s="805"/>
      <c r="AA333" s="808"/>
    </row>
    <row r="334" spans="2:27" x14ac:dyDescent="0.25">
      <c r="B334" s="801"/>
      <c r="C334" s="802"/>
      <c r="D334" s="802"/>
      <c r="E334" s="802"/>
      <c r="F334" s="802"/>
      <c r="G334" s="801"/>
      <c r="H334" s="802"/>
      <c r="I334" s="802"/>
      <c r="J334" s="802"/>
      <c r="K334" s="802"/>
      <c r="L334" s="802"/>
      <c r="M334" s="802"/>
      <c r="N334" s="802"/>
      <c r="O334" s="802"/>
      <c r="P334" s="802"/>
      <c r="Q334" s="802"/>
      <c r="R334" s="802"/>
      <c r="S334" s="802"/>
      <c r="T334" s="802"/>
      <c r="U334" s="809" t="s">
        <v>3</v>
      </c>
      <c r="V334" s="810"/>
      <c r="W334" s="810"/>
      <c r="X334" s="811"/>
      <c r="Y334" s="812">
        <v>1</v>
      </c>
      <c r="Z334" s="810"/>
      <c r="AA334" s="813"/>
    </row>
    <row r="335" spans="2:27" ht="15.75" thickBot="1" x14ac:dyDescent="0.3">
      <c r="B335" s="795"/>
      <c r="C335" s="787"/>
      <c r="D335" s="787"/>
      <c r="E335" s="787"/>
      <c r="F335" s="787"/>
      <c r="G335" s="795"/>
      <c r="H335" s="787"/>
      <c r="I335" s="787"/>
      <c r="J335" s="787"/>
      <c r="K335" s="787"/>
      <c r="L335" s="787"/>
      <c r="M335" s="787"/>
      <c r="N335" s="787"/>
      <c r="O335" s="787"/>
      <c r="P335" s="787"/>
      <c r="Q335" s="787"/>
      <c r="R335" s="787"/>
      <c r="S335" s="787"/>
      <c r="T335" s="787"/>
      <c r="U335" s="814" t="s">
        <v>4</v>
      </c>
      <c r="V335" s="815"/>
      <c r="W335" s="815"/>
      <c r="X335" s="816"/>
      <c r="Y335" s="817">
        <v>44236</v>
      </c>
      <c r="Z335" s="818"/>
      <c r="AA335" s="819"/>
    </row>
    <row r="336" spans="2:27" ht="15" customHeight="1" x14ac:dyDescent="0.25">
      <c r="B336" s="820" t="s">
        <v>44</v>
      </c>
      <c r="C336" s="793"/>
      <c r="D336" s="793"/>
      <c r="E336" s="793"/>
      <c r="F336" s="794"/>
      <c r="G336"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336" s="822"/>
      <c r="I336" s="822"/>
      <c r="J336" s="822"/>
      <c r="K336" s="822"/>
      <c r="L336" s="822"/>
      <c r="M336" s="822"/>
      <c r="N336" s="822"/>
      <c r="O336" s="822"/>
      <c r="P336" s="822"/>
      <c r="Q336" s="822"/>
      <c r="R336" s="822"/>
      <c r="S336" s="822"/>
      <c r="T336" s="822"/>
      <c r="U336" s="822"/>
      <c r="V336" s="822"/>
      <c r="W336" s="822"/>
      <c r="X336" s="822"/>
      <c r="Y336" s="822"/>
      <c r="Z336" s="822"/>
      <c r="AA336" s="823"/>
    </row>
    <row r="337" spans="2:27" ht="15.75" customHeight="1" thickBot="1" x14ac:dyDescent="0.3">
      <c r="B337" s="795"/>
      <c r="C337" s="787"/>
      <c r="D337" s="787"/>
      <c r="E337" s="787"/>
      <c r="F337" s="796"/>
      <c r="G337" s="824"/>
      <c r="H337" s="825"/>
      <c r="I337" s="825"/>
      <c r="J337" s="825"/>
      <c r="K337" s="825"/>
      <c r="L337" s="825"/>
      <c r="M337" s="825"/>
      <c r="N337" s="825"/>
      <c r="O337" s="825"/>
      <c r="P337" s="825"/>
      <c r="Q337" s="825"/>
      <c r="R337" s="825"/>
      <c r="S337" s="825"/>
      <c r="T337" s="825"/>
      <c r="U337" s="825"/>
      <c r="V337" s="825"/>
      <c r="W337" s="825"/>
      <c r="X337" s="825"/>
      <c r="Y337" s="825"/>
      <c r="Z337" s="825"/>
      <c r="AA337" s="826"/>
    </row>
    <row r="338" spans="2:27" ht="18.75" thickBot="1" x14ac:dyDescent="0.3">
      <c r="B338" s="827" t="s">
        <v>46</v>
      </c>
      <c r="C338" s="798"/>
      <c r="D338" s="798"/>
      <c r="E338" s="798"/>
      <c r="F338" s="798"/>
      <c r="G338" s="798"/>
      <c r="H338" s="822" t="s">
        <v>47</v>
      </c>
      <c r="I338" s="793"/>
      <c r="J338" s="828"/>
      <c r="K338" s="798"/>
      <c r="L338" s="798"/>
      <c r="M338" s="798"/>
      <c r="N338" s="798"/>
      <c r="O338" s="798"/>
      <c r="P338" s="622"/>
      <c r="Q338" s="622"/>
      <c r="R338" s="828" t="s">
        <v>48</v>
      </c>
      <c r="S338" s="828"/>
      <c r="T338" s="798"/>
      <c r="U338" s="798"/>
      <c r="V338" s="798"/>
      <c r="W338" s="798"/>
      <c r="X338" s="798"/>
      <c r="Y338" s="798"/>
      <c r="Z338" s="798"/>
      <c r="AA338" s="799"/>
    </row>
    <row r="339" spans="2:27" ht="38.25" customHeight="1" thickBot="1" x14ac:dyDescent="0.3">
      <c r="B339" s="829">
        <f>PRESUPUESTO!$B$21</f>
        <v>2</v>
      </c>
      <c r="C339" s="793"/>
      <c r="D339" s="793"/>
      <c r="E339" s="793"/>
      <c r="F339" s="793"/>
      <c r="G339" s="793"/>
      <c r="H339" s="830">
        <f>PRESUPUESTO!B23</f>
        <v>2.0199999999999996</v>
      </c>
      <c r="I339" s="831"/>
      <c r="J339" s="832" t="str">
        <f>PRESUPUESTO!$F$21</f>
        <v>DEMOLICIONES Y DESMONTES</v>
      </c>
      <c r="K339" s="798"/>
      <c r="L339" s="798"/>
      <c r="M339" s="798"/>
      <c r="N339" s="798"/>
      <c r="O339" s="799"/>
      <c r="P339" s="621"/>
      <c r="Q339" s="621"/>
      <c r="R339" s="833" t="str">
        <f>PRESUPUESTO!F23</f>
        <v>Desmonte de Elementos Sanitarios (Incluye retiro de material sobrante y disposición final en R.S.)</v>
      </c>
      <c r="S339" s="1020"/>
      <c r="T339" s="793"/>
      <c r="U339" s="793"/>
      <c r="V339" s="793"/>
      <c r="W339" s="793"/>
      <c r="X339" s="793"/>
      <c r="Y339" s="793"/>
      <c r="Z339" s="793"/>
      <c r="AA339" s="794"/>
    </row>
    <row r="340" spans="2:27" ht="18.75" thickBot="1" x14ac:dyDescent="0.3">
      <c r="B340" s="821" t="s">
        <v>49</v>
      </c>
      <c r="C340" s="834"/>
      <c r="D340" s="834"/>
      <c r="E340" s="834"/>
      <c r="F340" s="834"/>
      <c r="G340" s="834"/>
      <c r="H340" s="835"/>
      <c r="I340" s="835"/>
      <c r="J340" s="834"/>
      <c r="K340" s="834"/>
      <c r="L340" s="834"/>
      <c r="M340" s="834"/>
      <c r="N340" s="834"/>
      <c r="O340" s="834"/>
      <c r="P340" s="623"/>
      <c r="Q340" s="623"/>
      <c r="R340" s="837" t="s">
        <v>50</v>
      </c>
      <c r="S340" s="1021" t="s">
        <v>532</v>
      </c>
      <c r="T340" s="839" t="s">
        <v>51</v>
      </c>
      <c r="U340" s="840"/>
      <c r="V340" s="841"/>
      <c r="W340" s="842" t="s">
        <v>20</v>
      </c>
      <c r="X340" s="844" t="s">
        <v>52</v>
      </c>
      <c r="Y340" s="846" t="s">
        <v>53</v>
      </c>
      <c r="Z340" s="847"/>
      <c r="AA340" s="848"/>
    </row>
    <row r="341" spans="2:27" ht="26.25" thickBot="1" x14ac:dyDescent="0.3">
      <c r="B341" s="836"/>
      <c r="C341" s="835"/>
      <c r="D341" s="835"/>
      <c r="E341" s="835"/>
      <c r="F341" s="835"/>
      <c r="G341" s="835"/>
      <c r="H341" s="835"/>
      <c r="I341" s="835"/>
      <c r="J341" s="835"/>
      <c r="K341" s="835"/>
      <c r="L341" s="835"/>
      <c r="M341" s="835"/>
      <c r="N341" s="835"/>
      <c r="O341" s="835"/>
      <c r="P341" s="623"/>
      <c r="Q341" s="623"/>
      <c r="R341" s="838"/>
      <c r="S341" s="1022"/>
      <c r="T341" s="4" t="s">
        <v>54</v>
      </c>
      <c r="U341" s="5" t="s">
        <v>55</v>
      </c>
      <c r="V341" s="6" t="s">
        <v>56</v>
      </c>
      <c r="W341" s="843"/>
      <c r="X341" s="845"/>
      <c r="Y341" s="7" t="s">
        <v>57</v>
      </c>
      <c r="Z341" s="8" t="s">
        <v>21</v>
      </c>
      <c r="AA341" s="9" t="s">
        <v>22</v>
      </c>
    </row>
    <row r="342" spans="2:27" ht="18" x14ac:dyDescent="0.25">
      <c r="B342" s="10"/>
      <c r="C342" s="11"/>
      <c r="D342" s="11"/>
      <c r="E342" s="11"/>
      <c r="F342" s="11"/>
      <c r="G342" s="11"/>
      <c r="H342" s="11"/>
      <c r="I342" s="11"/>
      <c r="J342" s="11"/>
      <c r="K342" s="11"/>
      <c r="L342" s="11"/>
      <c r="M342" s="11"/>
      <c r="N342" s="11"/>
      <c r="O342" s="12"/>
      <c r="P342" s="629">
        <f>+H339</f>
        <v>2.0199999999999996</v>
      </c>
      <c r="Q342" s="17"/>
      <c r="R342" s="412" t="s">
        <v>356</v>
      </c>
      <c r="S342" s="625" t="s">
        <v>548</v>
      </c>
      <c r="T342" s="14"/>
      <c r="U342" s="14"/>
      <c r="V342" s="14"/>
      <c r="W342" s="14" t="s">
        <v>20</v>
      </c>
      <c r="X342" s="14">
        <f>IF(S342="","",1)</f>
        <v>1</v>
      </c>
      <c r="Y342" s="14" t="str">
        <f>IFERROR(IF(COUNT(T342:V342)=1,PRODUCT(T342:V342)*X342,""),"")</f>
        <v/>
      </c>
      <c r="Z342" s="14" t="str">
        <f>IFERROR(IF(COUNT(T342:V342)=2,PRODUCT(T342:V342)*X342,""),"")</f>
        <v/>
      </c>
      <c r="AA342" s="15" t="str">
        <f>IFERROR(IF(COUNT(T342:V342)=3,PRODUCT(T342:V342)*X342,""),"")</f>
        <v/>
      </c>
    </row>
    <row r="343" spans="2:27" ht="18" x14ac:dyDescent="0.25">
      <c r="B343" s="16"/>
      <c r="C343" s="17"/>
      <c r="D343" s="17"/>
      <c r="E343" s="17"/>
      <c r="F343" s="18"/>
      <c r="G343" s="18"/>
      <c r="H343" s="18"/>
      <c r="I343" s="18"/>
      <c r="J343" s="18"/>
      <c r="K343" s="18"/>
      <c r="L343" s="17"/>
      <c r="M343" s="17"/>
      <c r="N343" s="17"/>
      <c r="O343" s="19"/>
      <c r="P343" s="629">
        <f>+H339</f>
        <v>2.0199999999999996</v>
      </c>
      <c r="Q343" s="17"/>
      <c r="R343" s="412" t="s">
        <v>356</v>
      </c>
      <c r="S343" s="625" t="s">
        <v>439</v>
      </c>
      <c r="T343" s="20"/>
      <c r="U343" s="20"/>
      <c r="V343" s="430"/>
      <c r="W343" s="14" t="s">
        <v>20</v>
      </c>
      <c r="X343" s="14">
        <f t="shared" ref="X343:X345" si="9">IF(S343="","",1)</f>
        <v>1</v>
      </c>
      <c r="Y343" s="14" t="str">
        <f t="shared" ref="Y343:Y345" si="10">IFERROR(IF(COUNT(T343:V343)=1,PRODUCT(T343:V343)*X343,""),"")</f>
        <v/>
      </c>
      <c r="Z343" s="14" t="str">
        <f t="shared" ref="Z343:Z345" si="11">IFERROR(IF(COUNT(T343:V343)=2,PRODUCT(T343:V343)*X343,""),"")</f>
        <v/>
      </c>
      <c r="AA343" s="15" t="str">
        <f t="shared" ref="AA343:AA364" si="12">IFERROR(IF(COUNT(T343:V343)=3,PRODUCT(T343:V343)*X343,""),"")</f>
        <v/>
      </c>
    </row>
    <row r="344" spans="2:27" ht="18" x14ac:dyDescent="0.25">
      <c r="B344" s="16"/>
      <c r="C344" s="17"/>
      <c r="D344" s="17"/>
      <c r="E344" s="17"/>
      <c r="F344" s="18"/>
      <c r="G344" s="18"/>
      <c r="H344" s="18"/>
      <c r="I344" s="18"/>
      <c r="J344" s="18"/>
      <c r="K344" s="18"/>
      <c r="L344" s="17"/>
      <c r="M344" s="17"/>
      <c r="N344" s="17"/>
      <c r="O344" s="19"/>
      <c r="P344" s="629">
        <f>+H339</f>
        <v>2.0199999999999996</v>
      </c>
      <c r="Q344" s="17"/>
      <c r="R344" s="412" t="s">
        <v>356</v>
      </c>
      <c r="S344" s="625" t="s">
        <v>549</v>
      </c>
      <c r="T344" s="20"/>
      <c r="U344" s="20"/>
      <c r="V344" s="430"/>
      <c r="W344" s="14" t="s">
        <v>20</v>
      </c>
      <c r="X344" s="14">
        <f t="shared" si="9"/>
        <v>1</v>
      </c>
      <c r="Y344" s="14" t="str">
        <f t="shared" si="10"/>
        <v/>
      </c>
      <c r="Z344" s="14" t="str">
        <f t="shared" si="11"/>
        <v/>
      </c>
      <c r="AA344" s="15" t="str">
        <f t="shared" si="12"/>
        <v/>
      </c>
    </row>
    <row r="345" spans="2:27" ht="18" x14ac:dyDescent="0.25">
      <c r="B345" s="16"/>
      <c r="C345" s="17"/>
      <c r="D345" s="17"/>
      <c r="E345" s="17"/>
      <c r="F345" s="18"/>
      <c r="G345" s="18"/>
      <c r="H345" s="18"/>
      <c r="I345" s="18"/>
      <c r="J345" s="18"/>
      <c r="K345" s="18"/>
      <c r="L345" s="17"/>
      <c r="M345" s="17"/>
      <c r="N345" s="17"/>
      <c r="O345" s="19"/>
      <c r="P345" s="629">
        <f>+H339</f>
        <v>2.0199999999999996</v>
      </c>
      <c r="Q345" s="17"/>
      <c r="R345" s="412"/>
      <c r="S345" s="626"/>
      <c r="T345" s="20"/>
      <c r="U345" s="20"/>
      <c r="V345" s="430"/>
      <c r="W345" s="14" t="str">
        <f t="shared" ref="W345" si="13">IF(COUNT(T345:V345)=1,"m",IF(COUNT(T345:V345)=2,"m2",IF(COUNT(T345:V345)=3,"m3","")))</f>
        <v/>
      </c>
      <c r="X345" s="14" t="str">
        <f t="shared" si="9"/>
        <v/>
      </c>
      <c r="Y345" s="14" t="str">
        <f t="shared" si="10"/>
        <v/>
      </c>
      <c r="Z345" s="14" t="str">
        <f t="shared" si="11"/>
        <v/>
      </c>
      <c r="AA345" s="15" t="str">
        <f t="shared" si="12"/>
        <v/>
      </c>
    </row>
    <row r="346" spans="2:27" ht="18" x14ac:dyDescent="0.25">
      <c r="B346" s="16"/>
      <c r="D346" s="17"/>
      <c r="E346" s="17"/>
      <c r="F346" s="18"/>
      <c r="G346" s="18"/>
      <c r="H346" s="18"/>
      <c r="J346" s="18"/>
      <c r="K346" s="18"/>
      <c r="L346" s="17"/>
      <c r="M346" s="17"/>
      <c r="N346" s="17"/>
      <c r="O346" s="19"/>
      <c r="P346" s="629">
        <f>+H339</f>
        <v>2.0199999999999996</v>
      </c>
      <c r="Q346" s="17"/>
      <c r="R346" s="412"/>
      <c r="S346" s="625"/>
      <c r="T346" s="20"/>
      <c r="U346" s="20"/>
      <c r="V346" s="430"/>
      <c r="W346" s="14"/>
      <c r="X346" s="14"/>
      <c r="Y346" s="14"/>
      <c r="Z346" s="14"/>
      <c r="AA346" s="15" t="str">
        <f t="shared" si="12"/>
        <v/>
      </c>
    </row>
    <row r="347" spans="2:27" ht="18" x14ac:dyDescent="0.25">
      <c r="B347" s="22"/>
      <c r="C347" s="17"/>
      <c r="D347" s="18"/>
      <c r="E347" s="17"/>
      <c r="F347" s="18"/>
      <c r="G347" s="18"/>
      <c r="H347" s="18"/>
      <c r="I347" s="18"/>
      <c r="J347" s="18"/>
      <c r="K347" s="18"/>
      <c r="L347" s="17"/>
      <c r="M347" s="17"/>
      <c r="N347" s="17"/>
      <c r="O347" s="19"/>
      <c r="P347" s="629">
        <f>+H339</f>
        <v>2.0199999999999996</v>
      </c>
      <c r="Q347" s="17"/>
      <c r="R347" s="412" t="s">
        <v>361</v>
      </c>
      <c r="S347" s="625" t="s">
        <v>549</v>
      </c>
      <c r="T347" s="20"/>
      <c r="U347" s="20"/>
      <c r="V347" s="430"/>
      <c r="W347" s="14" t="s">
        <v>20</v>
      </c>
      <c r="X347" s="14">
        <f t="shared" ref="X347:X353" si="14">IF(S347="","",1)</f>
        <v>1</v>
      </c>
      <c r="Y347" s="14" t="str">
        <f t="shared" ref="Y347:Y353" si="15">IFERROR(IF(COUNT(T347:V347)=1,PRODUCT(T347:V347)*X347,""),"")</f>
        <v/>
      </c>
      <c r="Z347" s="14" t="str">
        <f t="shared" ref="Z347:Z353" si="16">IFERROR(IF(COUNT(T347:V347)=2,PRODUCT(T347:V347)*X347,""),"")</f>
        <v/>
      </c>
      <c r="AA347" s="15" t="str">
        <f t="shared" si="12"/>
        <v/>
      </c>
    </row>
    <row r="348" spans="2:27" ht="18" x14ac:dyDescent="0.25">
      <c r="B348" s="16"/>
      <c r="C348" s="17"/>
      <c r="D348" s="17"/>
      <c r="E348" s="17"/>
      <c r="F348" s="18"/>
      <c r="G348" s="18"/>
      <c r="H348" s="18"/>
      <c r="I348" s="18"/>
      <c r="J348" s="18"/>
      <c r="K348" s="18"/>
      <c r="L348" s="17"/>
      <c r="M348" s="17"/>
      <c r="N348" s="17"/>
      <c r="O348" s="19"/>
      <c r="P348" s="629">
        <f>+H339</f>
        <v>2.0199999999999996</v>
      </c>
      <c r="Q348" s="17"/>
      <c r="R348" s="412" t="s">
        <v>361</v>
      </c>
      <c r="S348" s="628" t="s">
        <v>548</v>
      </c>
      <c r="T348" s="20"/>
      <c r="U348" s="20"/>
      <c r="V348" s="430"/>
      <c r="W348" s="14" t="s">
        <v>20</v>
      </c>
      <c r="X348" s="14">
        <f t="shared" si="14"/>
        <v>1</v>
      </c>
      <c r="Y348" s="14" t="str">
        <f t="shared" si="15"/>
        <v/>
      </c>
      <c r="Z348" s="14" t="str">
        <f t="shared" si="16"/>
        <v/>
      </c>
      <c r="AA348" s="15" t="str">
        <f t="shared" si="12"/>
        <v/>
      </c>
    </row>
    <row r="349" spans="2:27" ht="18" x14ac:dyDescent="0.25">
      <c r="B349" s="16"/>
      <c r="C349" s="17"/>
      <c r="D349" s="17"/>
      <c r="E349" s="17"/>
      <c r="F349" s="17"/>
      <c r="G349" s="17"/>
      <c r="H349" s="17"/>
      <c r="I349" s="17"/>
      <c r="J349" s="17"/>
      <c r="K349" s="17"/>
      <c r="L349" s="17"/>
      <c r="M349" s="17"/>
      <c r="N349" s="17"/>
      <c r="O349" s="19"/>
      <c r="P349" s="629">
        <f>+H339</f>
        <v>2.0199999999999996</v>
      </c>
      <c r="Q349" s="17"/>
      <c r="R349" s="412"/>
      <c r="S349" s="626"/>
      <c r="T349" s="20"/>
      <c r="U349" s="20"/>
      <c r="V349" s="430"/>
      <c r="W349" s="14" t="str">
        <f t="shared" ref="W349:W353" si="17">IF(COUNT(T349:V349)=1,"m",IF(COUNT(T349:V349)=2,"m2",IF(COUNT(T349:V349)=3,"m3","")))</f>
        <v/>
      </c>
      <c r="X349" s="14" t="str">
        <f t="shared" si="14"/>
        <v/>
      </c>
      <c r="Y349" s="14" t="str">
        <f t="shared" si="15"/>
        <v/>
      </c>
      <c r="Z349" s="14" t="str">
        <f t="shared" si="16"/>
        <v/>
      </c>
      <c r="AA349" s="15" t="str">
        <f t="shared" si="12"/>
        <v/>
      </c>
    </row>
    <row r="350" spans="2:27" ht="18" x14ac:dyDescent="0.25">
      <c r="B350" s="16"/>
      <c r="C350" s="18"/>
      <c r="D350" s="17"/>
      <c r="E350" s="17"/>
      <c r="F350" s="17"/>
      <c r="G350" s="17"/>
      <c r="H350" s="17"/>
      <c r="I350" s="17"/>
      <c r="J350" s="17"/>
      <c r="K350" s="17"/>
      <c r="L350" s="17"/>
      <c r="M350" s="17"/>
      <c r="N350" s="17"/>
      <c r="O350" s="19"/>
      <c r="P350" s="629">
        <f>+H339</f>
        <v>2.0199999999999996</v>
      </c>
      <c r="Q350" s="17"/>
      <c r="R350" s="412"/>
      <c r="S350" s="625"/>
      <c r="T350" s="20"/>
      <c r="U350" s="20"/>
      <c r="V350" s="430"/>
      <c r="W350" s="14" t="str">
        <f t="shared" si="17"/>
        <v/>
      </c>
      <c r="X350" s="14" t="str">
        <f t="shared" si="14"/>
        <v/>
      </c>
      <c r="Y350" s="14" t="str">
        <f t="shared" si="15"/>
        <v/>
      </c>
      <c r="Z350" s="14" t="str">
        <f t="shared" si="16"/>
        <v/>
      </c>
      <c r="AA350" s="15" t="str">
        <f t="shared" si="12"/>
        <v/>
      </c>
    </row>
    <row r="351" spans="2:27" ht="18" x14ac:dyDescent="0.25">
      <c r="B351" s="16"/>
      <c r="C351" s="17"/>
      <c r="D351" s="17"/>
      <c r="E351" s="17"/>
      <c r="F351" s="17"/>
      <c r="G351" s="17"/>
      <c r="H351" s="17"/>
      <c r="I351" s="17"/>
      <c r="J351" s="17"/>
      <c r="K351" s="17"/>
      <c r="L351" s="17"/>
      <c r="M351" s="17"/>
      <c r="N351" s="17"/>
      <c r="O351" s="19"/>
      <c r="P351" s="629">
        <f>+H339</f>
        <v>2.0199999999999996</v>
      </c>
      <c r="Q351" s="17"/>
      <c r="R351" s="412"/>
      <c r="S351" s="625"/>
      <c r="T351" s="20"/>
      <c r="U351" s="20"/>
      <c r="V351" s="430"/>
      <c r="W351" s="14" t="str">
        <f t="shared" si="17"/>
        <v/>
      </c>
      <c r="X351" s="14" t="str">
        <f t="shared" si="14"/>
        <v/>
      </c>
      <c r="Y351" s="14" t="str">
        <f t="shared" si="15"/>
        <v/>
      </c>
      <c r="Z351" s="14" t="str">
        <f t="shared" si="16"/>
        <v/>
      </c>
      <c r="AA351" s="15" t="str">
        <f t="shared" si="12"/>
        <v/>
      </c>
    </row>
    <row r="352" spans="2:27" ht="18" x14ac:dyDescent="0.25">
      <c r="B352" s="16"/>
      <c r="C352" s="17"/>
      <c r="D352" s="17"/>
      <c r="E352" s="18"/>
      <c r="F352" s="17"/>
      <c r="G352" s="17"/>
      <c r="H352" s="17"/>
      <c r="I352" s="17"/>
      <c r="J352" s="17"/>
      <c r="K352" s="17"/>
      <c r="L352" s="17"/>
      <c r="M352" s="17"/>
      <c r="N352" s="17"/>
      <c r="O352" s="19"/>
      <c r="P352" s="629">
        <f>+H339</f>
        <v>2.0199999999999996</v>
      </c>
      <c r="Q352" s="17"/>
      <c r="R352" s="412"/>
      <c r="S352" s="625"/>
      <c r="T352" s="20"/>
      <c r="U352" s="20"/>
      <c r="V352" s="430"/>
      <c r="W352" s="14" t="str">
        <f t="shared" si="17"/>
        <v/>
      </c>
      <c r="X352" s="14" t="str">
        <f t="shared" si="14"/>
        <v/>
      </c>
      <c r="Y352" s="14" t="str">
        <f t="shared" si="15"/>
        <v/>
      </c>
      <c r="Z352" s="14" t="str">
        <f t="shared" si="16"/>
        <v/>
      </c>
      <c r="AA352" s="15" t="str">
        <f t="shared" si="12"/>
        <v/>
      </c>
    </row>
    <row r="353" spans="2:27" ht="18" x14ac:dyDescent="0.25">
      <c r="B353" s="16"/>
      <c r="C353" s="18"/>
      <c r="D353" s="18"/>
      <c r="E353" s="18"/>
      <c r="F353" s="18"/>
      <c r="G353" s="18"/>
      <c r="H353" s="18"/>
      <c r="I353" s="18"/>
      <c r="J353" s="18"/>
      <c r="K353" s="18"/>
      <c r="L353" s="18"/>
      <c r="M353" s="18"/>
      <c r="N353" s="18"/>
      <c r="O353" s="19"/>
      <c r="P353" s="629">
        <f>+H339</f>
        <v>2.0199999999999996</v>
      </c>
      <c r="Q353" s="17"/>
      <c r="R353" s="412"/>
      <c r="S353" s="625"/>
      <c r="T353" s="20"/>
      <c r="U353" s="20"/>
      <c r="V353" s="430"/>
      <c r="W353" s="14" t="str">
        <f t="shared" si="17"/>
        <v/>
      </c>
      <c r="X353" s="14" t="str">
        <f t="shared" si="14"/>
        <v/>
      </c>
      <c r="Y353" s="14" t="str">
        <f t="shared" si="15"/>
        <v/>
      </c>
      <c r="Z353" s="14" t="str">
        <f t="shared" si="16"/>
        <v/>
      </c>
      <c r="AA353" s="15" t="str">
        <f t="shared" si="12"/>
        <v/>
      </c>
    </row>
    <row r="354" spans="2:27" ht="18" x14ac:dyDescent="0.25">
      <c r="B354" s="16"/>
      <c r="C354" s="17"/>
      <c r="D354" s="24"/>
      <c r="E354" s="17"/>
      <c r="F354" s="17"/>
      <c r="G354" s="17"/>
      <c r="H354" s="17"/>
      <c r="I354" s="17"/>
      <c r="J354" s="18"/>
      <c r="K354" s="17"/>
      <c r="L354" s="17"/>
      <c r="M354" s="17"/>
      <c r="N354" s="17"/>
      <c r="O354" s="19"/>
      <c r="P354" s="629">
        <f>+H339</f>
        <v>2.0199999999999996</v>
      </c>
      <c r="Q354" s="17"/>
      <c r="R354" s="412"/>
      <c r="S354" s="625"/>
      <c r="T354" s="20"/>
      <c r="U354" s="20"/>
      <c r="V354" s="430"/>
      <c r="W354" s="14"/>
      <c r="X354" s="14"/>
      <c r="Y354" s="14"/>
      <c r="Z354" s="14"/>
      <c r="AA354" s="15" t="str">
        <f t="shared" si="12"/>
        <v/>
      </c>
    </row>
    <row r="355" spans="2:27" ht="18" x14ac:dyDescent="0.25">
      <c r="B355" s="16"/>
      <c r="C355" s="18"/>
      <c r="D355" s="17"/>
      <c r="E355" s="17"/>
      <c r="F355" s="17"/>
      <c r="G355" s="17"/>
      <c r="H355" s="18"/>
      <c r="I355" s="18"/>
      <c r="J355" s="17"/>
      <c r="K355" s="18"/>
      <c r="L355" s="17"/>
      <c r="M355" s="17"/>
      <c r="N355" s="17"/>
      <c r="O355" s="19"/>
      <c r="P355" s="629">
        <f>+H339</f>
        <v>2.0199999999999996</v>
      </c>
      <c r="Q355" s="17"/>
      <c r="R355" s="412" t="s">
        <v>362</v>
      </c>
      <c r="S355" s="625" t="s">
        <v>548</v>
      </c>
      <c r="T355" s="20"/>
      <c r="U355" s="20"/>
      <c r="V355" s="430"/>
      <c r="W355" s="14" t="s">
        <v>20</v>
      </c>
      <c r="X355" s="14">
        <f t="shared" ref="X355:X364" si="18">IF(S355="","",1)</f>
        <v>1</v>
      </c>
      <c r="Y355" s="14" t="str">
        <f t="shared" ref="Y355:Y364" si="19">IFERROR(IF(COUNT(T355:V355)=1,PRODUCT(T355:V355)*X355,""),"")</f>
        <v/>
      </c>
      <c r="Z355" s="14" t="str">
        <f t="shared" ref="Z355:Z364" si="20">IFERROR(IF(COUNT(T355:V355)=2,PRODUCT(T355:V355)*X355,""),"")</f>
        <v/>
      </c>
      <c r="AA355" s="15" t="str">
        <f t="shared" si="12"/>
        <v/>
      </c>
    </row>
    <row r="356" spans="2:27" ht="18" x14ac:dyDescent="0.25">
      <c r="B356" s="16"/>
      <c r="C356" s="17"/>
      <c r="D356" s="17"/>
      <c r="E356" s="17"/>
      <c r="F356" s="17"/>
      <c r="G356" s="17"/>
      <c r="H356" s="17"/>
      <c r="I356" s="17"/>
      <c r="J356" s="17"/>
      <c r="K356" s="17"/>
      <c r="L356" s="17"/>
      <c r="M356" s="17"/>
      <c r="N356" s="17"/>
      <c r="O356" s="19"/>
      <c r="P356" s="629">
        <f>+H339</f>
        <v>2.0199999999999996</v>
      </c>
      <c r="Q356" s="17"/>
      <c r="R356" s="412" t="s">
        <v>362</v>
      </c>
      <c r="S356" s="628" t="s">
        <v>549</v>
      </c>
      <c r="T356" s="20"/>
      <c r="U356" s="20"/>
      <c r="V356" s="430"/>
      <c r="W356" s="14" t="s">
        <v>20</v>
      </c>
      <c r="X356" s="14">
        <f t="shared" si="18"/>
        <v>1</v>
      </c>
      <c r="Y356" s="14" t="str">
        <f t="shared" si="19"/>
        <v/>
      </c>
      <c r="Z356" s="14" t="str">
        <f t="shared" si="20"/>
        <v/>
      </c>
      <c r="AA356" s="15" t="str">
        <f t="shared" si="12"/>
        <v/>
      </c>
    </row>
    <row r="357" spans="2:27" ht="18" x14ac:dyDescent="0.25">
      <c r="B357" s="16"/>
      <c r="C357" s="17"/>
      <c r="D357" s="17"/>
      <c r="E357" s="17"/>
      <c r="F357" s="17"/>
      <c r="G357" s="17"/>
      <c r="H357" s="17"/>
      <c r="I357" s="17"/>
      <c r="J357" s="17"/>
      <c r="K357" s="17"/>
      <c r="L357" s="17"/>
      <c r="M357" s="17"/>
      <c r="N357" s="17"/>
      <c r="O357" s="19"/>
      <c r="P357" s="629">
        <f>+H339</f>
        <v>2.0199999999999996</v>
      </c>
      <c r="Q357" s="17"/>
      <c r="R357" s="412"/>
      <c r="S357" s="626"/>
      <c r="T357" s="20"/>
      <c r="U357" s="20"/>
      <c r="V357" s="430"/>
      <c r="W357" s="14" t="str">
        <f t="shared" ref="W357:W364" si="21">IF(COUNT(T357:V357)=1,"m",IF(COUNT(T357:V357)=2,"m2",IF(COUNT(T357:V357)=3,"m3","")))</f>
        <v/>
      </c>
      <c r="X357" s="14" t="str">
        <f t="shared" si="18"/>
        <v/>
      </c>
      <c r="Y357" s="14" t="str">
        <f t="shared" si="19"/>
        <v/>
      </c>
      <c r="Z357" s="14" t="str">
        <f t="shared" si="20"/>
        <v/>
      </c>
      <c r="AA357" s="15" t="str">
        <f t="shared" si="12"/>
        <v/>
      </c>
    </row>
    <row r="358" spans="2:27" ht="18" x14ac:dyDescent="0.25">
      <c r="B358" s="16"/>
      <c r="D358" s="17"/>
      <c r="E358" s="17"/>
      <c r="F358" s="17"/>
      <c r="G358" s="17"/>
      <c r="H358" s="17"/>
      <c r="I358" s="17"/>
      <c r="J358" s="17"/>
      <c r="K358" s="17"/>
      <c r="L358" s="17"/>
      <c r="M358" s="17"/>
      <c r="N358" s="17"/>
      <c r="O358" s="19"/>
      <c r="P358" s="629">
        <f>+H339</f>
        <v>2.0199999999999996</v>
      </c>
      <c r="Q358" s="17"/>
      <c r="R358" s="412"/>
      <c r="S358" s="626"/>
      <c r="T358" s="20"/>
      <c r="U358" s="20"/>
      <c r="V358" s="20"/>
      <c r="W358" s="14" t="str">
        <f t="shared" si="21"/>
        <v/>
      </c>
      <c r="X358" s="14" t="str">
        <f t="shared" si="18"/>
        <v/>
      </c>
      <c r="Y358" s="14" t="str">
        <f t="shared" si="19"/>
        <v/>
      </c>
      <c r="Z358" s="14" t="str">
        <f t="shared" si="20"/>
        <v/>
      </c>
      <c r="AA358" s="15" t="str">
        <f t="shared" si="12"/>
        <v/>
      </c>
    </row>
    <row r="359" spans="2:27" ht="18" x14ac:dyDescent="0.25">
      <c r="B359" s="16"/>
      <c r="C359" s="17"/>
      <c r="D359" s="17"/>
      <c r="E359" s="17"/>
      <c r="F359" s="17"/>
      <c r="G359" s="17"/>
      <c r="H359" s="17"/>
      <c r="I359" s="17"/>
      <c r="J359" s="17"/>
      <c r="K359" s="17"/>
      <c r="L359" s="17"/>
      <c r="M359" s="17"/>
      <c r="N359" s="17"/>
      <c r="O359" s="19"/>
      <c r="P359" s="629">
        <f>+H339</f>
        <v>2.0199999999999996</v>
      </c>
      <c r="Q359" s="17"/>
      <c r="R359" s="412"/>
      <c r="S359" s="626"/>
      <c r="T359" s="20"/>
      <c r="U359" s="20"/>
      <c r="V359" s="430"/>
      <c r="W359" s="14" t="str">
        <f t="shared" si="21"/>
        <v/>
      </c>
      <c r="X359" s="14" t="str">
        <f t="shared" si="18"/>
        <v/>
      </c>
      <c r="Y359" s="14" t="str">
        <f t="shared" si="19"/>
        <v/>
      </c>
      <c r="Z359" s="14" t="str">
        <f t="shared" si="20"/>
        <v/>
      </c>
      <c r="AA359" s="15" t="str">
        <f t="shared" si="12"/>
        <v/>
      </c>
    </row>
    <row r="360" spans="2:27" ht="18" x14ac:dyDescent="0.25">
      <c r="B360" s="16"/>
      <c r="C360" s="17"/>
      <c r="D360" s="17"/>
      <c r="E360" s="17"/>
      <c r="F360" s="17"/>
      <c r="G360" s="17"/>
      <c r="H360" s="17"/>
      <c r="I360" s="17"/>
      <c r="J360" s="17"/>
      <c r="K360" s="17"/>
      <c r="L360" s="17"/>
      <c r="M360" s="17"/>
      <c r="N360" s="17"/>
      <c r="O360" s="19"/>
      <c r="P360" s="629">
        <f>+H339</f>
        <v>2.0199999999999996</v>
      </c>
      <c r="Q360" s="17"/>
      <c r="R360" s="412"/>
      <c r="S360" s="626"/>
      <c r="T360" s="20"/>
      <c r="U360" s="20"/>
      <c r="V360" s="430"/>
      <c r="W360" s="14" t="str">
        <f t="shared" si="21"/>
        <v/>
      </c>
      <c r="X360" s="14" t="str">
        <f t="shared" si="18"/>
        <v/>
      </c>
      <c r="Y360" s="14" t="str">
        <f t="shared" si="19"/>
        <v/>
      </c>
      <c r="Z360" s="14" t="str">
        <f t="shared" si="20"/>
        <v/>
      </c>
      <c r="AA360" s="15" t="str">
        <f t="shared" si="12"/>
        <v/>
      </c>
    </row>
    <row r="361" spans="2:27" ht="18" x14ac:dyDescent="0.25">
      <c r="B361" s="16"/>
      <c r="C361" s="17"/>
      <c r="D361" s="17"/>
      <c r="E361" s="17"/>
      <c r="F361" s="17"/>
      <c r="G361" s="17"/>
      <c r="H361" s="17"/>
      <c r="I361" s="17"/>
      <c r="J361" s="17"/>
      <c r="K361" s="17"/>
      <c r="L361" s="17"/>
      <c r="M361" s="17"/>
      <c r="N361" s="17"/>
      <c r="O361" s="19"/>
      <c r="P361" s="629">
        <f>+H339</f>
        <v>2.0199999999999996</v>
      </c>
      <c r="Q361" s="17"/>
      <c r="R361" s="21"/>
      <c r="S361" s="626"/>
      <c r="T361" s="20"/>
      <c r="U361" s="20"/>
      <c r="V361" s="430"/>
      <c r="W361" s="14" t="str">
        <f t="shared" si="21"/>
        <v/>
      </c>
      <c r="X361" s="14" t="str">
        <f t="shared" si="18"/>
        <v/>
      </c>
      <c r="Y361" s="14" t="str">
        <f t="shared" si="19"/>
        <v/>
      </c>
      <c r="Z361" s="14" t="str">
        <f t="shared" si="20"/>
        <v/>
      </c>
      <c r="AA361" s="15" t="str">
        <f t="shared" si="12"/>
        <v/>
      </c>
    </row>
    <row r="362" spans="2:27" ht="18" x14ac:dyDescent="0.25">
      <c r="B362" s="16"/>
      <c r="C362" s="17"/>
      <c r="D362" s="17"/>
      <c r="E362" s="17"/>
      <c r="F362" s="17"/>
      <c r="G362" s="17"/>
      <c r="H362" s="17"/>
      <c r="I362" s="17"/>
      <c r="J362" s="17"/>
      <c r="K362" s="17"/>
      <c r="L362" s="17"/>
      <c r="M362" s="17"/>
      <c r="N362" s="17"/>
      <c r="O362" s="19"/>
      <c r="P362" s="629">
        <f>+H339</f>
        <v>2.0199999999999996</v>
      </c>
      <c r="Q362" s="17"/>
      <c r="R362" s="26"/>
      <c r="S362" s="626"/>
      <c r="T362" s="20"/>
      <c r="U362" s="20"/>
      <c r="V362" s="430"/>
      <c r="W362" s="14" t="str">
        <f t="shared" si="21"/>
        <v/>
      </c>
      <c r="X362" s="14" t="str">
        <f t="shared" si="18"/>
        <v/>
      </c>
      <c r="Y362" s="14" t="str">
        <f t="shared" si="19"/>
        <v/>
      </c>
      <c r="Z362" s="14" t="str">
        <f t="shared" si="20"/>
        <v/>
      </c>
      <c r="AA362" s="15" t="str">
        <f t="shared" si="12"/>
        <v/>
      </c>
    </row>
    <row r="363" spans="2:27" ht="18" x14ac:dyDescent="0.25">
      <c r="B363" s="16"/>
      <c r="C363" s="17"/>
      <c r="D363" s="17"/>
      <c r="E363" s="17"/>
      <c r="F363" s="17"/>
      <c r="G363" s="17"/>
      <c r="H363" s="17"/>
      <c r="I363" s="17"/>
      <c r="J363" s="17"/>
      <c r="K363" s="17"/>
      <c r="L363" s="17"/>
      <c r="M363" s="17"/>
      <c r="N363" s="17"/>
      <c r="O363" s="19"/>
      <c r="P363" s="629">
        <f>+H339</f>
        <v>2.0199999999999996</v>
      </c>
      <c r="Q363" s="17"/>
      <c r="R363" s="26"/>
      <c r="S363" s="626"/>
      <c r="T363" s="20"/>
      <c r="U363" s="20"/>
      <c r="V363" s="430"/>
      <c r="W363" s="14" t="str">
        <f t="shared" si="21"/>
        <v/>
      </c>
      <c r="X363" s="14" t="str">
        <f t="shared" si="18"/>
        <v/>
      </c>
      <c r="Y363" s="14" t="str">
        <f t="shared" si="19"/>
        <v/>
      </c>
      <c r="Z363" s="14" t="str">
        <f t="shared" si="20"/>
        <v/>
      </c>
      <c r="AA363" s="15" t="str">
        <f t="shared" si="12"/>
        <v/>
      </c>
    </row>
    <row r="364" spans="2:27" ht="18.75" thickBot="1" x14ac:dyDescent="0.3">
      <c r="B364" s="27"/>
      <c r="C364" s="28"/>
      <c r="D364" s="29"/>
      <c r="E364" s="28"/>
      <c r="F364" s="29"/>
      <c r="G364" s="29"/>
      <c r="H364" s="29"/>
      <c r="I364" s="29"/>
      <c r="J364" s="29"/>
      <c r="K364" s="29"/>
      <c r="L364" s="29"/>
      <c r="M364" s="29"/>
      <c r="N364" s="29"/>
      <c r="O364" s="30"/>
      <c r="P364" s="629">
        <f>+H339</f>
        <v>2.0199999999999996</v>
      </c>
      <c r="Q364" s="17"/>
      <c r="R364" s="630"/>
      <c r="S364" s="636"/>
      <c r="T364" s="33"/>
      <c r="U364" s="33"/>
      <c r="V364" s="631"/>
      <c r="W364" s="34" t="str">
        <f t="shared" si="21"/>
        <v/>
      </c>
      <c r="X364" s="34" t="str">
        <f t="shared" si="18"/>
        <v/>
      </c>
      <c r="Y364" s="14" t="str">
        <f t="shared" si="19"/>
        <v/>
      </c>
      <c r="Z364" s="14" t="str">
        <f t="shared" si="20"/>
        <v/>
      </c>
      <c r="AA364" s="15" t="str">
        <f t="shared" si="12"/>
        <v/>
      </c>
    </row>
    <row r="365" spans="2:27" ht="18.75" thickBot="1" x14ac:dyDescent="0.3">
      <c r="B365" s="786"/>
      <c r="C365" s="787"/>
      <c r="D365" s="787"/>
      <c r="E365" s="787"/>
      <c r="F365" s="787"/>
      <c r="G365" s="787"/>
      <c r="H365" s="787"/>
      <c r="I365" s="787"/>
      <c r="J365" s="787"/>
      <c r="K365" s="787"/>
      <c r="L365" s="787"/>
      <c r="M365" s="787"/>
      <c r="N365" s="787"/>
      <c r="O365" s="787"/>
      <c r="P365" s="428"/>
      <c r="Q365" s="629">
        <f>+H339</f>
        <v>2.0199999999999996</v>
      </c>
      <c r="R365" s="1024" t="s">
        <v>58</v>
      </c>
      <c r="S365" s="1025"/>
      <c r="T365" s="1027"/>
      <c r="U365" s="1024" t="s">
        <v>53</v>
      </c>
      <c r="V365" s="1027"/>
      <c r="W365" s="1027"/>
      <c r="X365" s="1026"/>
      <c r="Y365" s="36"/>
      <c r="Z365" s="37"/>
      <c r="AA365" s="38">
        <f>SUM(X342:X364)</f>
        <v>7</v>
      </c>
    </row>
    <row r="366" spans="2:27" ht="17.25" thickBot="1" x14ac:dyDescent="0.3">
      <c r="B366" s="792" t="s">
        <v>59</v>
      </c>
      <c r="C366" s="793"/>
      <c r="D366" s="793"/>
      <c r="E366" s="793"/>
      <c r="F366" s="793"/>
      <c r="G366" s="793"/>
      <c r="H366" s="793"/>
      <c r="I366" s="794"/>
      <c r="J366" s="792" t="s">
        <v>60</v>
      </c>
      <c r="K366" s="793"/>
      <c r="L366" s="793"/>
      <c r="M366" s="793"/>
      <c r="N366" s="793"/>
      <c r="O366" s="793"/>
      <c r="P366" s="793"/>
      <c r="Q366" s="793"/>
      <c r="R366" s="1028"/>
      <c r="S366" s="634"/>
      <c r="T366" s="39"/>
      <c r="U366" s="40"/>
      <c r="V366" s="40"/>
      <c r="W366" s="40"/>
      <c r="X366" s="40"/>
      <c r="Y366" s="40"/>
      <c r="Z366" s="40"/>
      <c r="AA366" s="41"/>
    </row>
    <row r="367" spans="2:27" ht="21" thickBot="1" x14ac:dyDescent="0.3">
      <c r="B367" s="795"/>
      <c r="C367" s="787"/>
      <c r="D367" s="787"/>
      <c r="E367" s="787"/>
      <c r="F367" s="787"/>
      <c r="G367" s="787"/>
      <c r="H367" s="787"/>
      <c r="I367" s="796"/>
      <c r="J367" s="795"/>
      <c r="K367" s="787"/>
      <c r="L367" s="787"/>
      <c r="M367" s="787"/>
      <c r="N367" s="787"/>
      <c r="O367" s="787"/>
      <c r="P367" s="787"/>
      <c r="Q367" s="787"/>
      <c r="R367" s="796"/>
      <c r="S367" s="635"/>
      <c r="T367" s="797" t="s">
        <v>61</v>
      </c>
      <c r="U367" s="798"/>
      <c r="V367" s="798"/>
      <c r="W367" s="798"/>
      <c r="X367" s="798"/>
      <c r="Y367" s="798"/>
      <c r="Z367" s="799"/>
      <c r="AA367" s="42">
        <f>AA365</f>
        <v>7</v>
      </c>
    </row>
    <row r="369" spans="2:27" ht="15.75" thickBot="1" x14ac:dyDescent="0.3"/>
    <row r="370" spans="2:27" x14ac:dyDescent="0.25">
      <c r="B370" s="800"/>
      <c r="C370" s="793"/>
      <c r="D370" s="793"/>
      <c r="E370" s="793"/>
      <c r="F370" s="793"/>
      <c r="G370" s="803" t="s">
        <v>42</v>
      </c>
      <c r="H370" s="793"/>
      <c r="I370" s="793"/>
      <c r="J370" s="793"/>
      <c r="K370" s="793"/>
      <c r="L370" s="793"/>
      <c r="M370" s="793"/>
      <c r="N370" s="793"/>
      <c r="O370" s="793"/>
      <c r="P370" s="793"/>
      <c r="Q370" s="793"/>
      <c r="R370" s="793"/>
      <c r="S370" s="793"/>
      <c r="T370" s="793"/>
      <c r="U370" s="804" t="s">
        <v>1</v>
      </c>
      <c r="V370" s="805"/>
      <c r="W370" s="805"/>
      <c r="X370" s="806"/>
      <c r="Y370" s="807" t="s">
        <v>43</v>
      </c>
      <c r="Z370" s="805"/>
      <c r="AA370" s="808"/>
    </row>
    <row r="371" spans="2:27" x14ac:dyDescent="0.25">
      <c r="B371" s="801"/>
      <c r="C371" s="802"/>
      <c r="D371" s="802"/>
      <c r="E371" s="802"/>
      <c r="F371" s="802"/>
      <c r="G371" s="801"/>
      <c r="H371" s="802"/>
      <c r="I371" s="802"/>
      <c r="J371" s="802"/>
      <c r="K371" s="802"/>
      <c r="L371" s="802"/>
      <c r="M371" s="802"/>
      <c r="N371" s="802"/>
      <c r="O371" s="802"/>
      <c r="P371" s="802"/>
      <c r="Q371" s="802"/>
      <c r="R371" s="802"/>
      <c r="S371" s="802"/>
      <c r="T371" s="802"/>
      <c r="U371" s="809" t="s">
        <v>3</v>
      </c>
      <c r="V371" s="810"/>
      <c r="W371" s="810"/>
      <c r="X371" s="811"/>
      <c r="Y371" s="812">
        <v>1</v>
      </c>
      <c r="Z371" s="810"/>
      <c r="AA371" s="813"/>
    </row>
    <row r="372" spans="2:27" ht="15.75" thickBot="1" x14ac:dyDescent="0.3">
      <c r="B372" s="795"/>
      <c r="C372" s="787"/>
      <c r="D372" s="787"/>
      <c r="E372" s="787"/>
      <c r="F372" s="787"/>
      <c r="G372" s="795"/>
      <c r="H372" s="787"/>
      <c r="I372" s="787"/>
      <c r="J372" s="787"/>
      <c r="K372" s="787"/>
      <c r="L372" s="787"/>
      <c r="M372" s="787"/>
      <c r="N372" s="787"/>
      <c r="O372" s="787"/>
      <c r="P372" s="787"/>
      <c r="Q372" s="787"/>
      <c r="R372" s="787"/>
      <c r="S372" s="787"/>
      <c r="T372" s="787"/>
      <c r="U372" s="814" t="s">
        <v>4</v>
      </c>
      <c r="V372" s="815"/>
      <c r="W372" s="815"/>
      <c r="X372" s="816"/>
      <c r="Y372" s="817">
        <v>44236</v>
      </c>
      <c r="Z372" s="818"/>
      <c r="AA372" s="819"/>
    </row>
    <row r="373" spans="2:27" ht="15" customHeight="1" x14ac:dyDescent="0.25">
      <c r="B373" s="820" t="s">
        <v>44</v>
      </c>
      <c r="C373" s="793"/>
      <c r="D373" s="793"/>
      <c r="E373" s="793"/>
      <c r="F373" s="794"/>
      <c r="G373"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373" s="822"/>
      <c r="I373" s="822"/>
      <c r="J373" s="822"/>
      <c r="K373" s="822"/>
      <c r="L373" s="822"/>
      <c r="M373" s="822"/>
      <c r="N373" s="822"/>
      <c r="O373" s="822"/>
      <c r="P373" s="822"/>
      <c r="Q373" s="822"/>
      <c r="R373" s="822"/>
      <c r="S373" s="822"/>
      <c r="T373" s="822"/>
      <c r="U373" s="822"/>
      <c r="V373" s="822"/>
      <c r="W373" s="822"/>
      <c r="X373" s="822"/>
      <c r="Y373" s="822"/>
      <c r="Z373" s="822"/>
      <c r="AA373" s="823"/>
    </row>
    <row r="374" spans="2:27" ht="15.75" customHeight="1" thickBot="1" x14ac:dyDescent="0.3">
      <c r="B374" s="795"/>
      <c r="C374" s="787"/>
      <c r="D374" s="787"/>
      <c r="E374" s="787"/>
      <c r="F374" s="796"/>
      <c r="G374" s="824"/>
      <c r="H374" s="825"/>
      <c r="I374" s="825"/>
      <c r="J374" s="825"/>
      <c r="K374" s="825"/>
      <c r="L374" s="825"/>
      <c r="M374" s="825"/>
      <c r="N374" s="825"/>
      <c r="O374" s="825"/>
      <c r="P374" s="825"/>
      <c r="Q374" s="825"/>
      <c r="R374" s="825"/>
      <c r="S374" s="825"/>
      <c r="T374" s="825"/>
      <c r="U374" s="825"/>
      <c r="V374" s="825"/>
      <c r="W374" s="825"/>
      <c r="X374" s="825"/>
      <c r="Y374" s="825"/>
      <c r="Z374" s="825"/>
      <c r="AA374" s="826"/>
    </row>
    <row r="375" spans="2:27" ht="18.75" thickBot="1" x14ac:dyDescent="0.3">
      <c r="B375" s="827" t="s">
        <v>46</v>
      </c>
      <c r="C375" s="798"/>
      <c r="D375" s="798"/>
      <c r="E375" s="798"/>
      <c r="F375" s="798"/>
      <c r="G375" s="798"/>
      <c r="H375" s="822" t="s">
        <v>47</v>
      </c>
      <c r="I375" s="793"/>
      <c r="J375" s="828"/>
      <c r="K375" s="798"/>
      <c r="L375" s="798"/>
      <c r="M375" s="798"/>
      <c r="N375" s="798"/>
      <c r="O375" s="798"/>
      <c r="P375" s="622"/>
      <c r="Q375" s="622"/>
      <c r="R375" s="828" t="s">
        <v>48</v>
      </c>
      <c r="S375" s="828"/>
      <c r="T375" s="798"/>
      <c r="U375" s="798"/>
      <c r="V375" s="798"/>
      <c r="W375" s="798"/>
      <c r="X375" s="798"/>
      <c r="Y375" s="798"/>
      <c r="Z375" s="798"/>
      <c r="AA375" s="799"/>
    </row>
    <row r="376" spans="2:27" ht="33" customHeight="1" thickBot="1" x14ac:dyDescent="0.3">
      <c r="B376" s="829">
        <f>PRESUPUESTO!$B$21</f>
        <v>2</v>
      </c>
      <c r="C376" s="793"/>
      <c r="D376" s="793"/>
      <c r="E376" s="793"/>
      <c r="F376" s="793"/>
      <c r="G376" s="793"/>
      <c r="H376" s="830">
        <f>PRESUPUESTO!B24</f>
        <v>2.0299999999999994</v>
      </c>
      <c r="I376" s="831"/>
      <c r="J376" s="832" t="str">
        <f>PRESUPUESTO!$F$21</f>
        <v>DEMOLICIONES Y DESMONTES</v>
      </c>
      <c r="K376" s="798"/>
      <c r="L376" s="798"/>
      <c r="M376" s="798"/>
      <c r="N376" s="798"/>
      <c r="O376" s="799"/>
      <c r="P376" s="621"/>
      <c r="Q376" s="621"/>
      <c r="R376" s="833" t="str">
        <f>PRESUPUESTO!F24</f>
        <v>DESMONTE PUERTAS CON MARCOS (INC. RETIRO DE SOBR.)</v>
      </c>
      <c r="S376" s="1020"/>
      <c r="T376" s="793"/>
      <c r="U376" s="793"/>
      <c r="V376" s="793"/>
      <c r="W376" s="793"/>
      <c r="X376" s="793"/>
      <c r="Y376" s="793"/>
      <c r="Z376" s="793"/>
      <c r="AA376" s="794"/>
    </row>
    <row r="377" spans="2:27" ht="18.75" thickBot="1" x14ac:dyDescent="0.3">
      <c r="B377" s="821" t="s">
        <v>49</v>
      </c>
      <c r="C377" s="834"/>
      <c r="D377" s="834"/>
      <c r="E377" s="834"/>
      <c r="F377" s="834"/>
      <c r="G377" s="834"/>
      <c r="H377" s="835"/>
      <c r="I377" s="835"/>
      <c r="J377" s="834"/>
      <c r="K377" s="834"/>
      <c r="L377" s="834"/>
      <c r="M377" s="834"/>
      <c r="N377" s="834"/>
      <c r="O377" s="834"/>
      <c r="P377" s="623"/>
      <c r="Q377" s="623"/>
      <c r="R377" s="837" t="s">
        <v>50</v>
      </c>
      <c r="S377" s="1030" t="s">
        <v>532</v>
      </c>
      <c r="T377" s="1029" t="s">
        <v>51</v>
      </c>
      <c r="U377" s="840"/>
      <c r="V377" s="841"/>
      <c r="W377" s="842" t="s">
        <v>20</v>
      </c>
      <c r="X377" s="844" t="s">
        <v>52</v>
      </c>
      <c r="Y377" s="846" t="s">
        <v>53</v>
      </c>
      <c r="Z377" s="847"/>
      <c r="AA377" s="848"/>
    </row>
    <row r="378" spans="2:27" ht="26.25" thickBot="1" x14ac:dyDescent="0.3">
      <c r="B378" s="836"/>
      <c r="C378" s="835"/>
      <c r="D378" s="835"/>
      <c r="E378" s="835"/>
      <c r="F378" s="835"/>
      <c r="G378" s="835"/>
      <c r="H378" s="835"/>
      <c r="I378" s="835"/>
      <c r="J378" s="835"/>
      <c r="K378" s="835"/>
      <c r="L378" s="835"/>
      <c r="M378" s="835"/>
      <c r="N378" s="835"/>
      <c r="O378" s="835"/>
      <c r="P378" s="623"/>
      <c r="Q378" s="623"/>
      <c r="R378" s="838"/>
      <c r="S378" s="1031"/>
      <c r="T378" s="645" t="s">
        <v>54</v>
      </c>
      <c r="U378" s="5" t="s">
        <v>55</v>
      </c>
      <c r="V378" s="6" t="s">
        <v>56</v>
      </c>
      <c r="W378" s="843"/>
      <c r="X378" s="845"/>
      <c r="Y378" s="7" t="s">
        <v>57</v>
      </c>
      <c r="Z378" s="8" t="s">
        <v>21</v>
      </c>
      <c r="AA378" s="9" t="s">
        <v>22</v>
      </c>
    </row>
    <row r="379" spans="2:27" ht="18" x14ac:dyDescent="0.25">
      <c r="B379" s="10"/>
      <c r="C379" s="11"/>
      <c r="D379" s="11"/>
      <c r="E379" s="11"/>
      <c r="F379" s="11"/>
      <c r="G379" s="11"/>
      <c r="H379" s="11"/>
      <c r="I379" s="11"/>
      <c r="J379" s="11"/>
      <c r="K379" s="11"/>
      <c r="L379" s="11"/>
      <c r="M379" s="11"/>
      <c r="N379" s="11"/>
      <c r="O379" s="12"/>
      <c r="P379" s="629">
        <f>+H376</f>
        <v>2.0299999999999994</v>
      </c>
      <c r="Q379" s="17"/>
      <c r="R379" s="412" t="s">
        <v>356</v>
      </c>
      <c r="S379" s="625" t="s">
        <v>372</v>
      </c>
      <c r="T379" s="14"/>
      <c r="U379" s="14"/>
      <c r="V379" s="14"/>
      <c r="W379" s="14" t="s">
        <v>20</v>
      </c>
      <c r="X379" s="14">
        <f>IF(S379="","",1)</f>
        <v>1</v>
      </c>
      <c r="Y379" s="14" t="str">
        <f>IFERROR(IF(COUNT(T379:V379)=1,PRODUCT(T379:V379)*X379,""),"")</f>
        <v/>
      </c>
      <c r="Z379" s="14" t="str">
        <f>IFERROR(IF(COUNT(T379:V379)=2,PRODUCT(T379:V379)*X379,""),"")</f>
        <v/>
      </c>
      <c r="AA379" s="15" t="str">
        <f>IFERROR(IF(COUNT(T379:V379)=3,PRODUCT(T379:V379)*X379,""),"")</f>
        <v/>
      </c>
    </row>
    <row r="380" spans="2:27" ht="18" x14ac:dyDescent="0.25">
      <c r="B380" s="16"/>
      <c r="C380" s="17"/>
      <c r="D380" s="17"/>
      <c r="E380" s="17"/>
      <c r="F380" s="18"/>
      <c r="G380" s="18"/>
      <c r="H380" s="18"/>
      <c r="I380" s="18"/>
      <c r="J380" s="18"/>
      <c r="K380" s="18"/>
      <c r="L380" s="17"/>
      <c r="M380" s="17"/>
      <c r="N380" s="17"/>
      <c r="O380" s="19"/>
      <c r="P380" s="629">
        <f>+H376</f>
        <v>2.0299999999999994</v>
      </c>
      <c r="Q380" s="17"/>
      <c r="R380" s="412" t="s">
        <v>356</v>
      </c>
      <c r="S380" s="625" t="s">
        <v>550</v>
      </c>
      <c r="T380" s="20"/>
      <c r="U380" s="20"/>
      <c r="V380" s="430"/>
      <c r="W380" s="14" t="s">
        <v>20</v>
      </c>
      <c r="X380" s="14">
        <f t="shared" ref="X380:X382" si="22">IF(S380="","",1)</f>
        <v>1</v>
      </c>
      <c r="Y380" s="14" t="str">
        <f t="shared" ref="Y380:Y382" si="23">IFERROR(IF(COUNT(T380:V380)=1,PRODUCT(T380:V380)*X380,""),"")</f>
        <v/>
      </c>
      <c r="Z380" s="14" t="str">
        <f t="shared" ref="Z380:Z382" si="24">IFERROR(IF(COUNT(T380:V380)=2,PRODUCT(T380:V380)*X380,""),"")</f>
        <v/>
      </c>
      <c r="AA380" s="15" t="str">
        <f t="shared" ref="AA380:AA401" si="25">IFERROR(IF(COUNT(T380:V380)=3,PRODUCT(T380:V380)*X380,""),"")</f>
        <v/>
      </c>
    </row>
    <row r="381" spans="2:27" ht="18" x14ac:dyDescent="0.25">
      <c r="B381" s="16"/>
      <c r="C381" s="17"/>
      <c r="D381" s="17"/>
      <c r="E381" s="17"/>
      <c r="F381" s="18"/>
      <c r="G381" s="18"/>
      <c r="H381" s="18"/>
      <c r="I381" s="18"/>
      <c r="J381" s="18"/>
      <c r="K381" s="18"/>
      <c r="L381" s="17"/>
      <c r="M381" s="17"/>
      <c r="N381" s="17"/>
      <c r="O381" s="19"/>
      <c r="P381" s="629">
        <f>+H376</f>
        <v>2.0299999999999994</v>
      </c>
      <c r="Q381" s="17"/>
      <c r="R381" s="412"/>
      <c r="S381" s="625"/>
      <c r="T381" s="20"/>
      <c r="U381" s="20"/>
      <c r="V381" s="430"/>
      <c r="W381" s="14"/>
      <c r="X381" s="14" t="str">
        <f t="shared" si="22"/>
        <v/>
      </c>
      <c r="Y381" s="14" t="str">
        <f t="shared" si="23"/>
        <v/>
      </c>
      <c r="Z381" s="14" t="str">
        <f t="shared" si="24"/>
        <v/>
      </c>
      <c r="AA381" s="15" t="str">
        <f t="shared" si="25"/>
        <v/>
      </c>
    </row>
    <row r="382" spans="2:27" ht="18" x14ac:dyDescent="0.25">
      <c r="B382" s="16"/>
      <c r="C382" s="17"/>
      <c r="D382" s="17"/>
      <c r="E382" s="17"/>
      <c r="F382" s="18"/>
      <c r="G382" s="18"/>
      <c r="H382" s="18"/>
      <c r="I382" s="18"/>
      <c r="J382" s="18"/>
      <c r="K382" s="18"/>
      <c r="L382" s="17"/>
      <c r="M382" s="17"/>
      <c r="N382" s="17"/>
      <c r="O382" s="19"/>
      <c r="P382" s="629">
        <f>+H376</f>
        <v>2.0299999999999994</v>
      </c>
      <c r="Q382" s="17"/>
      <c r="R382" s="412"/>
      <c r="S382" s="626"/>
      <c r="T382" s="20"/>
      <c r="U382" s="20"/>
      <c r="V382" s="430"/>
      <c r="W382" s="14" t="str">
        <f t="shared" ref="W382" si="26">IF(COUNT(T382:V382)=1,"m",IF(COUNT(T382:V382)=2,"m2",IF(COUNT(T382:V382)=3,"m3","")))</f>
        <v/>
      </c>
      <c r="X382" s="14" t="str">
        <f t="shared" si="22"/>
        <v/>
      </c>
      <c r="Y382" s="14" t="str">
        <f t="shared" si="23"/>
        <v/>
      </c>
      <c r="Z382" s="14" t="str">
        <f t="shared" si="24"/>
        <v/>
      </c>
      <c r="AA382" s="15" t="str">
        <f t="shared" si="25"/>
        <v/>
      </c>
    </row>
    <row r="383" spans="2:27" ht="18" x14ac:dyDescent="0.25">
      <c r="B383" s="16"/>
      <c r="D383" s="17"/>
      <c r="E383" s="17"/>
      <c r="F383" s="18"/>
      <c r="G383" s="18"/>
      <c r="H383" s="18"/>
      <c r="J383" s="18"/>
      <c r="K383" s="18"/>
      <c r="L383" s="17"/>
      <c r="M383" s="17"/>
      <c r="N383" s="17"/>
      <c r="O383" s="19"/>
      <c r="P383" s="629">
        <f>+H376</f>
        <v>2.0299999999999994</v>
      </c>
      <c r="Q383" s="17"/>
      <c r="R383" s="412"/>
      <c r="S383" s="625"/>
      <c r="T383" s="20"/>
      <c r="U383" s="20"/>
      <c r="V383" s="430"/>
      <c r="W383" s="14"/>
      <c r="X383" s="14"/>
      <c r="Y383" s="14"/>
      <c r="Z383" s="14"/>
      <c r="AA383" s="15" t="str">
        <f t="shared" si="25"/>
        <v/>
      </c>
    </row>
    <row r="384" spans="2:27" ht="18" x14ac:dyDescent="0.25">
      <c r="B384" s="22"/>
      <c r="C384" s="17"/>
      <c r="D384" s="18"/>
      <c r="E384" s="17"/>
      <c r="F384" s="18"/>
      <c r="G384" s="18"/>
      <c r="H384" s="18"/>
      <c r="I384" s="18"/>
      <c r="J384" s="18"/>
      <c r="K384" s="18"/>
      <c r="L384" s="17"/>
      <c r="M384" s="17"/>
      <c r="N384" s="17"/>
      <c r="O384" s="19"/>
      <c r="P384" s="629">
        <f>+H376</f>
        <v>2.0299999999999994</v>
      </c>
      <c r="Q384" s="17"/>
      <c r="R384" s="412" t="s">
        <v>361</v>
      </c>
      <c r="S384" s="625" t="s">
        <v>372</v>
      </c>
      <c r="T384" s="20"/>
      <c r="U384" s="20"/>
      <c r="V384" s="430"/>
      <c r="W384" s="14" t="s">
        <v>20</v>
      </c>
      <c r="X384" s="14">
        <f t="shared" ref="X384:X390" si="27">IF(S384="","",1)</f>
        <v>1</v>
      </c>
      <c r="Y384" s="14" t="str">
        <f t="shared" ref="Y384:Y390" si="28">IFERROR(IF(COUNT(T384:V384)=1,PRODUCT(T384:V384)*X384,""),"")</f>
        <v/>
      </c>
      <c r="Z384" s="14" t="str">
        <f t="shared" ref="Z384:Z390" si="29">IFERROR(IF(COUNT(T384:V384)=2,PRODUCT(T384:V384)*X384,""),"")</f>
        <v/>
      </c>
      <c r="AA384" s="15" t="str">
        <f t="shared" si="25"/>
        <v/>
      </c>
    </row>
    <row r="385" spans="2:27" ht="18" x14ac:dyDescent="0.25">
      <c r="B385" s="16"/>
      <c r="C385" s="17"/>
      <c r="D385" s="17"/>
      <c r="E385" s="17"/>
      <c r="F385" s="18"/>
      <c r="G385" s="18"/>
      <c r="H385" s="18"/>
      <c r="I385" s="18"/>
      <c r="J385" s="18"/>
      <c r="K385" s="18"/>
      <c r="L385" s="17"/>
      <c r="M385" s="17"/>
      <c r="N385" s="17"/>
      <c r="O385" s="19"/>
      <c r="P385" s="629">
        <f>+H376</f>
        <v>2.0299999999999994</v>
      </c>
      <c r="Q385" s="17"/>
      <c r="R385" s="412"/>
      <c r="S385" s="628"/>
      <c r="T385" s="20"/>
      <c r="U385" s="20"/>
      <c r="V385" s="430"/>
      <c r="W385" s="14"/>
      <c r="X385" s="14" t="str">
        <f t="shared" si="27"/>
        <v/>
      </c>
      <c r="Y385" s="14" t="str">
        <f t="shared" si="28"/>
        <v/>
      </c>
      <c r="Z385" s="14" t="str">
        <f t="shared" si="29"/>
        <v/>
      </c>
      <c r="AA385" s="15" t="str">
        <f t="shared" si="25"/>
        <v/>
      </c>
    </row>
    <row r="386" spans="2:27" ht="18" x14ac:dyDescent="0.25">
      <c r="B386" s="16"/>
      <c r="C386" s="17"/>
      <c r="D386" s="17"/>
      <c r="E386" s="17"/>
      <c r="F386" s="17"/>
      <c r="G386" s="17"/>
      <c r="H386" s="17"/>
      <c r="I386" s="17"/>
      <c r="J386" s="17"/>
      <c r="K386" s="17"/>
      <c r="L386" s="17"/>
      <c r="M386" s="17"/>
      <c r="N386" s="17"/>
      <c r="O386" s="19"/>
      <c r="P386" s="629">
        <f>+H376</f>
        <v>2.0299999999999994</v>
      </c>
      <c r="Q386" s="17"/>
      <c r="R386" s="412"/>
      <c r="S386" s="626"/>
      <c r="T386" s="20"/>
      <c r="U386" s="20"/>
      <c r="V386" s="430"/>
      <c r="W386" s="14" t="str">
        <f t="shared" ref="W386:W390" si="30">IF(COUNT(T386:V386)=1,"m",IF(COUNT(T386:V386)=2,"m2",IF(COUNT(T386:V386)=3,"m3","")))</f>
        <v/>
      </c>
      <c r="X386" s="14" t="str">
        <f t="shared" si="27"/>
        <v/>
      </c>
      <c r="Y386" s="14" t="str">
        <f t="shared" si="28"/>
        <v/>
      </c>
      <c r="Z386" s="14" t="str">
        <f t="shared" si="29"/>
        <v/>
      </c>
      <c r="AA386" s="15" t="str">
        <f t="shared" si="25"/>
        <v/>
      </c>
    </row>
    <row r="387" spans="2:27" ht="18" x14ac:dyDescent="0.25">
      <c r="B387" s="16"/>
      <c r="C387" s="18"/>
      <c r="D387" s="17"/>
      <c r="E387" s="17"/>
      <c r="F387" s="17"/>
      <c r="G387" s="17"/>
      <c r="H387" s="17"/>
      <c r="I387" s="17"/>
      <c r="J387" s="17"/>
      <c r="K387" s="17"/>
      <c r="L387" s="17"/>
      <c r="M387" s="17"/>
      <c r="N387" s="17"/>
      <c r="O387" s="19"/>
      <c r="P387" s="629">
        <f>+H376</f>
        <v>2.0299999999999994</v>
      </c>
      <c r="Q387" s="17"/>
      <c r="R387" s="412"/>
      <c r="S387" s="625"/>
      <c r="T387" s="20"/>
      <c r="U387" s="20"/>
      <c r="V387" s="430"/>
      <c r="W387" s="14" t="str">
        <f t="shared" si="30"/>
        <v/>
      </c>
      <c r="X387" s="14" t="str">
        <f t="shared" si="27"/>
        <v/>
      </c>
      <c r="Y387" s="14" t="str">
        <f t="shared" si="28"/>
        <v/>
      </c>
      <c r="Z387" s="14" t="str">
        <f t="shared" si="29"/>
        <v/>
      </c>
      <c r="AA387" s="15" t="str">
        <f t="shared" si="25"/>
        <v/>
      </c>
    </row>
    <row r="388" spans="2:27" ht="18" x14ac:dyDescent="0.25">
      <c r="B388" s="16"/>
      <c r="C388" s="17"/>
      <c r="D388" s="17"/>
      <c r="E388" s="17"/>
      <c r="F388" s="17"/>
      <c r="G388" s="17"/>
      <c r="H388" s="17"/>
      <c r="I388" s="17"/>
      <c r="J388" s="17"/>
      <c r="K388" s="17"/>
      <c r="L388" s="17"/>
      <c r="M388" s="17"/>
      <c r="N388" s="17"/>
      <c r="O388" s="19"/>
      <c r="P388" s="629">
        <f>+H376</f>
        <v>2.0299999999999994</v>
      </c>
      <c r="Q388" s="17"/>
      <c r="R388" s="412"/>
      <c r="S388" s="625"/>
      <c r="T388" s="20"/>
      <c r="U388" s="20"/>
      <c r="V388" s="430"/>
      <c r="W388" s="14" t="str">
        <f t="shared" si="30"/>
        <v/>
      </c>
      <c r="X388" s="14" t="str">
        <f t="shared" si="27"/>
        <v/>
      </c>
      <c r="Y388" s="14" t="str">
        <f t="shared" si="28"/>
        <v/>
      </c>
      <c r="Z388" s="14" t="str">
        <f t="shared" si="29"/>
        <v/>
      </c>
      <c r="AA388" s="15" t="str">
        <f t="shared" si="25"/>
        <v/>
      </c>
    </row>
    <row r="389" spans="2:27" ht="18" x14ac:dyDescent="0.25">
      <c r="B389" s="16"/>
      <c r="C389" s="17"/>
      <c r="D389" s="17"/>
      <c r="E389" s="18"/>
      <c r="F389" s="17"/>
      <c r="G389" s="17"/>
      <c r="H389" s="17"/>
      <c r="I389" s="17"/>
      <c r="J389" s="17"/>
      <c r="K389" s="17"/>
      <c r="L389" s="17"/>
      <c r="M389" s="17"/>
      <c r="N389" s="17"/>
      <c r="O389" s="19"/>
      <c r="P389" s="629">
        <f>+H376</f>
        <v>2.0299999999999994</v>
      </c>
      <c r="Q389" s="17"/>
      <c r="R389" s="412"/>
      <c r="S389" s="625"/>
      <c r="T389" s="20"/>
      <c r="U389" s="20"/>
      <c r="V389" s="430"/>
      <c r="W389" s="14" t="str">
        <f t="shared" si="30"/>
        <v/>
      </c>
      <c r="X389" s="14" t="str">
        <f t="shared" si="27"/>
        <v/>
      </c>
      <c r="Y389" s="14" t="str">
        <f t="shared" si="28"/>
        <v/>
      </c>
      <c r="Z389" s="14" t="str">
        <f t="shared" si="29"/>
        <v/>
      </c>
      <c r="AA389" s="15" t="str">
        <f t="shared" si="25"/>
        <v/>
      </c>
    </row>
    <row r="390" spans="2:27" ht="18" x14ac:dyDescent="0.25">
      <c r="B390" s="16"/>
      <c r="C390" s="18"/>
      <c r="D390" s="18"/>
      <c r="E390" s="18"/>
      <c r="F390" s="18"/>
      <c r="G390" s="18"/>
      <c r="H390" s="18"/>
      <c r="I390" s="18"/>
      <c r="J390" s="18"/>
      <c r="K390" s="18"/>
      <c r="L390" s="18"/>
      <c r="M390" s="18"/>
      <c r="N390" s="18"/>
      <c r="O390" s="19"/>
      <c r="P390" s="629">
        <f>+H376</f>
        <v>2.0299999999999994</v>
      </c>
      <c r="Q390" s="17"/>
      <c r="R390" s="412"/>
      <c r="S390" s="625"/>
      <c r="T390" s="20"/>
      <c r="U390" s="20"/>
      <c r="V390" s="430"/>
      <c r="W390" s="14" t="str">
        <f t="shared" si="30"/>
        <v/>
      </c>
      <c r="X390" s="14" t="str">
        <f t="shared" si="27"/>
        <v/>
      </c>
      <c r="Y390" s="14" t="str">
        <f t="shared" si="28"/>
        <v/>
      </c>
      <c r="Z390" s="14" t="str">
        <f t="shared" si="29"/>
        <v/>
      </c>
      <c r="AA390" s="15" t="str">
        <f t="shared" si="25"/>
        <v/>
      </c>
    </row>
    <row r="391" spans="2:27" ht="18" x14ac:dyDescent="0.25">
      <c r="B391" s="16"/>
      <c r="C391" s="17"/>
      <c r="D391" s="24"/>
      <c r="E391" s="17"/>
      <c r="F391" s="17"/>
      <c r="G391" s="17"/>
      <c r="H391" s="17"/>
      <c r="I391" s="17"/>
      <c r="J391" s="18"/>
      <c r="K391" s="17"/>
      <c r="L391" s="17"/>
      <c r="M391" s="17"/>
      <c r="N391" s="17"/>
      <c r="O391" s="19"/>
      <c r="P391" s="629">
        <f>+H376</f>
        <v>2.0299999999999994</v>
      </c>
      <c r="Q391" s="17"/>
      <c r="R391" s="412"/>
      <c r="S391" s="625"/>
      <c r="T391" s="20"/>
      <c r="U391" s="20"/>
      <c r="V391" s="430"/>
      <c r="W391" s="14"/>
      <c r="X391" s="14"/>
      <c r="Y391" s="14"/>
      <c r="Z391" s="14"/>
      <c r="AA391" s="15" t="str">
        <f t="shared" si="25"/>
        <v/>
      </c>
    </row>
    <row r="392" spans="2:27" ht="18" x14ac:dyDescent="0.25">
      <c r="B392" s="16"/>
      <c r="C392" s="18"/>
      <c r="D392" s="17"/>
      <c r="E392" s="17"/>
      <c r="F392" s="17"/>
      <c r="G392" s="17"/>
      <c r="H392" s="18"/>
      <c r="I392" s="18"/>
      <c r="J392" s="17"/>
      <c r="K392" s="18"/>
      <c r="L392" s="17"/>
      <c r="M392" s="17"/>
      <c r="N392" s="17"/>
      <c r="O392" s="19"/>
      <c r="P392" s="629">
        <f>+H376</f>
        <v>2.0299999999999994</v>
      </c>
      <c r="Q392" s="17"/>
      <c r="R392" s="412" t="s">
        <v>362</v>
      </c>
      <c r="S392" s="625" t="s">
        <v>372</v>
      </c>
      <c r="T392" s="20"/>
      <c r="U392" s="20"/>
      <c r="V392" s="430"/>
      <c r="W392" s="14" t="s">
        <v>20</v>
      </c>
      <c r="X392" s="14">
        <f t="shared" ref="X392:X401" si="31">IF(S392="","",1)</f>
        <v>1</v>
      </c>
      <c r="Y392" s="14" t="str">
        <f t="shared" ref="Y392:Y401" si="32">IFERROR(IF(COUNT(T392:V392)=1,PRODUCT(T392:V392)*X392,""),"")</f>
        <v/>
      </c>
      <c r="Z392" s="14" t="str">
        <f t="shared" ref="Z392:Z401" si="33">IFERROR(IF(COUNT(T392:V392)=2,PRODUCT(T392:V392)*X392,""),"")</f>
        <v/>
      </c>
      <c r="AA392" s="15" t="str">
        <f t="shared" si="25"/>
        <v/>
      </c>
    </row>
    <row r="393" spans="2:27" ht="18" x14ac:dyDescent="0.25">
      <c r="B393" s="16"/>
      <c r="C393" s="17"/>
      <c r="D393" s="17"/>
      <c r="E393" s="17"/>
      <c r="F393" s="17"/>
      <c r="G393" s="17"/>
      <c r="H393" s="17"/>
      <c r="I393" s="17"/>
      <c r="J393" s="17"/>
      <c r="K393" s="17"/>
      <c r="L393" s="17"/>
      <c r="M393" s="17"/>
      <c r="N393" s="17"/>
      <c r="O393" s="19"/>
      <c r="P393" s="629">
        <f>+H376</f>
        <v>2.0299999999999994</v>
      </c>
      <c r="Q393" s="17"/>
      <c r="R393" s="412"/>
      <c r="S393" s="628"/>
      <c r="T393" s="20"/>
      <c r="U393" s="20"/>
      <c r="V393" s="430"/>
      <c r="W393" s="14" t="str">
        <f t="shared" ref="W393:W401" si="34">IF(COUNT(T393:V393)=1,"m",IF(COUNT(T393:V393)=2,"m2",IF(COUNT(T393:V393)=3,"m3","")))</f>
        <v/>
      </c>
      <c r="X393" s="14" t="str">
        <f t="shared" si="31"/>
        <v/>
      </c>
      <c r="Y393" s="14" t="str">
        <f t="shared" si="32"/>
        <v/>
      </c>
      <c r="Z393" s="14" t="str">
        <f t="shared" si="33"/>
        <v/>
      </c>
      <c r="AA393" s="15" t="str">
        <f t="shared" si="25"/>
        <v/>
      </c>
    </row>
    <row r="394" spans="2:27" ht="18" x14ac:dyDescent="0.25">
      <c r="B394" s="16"/>
      <c r="C394" s="17"/>
      <c r="D394" s="17"/>
      <c r="E394" s="17"/>
      <c r="F394" s="17"/>
      <c r="G394" s="17"/>
      <c r="H394" s="17"/>
      <c r="I394" s="17"/>
      <c r="J394" s="17"/>
      <c r="K394" s="17"/>
      <c r="L394" s="17"/>
      <c r="M394" s="17"/>
      <c r="N394" s="17"/>
      <c r="O394" s="19"/>
      <c r="P394" s="629">
        <f>+H376</f>
        <v>2.0299999999999994</v>
      </c>
      <c r="Q394" s="17"/>
      <c r="R394" s="412"/>
      <c r="S394" s="626"/>
      <c r="T394" s="20"/>
      <c r="U394" s="20"/>
      <c r="V394" s="430"/>
      <c r="W394" s="14" t="str">
        <f t="shared" si="34"/>
        <v/>
      </c>
      <c r="X394" s="14" t="str">
        <f t="shared" si="31"/>
        <v/>
      </c>
      <c r="Y394" s="14" t="str">
        <f t="shared" si="32"/>
        <v/>
      </c>
      <c r="Z394" s="14" t="str">
        <f t="shared" si="33"/>
        <v/>
      </c>
      <c r="AA394" s="15" t="str">
        <f t="shared" si="25"/>
        <v/>
      </c>
    </row>
    <row r="395" spans="2:27" ht="18" x14ac:dyDescent="0.25">
      <c r="B395" s="16"/>
      <c r="D395" s="17"/>
      <c r="E395" s="17"/>
      <c r="F395" s="17"/>
      <c r="G395" s="17"/>
      <c r="H395" s="17"/>
      <c r="I395" s="17"/>
      <c r="J395" s="17"/>
      <c r="K395" s="17"/>
      <c r="L395" s="17"/>
      <c r="M395" s="17"/>
      <c r="N395" s="17"/>
      <c r="O395" s="19"/>
      <c r="P395" s="629">
        <f>+H376</f>
        <v>2.0299999999999994</v>
      </c>
      <c r="Q395" s="17"/>
      <c r="R395" s="412"/>
      <c r="S395" s="626"/>
      <c r="T395" s="20"/>
      <c r="U395" s="20"/>
      <c r="V395" s="20"/>
      <c r="W395" s="14" t="str">
        <f t="shared" si="34"/>
        <v/>
      </c>
      <c r="X395" s="14" t="str">
        <f t="shared" si="31"/>
        <v/>
      </c>
      <c r="Y395" s="14" t="str">
        <f t="shared" si="32"/>
        <v/>
      </c>
      <c r="Z395" s="14" t="str">
        <f t="shared" si="33"/>
        <v/>
      </c>
      <c r="AA395" s="15" t="str">
        <f t="shared" si="25"/>
        <v/>
      </c>
    </row>
    <row r="396" spans="2:27" ht="18" x14ac:dyDescent="0.25">
      <c r="B396" s="16"/>
      <c r="C396" s="17"/>
      <c r="D396" s="17"/>
      <c r="E396" s="17"/>
      <c r="F396" s="17"/>
      <c r="G396" s="17"/>
      <c r="H396" s="17"/>
      <c r="I396" s="17"/>
      <c r="J396" s="17"/>
      <c r="K396" s="17"/>
      <c r="L396" s="17"/>
      <c r="M396" s="17"/>
      <c r="N396" s="17"/>
      <c r="O396" s="19"/>
      <c r="P396" s="629">
        <f>+H376</f>
        <v>2.0299999999999994</v>
      </c>
      <c r="Q396" s="17"/>
      <c r="R396" s="412"/>
      <c r="S396" s="626"/>
      <c r="T396" s="20"/>
      <c r="U396" s="20"/>
      <c r="V396" s="430"/>
      <c r="W396" s="14" t="str">
        <f t="shared" si="34"/>
        <v/>
      </c>
      <c r="X396" s="14" t="str">
        <f t="shared" si="31"/>
        <v/>
      </c>
      <c r="Y396" s="14" t="str">
        <f t="shared" si="32"/>
        <v/>
      </c>
      <c r="Z396" s="14" t="str">
        <f t="shared" si="33"/>
        <v/>
      </c>
      <c r="AA396" s="15" t="str">
        <f t="shared" si="25"/>
        <v/>
      </c>
    </row>
    <row r="397" spans="2:27" ht="18" x14ac:dyDescent="0.25">
      <c r="B397" s="16"/>
      <c r="C397" s="17"/>
      <c r="D397" s="17"/>
      <c r="E397" s="17"/>
      <c r="F397" s="17"/>
      <c r="G397" s="17"/>
      <c r="H397" s="17"/>
      <c r="I397" s="17"/>
      <c r="J397" s="17"/>
      <c r="K397" s="17"/>
      <c r="L397" s="17"/>
      <c r="M397" s="17"/>
      <c r="N397" s="17"/>
      <c r="O397" s="19"/>
      <c r="P397" s="629">
        <f>+H376</f>
        <v>2.0299999999999994</v>
      </c>
      <c r="Q397" s="17"/>
      <c r="R397" s="412"/>
      <c r="S397" s="626"/>
      <c r="T397" s="20"/>
      <c r="U397" s="20"/>
      <c r="V397" s="430"/>
      <c r="W397" s="14" t="str">
        <f t="shared" si="34"/>
        <v/>
      </c>
      <c r="X397" s="14" t="str">
        <f t="shared" si="31"/>
        <v/>
      </c>
      <c r="Y397" s="14" t="str">
        <f t="shared" si="32"/>
        <v/>
      </c>
      <c r="Z397" s="14" t="str">
        <f t="shared" si="33"/>
        <v/>
      </c>
      <c r="AA397" s="15" t="str">
        <f t="shared" si="25"/>
        <v/>
      </c>
    </row>
    <row r="398" spans="2:27" ht="18" x14ac:dyDescent="0.25">
      <c r="B398" s="16"/>
      <c r="C398" s="17"/>
      <c r="D398" s="17"/>
      <c r="E398" s="17"/>
      <c r="F398" s="17"/>
      <c r="G398" s="17"/>
      <c r="H398" s="17"/>
      <c r="I398" s="17"/>
      <c r="J398" s="17"/>
      <c r="K398" s="17"/>
      <c r="L398" s="17"/>
      <c r="M398" s="17"/>
      <c r="N398" s="17"/>
      <c r="O398" s="19"/>
      <c r="P398" s="629">
        <f>+H376</f>
        <v>2.0299999999999994</v>
      </c>
      <c r="Q398" s="17"/>
      <c r="R398" s="21"/>
      <c r="S398" s="626"/>
      <c r="T398" s="20"/>
      <c r="U398" s="20"/>
      <c r="V398" s="430"/>
      <c r="W398" s="14" t="str">
        <f t="shared" si="34"/>
        <v/>
      </c>
      <c r="X398" s="14" t="str">
        <f t="shared" si="31"/>
        <v/>
      </c>
      <c r="Y398" s="14" t="str">
        <f t="shared" si="32"/>
        <v/>
      </c>
      <c r="Z398" s="14" t="str">
        <f t="shared" si="33"/>
        <v/>
      </c>
      <c r="AA398" s="15" t="str">
        <f t="shared" si="25"/>
        <v/>
      </c>
    </row>
    <row r="399" spans="2:27" ht="18" x14ac:dyDescent="0.25">
      <c r="B399" s="16"/>
      <c r="C399" s="17"/>
      <c r="D399" s="17"/>
      <c r="E399" s="17"/>
      <c r="F399" s="17"/>
      <c r="G399" s="17"/>
      <c r="H399" s="17"/>
      <c r="I399" s="17"/>
      <c r="J399" s="17"/>
      <c r="K399" s="17"/>
      <c r="L399" s="17"/>
      <c r="M399" s="17"/>
      <c r="N399" s="17"/>
      <c r="O399" s="19"/>
      <c r="P399" s="629">
        <f>+H376</f>
        <v>2.0299999999999994</v>
      </c>
      <c r="Q399" s="17"/>
      <c r="R399" s="26"/>
      <c r="S399" s="626"/>
      <c r="T399" s="20"/>
      <c r="U399" s="20"/>
      <c r="V399" s="430"/>
      <c r="W399" s="14" t="str">
        <f t="shared" si="34"/>
        <v/>
      </c>
      <c r="X399" s="14" t="str">
        <f t="shared" si="31"/>
        <v/>
      </c>
      <c r="Y399" s="14" t="str">
        <f t="shared" si="32"/>
        <v/>
      </c>
      <c r="Z399" s="14" t="str">
        <f t="shared" si="33"/>
        <v/>
      </c>
      <c r="AA399" s="15" t="str">
        <f t="shared" si="25"/>
        <v/>
      </c>
    </row>
    <row r="400" spans="2:27" ht="18" x14ac:dyDescent="0.25">
      <c r="B400" s="16"/>
      <c r="C400" s="17"/>
      <c r="D400" s="17"/>
      <c r="E400" s="17"/>
      <c r="F400" s="17"/>
      <c r="G400" s="17"/>
      <c r="H400" s="17"/>
      <c r="I400" s="17"/>
      <c r="J400" s="17"/>
      <c r="K400" s="17"/>
      <c r="L400" s="17"/>
      <c r="M400" s="17"/>
      <c r="N400" s="17"/>
      <c r="O400" s="19"/>
      <c r="P400" s="629">
        <f>+H376</f>
        <v>2.0299999999999994</v>
      </c>
      <c r="Q400" s="17"/>
      <c r="R400" s="26"/>
      <c r="S400" s="626"/>
      <c r="T400" s="20"/>
      <c r="U400" s="20"/>
      <c r="V400" s="430"/>
      <c r="W400" s="14" t="str">
        <f t="shared" si="34"/>
        <v/>
      </c>
      <c r="X400" s="14" t="str">
        <f t="shared" si="31"/>
        <v/>
      </c>
      <c r="Y400" s="14" t="str">
        <f t="shared" si="32"/>
        <v/>
      </c>
      <c r="Z400" s="14" t="str">
        <f t="shared" si="33"/>
        <v/>
      </c>
      <c r="AA400" s="15" t="str">
        <f t="shared" si="25"/>
        <v/>
      </c>
    </row>
    <row r="401" spans="2:27" ht="18.75" thickBot="1" x14ac:dyDescent="0.3">
      <c r="B401" s="27"/>
      <c r="C401" s="28"/>
      <c r="D401" s="29"/>
      <c r="E401" s="28"/>
      <c r="F401" s="29"/>
      <c r="G401" s="29"/>
      <c r="H401" s="29"/>
      <c r="I401" s="29"/>
      <c r="J401" s="29"/>
      <c r="K401" s="29"/>
      <c r="L401" s="29"/>
      <c r="M401" s="29"/>
      <c r="N401" s="29"/>
      <c r="O401" s="30"/>
      <c r="P401" s="629">
        <f>+H376</f>
        <v>2.0299999999999994</v>
      </c>
      <c r="Q401" s="17"/>
      <c r="R401" s="630"/>
      <c r="S401" s="636"/>
      <c r="T401" s="33"/>
      <c r="U401" s="33"/>
      <c r="V401" s="631"/>
      <c r="W401" s="34" t="str">
        <f t="shared" si="34"/>
        <v/>
      </c>
      <c r="X401" s="34" t="str">
        <f t="shared" si="31"/>
        <v/>
      </c>
      <c r="Y401" s="14" t="str">
        <f t="shared" si="32"/>
        <v/>
      </c>
      <c r="Z401" s="14" t="str">
        <f t="shared" si="33"/>
        <v/>
      </c>
      <c r="AA401" s="15" t="str">
        <f t="shared" si="25"/>
        <v/>
      </c>
    </row>
    <row r="402" spans="2:27" ht="18.75" thickBot="1" x14ac:dyDescent="0.3">
      <c r="B402" s="786"/>
      <c r="C402" s="787"/>
      <c r="D402" s="787"/>
      <c r="E402" s="787"/>
      <c r="F402" s="787"/>
      <c r="G402" s="787"/>
      <c r="H402" s="787"/>
      <c r="I402" s="787"/>
      <c r="J402" s="787"/>
      <c r="K402" s="787"/>
      <c r="L402" s="787"/>
      <c r="M402" s="787"/>
      <c r="N402" s="787"/>
      <c r="O402" s="787"/>
      <c r="P402" s="428"/>
      <c r="Q402" s="629">
        <f>+H376</f>
        <v>2.0299999999999994</v>
      </c>
      <c r="R402" s="788" t="s">
        <v>58</v>
      </c>
      <c r="S402" s="1023"/>
      <c r="T402" s="787"/>
      <c r="U402" s="789" t="s">
        <v>53</v>
      </c>
      <c r="V402" s="790"/>
      <c r="W402" s="790"/>
      <c r="X402" s="791"/>
      <c r="Y402" s="36"/>
      <c r="Z402" s="37"/>
      <c r="AA402" s="38">
        <f>SUM(X379:X401)</f>
        <v>4</v>
      </c>
    </row>
    <row r="403" spans="2:27" ht="17.25" thickBot="1" x14ac:dyDescent="0.3">
      <c r="B403" s="792" t="s">
        <v>59</v>
      </c>
      <c r="C403" s="793"/>
      <c r="D403" s="793"/>
      <c r="E403" s="793"/>
      <c r="F403" s="793"/>
      <c r="G403" s="793"/>
      <c r="H403" s="793"/>
      <c r="I403" s="794"/>
      <c r="J403" s="792" t="s">
        <v>60</v>
      </c>
      <c r="K403" s="793"/>
      <c r="L403" s="793"/>
      <c r="M403" s="793"/>
      <c r="N403" s="793"/>
      <c r="O403" s="793"/>
      <c r="P403" s="793"/>
      <c r="Q403" s="793"/>
      <c r="R403" s="794"/>
      <c r="S403" s="634"/>
      <c r="T403" s="39"/>
      <c r="U403" s="40"/>
      <c r="V403" s="40"/>
      <c r="W403" s="40"/>
      <c r="X403" s="40"/>
      <c r="Y403" s="40"/>
      <c r="Z403" s="40"/>
      <c r="AA403" s="41"/>
    </row>
    <row r="404" spans="2:27" ht="21" thickBot="1" x14ac:dyDescent="0.3">
      <c r="B404" s="795"/>
      <c r="C404" s="787"/>
      <c r="D404" s="787"/>
      <c r="E404" s="787"/>
      <c r="F404" s="787"/>
      <c r="G404" s="787"/>
      <c r="H404" s="787"/>
      <c r="I404" s="796"/>
      <c r="J404" s="795"/>
      <c r="K404" s="787"/>
      <c r="L404" s="787"/>
      <c r="M404" s="787"/>
      <c r="N404" s="787"/>
      <c r="O404" s="787"/>
      <c r="P404" s="787"/>
      <c r="Q404" s="787"/>
      <c r="R404" s="796"/>
      <c r="S404" s="635"/>
      <c r="T404" s="797" t="s">
        <v>61</v>
      </c>
      <c r="U404" s="798"/>
      <c r="V404" s="798"/>
      <c r="W404" s="798"/>
      <c r="X404" s="798"/>
      <c r="Y404" s="798"/>
      <c r="Z404" s="799"/>
      <c r="AA404" s="42">
        <f>AA402</f>
        <v>4</v>
      </c>
    </row>
    <row r="406" spans="2:27" ht="15.75" thickBot="1" x14ac:dyDescent="0.3"/>
    <row r="407" spans="2:27" x14ac:dyDescent="0.25">
      <c r="B407" s="800"/>
      <c r="C407" s="793"/>
      <c r="D407" s="793"/>
      <c r="E407" s="793"/>
      <c r="F407" s="793"/>
      <c r="G407" s="803" t="s">
        <v>42</v>
      </c>
      <c r="H407" s="793"/>
      <c r="I407" s="793"/>
      <c r="J407" s="793"/>
      <c r="K407" s="793"/>
      <c r="L407" s="793"/>
      <c r="M407" s="793"/>
      <c r="N407" s="793"/>
      <c r="O407" s="793"/>
      <c r="P407" s="793"/>
      <c r="Q407" s="793"/>
      <c r="R407" s="793"/>
      <c r="S407" s="793"/>
      <c r="T407" s="793"/>
      <c r="U407" s="804" t="s">
        <v>1</v>
      </c>
      <c r="V407" s="805"/>
      <c r="W407" s="805"/>
      <c r="X407" s="806"/>
      <c r="Y407" s="807" t="s">
        <v>43</v>
      </c>
      <c r="Z407" s="805"/>
      <c r="AA407" s="808"/>
    </row>
    <row r="408" spans="2:27" x14ac:dyDescent="0.25">
      <c r="B408" s="801"/>
      <c r="C408" s="802"/>
      <c r="D408" s="802"/>
      <c r="E408" s="802"/>
      <c r="F408" s="802"/>
      <c r="G408" s="801"/>
      <c r="H408" s="802"/>
      <c r="I408" s="802"/>
      <c r="J408" s="802"/>
      <c r="K408" s="802"/>
      <c r="L408" s="802"/>
      <c r="M408" s="802"/>
      <c r="N408" s="802"/>
      <c r="O408" s="802"/>
      <c r="P408" s="802"/>
      <c r="Q408" s="802"/>
      <c r="R408" s="802"/>
      <c r="S408" s="802"/>
      <c r="T408" s="802"/>
      <c r="U408" s="809" t="s">
        <v>3</v>
      </c>
      <c r="V408" s="810"/>
      <c r="W408" s="810"/>
      <c r="X408" s="811"/>
      <c r="Y408" s="812">
        <v>1</v>
      </c>
      <c r="Z408" s="810"/>
      <c r="AA408" s="813"/>
    </row>
    <row r="409" spans="2:27" ht="15.75" thickBot="1" x14ac:dyDescent="0.3">
      <c r="B409" s="795"/>
      <c r="C409" s="787"/>
      <c r="D409" s="787"/>
      <c r="E409" s="787"/>
      <c r="F409" s="787"/>
      <c r="G409" s="795"/>
      <c r="H409" s="787"/>
      <c r="I409" s="787"/>
      <c r="J409" s="787"/>
      <c r="K409" s="787"/>
      <c r="L409" s="787"/>
      <c r="M409" s="787"/>
      <c r="N409" s="787"/>
      <c r="O409" s="787"/>
      <c r="P409" s="787"/>
      <c r="Q409" s="787"/>
      <c r="R409" s="787"/>
      <c r="S409" s="787"/>
      <c r="T409" s="787"/>
      <c r="U409" s="814" t="s">
        <v>4</v>
      </c>
      <c r="V409" s="815"/>
      <c r="W409" s="815"/>
      <c r="X409" s="816"/>
      <c r="Y409" s="817">
        <v>44236</v>
      </c>
      <c r="Z409" s="818"/>
      <c r="AA409" s="819"/>
    </row>
    <row r="410" spans="2:27" ht="15" customHeight="1" x14ac:dyDescent="0.25">
      <c r="B410" s="820" t="s">
        <v>44</v>
      </c>
      <c r="C410" s="793"/>
      <c r="D410" s="793"/>
      <c r="E410" s="793"/>
      <c r="F410" s="794"/>
      <c r="G410"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410" s="822"/>
      <c r="I410" s="822"/>
      <c r="J410" s="822"/>
      <c r="K410" s="822"/>
      <c r="L410" s="822"/>
      <c r="M410" s="822"/>
      <c r="N410" s="822"/>
      <c r="O410" s="822"/>
      <c r="P410" s="822"/>
      <c r="Q410" s="822"/>
      <c r="R410" s="822"/>
      <c r="S410" s="822"/>
      <c r="T410" s="822"/>
      <c r="U410" s="822"/>
      <c r="V410" s="822"/>
      <c r="W410" s="822"/>
      <c r="X410" s="822"/>
      <c r="Y410" s="822"/>
      <c r="Z410" s="822"/>
      <c r="AA410" s="823"/>
    </row>
    <row r="411" spans="2:27" ht="15.75" customHeight="1" thickBot="1" x14ac:dyDescent="0.3">
      <c r="B411" s="795"/>
      <c r="C411" s="787"/>
      <c r="D411" s="787"/>
      <c r="E411" s="787"/>
      <c r="F411" s="796"/>
      <c r="G411" s="824"/>
      <c r="H411" s="825"/>
      <c r="I411" s="825"/>
      <c r="J411" s="825"/>
      <c r="K411" s="825"/>
      <c r="L411" s="825"/>
      <c r="M411" s="825"/>
      <c r="N411" s="825"/>
      <c r="O411" s="825"/>
      <c r="P411" s="825"/>
      <c r="Q411" s="825"/>
      <c r="R411" s="825"/>
      <c r="S411" s="825"/>
      <c r="T411" s="825"/>
      <c r="U411" s="825"/>
      <c r="V411" s="825"/>
      <c r="W411" s="825"/>
      <c r="X411" s="825"/>
      <c r="Y411" s="825"/>
      <c r="Z411" s="825"/>
      <c r="AA411" s="826"/>
    </row>
    <row r="412" spans="2:27" ht="18.75" thickBot="1" x14ac:dyDescent="0.3">
      <c r="B412" s="827" t="s">
        <v>46</v>
      </c>
      <c r="C412" s="798"/>
      <c r="D412" s="798"/>
      <c r="E412" s="798"/>
      <c r="F412" s="798"/>
      <c r="G412" s="798"/>
      <c r="H412" s="822" t="s">
        <v>47</v>
      </c>
      <c r="I412" s="793"/>
      <c r="J412" s="828"/>
      <c r="K412" s="798"/>
      <c r="L412" s="798"/>
      <c r="M412" s="798"/>
      <c r="N412" s="798"/>
      <c r="O412" s="798"/>
      <c r="P412" s="622"/>
      <c r="Q412" s="622"/>
      <c r="R412" s="828" t="s">
        <v>48</v>
      </c>
      <c r="S412" s="828"/>
      <c r="T412" s="798"/>
      <c r="U412" s="798"/>
      <c r="V412" s="798"/>
      <c r="W412" s="798"/>
      <c r="X412" s="798"/>
      <c r="Y412" s="798"/>
      <c r="Z412" s="798"/>
      <c r="AA412" s="799"/>
    </row>
    <row r="413" spans="2:27" ht="34.5" customHeight="1" thickBot="1" x14ac:dyDescent="0.3">
      <c r="B413" s="829">
        <f>PRESUPUESTO!$B$21</f>
        <v>2</v>
      </c>
      <c r="C413" s="793"/>
      <c r="D413" s="793"/>
      <c r="E413" s="793"/>
      <c r="F413" s="793"/>
      <c r="G413" s="793"/>
      <c r="H413" s="830">
        <f>PRESUPUESTO!B25</f>
        <v>2.0399999999999991</v>
      </c>
      <c r="I413" s="831"/>
      <c r="J413" s="832" t="str">
        <f>PRESUPUESTO!$F$21</f>
        <v>DEMOLICIONES Y DESMONTES</v>
      </c>
      <c r="K413" s="798"/>
      <c r="L413" s="798"/>
      <c r="M413" s="798"/>
      <c r="N413" s="798"/>
      <c r="O413" s="799"/>
      <c r="P413" s="621"/>
      <c r="Q413" s="621"/>
      <c r="R413" s="833" t="str">
        <f>PRESUPUESTO!F25</f>
        <v>Desmonte de Cielo raso  (Incluye retiro y disposicion final de escombros en sitio autorizado por la autoridad ambiental)</v>
      </c>
      <c r="S413" s="1020"/>
      <c r="T413" s="793"/>
      <c r="U413" s="793"/>
      <c r="V413" s="793"/>
      <c r="W413" s="793"/>
      <c r="X413" s="793"/>
      <c r="Y413" s="793"/>
      <c r="Z413" s="793"/>
      <c r="AA413" s="794"/>
    </row>
    <row r="414" spans="2:27" ht="18.75" thickBot="1" x14ac:dyDescent="0.3">
      <c r="B414" s="821" t="s">
        <v>49</v>
      </c>
      <c r="C414" s="834"/>
      <c r="D414" s="834"/>
      <c r="E414" s="834"/>
      <c r="F414" s="834"/>
      <c r="G414" s="834"/>
      <c r="H414" s="835"/>
      <c r="I414" s="835"/>
      <c r="J414" s="834"/>
      <c r="K414" s="834"/>
      <c r="L414" s="834"/>
      <c r="M414" s="834"/>
      <c r="N414" s="834"/>
      <c r="O414" s="834"/>
      <c r="P414" s="623"/>
      <c r="Q414" s="623"/>
      <c r="R414" s="837" t="s">
        <v>50</v>
      </c>
      <c r="S414" s="1021" t="s">
        <v>532</v>
      </c>
      <c r="T414" s="839" t="s">
        <v>51</v>
      </c>
      <c r="U414" s="840"/>
      <c r="V414" s="841"/>
      <c r="W414" s="842" t="s">
        <v>20</v>
      </c>
      <c r="X414" s="844" t="s">
        <v>52</v>
      </c>
      <c r="Y414" s="846" t="s">
        <v>53</v>
      </c>
      <c r="Z414" s="847"/>
      <c r="AA414" s="848"/>
    </row>
    <row r="415" spans="2:27" ht="26.25" thickBot="1" x14ac:dyDescent="0.3">
      <c r="B415" s="836"/>
      <c r="C415" s="835"/>
      <c r="D415" s="835"/>
      <c r="E415" s="835"/>
      <c r="F415" s="835"/>
      <c r="G415" s="835"/>
      <c r="H415" s="835"/>
      <c r="I415" s="835"/>
      <c r="J415" s="835"/>
      <c r="K415" s="835"/>
      <c r="L415" s="835"/>
      <c r="M415" s="835"/>
      <c r="N415" s="835"/>
      <c r="O415" s="835"/>
      <c r="P415" s="623"/>
      <c r="Q415" s="623"/>
      <c r="R415" s="838"/>
      <c r="S415" s="1022"/>
      <c r="T415" s="4" t="s">
        <v>54</v>
      </c>
      <c r="U415" s="5" t="s">
        <v>55</v>
      </c>
      <c r="V415" s="6" t="s">
        <v>56</v>
      </c>
      <c r="W415" s="843"/>
      <c r="X415" s="845"/>
      <c r="Y415" s="7" t="s">
        <v>57</v>
      </c>
      <c r="Z415" s="8" t="s">
        <v>21</v>
      </c>
      <c r="AA415" s="9" t="s">
        <v>22</v>
      </c>
    </row>
    <row r="416" spans="2:27" ht="18" x14ac:dyDescent="0.25">
      <c r="B416" s="10"/>
      <c r="C416" s="1017" t="e" vm="2">
        <v>#VALUE!</v>
      </c>
      <c r="D416" s="1017"/>
      <c r="E416" s="1017"/>
      <c r="F416" s="1017"/>
      <c r="G416" s="1017"/>
      <c r="H416" s="1017"/>
      <c r="I416" s="1017" t="e" vm="3">
        <v>#VALUE!</v>
      </c>
      <c r="J416" s="1017"/>
      <c r="K416" s="1017"/>
      <c r="L416" s="1017"/>
      <c r="M416" s="1017"/>
      <c r="N416" s="1017"/>
      <c r="O416" s="12"/>
      <c r="P416" s="629">
        <f>+H413</f>
        <v>2.0399999999999991</v>
      </c>
      <c r="Q416" s="17"/>
      <c r="R416" s="412" t="s">
        <v>356</v>
      </c>
      <c r="S416" s="625" t="s">
        <v>534</v>
      </c>
      <c r="T416" s="14">
        <v>3.76</v>
      </c>
      <c r="U416" s="14">
        <v>3.4</v>
      </c>
      <c r="V416" s="14"/>
      <c r="W416" s="14" t="str">
        <f>IF(COUNT(T416:V416)=1,"m",IF(COUNT(T416:V416)=2,"m2",IF(COUNT(T416:V416)=3,"m3","")))</f>
        <v>m2</v>
      </c>
      <c r="X416" s="14">
        <f>IF(S416="","",1)</f>
        <v>1</v>
      </c>
      <c r="Y416" s="14" t="str">
        <f>IFERROR(IF(COUNT(T416:V416)=1,PRODUCT(T416:V416)*X416,""),"")</f>
        <v/>
      </c>
      <c r="Z416" s="14">
        <f>IFERROR(IF(COUNT(T416:V416)=2,PRODUCT(T416:V416)*X416,""),"")</f>
        <v>12.783999999999999</v>
      </c>
      <c r="AA416" s="15" t="str">
        <f>IFERROR(IF(COUNT(T416:V416)=3,PRODUCT(T416:V416)*X416,""),"")</f>
        <v/>
      </c>
    </row>
    <row r="417" spans="2:27" ht="18" x14ac:dyDescent="0.25">
      <c r="B417" s="16"/>
      <c r="C417" s="1018"/>
      <c r="D417" s="1018"/>
      <c r="E417" s="1018"/>
      <c r="F417" s="1018"/>
      <c r="G417" s="1018"/>
      <c r="H417" s="1018"/>
      <c r="I417" s="1018"/>
      <c r="J417" s="1018"/>
      <c r="K417" s="1018"/>
      <c r="L417" s="1018"/>
      <c r="M417" s="1018"/>
      <c r="N417" s="1018"/>
      <c r="O417" s="19"/>
      <c r="P417" s="629">
        <f>+H413</f>
        <v>2.0399999999999991</v>
      </c>
      <c r="Q417" s="17"/>
      <c r="R417" s="412" t="s">
        <v>356</v>
      </c>
      <c r="S417" s="625" t="s">
        <v>551</v>
      </c>
      <c r="T417" s="20">
        <v>1.62</v>
      </c>
      <c r="U417" s="20">
        <v>1.52</v>
      </c>
      <c r="V417" s="430"/>
      <c r="W417" s="14" t="str">
        <f t="shared" ref="W417:W419" si="35">IF(COUNT(T417:V417)=1,"m",IF(COUNT(T417:V417)=2,"m2",IF(COUNT(T417:V417)=3,"m3","")))</f>
        <v>m2</v>
      </c>
      <c r="X417" s="14">
        <f t="shared" ref="X417:X419" si="36">IF(S417="","",1)</f>
        <v>1</v>
      </c>
      <c r="Y417" s="14" t="str">
        <f t="shared" ref="Y417:Y419" si="37">IFERROR(IF(COUNT(T417:V417)=1,PRODUCT(T417:V417)*X417,""),"")</f>
        <v/>
      </c>
      <c r="Z417" s="14">
        <f t="shared" ref="Z417:Z419" si="38">IFERROR(IF(COUNT(T417:V417)=2,PRODUCT(T417:V417)*X417,""),"")</f>
        <v>2.4624000000000001</v>
      </c>
      <c r="AA417" s="15" t="str">
        <f t="shared" ref="AA417:AA438" si="39">IFERROR(IF(COUNT(T417:V417)=3,PRODUCT(T417:V417)*X417,""),"")</f>
        <v/>
      </c>
    </row>
    <row r="418" spans="2:27" ht="18" x14ac:dyDescent="0.25">
      <c r="B418" s="16"/>
      <c r="C418" s="1018"/>
      <c r="D418" s="1018"/>
      <c r="E418" s="1018"/>
      <c r="F418" s="1018"/>
      <c r="G418" s="1018"/>
      <c r="H418" s="1018"/>
      <c r="I418" s="1018"/>
      <c r="J418" s="1018"/>
      <c r="K418" s="1018"/>
      <c r="L418" s="1018"/>
      <c r="M418" s="1018"/>
      <c r="N418" s="1018"/>
      <c r="O418" s="19"/>
      <c r="P418" s="629">
        <f>+H413</f>
        <v>2.0399999999999991</v>
      </c>
      <c r="Q418" s="17"/>
      <c r="R418" s="412"/>
      <c r="S418" s="625"/>
      <c r="T418" s="20"/>
      <c r="U418" s="20"/>
      <c r="V418" s="430"/>
      <c r="W418" s="14" t="str">
        <f t="shared" si="35"/>
        <v/>
      </c>
      <c r="X418" s="14" t="str">
        <f t="shared" si="36"/>
        <v/>
      </c>
      <c r="Y418" s="14" t="str">
        <f t="shared" si="37"/>
        <v/>
      </c>
      <c r="Z418" s="14" t="str">
        <f t="shared" si="38"/>
        <v/>
      </c>
      <c r="AA418" s="15" t="str">
        <f t="shared" si="39"/>
        <v/>
      </c>
    </row>
    <row r="419" spans="2:27" ht="18" x14ac:dyDescent="0.25">
      <c r="B419" s="16"/>
      <c r="C419" s="1018"/>
      <c r="D419" s="1018"/>
      <c r="E419" s="1018"/>
      <c r="F419" s="1018"/>
      <c r="G419" s="1018"/>
      <c r="H419" s="1018"/>
      <c r="I419" s="1018"/>
      <c r="J419" s="1018"/>
      <c r="K419" s="1018"/>
      <c r="L419" s="1018"/>
      <c r="M419" s="1018"/>
      <c r="N419" s="1018"/>
      <c r="O419" s="19"/>
      <c r="P419" s="629">
        <f>+H413</f>
        <v>2.0399999999999991</v>
      </c>
      <c r="Q419" s="17"/>
      <c r="R419" s="412"/>
      <c r="S419" s="626"/>
      <c r="T419" s="20"/>
      <c r="U419" s="20"/>
      <c r="V419" s="430"/>
      <c r="W419" s="14" t="str">
        <f t="shared" si="35"/>
        <v/>
      </c>
      <c r="X419" s="14" t="str">
        <f t="shared" si="36"/>
        <v/>
      </c>
      <c r="Y419" s="14" t="str">
        <f t="shared" si="37"/>
        <v/>
      </c>
      <c r="Z419" s="14" t="str">
        <f t="shared" si="38"/>
        <v/>
      </c>
      <c r="AA419" s="15" t="str">
        <f t="shared" si="39"/>
        <v/>
      </c>
    </row>
    <row r="420" spans="2:27" ht="18" x14ac:dyDescent="0.25">
      <c r="B420" s="16"/>
      <c r="C420" s="1018"/>
      <c r="D420" s="1018"/>
      <c r="E420" s="1018"/>
      <c r="F420" s="1018"/>
      <c r="G420" s="1018"/>
      <c r="H420" s="1018"/>
      <c r="I420" s="1018"/>
      <c r="J420" s="1018"/>
      <c r="K420" s="1018"/>
      <c r="L420" s="1018"/>
      <c r="M420" s="1018"/>
      <c r="N420" s="1018"/>
      <c r="O420" s="19"/>
      <c r="P420" s="629">
        <f>+H413</f>
        <v>2.0399999999999991</v>
      </c>
      <c r="Q420" s="17"/>
      <c r="R420" s="412"/>
      <c r="S420" s="625"/>
      <c r="T420" s="20"/>
      <c r="U420" s="20"/>
      <c r="V420" s="430"/>
      <c r="W420" s="14"/>
      <c r="X420" s="14"/>
      <c r="Y420" s="14"/>
      <c r="Z420" s="14"/>
      <c r="AA420" s="15" t="str">
        <f t="shared" si="39"/>
        <v/>
      </c>
    </row>
    <row r="421" spans="2:27" ht="18" x14ac:dyDescent="0.25">
      <c r="B421" s="22"/>
      <c r="C421" s="1018"/>
      <c r="D421" s="1018"/>
      <c r="E421" s="1018"/>
      <c r="F421" s="1018"/>
      <c r="G421" s="1018"/>
      <c r="H421" s="1018"/>
      <c r="I421" s="1018"/>
      <c r="J421" s="1018"/>
      <c r="K421" s="1018"/>
      <c r="L421" s="1018"/>
      <c r="M421" s="1018"/>
      <c r="N421" s="1018"/>
      <c r="O421" s="19"/>
      <c r="P421" s="629">
        <f>+H413</f>
        <v>2.0399999999999991</v>
      </c>
      <c r="Q421" s="17"/>
      <c r="R421" s="412" t="s">
        <v>361</v>
      </c>
      <c r="S421" s="625" t="s">
        <v>538</v>
      </c>
      <c r="T421" s="20">
        <v>3.72</v>
      </c>
      <c r="U421" s="20">
        <v>3.4</v>
      </c>
      <c r="V421" s="430"/>
      <c r="W421" s="14" t="str">
        <f t="shared" ref="W421:W427" si="40">IF(COUNT(T421:V421)=1,"m",IF(COUNT(T421:V421)=2,"m2",IF(COUNT(T421:V421)=3,"m3","")))</f>
        <v>m2</v>
      </c>
      <c r="X421" s="14">
        <f t="shared" ref="X421:X427" si="41">IF(S421="","",1)</f>
        <v>1</v>
      </c>
      <c r="Y421" s="14" t="str">
        <f t="shared" ref="Y421:Y427" si="42">IFERROR(IF(COUNT(T421:V421)=1,PRODUCT(T421:V421)*X421,""),"")</f>
        <v/>
      </c>
      <c r="Z421" s="14">
        <f t="shared" ref="Z421:Z427" si="43">IFERROR(IF(COUNT(T421:V421)=2,PRODUCT(T421:V421)*X421,""),"")</f>
        <v>12.648</v>
      </c>
      <c r="AA421" s="15" t="str">
        <f t="shared" si="39"/>
        <v/>
      </c>
    </row>
    <row r="422" spans="2:27" ht="18" x14ac:dyDescent="0.25">
      <c r="B422" s="16"/>
      <c r="C422" s="1018"/>
      <c r="D422" s="1018"/>
      <c r="E422" s="1018"/>
      <c r="F422" s="1018"/>
      <c r="G422" s="1018"/>
      <c r="H422" s="1018"/>
      <c r="I422" s="1018"/>
      <c r="J422" s="1018"/>
      <c r="K422" s="1018"/>
      <c r="L422" s="1018"/>
      <c r="M422" s="1018"/>
      <c r="N422" s="1018"/>
      <c r="O422" s="19"/>
      <c r="P422" s="629">
        <f>+H413</f>
        <v>2.0399999999999991</v>
      </c>
      <c r="Q422" s="17"/>
      <c r="R422" s="412" t="s">
        <v>361</v>
      </c>
      <c r="S422" s="641" t="s">
        <v>535</v>
      </c>
      <c r="T422" s="20">
        <v>0.45</v>
      </c>
      <c r="U422" s="20">
        <v>1.05</v>
      </c>
      <c r="V422" s="20"/>
      <c r="W422" s="14" t="str">
        <f t="shared" si="40"/>
        <v>m2</v>
      </c>
      <c r="X422" s="14">
        <f t="shared" si="41"/>
        <v>1</v>
      </c>
      <c r="Y422" s="14" t="str">
        <f t="shared" si="42"/>
        <v/>
      </c>
      <c r="Z422" s="14">
        <f t="shared" si="43"/>
        <v>0.47250000000000003</v>
      </c>
      <c r="AA422" s="15" t="str">
        <f t="shared" si="39"/>
        <v/>
      </c>
    </row>
    <row r="423" spans="2:27" ht="18" x14ac:dyDescent="0.25">
      <c r="B423" s="16"/>
      <c r="C423" s="1018"/>
      <c r="D423" s="1018"/>
      <c r="E423" s="1018"/>
      <c r="F423" s="1018"/>
      <c r="G423" s="1018"/>
      <c r="H423" s="1018"/>
      <c r="I423" s="1018"/>
      <c r="J423" s="1018"/>
      <c r="K423" s="1018"/>
      <c r="L423" s="1018"/>
      <c r="M423" s="1018"/>
      <c r="N423" s="1018"/>
      <c r="O423" s="19"/>
      <c r="P423" s="629">
        <f>+H413</f>
        <v>2.0399999999999991</v>
      </c>
      <c r="Q423" s="17"/>
      <c r="R423" s="412" t="s">
        <v>361</v>
      </c>
      <c r="S423" s="625" t="s">
        <v>541</v>
      </c>
      <c r="T423" s="20">
        <v>6.67</v>
      </c>
      <c r="U423" s="20">
        <v>3.4</v>
      </c>
      <c r="V423" s="430"/>
      <c r="W423" s="14"/>
      <c r="X423" s="14">
        <f t="shared" si="41"/>
        <v>1</v>
      </c>
      <c r="Y423" s="14" t="str">
        <f t="shared" si="42"/>
        <v/>
      </c>
      <c r="Z423" s="14">
        <f t="shared" si="43"/>
        <v>22.678000000000001</v>
      </c>
      <c r="AA423" s="15" t="str">
        <f t="shared" si="39"/>
        <v/>
      </c>
    </row>
    <row r="424" spans="2:27" ht="18" x14ac:dyDescent="0.25">
      <c r="B424" s="16"/>
      <c r="C424" s="1018"/>
      <c r="D424" s="1018"/>
      <c r="E424" s="1018"/>
      <c r="F424" s="1018"/>
      <c r="G424" s="1018"/>
      <c r="H424" s="1018"/>
      <c r="I424" s="1018"/>
      <c r="J424" s="1018"/>
      <c r="K424" s="1018"/>
      <c r="L424" s="1018"/>
      <c r="M424" s="1018"/>
      <c r="N424" s="1018"/>
      <c r="O424" s="19"/>
      <c r="P424" s="629">
        <f>+H413</f>
        <v>2.0399999999999991</v>
      </c>
      <c r="Q424" s="17"/>
      <c r="R424" s="412"/>
      <c r="S424" s="625"/>
      <c r="T424" s="20"/>
      <c r="U424" s="20"/>
      <c r="V424" s="430"/>
      <c r="W424" s="14"/>
      <c r="X424" s="14" t="str">
        <f t="shared" si="41"/>
        <v/>
      </c>
      <c r="Y424" s="14" t="str">
        <f t="shared" si="42"/>
        <v/>
      </c>
      <c r="Z424" s="14" t="str">
        <f t="shared" si="43"/>
        <v/>
      </c>
      <c r="AA424" s="15" t="str">
        <f t="shared" si="39"/>
        <v/>
      </c>
    </row>
    <row r="425" spans="2:27" ht="18" x14ac:dyDescent="0.25">
      <c r="B425" s="16"/>
      <c r="C425" s="1018"/>
      <c r="D425" s="1018"/>
      <c r="E425" s="1018"/>
      <c r="F425" s="1018"/>
      <c r="G425" s="1018"/>
      <c r="H425" s="1018"/>
      <c r="I425" s="1018"/>
      <c r="J425" s="1018"/>
      <c r="K425" s="1018"/>
      <c r="L425" s="1018"/>
      <c r="M425" s="1018"/>
      <c r="N425" s="1018"/>
      <c r="O425" s="19"/>
      <c r="P425" s="629">
        <f>+H413</f>
        <v>2.0399999999999991</v>
      </c>
      <c r="Q425" s="17"/>
      <c r="R425" s="412"/>
      <c r="S425" s="625"/>
      <c r="T425" s="20"/>
      <c r="U425" s="20"/>
      <c r="V425" s="430"/>
      <c r="W425" s="14"/>
      <c r="X425" s="14" t="str">
        <f t="shared" si="41"/>
        <v/>
      </c>
      <c r="Y425" s="14" t="str">
        <f t="shared" si="42"/>
        <v/>
      </c>
      <c r="Z425" s="14" t="str">
        <f t="shared" si="43"/>
        <v/>
      </c>
      <c r="AA425" s="15" t="str">
        <f t="shared" si="39"/>
        <v/>
      </c>
    </row>
    <row r="426" spans="2:27" ht="18" x14ac:dyDescent="0.25">
      <c r="B426" s="16"/>
      <c r="C426" s="1018"/>
      <c r="D426" s="1018"/>
      <c r="E426" s="1018"/>
      <c r="F426" s="1018"/>
      <c r="G426" s="1018"/>
      <c r="H426" s="1018"/>
      <c r="I426" s="1018"/>
      <c r="J426" s="1018"/>
      <c r="K426" s="1018"/>
      <c r="L426" s="1018"/>
      <c r="M426" s="1018"/>
      <c r="N426" s="1018"/>
      <c r="O426" s="19"/>
      <c r="P426" s="629">
        <f>+H413</f>
        <v>2.0399999999999991</v>
      </c>
      <c r="Q426" s="17"/>
      <c r="R426" s="412"/>
      <c r="S426" s="625"/>
      <c r="T426" s="20"/>
      <c r="U426" s="20"/>
      <c r="V426" s="430"/>
      <c r="W426" s="14" t="str">
        <f t="shared" si="40"/>
        <v/>
      </c>
      <c r="X426" s="14" t="str">
        <f t="shared" si="41"/>
        <v/>
      </c>
      <c r="Y426" s="14" t="str">
        <f t="shared" si="42"/>
        <v/>
      </c>
      <c r="Z426" s="14" t="str">
        <f t="shared" si="43"/>
        <v/>
      </c>
      <c r="AA426" s="15" t="str">
        <f t="shared" si="39"/>
        <v/>
      </c>
    </row>
    <row r="427" spans="2:27" ht="18" x14ac:dyDescent="0.25">
      <c r="B427" s="16"/>
      <c r="C427" s="1018"/>
      <c r="D427" s="1018"/>
      <c r="E427" s="1018"/>
      <c r="F427" s="1018"/>
      <c r="G427" s="1018"/>
      <c r="H427" s="1018"/>
      <c r="I427" s="1018"/>
      <c r="J427" s="1018"/>
      <c r="K427" s="1018"/>
      <c r="L427" s="1018"/>
      <c r="M427" s="1018"/>
      <c r="N427" s="1018"/>
      <c r="O427" s="19"/>
      <c r="P427" s="629">
        <f>+H413</f>
        <v>2.0399999999999991</v>
      </c>
      <c r="Q427" s="17"/>
      <c r="R427" s="412"/>
      <c r="S427" s="625"/>
      <c r="T427" s="20"/>
      <c r="U427" s="20"/>
      <c r="V427" s="430"/>
      <c r="W427" s="14" t="str">
        <f t="shared" si="40"/>
        <v/>
      </c>
      <c r="X427" s="14" t="str">
        <f t="shared" si="41"/>
        <v/>
      </c>
      <c r="Y427" s="14" t="str">
        <f t="shared" si="42"/>
        <v/>
      </c>
      <c r="Z427" s="14" t="str">
        <f t="shared" si="43"/>
        <v/>
      </c>
      <c r="AA427" s="15" t="str">
        <f t="shared" si="39"/>
        <v/>
      </c>
    </row>
    <row r="428" spans="2:27" ht="18" x14ac:dyDescent="0.25">
      <c r="B428" s="16"/>
      <c r="C428" s="1018"/>
      <c r="D428" s="1018"/>
      <c r="E428" s="1018"/>
      <c r="F428" s="1018"/>
      <c r="G428" s="1018"/>
      <c r="H428" s="1018"/>
      <c r="I428" s="1018"/>
      <c r="J428" s="1018"/>
      <c r="K428" s="1018"/>
      <c r="L428" s="1018"/>
      <c r="M428" s="1018"/>
      <c r="N428" s="1018"/>
      <c r="O428" s="19"/>
      <c r="P428" s="629">
        <f>+H413</f>
        <v>2.0399999999999991</v>
      </c>
      <c r="Q428" s="17"/>
      <c r="R428" s="412"/>
      <c r="S428" s="625"/>
      <c r="T428" s="20"/>
      <c r="U428" s="20"/>
      <c r="V428" s="430"/>
      <c r="W428" s="14"/>
      <c r="X428" s="14"/>
      <c r="Y428" s="14"/>
      <c r="Z428" s="14"/>
      <c r="AA428" s="15" t="str">
        <f t="shared" si="39"/>
        <v/>
      </c>
    </row>
    <row r="429" spans="2:27" ht="18" x14ac:dyDescent="0.25">
      <c r="B429" s="16"/>
      <c r="C429" s="1018"/>
      <c r="D429" s="1018"/>
      <c r="E429" s="1018"/>
      <c r="F429" s="1018"/>
      <c r="G429" s="1018"/>
      <c r="H429" s="1018"/>
      <c r="I429" s="1018"/>
      <c r="J429" s="1018"/>
      <c r="K429" s="1018"/>
      <c r="L429" s="1018"/>
      <c r="M429" s="1018"/>
      <c r="N429" s="1018"/>
      <c r="O429" s="19"/>
      <c r="P429" s="629">
        <f>+H413</f>
        <v>2.0399999999999991</v>
      </c>
      <c r="Q429" s="17"/>
      <c r="R429" s="412" t="s">
        <v>362</v>
      </c>
      <c r="S429" s="625" t="s">
        <v>538</v>
      </c>
      <c r="T429" s="20"/>
      <c r="U429" s="20"/>
      <c r="V429" s="430"/>
      <c r="W429" s="14" t="str">
        <f t="shared" ref="W429:W438" si="44">IF(COUNT(T429:V429)=1,"m",IF(COUNT(T429:V429)=2,"m2",IF(COUNT(T429:V429)=3,"m3","")))</f>
        <v/>
      </c>
      <c r="X429" s="14">
        <f t="shared" ref="X429:X438" si="45">IF(S429="","",1)</f>
        <v>1</v>
      </c>
      <c r="Y429" s="14" t="str">
        <f t="shared" ref="Y429:Y438" si="46">IFERROR(IF(COUNT(T429:V429)=1,PRODUCT(T429:V429)*X429,""),"")</f>
        <v/>
      </c>
      <c r="Z429" s="14" t="str">
        <f t="shared" ref="Z429:Z438" si="47">IFERROR(IF(COUNT(T429:V429)=2,PRODUCT(T429:V429)*X429,""),"")</f>
        <v/>
      </c>
      <c r="AA429" s="15" t="str">
        <f t="shared" si="39"/>
        <v/>
      </c>
    </row>
    <row r="430" spans="2:27" ht="18" x14ac:dyDescent="0.25">
      <c r="B430" s="16"/>
      <c r="C430" s="1018"/>
      <c r="D430" s="1018"/>
      <c r="E430" s="1018"/>
      <c r="F430" s="1018"/>
      <c r="G430" s="1018"/>
      <c r="H430" s="1018"/>
      <c r="I430" s="1018"/>
      <c r="J430" s="1018"/>
      <c r="K430" s="1018"/>
      <c r="L430" s="1018"/>
      <c r="M430" s="1018"/>
      <c r="N430" s="1018"/>
      <c r="O430" s="19"/>
      <c r="P430" s="629">
        <f>+H413</f>
        <v>2.0399999999999991</v>
      </c>
      <c r="Q430" s="17"/>
      <c r="R430" s="412" t="s">
        <v>362</v>
      </c>
      <c r="S430" s="626" t="s">
        <v>552</v>
      </c>
      <c r="T430" s="20">
        <v>1.65</v>
      </c>
      <c r="U430" s="20">
        <v>1.62</v>
      </c>
      <c r="V430" s="430"/>
      <c r="W430" s="14" t="str">
        <f t="shared" si="44"/>
        <v>m2</v>
      </c>
      <c r="X430" s="14">
        <f t="shared" si="45"/>
        <v>1</v>
      </c>
      <c r="Y430" s="14" t="str">
        <f t="shared" si="46"/>
        <v/>
      </c>
      <c r="Z430" s="14">
        <f t="shared" si="47"/>
        <v>2.673</v>
      </c>
      <c r="AA430" s="15" t="str">
        <f t="shared" si="39"/>
        <v/>
      </c>
    </row>
    <row r="431" spans="2:27" ht="18" x14ac:dyDescent="0.25">
      <c r="B431" s="16"/>
      <c r="C431" s="1018"/>
      <c r="D431" s="1018"/>
      <c r="E431" s="1018"/>
      <c r="F431" s="1018"/>
      <c r="G431" s="1018"/>
      <c r="H431" s="1018"/>
      <c r="I431" s="1018"/>
      <c r="J431" s="1018"/>
      <c r="K431" s="1018"/>
      <c r="L431" s="1018"/>
      <c r="M431" s="1018"/>
      <c r="N431" s="1018"/>
      <c r="O431" s="19"/>
      <c r="P431" s="629">
        <f>+H413</f>
        <v>2.0399999999999991</v>
      </c>
      <c r="Q431" s="17"/>
      <c r="R431" s="412" t="s">
        <v>362</v>
      </c>
      <c r="S431" s="626" t="s">
        <v>546</v>
      </c>
      <c r="T431" s="20">
        <v>5.84</v>
      </c>
      <c r="U431" s="20">
        <v>3.4</v>
      </c>
      <c r="V431" s="430"/>
      <c r="W431" s="14" t="str">
        <f t="shared" si="44"/>
        <v>m2</v>
      </c>
      <c r="X431" s="14">
        <f t="shared" si="45"/>
        <v>1</v>
      </c>
      <c r="Y431" s="14" t="str">
        <f t="shared" si="46"/>
        <v/>
      </c>
      <c r="Z431" s="14">
        <f t="shared" si="47"/>
        <v>19.855999999999998</v>
      </c>
      <c r="AA431" s="15" t="str">
        <f t="shared" si="39"/>
        <v/>
      </c>
    </row>
    <row r="432" spans="2:27" ht="18" x14ac:dyDescent="0.25">
      <c r="B432" s="16"/>
      <c r="C432" s="1018"/>
      <c r="D432" s="1018"/>
      <c r="E432" s="1018"/>
      <c r="F432" s="1018"/>
      <c r="G432" s="1018"/>
      <c r="H432" s="1018"/>
      <c r="I432" s="1018"/>
      <c r="J432" s="1018"/>
      <c r="K432" s="1018"/>
      <c r="L432" s="1018"/>
      <c r="M432" s="1018"/>
      <c r="N432" s="1018"/>
      <c r="O432" s="19"/>
      <c r="P432" s="629">
        <f>+H413</f>
        <v>2.0399999999999991</v>
      </c>
      <c r="Q432" s="17"/>
      <c r="R432" s="412"/>
      <c r="S432" s="626"/>
      <c r="T432" s="20"/>
      <c r="U432" s="20"/>
      <c r="V432" s="20"/>
      <c r="W432" s="14" t="str">
        <f t="shared" si="44"/>
        <v/>
      </c>
      <c r="X432" s="14" t="str">
        <f t="shared" si="45"/>
        <v/>
      </c>
      <c r="Y432" s="14" t="str">
        <f t="shared" si="46"/>
        <v/>
      </c>
      <c r="Z432" s="14" t="str">
        <f t="shared" si="47"/>
        <v/>
      </c>
      <c r="AA432" s="15" t="str">
        <f t="shared" si="39"/>
        <v/>
      </c>
    </row>
    <row r="433" spans="2:27" ht="18" x14ac:dyDescent="0.25">
      <c r="B433" s="16"/>
      <c r="C433" s="1018"/>
      <c r="D433" s="1018"/>
      <c r="E433" s="1018"/>
      <c r="F433" s="1018"/>
      <c r="G433" s="1018"/>
      <c r="H433" s="1018"/>
      <c r="I433" s="1018"/>
      <c r="J433" s="1018"/>
      <c r="K433" s="1018"/>
      <c r="L433" s="1018"/>
      <c r="M433" s="1018"/>
      <c r="N433" s="1018"/>
      <c r="O433" s="19"/>
      <c r="P433" s="629">
        <f>+H413</f>
        <v>2.0399999999999991</v>
      </c>
      <c r="Q433" s="17"/>
      <c r="R433" s="412"/>
      <c r="S433" s="626"/>
      <c r="T433" s="20"/>
      <c r="U433" s="20"/>
      <c r="V433" s="430"/>
      <c r="W433" s="14" t="str">
        <f t="shared" si="44"/>
        <v/>
      </c>
      <c r="X433" s="14" t="str">
        <f t="shared" si="45"/>
        <v/>
      </c>
      <c r="Y433" s="14" t="str">
        <f t="shared" si="46"/>
        <v/>
      </c>
      <c r="Z433" s="14" t="str">
        <f t="shared" si="47"/>
        <v/>
      </c>
      <c r="AA433" s="15" t="str">
        <f t="shared" si="39"/>
        <v/>
      </c>
    </row>
    <row r="434" spans="2:27" ht="18" x14ac:dyDescent="0.25">
      <c r="B434" s="16"/>
      <c r="C434" s="1018"/>
      <c r="D434" s="1018"/>
      <c r="E434" s="1018"/>
      <c r="F434" s="1018"/>
      <c r="G434" s="1018"/>
      <c r="H434" s="1018"/>
      <c r="I434" s="1018"/>
      <c r="J434" s="1018"/>
      <c r="K434" s="1018"/>
      <c r="L434" s="1018"/>
      <c r="M434" s="1018"/>
      <c r="N434" s="1018"/>
      <c r="O434" s="19"/>
      <c r="P434" s="629">
        <f>+H413</f>
        <v>2.0399999999999991</v>
      </c>
      <c r="Q434" s="17"/>
      <c r="R434" s="412"/>
      <c r="S434" s="626"/>
      <c r="T434" s="20"/>
      <c r="U434" s="20"/>
      <c r="V434" s="430"/>
      <c r="W434" s="14" t="str">
        <f t="shared" si="44"/>
        <v/>
      </c>
      <c r="X434" s="14" t="str">
        <f t="shared" si="45"/>
        <v/>
      </c>
      <c r="Y434" s="14" t="str">
        <f t="shared" si="46"/>
        <v/>
      </c>
      <c r="Z434" s="14" t="str">
        <f t="shared" si="47"/>
        <v/>
      </c>
      <c r="AA434" s="15" t="str">
        <f t="shared" si="39"/>
        <v/>
      </c>
    </row>
    <row r="435" spans="2:27" ht="18" x14ac:dyDescent="0.25">
      <c r="B435" s="16"/>
      <c r="C435" s="1018"/>
      <c r="D435" s="1018"/>
      <c r="E435" s="1018"/>
      <c r="F435" s="1018"/>
      <c r="G435" s="1018"/>
      <c r="H435" s="1018"/>
      <c r="I435" s="1018"/>
      <c r="J435" s="1018"/>
      <c r="K435" s="1018"/>
      <c r="L435" s="1018"/>
      <c r="M435" s="1018"/>
      <c r="N435" s="1018"/>
      <c r="O435" s="19"/>
      <c r="P435" s="629">
        <f>+H413</f>
        <v>2.0399999999999991</v>
      </c>
      <c r="Q435" s="17"/>
      <c r="R435" s="21"/>
      <c r="S435" s="626"/>
      <c r="T435" s="20"/>
      <c r="U435" s="20"/>
      <c r="V435" s="430"/>
      <c r="W435" s="14" t="str">
        <f t="shared" si="44"/>
        <v/>
      </c>
      <c r="X435" s="14" t="str">
        <f t="shared" si="45"/>
        <v/>
      </c>
      <c r="Y435" s="14" t="str">
        <f t="shared" si="46"/>
        <v/>
      </c>
      <c r="Z435" s="14" t="str">
        <f t="shared" si="47"/>
        <v/>
      </c>
      <c r="AA435" s="15" t="str">
        <f t="shared" si="39"/>
        <v/>
      </c>
    </row>
    <row r="436" spans="2:27" ht="18" x14ac:dyDescent="0.25">
      <c r="B436" s="16"/>
      <c r="C436" s="1018"/>
      <c r="D436" s="1018"/>
      <c r="E436" s="1018"/>
      <c r="F436" s="1018"/>
      <c r="G436" s="1018"/>
      <c r="H436" s="1018"/>
      <c r="I436" s="1018"/>
      <c r="J436" s="1018"/>
      <c r="K436" s="1018"/>
      <c r="L436" s="1018"/>
      <c r="M436" s="1018"/>
      <c r="N436" s="1018"/>
      <c r="O436" s="19"/>
      <c r="P436" s="629">
        <f>+H413</f>
        <v>2.0399999999999991</v>
      </c>
      <c r="Q436" s="17"/>
      <c r="R436" s="26"/>
      <c r="S436" s="626"/>
      <c r="T436" s="20"/>
      <c r="U436" s="20"/>
      <c r="V436" s="430"/>
      <c r="W436" s="14" t="str">
        <f t="shared" si="44"/>
        <v/>
      </c>
      <c r="X436" s="14" t="str">
        <f t="shared" si="45"/>
        <v/>
      </c>
      <c r="Y436" s="14" t="str">
        <f t="shared" si="46"/>
        <v/>
      </c>
      <c r="Z436" s="14" t="str">
        <f t="shared" si="47"/>
        <v/>
      </c>
      <c r="AA436" s="15" t="str">
        <f t="shared" si="39"/>
        <v/>
      </c>
    </row>
    <row r="437" spans="2:27" ht="18" x14ac:dyDescent="0.25">
      <c r="B437" s="16"/>
      <c r="C437" s="1018"/>
      <c r="D437" s="1018"/>
      <c r="E437" s="1018"/>
      <c r="F437" s="1018"/>
      <c r="G437" s="1018"/>
      <c r="H437" s="1018"/>
      <c r="I437" s="1018"/>
      <c r="J437" s="1018"/>
      <c r="K437" s="1018"/>
      <c r="L437" s="1018"/>
      <c r="M437" s="1018"/>
      <c r="N437" s="1018"/>
      <c r="O437" s="19"/>
      <c r="P437" s="629">
        <f>+H413</f>
        <v>2.0399999999999991</v>
      </c>
      <c r="Q437" s="17"/>
      <c r="R437" s="26"/>
      <c r="S437" s="626"/>
      <c r="T437" s="20"/>
      <c r="U437" s="20"/>
      <c r="V437" s="430"/>
      <c r="W437" s="14" t="str">
        <f t="shared" si="44"/>
        <v/>
      </c>
      <c r="X437" s="14" t="str">
        <f t="shared" si="45"/>
        <v/>
      </c>
      <c r="Y437" s="14" t="str">
        <f t="shared" si="46"/>
        <v/>
      </c>
      <c r="Z437" s="14" t="str">
        <f t="shared" si="47"/>
        <v/>
      </c>
      <c r="AA437" s="15" t="str">
        <f t="shared" si="39"/>
        <v/>
      </c>
    </row>
    <row r="438" spans="2:27" ht="18.75" thickBot="1" x14ac:dyDescent="0.3">
      <c r="B438" s="27"/>
      <c r="C438" s="1019"/>
      <c r="D438" s="1019"/>
      <c r="E438" s="1019"/>
      <c r="F438" s="1019"/>
      <c r="G438" s="1019"/>
      <c r="H438" s="1019"/>
      <c r="I438" s="1019"/>
      <c r="J438" s="1019"/>
      <c r="K438" s="1019"/>
      <c r="L438" s="1019"/>
      <c r="M438" s="1019"/>
      <c r="N438" s="1019"/>
      <c r="O438" s="30"/>
      <c r="P438" s="629">
        <f>+H413</f>
        <v>2.0399999999999991</v>
      </c>
      <c r="Q438" s="17"/>
      <c r="R438" s="630"/>
      <c r="S438" s="636"/>
      <c r="T438" s="33"/>
      <c r="U438" s="33"/>
      <c r="V438" s="631"/>
      <c r="W438" s="34" t="str">
        <f t="shared" si="44"/>
        <v/>
      </c>
      <c r="X438" s="34" t="str">
        <f t="shared" si="45"/>
        <v/>
      </c>
      <c r="Y438" s="14" t="str">
        <f t="shared" si="46"/>
        <v/>
      </c>
      <c r="Z438" s="14" t="str">
        <f t="shared" si="47"/>
        <v/>
      </c>
      <c r="AA438" s="15" t="str">
        <f t="shared" si="39"/>
        <v/>
      </c>
    </row>
    <row r="439" spans="2:27" ht="18.75" thickBot="1" x14ac:dyDescent="0.3">
      <c r="B439" s="786"/>
      <c r="C439" s="787"/>
      <c r="D439" s="787"/>
      <c r="E439" s="787"/>
      <c r="F439" s="787"/>
      <c r="G439" s="787"/>
      <c r="H439" s="787"/>
      <c r="I439" s="787"/>
      <c r="J439" s="787"/>
      <c r="K439" s="787"/>
      <c r="L439" s="787"/>
      <c r="M439" s="787"/>
      <c r="N439" s="787"/>
      <c r="O439" s="787"/>
      <c r="P439" s="428"/>
      <c r="Q439" s="629">
        <f>+H413</f>
        <v>2.0399999999999991</v>
      </c>
      <c r="R439" s="1024" t="s">
        <v>58</v>
      </c>
      <c r="S439" s="1025"/>
      <c r="T439" s="1027"/>
      <c r="U439" s="1024" t="s">
        <v>53</v>
      </c>
      <c r="V439" s="1027"/>
      <c r="W439" s="1027"/>
      <c r="X439" s="1026"/>
      <c r="Y439" s="36"/>
      <c r="Z439" s="37"/>
      <c r="AA439" s="38">
        <f>SUM(Z416:Z438)</f>
        <v>73.573899999999995</v>
      </c>
    </row>
    <row r="440" spans="2:27" ht="17.25" thickBot="1" x14ac:dyDescent="0.3">
      <c r="B440" s="792" t="s">
        <v>59</v>
      </c>
      <c r="C440" s="793"/>
      <c r="D440" s="793"/>
      <c r="E440" s="793"/>
      <c r="F440" s="793"/>
      <c r="G440" s="793"/>
      <c r="H440" s="793"/>
      <c r="I440" s="794"/>
      <c r="J440" s="792" t="s">
        <v>60</v>
      </c>
      <c r="K440" s="793"/>
      <c r="L440" s="793"/>
      <c r="M440" s="793"/>
      <c r="N440" s="793"/>
      <c r="O440" s="793"/>
      <c r="P440" s="793"/>
      <c r="Q440" s="793"/>
      <c r="R440" s="1028"/>
      <c r="S440" s="634"/>
      <c r="T440" s="39"/>
      <c r="U440" s="40"/>
      <c r="V440" s="40"/>
      <c r="W440" s="40"/>
      <c r="X440" s="40"/>
      <c r="Y440" s="40"/>
      <c r="Z440" s="40"/>
      <c r="AA440" s="41"/>
    </row>
    <row r="441" spans="2:27" ht="21" thickBot="1" x14ac:dyDescent="0.3">
      <c r="B441" s="795"/>
      <c r="C441" s="787"/>
      <c r="D441" s="787"/>
      <c r="E441" s="787"/>
      <c r="F441" s="787"/>
      <c r="G441" s="787"/>
      <c r="H441" s="787"/>
      <c r="I441" s="796"/>
      <c r="J441" s="795"/>
      <c r="K441" s="787"/>
      <c r="L441" s="787"/>
      <c r="M441" s="787"/>
      <c r="N441" s="787"/>
      <c r="O441" s="787"/>
      <c r="P441" s="787"/>
      <c r="Q441" s="787"/>
      <c r="R441" s="796"/>
      <c r="S441" s="635"/>
      <c r="T441" s="797" t="s">
        <v>61</v>
      </c>
      <c r="U441" s="798"/>
      <c r="V441" s="798"/>
      <c r="W441" s="798"/>
      <c r="X441" s="798"/>
      <c r="Y441" s="798"/>
      <c r="Z441" s="799"/>
      <c r="AA441" s="42">
        <f>AA439</f>
        <v>73.573899999999995</v>
      </c>
    </row>
    <row r="443" spans="2:27" ht="15.75" hidden="1" thickBot="1" x14ac:dyDescent="0.3"/>
    <row r="444" spans="2:27" hidden="1" x14ac:dyDescent="0.25">
      <c r="B444" s="800"/>
      <c r="C444" s="793"/>
      <c r="D444" s="793"/>
      <c r="E444" s="793"/>
      <c r="F444" s="793"/>
      <c r="G444" s="803" t="s">
        <v>42</v>
      </c>
      <c r="H444" s="793"/>
      <c r="I444" s="793"/>
      <c r="J444" s="793"/>
      <c r="K444" s="793"/>
      <c r="L444" s="793"/>
      <c r="M444" s="793"/>
      <c r="N444" s="793"/>
      <c r="O444" s="793"/>
      <c r="P444" s="793"/>
      <c r="Q444" s="793"/>
      <c r="R444" s="793"/>
      <c r="S444" s="793"/>
      <c r="T444" s="793"/>
      <c r="U444" s="804" t="s">
        <v>1</v>
      </c>
      <c r="V444" s="805"/>
      <c r="W444" s="805"/>
      <c r="X444" s="806"/>
      <c r="Y444" s="807" t="s">
        <v>43</v>
      </c>
      <c r="Z444" s="805"/>
      <c r="AA444" s="808"/>
    </row>
    <row r="445" spans="2:27" hidden="1" x14ac:dyDescent="0.25">
      <c r="B445" s="801"/>
      <c r="C445" s="802"/>
      <c r="D445" s="802"/>
      <c r="E445" s="802"/>
      <c r="F445" s="802"/>
      <c r="G445" s="801"/>
      <c r="H445" s="802"/>
      <c r="I445" s="802"/>
      <c r="J445" s="802"/>
      <c r="K445" s="802"/>
      <c r="L445" s="802"/>
      <c r="M445" s="802"/>
      <c r="N445" s="802"/>
      <c r="O445" s="802"/>
      <c r="P445" s="802"/>
      <c r="Q445" s="802"/>
      <c r="R445" s="802"/>
      <c r="S445" s="802"/>
      <c r="T445" s="802"/>
      <c r="U445" s="809" t="s">
        <v>3</v>
      </c>
      <c r="V445" s="810"/>
      <c r="W445" s="810"/>
      <c r="X445" s="811"/>
      <c r="Y445" s="812">
        <v>1</v>
      </c>
      <c r="Z445" s="810"/>
      <c r="AA445" s="813"/>
    </row>
    <row r="446" spans="2:27" ht="15.75" hidden="1" thickBot="1" x14ac:dyDescent="0.3">
      <c r="B446" s="795"/>
      <c r="C446" s="787"/>
      <c r="D446" s="787"/>
      <c r="E446" s="787"/>
      <c r="F446" s="787"/>
      <c r="G446" s="795"/>
      <c r="H446" s="787"/>
      <c r="I446" s="787"/>
      <c r="J446" s="787"/>
      <c r="K446" s="787"/>
      <c r="L446" s="787"/>
      <c r="M446" s="787"/>
      <c r="N446" s="787"/>
      <c r="O446" s="787"/>
      <c r="P446" s="787"/>
      <c r="Q446" s="787"/>
      <c r="R446" s="787"/>
      <c r="S446" s="787"/>
      <c r="T446" s="787"/>
      <c r="U446" s="814" t="s">
        <v>4</v>
      </c>
      <c r="V446" s="815"/>
      <c r="W446" s="815"/>
      <c r="X446" s="816"/>
      <c r="Y446" s="817">
        <v>44236</v>
      </c>
      <c r="Z446" s="818"/>
      <c r="AA446" s="819"/>
    </row>
    <row r="447" spans="2:27" ht="15" hidden="1" customHeight="1" x14ac:dyDescent="0.25">
      <c r="B447" s="820" t="s">
        <v>44</v>
      </c>
      <c r="C447" s="793"/>
      <c r="D447" s="793"/>
      <c r="E447" s="793"/>
      <c r="F447" s="794"/>
      <c r="G447"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447" s="822"/>
      <c r="I447" s="822"/>
      <c r="J447" s="822"/>
      <c r="K447" s="822"/>
      <c r="L447" s="822"/>
      <c r="M447" s="822"/>
      <c r="N447" s="822"/>
      <c r="O447" s="822"/>
      <c r="P447" s="822"/>
      <c r="Q447" s="822"/>
      <c r="R447" s="822"/>
      <c r="S447" s="822"/>
      <c r="T447" s="822"/>
      <c r="U447" s="822"/>
      <c r="V447" s="822"/>
      <c r="W447" s="822"/>
      <c r="X447" s="822"/>
      <c r="Y447" s="822"/>
      <c r="Z447" s="822"/>
      <c r="AA447" s="823"/>
    </row>
    <row r="448" spans="2:27" ht="15.75" hidden="1" customHeight="1" thickBot="1" x14ac:dyDescent="0.3">
      <c r="B448" s="795"/>
      <c r="C448" s="787"/>
      <c r="D448" s="787"/>
      <c r="E448" s="787"/>
      <c r="F448" s="796"/>
      <c r="G448" s="824"/>
      <c r="H448" s="825"/>
      <c r="I448" s="825"/>
      <c r="J448" s="825"/>
      <c r="K448" s="825"/>
      <c r="L448" s="825"/>
      <c r="M448" s="825"/>
      <c r="N448" s="825"/>
      <c r="O448" s="825"/>
      <c r="P448" s="825"/>
      <c r="Q448" s="825"/>
      <c r="R448" s="825"/>
      <c r="S448" s="825"/>
      <c r="T448" s="825"/>
      <c r="U448" s="825"/>
      <c r="V448" s="825"/>
      <c r="W448" s="825"/>
      <c r="X448" s="825"/>
      <c r="Y448" s="825"/>
      <c r="Z448" s="825"/>
      <c r="AA448" s="826"/>
    </row>
    <row r="449" spans="2:27" ht="18.75" hidden="1" thickBot="1" x14ac:dyDescent="0.3">
      <c r="B449" s="827" t="s">
        <v>46</v>
      </c>
      <c r="C449" s="798"/>
      <c r="D449" s="798"/>
      <c r="E449" s="798"/>
      <c r="F449" s="798"/>
      <c r="G449" s="798"/>
      <c r="H449" s="822" t="s">
        <v>47</v>
      </c>
      <c r="I449" s="793"/>
      <c r="J449" s="828"/>
      <c r="K449" s="798"/>
      <c r="L449" s="798"/>
      <c r="M449" s="798"/>
      <c r="N449" s="798"/>
      <c r="O449" s="798"/>
      <c r="P449" s="622"/>
      <c r="Q449" s="622"/>
      <c r="R449" s="828" t="s">
        <v>48</v>
      </c>
      <c r="S449" s="828"/>
      <c r="T449" s="798"/>
      <c r="U449" s="798"/>
      <c r="V449" s="798"/>
      <c r="W449" s="798"/>
      <c r="X449" s="798"/>
      <c r="Y449" s="798"/>
      <c r="Z449" s="798"/>
      <c r="AA449" s="799"/>
    </row>
    <row r="450" spans="2:27" ht="36" hidden="1" customHeight="1" thickBot="1" x14ac:dyDescent="0.3">
      <c r="B450" s="829">
        <f>PRESUPUESTO!$B$21</f>
        <v>2</v>
      </c>
      <c r="C450" s="793"/>
      <c r="D450" s="793"/>
      <c r="E450" s="793"/>
      <c r="F450" s="793"/>
      <c r="G450" s="793"/>
      <c r="H450" s="830">
        <f>PRESUPUESTO!B26</f>
        <v>2.0499999999999989</v>
      </c>
      <c r="I450" s="831"/>
      <c r="J450" s="832" t="str">
        <f>PRESUPUESTO!$F$21</f>
        <v>DEMOLICIONES Y DESMONTES</v>
      </c>
      <c r="K450" s="798"/>
      <c r="L450" s="798"/>
      <c r="M450" s="798"/>
      <c r="N450" s="798"/>
      <c r="O450" s="799"/>
      <c r="P450" s="621"/>
      <c r="Q450" s="621"/>
      <c r="R450" s="833" t="str">
        <f>PRESUPUESTO!F26</f>
        <v>Demolicion de muro en drywall y divisiones (Incluye retiro de material sobrante y disposición final en R.S.)</v>
      </c>
      <c r="S450" s="1020"/>
      <c r="T450" s="793"/>
      <c r="U450" s="793"/>
      <c r="V450" s="793"/>
      <c r="W450" s="793"/>
      <c r="X450" s="793"/>
      <c r="Y450" s="793"/>
      <c r="Z450" s="793"/>
      <c r="AA450" s="794"/>
    </row>
    <row r="451" spans="2:27" ht="18.600000000000001" hidden="1" customHeight="1" thickBot="1" x14ac:dyDescent="0.3">
      <c r="B451" s="821" t="s">
        <v>49</v>
      </c>
      <c r="C451" s="834"/>
      <c r="D451" s="834"/>
      <c r="E451" s="834"/>
      <c r="F451" s="834"/>
      <c r="G451" s="834"/>
      <c r="H451" s="835"/>
      <c r="I451" s="835"/>
      <c r="J451" s="834"/>
      <c r="K451" s="834"/>
      <c r="L451" s="834"/>
      <c r="M451" s="834"/>
      <c r="N451" s="834"/>
      <c r="O451" s="834"/>
      <c r="P451" s="623"/>
      <c r="Q451" s="623"/>
      <c r="R451" s="837" t="s">
        <v>50</v>
      </c>
      <c r="S451" s="1021" t="s">
        <v>532</v>
      </c>
      <c r="T451" s="839" t="s">
        <v>51</v>
      </c>
      <c r="U451" s="840"/>
      <c r="V451" s="841"/>
      <c r="W451" s="842" t="s">
        <v>20</v>
      </c>
      <c r="X451" s="844" t="s">
        <v>52</v>
      </c>
      <c r="Y451" s="846" t="s">
        <v>53</v>
      </c>
      <c r="Z451" s="847"/>
      <c r="AA451" s="848"/>
    </row>
    <row r="452" spans="2:27" ht="26.25" hidden="1" thickBot="1" x14ac:dyDescent="0.3">
      <c r="B452" s="836"/>
      <c r="C452" s="835"/>
      <c r="D452" s="835"/>
      <c r="E452" s="835"/>
      <c r="F452" s="835"/>
      <c r="G452" s="835"/>
      <c r="H452" s="835"/>
      <c r="I452" s="835"/>
      <c r="J452" s="835"/>
      <c r="K452" s="835"/>
      <c r="L452" s="835"/>
      <c r="M452" s="835"/>
      <c r="N452" s="835"/>
      <c r="O452" s="835"/>
      <c r="P452" s="623"/>
      <c r="Q452" s="623"/>
      <c r="R452" s="838"/>
      <c r="S452" s="1022"/>
      <c r="T452" s="4" t="s">
        <v>54</v>
      </c>
      <c r="U452" s="5" t="s">
        <v>55</v>
      </c>
      <c r="V452" s="6" t="s">
        <v>56</v>
      </c>
      <c r="W452" s="843"/>
      <c r="X452" s="845"/>
      <c r="Y452" s="7" t="s">
        <v>57</v>
      </c>
      <c r="Z452" s="8" t="s">
        <v>21</v>
      </c>
      <c r="AA452" s="9" t="s">
        <v>22</v>
      </c>
    </row>
    <row r="453" spans="2:27" ht="18" hidden="1" x14ac:dyDescent="0.25">
      <c r="B453" s="10"/>
      <c r="C453" s="1017"/>
      <c r="D453" s="1017"/>
      <c r="E453" s="1017"/>
      <c r="F453" s="1017"/>
      <c r="G453" s="1017"/>
      <c r="H453" s="1017"/>
      <c r="I453" s="1017"/>
      <c r="J453" s="1017"/>
      <c r="K453" s="1017"/>
      <c r="L453" s="1017"/>
      <c r="M453" s="1017"/>
      <c r="N453" s="1017"/>
      <c r="O453" s="12"/>
      <c r="P453" s="629">
        <f>+H450</f>
        <v>2.0499999999999989</v>
      </c>
      <c r="Q453" s="17"/>
      <c r="R453" s="412" t="s">
        <v>356</v>
      </c>
      <c r="S453" s="625"/>
      <c r="T453" s="14"/>
      <c r="U453" s="14"/>
      <c r="V453" s="14"/>
      <c r="W453" s="14" t="str">
        <f>IF(COUNT(T453:V453)=1,"m",IF(COUNT(T453:V453)=2,"m2",IF(COUNT(T453:V453)=3,"m3","")))</f>
        <v/>
      </c>
      <c r="X453" s="14" t="str">
        <f>IF(S453="","",1)</f>
        <v/>
      </c>
      <c r="Y453" s="14" t="str">
        <f>IFERROR(IF(COUNT(T453:V453)=1,PRODUCT(T453:V453)*X453,""),"")</f>
        <v/>
      </c>
      <c r="Z453" s="14" t="str">
        <f>IFERROR(IF(COUNT(T453:V453)=2,PRODUCT(T453:V453)*X453,""),"")</f>
        <v/>
      </c>
      <c r="AA453" s="15" t="str">
        <f>IFERROR(IF(COUNT(T453:V453)=3,PRODUCT(T453:V453)*X453,""),"")</f>
        <v/>
      </c>
    </row>
    <row r="454" spans="2:27" ht="18" hidden="1" x14ac:dyDescent="0.25">
      <c r="B454" s="16"/>
      <c r="C454" s="1018"/>
      <c r="D454" s="1018"/>
      <c r="E454" s="1018"/>
      <c r="F454" s="1018"/>
      <c r="G454" s="1018"/>
      <c r="H454" s="1018"/>
      <c r="I454" s="1018"/>
      <c r="J454" s="1018"/>
      <c r="K454" s="1018"/>
      <c r="L454" s="1018"/>
      <c r="M454" s="1018"/>
      <c r="N454" s="1018"/>
      <c r="O454" s="19"/>
      <c r="P454" s="629">
        <f>+H450</f>
        <v>2.0499999999999989</v>
      </c>
      <c r="Q454" s="17"/>
      <c r="R454" s="412"/>
      <c r="S454" s="625"/>
      <c r="T454" s="20"/>
      <c r="U454" s="20"/>
      <c r="V454" s="430"/>
      <c r="W454" s="14" t="str">
        <f t="shared" ref="W454:W456" si="48">IF(COUNT(T454:V454)=1,"m",IF(COUNT(T454:V454)=2,"m2",IF(COUNT(T454:V454)=3,"m3","")))</f>
        <v/>
      </c>
      <c r="X454" s="14" t="str">
        <f t="shared" ref="X454:X456" si="49">IF(S454="","",1)</f>
        <v/>
      </c>
      <c r="Y454" s="14" t="str">
        <f t="shared" ref="Y454:Y456" si="50">IFERROR(IF(COUNT(T454:V454)=1,PRODUCT(T454:V454)*X454,""),"")</f>
        <v/>
      </c>
      <c r="Z454" s="14" t="str">
        <f t="shared" ref="Z454:Z456" si="51">IFERROR(IF(COUNT(T454:V454)=2,PRODUCT(T454:V454)*X454,""),"")</f>
        <v/>
      </c>
      <c r="AA454" s="15" t="str">
        <f t="shared" ref="AA454:AA475" si="52">IFERROR(IF(COUNT(T454:V454)=3,PRODUCT(T454:V454)*X454,""),"")</f>
        <v/>
      </c>
    </row>
    <row r="455" spans="2:27" ht="18" hidden="1" x14ac:dyDescent="0.25">
      <c r="B455" s="16"/>
      <c r="C455" s="1018"/>
      <c r="D455" s="1018"/>
      <c r="E455" s="1018"/>
      <c r="F455" s="1018"/>
      <c r="G455" s="1018"/>
      <c r="H455" s="1018"/>
      <c r="I455" s="1018"/>
      <c r="J455" s="1018"/>
      <c r="K455" s="1018"/>
      <c r="L455" s="1018"/>
      <c r="M455" s="1018"/>
      <c r="N455" s="1018"/>
      <c r="O455" s="19"/>
      <c r="P455" s="629">
        <f>+H450</f>
        <v>2.0499999999999989</v>
      </c>
      <c r="Q455" s="17"/>
      <c r="R455" s="412"/>
      <c r="S455" s="625"/>
      <c r="T455" s="20"/>
      <c r="U455" s="20"/>
      <c r="V455" s="430"/>
      <c r="W455" s="14" t="str">
        <f t="shared" si="48"/>
        <v/>
      </c>
      <c r="X455" s="14" t="str">
        <f t="shared" si="49"/>
        <v/>
      </c>
      <c r="Y455" s="14" t="str">
        <f t="shared" si="50"/>
        <v/>
      </c>
      <c r="Z455" s="14" t="str">
        <f t="shared" si="51"/>
        <v/>
      </c>
      <c r="AA455" s="15" t="str">
        <f t="shared" si="52"/>
        <v/>
      </c>
    </row>
    <row r="456" spans="2:27" ht="18" hidden="1" x14ac:dyDescent="0.25">
      <c r="B456" s="16"/>
      <c r="C456" s="1018"/>
      <c r="D456" s="1018"/>
      <c r="E456" s="1018"/>
      <c r="F456" s="1018"/>
      <c r="G456" s="1018"/>
      <c r="H456" s="1018"/>
      <c r="I456" s="1018"/>
      <c r="J456" s="1018"/>
      <c r="K456" s="1018"/>
      <c r="L456" s="1018"/>
      <c r="M456" s="1018"/>
      <c r="N456" s="1018"/>
      <c r="O456" s="19"/>
      <c r="P456" s="629">
        <f>+H450</f>
        <v>2.0499999999999989</v>
      </c>
      <c r="Q456" s="17"/>
      <c r="R456" s="412"/>
      <c r="S456" s="626"/>
      <c r="T456" s="20"/>
      <c r="U456" s="20"/>
      <c r="V456" s="430"/>
      <c r="W456" s="14" t="str">
        <f t="shared" si="48"/>
        <v/>
      </c>
      <c r="X456" s="14" t="str">
        <f t="shared" si="49"/>
        <v/>
      </c>
      <c r="Y456" s="14" t="str">
        <f t="shared" si="50"/>
        <v/>
      </c>
      <c r="Z456" s="14" t="str">
        <f t="shared" si="51"/>
        <v/>
      </c>
      <c r="AA456" s="15" t="str">
        <f t="shared" si="52"/>
        <v/>
      </c>
    </row>
    <row r="457" spans="2:27" ht="18" hidden="1" x14ac:dyDescent="0.25">
      <c r="B457" s="16"/>
      <c r="C457" s="1018"/>
      <c r="D457" s="1018"/>
      <c r="E457" s="1018"/>
      <c r="F457" s="1018"/>
      <c r="G457" s="1018"/>
      <c r="H457" s="1018"/>
      <c r="I457" s="1018"/>
      <c r="J457" s="1018"/>
      <c r="K457" s="1018"/>
      <c r="L457" s="1018"/>
      <c r="M457" s="1018"/>
      <c r="N457" s="1018"/>
      <c r="O457" s="19"/>
      <c r="P457" s="629">
        <f>+H450</f>
        <v>2.0499999999999989</v>
      </c>
      <c r="Q457" s="17"/>
      <c r="R457" s="412"/>
      <c r="S457" s="625"/>
      <c r="T457" s="20"/>
      <c r="U457" s="20"/>
      <c r="V457" s="430"/>
      <c r="W457" s="14"/>
      <c r="X457" s="14"/>
      <c r="Y457" s="14"/>
      <c r="Z457" s="14"/>
      <c r="AA457" s="15" t="str">
        <f t="shared" si="52"/>
        <v/>
      </c>
    </row>
    <row r="458" spans="2:27" ht="18" hidden="1" x14ac:dyDescent="0.25">
      <c r="B458" s="22"/>
      <c r="C458" s="1018"/>
      <c r="D458" s="1018"/>
      <c r="E458" s="1018"/>
      <c r="F458" s="1018"/>
      <c r="G458" s="1018"/>
      <c r="H458" s="1018"/>
      <c r="I458" s="1018"/>
      <c r="J458" s="1018"/>
      <c r="K458" s="1018"/>
      <c r="L458" s="1018"/>
      <c r="M458" s="1018"/>
      <c r="N458" s="1018"/>
      <c r="O458" s="19"/>
      <c r="P458" s="629">
        <f>+H450</f>
        <v>2.0499999999999989</v>
      </c>
      <c r="Q458" s="17"/>
      <c r="R458" s="412" t="s">
        <v>361</v>
      </c>
      <c r="S458" s="625"/>
      <c r="T458" s="20"/>
      <c r="U458" s="20"/>
      <c r="V458" s="430"/>
      <c r="W458" s="14" t="str">
        <f t="shared" ref="W458:W459" si="53">IF(COUNT(T458:V458)=1,"m",IF(COUNT(T458:V458)=2,"m2",IF(COUNT(T458:V458)=3,"m3","")))</f>
        <v/>
      </c>
      <c r="X458" s="14" t="str">
        <f t="shared" ref="X458:X464" si="54">IF(S458="","",1)</f>
        <v/>
      </c>
      <c r="Y458" s="14" t="str">
        <f t="shared" ref="Y458:Y464" si="55">IFERROR(IF(COUNT(T458:V458)=1,PRODUCT(T458:V458)*X458,""),"")</f>
        <v/>
      </c>
      <c r="Z458" s="14" t="str">
        <f t="shared" ref="Z458:Z464" si="56">IFERROR(IF(COUNT(T458:V458)=2,PRODUCT(T458:V458)*X458,""),"")</f>
        <v/>
      </c>
      <c r="AA458" s="15" t="str">
        <f t="shared" si="52"/>
        <v/>
      </c>
    </row>
    <row r="459" spans="2:27" ht="18" hidden="1" x14ac:dyDescent="0.25">
      <c r="B459" s="16"/>
      <c r="C459" s="1018"/>
      <c r="D459" s="1018"/>
      <c r="E459" s="1018"/>
      <c r="F459" s="1018"/>
      <c r="G459" s="1018"/>
      <c r="H459" s="1018"/>
      <c r="I459" s="1018"/>
      <c r="J459" s="1018"/>
      <c r="K459" s="1018"/>
      <c r="L459" s="1018"/>
      <c r="M459" s="1018"/>
      <c r="N459" s="1018"/>
      <c r="O459" s="19"/>
      <c r="P459" s="629">
        <f>+H450</f>
        <v>2.0499999999999989</v>
      </c>
      <c r="Q459" s="17"/>
      <c r="R459" s="412"/>
      <c r="S459" s="641"/>
      <c r="T459" s="20"/>
      <c r="U459" s="20"/>
      <c r="V459" s="20"/>
      <c r="W459" s="14" t="str">
        <f t="shared" si="53"/>
        <v/>
      </c>
      <c r="X459" s="14" t="str">
        <f t="shared" si="54"/>
        <v/>
      </c>
      <c r="Y459" s="14" t="str">
        <f t="shared" si="55"/>
        <v/>
      </c>
      <c r="Z459" s="14" t="str">
        <f t="shared" si="56"/>
        <v/>
      </c>
      <c r="AA459" s="15" t="str">
        <f t="shared" si="52"/>
        <v/>
      </c>
    </row>
    <row r="460" spans="2:27" ht="18" hidden="1" x14ac:dyDescent="0.25">
      <c r="B460" s="16"/>
      <c r="C460" s="1018"/>
      <c r="D460" s="1018"/>
      <c r="E460" s="1018"/>
      <c r="F460" s="1018"/>
      <c r="G460" s="1018"/>
      <c r="H460" s="1018"/>
      <c r="I460" s="1018"/>
      <c r="J460" s="1018"/>
      <c r="K460" s="1018"/>
      <c r="L460" s="1018"/>
      <c r="M460" s="1018"/>
      <c r="N460" s="1018"/>
      <c r="O460" s="19"/>
      <c r="P460" s="629">
        <f>+H450</f>
        <v>2.0499999999999989</v>
      </c>
      <c r="Q460" s="17"/>
      <c r="R460" s="412"/>
      <c r="S460" s="625"/>
      <c r="T460" s="20"/>
      <c r="U460" s="20"/>
      <c r="V460" s="430"/>
      <c r="W460" s="14"/>
      <c r="X460" s="14" t="str">
        <f t="shared" si="54"/>
        <v/>
      </c>
      <c r="Y460" s="14" t="str">
        <f t="shared" si="55"/>
        <v/>
      </c>
      <c r="Z460" s="14" t="str">
        <f t="shared" si="56"/>
        <v/>
      </c>
      <c r="AA460" s="15" t="str">
        <f t="shared" si="52"/>
        <v/>
      </c>
    </row>
    <row r="461" spans="2:27" ht="18" hidden="1" x14ac:dyDescent="0.25">
      <c r="B461" s="16"/>
      <c r="C461" s="1018"/>
      <c r="D461" s="1018"/>
      <c r="E461" s="1018"/>
      <c r="F461" s="1018"/>
      <c r="G461" s="1018"/>
      <c r="H461" s="1018"/>
      <c r="I461" s="1018"/>
      <c r="J461" s="1018"/>
      <c r="K461" s="1018"/>
      <c r="L461" s="1018"/>
      <c r="M461" s="1018"/>
      <c r="N461" s="1018"/>
      <c r="O461" s="19"/>
      <c r="P461" s="629">
        <f>+H450</f>
        <v>2.0499999999999989</v>
      </c>
      <c r="Q461" s="17"/>
      <c r="R461" s="412"/>
      <c r="S461" s="625"/>
      <c r="T461" s="20"/>
      <c r="U461" s="20"/>
      <c r="V461" s="430"/>
      <c r="W461" s="14"/>
      <c r="X461" s="14" t="str">
        <f t="shared" si="54"/>
        <v/>
      </c>
      <c r="Y461" s="14" t="str">
        <f t="shared" si="55"/>
        <v/>
      </c>
      <c r="Z461" s="14" t="str">
        <f t="shared" si="56"/>
        <v/>
      </c>
      <c r="AA461" s="15" t="str">
        <f t="shared" si="52"/>
        <v/>
      </c>
    </row>
    <row r="462" spans="2:27" ht="18" hidden="1" x14ac:dyDescent="0.25">
      <c r="B462" s="16"/>
      <c r="C462" s="1018"/>
      <c r="D462" s="1018"/>
      <c r="E462" s="1018"/>
      <c r="F462" s="1018"/>
      <c r="G462" s="1018"/>
      <c r="H462" s="1018"/>
      <c r="I462" s="1018"/>
      <c r="J462" s="1018"/>
      <c r="K462" s="1018"/>
      <c r="L462" s="1018"/>
      <c r="M462" s="1018"/>
      <c r="N462" s="1018"/>
      <c r="O462" s="19"/>
      <c r="P462" s="629">
        <f>+H450</f>
        <v>2.0499999999999989</v>
      </c>
      <c r="Q462" s="17"/>
      <c r="R462" s="412"/>
      <c r="S462" s="625"/>
      <c r="T462" s="20"/>
      <c r="U462" s="20"/>
      <c r="V462" s="430"/>
      <c r="W462" s="14"/>
      <c r="X462" s="14" t="str">
        <f t="shared" si="54"/>
        <v/>
      </c>
      <c r="Y462" s="14" t="str">
        <f t="shared" si="55"/>
        <v/>
      </c>
      <c r="Z462" s="14" t="str">
        <f t="shared" si="56"/>
        <v/>
      </c>
      <c r="AA462" s="15" t="str">
        <f t="shared" si="52"/>
        <v/>
      </c>
    </row>
    <row r="463" spans="2:27" ht="18" hidden="1" x14ac:dyDescent="0.25">
      <c r="B463" s="16"/>
      <c r="C463" s="1018"/>
      <c r="D463" s="1018"/>
      <c r="E463" s="1018"/>
      <c r="F463" s="1018"/>
      <c r="G463" s="1018"/>
      <c r="H463" s="1018"/>
      <c r="I463" s="1018"/>
      <c r="J463" s="1018"/>
      <c r="K463" s="1018"/>
      <c r="L463" s="1018"/>
      <c r="M463" s="1018"/>
      <c r="N463" s="1018"/>
      <c r="O463" s="19"/>
      <c r="P463" s="629">
        <f>+H450</f>
        <v>2.0499999999999989</v>
      </c>
      <c r="Q463" s="17"/>
      <c r="R463" s="412"/>
      <c r="S463" s="625"/>
      <c r="T463" s="20"/>
      <c r="U463" s="20"/>
      <c r="V463" s="430"/>
      <c r="W463" s="14" t="str">
        <f t="shared" ref="W463:W464" si="57">IF(COUNT(T463:V463)=1,"m",IF(COUNT(T463:V463)=2,"m2",IF(COUNT(T463:V463)=3,"m3","")))</f>
        <v/>
      </c>
      <c r="X463" s="14" t="str">
        <f t="shared" si="54"/>
        <v/>
      </c>
      <c r="Y463" s="14" t="str">
        <f t="shared" si="55"/>
        <v/>
      </c>
      <c r="Z463" s="14" t="str">
        <f t="shared" si="56"/>
        <v/>
      </c>
      <c r="AA463" s="15" t="str">
        <f t="shared" si="52"/>
        <v/>
      </c>
    </row>
    <row r="464" spans="2:27" ht="18" hidden="1" x14ac:dyDescent="0.25">
      <c r="B464" s="16"/>
      <c r="C464" s="1018"/>
      <c r="D464" s="1018"/>
      <c r="E464" s="1018"/>
      <c r="F464" s="1018"/>
      <c r="G464" s="1018"/>
      <c r="H464" s="1018"/>
      <c r="I464" s="1018"/>
      <c r="J464" s="1018"/>
      <c r="K464" s="1018"/>
      <c r="L464" s="1018"/>
      <c r="M464" s="1018"/>
      <c r="N464" s="1018"/>
      <c r="O464" s="19"/>
      <c r="P464" s="629">
        <f>+H450</f>
        <v>2.0499999999999989</v>
      </c>
      <c r="Q464" s="17"/>
      <c r="R464" s="412"/>
      <c r="S464" s="625"/>
      <c r="T464" s="20"/>
      <c r="U464" s="20"/>
      <c r="V464" s="430"/>
      <c r="W464" s="14" t="str">
        <f t="shared" si="57"/>
        <v/>
      </c>
      <c r="X464" s="14" t="str">
        <f t="shared" si="54"/>
        <v/>
      </c>
      <c r="Y464" s="14" t="str">
        <f t="shared" si="55"/>
        <v/>
      </c>
      <c r="Z464" s="14" t="str">
        <f t="shared" si="56"/>
        <v/>
      </c>
      <c r="AA464" s="15" t="str">
        <f t="shared" si="52"/>
        <v/>
      </c>
    </row>
    <row r="465" spans="2:27" ht="18" hidden="1" x14ac:dyDescent="0.25">
      <c r="B465" s="16"/>
      <c r="C465" s="1018"/>
      <c r="D465" s="1018"/>
      <c r="E465" s="1018"/>
      <c r="F465" s="1018"/>
      <c r="G465" s="1018"/>
      <c r="H465" s="1018"/>
      <c r="I465" s="1018"/>
      <c r="J465" s="1018"/>
      <c r="K465" s="1018"/>
      <c r="L465" s="1018"/>
      <c r="M465" s="1018"/>
      <c r="N465" s="1018"/>
      <c r="O465" s="19"/>
      <c r="P465" s="629">
        <f>+H450</f>
        <v>2.0499999999999989</v>
      </c>
      <c r="Q465" s="17"/>
      <c r="R465" s="412"/>
      <c r="S465" s="625"/>
      <c r="T465" s="20"/>
      <c r="U465" s="20"/>
      <c r="V465" s="430"/>
      <c r="W465" s="14"/>
      <c r="X465" s="14"/>
      <c r="Y465" s="14"/>
      <c r="Z465" s="14"/>
      <c r="AA465" s="15" t="str">
        <f t="shared" si="52"/>
        <v/>
      </c>
    </row>
    <row r="466" spans="2:27" ht="18" hidden="1" x14ac:dyDescent="0.25">
      <c r="B466" s="16"/>
      <c r="C466" s="1018"/>
      <c r="D466" s="1018"/>
      <c r="E466" s="1018"/>
      <c r="F466" s="1018"/>
      <c r="G466" s="1018"/>
      <c r="H466" s="1018"/>
      <c r="I466" s="1018"/>
      <c r="J466" s="1018"/>
      <c r="K466" s="1018"/>
      <c r="L466" s="1018"/>
      <c r="M466" s="1018"/>
      <c r="N466" s="1018"/>
      <c r="O466" s="19"/>
      <c r="P466" s="629">
        <f>+H450</f>
        <v>2.0499999999999989</v>
      </c>
      <c r="Q466" s="17"/>
      <c r="R466" s="412" t="s">
        <v>362</v>
      </c>
      <c r="S466" s="625"/>
      <c r="T466" s="20"/>
      <c r="U466" s="20"/>
      <c r="V466" s="430"/>
      <c r="W466" s="14" t="str">
        <f t="shared" ref="W466:W475" si="58">IF(COUNT(T466:V466)=1,"m",IF(COUNT(T466:V466)=2,"m2",IF(COUNT(T466:V466)=3,"m3","")))</f>
        <v/>
      </c>
      <c r="X466" s="14" t="str">
        <f t="shared" ref="X466:X475" si="59">IF(S466="","",1)</f>
        <v/>
      </c>
      <c r="Y466" s="14" t="str">
        <f t="shared" ref="Y466:Y475" si="60">IFERROR(IF(COUNT(T466:V466)=1,PRODUCT(T466:V466)*X466,""),"")</f>
        <v/>
      </c>
      <c r="Z466" s="14" t="str">
        <f t="shared" ref="Z466:Z475" si="61">IFERROR(IF(COUNT(T466:V466)=2,PRODUCT(T466:V466)*X466,""),"")</f>
        <v/>
      </c>
      <c r="AA466" s="15" t="str">
        <f t="shared" si="52"/>
        <v/>
      </c>
    </row>
    <row r="467" spans="2:27" ht="18" hidden="1" x14ac:dyDescent="0.25">
      <c r="B467" s="16"/>
      <c r="C467" s="1018"/>
      <c r="D467" s="1018"/>
      <c r="E467" s="1018"/>
      <c r="F467" s="1018"/>
      <c r="G467" s="1018"/>
      <c r="H467" s="1018"/>
      <c r="I467" s="1018"/>
      <c r="J467" s="1018"/>
      <c r="K467" s="1018"/>
      <c r="L467" s="1018"/>
      <c r="M467" s="1018"/>
      <c r="N467" s="1018"/>
      <c r="O467" s="19"/>
      <c r="P467" s="629">
        <f>+H450</f>
        <v>2.0499999999999989</v>
      </c>
      <c r="Q467" s="17"/>
      <c r="R467" s="412"/>
      <c r="S467" s="626"/>
      <c r="T467" s="20"/>
      <c r="U467" s="20"/>
      <c r="V467" s="430"/>
      <c r="W467" s="14" t="str">
        <f t="shared" si="58"/>
        <v/>
      </c>
      <c r="X467" s="14" t="str">
        <f t="shared" si="59"/>
        <v/>
      </c>
      <c r="Y467" s="14" t="str">
        <f t="shared" si="60"/>
        <v/>
      </c>
      <c r="Z467" s="14" t="str">
        <f t="shared" si="61"/>
        <v/>
      </c>
      <c r="AA467" s="15" t="str">
        <f t="shared" si="52"/>
        <v/>
      </c>
    </row>
    <row r="468" spans="2:27" ht="18" hidden="1" x14ac:dyDescent="0.25">
      <c r="B468" s="16"/>
      <c r="C468" s="1018"/>
      <c r="D468" s="1018"/>
      <c r="E468" s="1018"/>
      <c r="F468" s="1018"/>
      <c r="G468" s="1018"/>
      <c r="H468" s="1018"/>
      <c r="I468" s="1018"/>
      <c r="J468" s="1018"/>
      <c r="K468" s="1018"/>
      <c r="L468" s="1018"/>
      <c r="M468" s="1018"/>
      <c r="N468" s="1018"/>
      <c r="O468" s="19"/>
      <c r="P468" s="629">
        <f>+H450</f>
        <v>2.0499999999999989</v>
      </c>
      <c r="Q468" s="17"/>
      <c r="R468" s="412"/>
      <c r="S468" s="626"/>
      <c r="T468" s="20"/>
      <c r="U468" s="20"/>
      <c r="V468" s="430"/>
      <c r="W468" s="14" t="str">
        <f t="shared" si="58"/>
        <v/>
      </c>
      <c r="X468" s="14" t="str">
        <f t="shared" si="59"/>
        <v/>
      </c>
      <c r="Y468" s="14" t="str">
        <f t="shared" si="60"/>
        <v/>
      </c>
      <c r="Z468" s="14" t="str">
        <f t="shared" si="61"/>
        <v/>
      </c>
      <c r="AA468" s="15" t="str">
        <f t="shared" si="52"/>
        <v/>
      </c>
    </row>
    <row r="469" spans="2:27" ht="18" hidden="1" x14ac:dyDescent="0.25">
      <c r="B469" s="16"/>
      <c r="C469" s="1018"/>
      <c r="D469" s="1018"/>
      <c r="E469" s="1018"/>
      <c r="F469" s="1018"/>
      <c r="G469" s="1018"/>
      <c r="H469" s="1018"/>
      <c r="I469" s="1018"/>
      <c r="J469" s="1018"/>
      <c r="K469" s="1018"/>
      <c r="L469" s="1018"/>
      <c r="M469" s="1018"/>
      <c r="N469" s="1018"/>
      <c r="O469" s="19"/>
      <c r="P469" s="629">
        <f>+H450</f>
        <v>2.0499999999999989</v>
      </c>
      <c r="Q469" s="17"/>
      <c r="R469" s="412"/>
      <c r="S469" s="626"/>
      <c r="T469" s="20"/>
      <c r="U469" s="20"/>
      <c r="V469" s="20"/>
      <c r="W469" s="14" t="str">
        <f t="shared" si="58"/>
        <v/>
      </c>
      <c r="X469" s="14" t="str">
        <f t="shared" si="59"/>
        <v/>
      </c>
      <c r="Y469" s="14" t="str">
        <f t="shared" si="60"/>
        <v/>
      </c>
      <c r="Z469" s="14" t="str">
        <f t="shared" si="61"/>
        <v/>
      </c>
      <c r="AA469" s="15" t="str">
        <f t="shared" si="52"/>
        <v/>
      </c>
    </row>
    <row r="470" spans="2:27" ht="18" hidden="1" x14ac:dyDescent="0.25">
      <c r="B470" s="16"/>
      <c r="C470" s="1018"/>
      <c r="D470" s="1018"/>
      <c r="E470" s="1018"/>
      <c r="F470" s="1018"/>
      <c r="G470" s="1018"/>
      <c r="H470" s="1018"/>
      <c r="I470" s="1018"/>
      <c r="J470" s="1018"/>
      <c r="K470" s="1018"/>
      <c r="L470" s="1018"/>
      <c r="M470" s="1018"/>
      <c r="N470" s="1018"/>
      <c r="O470" s="19"/>
      <c r="P470" s="629">
        <f>+H450</f>
        <v>2.0499999999999989</v>
      </c>
      <c r="Q470" s="17"/>
      <c r="R470" s="412"/>
      <c r="S470" s="626"/>
      <c r="T470" s="20"/>
      <c r="U470" s="20"/>
      <c r="V470" s="430"/>
      <c r="W470" s="14" t="str">
        <f t="shared" si="58"/>
        <v/>
      </c>
      <c r="X470" s="14" t="str">
        <f t="shared" si="59"/>
        <v/>
      </c>
      <c r="Y470" s="14" t="str">
        <f t="shared" si="60"/>
        <v/>
      </c>
      <c r="Z470" s="14" t="str">
        <f t="shared" si="61"/>
        <v/>
      </c>
      <c r="AA470" s="15" t="str">
        <f t="shared" si="52"/>
        <v/>
      </c>
    </row>
    <row r="471" spans="2:27" ht="18" hidden="1" x14ac:dyDescent="0.25">
      <c r="B471" s="16"/>
      <c r="C471" s="1018"/>
      <c r="D471" s="1018"/>
      <c r="E471" s="1018"/>
      <c r="F471" s="1018"/>
      <c r="G471" s="1018"/>
      <c r="H471" s="1018"/>
      <c r="I471" s="1018"/>
      <c r="J471" s="1018"/>
      <c r="K471" s="1018"/>
      <c r="L471" s="1018"/>
      <c r="M471" s="1018"/>
      <c r="N471" s="1018"/>
      <c r="O471" s="19"/>
      <c r="P471" s="629">
        <f>+H450</f>
        <v>2.0499999999999989</v>
      </c>
      <c r="Q471" s="17"/>
      <c r="R471" s="412"/>
      <c r="S471" s="626"/>
      <c r="T471" s="20"/>
      <c r="U471" s="20"/>
      <c r="V471" s="430"/>
      <c r="W471" s="14" t="str">
        <f t="shared" si="58"/>
        <v/>
      </c>
      <c r="X471" s="14" t="str">
        <f t="shared" si="59"/>
        <v/>
      </c>
      <c r="Y471" s="14" t="str">
        <f t="shared" si="60"/>
        <v/>
      </c>
      <c r="Z471" s="14" t="str">
        <f t="shared" si="61"/>
        <v/>
      </c>
      <c r="AA471" s="15" t="str">
        <f t="shared" si="52"/>
        <v/>
      </c>
    </row>
    <row r="472" spans="2:27" ht="18" hidden="1" x14ac:dyDescent="0.25">
      <c r="B472" s="16"/>
      <c r="C472" s="1018"/>
      <c r="D472" s="1018"/>
      <c r="E472" s="1018"/>
      <c r="F472" s="1018"/>
      <c r="G472" s="1018"/>
      <c r="H472" s="1018"/>
      <c r="I472" s="1018"/>
      <c r="J472" s="1018"/>
      <c r="K472" s="1018"/>
      <c r="L472" s="1018"/>
      <c r="M472" s="1018"/>
      <c r="N472" s="1018"/>
      <c r="O472" s="19"/>
      <c r="P472" s="629">
        <f>+H450</f>
        <v>2.0499999999999989</v>
      </c>
      <c r="Q472" s="17"/>
      <c r="R472" s="21"/>
      <c r="S472" s="626"/>
      <c r="T472" s="20"/>
      <c r="U472" s="20"/>
      <c r="V472" s="430"/>
      <c r="W472" s="14" t="str">
        <f t="shared" si="58"/>
        <v/>
      </c>
      <c r="X472" s="14" t="str">
        <f t="shared" si="59"/>
        <v/>
      </c>
      <c r="Y472" s="14" t="str">
        <f t="shared" si="60"/>
        <v/>
      </c>
      <c r="Z472" s="14" t="str">
        <f t="shared" si="61"/>
        <v/>
      </c>
      <c r="AA472" s="15" t="str">
        <f t="shared" si="52"/>
        <v/>
      </c>
    </row>
    <row r="473" spans="2:27" ht="18" hidden="1" x14ac:dyDescent="0.25">
      <c r="B473" s="16"/>
      <c r="C473" s="1018"/>
      <c r="D473" s="1018"/>
      <c r="E473" s="1018"/>
      <c r="F473" s="1018"/>
      <c r="G473" s="1018"/>
      <c r="H473" s="1018"/>
      <c r="I473" s="1018"/>
      <c r="J473" s="1018"/>
      <c r="K473" s="1018"/>
      <c r="L473" s="1018"/>
      <c r="M473" s="1018"/>
      <c r="N473" s="1018"/>
      <c r="O473" s="19"/>
      <c r="P473" s="629">
        <f>+H450</f>
        <v>2.0499999999999989</v>
      </c>
      <c r="Q473" s="17"/>
      <c r="R473" s="26"/>
      <c r="S473" s="626"/>
      <c r="T473" s="20"/>
      <c r="U473" s="20"/>
      <c r="V473" s="430"/>
      <c r="W473" s="14" t="str">
        <f t="shared" si="58"/>
        <v/>
      </c>
      <c r="X473" s="14" t="str">
        <f t="shared" si="59"/>
        <v/>
      </c>
      <c r="Y473" s="14" t="str">
        <f t="shared" si="60"/>
        <v/>
      </c>
      <c r="Z473" s="14" t="str">
        <f t="shared" si="61"/>
        <v/>
      </c>
      <c r="AA473" s="15" t="str">
        <f t="shared" si="52"/>
        <v/>
      </c>
    </row>
    <row r="474" spans="2:27" ht="18" hidden="1" x14ac:dyDescent="0.25">
      <c r="B474" s="16"/>
      <c r="C474" s="1018"/>
      <c r="D474" s="1018"/>
      <c r="E474" s="1018"/>
      <c r="F474" s="1018"/>
      <c r="G474" s="1018"/>
      <c r="H474" s="1018"/>
      <c r="I474" s="1018"/>
      <c r="J474" s="1018"/>
      <c r="K474" s="1018"/>
      <c r="L474" s="1018"/>
      <c r="M474" s="1018"/>
      <c r="N474" s="1018"/>
      <c r="O474" s="19"/>
      <c r="P474" s="629">
        <f>+H450</f>
        <v>2.0499999999999989</v>
      </c>
      <c r="Q474" s="17"/>
      <c r="R474" s="26"/>
      <c r="S474" s="626"/>
      <c r="T474" s="20"/>
      <c r="U474" s="20"/>
      <c r="V474" s="430"/>
      <c r="W474" s="14" t="str">
        <f t="shared" si="58"/>
        <v/>
      </c>
      <c r="X474" s="14" t="str">
        <f t="shared" si="59"/>
        <v/>
      </c>
      <c r="Y474" s="14" t="str">
        <f t="shared" si="60"/>
        <v/>
      </c>
      <c r="Z474" s="14" t="str">
        <f t="shared" si="61"/>
        <v/>
      </c>
      <c r="AA474" s="15" t="str">
        <f t="shared" si="52"/>
        <v/>
      </c>
    </row>
    <row r="475" spans="2:27" ht="18.75" hidden="1" thickBot="1" x14ac:dyDescent="0.3">
      <c r="B475" s="27"/>
      <c r="C475" s="1019"/>
      <c r="D475" s="1019"/>
      <c r="E475" s="1019"/>
      <c r="F475" s="1019"/>
      <c r="G475" s="1019"/>
      <c r="H475" s="1019"/>
      <c r="I475" s="1019"/>
      <c r="J475" s="1019"/>
      <c r="K475" s="1019"/>
      <c r="L475" s="1019"/>
      <c r="M475" s="1019"/>
      <c r="N475" s="1019"/>
      <c r="O475" s="30"/>
      <c r="P475" s="629">
        <f>+H450</f>
        <v>2.0499999999999989</v>
      </c>
      <c r="Q475" s="17"/>
      <c r="R475" s="630"/>
      <c r="S475" s="636"/>
      <c r="T475" s="33"/>
      <c r="U475" s="33"/>
      <c r="V475" s="631"/>
      <c r="W475" s="34" t="str">
        <f t="shared" si="58"/>
        <v/>
      </c>
      <c r="X475" s="34" t="str">
        <f t="shared" si="59"/>
        <v/>
      </c>
      <c r="Y475" s="14" t="str">
        <f t="shared" si="60"/>
        <v/>
      </c>
      <c r="Z475" s="14" t="str">
        <f t="shared" si="61"/>
        <v/>
      </c>
      <c r="AA475" s="15" t="str">
        <f t="shared" si="52"/>
        <v/>
      </c>
    </row>
    <row r="476" spans="2:27" ht="18.75" hidden="1" thickBot="1" x14ac:dyDescent="0.3">
      <c r="B476" s="786"/>
      <c r="C476" s="787"/>
      <c r="D476" s="787"/>
      <c r="E476" s="787"/>
      <c r="F476" s="787"/>
      <c r="G476" s="787"/>
      <c r="H476" s="787"/>
      <c r="I476" s="787"/>
      <c r="J476" s="787"/>
      <c r="K476" s="787"/>
      <c r="L476" s="787"/>
      <c r="M476" s="787"/>
      <c r="N476" s="787"/>
      <c r="O476" s="787"/>
      <c r="P476" s="428"/>
      <c r="Q476" s="629">
        <f>+H450</f>
        <v>2.0499999999999989</v>
      </c>
      <c r="R476" s="1024" t="s">
        <v>58</v>
      </c>
      <c r="S476" s="1025"/>
      <c r="T476" s="1027"/>
      <c r="U476" s="1024" t="s">
        <v>53</v>
      </c>
      <c r="V476" s="1027"/>
      <c r="W476" s="1027"/>
      <c r="X476" s="1026"/>
      <c r="Y476" s="36"/>
      <c r="Z476" s="37"/>
      <c r="AA476" s="38">
        <f>SUM(Z453:Z475)</f>
        <v>0</v>
      </c>
    </row>
    <row r="477" spans="2:27" ht="17.25" hidden="1" thickBot="1" x14ac:dyDescent="0.3">
      <c r="B477" s="792" t="s">
        <v>59</v>
      </c>
      <c r="C477" s="793"/>
      <c r="D477" s="793"/>
      <c r="E477" s="793"/>
      <c r="F477" s="793"/>
      <c r="G477" s="793"/>
      <c r="H477" s="793"/>
      <c r="I477" s="794"/>
      <c r="J477" s="792" t="s">
        <v>60</v>
      </c>
      <c r="K477" s="793"/>
      <c r="L477" s="793"/>
      <c r="M477" s="793"/>
      <c r="N477" s="793"/>
      <c r="O477" s="793"/>
      <c r="P477" s="793"/>
      <c r="Q477" s="793"/>
      <c r="R477" s="1028"/>
      <c r="S477" s="634"/>
      <c r="T477" s="39"/>
      <c r="U477" s="40"/>
      <c r="V477" s="40"/>
      <c r="W477" s="40"/>
      <c r="X477" s="40"/>
      <c r="Y477" s="40"/>
      <c r="Z477" s="40"/>
      <c r="AA477" s="41"/>
    </row>
    <row r="478" spans="2:27" ht="21" hidden="1" thickBot="1" x14ac:dyDescent="0.3">
      <c r="B478" s="795"/>
      <c r="C478" s="787"/>
      <c r="D478" s="787"/>
      <c r="E478" s="787"/>
      <c r="F478" s="787"/>
      <c r="G478" s="787"/>
      <c r="H478" s="787"/>
      <c r="I478" s="796"/>
      <c r="J478" s="795"/>
      <c r="K478" s="787"/>
      <c r="L478" s="787"/>
      <c r="M478" s="787"/>
      <c r="N478" s="787"/>
      <c r="O478" s="787"/>
      <c r="P478" s="787"/>
      <c r="Q478" s="787"/>
      <c r="R478" s="796"/>
      <c r="S478" s="635"/>
      <c r="T478" s="797" t="s">
        <v>61</v>
      </c>
      <c r="U478" s="798"/>
      <c r="V478" s="798"/>
      <c r="W478" s="798"/>
      <c r="X478" s="798"/>
      <c r="Y478" s="798"/>
      <c r="Z478" s="799"/>
      <c r="AA478" s="42">
        <f>AA476</f>
        <v>0</v>
      </c>
    </row>
    <row r="479" spans="2:27" hidden="1" x14ac:dyDescent="0.25"/>
    <row r="480" spans="2:27" ht="15.75" thickBot="1" x14ac:dyDescent="0.3"/>
    <row r="481" spans="2:27" x14ac:dyDescent="0.25">
      <c r="B481" s="800" t="e" vm="4">
        <v>#VALUE!</v>
      </c>
      <c r="C481" s="793"/>
      <c r="D481" s="793"/>
      <c r="E481" s="793"/>
      <c r="F481" s="793"/>
      <c r="G481" s="803" t="s">
        <v>42</v>
      </c>
      <c r="H481" s="793"/>
      <c r="I481" s="793"/>
      <c r="J481" s="793"/>
      <c r="K481" s="793"/>
      <c r="L481" s="793"/>
      <c r="M481" s="793"/>
      <c r="N481" s="793"/>
      <c r="O481" s="793"/>
      <c r="P481" s="793"/>
      <c r="Q481" s="793"/>
      <c r="R481" s="793"/>
      <c r="S481" s="793"/>
      <c r="T481" s="793"/>
      <c r="U481" s="804" t="s">
        <v>1</v>
      </c>
      <c r="V481" s="805"/>
      <c r="W481" s="805"/>
      <c r="X481" s="806"/>
      <c r="Y481" s="807" t="s">
        <v>43</v>
      </c>
      <c r="Z481" s="805"/>
      <c r="AA481" s="808"/>
    </row>
    <row r="482" spans="2:27" x14ac:dyDescent="0.25">
      <c r="B482" s="801"/>
      <c r="C482" s="802"/>
      <c r="D482" s="802"/>
      <c r="E482" s="802"/>
      <c r="F482" s="802"/>
      <c r="G482" s="801"/>
      <c r="H482" s="802"/>
      <c r="I482" s="802"/>
      <c r="J482" s="802"/>
      <c r="K482" s="802"/>
      <c r="L482" s="802"/>
      <c r="M482" s="802"/>
      <c r="N482" s="802"/>
      <c r="O482" s="802"/>
      <c r="P482" s="802"/>
      <c r="Q482" s="802"/>
      <c r="R482" s="802"/>
      <c r="S482" s="802"/>
      <c r="T482" s="802"/>
      <c r="U482" s="809" t="s">
        <v>3</v>
      </c>
      <c r="V482" s="810"/>
      <c r="W482" s="810"/>
      <c r="X482" s="811"/>
      <c r="Y482" s="812">
        <v>1</v>
      </c>
      <c r="Z482" s="810"/>
      <c r="AA482" s="813"/>
    </row>
    <row r="483" spans="2:27" ht="15.75" thickBot="1" x14ac:dyDescent="0.3">
      <c r="B483" s="795"/>
      <c r="C483" s="787"/>
      <c r="D483" s="787"/>
      <c r="E483" s="787"/>
      <c r="F483" s="787"/>
      <c r="G483" s="795"/>
      <c r="H483" s="787"/>
      <c r="I483" s="787"/>
      <c r="J483" s="787"/>
      <c r="K483" s="787"/>
      <c r="L483" s="787"/>
      <c r="M483" s="787"/>
      <c r="N483" s="787"/>
      <c r="O483" s="787"/>
      <c r="P483" s="787"/>
      <c r="Q483" s="787"/>
      <c r="R483" s="787"/>
      <c r="S483" s="787"/>
      <c r="T483" s="787"/>
      <c r="U483" s="814" t="s">
        <v>4</v>
      </c>
      <c r="V483" s="815"/>
      <c r="W483" s="815"/>
      <c r="X483" s="816"/>
      <c r="Y483" s="817">
        <v>44236</v>
      </c>
      <c r="Z483" s="818"/>
      <c r="AA483" s="819"/>
    </row>
    <row r="484" spans="2:27" ht="15" customHeight="1" x14ac:dyDescent="0.25">
      <c r="B484" s="820" t="s">
        <v>44</v>
      </c>
      <c r="C484" s="793"/>
      <c r="D484" s="793"/>
      <c r="E484" s="793"/>
      <c r="F484" s="794"/>
      <c r="G484"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484" s="822"/>
      <c r="I484" s="822"/>
      <c r="J484" s="822"/>
      <c r="K484" s="822"/>
      <c r="L484" s="822"/>
      <c r="M484" s="822"/>
      <c r="N484" s="822"/>
      <c r="O484" s="822"/>
      <c r="P484" s="822"/>
      <c r="Q484" s="822"/>
      <c r="R484" s="822"/>
      <c r="S484" s="822"/>
      <c r="T484" s="822"/>
      <c r="U484" s="822"/>
      <c r="V484" s="822"/>
      <c r="W484" s="822"/>
      <c r="X484" s="822"/>
      <c r="Y484" s="822"/>
      <c r="Z484" s="822"/>
      <c r="AA484" s="823"/>
    </row>
    <row r="485" spans="2:27" ht="15.75" customHeight="1" thickBot="1" x14ac:dyDescent="0.3">
      <c r="B485" s="795"/>
      <c r="C485" s="787"/>
      <c r="D485" s="787"/>
      <c r="E485" s="787"/>
      <c r="F485" s="796"/>
      <c r="G485" s="824"/>
      <c r="H485" s="825"/>
      <c r="I485" s="825"/>
      <c r="J485" s="825"/>
      <c r="K485" s="825"/>
      <c r="L485" s="825"/>
      <c r="M485" s="825"/>
      <c r="N485" s="825"/>
      <c r="O485" s="825"/>
      <c r="P485" s="825"/>
      <c r="Q485" s="825"/>
      <c r="R485" s="825"/>
      <c r="S485" s="825"/>
      <c r="T485" s="825"/>
      <c r="U485" s="825"/>
      <c r="V485" s="825"/>
      <c r="W485" s="825"/>
      <c r="X485" s="825"/>
      <c r="Y485" s="825"/>
      <c r="Z485" s="825"/>
      <c r="AA485" s="826"/>
    </row>
    <row r="486" spans="2:27" ht="18.75" thickBot="1" x14ac:dyDescent="0.3">
      <c r="B486" s="827" t="s">
        <v>46</v>
      </c>
      <c r="C486" s="798"/>
      <c r="D486" s="798"/>
      <c r="E486" s="798"/>
      <c r="F486" s="798"/>
      <c r="G486" s="798"/>
      <c r="H486" s="822" t="s">
        <v>47</v>
      </c>
      <c r="I486" s="793"/>
      <c r="J486" s="828"/>
      <c r="K486" s="798"/>
      <c r="L486" s="798"/>
      <c r="M486" s="798"/>
      <c r="N486" s="798"/>
      <c r="O486" s="798"/>
      <c r="P486" s="622"/>
      <c r="Q486" s="622"/>
      <c r="R486" s="828" t="s">
        <v>48</v>
      </c>
      <c r="S486" s="828"/>
      <c r="T486" s="798"/>
      <c r="U486" s="798"/>
      <c r="V486" s="798"/>
      <c r="W486" s="798"/>
      <c r="X486" s="798"/>
      <c r="Y486" s="798"/>
      <c r="Z486" s="798"/>
      <c r="AA486" s="799"/>
    </row>
    <row r="487" spans="2:27" ht="30" customHeight="1" thickBot="1" x14ac:dyDescent="0.3">
      <c r="B487" s="829">
        <f>PRESUPUESTO!$B$21</f>
        <v>2</v>
      </c>
      <c r="C487" s="793"/>
      <c r="D487" s="793"/>
      <c r="E487" s="793"/>
      <c r="F487" s="793"/>
      <c r="G487" s="793"/>
      <c r="H487" s="830">
        <f>PRESUPUESTO!B27</f>
        <v>2.0599999999999987</v>
      </c>
      <c r="I487" s="831"/>
      <c r="J487" s="832" t="str">
        <f>PRESUPUESTO!$F$21</f>
        <v>DEMOLICIONES Y DESMONTES</v>
      </c>
      <c r="K487" s="798"/>
      <c r="L487" s="798"/>
      <c r="M487" s="798"/>
      <c r="N487" s="798"/>
      <c r="O487" s="799"/>
      <c r="P487" s="621"/>
      <c r="Q487" s="621"/>
      <c r="R487" s="833" t="str">
        <f>PRESUPUESTO!F27</f>
        <v>DESMONTE DE LAMPARAS</v>
      </c>
      <c r="S487" s="1020"/>
      <c r="T487" s="793"/>
      <c r="U487" s="793"/>
      <c r="V487" s="793"/>
      <c r="W487" s="793"/>
      <c r="X487" s="793"/>
      <c r="Y487" s="793"/>
      <c r="Z487" s="793"/>
      <c r="AA487" s="794"/>
    </row>
    <row r="488" spans="2:27" ht="18.600000000000001" customHeight="1" thickBot="1" x14ac:dyDescent="0.3">
      <c r="B488" s="821" t="s">
        <v>49</v>
      </c>
      <c r="C488" s="834"/>
      <c r="D488" s="834"/>
      <c r="E488" s="834"/>
      <c r="F488" s="834"/>
      <c r="G488" s="834"/>
      <c r="H488" s="835"/>
      <c r="I488" s="835"/>
      <c r="J488" s="834"/>
      <c r="K488" s="834"/>
      <c r="L488" s="834"/>
      <c r="M488" s="834"/>
      <c r="N488" s="834"/>
      <c r="O488" s="834"/>
      <c r="P488" s="623"/>
      <c r="Q488" s="623"/>
      <c r="R488" s="837" t="s">
        <v>50</v>
      </c>
      <c r="S488" s="1021" t="s">
        <v>532</v>
      </c>
      <c r="T488" s="839" t="s">
        <v>51</v>
      </c>
      <c r="U488" s="840"/>
      <c r="V488" s="841"/>
      <c r="W488" s="842" t="s">
        <v>20</v>
      </c>
      <c r="X488" s="844" t="s">
        <v>52</v>
      </c>
      <c r="Y488" s="846" t="s">
        <v>53</v>
      </c>
      <c r="Z488" s="847"/>
      <c r="AA488" s="848"/>
    </row>
    <row r="489" spans="2:27" ht="26.25" thickBot="1" x14ac:dyDescent="0.3">
      <c r="B489" s="836"/>
      <c r="C489" s="835"/>
      <c r="D489" s="835"/>
      <c r="E489" s="835"/>
      <c r="F489" s="835"/>
      <c r="G489" s="835"/>
      <c r="H489" s="835"/>
      <c r="I489" s="835"/>
      <c r="J489" s="835"/>
      <c r="K489" s="835"/>
      <c r="L489" s="835"/>
      <c r="M489" s="835"/>
      <c r="N489" s="835"/>
      <c r="O489" s="835"/>
      <c r="P489" s="623"/>
      <c r="Q489" s="623"/>
      <c r="R489" s="838"/>
      <c r="S489" s="1022"/>
      <c r="T489" s="4" t="s">
        <v>54</v>
      </c>
      <c r="U489" s="5" t="s">
        <v>55</v>
      </c>
      <c r="V489" s="6" t="s">
        <v>56</v>
      </c>
      <c r="W489" s="843"/>
      <c r="X489" s="845"/>
      <c r="Y489" s="7" t="s">
        <v>57</v>
      </c>
      <c r="Z489" s="8" t="s">
        <v>21</v>
      </c>
      <c r="AA489" s="9" t="s">
        <v>22</v>
      </c>
    </row>
    <row r="490" spans="2:27" ht="18" x14ac:dyDescent="0.25">
      <c r="B490" s="10"/>
      <c r="C490" s="1017" t="e" vm="5">
        <v>#VALUE!</v>
      </c>
      <c r="D490" s="1017"/>
      <c r="E490" s="1017"/>
      <c r="F490" s="1017"/>
      <c r="G490" s="1017"/>
      <c r="H490" s="1017"/>
      <c r="I490" s="1017" t="e" vm="6">
        <v>#VALUE!</v>
      </c>
      <c r="J490" s="1017"/>
      <c r="K490" s="1017"/>
      <c r="L490" s="1017"/>
      <c r="M490" s="1017"/>
      <c r="N490" s="1017"/>
      <c r="O490" s="12"/>
      <c r="P490" s="629">
        <f>+H487</f>
        <v>2.0599999999999987</v>
      </c>
      <c r="Q490" s="17"/>
      <c r="R490" s="412" t="s">
        <v>356</v>
      </c>
      <c r="S490" s="625" t="s">
        <v>533</v>
      </c>
      <c r="T490" s="14"/>
      <c r="U490" s="14"/>
      <c r="V490" s="14"/>
      <c r="W490" s="14" t="s">
        <v>20</v>
      </c>
      <c r="X490" s="14">
        <v>3</v>
      </c>
      <c r="Y490" s="14" t="str">
        <f>IFERROR(IF(COUNT(T490:V490)=1,PRODUCT(T490:V490)*X490,""),"")</f>
        <v/>
      </c>
      <c r="Z490" s="14" t="str">
        <f>IFERROR(IF(COUNT(T490:V490)=2,PRODUCT(T490:V490)*X490,""),"")</f>
        <v/>
      </c>
      <c r="AA490" s="15" t="str">
        <f>IFERROR(IF(COUNT(T490:V490)=3,PRODUCT(T490:V490)*X490,""),"")</f>
        <v/>
      </c>
    </row>
    <row r="491" spans="2:27" ht="18" x14ac:dyDescent="0.25">
      <c r="B491" s="16"/>
      <c r="C491" s="1018"/>
      <c r="D491" s="1018"/>
      <c r="E491" s="1018"/>
      <c r="F491" s="1018"/>
      <c r="G491" s="1018"/>
      <c r="H491" s="1018"/>
      <c r="I491" s="1018"/>
      <c r="J491" s="1018"/>
      <c r="K491" s="1018"/>
      <c r="L491" s="1018"/>
      <c r="M491" s="1018"/>
      <c r="N491" s="1018"/>
      <c r="O491" s="19"/>
      <c r="P491" s="629">
        <f>+H487</f>
        <v>2.0599999999999987</v>
      </c>
      <c r="Q491" s="17"/>
      <c r="R491" s="412" t="s">
        <v>356</v>
      </c>
      <c r="S491" s="625" t="s">
        <v>372</v>
      </c>
      <c r="T491" s="20"/>
      <c r="U491" s="20"/>
      <c r="V491" s="430"/>
      <c r="W491" s="14" t="s">
        <v>20</v>
      </c>
      <c r="X491" s="14">
        <v>1</v>
      </c>
      <c r="Y491" s="14" t="str">
        <f t="shared" ref="Y491:Y493" si="62">IFERROR(IF(COUNT(T491:V491)=1,PRODUCT(T491:V491)*X491,""),"")</f>
        <v/>
      </c>
      <c r="Z491" s="14" t="str">
        <f t="shared" ref="Z491:Z493" si="63">IFERROR(IF(COUNT(T491:V491)=2,PRODUCT(T491:V491)*X491,""),"")</f>
        <v/>
      </c>
      <c r="AA491" s="15" t="str">
        <f t="shared" ref="AA491:AA512" si="64">IFERROR(IF(COUNT(T491:V491)=3,PRODUCT(T491:V491)*X491,""),"")</f>
        <v/>
      </c>
    </row>
    <row r="492" spans="2:27" ht="18" x14ac:dyDescent="0.25">
      <c r="B492" s="16"/>
      <c r="C492" s="1018"/>
      <c r="D492" s="1018"/>
      <c r="E492" s="1018"/>
      <c r="F492" s="1018"/>
      <c r="G492" s="1018"/>
      <c r="H492" s="1018"/>
      <c r="I492" s="1018"/>
      <c r="J492" s="1018"/>
      <c r="K492" s="1018"/>
      <c r="L492" s="1018"/>
      <c r="M492" s="1018"/>
      <c r="N492" s="1018"/>
      <c r="O492" s="19"/>
      <c r="P492" s="629">
        <f>+H487</f>
        <v>2.0599999999999987</v>
      </c>
      <c r="Q492" s="17"/>
      <c r="R492" s="412" t="s">
        <v>356</v>
      </c>
      <c r="S492" s="625" t="s">
        <v>375</v>
      </c>
      <c r="T492" s="20"/>
      <c r="U492" s="20"/>
      <c r="V492" s="430"/>
      <c r="W492" s="14" t="s">
        <v>20</v>
      </c>
      <c r="X492" s="644">
        <v>2</v>
      </c>
      <c r="Y492" s="14" t="str">
        <f t="shared" si="62"/>
        <v/>
      </c>
      <c r="Z492" s="14" t="str">
        <f t="shared" si="63"/>
        <v/>
      </c>
      <c r="AA492" s="15" t="str">
        <f t="shared" si="64"/>
        <v/>
      </c>
    </row>
    <row r="493" spans="2:27" ht="18" x14ac:dyDescent="0.25">
      <c r="B493" s="16"/>
      <c r="C493" s="1018"/>
      <c r="D493" s="1018"/>
      <c r="E493" s="1018"/>
      <c r="F493" s="1018"/>
      <c r="G493" s="1018"/>
      <c r="H493" s="1018"/>
      <c r="I493" s="1018"/>
      <c r="J493" s="1018"/>
      <c r="K493" s="1018"/>
      <c r="L493" s="1018"/>
      <c r="M493" s="1018"/>
      <c r="N493" s="1018"/>
      <c r="O493" s="19"/>
      <c r="P493" s="629">
        <f>+H487</f>
        <v>2.0599999999999987</v>
      </c>
      <c r="Q493" s="17"/>
      <c r="R493" s="412"/>
      <c r="S493" s="626"/>
      <c r="T493" s="20"/>
      <c r="U493" s="20"/>
      <c r="V493" s="430"/>
      <c r="W493" s="14" t="str">
        <f t="shared" ref="W493" si="65">IF(COUNT(T493:V493)=1,"m",IF(COUNT(T493:V493)=2,"m2",IF(COUNT(T493:V493)=3,"m3","")))</f>
        <v/>
      </c>
      <c r="X493" s="14" t="str">
        <f t="shared" ref="X493" si="66">IF(S493="","",1)</f>
        <v/>
      </c>
      <c r="Y493" s="14" t="str">
        <f t="shared" si="62"/>
        <v/>
      </c>
      <c r="Z493" s="14" t="str">
        <f t="shared" si="63"/>
        <v/>
      </c>
      <c r="AA493" s="15" t="str">
        <f t="shared" si="64"/>
        <v/>
      </c>
    </row>
    <row r="494" spans="2:27" ht="18" x14ac:dyDescent="0.25">
      <c r="B494" s="16"/>
      <c r="C494" s="1018"/>
      <c r="D494" s="1018"/>
      <c r="E494" s="1018"/>
      <c r="F494" s="1018"/>
      <c r="G494" s="1018"/>
      <c r="H494" s="1018"/>
      <c r="I494" s="1018"/>
      <c r="J494" s="1018"/>
      <c r="K494" s="1018"/>
      <c r="L494" s="1018"/>
      <c r="M494" s="1018"/>
      <c r="N494" s="1018"/>
      <c r="O494" s="19"/>
      <c r="P494" s="629">
        <f>+H487</f>
        <v>2.0599999999999987</v>
      </c>
      <c r="Q494" s="17"/>
      <c r="R494" s="412"/>
      <c r="S494" s="625"/>
      <c r="T494" s="20"/>
      <c r="U494" s="20"/>
      <c r="V494" s="430"/>
      <c r="W494" s="14"/>
      <c r="X494" s="14"/>
      <c r="Y494" s="14"/>
      <c r="Z494" s="14"/>
      <c r="AA494" s="15" t="str">
        <f t="shared" si="64"/>
        <v/>
      </c>
    </row>
    <row r="495" spans="2:27" ht="18" x14ac:dyDescent="0.25">
      <c r="B495" s="22"/>
      <c r="C495" s="1018"/>
      <c r="D495" s="1018"/>
      <c r="E495" s="1018"/>
      <c r="F495" s="1018"/>
      <c r="G495" s="1018"/>
      <c r="H495" s="1018"/>
      <c r="I495" s="1018"/>
      <c r="J495" s="1018"/>
      <c r="K495" s="1018"/>
      <c r="L495" s="1018"/>
      <c r="M495" s="1018"/>
      <c r="N495" s="1018"/>
      <c r="O495" s="19"/>
      <c r="P495" s="629">
        <f>+H487</f>
        <v>2.0599999999999987</v>
      </c>
      <c r="Q495" s="17"/>
      <c r="R495" s="412" t="s">
        <v>361</v>
      </c>
      <c r="S495" s="625" t="s">
        <v>533</v>
      </c>
      <c r="T495" s="20"/>
      <c r="U495" s="20"/>
      <c r="V495" s="430"/>
      <c r="W495" s="14" t="s">
        <v>20</v>
      </c>
      <c r="X495" s="14">
        <v>3</v>
      </c>
      <c r="Y495" s="14" t="str">
        <f t="shared" ref="Y495:Y501" si="67">IFERROR(IF(COUNT(T495:V495)=1,PRODUCT(T495:V495)*X495,""),"")</f>
        <v/>
      </c>
      <c r="Z495" s="14" t="str">
        <f t="shared" ref="Z495:Z501" si="68">IFERROR(IF(COUNT(T495:V495)=2,PRODUCT(T495:V495)*X495,""),"")</f>
        <v/>
      </c>
      <c r="AA495" s="15" t="str">
        <f t="shared" si="64"/>
        <v/>
      </c>
    </row>
    <row r="496" spans="2:27" ht="18" x14ac:dyDescent="0.25">
      <c r="B496" s="16"/>
      <c r="C496" s="1018"/>
      <c r="D496" s="1018"/>
      <c r="E496" s="1018"/>
      <c r="F496" s="1018"/>
      <c r="G496" s="1018"/>
      <c r="H496" s="1018"/>
      <c r="I496" s="1018"/>
      <c r="J496" s="1018"/>
      <c r="K496" s="1018"/>
      <c r="L496" s="1018"/>
      <c r="M496" s="1018"/>
      <c r="N496" s="1018"/>
      <c r="O496" s="19"/>
      <c r="P496" s="629">
        <f>+H487</f>
        <v>2.0599999999999987</v>
      </c>
      <c r="Q496" s="17"/>
      <c r="R496" s="412" t="s">
        <v>361</v>
      </c>
      <c r="S496" s="628" t="s">
        <v>372</v>
      </c>
      <c r="T496" s="20"/>
      <c r="U496" s="20"/>
      <c r="V496" s="430"/>
      <c r="W496" s="14" t="s">
        <v>20</v>
      </c>
      <c r="X496" s="14">
        <v>1</v>
      </c>
      <c r="Y496" s="14" t="str">
        <f t="shared" si="67"/>
        <v/>
      </c>
      <c r="Z496" s="14" t="str">
        <f t="shared" si="68"/>
        <v/>
      </c>
      <c r="AA496" s="15" t="str">
        <f t="shared" si="64"/>
        <v/>
      </c>
    </row>
    <row r="497" spans="2:27" ht="18" x14ac:dyDescent="0.25">
      <c r="B497" s="16"/>
      <c r="C497" s="1018"/>
      <c r="D497" s="1018"/>
      <c r="E497" s="1018"/>
      <c r="F497" s="1018"/>
      <c r="G497" s="1018"/>
      <c r="H497" s="1018"/>
      <c r="I497" s="1018"/>
      <c r="J497" s="1018"/>
      <c r="K497" s="1018"/>
      <c r="L497" s="1018"/>
      <c r="M497" s="1018"/>
      <c r="N497" s="1018"/>
      <c r="O497" s="19"/>
      <c r="P497" s="629">
        <f>+H487</f>
        <v>2.0599999999999987</v>
      </c>
      <c r="Q497" s="17"/>
      <c r="R497" s="412" t="s">
        <v>361</v>
      </c>
      <c r="S497" s="626" t="s">
        <v>375</v>
      </c>
      <c r="T497" s="20"/>
      <c r="U497" s="20"/>
      <c r="V497" s="430"/>
      <c r="W497" s="14" t="s">
        <v>20</v>
      </c>
      <c r="X497" s="14">
        <v>4</v>
      </c>
      <c r="Y497" s="14" t="str">
        <f t="shared" si="67"/>
        <v/>
      </c>
      <c r="Z497" s="14" t="str">
        <f t="shared" si="68"/>
        <v/>
      </c>
      <c r="AA497" s="15" t="str">
        <f t="shared" si="64"/>
        <v/>
      </c>
    </row>
    <row r="498" spans="2:27" ht="18" x14ac:dyDescent="0.25">
      <c r="B498" s="16"/>
      <c r="C498" s="1018"/>
      <c r="D498" s="1018"/>
      <c r="E498" s="1018"/>
      <c r="F498" s="1018"/>
      <c r="G498" s="1018"/>
      <c r="H498" s="1018"/>
      <c r="I498" s="1018"/>
      <c r="J498" s="1018"/>
      <c r="K498" s="1018"/>
      <c r="L498" s="1018"/>
      <c r="M498" s="1018"/>
      <c r="N498" s="1018"/>
      <c r="O498" s="19"/>
      <c r="P498" s="629">
        <f>+H487</f>
        <v>2.0599999999999987</v>
      </c>
      <c r="Q498" s="17"/>
      <c r="R498" s="412"/>
      <c r="S498" s="625"/>
      <c r="T498" s="20"/>
      <c r="U498" s="20"/>
      <c r="V498" s="430"/>
      <c r="W498" s="14" t="str">
        <f t="shared" ref="W498:W501" si="69">IF(COUNT(T498:V498)=1,"m",IF(COUNT(T498:V498)=2,"m2",IF(COUNT(T498:V498)=3,"m3","")))</f>
        <v/>
      </c>
      <c r="X498" s="14" t="str">
        <f t="shared" ref="X498:X501" si="70">IF(S498="","",1)</f>
        <v/>
      </c>
      <c r="Y498" s="14" t="str">
        <f t="shared" si="67"/>
        <v/>
      </c>
      <c r="Z498" s="14" t="str">
        <f t="shared" si="68"/>
        <v/>
      </c>
      <c r="AA498" s="15" t="str">
        <f t="shared" si="64"/>
        <v/>
      </c>
    </row>
    <row r="499" spans="2:27" ht="18" x14ac:dyDescent="0.25">
      <c r="B499" s="16"/>
      <c r="C499" s="1018"/>
      <c r="D499" s="1018"/>
      <c r="E499" s="1018"/>
      <c r="F499" s="1018"/>
      <c r="G499" s="1018"/>
      <c r="H499" s="1018"/>
      <c r="I499" s="1018"/>
      <c r="J499" s="1018"/>
      <c r="K499" s="1018"/>
      <c r="L499" s="1018"/>
      <c r="M499" s="1018"/>
      <c r="N499" s="1018"/>
      <c r="O499" s="19"/>
      <c r="P499" s="629">
        <f>+H487</f>
        <v>2.0599999999999987</v>
      </c>
      <c r="Q499" s="17"/>
      <c r="R499" s="412"/>
      <c r="S499" s="625"/>
      <c r="T499" s="20"/>
      <c r="U499" s="20"/>
      <c r="V499" s="430"/>
      <c r="W499" s="14" t="str">
        <f t="shared" si="69"/>
        <v/>
      </c>
      <c r="X499" s="14" t="str">
        <f t="shared" si="70"/>
        <v/>
      </c>
      <c r="Y499" s="14" t="str">
        <f t="shared" si="67"/>
        <v/>
      </c>
      <c r="Z499" s="14" t="str">
        <f t="shared" si="68"/>
        <v/>
      </c>
      <c r="AA499" s="15" t="str">
        <f t="shared" si="64"/>
        <v/>
      </c>
    </row>
    <row r="500" spans="2:27" ht="18" x14ac:dyDescent="0.25">
      <c r="B500" s="16"/>
      <c r="C500" s="1018"/>
      <c r="D500" s="1018"/>
      <c r="E500" s="1018"/>
      <c r="F500" s="1018"/>
      <c r="G500" s="1018"/>
      <c r="H500" s="1018"/>
      <c r="I500" s="1018"/>
      <c r="J500" s="1018"/>
      <c r="K500" s="1018"/>
      <c r="L500" s="1018"/>
      <c r="M500" s="1018"/>
      <c r="N500" s="1018"/>
      <c r="O500" s="19"/>
      <c r="P500" s="629">
        <f>+H487</f>
        <v>2.0599999999999987</v>
      </c>
      <c r="Q500" s="17"/>
      <c r="R500" s="412"/>
      <c r="S500" s="625"/>
      <c r="T500" s="20"/>
      <c r="U500" s="20"/>
      <c r="V500" s="430"/>
      <c r="W500" s="14" t="str">
        <f t="shared" si="69"/>
        <v/>
      </c>
      <c r="X500" s="14" t="str">
        <f t="shared" si="70"/>
        <v/>
      </c>
      <c r="Y500" s="14" t="str">
        <f t="shared" si="67"/>
        <v/>
      </c>
      <c r="Z500" s="14" t="str">
        <f t="shared" si="68"/>
        <v/>
      </c>
      <c r="AA500" s="15" t="str">
        <f t="shared" si="64"/>
        <v/>
      </c>
    </row>
    <row r="501" spans="2:27" ht="18" x14ac:dyDescent="0.25">
      <c r="B501" s="16"/>
      <c r="C501" s="1018"/>
      <c r="D501" s="1018"/>
      <c r="E501" s="1018"/>
      <c r="F501" s="1018"/>
      <c r="G501" s="1018"/>
      <c r="H501" s="1018"/>
      <c r="I501" s="1018"/>
      <c r="J501" s="1018"/>
      <c r="K501" s="1018"/>
      <c r="L501" s="1018"/>
      <c r="M501" s="1018"/>
      <c r="N501" s="1018"/>
      <c r="O501" s="19"/>
      <c r="P501" s="629">
        <f>+H487</f>
        <v>2.0599999999999987</v>
      </c>
      <c r="Q501" s="17"/>
      <c r="R501" s="412"/>
      <c r="S501" s="625"/>
      <c r="T501" s="20"/>
      <c r="U501" s="20"/>
      <c r="V501" s="430"/>
      <c r="W501" s="14" t="str">
        <f t="shared" si="69"/>
        <v/>
      </c>
      <c r="X501" s="14" t="str">
        <f t="shared" si="70"/>
        <v/>
      </c>
      <c r="Y501" s="14" t="str">
        <f t="shared" si="67"/>
        <v/>
      </c>
      <c r="Z501" s="14" t="str">
        <f t="shared" si="68"/>
        <v/>
      </c>
      <c r="AA501" s="15" t="str">
        <f t="shared" si="64"/>
        <v/>
      </c>
    </row>
    <row r="502" spans="2:27" ht="18" x14ac:dyDescent="0.25">
      <c r="B502" s="16"/>
      <c r="C502" s="1018"/>
      <c r="D502" s="1018"/>
      <c r="E502" s="1018"/>
      <c r="F502" s="1018"/>
      <c r="G502" s="1018"/>
      <c r="H502" s="1018"/>
      <c r="I502" s="1018"/>
      <c r="J502" s="1018"/>
      <c r="K502" s="1018"/>
      <c r="L502" s="1018"/>
      <c r="M502" s="1018"/>
      <c r="N502" s="1018"/>
      <c r="O502" s="19"/>
      <c r="P502" s="629">
        <f>+H487</f>
        <v>2.0599999999999987</v>
      </c>
      <c r="Q502" s="17"/>
      <c r="R502" s="412"/>
      <c r="S502" s="625"/>
      <c r="T502" s="20"/>
      <c r="U502" s="20"/>
      <c r="V502" s="430"/>
      <c r="W502" s="14"/>
      <c r="X502" s="14"/>
      <c r="Y502" s="14"/>
      <c r="Z502" s="14"/>
      <c r="AA502" s="15" t="str">
        <f t="shared" si="64"/>
        <v/>
      </c>
    </row>
    <row r="503" spans="2:27" ht="18" x14ac:dyDescent="0.25">
      <c r="B503" s="16"/>
      <c r="C503" s="1018"/>
      <c r="D503" s="1018"/>
      <c r="E503" s="1018"/>
      <c r="F503" s="1018"/>
      <c r="G503" s="1018"/>
      <c r="H503" s="1018"/>
      <c r="I503" s="1018"/>
      <c r="J503" s="1018"/>
      <c r="K503" s="1018"/>
      <c r="L503" s="1018"/>
      <c r="M503" s="1018"/>
      <c r="N503" s="1018"/>
      <c r="O503" s="19"/>
      <c r="P503" s="629">
        <f>+H487</f>
        <v>2.0599999999999987</v>
      </c>
      <c r="Q503" s="17"/>
      <c r="R503" s="412" t="s">
        <v>362</v>
      </c>
      <c r="S503" s="625" t="s">
        <v>533</v>
      </c>
      <c r="T503" s="20"/>
      <c r="U503" s="20"/>
      <c r="V503" s="430"/>
      <c r="W503" s="14" t="s">
        <v>20</v>
      </c>
      <c r="X503" s="644">
        <v>1</v>
      </c>
      <c r="Y503" s="14" t="str">
        <f t="shared" ref="Y503:Y512" si="71">IFERROR(IF(COUNT(T503:V503)=1,PRODUCT(T503:V503)*X503,""),"")</f>
        <v/>
      </c>
      <c r="Z503" s="14" t="str">
        <f t="shared" ref="Z503:Z512" si="72">IFERROR(IF(COUNT(T503:V503)=2,PRODUCT(T503:V503)*X503,""),"")</f>
        <v/>
      </c>
      <c r="AA503" s="15" t="str">
        <f t="shared" si="64"/>
        <v/>
      </c>
    </row>
    <row r="504" spans="2:27" ht="18" x14ac:dyDescent="0.25">
      <c r="B504" s="16"/>
      <c r="C504" s="1018"/>
      <c r="D504" s="1018"/>
      <c r="E504" s="1018"/>
      <c r="F504" s="1018"/>
      <c r="G504" s="1018"/>
      <c r="H504" s="1018"/>
      <c r="I504" s="1018"/>
      <c r="J504" s="1018"/>
      <c r="K504" s="1018"/>
      <c r="L504" s="1018"/>
      <c r="M504" s="1018"/>
      <c r="N504" s="1018"/>
      <c r="O504" s="19"/>
      <c r="P504" s="629">
        <f>+H487</f>
        <v>2.0599999999999987</v>
      </c>
      <c r="Q504" s="17"/>
      <c r="R504" s="412" t="s">
        <v>362</v>
      </c>
      <c r="S504" s="628" t="s">
        <v>372</v>
      </c>
      <c r="T504" s="20"/>
      <c r="U504" s="20"/>
      <c r="V504" s="430"/>
      <c r="W504" s="14" t="s">
        <v>20</v>
      </c>
      <c r="X504" s="14">
        <f t="shared" ref="X504:X512" si="73">IF(S504="","",1)</f>
        <v>1</v>
      </c>
      <c r="Y504" s="14" t="str">
        <f t="shared" si="71"/>
        <v/>
      </c>
      <c r="Z504" s="14" t="str">
        <f t="shared" si="72"/>
        <v/>
      </c>
      <c r="AA504" s="15" t="str">
        <f t="shared" si="64"/>
        <v/>
      </c>
    </row>
    <row r="505" spans="2:27" ht="18" x14ac:dyDescent="0.25">
      <c r="B505" s="16"/>
      <c r="C505" s="1018"/>
      <c r="D505" s="1018"/>
      <c r="E505" s="1018"/>
      <c r="F505" s="1018"/>
      <c r="G505" s="1018"/>
      <c r="H505" s="1018"/>
      <c r="I505" s="1018"/>
      <c r="J505" s="1018"/>
      <c r="K505" s="1018"/>
      <c r="L505" s="1018"/>
      <c r="M505" s="1018"/>
      <c r="N505" s="1018"/>
      <c r="O505" s="19"/>
      <c r="P505" s="629">
        <f>+H487</f>
        <v>2.0599999999999987</v>
      </c>
      <c r="Q505" s="17"/>
      <c r="R505" s="412" t="s">
        <v>362</v>
      </c>
      <c r="S505" s="626" t="s">
        <v>375</v>
      </c>
      <c r="T505" s="20"/>
      <c r="U505" s="20"/>
      <c r="V505" s="430"/>
      <c r="W505" s="14" t="s">
        <v>20</v>
      </c>
      <c r="X505" s="14">
        <v>2</v>
      </c>
      <c r="Y505" s="14" t="str">
        <f t="shared" si="71"/>
        <v/>
      </c>
      <c r="Z505" s="14" t="str">
        <f t="shared" si="72"/>
        <v/>
      </c>
      <c r="AA505" s="15" t="str">
        <f t="shared" si="64"/>
        <v/>
      </c>
    </row>
    <row r="506" spans="2:27" ht="18" x14ac:dyDescent="0.25">
      <c r="B506" s="16"/>
      <c r="C506" s="1018"/>
      <c r="D506" s="1018"/>
      <c r="E506" s="1018"/>
      <c r="F506" s="1018"/>
      <c r="G506" s="1018"/>
      <c r="H506" s="1018"/>
      <c r="I506" s="1018"/>
      <c r="J506" s="1018"/>
      <c r="K506" s="1018"/>
      <c r="L506" s="1018"/>
      <c r="M506" s="1018"/>
      <c r="N506" s="1018"/>
      <c r="O506" s="19"/>
      <c r="P506" s="629">
        <f>+H487</f>
        <v>2.0599999999999987</v>
      </c>
      <c r="Q506" s="17"/>
      <c r="R506" s="412"/>
      <c r="S506" s="626"/>
      <c r="T506" s="20"/>
      <c r="U506" s="20"/>
      <c r="V506" s="20"/>
      <c r="W506" s="14" t="str">
        <f t="shared" ref="W506:W512" si="74">IF(COUNT(T506:V506)=1,"m",IF(COUNT(T506:V506)=2,"m2",IF(COUNT(T506:V506)=3,"m3","")))</f>
        <v/>
      </c>
      <c r="X506" s="14" t="str">
        <f t="shared" si="73"/>
        <v/>
      </c>
      <c r="Y506" s="14" t="str">
        <f t="shared" si="71"/>
        <v/>
      </c>
      <c r="Z506" s="14" t="str">
        <f t="shared" si="72"/>
        <v/>
      </c>
      <c r="AA506" s="15" t="str">
        <f t="shared" si="64"/>
        <v/>
      </c>
    </row>
    <row r="507" spans="2:27" ht="18" x14ac:dyDescent="0.25">
      <c r="B507" s="16"/>
      <c r="C507" s="1018"/>
      <c r="D507" s="1018"/>
      <c r="E507" s="1018"/>
      <c r="F507" s="1018"/>
      <c r="G507" s="1018"/>
      <c r="H507" s="1018"/>
      <c r="I507" s="1018"/>
      <c r="J507" s="1018"/>
      <c r="K507" s="1018"/>
      <c r="L507" s="1018"/>
      <c r="M507" s="1018"/>
      <c r="N507" s="1018"/>
      <c r="O507" s="19"/>
      <c r="P507" s="629">
        <f>+H487</f>
        <v>2.0599999999999987</v>
      </c>
      <c r="Q507" s="17"/>
      <c r="R507" s="412"/>
      <c r="S507" s="626"/>
      <c r="T507" s="20"/>
      <c r="U507" s="20"/>
      <c r="V507" s="430"/>
      <c r="W507" s="14" t="str">
        <f t="shared" si="74"/>
        <v/>
      </c>
      <c r="X507" s="14" t="str">
        <f t="shared" si="73"/>
        <v/>
      </c>
      <c r="Y507" s="14" t="str">
        <f t="shared" si="71"/>
        <v/>
      </c>
      <c r="Z507" s="14" t="str">
        <f t="shared" si="72"/>
        <v/>
      </c>
      <c r="AA507" s="15" t="str">
        <f t="shared" si="64"/>
        <v/>
      </c>
    </row>
    <row r="508" spans="2:27" ht="18" x14ac:dyDescent="0.25">
      <c r="B508" s="16"/>
      <c r="C508" s="1018"/>
      <c r="D508" s="1018"/>
      <c r="E508" s="1018"/>
      <c r="F508" s="1018"/>
      <c r="G508" s="1018"/>
      <c r="H508" s="1018"/>
      <c r="I508" s="1018"/>
      <c r="J508" s="1018"/>
      <c r="K508" s="1018"/>
      <c r="L508" s="1018"/>
      <c r="M508" s="1018"/>
      <c r="N508" s="1018"/>
      <c r="O508" s="19"/>
      <c r="P508" s="629">
        <f>+H487</f>
        <v>2.0599999999999987</v>
      </c>
      <c r="Q508" s="17"/>
      <c r="R508" s="412"/>
      <c r="S508" s="626"/>
      <c r="T508" s="20"/>
      <c r="U508" s="20"/>
      <c r="V508" s="430"/>
      <c r="W508" s="14" t="str">
        <f t="shared" si="74"/>
        <v/>
      </c>
      <c r="X508" s="14" t="str">
        <f t="shared" si="73"/>
        <v/>
      </c>
      <c r="Y508" s="14" t="str">
        <f t="shared" si="71"/>
        <v/>
      </c>
      <c r="Z508" s="14" t="str">
        <f t="shared" si="72"/>
        <v/>
      </c>
      <c r="AA508" s="15" t="str">
        <f t="shared" si="64"/>
        <v/>
      </c>
    </row>
    <row r="509" spans="2:27" ht="18" x14ac:dyDescent="0.25">
      <c r="B509" s="16"/>
      <c r="C509" s="1018"/>
      <c r="D509" s="1018"/>
      <c r="E509" s="1018"/>
      <c r="F509" s="1018"/>
      <c r="G509" s="1018"/>
      <c r="H509" s="1018"/>
      <c r="I509" s="1018"/>
      <c r="J509" s="1018"/>
      <c r="K509" s="1018"/>
      <c r="L509" s="1018"/>
      <c r="M509" s="1018"/>
      <c r="N509" s="1018"/>
      <c r="O509" s="19"/>
      <c r="P509" s="629">
        <f>+H487</f>
        <v>2.0599999999999987</v>
      </c>
      <c r="Q509" s="17"/>
      <c r="R509" s="21"/>
      <c r="S509" s="626"/>
      <c r="T509" s="20"/>
      <c r="U509" s="20"/>
      <c r="V509" s="430"/>
      <c r="W509" s="14" t="str">
        <f t="shared" si="74"/>
        <v/>
      </c>
      <c r="X509" s="14" t="str">
        <f t="shared" si="73"/>
        <v/>
      </c>
      <c r="Y509" s="14" t="str">
        <f t="shared" si="71"/>
        <v/>
      </c>
      <c r="Z509" s="14" t="str">
        <f t="shared" si="72"/>
        <v/>
      </c>
      <c r="AA509" s="15" t="str">
        <f t="shared" si="64"/>
        <v/>
      </c>
    </row>
    <row r="510" spans="2:27" ht="18" x14ac:dyDescent="0.25">
      <c r="B510" s="16"/>
      <c r="C510" s="1018"/>
      <c r="D510" s="1018"/>
      <c r="E510" s="1018"/>
      <c r="F510" s="1018"/>
      <c r="G510" s="1018"/>
      <c r="H510" s="1018"/>
      <c r="I510" s="1018"/>
      <c r="J510" s="1018"/>
      <c r="K510" s="1018"/>
      <c r="L510" s="1018"/>
      <c r="M510" s="1018"/>
      <c r="N510" s="1018"/>
      <c r="O510" s="19"/>
      <c r="P510" s="629">
        <f>+H487</f>
        <v>2.0599999999999987</v>
      </c>
      <c r="Q510" s="17"/>
      <c r="R510" s="26"/>
      <c r="S510" s="626"/>
      <c r="T510" s="20"/>
      <c r="U510" s="20"/>
      <c r="V510" s="430"/>
      <c r="W510" s="14" t="str">
        <f t="shared" si="74"/>
        <v/>
      </c>
      <c r="X510" s="14" t="str">
        <f t="shared" si="73"/>
        <v/>
      </c>
      <c r="Y510" s="14" t="str">
        <f t="shared" si="71"/>
        <v/>
      </c>
      <c r="Z510" s="14" t="str">
        <f t="shared" si="72"/>
        <v/>
      </c>
      <c r="AA510" s="15" t="str">
        <f t="shared" si="64"/>
        <v/>
      </c>
    </row>
    <row r="511" spans="2:27" ht="18" x14ac:dyDescent="0.25">
      <c r="B511" s="16"/>
      <c r="C511" s="1018"/>
      <c r="D511" s="1018"/>
      <c r="E511" s="1018"/>
      <c r="F511" s="1018"/>
      <c r="G511" s="1018"/>
      <c r="H511" s="1018"/>
      <c r="I511" s="1018"/>
      <c r="J511" s="1018"/>
      <c r="K511" s="1018"/>
      <c r="L511" s="1018"/>
      <c r="M511" s="1018"/>
      <c r="N511" s="1018"/>
      <c r="O511" s="19"/>
      <c r="P511" s="629">
        <f>+H487</f>
        <v>2.0599999999999987</v>
      </c>
      <c r="Q511" s="17"/>
      <c r="R511" s="26"/>
      <c r="S511" s="626"/>
      <c r="T511" s="20"/>
      <c r="U511" s="20"/>
      <c r="V511" s="430"/>
      <c r="W511" s="14" t="str">
        <f t="shared" si="74"/>
        <v/>
      </c>
      <c r="X511" s="14" t="str">
        <f t="shared" si="73"/>
        <v/>
      </c>
      <c r="Y511" s="14" t="str">
        <f t="shared" si="71"/>
        <v/>
      </c>
      <c r="Z511" s="14" t="str">
        <f t="shared" si="72"/>
        <v/>
      </c>
      <c r="AA511" s="15" t="str">
        <f t="shared" si="64"/>
        <v/>
      </c>
    </row>
    <row r="512" spans="2:27" ht="18.75" thickBot="1" x14ac:dyDescent="0.3">
      <c r="B512" s="27"/>
      <c r="C512" s="1019"/>
      <c r="D512" s="1019"/>
      <c r="E512" s="1019"/>
      <c r="F512" s="1019"/>
      <c r="G512" s="1019"/>
      <c r="H512" s="1019"/>
      <c r="I512" s="1019"/>
      <c r="J512" s="1019"/>
      <c r="K512" s="1019"/>
      <c r="L512" s="1019"/>
      <c r="M512" s="1019"/>
      <c r="N512" s="1019"/>
      <c r="O512" s="30"/>
      <c r="P512" s="629">
        <f>+H487</f>
        <v>2.0599999999999987</v>
      </c>
      <c r="Q512" s="17"/>
      <c r="R512" s="630"/>
      <c r="S512" s="636"/>
      <c r="T512" s="33"/>
      <c r="U512" s="33"/>
      <c r="V512" s="631"/>
      <c r="W512" s="34" t="str">
        <f t="shared" si="74"/>
        <v/>
      </c>
      <c r="X512" s="34" t="str">
        <f t="shared" si="73"/>
        <v/>
      </c>
      <c r="Y512" s="14" t="str">
        <f t="shared" si="71"/>
        <v/>
      </c>
      <c r="Z512" s="14" t="str">
        <f t="shared" si="72"/>
        <v/>
      </c>
      <c r="AA512" s="15" t="str">
        <f t="shared" si="64"/>
        <v/>
      </c>
    </row>
    <row r="513" spans="2:27" ht="18.75" thickBot="1" x14ac:dyDescent="0.3">
      <c r="B513" s="786"/>
      <c r="C513" s="787"/>
      <c r="D513" s="787"/>
      <c r="E513" s="787"/>
      <c r="F513" s="787"/>
      <c r="G513" s="787"/>
      <c r="H513" s="787"/>
      <c r="I513" s="787"/>
      <c r="J513" s="787"/>
      <c r="K513" s="787"/>
      <c r="L513" s="787"/>
      <c r="M513" s="787"/>
      <c r="N513" s="787"/>
      <c r="O513" s="787"/>
      <c r="P513" s="428"/>
      <c r="Q513" s="629">
        <f>+H487</f>
        <v>2.0599999999999987</v>
      </c>
      <c r="R513" s="788" t="s">
        <v>58</v>
      </c>
      <c r="S513" s="1023"/>
      <c r="T513" s="787"/>
      <c r="U513" s="789" t="s">
        <v>53</v>
      </c>
      <c r="V513" s="790"/>
      <c r="W513" s="790"/>
      <c r="X513" s="791"/>
      <c r="Y513" s="36"/>
      <c r="Z513" s="37"/>
      <c r="AA513" s="38">
        <f>SUM(X490:X512)</f>
        <v>18</v>
      </c>
    </row>
    <row r="514" spans="2:27" ht="17.25" thickBot="1" x14ac:dyDescent="0.3">
      <c r="B514" s="792" t="s">
        <v>59</v>
      </c>
      <c r="C514" s="793"/>
      <c r="D514" s="793"/>
      <c r="E514" s="793"/>
      <c r="F514" s="793"/>
      <c r="G514" s="793"/>
      <c r="H514" s="793"/>
      <c r="I514" s="794"/>
      <c r="J514" s="792" t="s">
        <v>60</v>
      </c>
      <c r="K514" s="793"/>
      <c r="L514" s="793"/>
      <c r="M514" s="793"/>
      <c r="N514" s="793"/>
      <c r="O514" s="793"/>
      <c r="P514" s="793"/>
      <c r="Q514" s="793"/>
      <c r="R514" s="794"/>
      <c r="S514" s="634"/>
      <c r="T514" s="39"/>
      <c r="U514" s="40"/>
      <c r="V514" s="40"/>
      <c r="W514" s="40"/>
      <c r="X514" s="40"/>
      <c r="Y514" s="40"/>
      <c r="Z514" s="40"/>
      <c r="AA514" s="41"/>
    </row>
    <row r="515" spans="2:27" ht="21" thickBot="1" x14ac:dyDescent="0.3">
      <c r="B515" s="795"/>
      <c r="C515" s="787"/>
      <c r="D515" s="787"/>
      <c r="E515" s="787"/>
      <c r="F515" s="787"/>
      <c r="G515" s="787"/>
      <c r="H515" s="787"/>
      <c r="I515" s="796"/>
      <c r="J515" s="795"/>
      <c r="K515" s="787"/>
      <c r="L515" s="787"/>
      <c r="M515" s="787"/>
      <c r="N515" s="787"/>
      <c r="O515" s="787"/>
      <c r="P515" s="787"/>
      <c r="Q515" s="787"/>
      <c r="R515" s="796"/>
      <c r="S515" s="635"/>
      <c r="T515" s="797" t="s">
        <v>61</v>
      </c>
      <c r="U515" s="798"/>
      <c r="V515" s="798"/>
      <c r="W515" s="798"/>
      <c r="X515" s="798"/>
      <c r="Y515" s="798"/>
      <c r="Z515" s="799"/>
      <c r="AA515" s="42">
        <f>AA513</f>
        <v>18</v>
      </c>
    </row>
    <row r="517" spans="2:27" ht="15.75" thickBot="1" x14ac:dyDescent="0.3"/>
    <row r="518" spans="2:27" x14ac:dyDescent="0.25">
      <c r="B518" s="800" t="e" vm="7">
        <v>#VALUE!</v>
      </c>
      <c r="C518" s="793"/>
      <c r="D518" s="793"/>
      <c r="E518" s="793"/>
      <c r="F518" s="793"/>
      <c r="G518" s="803" t="s">
        <v>42</v>
      </c>
      <c r="H518" s="793"/>
      <c r="I518" s="793"/>
      <c r="J518" s="793"/>
      <c r="K518" s="793"/>
      <c r="L518" s="793"/>
      <c r="M518" s="793"/>
      <c r="N518" s="793"/>
      <c r="O518" s="793"/>
      <c r="P518" s="793"/>
      <c r="Q518" s="793"/>
      <c r="R518" s="793"/>
      <c r="S518" s="793"/>
      <c r="T518" s="793"/>
      <c r="U518" s="804" t="s">
        <v>1</v>
      </c>
      <c r="V518" s="805"/>
      <c r="W518" s="805"/>
      <c r="X518" s="806"/>
      <c r="Y518" s="807" t="s">
        <v>43</v>
      </c>
      <c r="Z518" s="805"/>
      <c r="AA518" s="808"/>
    </row>
    <row r="519" spans="2:27" x14ac:dyDescent="0.25">
      <c r="B519" s="801"/>
      <c r="C519" s="802"/>
      <c r="D519" s="802"/>
      <c r="E519" s="802"/>
      <c r="F519" s="802"/>
      <c r="G519" s="801"/>
      <c r="H519" s="802"/>
      <c r="I519" s="802"/>
      <c r="J519" s="802"/>
      <c r="K519" s="802"/>
      <c r="L519" s="802"/>
      <c r="M519" s="802"/>
      <c r="N519" s="802"/>
      <c r="O519" s="802"/>
      <c r="P519" s="802"/>
      <c r="Q519" s="802"/>
      <c r="R519" s="802"/>
      <c r="S519" s="802"/>
      <c r="T519" s="802"/>
      <c r="U519" s="809" t="s">
        <v>3</v>
      </c>
      <c r="V519" s="810"/>
      <c r="W519" s="810"/>
      <c r="X519" s="811"/>
      <c r="Y519" s="812">
        <v>1</v>
      </c>
      <c r="Z519" s="810"/>
      <c r="AA519" s="813"/>
    </row>
    <row r="520" spans="2:27" ht="15.75" thickBot="1" x14ac:dyDescent="0.3">
      <c r="B520" s="795"/>
      <c r="C520" s="787"/>
      <c r="D520" s="787"/>
      <c r="E520" s="787"/>
      <c r="F520" s="787"/>
      <c r="G520" s="795"/>
      <c r="H520" s="787"/>
      <c r="I520" s="787"/>
      <c r="J520" s="787"/>
      <c r="K520" s="787"/>
      <c r="L520" s="787"/>
      <c r="M520" s="787"/>
      <c r="N520" s="787"/>
      <c r="O520" s="787"/>
      <c r="P520" s="787"/>
      <c r="Q520" s="787"/>
      <c r="R520" s="787"/>
      <c r="S520" s="787"/>
      <c r="T520" s="787"/>
      <c r="U520" s="814" t="s">
        <v>4</v>
      </c>
      <c r="V520" s="815"/>
      <c r="W520" s="815"/>
      <c r="X520" s="816"/>
      <c r="Y520" s="817">
        <v>44236</v>
      </c>
      <c r="Z520" s="818"/>
      <c r="AA520" s="819"/>
    </row>
    <row r="521" spans="2:27" ht="15" customHeight="1" x14ac:dyDescent="0.25">
      <c r="B521" s="820" t="s">
        <v>44</v>
      </c>
      <c r="C521" s="793"/>
      <c r="D521" s="793"/>
      <c r="E521" s="793"/>
      <c r="F521" s="794"/>
      <c r="G521"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521" s="822"/>
      <c r="I521" s="822"/>
      <c r="J521" s="822"/>
      <c r="K521" s="822"/>
      <c r="L521" s="822"/>
      <c r="M521" s="822"/>
      <c r="N521" s="822"/>
      <c r="O521" s="822"/>
      <c r="P521" s="822"/>
      <c r="Q521" s="822"/>
      <c r="R521" s="822"/>
      <c r="S521" s="822"/>
      <c r="T521" s="822"/>
      <c r="U521" s="822"/>
      <c r="V521" s="822"/>
      <c r="W521" s="822"/>
      <c r="X521" s="822"/>
      <c r="Y521" s="822"/>
      <c r="Z521" s="822"/>
      <c r="AA521" s="823"/>
    </row>
    <row r="522" spans="2:27" ht="15.75" customHeight="1" thickBot="1" x14ac:dyDescent="0.3">
      <c r="B522" s="795"/>
      <c r="C522" s="787"/>
      <c r="D522" s="787"/>
      <c r="E522" s="787"/>
      <c r="F522" s="796"/>
      <c r="G522" s="824"/>
      <c r="H522" s="825"/>
      <c r="I522" s="825"/>
      <c r="J522" s="825"/>
      <c r="K522" s="825"/>
      <c r="L522" s="825"/>
      <c r="M522" s="825"/>
      <c r="N522" s="825"/>
      <c r="O522" s="825"/>
      <c r="P522" s="825"/>
      <c r="Q522" s="825"/>
      <c r="R522" s="825"/>
      <c r="S522" s="825"/>
      <c r="T522" s="825"/>
      <c r="U522" s="825"/>
      <c r="V522" s="825"/>
      <c r="W522" s="825"/>
      <c r="X522" s="825"/>
      <c r="Y522" s="825"/>
      <c r="Z522" s="825"/>
      <c r="AA522" s="826"/>
    </row>
    <row r="523" spans="2:27" ht="18.75" thickBot="1" x14ac:dyDescent="0.3">
      <c r="B523" s="827" t="s">
        <v>46</v>
      </c>
      <c r="C523" s="798"/>
      <c r="D523" s="798"/>
      <c r="E523" s="798"/>
      <c r="F523" s="798"/>
      <c r="G523" s="798"/>
      <c r="H523" s="822" t="s">
        <v>47</v>
      </c>
      <c r="I523" s="793"/>
      <c r="J523" s="828"/>
      <c r="K523" s="798"/>
      <c r="L523" s="798"/>
      <c r="M523" s="798"/>
      <c r="N523" s="798"/>
      <c r="O523" s="798"/>
      <c r="P523" s="622"/>
      <c r="Q523" s="622"/>
      <c r="R523" s="828" t="s">
        <v>48</v>
      </c>
      <c r="S523" s="828"/>
      <c r="T523" s="798"/>
      <c r="U523" s="798"/>
      <c r="V523" s="798"/>
      <c r="W523" s="798"/>
      <c r="X523" s="798"/>
      <c r="Y523" s="798"/>
      <c r="Z523" s="798"/>
      <c r="AA523" s="799"/>
    </row>
    <row r="524" spans="2:27" ht="42" customHeight="1" thickBot="1" x14ac:dyDescent="0.3">
      <c r="B524" s="829">
        <f>PRESUPUESTO!$B$21</f>
        <v>2</v>
      </c>
      <c r="C524" s="793"/>
      <c r="D524" s="793"/>
      <c r="E524" s="793"/>
      <c r="F524" s="793"/>
      <c r="G524" s="793"/>
      <c r="H524" s="830">
        <f>PRESUPUESTO!B28</f>
        <v>2.0699999999999985</v>
      </c>
      <c r="I524" s="831"/>
      <c r="J524" s="832" t="str">
        <f>PRESUPUESTO!$F$21</f>
        <v>DEMOLICIONES Y DESMONTES</v>
      </c>
      <c r="K524" s="798"/>
      <c r="L524" s="798"/>
      <c r="M524" s="798"/>
      <c r="N524" s="798"/>
      <c r="O524" s="799"/>
      <c r="P524" s="621"/>
      <c r="Q524" s="621"/>
      <c r="R524" s="833" t="str">
        <f>PRESUPUESTO!F28</f>
        <v>Desmonte Estructura Madera existente (Incluye retiro de material sobrante y disposición final en R.S.)</v>
      </c>
      <c r="S524" s="1020"/>
      <c r="T524" s="793"/>
      <c r="U524" s="793"/>
      <c r="V524" s="793"/>
      <c r="W524" s="793"/>
      <c r="X524" s="793"/>
      <c r="Y524" s="793"/>
      <c r="Z524" s="793"/>
      <c r="AA524" s="794"/>
    </row>
    <row r="525" spans="2:27" ht="18.600000000000001" customHeight="1" thickBot="1" x14ac:dyDescent="0.3">
      <c r="B525" s="821" t="s">
        <v>49</v>
      </c>
      <c r="C525" s="834"/>
      <c r="D525" s="834"/>
      <c r="E525" s="834"/>
      <c r="F525" s="834"/>
      <c r="G525" s="834"/>
      <c r="H525" s="835"/>
      <c r="I525" s="835"/>
      <c r="J525" s="834"/>
      <c r="K525" s="834"/>
      <c r="L525" s="834"/>
      <c r="M525" s="834"/>
      <c r="N525" s="834"/>
      <c r="O525" s="834"/>
      <c r="P525" s="623"/>
      <c r="Q525" s="623"/>
      <c r="R525" s="837" t="s">
        <v>50</v>
      </c>
      <c r="S525" s="1021" t="s">
        <v>532</v>
      </c>
      <c r="T525" s="839" t="s">
        <v>51</v>
      </c>
      <c r="U525" s="840"/>
      <c r="V525" s="841"/>
      <c r="W525" s="842" t="s">
        <v>20</v>
      </c>
      <c r="X525" s="844" t="s">
        <v>52</v>
      </c>
      <c r="Y525" s="846" t="s">
        <v>53</v>
      </c>
      <c r="Z525" s="847"/>
      <c r="AA525" s="848"/>
    </row>
    <row r="526" spans="2:27" ht="26.25" thickBot="1" x14ac:dyDescent="0.3">
      <c r="B526" s="836"/>
      <c r="C526" s="835"/>
      <c r="D526" s="835"/>
      <c r="E526" s="835"/>
      <c r="F526" s="835"/>
      <c r="G526" s="835"/>
      <c r="H526" s="835"/>
      <c r="I526" s="835"/>
      <c r="J526" s="835"/>
      <c r="K526" s="835"/>
      <c r="L526" s="835"/>
      <c r="M526" s="835"/>
      <c r="N526" s="835"/>
      <c r="O526" s="835"/>
      <c r="P526" s="623"/>
      <c r="Q526" s="623"/>
      <c r="R526" s="838"/>
      <c r="S526" s="1032"/>
      <c r="T526" s="4" t="s">
        <v>54</v>
      </c>
      <c r="U526" s="5" t="s">
        <v>55</v>
      </c>
      <c r="V526" s="6" t="s">
        <v>56</v>
      </c>
      <c r="W526" s="843"/>
      <c r="X526" s="845"/>
      <c r="Y526" s="7" t="s">
        <v>57</v>
      </c>
      <c r="Z526" s="8" t="s">
        <v>21</v>
      </c>
      <c r="AA526" s="9" t="s">
        <v>22</v>
      </c>
    </row>
    <row r="527" spans="2:27" ht="18" x14ac:dyDescent="0.25">
      <c r="B527" s="10"/>
      <c r="C527" s="1017" t="e" vm="8">
        <v>#VALUE!</v>
      </c>
      <c r="D527" s="1017"/>
      <c r="E527" s="1017"/>
      <c r="F527" s="1017"/>
      <c r="G527" s="1017"/>
      <c r="H527" s="1017"/>
      <c r="I527" s="1017" t="e" vm="9">
        <v>#VALUE!</v>
      </c>
      <c r="J527" s="1017"/>
      <c r="K527" s="1017"/>
      <c r="L527" s="1017"/>
      <c r="M527" s="1017"/>
      <c r="N527" s="1017"/>
      <c r="O527" s="12"/>
      <c r="P527" s="629">
        <f>+H524</f>
        <v>2.0699999999999985</v>
      </c>
      <c r="Q527" s="17"/>
      <c r="R527" s="412" t="s">
        <v>356</v>
      </c>
      <c r="S527" s="625"/>
      <c r="T527" s="14"/>
      <c r="U527" s="14"/>
      <c r="V527" s="14"/>
      <c r="W527" s="14" t="str">
        <f>IF(COUNT(T527:V527)=1,"m",IF(COUNT(T527:V527)=2,"m2",IF(COUNT(T527:V527)=3,"m3","")))</f>
        <v/>
      </c>
      <c r="X527" s="14" t="str">
        <f>IF(S527="","",1)</f>
        <v/>
      </c>
      <c r="Y527" s="14" t="str">
        <f>IFERROR(IF(COUNT(T527:V527)=1,PRODUCT(T527:V527)*X527,""),"")</f>
        <v/>
      </c>
      <c r="Z527" s="14" t="str">
        <f>IFERROR(IF(COUNT(T527:V527)=2,PRODUCT(T527:V527)*X527,""),"")</f>
        <v/>
      </c>
      <c r="AA527" s="15" t="str">
        <f>IFERROR(IF(COUNT(T527:V527)=3,PRODUCT(T527:V527)*X527,""),"")</f>
        <v/>
      </c>
    </row>
    <row r="528" spans="2:27" ht="18" x14ac:dyDescent="0.25">
      <c r="B528" s="16"/>
      <c r="C528" s="1018"/>
      <c r="D528" s="1018"/>
      <c r="E528" s="1018"/>
      <c r="F528" s="1018"/>
      <c r="G528" s="1018"/>
      <c r="H528" s="1018"/>
      <c r="I528" s="1018"/>
      <c r="J528" s="1018"/>
      <c r="K528" s="1018"/>
      <c r="L528" s="1018"/>
      <c r="M528" s="1018"/>
      <c r="N528" s="1018"/>
      <c r="O528" s="19"/>
      <c r="P528" s="629">
        <f>+H524</f>
        <v>2.0699999999999985</v>
      </c>
      <c r="Q528" s="17"/>
      <c r="R528" s="412"/>
      <c r="S528" s="625"/>
      <c r="T528" s="20"/>
      <c r="U528" s="20"/>
      <c r="V528" s="430"/>
      <c r="W528" s="14" t="str">
        <f t="shared" ref="W528:W530" si="75">IF(COUNT(T528:V528)=1,"m",IF(COUNT(T528:V528)=2,"m2",IF(COUNT(T528:V528)=3,"m3","")))</f>
        <v/>
      </c>
      <c r="X528" s="14" t="str">
        <f t="shared" ref="X528:X530" si="76">IF(S528="","",1)</f>
        <v/>
      </c>
      <c r="Y528" s="14" t="str">
        <f t="shared" ref="Y528:Y530" si="77">IFERROR(IF(COUNT(T528:V528)=1,PRODUCT(T528:V528)*X528,""),"")</f>
        <v/>
      </c>
      <c r="Z528" s="14" t="str">
        <f t="shared" ref="Z528:Z530" si="78">IFERROR(IF(COUNT(T528:V528)=2,PRODUCT(T528:V528)*X528,""),"")</f>
        <v/>
      </c>
      <c r="AA528" s="15" t="str">
        <f t="shared" ref="AA528:AA549" si="79">IFERROR(IF(COUNT(T528:V528)=3,PRODUCT(T528:V528)*X528,""),"")</f>
        <v/>
      </c>
    </row>
    <row r="529" spans="2:27" ht="18" x14ac:dyDescent="0.25">
      <c r="B529" s="16"/>
      <c r="C529" s="1018"/>
      <c r="D529" s="1018"/>
      <c r="E529" s="1018"/>
      <c r="F529" s="1018"/>
      <c r="G529" s="1018"/>
      <c r="H529" s="1018"/>
      <c r="I529" s="1018"/>
      <c r="J529" s="1018"/>
      <c r="K529" s="1018"/>
      <c r="L529" s="1018"/>
      <c r="M529" s="1018"/>
      <c r="N529" s="1018"/>
      <c r="O529" s="19"/>
      <c r="P529" s="629">
        <f>+H524</f>
        <v>2.0699999999999985</v>
      </c>
      <c r="Q529" s="17"/>
      <c r="R529" s="412"/>
      <c r="S529" s="625"/>
      <c r="T529" s="20"/>
      <c r="U529" s="20"/>
      <c r="V529" s="430"/>
      <c r="W529" s="14" t="str">
        <f t="shared" si="75"/>
        <v/>
      </c>
      <c r="X529" s="14" t="str">
        <f t="shared" si="76"/>
        <v/>
      </c>
      <c r="Y529" s="14" t="str">
        <f t="shared" si="77"/>
        <v/>
      </c>
      <c r="Z529" s="14" t="str">
        <f t="shared" si="78"/>
        <v/>
      </c>
      <c r="AA529" s="15" t="str">
        <f t="shared" si="79"/>
        <v/>
      </c>
    </row>
    <row r="530" spans="2:27" ht="18" x14ac:dyDescent="0.25">
      <c r="B530" s="16"/>
      <c r="C530" s="1018"/>
      <c r="D530" s="1018"/>
      <c r="E530" s="1018"/>
      <c r="F530" s="1018"/>
      <c r="G530" s="1018"/>
      <c r="H530" s="1018"/>
      <c r="I530" s="1018"/>
      <c r="J530" s="1018"/>
      <c r="K530" s="1018"/>
      <c r="L530" s="1018"/>
      <c r="M530" s="1018"/>
      <c r="N530" s="1018"/>
      <c r="O530" s="19"/>
      <c r="P530" s="629">
        <f>+H524</f>
        <v>2.0699999999999985</v>
      </c>
      <c r="Q530" s="17"/>
      <c r="R530" s="412"/>
      <c r="S530" s="626"/>
      <c r="T530" s="20"/>
      <c r="U530" s="20"/>
      <c r="V530" s="430"/>
      <c r="W530" s="14" t="str">
        <f t="shared" si="75"/>
        <v/>
      </c>
      <c r="X530" s="14" t="str">
        <f t="shared" si="76"/>
        <v/>
      </c>
      <c r="Y530" s="14" t="str">
        <f t="shared" si="77"/>
        <v/>
      </c>
      <c r="Z530" s="14" t="str">
        <f t="shared" si="78"/>
        <v/>
      </c>
      <c r="AA530" s="15" t="str">
        <f t="shared" si="79"/>
        <v/>
      </c>
    </row>
    <row r="531" spans="2:27" ht="18" x14ac:dyDescent="0.25">
      <c r="B531" s="16"/>
      <c r="C531" s="1018"/>
      <c r="D531" s="1018"/>
      <c r="E531" s="1018"/>
      <c r="F531" s="1018"/>
      <c r="G531" s="1018"/>
      <c r="H531" s="1018"/>
      <c r="I531" s="1018"/>
      <c r="J531" s="1018"/>
      <c r="K531" s="1018"/>
      <c r="L531" s="1018"/>
      <c r="M531" s="1018"/>
      <c r="N531" s="1018"/>
      <c r="O531" s="19"/>
      <c r="P531" s="629">
        <f>+H524</f>
        <v>2.0699999999999985</v>
      </c>
      <c r="Q531" s="17"/>
      <c r="R531" s="412"/>
      <c r="S531" s="625"/>
      <c r="T531" s="20"/>
      <c r="U531" s="20"/>
      <c r="V531" s="430"/>
      <c r="W531" s="14"/>
      <c r="X531" s="14"/>
      <c r="Y531" s="14"/>
      <c r="Z531" s="14"/>
      <c r="AA531" s="15" t="str">
        <f t="shared" si="79"/>
        <v/>
      </c>
    </row>
    <row r="532" spans="2:27" ht="18" x14ac:dyDescent="0.25">
      <c r="B532" s="22"/>
      <c r="C532" s="1018"/>
      <c r="D532" s="1018"/>
      <c r="E532" s="1018"/>
      <c r="F532" s="1018"/>
      <c r="G532" s="1018"/>
      <c r="H532" s="1018"/>
      <c r="I532" s="1018"/>
      <c r="J532" s="1018"/>
      <c r="K532" s="1018"/>
      <c r="L532" s="1018"/>
      <c r="M532" s="1018"/>
      <c r="N532" s="1018"/>
      <c r="O532" s="19"/>
      <c r="P532" s="629">
        <f>+H524</f>
        <v>2.0699999999999985</v>
      </c>
      <c r="Q532" s="17"/>
      <c r="R532" s="412" t="s">
        <v>361</v>
      </c>
      <c r="S532" s="625" t="s">
        <v>553</v>
      </c>
      <c r="T532" s="639"/>
      <c r="U532" s="639"/>
      <c r="V532" s="640"/>
      <c r="W532" s="14" t="str">
        <f t="shared" ref="W532:W533" si="80">IF(COUNT(T532:V532)=1,"m",IF(COUNT(T532:V532)=2,"m2",IF(COUNT(T532:V532)=3,"m3","")))</f>
        <v/>
      </c>
      <c r="X532" s="14">
        <f t="shared" ref="X532:X538" si="81">IF(S532="","",1)</f>
        <v>1</v>
      </c>
      <c r="Y532" s="14" t="str">
        <f t="shared" ref="Y532:Y538" si="82">IFERROR(IF(COUNT(T532:V532)=1,PRODUCT(T532:V532)*X532,""),"")</f>
        <v/>
      </c>
      <c r="Z532" s="14" t="str">
        <f t="shared" ref="Z532:Z538" si="83">IFERROR(IF(COUNT(T532:V532)=2,PRODUCT(T532:V532)*X532,""),"")</f>
        <v/>
      </c>
      <c r="AA532" s="15" t="str">
        <f t="shared" si="79"/>
        <v/>
      </c>
    </row>
    <row r="533" spans="2:27" ht="18" x14ac:dyDescent="0.25">
      <c r="B533" s="16"/>
      <c r="C533" s="1018"/>
      <c r="D533" s="1018"/>
      <c r="E533" s="1018"/>
      <c r="F533" s="1018"/>
      <c r="G533" s="1018"/>
      <c r="H533" s="1018"/>
      <c r="I533" s="1018"/>
      <c r="J533" s="1018"/>
      <c r="K533" s="1018"/>
      <c r="L533" s="1018"/>
      <c r="M533" s="1018"/>
      <c r="N533" s="1018"/>
      <c r="O533" s="19"/>
      <c r="P533" s="629">
        <f>+H524</f>
        <v>2.0699999999999985</v>
      </c>
      <c r="Q533" s="17"/>
      <c r="R533" s="412" t="s">
        <v>361</v>
      </c>
      <c r="S533" s="625" t="s">
        <v>373</v>
      </c>
      <c r="T533" s="20">
        <v>2.33</v>
      </c>
      <c r="U533" s="20">
        <v>2.5</v>
      </c>
      <c r="V533" s="430"/>
      <c r="W533" s="14" t="str">
        <f t="shared" si="80"/>
        <v>m2</v>
      </c>
      <c r="X533" s="14">
        <f t="shared" si="81"/>
        <v>1</v>
      </c>
      <c r="Y533" s="14" t="str">
        <f t="shared" si="82"/>
        <v/>
      </c>
      <c r="Z533" s="14">
        <f t="shared" si="83"/>
        <v>5.8250000000000002</v>
      </c>
      <c r="AA533" s="15" t="str">
        <f t="shared" si="79"/>
        <v/>
      </c>
    </row>
    <row r="534" spans="2:27" ht="18" x14ac:dyDescent="0.25">
      <c r="B534" s="16"/>
      <c r="C534" s="1018"/>
      <c r="D534" s="1018"/>
      <c r="E534" s="1018"/>
      <c r="F534" s="1018"/>
      <c r="G534" s="1018"/>
      <c r="H534" s="1018"/>
      <c r="I534" s="1018"/>
      <c r="J534" s="1018"/>
      <c r="K534" s="1018"/>
      <c r="L534" s="1018"/>
      <c r="M534" s="1018"/>
      <c r="N534" s="1018"/>
      <c r="O534" s="19"/>
      <c r="P534" s="629">
        <f>+H524</f>
        <v>2.0699999999999985</v>
      </c>
      <c r="Q534" s="17"/>
      <c r="R534" s="412"/>
      <c r="S534" s="625"/>
      <c r="T534" s="20"/>
      <c r="U534" s="20"/>
      <c r="V534" s="430"/>
      <c r="W534" s="14"/>
      <c r="X534" s="14" t="str">
        <f t="shared" si="81"/>
        <v/>
      </c>
      <c r="Y534" s="14" t="str">
        <f t="shared" si="82"/>
        <v/>
      </c>
      <c r="Z534" s="14" t="str">
        <f t="shared" si="83"/>
        <v/>
      </c>
      <c r="AA534" s="15" t="str">
        <f t="shared" si="79"/>
        <v/>
      </c>
    </row>
    <row r="535" spans="2:27" ht="18" x14ac:dyDescent="0.25">
      <c r="B535" s="16"/>
      <c r="C535" s="1018"/>
      <c r="D535" s="1018"/>
      <c r="E535" s="1018"/>
      <c r="F535" s="1018"/>
      <c r="G535" s="1018"/>
      <c r="H535" s="1018"/>
      <c r="I535" s="1018"/>
      <c r="J535" s="1018"/>
      <c r="K535" s="1018"/>
      <c r="L535" s="1018"/>
      <c r="M535" s="1018"/>
      <c r="N535" s="1018"/>
      <c r="O535" s="19"/>
      <c r="P535" s="629">
        <f>+H524</f>
        <v>2.0699999999999985</v>
      </c>
      <c r="Q535" s="17"/>
      <c r="R535" s="412"/>
      <c r="S535" s="625"/>
      <c r="T535" s="20"/>
      <c r="U535" s="20"/>
      <c r="V535" s="430"/>
      <c r="W535" s="14"/>
      <c r="X535" s="14" t="str">
        <f t="shared" si="81"/>
        <v/>
      </c>
      <c r="Y535" s="14" t="str">
        <f t="shared" si="82"/>
        <v/>
      </c>
      <c r="Z535" s="14" t="str">
        <f t="shared" si="83"/>
        <v/>
      </c>
      <c r="AA535" s="15" t="str">
        <f t="shared" si="79"/>
        <v/>
      </c>
    </row>
    <row r="536" spans="2:27" ht="18" x14ac:dyDescent="0.25">
      <c r="B536" s="16"/>
      <c r="C536" s="1018"/>
      <c r="D536" s="1018"/>
      <c r="E536" s="1018"/>
      <c r="F536" s="1018"/>
      <c r="G536" s="1018"/>
      <c r="H536" s="1018"/>
      <c r="I536" s="1018"/>
      <c r="J536" s="1018"/>
      <c r="K536" s="1018"/>
      <c r="L536" s="1018"/>
      <c r="M536" s="1018"/>
      <c r="N536" s="1018"/>
      <c r="O536" s="19"/>
      <c r="P536" s="629">
        <f>+H524</f>
        <v>2.0699999999999985</v>
      </c>
      <c r="Q536" s="17"/>
      <c r="R536" s="412"/>
      <c r="S536" s="625"/>
      <c r="T536" s="20"/>
      <c r="U536" s="20"/>
      <c r="V536" s="430"/>
      <c r="W536" s="14"/>
      <c r="X536" s="14" t="str">
        <f t="shared" si="81"/>
        <v/>
      </c>
      <c r="Y536" s="14" t="str">
        <f t="shared" si="82"/>
        <v/>
      </c>
      <c r="Z536" s="14" t="str">
        <f t="shared" si="83"/>
        <v/>
      </c>
      <c r="AA536" s="15" t="str">
        <f t="shared" si="79"/>
        <v/>
      </c>
    </row>
    <row r="537" spans="2:27" ht="18" x14ac:dyDescent="0.25">
      <c r="B537" s="16"/>
      <c r="C537" s="1018"/>
      <c r="D537" s="1018"/>
      <c r="E537" s="1018"/>
      <c r="F537" s="1018"/>
      <c r="G537" s="1018"/>
      <c r="H537" s="1018"/>
      <c r="I537" s="1018"/>
      <c r="J537" s="1018"/>
      <c r="K537" s="1018"/>
      <c r="L537" s="1018"/>
      <c r="M537" s="1018"/>
      <c r="N537" s="1018"/>
      <c r="O537" s="19"/>
      <c r="P537" s="629">
        <f>+H524</f>
        <v>2.0699999999999985</v>
      </c>
      <c r="Q537" s="17"/>
      <c r="R537" s="412"/>
      <c r="S537" s="625"/>
      <c r="T537" s="20"/>
      <c r="U537" s="20"/>
      <c r="V537" s="430"/>
      <c r="W537" s="14" t="str">
        <f t="shared" ref="W537:W538" si="84">IF(COUNT(T537:V537)=1,"m",IF(COUNT(T537:V537)=2,"m2",IF(COUNT(T537:V537)=3,"m3","")))</f>
        <v/>
      </c>
      <c r="X537" s="14" t="str">
        <f t="shared" si="81"/>
        <v/>
      </c>
      <c r="Y537" s="14" t="str">
        <f t="shared" si="82"/>
        <v/>
      </c>
      <c r="Z537" s="14" t="str">
        <f t="shared" si="83"/>
        <v/>
      </c>
      <c r="AA537" s="15" t="str">
        <f t="shared" si="79"/>
        <v/>
      </c>
    </row>
    <row r="538" spans="2:27" ht="18" x14ac:dyDescent="0.25">
      <c r="B538" s="16"/>
      <c r="C538" s="1018"/>
      <c r="D538" s="1018"/>
      <c r="E538" s="1018"/>
      <c r="F538" s="1018"/>
      <c r="G538" s="1018"/>
      <c r="H538" s="1018"/>
      <c r="I538" s="1018"/>
      <c r="J538" s="1018"/>
      <c r="K538" s="1018"/>
      <c r="L538" s="1018"/>
      <c r="M538" s="1018"/>
      <c r="N538" s="1018"/>
      <c r="O538" s="19"/>
      <c r="P538" s="629">
        <f>+H524</f>
        <v>2.0699999999999985</v>
      </c>
      <c r="Q538" s="17"/>
      <c r="R538" s="412"/>
      <c r="S538" s="625"/>
      <c r="T538" s="20"/>
      <c r="U538" s="20"/>
      <c r="V538" s="430"/>
      <c r="W538" s="14" t="str">
        <f t="shared" si="84"/>
        <v/>
      </c>
      <c r="X538" s="14" t="str">
        <f t="shared" si="81"/>
        <v/>
      </c>
      <c r="Y538" s="14" t="str">
        <f t="shared" si="82"/>
        <v/>
      </c>
      <c r="Z538" s="14" t="str">
        <f t="shared" si="83"/>
        <v/>
      </c>
      <c r="AA538" s="15" t="str">
        <f t="shared" si="79"/>
        <v/>
      </c>
    </row>
    <row r="539" spans="2:27" ht="18" x14ac:dyDescent="0.25">
      <c r="B539" s="16"/>
      <c r="C539" s="1018"/>
      <c r="D539" s="1018"/>
      <c r="E539" s="1018"/>
      <c r="F539" s="1018"/>
      <c r="G539" s="1018"/>
      <c r="H539" s="1018"/>
      <c r="I539" s="1018"/>
      <c r="J539" s="1018"/>
      <c r="K539" s="1018"/>
      <c r="L539" s="1018"/>
      <c r="M539" s="1018"/>
      <c r="N539" s="1018"/>
      <c r="O539" s="19"/>
      <c r="P539" s="629">
        <f>+H524</f>
        <v>2.0699999999999985</v>
      </c>
      <c r="Q539" s="17"/>
      <c r="R539" s="412"/>
      <c r="S539" s="625"/>
      <c r="T539" s="20"/>
      <c r="U539" s="20"/>
      <c r="V539" s="430"/>
      <c r="W539" s="14"/>
      <c r="X539" s="14"/>
      <c r="Y539" s="14"/>
      <c r="Z539" s="14"/>
      <c r="AA539" s="15" t="str">
        <f t="shared" si="79"/>
        <v/>
      </c>
    </row>
    <row r="540" spans="2:27" ht="18" x14ac:dyDescent="0.25">
      <c r="B540" s="16"/>
      <c r="C540" s="1018"/>
      <c r="D540" s="1018"/>
      <c r="E540" s="1018"/>
      <c r="F540" s="1018"/>
      <c r="G540" s="1018"/>
      <c r="H540" s="1018"/>
      <c r="I540" s="1018"/>
      <c r="J540" s="1018"/>
      <c r="K540" s="1018"/>
      <c r="L540" s="1018"/>
      <c r="M540" s="1018"/>
      <c r="N540" s="1018"/>
      <c r="O540" s="19"/>
      <c r="P540" s="629">
        <f>+H524</f>
        <v>2.0699999999999985</v>
      </c>
      <c r="Q540" s="17"/>
      <c r="R540" s="412" t="s">
        <v>362</v>
      </c>
      <c r="S540" s="625"/>
      <c r="T540" s="20"/>
      <c r="U540" s="20"/>
      <c r="V540" s="430"/>
      <c r="W540" s="14" t="str">
        <f t="shared" ref="W540:W549" si="85">IF(COUNT(T540:V540)=1,"m",IF(COUNT(T540:V540)=2,"m2",IF(COUNT(T540:V540)=3,"m3","")))</f>
        <v/>
      </c>
      <c r="X540" s="14" t="str">
        <f t="shared" ref="X540:X549" si="86">IF(S540="","",1)</f>
        <v/>
      </c>
      <c r="Y540" s="14" t="str">
        <f t="shared" ref="Y540:Y549" si="87">IFERROR(IF(COUNT(T540:V540)=1,PRODUCT(T540:V540)*X540,""),"")</f>
        <v/>
      </c>
      <c r="Z540" s="14" t="str">
        <f t="shared" ref="Z540:Z549" si="88">IFERROR(IF(COUNT(T540:V540)=2,PRODUCT(T540:V540)*X540,""),"")</f>
        <v/>
      </c>
      <c r="AA540" s="15" t="str">
        <f t="shared" si="79"/>
        <v/>
      </c>
    </row>
    <row r="541" spans="2:27" ht="18" x14ac:dyDescent="0.25">
      <c r="B541" s="16"/>
      <c r="C541" s="1018"/>
      <c r="D541" s="1018"/>
      <c r="E541" s="1018"/>
      <c r="F541" s="1018"/>
      <c r="G541" s="1018"/>
      <c r="H541" s="1018"/>
      <c r="I541" s="1018"/>
      <c r="J541" s="1018"/>
      <c r="K541" s="1018"/>
      <c r="L541" s="1018"/>
      <c r="M541" s="1018"/>
      <c r="N541" s="1018"/>
      <c r="O541" s="19"/>
      <c r="P541" s="629">
        <f>+H524</f>
        <v>2.0699999999999985</v>
      </c>
      <c r="Q541" s="17"/>
      <c r="R541" s="412"/>
      <c r="S541" s="626"/>
      <c r="T541" s="20"/>
      <c r="U541" s="20"/>
      <c r="V541" s="430"/>
      <c r="W541" s="14" t="str">
        <f t="shared" si="85"/>
        <v/>
      </c>
      <c r="X541" s="14" t="str">
        <f t="shared" si="86"/>
        <v/>
      </c>
      <c r="Y541" s="14" t="str">
        <f t="shared" si="87"/>
        <v/>
      </c>
      <c r="Z541" s="14" t="str">
        <f t="shared" si="88"/>
        <v/>
      </c>
      <c r="AA541" s="15" t="str">
        <f t="shared" si="79"/>
        <v/>
      </c>
    </row>
    <row r="542" spans="2:27" ht="18" x14ac:dyDescent="0.25">
      <c r="B542" s="16"/>
      <c r="C542" s="1018"/>
      <c r="D542" s="1018"/>
      <c r="E542" s="1018"/>
      <c r="F542" s="1018"/>
      <c r="G542" s="1018"/>
      <c r="H542" s="1018"/>
      <c r="I542" s="1018"/>
      <c r="J542" s="1018"/>
      <c r="K542" s="1018"/>
      <c r="L542" s="1018"/>
      <c r="M542" s="1018"/>
      <c r="N542" s="1018"/>
      <c r="O542" s="19"/>
      <c r="P542" s="629">
        <f>+H524</f>
        <v>2.0699999999999985</v>
      </c>
      <c r="Q542" s="17"/>
      <c r="R542" s="412"/>
      <c r="S542" s="626"/>
      <c r="T542" s="20"/>
      <c r="U542" s="20"/>
      <c r="V542" s="430"/>
      <c r="W542" s="14" t="str">
        <f t="shared" si="85"/>
        <v/>
      </c>
      <c r="X542" s="14" t="str">
        <f t="shared" si="86"/>
        <v/>
      </c>
      <c r="Y542" s="14" t="str">
        <f t="shared" si="87"/>
        <v/>
      </c>
      <c r="Z542" s="14" t="str">
        <f t="shared" si="88"/>
        <v/>
      </c>
      <c r="AA542" s="15" t="str">
        <f t="shared" si="79"/>
        <v/>
      </c>
    </row>
    <row r="543" spans="2:27" ht="18" x14ac:dyDescent="0.25">
      <c r="B543" s="16"/>
      <c r="C543" s="1018"/>
      <c r="D543" s="1018"/>
      <c r="E543" s="1018"/>
      <c r="F543" s="1018"/>
      <c r="G543" s="1018"/>
      <c r="H543" s="1018"/>
      <c r="I543" s="1018"/>
      <c r="J543" s="1018"/>
      <c r="K543" s="1018"/>
      <c r="L543" s="1018"/>
      <c r="M543" s="1018"/>
      <c r="N543" s="1018"/>
      <c r="O543" s="19"/>
      <c r="P543" s="629">
        <f>+H524</f>
        <v>2.0699999999999985</v>
      </c>
      <c r="Q543" s="17"/>
      <c r="R543" s="412"/>
      <c r="S543" s="626"/>
      <c r="T543" s="20"/>
      <c r="U543" s="20"/>
      <c r="V543" s="20"/>
      <c r="W543" s="14" t="str">
        <f t="shared" si="85"/>
        <v/>
      </c>
      <c r="X543" s="14" t="str">
        <f t="shared" si="86"/>
        <v/>
      </c>
      <c r="Y543" s="14" t="str">
        <f t="shared" si="87"/>
        <v/>
      </c>
      <c r="Z543" s="14" t="str">
        <f t="shared" si="88"/>
        <v/>
      </c>
      <c r="AA543" s="15" t="str">
        <f t="shared" si="79"/>
        <v/>
      </c>
    </row>
    <row r="544" spans="2:27" ht="18" x14ac:dyDescent="0.25">
      <c r="B544" s="16"/>
      <c r="C544" s="1018"/>
      <c r="D544" s="1018"/>
      <c r="E544" s="1018"/>
      <c r="F544" s="1018"/>
      <c r="G544" s="1018"/>
      <c r="H544" s="1018"/>
      <c r="I544" s="1018"/>
      <c r="J544" s="1018"/>
      <c r="K544" s="1018"/>
      <c r="L544" s="1018"/>
      <c r="M544" s="1018"/>
      <c r="N544" s="1018"/>
      <c r="O544" s="19"/>
      <c r="P544" s="629">
        <f>+H524</f>
        <v>2.0699999999999985</v>
      </c>
      <c r="Q544" s="17"/>
      <c r="R544" s="412"/>
      <c r="S544" s="626"/>
      <c r="T544" s="20"/>
      <c r="U544" s="20"/>
      <c r="V544" s="430"/>
      <c r="W544" s="14" t="str">
        <f t="shared" si="85"/>
        <v/>
      </c>
      <c r="X544" s="14" t="str">
        <f t="shared" si="86"/>
        <v/>
      </c>
      <c r="Y544" s="14" t="str">
        <f t="shared" si="87"/>
        <v/>
      </c>
      <c r="Z544" s="14" t="str">
        <f t="shared" si="88"/>
        <v/>
      </c>
      <c r="AA544" s="15" t="str">
        <f t="shared" si="79"/>
        <v/>
      </c>
    </row>
    <row r="545" spans="2:27" ht="18" x14ac:dyDescent="0.25">
      <c r="B545" s="16"/>
      <c r="C545" s="1018"/>
      <c r="D545" s="1018"/>
      <c r="E545" s="1018"/>
      <c r="F545" s="1018"/>
      <c r="G545" s="1018"/>
      <c r="H545" s="1018"/>
      <c r="I545" s="1018"/>
      <c r="J545" s="1018"/>
      <c r="K545" s="1018"/>
      <c r="L545" s="1018"/>
      <c r="M545" s="1018"/>
      <c r="N545" s="1018"/>
      <c r="O545" s="19"/>
      <c r="P545" s="629">
        <f>+H524</f>
        <v>2.0699999999999985</v>
      </c>
      <c r="Q545" s="17"/>
      <c r="R545" s="412"/>
      <c r="S545" s="626"/>
      <c r="T545" s="20"/>
      <c r="U545" s="20"/>
      <c r="V545" s="430"/>
      <c r="W545" s="14" t="str">
        <f t="shared" si="85"/>
        <v/>
      </c>
      <c r="X545" s="14" t="str">
        <f t="shared" si="86"/>
        <v/>
      </c>
      <c r="Y545" s="14" t="str">
        <f t="shared" si="87"/>
        <v/>
      </c>
      <c r="Z545" s="14" t="str">
        <f t="shared" si="88"/>
        <v/>
      </c>
      <c r="AA545" s="15" t="str">
        <f t="shared" si="79"/>
        <v/>
      </c>
    </row>
    <row r="546" spans="2:27" ht="18" x14ac:dyDescent="0.25">
      <c r="B546" s="16"/>
      <c r="C546" s="1018"/>
      <c r="D546" s="1018"/>
      <c r="E546" s="1018"/>
      <c r="F546" s="1018"/>
      <c r="G546" s="1018"/>
      <c r="H546" s="1018"/>
      <c r="I546" s="1018"/>
      <c r="J546" s="1018"/>
      <c r="K546" s="1018"/>
      <c r="L546" s="1018"/>
      <c r="M546" s="1018"/>
      <c r="N546" s="1018"/>
      <c r="O546" s="19"/>
      <c r="P546" s="629">
        <f>+H524</f>
        <v>2.0699999999999985</v>
      </c>
      <c r="Q546" s="17"/>
      <c r="R546" s="21"/>
      <c r="S546" s="626"/>
      <c r="T546" s="20"/>
      <c r="U546" s="20"/>
      <c r="V546" s="430"/>
      <c r="W546" s="14" t="str">
        <f t="shared" si="85"/>
        <v/>
      </c>
      <c r="X546" s="14" t="str">
        <f t="shared" si="86"/>
        <v/>
      </c>
      <c r="Y546" s="14" t="str">
        <f t="shared" si="87"/>
        <v/>
      </c>
      <c r="Z546" s="14" t="str">
        <f t="shared" si="88"/>
        <v/>
      </c>
      <c r="AA546" s="15" t="str">
        <f t="shared" si="79"/>
        <v/>
      </c>
    </row>
    <row r="547" spans="2:27" ht="18" x14ac:dyDescent="0.25">
      <c r="B547" s="16"/>
      <c r="C547" s="1018"/>
      <c r="D547" s="1018"/>
      <c r="E547" s="1018"/>
      <c r="F547" s="1018"/>
      <c r="G547" s="1018"/>
      <c r="H547" s="1018"/>
      <c r="I547" s="1018"/>
      <c r="J547" s="1018"/>
      <c r="K547" s="1018"/>
      <c r="L547" s="1018"/>
      <c r="M547" s="1018"/>
      <c r="N547" s="1018"/>
      <c r="O547" s="19"/>
      <c r="P547" s="629">
        <f>+H524</f>
        <v>2.0699999999999985</v>
      </c>
      <c r="Q547" s="17"/>
      <c r="R547" s="26"/>
      <c r="S547" s="626"/>
      <c r="T547" s="20"/>
      <c r="U547" s="20"/>
      <c r="V547" s="430"/>
      <c r="W547" s="14" t="str">
        <f t="shared" si="85"/>
        <v/>
      </c>
      <c r="X547" s="14" t="str">
        <f t="shared" si="86"/>
        <v/>
      </c>
      <c r="Y547" s="14" t="str">
        <f t="shared" si="87"/>
        <v/>
      </c>
      <c r="Z547" s="14" t="str">
        <f t="shared" si="88"/>
        <v/>
      </c>
      <c r="AA547" s="15" t="str">
        <f t="shared" si="79"/>
        <v/>
      </c>
    </row>
    <row r="548" spans="2:27" ht="18" x14ac:dyDescent="0.25">
      <c r="B548" s="16"/>
      <c r="C548" s="1018"/>
      <c r="D548" s="1018"/>
      <c r="E548" s="1018"/>
      <c r="F548" s="1018"/>
      <c r="G548" s="1018"/>
      <c r="H548" s="1018"/>
      <c r="I548" s="1018"/>
      <c r="J548" s="1018"/>
      <c r="K548" s="1018"/>
      <c r="L548" s="1018"/>
      <c r="M548" s="1018"/>
      <c r="N548" s="1018"/>
      <c r="O548" s="19"/>
      <c r="P548" s="629">
        <f>+H524</f>
        <v>2.0699999999999985</v>
      </c>
      <c r="Q548" s="17"/>
      <c r="R548" s="26"/>
      <c r="S548" s="626"/>
      <c r="T548" s="20"/>
      <c r="U548" s="20"/>
      <c r="V548" s="430"/>
      <c r="W548" s="14" t="str">
        <f t="shared" si="85"/>
        <v/>
      </c>
      <c r="X548" s="14" t="str">
        <f t="shared" si="86"/>
        <v/>
      </c>
      <c r="Y548" s="14" t="str">
        <f t="shared" si="87"/>
        <v/>
      </c>
      <c r="Z548" s="14" t="str">
        <f t="shared" si="88"/>
        <v/>
      </c>
      <c r="AA548" s="15" t="str">
        <f t="shared" si="79"/>
        <v/>
      </c>
    </row>
    <row r="549" spans="2:27" ht="18.75" thickBot="1" x14ac:dyDescent="0.3">
      <c r="B549" s="27"/>
      <c r="C549" s="1019"/>
      <c r="D549" s="1019"/>
      <c r="E549" s="1019"/>
      <c r="F549" s="1019"/>
      <c r="G549" s="1019"/>
      <c r="H549" s="1019"/>
      <c r="I549" s="1019"/>
      <c r="J549" s="1019"/>
      <c r="K549" s="1019"/>
      <c r="L549" s="1019"/>
      <c r="M549" s="1019"/>
      <c r="N549" s="1019"/>
      <c r="O549" s="30"/>
      <c r="P549" s="629">
        <f>+H524</f>
        <v>2.0699999999999985</v>
      </c>
      <c r="Q549" s="17"/>
      <c r="R549" s="630"/>
      <c r="S549" s="636"/>
      <c r="T549" s="33"/>
      <c r="U549" s="33"/>
      <c r="V549" s="631"/>
      <c r="W549" s="34" t="str">
        <f t="shared" si="85"/>
        <v/>
      </c>
      <c r="X549" s="34" t="str">
        <f t="shared" si="86"/>
        <v/>
      </c>
      <c r="Y549" s="14" t="str">
        <f t="shared" si="87"/>
        <v/>
      </c>
      <c r="Z549" s="14" t="str">
        <f t="shared" si="88"/>
        <v/>
      </c>
      <c r="AA549" s="15" t="str">
        <f t="shared" si="79"/>
        <v/>
      </c>
    </row>
    <row r="550" spans="2:27" ht="18.75" thickBot="1" x14ac:dyDescent="0.3">
      <c r="B550" s="786"/>
      <c r="C550" s="787"/>
      <c r="D550" s="787"/>
      <c r="E550" s="787"/>
      <c r="F550" s="787"/>
      <c r="G550" s="787"/>
      <c r="H550" s="787"/>
      <c r="I550" s="787"/>
      <c r="J550" s="787"/>
      <c r="K550" s="787"/>
      <c r="L550" s="787"/>
      <c r="M550" s="787"/>
      <c r="N550" s="787"/>
      <c r="O550" s="787"/>
      <c r="P550" s="428"/>
      <c r="Q550" s="629">
        <f>+H524</f>
        <v>2.0699999999999985</v>
      </c>
      <c r="R550" s="1024" t="s">
        <v>58</v>
      </c>
      <c r="S550" s="1025"/>
      <c r="T550" s="1027"/>
      <c r="U550" s="1024" t="s">
        <v>53</v>
      </c>
      <c r="V550" s="1027"/>
      <c r="W550" s="1027"/>
      <c r="X550" s="1026"/>
      <c r="Y550" s="36"/>
      <c r="Z550" s="37"/>
      <c r="AA550" s="38">
        <f>SUM(Z527:Z549)</f>
        <v>5.8250000000000002</v>
      </c>
    </row>
    <row r="551" spans="2:27" ht="17.25" thickBot="1" x14ac:dyDescent="0.3">
      <c r="B551" s="792" t="s">
        <v>59</v>
      </c>
      <c r="C551" s="793"/>
      <c r="D551" s="793"/>
      <c r="E551" s="793"/>
      <c r="F551" s="793"/>
      <c r="G551" s="793"/>
      <c r="H551" s="793"/>
      <c r="I551" s="794"/>
      <c r="J551" s="792" t="s">
        <v>60</v>
      </c>
      <c r="K551" s="793"/>
      <c r="L551" s="793"/>
      <c r="M551" s="793"/>
      <c r="N551" s="793"/>
      <c r="O551" s="793"/>
      <c r="P551" s="793"/>
      <c r="Q551" s="793"/>
      <c r="R551" s="794"/>
      <c r="S551" s="634"/>
      <c r="T551" s="39"/>
      <c r="U551" s="40"/>
      <c r="V551" s="40"/>
      <c r="W551" s="40"/>
      <c r="X551" s="40"/>
      <c r="Y551" s="40"/>
      <c r="Z551" s="40"/>
      <c r="AA551" s="41"/>
    </row>
    <row r="552" spans="2:27" ht="21" thickBot="1" x14ac:dyDescent="0.3">
      <c r="B552" s="795"/>
      <c r="C552" s="787"/>
      <c r="D552" s="787"/>
      <c r="E552" s="787"/>
      <c r="F552" s="787"/>
      <c r="G552" s="787"/>
      <c r="H552" s="787"/>
      <c r="I552" s="796"/>
      <c r="J552" s="795"/>
      <c r="K552" s="787"/>
      <c r="L552" s="787"/>
      <c r="M552" s="787"/>
      <c r="N552" s="787"/>
      <c r="O552" s="787"/>
      <c r="P552" s="787"/>
      <c r="Q552" s="787"/>
      <c r="R552" s="796"/>
      <c r="S552" s="635"/>
      <c r="T552" s="797" t="s">
        <v>61</v>
      </c>
      <c r="U552" s="798"/>
      <c r="V552" s="798"/>
      <c r="W552" s="798"/>
      <c r="X552" s="798"/>
      <c r="Y552" s="798"/>
      <c r="Z552" s="799"/>
      <c r="AA552" s="42">
        <f>AA550</f>
        <v>5.8250000000000002</v>
      </c>
    </row>
    <row r="554" spans="2:27" ht="15.75" thickBot="1" x14ac:dyDescent="0.3"/>
    <row r="555" spans="2:27" x14ac:dyDescent="0.25">
      <c r="B555" s="800" t="e" vm="10">
        <v>#VALUE!</v>
      </c>
      <c r="C555" s="793"/>
      <c r="D555" s="793"/>
      <c r="E555" s="793"/>
      <c r="F555" s="793"/>
      <c r="G555" s="803" t="s">
        <v>42</v>
      </c>
      <c r="H555" s="793"/>
      <c r="I555" s="793"/>
      <c r="J555" s="793"/>
      <c r="K555" s="793"/>
      <c r="L555" s="793"/>
      <c r="M555" s="793"/>
      <c r="N555" s="793"/>
      <c r="O555" s="793"/>
      <c r="P555" s="793"/>
      <c r="Q555" s="793"/>
      <c r="R555" s="793"/>
      <c r="S555" s="793"/>
      <c r="T555" s="793"/>
      <c r="U555" s="804" t="s">
        <v>1</v>
      </c>
      <c r="V555" s="805"/>
      <c r="W555" s="805"/>
      <c r="X555" s="806"/>
      <c r="Y555" s="807" t="s">
        <v>43</v>
      </c>
      <c r="Z555" s="805"/>
      <c r="AA555" s="808"/>
    </row>
    <row r="556" spans="2:27" x14ac:dyDescent="0.25">
      <c r="B556" s="801"/>
      <c r="C556" s="802"/>
      <c r="D556" s="802"/>
      <c r="E556" s="802"/>
      <c r="F556" s="802"/>
      <c r="G556" s="801"/>
      <c r="H556" s="802"/>
      <c r="I556" s="802"/>
      <c r="J556" s="802"/>
      <c r="K556" s="802"/>
      <c r="L556" s="802"/>
      <c r="M556" s="802"/>
      <c r="N556" s="802"/>
      <c r="O556" s="802"/>
      <c r="P556" s="802"/>
      <c r="Q556" s="802"/>
      <c r="R556" s="802"/>
      <c r="S556" s="802"/>
      <c r="T556" s="802"/>
      <c r="U556" s="809" t="s">
        <v>3</v>
      </c>
      <c r="V556" s="810"/>
      <c r="W556" s="810"/>
      <c r="X556" s="811"/>
      <c r="Y556" s="812">
        <v>1</v>
      </c>
      <c r="Z556" s="810"/>
      <c r="AA556" s="813"/>
    </row>
    <row r="557" spans="2:27" ht="15.75" thickBot="1" x14ac:dyDescent="0.3">
      <c r="B557" s="795"/>
      <c r="C557" s="787"/>
      <c r="D557" s="787"/>
      <c r="E557" s="787"/>
      <c r="F557" s="787"/>
      <c r="G557" s="795"/>
      <c r="H557" s="787"/>
      <c r="I557" s="787"/>
      <c r="J557" s="787"/>
      <c r="K557" s="787"/>
      <c r="L557" s="787"/>
      <c r="M557" s="787"/>
      <c r="N557" s="787"/>
      <c r="O557" s="787"/>
      <c r="P557" s="787"/>
      <c r="Q557" s="787"/>
      <c r="R557" s="787"/>
      <c r="S557" s="787"/>
      <c r="T557" s="787"/>
      <c r="U557" s="814" t="s">
        <v>4</v>
      </c>
      <c r="V557" s="815"/>
      <c r="W557" s="815"/>
      <c r="X557" s="816"/>
      <c r="Y557" s="817">
        <v>44236</v>
      </c>
      <c r="Z557" s="818"/>
      <c r="AA557" s="819"/>
    </row>
    <row r="558" spans="2:27" ht="15" customHeight="1" x14ac:dyDescent="0.25">
      <c r="B558" s="820" t="s">
        <v>44</v>
      </c>
      <c r="C558" s="793"/>
      <c r="D558" s="793"/>
      <c r="E558" s="793"/>
      <c r="F558" s="794"/>
      <c r="G558"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558" s="822"/>
      <c r="I558" s="822"/>
      <c r="J558" s="822"/>
      <c r="K558" s="822"/>
      <c r="L558" s="822"/>
      <c r="M558" s="822"/>
      <c r="N558" s="822"/>
      <c r="O558" s="822"/>
      <c r="P558" s="822"/>
      <c r="Q558" s="822"/>
      <c r="R558" s="822"/>
      <c r="S558" s="822"/>
      <c r="T558" s="822"/>
      <c r="U558" s="822"/>
      <c r="V558" s="822"/>
      <c r="W558" s="822"/>
      <c r="X558" s="822"/>
      <c r="Y558" s="822"/>
      <c r="Z558" s="822"/>
      <c r="AA558" s="823"/>
    </row>
    <row r="559" spans="2:27" ht="15.75" customHeight="1" thickBot="1" x14ac:dyDescent="0.3">
      <c r="B559" s="795"/>
      <c r="C559" s="787"/>
      <c r="D559" s="787"/>
      <c r="E559" s="787"/>
      <c r="F559" s="796"/>
      <c r="G559" s="824"/>
      <c r="H559" s="825"/>
      <c r="I559" s="825"/>
      <c r="J559" s="825"/>
      <c r="K559" s="825"/>
      <c r="L559" s="825"/>
      <c r="M559" s="825"/>
      <c r="N559" s="825"/>
      <c r="O559" s="825"/>
      <c r="P559" s="825"/>
      <c r="Q559" s="825"/>
      <c r="R559" s="825"/>
      <c r="S559" s="825"/>
      <c r="T559" s="825"/>
      <c r="U559" s="825"/>
      <c r="V559" s="825"/>
      <c r="W559" s="825"/>
      <c r="X559" s="825"/>
      <c r="Y559" s="825"/>
      <c r="Z559" s="825"/>
      <c r="AA559" s="826"/>
    </row>
    <row r="560" spans="2:27" ht="18.75" thickBot="1" x14ac:dyDescent="0.3">
      <c r="B560" s="827" t="s">
        <v>46</v>
      </c>
      <c r="C560" s="798"/>
      <c r="D560" s="798"/>
      <c r="E560" s="798"/>
      <c r="F560" s="798"/>
      <c r="G560" s="798"/>
      <c r="H560" s="822" t="s">
        <v>47</v>
      </c>
      <c r="I560" s="793"/>
      <c r="J560" s="828"/>
      <c r="K560" s="798"/>
      <c r="L560" s="798"/>
      <c r="M560" s="798"/>
      <c r="N560" s="798"/>
      <c r="O560" s="798"/>
      <c r="P560" s="622"/>
      <c r="Q560" s="622"/>
      <c r="R560" s="828" t="s">
        <v>48</v>
      </c>
      <c r="S560" s="828"/>
      <c r="T560" s="798"/>
      <c r="U560" s="798"/>
      <c r="V560" s="798"/>
      <c r="W560" s="798"/>
      <c r="X560" s="798"/>
      <c r="Y560" s="798"/>
      <c r="Z560" s="798"/>
      <c r="AA560" s="799"/>
    </row>
    <row r="561" spans="2:27" ht="39.75" customHeight="1" thickBot="1" x14ac:dyDescent="0.3">
      <c r="B561" s="829">
        <f>PRESUPUESTO!$B$21</f>
        <v>2</v>
      </c>
      <c r="C561" s="793"/>
      <c r="D561" s="793"/>
      <c r="E561" s="793"/>
      <c r="F561" s="793"/>
      <c r="G561" s="793"/>
      <c r="H561" s="830">
        <f>PRESUPUESTO!B29</f>
        <v>2.0799999999999983</v>
      </c>
      <c r="I561" s="831"/>
      <c r="J561" s="832" t="str">
        <f>PRESUPUESTO!$F$21</f>
        <v>DEMOLICIONES Y DESMONTES</v>
      </c>
      <c r="K561" s="798"/>
      <c r="L561" s="798"/>
      <c r="M561" s="798"/>
      <c r="N561" s="798"/>
      <c r="O561" s="799"/>
      <c r="P561" s="621"/>
      <c r="Q561" s="621"/>
      <c r="R561" s="833" t="str">
        <f>PRESUPUESTO!F29</f>
        <v>Desinstalacion de baranda metalica. Incluye disposicion en punto de acopio temporal, autorizado por la supervision.</v>
      </c>
      <c r="S561" s="1020"/>
      <c r="T561" s="793"/>
      <c r="U561" s="793"/>
      <c r="V561" s="793"/>
      <c r="W561" s="793"/>
      <c r="X561" s="793"/>
      <c r="Y561" s="793"/>
      <c r="Z561" s="793"/>
      <c r="AA561" s="794"/>
    </row>
    <row r="562" spans="2:27" ht="18.600000000000001" customHeight="1" thickBot="1" x14ac:dyDescent="0.3">
      <c r="B562" s="821" t="s">
        <v>49</v>
      </c>
      <c r="C562" s="834"/>
      <c r="D562" s="834"/>
      <c r="E562" s="834"/>
      <c r="F562" s="834"/>
      <c r="G562" s="834"/>
      <c r="H562" s="835"/>
      <c r="I562" s="835"/>
      <c r="J562" s="834"/>
      <c r="K562" s="834"/>
      <c r="L562" s="834"/>
      <c r="M562" s="834"/>
      <c r="N562" s="834"/>
      <c r="O562" s="834"/>
      <c r="P562" s="623"/>
      <c r="Q562" s="623"/>
      <c r="R562" s="837" t="s">
        <v>50</v>
      </c>
      <c r="S562" s="1021" t="s">
        <v>532</v>
      </c>
      <c r="T562" s="839" t="s">
        <v>51</v>
      </c>
      <c r="U562" s="840"/>
      <c r="V562" s="841"/>
      <c r="W562" s="842" t="s">
        <v>20</v>
      </c>
      <c r="X562" s="844" t="s">
        <v>52</v>
      </c>
      <c r="Y562" s="846" t="s">
        <v>53</v>
      </c>
      <c r="Z562" s="847"/>
      <c r="AA562" s="848"/>
    </row>
    <row r="563" spans="2:27" ht="26.25" thickBot="1" x14ac:dyDescent="0.3">
      <c r="B563" s="836"/>
      <c r="C563" s="835"/>
      <c r="D563" s="835"/>
      <c r="E563" s="835"/>
      <c r="F563" s="835"/>
      <c r="G563" s="835"/>
      <c r="H563" s="835"/>
      <c r="I563" s="835"/>
      <c r="J563" s="835"/>
      <c r="K563" s="835"/>
      <c r="L563" s="835"/>
      <c r="M563" s="835"/>
      <c r="N563" s="835"/>
      <c r="O563" s="835"/>
      <c r="P563" s="623"/>
      <c r="Q563" s="623"/>
      <c r="R563" s="838"/>
      <c r="S563" s="1032"/>
      <c r="T563" s="4" t="s">
        <v>54</v>
      </c>
      <c r="U563" s="5" t="s">
        <v>55</v>
      </c>
      <c r="V563" s="6" t="s">
        <v>56</v>
      </c>
      <c r="W563" s="843"/>
      <c r="X563" s="845"/>
      <c r="Y563" s="7" t="s">
        <v>57</v>
      </c>
      <c r="Z563" s="8" t="s">
        <v>21</v>
      </c>
      <c r="AA563" s="9" t="s">
        <v>22</v>
      </c>
    </row>
    <row r="564" spans="2:27" ht="18" x14ac:dyDescent="0.25">
      <c r="B564" s="10"/>
      <c r="C564" s="1017" t="e" vm="11">
        <v>#VALUE!</v>
      </c>
      <c r="D564" s="1017"/>
      <c r="E564" s="1017"/>
      <c r="F564" s="1017"/>
      <c r="G564" s="1017"/>
      <c r="H564" s="1017"/>
      <c r="I564" s="1017" t="e" vm="12">
        <v>#VALUE!</v>
      </c>
      <c r="J564" s="1017"/>
      <c r="K564" s="1017"/>
      <c r="L564" s="1017"/>
      <c r="M564" s="1017"/>
      <c r="N564" s="1017"/>
      <c r="O564" s="12"/>
      <c r="P564" s="629">
        <f>+H561</f>
        <v>2.0799999999999983</v>
      </c>
      <c r="Q564" s="17"/>
      <c r="R564" s="412" t="s">
        <v>356</v>
      </c>
      <c r="S564" s="625"/>
      <c r="T564" s="14"/>
      <c r="U564" s="14"/>
      <c r="V564" s="14"/>
      <c r="W564" s="14" t="str">
        <f>IF(COUNT(T564:V564)=1,"m",IF(COUNT(T564:V564)=2,"m2",IF(COUNT(T564:V564)=3,"m3","")))</f>
        <v/>
      </c>
      <c r="X564" s="14" t="str">
        <f>IF(S564="","",1)</f>
        <v/>
      </c>
      <c r="Y564" s="14" t="str">
        <f>IFERROR(IF(COUNT(T564:V564)=1,PRODUCT(T564:V564)*X564,""),"")</f>
        <v/>
      </c>
      <c r="Z564" s="14" t="str">
        <f>IFERROR(IF(COUNT(T564:V564)=2,PRODUCT(T564:V564)*X564,""),"")</f>
        <v/>
      </c>
      <c r="AA564" s="15" t="str">
        <f>IFERROR(IF(COUNT(T564:V564)=3,PRODUCT(T564:V564)*X564,""),"")</f>
        <v/>
      </c>
    </row>
    <row r="565" spans="2:27" ht="18" x14ac:dyDescent="0.25">
      <c r="B565" s="16"/>
      <c r="C565" s="1018"/>
      <c r="D565" s="1018"/>
      <c r="E565" s="1018"/>
      <c r="F565" s="1018"/>
      <c r="G565" s="1018"/>
      <c r="H565" s="1018"/>
      <c r="I565" s="1018"/>
      <c r="J565" s="1018"/>
      <c r="K565" s="1018"/>
      <c r="L565" s="1018"/>
      <c r="M565" s="1018"/>
      <c r="N565" s="1018"/>
      <c r="O565" s="19"/>
      <c r="P565" s="629">
        <f>+H561</f>
        <v>2.0799999999999983</v>
      </c>
      <c r="Q565" s="17"/>
      <c r="R565" s="412"/>
      <c r="S565" s="625"/>
      <c r="T565" s="20"/>
      <c r="U565" s="20"/>
      <c r="V565" s="430"/>
      <c r="W565" s="14" t="str">
        <f t="shared" ref="W565:W567" si="89">IF(COUNT(T565:V565)=1,"m",IF(COUNT(T565:V565)=2,"m2",IF(COUNT(T565:V565)=3,"m3","")))</f>
        <v/>
      </c>
      <c r="X565" s="14" t="str">
        <f t="shared" ref="X565:X567" si="90">IF(S565="","",1)</f>
        <v/>
      </c>
      <c r="Y565" s="14" t="str">
        <f t="shared" ref="Y565:Y567" si="91">IFERROR(IF(COUNT(T565:V565)=1,PRODUCT(T565:V565)*X565,""),"")</f>
        <v/>
      </c>
      <c r="Z565" s="14" t="str">
        <f t="shared" ref="Z565:Z567" si="92">IFERROR(IF(COUNT(T565:V565)=2,PRODUCT(T565:V565)*X565,""),"")</f>
        <v/>
      </c>
      <c r="AA565" s="15" t="str">
        <f t="shared" ref="AA565:AA586" si="93">IFERROR(IF(COUNT(T565:V565)=3,PRODUCT(T565:V565)*X565,""),"")</f>
        <v/>
      </c>
    </row>
    <row r="566" spans="2:27" ht="18" x14ac:dyDescent="0.25">
      <c r="B566" s="16"/>
      <c r="C566" s="1018"/>
      <c r="D566" s="1018"/>
      <c r="E566" s="1018"/>
      <c r="F566" s="1018"/>
      <c r="G566" s="1018"/>
      <c r="H566" s="1018"/>
      <c r="I566" s="1018"/>
      <c r="J566" s="1018"/>
      <c r="K566" s="1018"/>
      <c r="L566" s="1018"/>
      <c r="M566" s="1018"/>
      <c r="N566" s="1018"/>
      <c r="O566" s="19"/>
      <c r="P566" s="629">
        <f>+H561</f>
        <v>2.0799999999999983</v>
      </c>
      <c r="Q566" s="17"/>
      <c r="R566" s="412"/>
      <c r="S566" s="625"/>
      <c r="T566" s="20"/>
      <c r="U566" s="20"/>
      <c r="V566" s="430"/>
      <c r="W566" s="14" t="str">
        <f t="shared" si="89"/>
        <v/>
      </c>
      <c r="X566" s="14" t="str">
        <f t="shared" si="90"/>
        <v/>
      </c>
      <c r="Y566" s="14" t="str">
        <f t="shared" si="91"/>
        <v/>
      </c>
      <c r="Z566" s="14" t="str">
        <f t="shared" si="92"/>
        <v/>
      </c>
      <c r="AA566" s="15" t="str">
        <f t="shared" si="93"/>
        <v/>
      </c>
    </row>
    <row r="567" spans="2:27" ht="18" x14ac:dyDescent="0.25">
      <c r="B567" s="16"/>
      <c r="C567" s="1018"/>
      <c r="D567" s="1018"/>
      <c r="E567" s="1018"/>
      <c r="F567" s="1018"/>
      <c r="G567" s="1018"/>
      <c r="H567" s="1018"/>
      <c r="I567" s="1018"/>
      <c r="J567" s="1018"/>
      <c r="K567" s="1018"/>
      <c r="L567" s="1018"/>
      <c r="M567" s="1018"/>
      <c r="N567" s="1018"/>
      <c r="O567" s="19"/>
      <c r="P567" s="629">
        <f>+H561</f>
        <v>2.0799999999999983</v>
      </c>
      <c r="Q567" s="17"/>
      <c r="R567" s="412"/>
      <c r="S567" s="626"/>
      <c r="T567" s="20"/>
      <c r="U567" s="20"/>
      <c r="V567" s="430"/>
      <c r="W567" s="14" t="str">
        <f t="shared" si="89"/>
        <v/>
      </c>
      <c r="X567" s="14" t="str">
        <f t="shared" si="90"/>
        <v/>
      </c>
      <c r="Y567" s="14" t="str">
        <f t="shared" si="91"/>
        <v/>
      </c>
      <c r="Z567" s="14" t="str">
        <f t="shared" si="92"/>
        <v/>
      </c>
      <c r="AA567" s="15" t="str">
        <f t="shared" si="93"/>
        <v/>
      </c>
    </row>
    <row r="568" spans="2:27" ht="18" x14ac:dyDescent="0.25">
      <c r="B568" s="16"/>
      <c r="C568" s="1018"/>
      <c r="D568" s="1018"/>
      <c r="E568" s="1018"/>
      <c r="F568" s="1018"/>
      <c r="G568" s="1018"/>
      <c r="H568" s="1018"/>
      <c r="I568" s="1018"/>
      <c r="J568" s="1018"/>
      <c r="K568" s="1018"/>
      <c r="L568" s="1018"/>
      <c r="M568" s="1018"/>
      <c r="N568" s="1018"/>
      <c r="O568" s="19"/>
      <c r="P568" s="629">
        <f>+H561</f>
        <v>2.0799999999999983</v>
      </c>
      <c r="Q568" s="17"/>
      <c r="R568" s="412"/>
      <c r="S568" s="625"/>
      <c r="T568" s="20"/>
      <c r="U568" s="20"/>
      <c r="V568" s="430"/>
      <c r="W568" s="14"/>
      <c r="X568" s="14"/>
      <c r="Y568" s="14"/>
      <c r="Z568" s="14"/>
      <c r="AA568" s="15" t="str">
        <f t="shared" si="93"/>
        <v/>
      </c>
    </row>
    <row r="569" spans="2:27" ht="18" x14ac:dyDescent="0.25">
      <c r="B569" s="22"/>
      <c r="C569" s="1018"/>
      <c r="D569" s="1018"/>
      <c r="E569" s="1018"/>
      <c r="F569" s="1018"/>
      <c r="G569" s="1018"/>
      <c r="H569" s="1018"/>
      <c r="I569" s="1018"/>
      <c r="J569" s="1018"/>
      <c r="K569" s="1018"/>
      <c r="L569" s="1018"/>
      <c r="M569" s="1018"/>
      <c r="N569" s="1018"/>
      <c r="O569" s="19"/>
      <c r="P569" s="629">
        <f>+H561</f>
        <v>2.0799999999999983</v>
      </c>
      <c r="Q569" s="17"/>
      <c r="R569" s="412" t="s">
        <v>361</v>
      </c>
      <c r="S569" s="625" t="s">
        <v>555</v>
      </c>
      <c r="T569" s="20">
        <v>3.4</v>
      </c>
      <c r="U569" s="20"/>
      <c r="V569" s="20"/>
      <c r="W569" s="14" t="str">
        <f t="shared" ref="W569:W570" si="94">IF(COUNT(T569:V569)=1,"m",IF(COUNT(T569:V569)=2,"m2",IF(COUNT(T569:V569)=3,"m3","")))</f>
        <v>m</v>
      </c>
      <c r="X569" s="14">
        <f t="shared" ref="X569:X575" si="95">IF(S569="","",1)</f>
        <v>1</v>
      </c>
      <c r="Y569" s="14">
        <f t="shared" ref="Y569:Y575" si="96">IFERROR(IF(COUNT(T569:V569)=1,PRODUCT(T569:V569)*X569,""),"")</f>
        <v>3.4</v>
      </c>
      <c r="Z569" s="14" t="str">
        <f t="shared" ref="Z569:Z575" si="97">IFERROR(IF(COUNT(T569:V569)=2,PRODUCT(T569:V569)*X569,""),"")</f>
        <v/>
      </c>
      <c r="AA569" s="15" t="str">
        <f t="shared" si="93"/>
        <v/>
      </c>
    </row>
    <row r="570" spans="2:27" ht="18" x14ac:dyDescent="0.25">
      <c r="B570" s="16"/>
      <c r="C570" s="1018"/>
      <c r="D570" s="1018"/>
      <c r="E570" s="1018"/>
      <c r="F570" s="1018"/>
      <c r="G570" s="1018"/>
      <c r="H570" s="1018"/>
      <c r="I570" s="1018"/>
      <c r="J570" s="1018"/>
      <c r="K570" s="1018"/>
      <c r="L570" s="1018"/>
      <c r="M570" s="1018"/>
      <c r="N570" s="1018"/>
      <c r="O570" s="19"/>
      <c r="P570" s="629">
        <f>+H561</f>
        <v>2.0799999999999983</v>
      </c>
      <c r="Q570" s="17"/>
      <c r="R570" s="412" t="s">
        <v>361</v>
      </c>
      <c r="S570" s="641" t="s">
        <v>554</v>
      </c>
      <c r="T570" s="20">
        <v>1.02</v>
      </c>
      <c r="U570" s="20"/>
      <c r="V570" s="20"/>
      <c r="W570" s="14" t="str">
        <f t="shared" si="94"/>
        <v>m</v>
      </c>
      <c r="X570" s="14">
        <f t="shared" si="95"/>
        <v>1</v>
      </c>
      <c r="Y570" s="14">
        <f t="shared" si="96"/>
        <v>1.02</v>
      </c>
      <c r="Z570" s="14" t="str">
        <f t="shared" si="97"/>
        <v/>
      </c>
      <c r="AA570" s="15" t="str">
        <f t="shared" si="93"/>
        <v/>
      </c>
    </row>
    <row r="571" spans="2:27" ht="18" x14ac:dyDescent="0.25">
      <c r="B571" s="16"/>
      <c r="C571" s="1018"/>
      <c r="D571" s="1018"/>
      <c r="E571" s="1018"/>
      <c r="F571" s="1018"/>
      <c r="G571" s="1018"/>
      <c r="H571" s="1018"/>
      <c r="I571" s="1018"/>
      <c r="J571" s="1018"/>
      <c r="K571" s="1018"/>
      <c r="L571" s="1018"/>
      <c r="M571" s="1018"/>
      <c r="N571" s="1018"/>
      <c r="O571" s="19"/>
      <c r="P571" s="629">
        <f>+H561</f>
        <v>2.0799999999999983</v>
      </c>
      <c r="Q571" s="17"/>
      <c r="R571" s="412"/>
      <c r="S571" s="625"/>
      <c r="T571" s="20"/>
      <c r="U571" s="20"/>
      <c r="V571" s="430"/>
      <c r="W571" s="14"/>
      <c r="X571" s="14" t="str">
        <f t="shared" si="95"/>
        <v/>
      </c>
      <c r="Y571" s="14" t="str">
        <f t="shared" si="96"/>
        <v/>
      </c>
      <c r="Z571" s="14" t="str">
        <f t="shared" si="97"/>
        <v/>
      </c>
      <c r="AA571" s="15" t="str">
        <f t="shared" si="93"/>
        <v/>
      </c>
    </row>
    <row r="572" spans="2:27" ht="18" x14ac:dyDescent="0.25">
      <c r="B572" s="16"/>
      <c r="C572" s="1018"/>
      <c r="D572" s="1018"/>
      <c r="E572" s="1018"/>
      <c r="F572" s="1018"/>
      <c r="G572" s="1018"/>
      <c r="H572" s="1018"/>
      <c r="I572" s="1018"/>
      <c r="J572" s="1018"/>
      <c r="K572" s="1018"/>
      <c r="L572" s="1018"/>
      <c r="M572" s="1018"/>
      <c r="N572" s="1018"/>
      <c r="O572" s="19"/>
      <c r="P572" s="629">
        <f>+H561</f>
        <v>2.0799999999999983</v>
      </c>
      <c r="Q572" s="17"/>
      <c r="R572" s="412"/>
      <c r="S572" s="625"/>
      <c r="T572" s="20"/>
      <c r="U572" s="20"/>
      <c r="V572" s="430"/>
      <c r="W572" s="14"/>
      <c r="X572" s="14" t="str">
        <f t="shared" si="95"/>
        <v/>
      </c>
      <c r="Y572" s="14" t="str">
        <f t="shared" si="96"/>
        <v/>
      </c>
      <c r="Z572" s="14" t="str">
        <f t="shared" si="97"/>
        <v/>
      </c>
      <c r="AA572" s="15" t="str">
        <f t="shared" si="93"/>
        <v/>
      </c>
    </row>
    <row r="573" spans="2:27" ht="18" x14ac:dyDescent="0.25">
      <c r="B573" s="16"/>
      <c r="C573" s="1018"/>
      <c r="D573" s="1018"/>
      <c r="E573" s="1018"/>
      <c r="F573" s="1018"/>
      <c r="G573" s="1018"/>
      <c r="H573" s="1018"/>
      <c r="I573" s="1018"/>
      <c r="J573" s="1018"/>
      <c r="K573" s="1018"/>
      <c r="L573" s="1018"/>
      <c r="M573" s="1018"/>
      <c r="N573" s="1018"/>
      <c r="O573" s="19"/>
      <c r="P573" s="629">
        <f>+H561</f>
        <v>2.0799999999999983</v>
      </c>
      <c r="Q573" s="17"/>
      <c r="R573" s="412"/>
      <c r="S573" s="625"/>
      <c r="T573" s="20"/>
      <c r="U573" s="20"/>
      <c r="V573" s="430"/>
      <c r="W573" s="14"/>
      <c r="X573" s="14" t="str">
        <f t="shared" si="95"/>
        <v/>
      </c>
      <c r="Y573" s="14" t="str">
        <f t="shared" si="96"/>
        <v/>
      </c>
      <c r="Z573" s="14" t="str">
        <f t="shared" si="97"/>
        <v/>
      </c>
      <c r="AA573" s="15" t="str">
        <f t="shared" si="93"/>
        <v/>
      </c>
    </row>
    <row r="574" spans="2:27" ht="18" x14ac:dyDescent="0.25">
      <c r="B574" s="16"/>
      <c r="C574" s="1018"/>
      <c r="D574" s="1018"/>
      <c r="E574" s="1018"/>
      <c r="F574" s="1018"/>
      <c r="G574" s="1018"/>
      <c r="H574" s="1018"/>
      <c r="I574" s="1018"/>
      <c r="J574" s="1018"/>
      <c r="K574" s="1018"/>
      <c r="L574" s="1018"/>
      <c r="M574" s="1018"/>
      <c r="N574" s="1018"/>
      <c r="O574" s="19"/>
      <c r="P574" s="629">
        <f>+H561</f>
        <v>2.0799999999999983</v>
      </c>
      <c r="Q574" s="17"/>
      <c r="R574" s="412"/>
      <c r="S574" s="625"/>
      <c r="T574" s="20"/>
      <c r="U574" s="20"/>
      <c r="V574" s="430"/>
      <c r="W574" s="14" t="str">
        <f t="shared" ref="W574:W575" si="98">IF(COUNT(T574:V574)=1,"m",IF(COUNT(T574:V574)=2,"m2",IF(COUNT(T574:V574)=3,"m3","")))</f>
        <v/>
      </c>
      <c r="X574" s="14" t="str">
        <f t="shared" si="95"/>
        <v/>
      </c>
      <c r="Y574" s="14" t="str">
        <f t="shared" si="96"/>
        <v/>
      </c>
      <c r="Z574" s="14" t="str">
        <f t="shared" si="97"/>
        <v/>
      </c>
      <c r="AA574" s="15" t="str">
        <f t="shared" si="93"/>
        <v/>
      </c>
    </row>
    <row r="575" spans="2:27" ht="18" x14ac:dyDescent="0.25">
      <c r="B575" s="16"/>
      <c r="C575" s="1018"/>
      <c r="D575" s="1018"/>
      <c r="E575" s="1018"/>
      <c r="F575" s="1018"/>
      <c r="G575" s="1018"/>
      <c r="H575" s="1018"/>
      <c r="I575" s="1018"/>
      <c r="J575" s="1018"/>
      <c r="K575" s="1018"/>
      <c r="L575" s="1018"/>
      <c r="M575" s="1018"/>
      <c r="N575" s="1018"/>
      <c r="O575" s="19"/>
      <c r="P575" s="629">
        <f>+H561</f>
        <v>2.0799999999999983</v>
      </c>
      <c r="Q575" s="17"/>
      <c r="R575" s="412"/>
      <c r="S575" s="625"/>
      <c r="T575" s="20"/>
      <c r="U575" s="20"/>
      <c r="V575" s="430"/>
      <c r="W575" s="14" t="str">
        <f t="shared" si="98"/>
        <v/>
      </c>
      <c r="X575" s="14" t="str">
        <f t="shared" si="95"/>
        <v/>
      </c>
      <c r="Y575" s="14" t="str">
        <f t="shared" si="96"/>
        <v/>
      </c>
      <c r="Z575" s="14" t="str">
        <f t="shared" si="97"/>
        <v/>
      </c>
      <c r="AA575" s="15" t="str">
        <f t="shared" si="93"/>
        <v/>
      </c>
    </row>
    <row r="576" spans="2:27" ht="18" x14ac:dyDescent="0.25">
      <c r="B576" s="16"/>
      <c r="C576" s="1018"/>
      <c r="D576" s="1018"/>
      <c r="E576" s="1018"/>
      <c r="F576" s="1018"/>
      <c r="G576" s="1018"/>
      <c r="H576" s="1018"/>
      <c r="I576" s="1018"/>
      <c r="J576" s="1018"/>
      <c r="K576" s="1018"/>
      <c r="L576" s="1018"/>
      <c r="M576" s="1018"/>
      <c r="N576" s="1018"/>
      <c r="O576" s="19"/>
      <c r="P576" s="629">
        <f>+H561</f>
        <v>2.0799999999999983</v>
      </c>
      <c r="Q576" s="17"/>
      <c r="R576" s="412"/>
      <c r="S576" s="625"/>
      <c r="T576" s="20"/>
      <c r="U576" s="20"/>
      <c r="V576" s="430"/>
      <c r="W576" s="14"/>
      <c r="X576" s="14"/>
      <c r="Y576" s="14"/>
      <c r="Z576" s="14"/>
      <c r="AA576" s="15" t="str">
        <f t="shared" si="93"/>
        <v/>
      </c>
    </row>
    <row r="577" spans="2:27" ht="18" x14ac:dyDescent="0.25">
      <c r="B577" s="16"/>
      <c r="C577" s="1018"/>
      <c r="D577" s="1018"/>
      <c r="E577" s="1018"/>
      <c r="F577" s="1018"/>
      <c r="G577" s="1018"/>
      <c r="H577" s="1018"/>
      <c r="I577" s="1018"/>
      <c r="J577" s="1018"/>
      <c r="K577" s="1018"/>
      <c r="L577" s="1018"/>
      <c r="M577" s="1018"/>
      <c r="N577" s="1018"/>
      <c r="O577" s="19"/>
      <c r="P577" s="629">
        <f>+H561</f>
        <v>2.0799999999999983</v>
      </c>
      <c r="Q577" s="17"/>
      <c r="R577" s="412" t="s">
        <v>362</v>
      </c>
      <c r="S577" s="625" t="s">
        <v>554</v>
      </c>
      <c r="T577" s="20">
        <v>2.23</v>
      </c>
      <c r="U577" s="20"/>
      <c r="V577" s="430"/>
      <c r="W577" s="14" t="str">
        <f t="shared" ref="W577:W586" si="99">IF(COUNT(T577:V577)=1,"m",IF(COUNT(T577:V577)=2,"m2",IF(COUNT(T577:V577)=3,"m3","")))</f>
        <v>m</v>
      </c>
      <c r="X577" s="14">
        <f t="shared" ref="X577:X586" si="100">IF(S577="","",1)</f>
        <v>1</v>
      </c>
      <c r="Y577" s="14">
        <f t="shared" ref="Y577:Y586" si="101">IFERROR(IF(COUNT(T577:V577)=1,PRODUCT(T577:V577)*X577,""),"")</f>
        <v>2.23</v>
      </c>
      <c r="Z577" s="14" t="str">
        <f t="shared" ref="Z577:Z586" si="102">IFERROR(IF(COUNT(T577:V577)=2,PRODUCT(T577:V577)*X577,""),"")</f>
        <v/>
      </c>
      <c r="AA577" s="15" t="str">
        <f t="shared" si="93"/>
        <v/>
      </c>
    </row>
    <row r="578" spans="2:27" ht="18" x14ac:dyDescent="0.25">
      <c r="B578" s="16"/>
      <c r="C578" s="1018"/>
      <c r="D578" s="1018"/>
      <c r="E578" s="1018"/>
      <c r="F578" s="1018"/>
      <c r="G578" s="1018"/>
      <c r="H578" s="1018"/>
      <c r="I578" s="1018"/>
      <c r="J578" s="1018"/>
      <c r="K578" s="1018"/>
      <c r="L578" s="1018"/>
      <c r="M578" s="1018"/>
      <c r="N578" s="1018"/>
      <c r="O578" s="19"/>
      <c r="P578" s="629">
        <f>+H561</f>
        <v>2.0799999999999983</v>
      </c>
      <c r="Q578" s="17"/>
      <c r="R578" s="412"/>
      <c r="S578" s="626"/>
      <c r="T578" s="20"/>
      <c r="U578" s="20"/>
      <c r="V578" s="430"/>
      <c r="W578" s="14" t="str">
        <f t="shared" si="99"/>
        <v/>
      </c>
      <c r="X578" s="14" t="str">
        <f t="shared" si="100"/>
        <v/>
      </c>
      <c r="Y578" s="14" t="str">
        <f t="shared" si="101"/>
        <v/>
      </c>
      <c r="Z578" s="14" t="str">
        <f t="shared" si="102"/>
        <v/>
      </c>
      <c r="AA578" s="15" t="str">
        <f t="shared" si="93"/>
        <v/>
      </c>
    </row>
    <row r="579" spans="2:27" ht="18" x14ac:dyDescent="0.25">
      <c r="B579" s="16"/>
      <c r="C579" s="1018"/>
      <c r="D579" s="1018"/>
      <c r="E579" s="1018"/>
      <c r="F579" s="1018"/>
      <c r="G579" s="1018"/>
      <c r="H579" s="1018"/>
      <c r="I579" s="1018"/>
      <c r="J579" s="1018"/>
      <c r="K579" s="1018"/>
      <c r="L579" s="1018"/>
      <c r="M579" s="1018"/>
      <c r="N579" s="1018"/>
      <c r="O579" s="19"/>
      <c r="P579" s="629">
        <f>+H561</f>
        <v>2.0799999999999983</v>
      </c>
      <c r="Q579" s="17"/>
      <c r="R579" s="412"/>
      <c r="S579" s="626"/>
      <c r="T579" s="20"/>
      <c r="U579" s="20"/>
      <c r="V579" s="430"/>
      <c r="W579" s="14" t="str">
        <f t="shared" si="99"/>
        <v/>
      </c>
      <c r="X579" s="14" t="str">
        <f t="shared" si="100"/>
        <v/>
      </c>
      <c r="Y579" s="14" t="str">
        <f t="shared" si="101"/>
        <v/>
      </c>
      <c r="Z579" s="14" t="str">
        <f t="shared" si="102"/>
        <v/>
      </c>
      <c r="AA579" s="15" t="str">
        <f t="shared" si="93"/>
        <v/>
      </c>
    </row>
    <row r="580" spans="2:27" ht="18" x14ac:dyDescent="0.25">
      <c r="B580" s="16"/>
      <c r="C580" s="1018"/>
      <c r="D580" s="1018"/>
      <c r="E580" s="1018"/>
      <c r="F580" s="1018"/>
      <c r="G580" s="1018"/>
      <c r="H580" s="1018"/>
      <c r="I580" s="1018"/>
      <c r="J580" s="1018"/>
      <c r="K580" s="1018"/>
      <c r="L580" s="1018"/>
      <c r="M580" s="1018"/>
      <c r="N580" s="1018"/>
      <c r="O580" s="19"/>
      <c r="P580" s="629">
        <f>+H561</f>
        <v>2.0799999999999983</v>
      </c>
      <c r="Q580" s="17"/>
      <c r="R580" s="412"/>
      <c r="S580" s="626"/>
      <c r="T580" s="20"/>
      <c r="U580" s="20"/>
      <c r="V580" s="20"/>
      <c r="W580" s="14" t="str">
        <f t="shared" si="99"/>
        <v/>
      </c>
      <c r="X580" s="14" t="str">
        <f t="shared" si="100"/>
        <v/>
      </c>
      <c r="Y580" s="14" t="str">
        <f t="shared" si="101"/>
        <v/>
      </c>
      <c r="Z580" s="14" t="str">
        <f t="shared" si="102"/>
        <v/>
      </c>
      <c r="AA580" s="15" t="str">
        <f t="shared" si="93"/>
        <v/>
      </c>
    </row>
    <row r="581" spans="2:27" ht="18" x14ac:dyDescent="0.25">
      <c r="B581" s="16"/>
      <c r="C581" s="1018"/>
      <c r="D581" s="1018"/>
      <c r="E581" s="1018"/>
      <c r="F581" s="1018"/>
      <c r="G581" s="1018"/>
      <c r="H581" s="1018"/>
      <c r="I581" s="1018"/>
      <c r="J581" s="1018"/>
      <c r="K581" s="1018"/>
      <c r="L581" s="1018"/>
      <c r="M581" s="1018"/>
      <c r="N581" s="1018"/>
      <c r="O581" s="19"/>
      <c r="P581" s="629">
        <f>+H561</f>
        <v>2.0799999999999983</v>
      </c>
      <c r="Q581" s="17"/>
      <c r="R581" s="412"/>
      <c r="S581" s="626"/>
      <c r="T581" s="20"/>
      <c r="U581" s="20"/>
      <c r="V581" s="430"/>
      <c r="W581" s="14" t="str">
        <f t="shared" si="99"/>
        <v/>
      </c>
      <c r="X581" s="14" t="str">
        <f t="shared" si="100"/>
        <v/>
      </c>
      <c r="Y581" s="14" t="str">
        <f t="shared" si="101"/>
        <v/>
      </c>
      <c r="Z581" s="14" t="str">
        <f t="shared" si="102"/>
        <v/>
      </c>
      <c r="AA581" s="15" t="str">
        <f t="shared" si="93"/>
        <v/>
      </c>
    </row>
    <row r="582" spans="2:27" ht="18" x14ac:dyDescent="0.25">
      <c r="B582" s="16"/>
      <c r="C582" s="1018"/>
      <c r="D582" s="1018"/>
      <c r="E582" s="1018"/>
      <c r="F582" s="1018"/>
      <c r="G582" s="1018"/>
      <c r="H582" s="1018"/>
      <c r="I582" s="1018"/>
      <c r="J582" s="1018"/>
      <c r="K582" s="1018"/>
      <c r="L582" s="1018"/>
      <c r="M582" s="1018"/>
      <c r="N582" s="1018"/>
      <c r="O582" s="19"/>
      <c r="P582" s="629">
        <f>+H561</f>
        <v>2.0799999999999983</v>
      </c>
      <c r="Q582" s="17"/>
      <c r="R582" s="412"/>
      <c r="S582" s="626"/>
      <c r="T582" s="20"/>
      <c r="U582" s="20"/>
      <c r="V582" s="430"/>
      <c r="W582" s="14" t="str">
        <f t="shared" si="99"/>
        <v/>
      </c>
      <c r="X582" s="14" t="str">
        <f t="shared" si="100"/>
        <v/>
      </c>
      <c r="Y582" s="14" t="str">
        <f t="shared" si="101"/>
        <v/>
      </c>
      <c r="Z582" s="14" t="str">
        <f t="shared" si="102"/>
        <v/>
      </c>
      <c r="AA582" s="15" t="str">
        <f t="shared" si="93"/>
        <v/>
      </c>
    </row>
    <row r="583" spans="2:27" ht="18" x14ac:dyDescent="0.25">
      <c r="B583" s="16"/>
      <c r="C583" s="1018"/>
      <c r="D583" s="1018"/>
      <c r="E583" s="1018"/>
      <c r="F583" s="1018"/>
      <c r="G583" s="1018"/>
      <c r="H583" s="1018"/>
      <c r="I583" s="1018"/>
      <c r="J583" s="1018"/>
      <c r="K583" s="1018"/>
      <c r="L583" s="1018"/>
      <c r="M583" s="1018"/>
      <c r="N583" s="1018"/>
      <c r="O583" s="19"/>
      <c r="P583" s="629">
        <f>+H561</f>
        <v>2.0799999999999983</v>
      </c>
      <c r="Q583" s="17"/>
      <c r="R583" s="21"/>
      <c r="S583" s="626"/>
      <c r="T583" s="20"/>
      <c r="U583" s="20"/>
      <c r="V583" s="430"/>
      <c r="W583" s="14" t="str">
        <f t="shared" si="99"/>
        <v/>
      </c>
      <c r="X583" s="14" t="str">
        <f t="shared" si="100"/>
        <v/>
      </c>
      <c r="Y583" s="14" t="str">
        <f t="shared" si="101"/>
        <v/>
      </c>
      <c r="Z583" s="14" t="str">
        <f t="shared" si="102"/>
        <v/>
      </c>
      <c r="AA583" s="15" t="str">
        <f t="shared" si="93"/>
        <v/>
      </c>
    </row>
    <row r="584" spans="2:27" ht="18" x14ac:dyDescent="0.25">
      <c r="B584" s="16"/>
      <c r="C584" s="1018"/>
      <c r="D584" s="1018"/>
      <c r="E584" s="1018"/>
      <c r="F584" s="1018"/>
      <c r="G584" s="1018"/>
      <c r="H584" s="1018"/>
      <c r="I584" s="1018"/>
      <c r="J584" s="1018"/>
      <c r="K584" s="1018"/>
      <c r="L584" s="1018"/>
      <c r="M584" s="1018"/>
      <c r="N584" s="1018"/>
      <c r="O584" s="19"/>
      <c r="P584" s="629">
        <f>+H561</f>
        <v>2.0799999999999983</v>
      </c>
      <c r="Q584" s="17"/>
      <c r="R584" s="26"/>
      <c r="S584" s="626"/>
      <c r="T584" s="20"/>
      <c r="U584" s="20"/>
      <c r="V584" s="430"/>
      <c r="W584" s="14" t="str">
        <f t="shared" si="99"/>
        <v/>
      </c>
      <c r="X584" s="14" t="str">
        <f t="shared" si="100"/>
        <v/>
      </c>
      <c r="Y584" s="14" t="str">
        <f t="shared" si="101"/>
        <v/>
      </c>
      <c r="Z584" s="14" t="str">
        <f t="shared" si="102"/>
        <v/>
      </c>
      <c r="AA584" s="15" t="str">
        <f t="shared" si="93"/>
        <v/>
      </c>
    </row>
    <row r="585" spans="2:27" ht="18" x14ac:dyDescent="0.25">
      <c r="B585" s="16"/>
      <c r="C585" s="1018"/>
      <c r="D585" s="1018"/>
      <c r="E585" s="1018"/>
      <c r="F585" s="1018"/>
      <c r="G585" s="1018"/>
      <c r="H585" s="1018"/>
      <c r="I585" s="1018"/>
      <c r="J585" s="1018"/>
      <c r="K585" s="1018"/>
      <c r="L585" s="1018"/>
      <c r="M585" s="1018"/>
      <c r="N585" s="1018"/>
      <c r="O585" s="19"/>
      <c r="P585" s="629">
        <f>+H561</f>
        <v>2.0799999999999983</v>
      </c>
      <c r="Q585" s="17"/>
      <c r="R585" s="26"/>
      <c r="S585" s="626"/>
      <c r="T585" s="20"/>
      <c r="U585" s="20"/>
      <c r="V585" s="430"/>
      <c r="W585" s="14" t="str">
        <f t="shared" si="99"/>
        <v/>
      </c>
      <c r="X585" s="14" t="str">
        <f t="shared" si="100"/>
        <v/>
      </c>
      <c r="Y585" s="14" t="str">
        <f t="shared" si="101"/>
        <v/>
      </c>
      <c r="Z585" s="14" t="str">
        <f t="shared" si="102"/>
        <v/>
      </c>
      <c r="AA585" s="15" t="str">
        <f t="shared" si="93"/>
        <v/>
      </c>
    </row>
    <row r="586" spans="2:27" ht="18.75" thickBot="1" x14ac:dyDescent="0.3">
      <c r="B586" s="27"/>
      <c r="C586" s="1019"/>
      <c r="D586" s="1019"/>
      <c r="E586" s="1019"/>
      <c r="F586" s="1019"/>
      <c r="G586" s="1019"/>
      <c r="H586" s="1019"/>
      <c r="I586" s="1019"/>
      <c r="J586" s="1019"/>
      <c r="K586" s="1019"/>
      <c r="L586" s="1019"/>
      <c r="M586" s="1019"/>
      <c r="N586" s="1019"/>
      <c r="O586" s="30"/>
      <c r="P586" s="629">
        <f>+H561</f>
        <v>2.0799999999999983</v>
      </c>
      <c r="Q586" s="17"/>
      <c r="R586" s="630"/>
      <c r="S586" s="636"/>
      <c r="T586" s="33"/>
      <c r="U586" s="33"/>
      <c r="V586" s="631"/>
      <c r="W586" s="34" t="str">
        <f t="shared" si="99"/>
        <v/>
      </c>
      <c r="X586" s="34" t="str">
        <f t="shared" si="100"/>
        <v/>
      </c>
      <c r="Y586" s="14" t="str">
        <f t="shared" si="101"/>
        <v/>
      </c>
      <c r="Z586" s="14" t="str">
        <f t="shared" si="102"/>
        <v/>
      </c>
      <c r="AA586" s="15" t="str">
        <f t="shared" si="93"/>
        <v/>
      </c>
    </row>
    <row r="587" spans="2:27" ht="18.75" thickBot="1" x14ac:dyDescent="0.3">
      <c r="B587" s="786"/>
      <c r="C587" s="787"/>
      <c r="D587" s="787"/>
      <c r="E587" s="787"/>
      <c r="F587" s="787"/>
      <c r="G587" s="787"/>
      <c r="H587" s="787"/>
      <c r="I587" s="787"/>
      <c r="J587" s="787"/>
      <c r="K587" s="787"/>
      <c r="L587" s="787"/>
      <c r="M587" s="787"/>
      <c r="N587" s="787"/>
      <c r="O587" s="787"/>
      <c r="P587" s="428"/>
      <c r="Q587" s="629">
        <f>+H561</f>
        <v>2.0799999999999983</v>
      </c>
      <c r="R587" s="1024" t="s">
        <v>58</v>
      </c>
      <c r="S587" s="1025"/>
      <c r="T587" s="1027"/>
      <c r="U587" s="1024" t="s">
        <v>53</v>
      </c>
      <c r="V587" s="1027"/>
      <c r="W587" s="1027"/>
      <c r="X587" s="1026"/>
      <c r="Y587" s="36"/>
      <c r="Z587" s="37"/>
      <c r="AA587" s="38">
        <f>SUM(Y564:Y586)</f>
        <v>6.65</v>
      </c>
    </row>
    <row r="588" spans="2:27" ht="17.25" thickBot="1" x14ac:dyDescent="0.3">
      <c r="B588" s="792" t="s">
        <v>59</v>
      </c>
      <c r="C588" s="793"/>
      <c r="D588" s="793"/>
      <c r="E588" s="793"/>
      <c r="F588" s="793"/>
      <c r="G588" s="793"/>
      <c r="H588" s="793"/>
      <c r="I588" s="794"/>
      <c r="J588" s="792" t="s">
        <v>60</v>
      </c>
      <c r="K588" s="793"/>
      <c r="L588" s="793"/>
      <c r="M588" s="793"/>
      <c r="N588" s="793"/>
      <c r="O588" s="793"/>
      <c r="P588" s="793"/>
      <c r="Q588" s="793"/>
      <c r="R588" s="1028"/>
      <c r="S588" s="634"/>
      <c r="T588" s="39"/>
      <c r="U588" s="40"/>
      <c r="V588" s="40"/>
      <c r="W588" s="40"/>
      <c r="X588" s="40"/>
      <c r="Y588" s="40"/>
      <c r="Z588" s="40"/>
      <c r="AA588" s="41"/>
    </row>
    <row r="589" spans="2:27" ht="21" thickBot="1" x14ac:dyDescent="0.3">
      <c r="B589" s="795"/>
      <c r="C589" s="787"/>
      <c r="D589" s="787"/>
      <c r="E589" s="787"/>
      <c r="F589" s="787"/>
      <c r="G589" s="787"/>
      <c r="H589" s="787"/>
      <c r="I589" s="796"/>
      <c r="J589" s="795"/>
      <c r="K589" s="787"/>
      <c r="L589" s="787"/>
      <c r="M589" s="787"/>
      <c r="N589" s="787"/>
      <c r="O589" s="787"/>
      <c r="P589" s="787"/>
      <c r="Q589" s="787"/>
      <c r="R589" s="796"/>
      <c r="S589" s="635"/>
      <c r="T589" s="797" t="s">
        <v>61</v>
      </c>
      <c r="U589" s="798"/>
      <c r="V589" s="798"/>
      <c r="W589" s="798"/>
      <c r="X589" s="798"/>
      <c r="Y589" s="798"/>
      <c r="Z589" s="799"/>
      <c r="AA589" s="42">
        <f>AA587</f>
        <v>6.65</v>
      </c>
    </row>
    <row r="591" spans="2:27" ht="15.75" thickBot="1" x14ac:dyDescent="0.3"/>
    <row r="592" spans="2:27" x14ac:dyDescent="0.25">
      <c r="B592" s="800" t="e" vm="7">
        <v>#VALUE!</v>
      </c>
      <c r="C592" s="793"/>
      <c r="D592" s="793"/>
      <c r="E592" s="793"/>
      <c r="F592" s="793"/>
      <c r="G592" s="803" t="s">
        <v>42</v>
      </c>
      <c r="H592" s="793"/>
      <c r="I592" s="793"/>
      <c r="J592" s="793"/>
      <c r="K592" s="793"/>
      <c r="L592" s="793"/>
      <c r="M592" s="793"/>
      <c r="N592" s="793"/>
      <c r="O592" s="793"/>
      <c r="P592" s="793"/>
      <c r="Q592" s="793"/>
      <c r="R592" s="793"/>
      <c r="S592" s="793"/>
      <c r="T592" s="793"/>
      <c r="U592" s="804" t="s">
        <v>1</v>
      </c>
      <c r="V592" s="805"/>
      <c r="W592" s="805"/>
      <c r="X592" s="806"/>
      <c r="Y592" s="807" t="s">
        <v>43</v>
      </c>
      <c r="Z592" s="805"/>
      <c r="AA592" s="808"/>
    </row>
    <row r="593" spans="2:27" x14ac:dyDescent="0.25">
      <c r="B593" s="801"/>
      <c r="C593" s="802"/>
      <c r="D593" s="802"/>
      <c r="E593" s="802"/>
      <c r="F593" s="802"/>
      <c r="G593" s="801"/>
      <c r="H593" s="802"/>
      <c r="I593" s="802"/>
      <c r="J593" s="802"/>
      <c r="K593" s="802"/>
      <c r="L593" s="802"/>
      <c r="M593" s="802"/>
      <c r="N593" s="802"/>
      <c r="O593" s="802"/>
      <c r="P593" s="802"/>
      <c r="Q593" s="802"/>
      <c r="R593" s="802"/>
      <c r="S593" s="802"/>
      <c r="T593" s="802"/>
      <c r="U593" s="809" t="s">
        <v>3</v>
      </c>
      <c r="V593" s="810"/>
      <c r="W593" s="810"/>
      <c r="X593" s="811"/>
      <c r="Y593" s="812">
        <v>1</v>
      </c>
      <c r="Z593" s="810"/>
      <c r="AA593" s="813"/>
    </row>
    <row r="594" spans="2:27" ht="15.75" thickBot="1" x14ac:dyDescent="0.3">
      <c r="B594" s="795"/>
      <c r="C594" s="787"/>
      <c r="D594" s="787"/>
      <c r="E594" s="787"/>
      <c r="F594" s="787"/>
      <c r="G594" s="795"/>
      <c r="H594" s="787"/>
      <c r="I594" s="787"/>
      <c r="J594" s="787"/>
      <c r="K594" s="787"/>
      <c r="L594" s="787"/>
      <c r="M594" s="787"/>
      <c r="N594" s="787"/>
      <c r="O594" s="787"/>
      <c r="P594" s="787"/>
      <c r="Q594" s="787"/>
      <c r="R594" s="787"/>
      <c r="S594" s="787"/>
      <c r="T594" s="787"/>
      <c r="U594" s="814" t="s">
        <v>4</v>
      </c>
      <c r="V594" s="815"/>
      <c r="W594" s="815"/>
      <c r="X594" s="816"/>
      <c r="Y594" s="817">
        <v>44236</v>
      </c>
      <c r="Z594" s="818"/>
      <c r="AA594" s="819"/>
    </row>
    <row r="595" spans="2:27" ht="15" customHeight="1" x14ac:dyDescent="0.25">
      <c r="B595" s="820" t="s">
        <v>44</v>
      </c>
      <c r="C595" s="793"/>
      <c r="D595" s="793"/>
      <c r="E595" s="793"/>
      <c r="F595" s="794"/>
      <c r="G595"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595" s="822"/>
      <c r="I595" s="822"/>
      <c r="J595" s="822"/>
      <c r="K595" s="822"/>
      <c r="L595" s="822"/>
      <c r="M595" s="822"/>
      <c r="N595" s="822"/>
      <c r="O595" s="822"/>
      <c r="P595" s="822"/>
      <c r="Q595" s="822"/>
      <c r="R595" s="822"/>
      <c r="S595" s="822"/>
      <c r="T595" s="822"/>
      <c r="U595" s="822"/>
      <c r="V595" s="822"/>
      <c r="W595" s="822"/>
      <c r="X595" s="822"/>
      <c r="Y595" s="822"/>
      <c r="Z595" s="822"/>
      <c r="AA595" s="823"/>
    </row>
    <row r="596" spans="2:27" ht="15.75" customHeight="1" thickBot="1" x14ac:dyDescent="0.3">
      <c r="B596" s="795"/>
      <c r="C596" s="787"/>
      <c r="D596" s="787"/>
      <c r="E596" s="787"/>
      <c r="F596" s="796"/>
      <c r="G596" s="824"/>
      <c r="H596" s="825"/>
      <c r="I596" s="825"/>
      <c r="J596" s="825"/>
      <c r="K596" s="825"/>
      <c r="L596" s="825"/>
      <c r="M596" s="825"/>
      <c r="N596" s="825"/>
      <c r="O596" s="825"/>
      <c r="P596" s="825"/>
      <c r="Q596" s="825"/>
      <c r="R596" s="825"/>
      <c r="S596" s="825"/>
      <c r="T596" s="825"/>
      <c r="U596" s="825"/>
      <c r="V596" s="825"/>
      <c r="W596" s="825"/>
      <c r="X596" s="825"/>
      <c r="Y596" s="825"/>
      <c r="Z596" s="825"/>
      <c r="AA596" s="826"/>
    </row>
    <row r="597" spans="2:27" ht="18.75" thickBot="1" x14ac:dyDescent="0.3">
      <c r="B597" s="827" t="s">
        <v>46</v>
      </c>
      <c r="C597" s="798"/>
      <c r="D597" s="798"/>
      <c r="E597" s="798"/>
      <c r="F597" s="798"/>
      <c r="G597" s="798"/>
      <c r="H597" s="822" t="s">
        <v>47</v>
      </c>
      <c r="I597" s="793"/>
      <c r="J597" s="828"/>
      <c r="K597" s="798"/>
      <c r="L597" s="798"/>
      <c r="M597" s="798"/>
      <c r="N597" s="798"/>
      <c r="O597" s="798"/>
      <c r="P597" s="622"/>
      <c r="Q597" s="622"/>
      <c r="R597" s="828" t="s">
        <v>48</v>
      </c>
      <c r="S597" s="828"/>
      <c r="T597" s="798"/>
      <c r="U597" s="798"/>
      <c r="V597" s="798"/>
      <c r="W597" s="798"/>
      <c r="X597" s="798"/>
      <c r="Y597" s="798"/>
      <c r="Z597" s="798"/>
      <c r="AA597" s="799"/>
    </row>
    <row r="598" spans="2:27" ht="62.25" customHeight="1" thickBot="1" x14ac:dyDescent="0.3">
      <c r="B598" s="829">
        <f>PRESUPUESTO!$B$21</f>
        <v>2</v>
      </c>
      <c r="C598" s="793"/>
      <c r="D598" s="793"/>
      <c r="E598" s="793"/>
      <c r="F598" s="793"/>
      <c r="G598" s="793"/>
      <c r="H598" s="830">
        <f>PRESUPUESTO!B30</f>
        <v>2.0899999999999981</v>
      </c>
      <c r="I598" s="831"/>
      <c r="J598" s="832" t="str">
        <f>PRESUPUESTO!$F$21</f>
        <v>DEMOLICIONES Y DESMONTES</v>
      </c>
      <c r="K598" s="798"/>
      <c r="L598" s="798"/>
      <c r="M598" s="798"/>
      <c r="N598" s="798"/>
      <c r="O598" s="799"/>
      <c r="P598" s="621"/>
      <c r="Q598" s="621"/>
      <c r="R598" s="833" t="str">
        <f>PRESUPUESTO!F30</f>
        <v>Demolicion de muros e= 10-15cm, incluye desmonte de elementos ubicados en los vanos (marcos, puertas y ventanas) y desmonte de ductería embebida en los muros. (Incluye retiro y disposicion final de escombros en sitio autorizado por la autoridad ambiental).</v>
      </c>
      <c r="S598" s="1020"/>
      <c r="T598" s="793"/>
      <c r="U598" s="793"/>
      <c r="V598" s="793"/>
      <c r="W598" s="793"/>
      <c r="X598" s="793"/>
      <c r="Y598" s="793"/>
      <c r="Z598" s="793"/>
      <c r="AA598" s="794"/>
    </row>
    <row r="599" spans="2:27" ht="18.75" customHeight="1" thickBot="1" x14ac:dyDescent="0.3">
      <c r="B599" s="821" t="s">
        <v>49</v>
      </c>
      <c r="C599" s="834"/>
      <c r="D599" s="834"/>
      <c r="E599" s="834"/>
      <c r="F599" s="834"/>
      <c r="G599" s="834"/>
      <c r="H599" s="835"/>
      <c r="I599" s="835"/>
      <c r="J599" s="834"/>
      <c r="K599" s="834"/>
      <c r="L599" s="834"/>
      <c r="M599" s="834"/>
      <c r="N599" s="834"/>
      <c r="O599" s="834"/>
      <c r="P599" s="623"/>
      <c r="Q599" s="623"/>
      <c r="R599" s="837" t="s">
        <v>50</v>
      </c>
      <c r="S599" s="1021" t="s">
        <v>532</v>
      </c>
      <c r="T599" s="839" t="s">
        <v>51</v>
      </c>
      <c r="U599" s="840"/>
      <c r="V599" s="841"/>
      <c r="W599" s="842" t="s">
        <v>20</v>
      </c>
      <c r="X599" s="844" t="s">
        <v>52</v>
      </c>
      <c r="Y599" s="846" t="s">
        <v>53</v>
      </c>
      <c r="Z599" s="847"/>
      <c r="AA599" s="848"/>
    </row>
    <row r="600" spans="2:27" ht="26.25" thickBot="1" x14ac:dyDescent="0.3">
      <c r="B600" s="836"/>
      <c r="C600" s="835"/>
      <c r="D600" s="835"/>
      <c r="E600" s="835"/>
      <c r="F600" s="835"/>
      <c r="G600" s="835"/>
      <c r="H600" s="835"/>
      <c r="I600" s="835"/>
      <c r="J600" s="835"/>
      <c r="K600" s="835"/>
      <c r="L600" s="835"/>
      <c r="M600" s="835"/>
      <c r="N600" s="835"/>
      <c r="O600" s="835"/>
      <c r="P600" s="623"/>
      <c r="Q600" s="623"/>
      <c r="R600" s="838"/>
      <c r="S600" s="1032"/>
      <c r="T600" s="4" t="s">
        <v>54</v>
      </c>
      <c r="U600" s="5" t="s">
        <v>55</v>
      </c>
      <c r="V600" s="6" t="s">
        <v>56</v>
      </c>
      <c r="W600" s="843"/>
      <c r="X600" s="845"/>
      <c r="Y600" s="7" t="s">
        <v>57</v>
      </c>
      <c r="Z600" s="8" t="s">
        <v>21</v>
      </c>
      <c r="AA600" s="9" t="s">
        <v>22</v>
      </c>
    </row>
    <row r="601" spans="2:27" ht="18" x14ac:dyDescent="0.25">
      <c r="B601" s="10"/>
      <c r="C601" s="1017" t="e" vm="13">
        <v>#VALUE!</v>
      </c>
      <c r="D601" s="1017"/>
      <c r="E601" s="1017"/>
      <c r="F601" s="1017"/>
      <c r="G601" s="1017"/>
      <c r="H601" s="1017"/>
      <c r="I601" s="1017" t="e" vm="14">
        <v>#VALUE!</v>
      </c>
      <c r="J601" s="1017"/>
      <c r="K601" s="1017"/>
      <c r="L601" s="1017"/>
      <c r="M601" s="1017"/>
      <c r="N601" s="1017"/>
      <c r="O601" s="12"/>
      <c r="P601" s="629">
        <f>+H598</f>
        <v>2.0899999999999981</v>
      </c>
      <c r="Q601" s="17"/>
      <c r="R601" s="412" t="s">
        <v>356</v>
      </c>
      <c r="S601" s="625"/>
      <c r="T601" s="14"/>
      <c r="U601" s="14"/>
      <c r="V601" s="14"/>
      <c r="W601" s="14" t="str">
        <f>IF(COUNT(T601:V601)=1,"m",IF(COUNT(T601:V601)=2,"m2",IF(COUNT(T601:V601)=3,"m3","")))</f>
        <v/>
      </c>
      <c r="X601" s="14" t="str">
        <f>IF(S601="","",1)</f>
        <v/>
      </c>
      <c r="Y601" s="14" t="str">
        <f>IFERROR(IF(COUNT(T601:V601)=1,PRODUCT(T601:V601)*X601,""),"")</f>
        <v/>
      </c>
      <c r="Z601" s="14" t="str">
        <f>IFERROR(IF(COUNT(T601:V601)=2,PRODUCT(T601:V601)*X601,""),"")</f>
        <v/>
      </c>
      <c r="AA601" s="15" t="str">
        <f>IFERROR(IF(COUNT(T601:V601)=3,PRODUCT(T601:V601)*X601,""),"")</f>
        <v/>
      </c>
    </row>
    <row r="602" spans="2:27" ht="18" x14ac:dyDescent="0.25">
      <c r="B602" s="16"/>
      <c r="C602" s="1018"/>
      <c r="D602" s="1018"/>
      <c r="E602" s="1018"/>
      <c r="F602" s="1018"/>
      <c r="G602" s="1018"/>
      <c r="H602" s="1018"/>
      <c r="I602" s="1018"/>
      <c r="J602" s="1018"/>
      <c r="K602" s="1018"/>
      <c r="L602" s="1018"/>
      <c r="M602" s="1018"/>
      <c r="N602" s="1018"/>
      <c r="O602" s="19"/>
      <c r="P602" s="629">
        <f>+H598</f>
        <v>2.0899999999999981</v>
      </c>
      <c r="Q602" s="17"/>
      <c r="R602" s="412"/>
      <c r="S602" s="625"/>
      <c r="T602" s="20"/>
      <c r="U602" s="20"/>
      <c r="V602" s="430"/>
      <c r="W602" s="14" t="str">
        <f t="shared" ref="W602:W604" si="103">IF(COUNT(T602:V602)=1,"m",IF(COUNT(T602:V602)=2,"m2",IF(COUNT(T602:V602)=3,"m3","")))</f>
        <v/>
      </c>
      <c r="X602" s="14" t="str">
        <f t="shared" ref="X602:X604" si="104">IF(S602="","",1)</f>
        <v/>
      </c>
      <c r="Y602" s="14" t="str">
        <f t="shared" ref="Y602:Y604" si="105">IFERROR(IF(COUNT(T602:V602)=1,PRODUCT(T602:V602)*X602,""),"")</f>
        <v/>
      </c>
      <c r="Z602" s="14" t="str">
        <f t="shared" ref="Z602:Z604" si="106">IFERROR(IF(COUNT(T602:V602)=2,PRODUCT(T602:V602)*X602,""),"")</f>
        <v/>
      </c>
      <c r="AA602" s="15" t="str">
        <f t="shared" ref="AA602:AA623" si="107">IFERROR(IF(COUNT(T602:V602)=3,PRODUCT(T602:V602)*X602,""),"")</f>
        <v/>
      </c>
    </row>
    <row r="603" spans="2:27" ht="18" x14ac:dyDescent="0.25">
      <c r="B603" s="16"/>
      <c r="C603" s="1018"/>
      <c r="D603" s="1018"/>
      <c r="E603" s="1018"/>
      <c r="F603" s="1018"/>
      <c r="G603" s="1018"/>
      <c r="H603" s="1018"/>
      <c r="I603" s="1018"/>
      <c r="J603" s="1018"/>
      <c r="K603" s="1018"/>
      <c r="L603" s="1018"/>
      <c r="M603" s="1018"/>
      <c r="N603" s="1018"/>
      <c r="O603" s="19"/>
      <c r="P603" s="629">
        <f>+H598</f>
        <v>2.0899999999999981</v>
      </c>
      <c r="Q603" s="17"/>
      <c r="R603" s="412"/>
      <c r="S603" s="625"/>
      <c r="T603" s="20"/>
      <c r="U603" s="20"/>
      <c r="V603" s="430"/>
      <c r="W603" s="14" t="str">
        <f t="shared" si="103"/>
        <v/>
      </c>
      <c r="X603" s="14" t="str">
        <f t="shared" si="104"/>
        <v/>
      </c>
      <c r="Y603" s="14" t="str">
        <f t="shared" si="105"/>
        <v/>
      </c>
      <c r="Z603" s="14" t="str">
        <f t="shared" si="106"/>
        <v/>
      </c>
      <c r="AA603" s="15" t="str">
        <f t="shared" si="107"/>
        <v/>
      </c>
    </row>
    <row r="604" spans="2:27" ht="18" x14ac:dyDescent="0.25">
      <c r="B604" s="16"/>
      <c r="C604" s="1018"/>
      <c r="D604" s="1018"/>
      <c r="E604" s="1018"/>
      <c r="F604" s="1018"/>
      <c r="G604" s="1018"/>
      <c r="H604" s="1018"/>
      <c r="I604" s="1018"/>
      <c r="J604" s="1018"/>
      <c r="K604" s="1018"/>
      <c r="L604" s="1018"/>
      <c r="M604" s="1018"/>
      <c r="N604" s="1018"/>
      <c r="O604" s="19"/>
      <c r="P604" s="629">
        <f>+H598</f>
        <v>2.0899999999999981</v>
      </c>
      <c r="Q604" s="17"/>
      <c r="R604" s="412"/>
      <c r="S604" s="626"/>
      <c r="T604" s="20"/>
      <c r="U604" s="20"/>
      <c r="V604" s="430"/>
      <c r="W604" s="14" t="str">
        <f t="shared" si="103"/>
        <v/>
      </c>
      <c r="X604" s="14" t="str">
        <f t="shared" si="104"/>
        <v/>
      </c>
      <c r="Y604" s="14" t="str">
        <f t="shared" si="105"/>
        <v/>
      </c>
      <c r="Z604" s="14" t="str">
        <f t="shared" si="106"/>
        <v/>
      </c>
      <c r="AA604" s="15" t="str">
        <f t="shared" si="107"/>
        <v/>
      </c>
    </row>
    <row r="605" spans="2:27" ht="18" x14ac:dyDescent="0.25">
      <c r="B605" s="16"/>
      <c r="C605" s="1018"/>
      <c r="D605" s="1018"/>
      <c r="E605" s="1018"/>
      <c r="F605" s="1018"/>
      <c r="G605" s="1018"/>
      <c r="H605" s="1018"/>
      <c r="I605" s="1018"/>
      <c r="J605" s="1018"/>
      <c r="K605" s="1018"/>
      <c r="L605" s="1018"/>
      <c r="M605" s="1018"/>
      <c r="N605" s="1018"/>
      <c r="O605" s="19"/>
      <c r="P605" s="629">
        <f>+H598</f>
        <v>2.0899999999999981</v>
      </c>
      <c r="Q605" s="17"/>
      <c r="R605" s="412"/>
      <c r="S605" s="625"/>
      <c r="T605" s="20"/>
      <c r="U605" s="20"/>
      <c r="V605" s="430"/>
      <c r="W605" s="14"/>
      <c r="X605" s="14"/>
      <c r="Y605" s="14"/>
      <c r="Z605" s="14"/>
      <c r="AA605" s="15" t="str">
        <f t="shared" si="107"/>
        <v/>
      </c>
    </row>
    <row r="606" spans="2:27" ht="18" x14ac:dyDescent="0.25">
      <c r="B606" s="22"/>
      <c r="C606" s="1018"/>
      <c r="D606" s="1018"/>
      <c r="E606" s="1018"/>
      <c r="F606" s="1018"/>
      <c r="G606" s="1018"/>
      <c r="H606" s="1018"/>
      <c r="I606" s="1018"/>
      <c r="J606" s="1018"/>
      <c r="K606" s="1018"/>
      <c r="L606" s="1018"/>
      <c r="M606" s="1018"/>
      <c r="N606" s="1018"/>
      <c r="O606" s="19"/>
      <c r="P606" s="629">
        <f>+H598</f>
        <v>2.0899999999999981</v>
      </c>
      <c r="Q606" s="17"/>
      <c r="R606" s="412" t="s">
        <v>361</v>
      </c>
      <c r="S606" s="625" t="s">
        <v>375</v>
      </c>
      <c r="T606" s="20">
        <v>2.4500000000000002</v>
      </c>
      <c r="U606" s="20"/>
      <c r="V606" s="20">
        <v>1</v>
      </c>
      <c r="W606" s="14" t="str">
        <f t="shared" ref="W606:W607" si="108">IF(COUNT(T606:V606)=1,"m",IF(COUNT(T606:V606)=2,"m2",IF(COUNT(T606:V606)=3,"m3","")))</f>
        <v>m2</v>
      </c>
      <c r="X606" s="14">
        <f t="shared" ref="X606:X612" si="109">IF(S606="","",1)</f>
        <v>1</v>
      </c>
      <c r="Y606" s="14" t="str">
        <f t="shared" ref="Y606:Y612" si="110">IFERROR(IF(COUNT(T606:V606)=1,PRODUCT(T606:V606)*X606,""),"")</f>
        <v/>
      </c>
      <c r="Z606" s="14">
        <f t="shared" ref="Z606:Z612" si="111">IFERROR(IF(COUNT(T606:V606)=2,PRODUCT(T606:V606)*X606,""),"")</f>
        <v>2.4500000000000002</v>
      </c>
      <c r="AA606" s="15" t="str">
        <f t="shared" si="107"/>
        <v/>
      </c>
    </row>
    <row r="607" spans="2:27" ht="18" x14ac:dyDescent="0.25">
      <c r="B607" s="16"/>
      <c r="C607" s="1018"/>
      <c r="D607" s="1018"/>
      <c r="E607" s="1018"/>
      <c r="F607" s="1018"/>
      <c r="G607" s="1018"/>
      <c r="H607" s="1018"/>
      <c r="I607" s="1018"/>
      <c r="J607" s="1018"/>
      <c r="K607" s="1018"/>
      <c r="L607" s="1018"/>
      <c r="M607" s="1018"/>
      <c r="N607" s="1018"/>
      <c r="O607" s="19"/>
      <c r="P607" s="629">
        <f>+H598</f>
        <v>2.0899999999999981</v>
      </c>
      <c r="Q607" s="17"/>
      <c r="R607" s="412"/>
      <c r="S607" s="641"/>
      <c r="T607" s="20"/>
      <c r="U607" s="20"/>
      <c r="V607" s="20"/>
      <c r="W607" s="14" t="str">
        <f t="shared" si="108"/>
        <v/>
      </c>
      <c r="X607" s="14" t="str">
        <f t="shared" si="109"/>
        <v/>
      </c>
      <c r="Y607" s="14" t="str">
        <f t="shared" si="110"/>
        <v/>
      </c>
      <c r="Z607" s="14" t="str">
        <f t="shared" si="111"/>
        <v/>
      </c>
      <c r="AA607" s="15" t="str">
        <f t="shared" si="107"/>
        <v/>
      </c>
    </row>
    <row r="608" spans="2:27" ht="18" x14ac:dyDescent="0.25">
      <c r="B608" s="16"/>
      <c r="C608" s="1018"/>
      <c r="D608" s="1018"/>
      <c r="E608" s="1018"/>
      <c r="F608" s="1018"/>
      <c r="G608" s="1018"/>
      <c r="H608" s="1018"/>
      <c r="I608" s="1018"/>
      <c r="J608" s="1018"/>
      <c r="K608" s="1018"/>
      <c r="L608" s="1018"/>
      <c r="M608" s="1018"/>
      <c r="N608" s="1018"/>
      <c r="O608" s="19"/>
      <c r="P608" s="629">
        <f>+H598</f>
        <v>2.0899999999999981</v>
      </c>
      <c r="Q608" s="17"/>
      <c r="R608" s="412"/>
      <c r="S608" s="625"/>
      <c r="T608" s="20"/>
      <c r="U608" s="20"/>
      <c r="V608" s="430"/>
      <c r="W608" s="14"/>
      <c r="X608" s="14" t="str">
        <f t="shared" si="109"/>
        <v/>
      </c>
      <c r="Y608" s="14" t="str">
        <f t="shared" si="110"/>
        <v/>
      </c>
      <c r="Z608" s="14" t="str">
        <f t="shared" si="111"/>
        <v/>
      </c>
      <c r="AA608" s="15" t="str">
        <f t="shared" si="107"/>
        <v/>
      </c>
    </row>
    <row r="609" spans="2:27" ht="18" x14ac:dyDescent="0.25">
      <c r="B609" s="16"/>
      <c r="C609" s="1018"/>
      <c r="D609" s="1018"/>
      <c r="E609" s="1018"/>
      <c r="F609" s="1018"/>
      <c r="G609" s="1018"/>
      <c r="H609" s="1018"/>
      <c r="I609" s="1018"/>
      <c r="J609" s="1018"/>
      <c r="K609" s="1018"/>
      <c r="L609" s="1018"/>
      <c r="M609" s="1018"/>
      <c r="N609" s="1018"/>
      <c r="O609" s="19"/>
      <c r="P609" s="629">
        <f>+H598</f>
        <v>2.0899999999999981</v>
      </c>
      <c r="Q609" s="17"/>
      <c r="R609" s="412"/>
      <c r="S609" s="625"/>
      <c r="T609" s="20"/>
      <c r="U609" s="20"/>
      <c r="V609" s="430"/>
      <c r="W609" s="14"/>
      <c r="X609" s="14" t="str">
        <f t="shared" si="109"/>
        <v/>
      </c>
      <c r="Y609" s="14" t="str">
        <f t="shared" si="110"/>
        <v/>
      </c>
      <c r="Z609" s="14" t="str">
        <f t="shared" si="111"/>
        <v/>
      </c>
      <c r="AA609" s="15" t="str">
        <f t="shared" si="107"/>
        <v/>
      </c>
    </row>
    <row r="610" spans="2:27" ht="18" x14ac:dyDescent="0.25">
      <c r="B610" s="16"/>
      <c r="C610" s="1018"/>
      <c r="D610" s="1018"/>
      <c r="E610" s="1018"/>
      <c r="F610" s="1018"/>
      <c r="G610" s="1018"/>
      <c r="H610" s="1018"/>
      <c r="I610" s="1018"/>
      <c r="J610" s="1018"/>
      <c r="K610" s="1018"/>
      <c r="L610" s="1018"/>
      <c r="M610" s="1018"/>
      <c r="N610" s="1018"/>
      <c r="O610" s="19"/>
      <c r="P610" s="629">
        <f>+H598</f>
        <v>2.0899999999999981</v>
      </c>
      <c r="Q610" s="17"/>
      <c r="R610" s="412"/>
      <c r="S610" s="625"/>
      <c r="T610" s="20"/>
      <c r="U610" s="20"/>
      <c r="V610" s="430"/>
      <c r="W610" s="14"/>
      <c r="X610" s="14" t="str">
        <f t="shared" si="109"/>
        <v/>
      </c>
      <c r="Y610" s="14" t="str">
        <f t="shared" si="110"/>
        <v/>
      </c>
      <c r="Z610" s="14" t="str">
        <f t="shared" si="111"/>
        <v/>
      </c>
      <c r="AA610" s="15" t="str">
        <f t="shared" si="107"/>
        <v/>
      </c>
    </row>
    <row r="611" spans="2:27" ht="18" x14ac:dyDescent="0.25">
      <c r="B611" s="16"/>
      <c r="C611" s="1018"/>
      <c r="D611" s="1018"/>
      <c r="E611" s="1018"/>
      <c r="F611" s="1018"/>
      <c r="G611" s="1018"/>
      <c r="H611" s="1018"/>
      <c r="I611" s="1018"/>
      <c r="J611" s="1018"/>
      <c r="K611" s="1018"/>
      <c r="L611" s="1018"/>
      <c r="M611" s="1018"/>
      <c r="N611" s="1018"/>
      <c r="O611" s="19"/>
      <c r="P611" s="629">
        <f>+H598</f>
        <v>2.0899999999999981</v>
      </c>
      <c r="Q611" s="17"/>
      <c r="R611" s="412"/>
      <c r="S611" s="625"/>
      <c r="T611" s="20"/>
      <c r="U611" s="20"/>
      <c r="V611" s="430"/>
      <c r="W611" s="14" t="str">
        <f t="shared" ref="W611:W612" si="112">IF(COUNT(T611:V611)=1,"m",IF(COUNT(T611:V611)=2,"m2",IF(COUNT(T611:V611)=3,"m3","")))</f>
        <v/>
      </c>
      <c r="X611" s="14" t="str">
        <f t="shared" si="109"/>
        <v/>
      </c>
      <c r="Y611" s="14" t="str">
        <f t="shared" si="110"/>
        <v/>
      </c>
      <c r="Z611" s="14" t="str">
        <f t="shared" si="111"/>
        <v/>
      </c>
      <c r="AA611" s="15" t="str">
        <f t="shared" si="107"/>
        <v/>
      </c>
    </row>
    <row r="612" spans="2:27" ht="18" x14ac:dyDescent="0.25">
      <c r="B612" s="16"/>
      <c r="C612" s="1018"/>
      <c r="D612" s="1018"/>
      <c r="E612" s="1018"/>
      <c r="F612" s="1018"/>
      <c r="G612" s="1018"/>
      <c r="H612" s="1018"/>
      <c r="I612" s="1018"/>
      <c r="J612" s="1018"/>
      <c r="K612" s="1018"/>
      <c r="L612" s="1018"/>
      <c r="M612" s="1018"/>
      <c r="N612" s="1018"/>
      <c r="O612" s="19"/>
      <c r="P612" s="629">
        <f>+H598</f>
        <v>2.0899999999999981</v>
      </c>
      <c r="Q612" s="17"/>
      <c r="R612" s="412"/>
      <c r="S612" s="625"/>
      <c r="T612" s="20"/>
      <c r="U612" s="20"/>
      <c r="V612" s="430"/>
      <c r="W612" s="14" t="str">
        <f t="shared" si="112"/>
        <v/>
      </c>
      <c r="X612" s="14" t="str">
        <f t="shared" si="109"/>
        <v/>
      </c>
      <c r="Y612" s="14" t="str">
        <f t="shared" si="110"/>
        <v/>
      </c>
      <c r="Z612" s="14" t="str">
        <f t="shared" si="111"/>
        <v/>
      </c>
      <c r="AA612" s="15" t="str">
        <f t="shared" si="107"/>
        <v/>
      </c>
    </row>
    <row r="613" spans="2:27" ht="18" x14ac:dyDescent="0.25">
      <c r="B613" s="16"/>
      <c r="C613" s="1018"/>
      <c r="D613" s="1018"/>
      <c r="E613" s="1018"/>
      <c r="F613" s="1018"/>
      <c r="G613" s="1018"/>
      <c r="H613" s="1018"/>
      <c r="I613" s="1018"/>
      <c r="J613" s="1018"/>
      <c r="K613" s="1018"/>
      <c r="L613" s="1018"/>
      <c r="M613" s="1018"/>
      <c r="N613" s="1018"/>
      <c r="O613" s="19"/>
      <c r="P613" s="629">
        <f>+H598</f>
        <v>2.0899999999999981</v>
      </c>
      <c r="Q613" s="17"/>
      <c r="R613" s="412"/>
      <c r="S613" s="625"/>
      <c r="T613" s="20"/>
      <c r="U613" s="20"/>
      <c r="V613" s="430"/>
      <c r="W613" s="14"/>
      <c r="X613" s="14"/>
      <c r="Y613" s="14"/>
      <c r="Z613" s="14"/>
      <c r="AA613" s="15" t="str">
        <f t="shared" si="107"/>
        <v/>
      </c>
    </row>
    <row r="614" spans="2:27" ht="18" x14ac:dyDescent="0.25">
      <c r="B614" s="16"/>
      <c r="C614" s="1018"/>
      <c r="D614" s="1018"/>
      <c r="E614" s="1018"/>
      <c r="F614" s="1018"/>
      <c r="G614" s="1018"/>
      <c r="H614" s="1018"/>
      <c r="I614" s="1018"/>
      <c r="J614" s="1018"/>
      <c r="K614" s="1018"/>
      <c r="L614" s="1018"/>
      <c r="M614" s="1018"/>
      <c r="N614" s="1018"/>
      <c r="O614" s="19"/>
      <c r="P614" s="629">
        <f>+H598</f>
        <v>2.0899999999999981</v>
      </c>
      <c r="Q614" s="17"/>
      <c r="R614" s="412" t="s">
        <v>362</v>
      </c>
      <c r="S614" s="625"/>
      <c r="T614" s="20"/>
      <c r="U614" s="20"/>
      <c r="V614" s="430"/>
      <c r="W614" s="14" t="str">
        <f t="shared" ref="W614:W623" si="113">IF(COUNT(T614:V614)=1,"m",IF(COUNT(T614:V614)=2,"m2",IF(COUNT(T614:V614)=3,"m3","")))</f>
        <v/>
      </c>
      <c r="X614" s="14" t="str">
        <f t="shared" ref="X614:X623" si="114">IF(S614="","",1)</f>
        <v/>
      </c>
      <c r="Y614" s="14" t="str">
        <f t="shared" ref="Y614:Y623" si="115">IFERROR(IF(COUNT(T614:V614)=1,PRODUCT(T614:V614)*X614,""),"")</f>
        <v/>
      </c>
      <c r="Z614" s="14" t="str">
        <f t="shared" ref="Z614:Z623" si="116">IFERROR(IF(COUNT(T614:V614)=2,PRODUCT(T614:V614)*X614,""),"")</f>
        <v/>
      </c>
      <c r="AA614" s="15" t="str">
        <f t="shared" si="107"/>
        <v/>
      </c>
    </row>
    <row r="615" spans="2:27" ht="18" x14ac:dyDescent="0.25">
      <c r="B615" s="16"/>
      <c r="C615" s="1018"/>
      <c r="D615" s="1018"/>
      <c r="E615" s="1018"/>
      <c r="F615" s="1018"/>
      <c r="G615" s="1018"/>
      <c r="H615" s="1018"/>
      <c r="I615" s="1018"/>
      <c r="J615" s="1018"/>
      <c r="K615" s="1018"/>
      <c r="L615" s="1018"/>
      <c r="M615" s="1018"/>
      <c r="N615" s="1018"/>
      <c r="O615" s="19"/>
      <c r="P615" s="629">
        <f>+H598</f>
        <v>2.0899999999999981</v>
      </c>
      <c r="Q615" s="17"/>
      <c r="R615" s="412"/>
      <c r="S615" s="626"/>
      <c r="T615" s="20"/>
      <c r="U615" s="20"/>
      <c r="V615" s="430"/>
      <c r="W615" s="14" t="str">
        <f t="shared" si="113"/>
        <v/>
      </c>
      <c r="X615" s="14" t="str">
        <f t="shared" si="114"/>
        <v/>
      </c>
      <c r="Y615" s="14" t="str">
        <f t="shared" si="115"/>
        <v/>
      </c>
      <c r="Z615" s="14" t="str">
        <f t="shared" si="116"/>
        <v/>
      </c>
      <c r="AA615" s="15" t="str">
        <f t="shared" si="107"/>
        <v/>
      </c>
    </row>
    <row r="616" spans="2:27" ht="18" x14ac:dyDescent="0.25">
      <c r="B616" s="16"/>
      <c r="C616" s="1018"/>
      <c r="D616" s="1018"/>
      <c r="E616" s="1018"/>
      <c r="F616" s="1018"/>
      <c r="G616" s="1018"/>
      <c r="H616" s="1018"/>
      <c r="I616" s="1018"/>
      <c r="J616" s="1018"/>
      <c r="K616" s="1018"/>
      <c r="L616" s="1018"/>
      <c r="M616" s="1018"/>
      <c r="N616" s="1018"/>
      <c r="O616" s="19"/>
      <c r="P616" s="629">
        <f>+H598</f>
        <v>2.0899999999999981</v>
      </c>
      <c r="Q616" s="17"/>
      <c r="R616" s="412"/>
      <c r="S616" s="626"/>
      <c r="T616" s="20"/>
      <c r="U616" s="20"/>
      <c r="V616" s="430"/>
      <c r="W616" s="14" t="str">
        <f t="shared" si="113"/>
        <v/>
      </c>
      <c r="X616" s="14" t="str">
        <f t="shared" si="114"/>
        <v/>
      </c>
      <c r="Y616" s="14" t="str">
        <f t="shared" si="115"/>
        <v/>
      </c>
      <c r="Z616" s="14" t="str">
        <f t="shared" si="116"/>
        <v/>
      </c>
      <c r="AA616" s="15" t="str">
        <f t="shared" si="107"/>
        <v/>
      </c>
    </row>
    <row r="617" spans="2:27" ht="18" x14ac:dyDescent="0.25">
      <c r="B617" s="16"/>
      <c r="C617" s="1018"/>
      <c r="D617" s="1018"/>
      <c r="E617" s="1018"/>
      <c r="F617" s="1018"/>
      <c r="G617" s="1018"/>
      <c r="H617" s="1018"/>
      <c r="I617" s="1018"/>
      <c r="J617" s="1018"/>
      <c r="K617" s="1018"/>
      <c r="L617" s="1018"/>
      <c r="M617" s="1018"/>
      <c r="N617" s="1018"/>
      <c r="O617" s="19"/>
      <c r="P617" s="629">
        <f>+H598</f>
        <v>2.0899999999999981</v>
      </c>
      <c r="Q617" s="17"/>
      <c r="R617" s="412"/>
      <c r="S617" s="626"/>
      <c r="T617" s="20"/>
      <c r="U617" s="20"/>
      <c r="V617" s="20"/>
      <c r="W617" s="14" t="str">
        <f t="shared" si="113"/>
        <v/>
      </c>
      <c r="X617" s="14" t="str">
        <f t="shared" si="114"/>
        <v/>
      </c>
      <c r="Y617" s="14" t="str">
        <f t="shared" si="115"/>
        <v/>
      </c>
      <c r="Z617" s="14" t="str">
        <f t="shared" si="116"/>
        <v/>
      </c>
      <c r="AA617" s="15" t="str">
        <f t="shared" si="107"/>
        <v/>
      </c>
    </row>
    <row r="618" spans="2:27" ht="18" x14ac:dyDescent="0.25">
      <c r="B618" s="16"/>
      <c r="C618" s="1018"/>
      <c r="D618" s="1018"/>
      <c r="E618" s="1018"/>
      <c r="F618" s="1018"/>
      <c r="G618" s="1018"/>
      <c r="H618" s="1018"/>
      <c r="I618" s="1018"/>
      <c r="J618" s="1018"/>
      <c r="K618" s="1018"/>
      <c r="L618" s="1018"/>
      <c r="M618" s="1018"/>
      <c r="N618" s="1018"/>
      <c r="O618" s="19"/>
      <c r="P618" s="629">
        <f>+H598</f>
        <v>2.0899999999999981</v>
      </c>
      <c r="Q618" s="17"/>
      <c r="R618" s="412"/>
      <c r="S618" s="626"/>
      <c r="T618" s="20"/>
      <c r="U618" s="20"/>
      <c r="V618" s="430"/>
      <c r="W618" s="14" t="str">
        <f t="shared" si="113"/>
        <v/>
      </c>
      <c r="X618" s="14" t="str">
        <f t="shared" si="114"/>
        <v/>
      </c>
      <c r="Y618" s="14" t="str">
        <f t="shared" si="115"/>
        <v/>
      </c>
      <c r="Z618" s="14" t="str">
        <f t="shared" si="116"/>
        <v/>
      </c>
      <c r="AA618" s="15" t="str">
        <f t="shared" si="107"/>
        <v/>
      </c>
    </row>
    <row r="619" spans="2:27" ht="18" x14ac:dyDescent="0.25">
      <c r="B619" s="16"/>
      <c r="C619" s="1018"/>
      <c r="D619" s="1018"/>
      <c r="E619" s="1018"/>
      <c r="F619" s="1018"/>
      <c r="G619" s="1018"/>
      <c r="H619" s="1018"/>
      <c r="I619" s="1018"/>
      <c r="J619" s="1018"/>
      <c r="K619" s="1018"/>
      <c r="L619" s="1018"/>
      <c r="M619" s="1018"/>
      <c r="N619" s="1018"/>
      <c r="O619" s="19"/>
      <c r="P619" s="629">
        <f>+H598</f>
        <v>2.0899999999999981</v>
      </c>
      <c r="Q619" s="17"/>
      <c r="R619" s="412"/>
      <c r="S619" s="626"/>
      <c r="T619" s="20"/>
      <c r="U619" s="20"/>
      <c r="V619" s="430"/>
      <c r="W619" s="14" t="str">
        <f t="shared" si="113"/>
        <v/>
      </c>
      <c r="X619" s="14" t="str">
        <f t="shared" si="114"/>
        <v/>
      </c>
      <c r="Y619" s="14" t="str">
        <f t="shared" si="115"/>
        <v/>
      </c>
      <c r="Z619" s="14" t="str">
        <f t="shared" si="116"/>
        <v/>
      </c>
      <c r="AA619" s="15" t="str">
        <f t="shared" si="107"/>
        <v/>
      </c>
    </row>
    <row r="620" spans="2:27" ht="18" x14ac:dyDescent="0.25">
      <c r="B620" s="16"/>
      <c r="C620" s="1018"/>
      <c r="D620" s="1018"/>
      <c r="E620" s="1018"/>
      <c r="F620" s="1018"/>
      <c r="G620" s="1018"/>
      <c r="H620" s="1018"/>
      <c r="I620" s="1018"/>
      <c r="J620" s="1018"/>
      <c r="K620" s="1018"/>
      <c r="L620" s="1018"/>
      <c r="M620" s="1018"/>
      <c r="N620" s="1018"/>
      <c r="O620" s="19"/>
      <c r="P620" s="629">
        <f>+H598</f>
        <v>2.0899999999999981</v>
      </c>
      <c r="Q620" s="17"/>
      <c r="R620" s="21"/>
      <c r="S620" s="626"/>
      <c r="T620" s="20"/>
      <c r="U620" s="20"/>
      <c r="V620" s="430"/>
      <c r="W620" s="14" t="str">
        <f t="shared" si="113"/>
        <v/>
      </c>
      <c r="X620" s="14" t="str">
        <f t="shared" si="114"/>
        <v/>
      </c>
      <c r="Y620" s="14" t="str">
        <f t="shared" si="115"/>
        <v/>
      </c>
      <c r="Z620" s="14" t="str">
        <f t="shared" si="116"/>
        <v/>
      </c>
      <c r="AA620" s="15" t="str">
        <f t="shared" si="107"/>
        <v/>
      </c>
    </row>
    <row r="621" spans="2:27" ht="18" x14ac:dyDescent="0.25">
      <c r="B621" s="16"/>
      <c r="C621" s="1018"/>
      <c r="D621" s="1018"/>
      <c r="E621" s="1018"/>
      <c r="F621" s="1018"/>
      <c r="G621" s="1018"/>
      <c r="H621" s="1018"/>
      <c r="I621" s="1018"/>
      <c r="J621" s="1018"/>
      <c r="K621" s="1018"/>
      <c r="L621" s="1018"/>
      <c r="M621" s="1018"/>
      <c r="N621" s="1018"/>
      <c r="O621" s="19"/>
      <c r="P621" s="629">
        <f>+H598</f>
        <v>2.0899999999999981</v>
      </c>
      <c r="Q621" s="17"/>
      <c r="R621" s="26"/>
      <c r="S621" s="626"/>
      <c r="T621" s="20"/>
      <c r="U621" s="20"/>
      <c r="V621" s="430"/>
      <c r="W621" s="14" t="str">
        <f t="shared" si="113"/>
        <v/>
      </c>
      <c r="X621" s="14" t="str">
        <f t="shared" si="114"/>
        <v/>
      </c>
      <c r="Y621" s="14" t="str">
        <f t="shared" si="115"/>
        <v/>
      </c>
      <c r="Z621" s="14" t="str">
        <f t="shared" si="116"/>
        <v/>
      </c>
      <c r="AA621" s="15" t="str">
        <f t="shared" si="107"/>
        <v/>
      </c>
    </row>
    <row r="622" spans="2:27" ht="18" x14ac:dyDescent="0.25">
      <c r="B622" s="16"/>
      <c r="C622" s="1018"/>
      <c r="D622" s="1018"/>
      <c r="E622" s="1018"/>
      <c r="F622" s="1018"/>
      <c r="G622" s="1018"/>
      <c r="H622" s="1018"/>
      <c r="I622" s="1018"/>
      <c r="J622" s="1018"/>
      <c r="K622" s="1018"/>
      <c r="L622" s="1018"/>
      <c r="M622" s="1018"/>
      <c r="N622" s="1018"/>
      <c r="O622" s="19"/>
      <c r="P622" s="629">
        <f>+H598</f>
        <v>2.0899999999999981</v>
      </c>
      <c r="Q622" s="17"/>
      <c r="R622" s="26"/>
      <c r="S622" s="626"/>
      <c r="T622" s="20"/>
      <c r="U622" s="20"/>
      <c r="V622" s="430"/>
      <c r="W622" s="14" t="str">
        <f t="shared" si="113"/>
        <v/>
      </c>
      <c r="X622" s="14" t="str">
        <f t="shared" si="114"/>
        <v/>
      </c>
      <c r="Y622" s="14" t="str">
        <f t="shared" si="115"/>
        <v/>
      </c>
      <c r="Z622" s="14" t="str">
        <f t="shared" si="116"/>
        <v/>
      </c>
      <c r="AA622" s="15" t="str">
        <f t="shared" si="107"/>
        <v/>
      </c>
    </row>
    <row r="623" spans="2:27" ht="18.75" thickBot="1" x14ac:dyDescent="0.3">
      <c r="B623" s="27"/>
      <c r="C623" s="1019"/>
      <c r="D623" s="1019"/>
      <c r="E623" s="1019"/>
      <c r="F623" s="1019"/>
      <c r="G623" s="1019"/>
      <c r="H623" s="1019"/>
      <c r="I623" s="1019"/>
      <c r="J623" s="1019"/>
      <c r="K623" s="1019"/>
      <c r="L623" s="1019"/>
      <c r="M623" s="1019"/>
      <c r="N623" s="1019"/>
      <c r="O623" s="30"/>
      <c r="P623" s="629">
        <f>+H598</f>
        <v>2.0899999999999981</v>
      </c>
      <c r="Q623" s="17"/>
      <c r="R623" s="630"/>
      <c r="S623" s="636"/>
      <c r="T623" s="33"/>
      <c r="U623" s="33"/>
      <c r="V623" s="631"/>
      <c r="W623" s="34" t="str">
        <f t="shared" si="113"/>
        <v/>
      </c>
      <c r="X623" s="34" t="str">
        <f t="shared" si="114"/>
        <v/>
      </c>
      <c r="Y623" s="14" t="str">
        <f t="shared" si="115"/>
        <v/>
      </c>
      <c r="Z623" s="14" t="str">
        <f t="shared" si="116"/>
        <v/>
      </c>
      <c r="AA623" s="15" t="str">
        <f t="shared" si="107"/>
        <v/>
      </c>
    </row>
    <row r="624" spans="2:27" ht="18.75" thickBot="1" x14ac:dyDescent="0.3">
      <c r="B624" s="786"/>
      <c r="C624" s="787"/>
      <c r="D624" s="787"/>
      <c r="E624" s="787"/>
      <c r="F624" s="787"/>
      <c r="G624" s="787"/>
      <c r="H624" s="787"/>
      <c r="I624" s="787"/>
      <c r="J624" s="787"/>
      <c r="K624" s="787"/>
      <c r="L624" s="787"/>
      <c r="M624" s="787"/>
      <c r="N624" s="787"/>
      <c r="O624" s="787"/>
      <c r="P624" s="428"/>
      <c r="Q624" s="629">
        <f>+H598</f>
        <v>2.0899999999999981</v>
      </c>
      <c r="R624" s="1024" t="s">
        <v>58</v>
      </c>
      <c r="S624" s="1025"/>
      <c r="T624" s="1027"/>
      <c r="U624" s="1024" t="s">
        <v>53</v>
      </c>
      <c r="V624" s="1027"/>
      <c r="W624" s="1027"/>
      <c r="X624" s="1026"/>
      <c r="Y624" s="36"/>
      <c r="Z624" s="37"/>
      <c r="AA624" s="38">
        <f>SUM(Z601:Z623)</f>
        <v>2.4500000000000002</v>
      </c>
    </row>
    <row r="625" spans="2:27" ht="17.25" thickBot="1" x14ac:dyDescent="0.3">
      <c r="B625" s="792" t="s">
        <v>59</v>
      </c>
      <c r="C625" s="793"/>
      <c r="D625" s="793"/>
      <c r="E625" s="793"/>
      <c r="F625" s="793"/>
      <c r="G625" s="793"/>
      <c r="H625" s="793"/>
      <c r="I625" s="794"/>
      <c r="J625" s="792" t="s">
        <v>60</v>
      </c>
      <c r="K625" s="793"/>
      <c r="L625" s="793"/>
      <c r="M625" s="793"/>
      <c r="N625" s="793"/>
      <c r="O625" s="793"/>
      <c r="P625" s="793"/>
      <c r="Q625" s="793"/>
      <c r="R625" s="1028"/>
      <c r="S625" s="634"/>
      <c r="T625" s="39"/>
      <c r="U625" s="40"/>
      <c r="V625" s="40"/>
      <c r="W625" s="40"/>
      <c r="X625" s="40"/>
      <c r="Y625" s="40"/>
      <c r="Z625" s="40"/>
      <c r="AA625" s="41"/>
    </row>
    <row r="626" spans="2:27" ht="21" thickBot="1" x14ac:dyDescent="0.3">
      <c r="B626" s="795"/>
      <c r="C626" s="787"/>
      <c r="D626" s="787"/>
      <c r="E626" s="787"/>
      <c r="F626" s="787"/>
      <c r="G626" s="787"/>
      <c r="H626" s="787"/>
      <c r="I626" s="796"/>
      <c r="J626" s="795"/>
      <c r="K626" s="787"/>
      <c r="L626" s="787"/>
      <c r="M626" s="787"/>
      <c r="N626" s="787"/>
      <c r="O626" s="787"/>
      <c r="P626" s="787"/>
      <c r="Q626" s="787"/>
      <c r="R626" s="796"/>
      <c r="S626" s="635"/>
      <c r="T626" s="797" t="s">
        <v>61</v>
      </c>
      <c r="U626" s="798"/>
      <c r="V626" s="798"/>
      <c r="W626" s="798"/>
      <c r="X626" s="798"/>
      <c r="Y626" s="798"/>
      <c r="Z626" s="799"/>
      <c r="AA626" s="42">
        <f>AA624</f>
        <v>2.4500000000000002</v>
      </c>
    </row>
    <row r="628" spans="2:27" ht="15.75" hidden="1" thickBot="1" x14ac:dyDescent="0.3"/>
    <row r="629" spans="2:27" hidden="1" x14ac:dyDescent="0.25">
      <c r="B629" s="800" t="e" vm="15">
        <v>#VALUE!</v>
      </c>
      <c r="C629" s="793"/>
      <c r="D629" s="793"/>
      <c r="E629" s="793"/>
      <c r="F629" s="793"/>
      <c r="G629" s="803" t="s">
        <v>42</v>
      </c>
      <c r="H629" s="793"/>
      <c r="I629" s="793"/>
      <c r="J629" s="793"/>
      <c r="K629" s="793"/>
      <c r="L629" s="793"/>
      <c r="M629" s="793"/>
      <c r="N629" s="793"/>
      <c r="O629" s="793"/>
      <c r="P629" s="793"/>
      <c r="Q629" s="793"/>
      <c r="R629" s="793"/>
      <c r="S629" s="793"/>
      <c r="T629" s="793"/>
      <c r="U629" s="804" t="s">
        <v>1</v>
      </c>
      <c r="V629" s="805"/>
      <c r="W629" s="805"/>
      <c r="X629" s="806"/>
      <c r="Y629" s="807" t="s">
        <v>43</v>
      </c>
      <c r="Z629" s="805"/>
      <c r="AA629" s="808"/>
    </row>
    <row r="630" spans="2:27" hidden="1" x14ac:dyDescent="0.25">
      <c r="B630" s="801"/>
      <c r="C630" s="802"/>
      <c r="D630" s="802"/>
      <c r="E630" s="802"/>
      <c r="F630" s="802"/>
      <c r="G630" s="801"/>
      <c r="H630" s="802"/>
      <c r="I630" s="802"/>
      <c r="J630" s="802"/>
      <c r="K630" s="802"/>
      <c r="L630" s="802"/>
      <c r="M630" s="802"/>
      <c r="N630" s="802"/>
      <c r="O630" s="802"/>
      <c r="P630" s="802"/>
      <c r="Q630" s="802"/>
      <c r="R630" s="802"/>
      <c r="S630" s="802"/>
      <c r="T630" s="802"/>
      <c r="U630" s="809" t="s">
        <v>3</v>
      </c>
      <c r="V630" s="810"/>
      <c r="W630" s="810"/>
      <c r="X630" s="811"/>
      <c r="Y630" s="812">
        <v>1</v>
      </c>
      <c r="Z630" s="810"/>
      <c r="AA630" s="813"/>
    </row>
    <row r="631" spans="2:27" ht="15.75" hidden="1" thickBot="1" x14ac:dyDescent="0.3">
      <c r="B631" s="795"/>
      <c r="C631" s="787"/>
      <c r="D631" s="787"/>
      <c r="E631" s="787"/>
      <c r="F631" s="787"/>
      <c r="G631" s="795"/>
      <c r="H631" s="787"/>
      <c r="I631" s="787"/>
      <c r="J631" s="787"/>
      <c r="K631" s="787"/>
      <c r="L631" s="787"/>
      <c r="M631" s="787"/>
      <c r="N631" s="787"/>
      <c r="O631" s="787"/>
      <c r="P631" s="787"/>
      <c r="Q631" s="787"/>
      <c r="R631" s="787"/>
      <c r="S631" s="787"/>
      <c r="T631" s="787"/>
      <c r="U631" s="814" t="s">
        <v>4</v>
      </c>
      <c r="V631" s="815"/>
      <c r="W631" s="815"/>
      <c r="X631" s="816"/>
      <c r="Y631" s="817">
        <v>44236</v>
      </c>
      <c r="Z631" s="818"/>
      <c r="AA631" s="819"/>
    </row>
    <row r="632" spans="2:27" ht="15" hidden="1" customHeight="1" x14ac:dyDescent="0.25">
      <c r="B632" s="820" t="s">
        <v>44</v>
      </c>
      <c r="C632" s="793"/>
      <c r="D632" s="793"/>
      <c r="E632" s="793"/>
      <c r="F632" s="794"/>
      <c r="G632"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632" s="822"/>
      <c r="I632" s="822"/>
      <c r="J632" s="822"/>
      <c r="K632" s="822"/>
      <c r="L632" s="822"/>
      <c r="M632" s="822"/>
      <c r="N632" s="822"/>
      <c r="O632" s="822"/>
      <c r="P632" s="822"/>
      <c r="Q632" s="822"/>
      <c r="R632" s="822"/>
      <c r="S632" s="822"/>
      <c r="T632" s="822"/>
      <c r="U632" s="822"/>
      <c r="V632" s="822"/>
      <c r="W632" s="822"/>
      <c r="X632" s="822"/>
      <c r="Y632" s="822"/>
      <c r="Z632" s="822"/>
      <c r="AA632" s="823"/>
    </row>
    <row r="633" spans="2:27" ht="15.75" hidden="1" customHeight="1" thickBot="1" x14ac:dyDescent="0.3">
      <c r="B633" s="795"/>
      <c r="C633" s="787"/>
      <c r="D633" s="787"/>
      <c r="E633" s="787"/>
      <c r="F633" s="796"/>
      <c r="G633" s="824"/>
      <c r="H633" s="825"/>
      <c r="I633" s="825"/>
      <c r="J633" s="825"/>
      <c r="K633" s="825"/>
      <c r="L633" s="825"/>
      <c r="M633" s="825"/>
      <c r="N633" s="825"/>
      <c r="O633" s="825"/>
      <c r="P633" s="825"/>
      <c r="Q633" s="825"/>
      <c r="R633" s="825"/>
      <c r="S633" s="825"/>
      <c r="T633" s="825"/>
      <c r="U633" s="825"/>
      <c r="V633" s="825"/>
      <c r="W633" s="825"/>
      <c r="X633" s="825"/>
      <c r="Y633" s="825"/>
      <c r="Z633" s="825"/>
      <c r="AA633" s="826"/>
    </row>
    <row r="634" spans="2:27" ht="18.75" hidden="1" thickBot="1" x14ac:dyDescent="0.3">
      <c r="B634" s="827" t="s">
        <v>46</v>
      </c>
      <c r="C634" s="798"/>
      <c r="D634" s="798"/>
      <c r="E634" s="798"/>
      <c r="F634" s="798"/>
      <c r="G634" s="798"/>
      <c r="H634" s="822" t="s">
        <v>47</v>
      </c>
      <c r="I634" s="793"/>
      <c r="J634" s="828"/>
      <c r="K634" s="798"/>
      <c r="L634" s="798"/>
      <c r="M634" s="798"/>
      <c r="N634" s="798"/>
      <c r="O634" s="798"/>
      <c r="P634" s="622"/>
      <c r="Q634" s="622"/>
      <c r="R634" s="828" t="s">
        <v>48</v>
      </c>
      <c r="S634" s="828"/>
      <c r="T634" s="798"/>
      <c r="U634" s="798"/>
      <c r="V634" s="798"/>
      <c r="W634" s="798"/>
      <c r="X634" s="798"/>
      <c r="Y634" s="798"/>
      <c r="Z634" s="798"/>
      <c r="AA634" s="799"/>
    </row>
    <row r="635" spans="2:27" ht="37.5" hidden="1" customHeight="1" thickBot="1" x14ac:dyDescent="0.3">
      <c r="B635" s="829">
        <f>PRESUPUESTO!$B$31</f>
        <v>3</v>
      </c>
      <c r="C635" s="793"/>
      <c r="D635" s="793"/>
      <c r="E635" s="793"/>
      <c r="F635" s="793"/>
      <c r="G635" s="793"/>
      <c r="H635" s="830">
        <f>PRESUPUESTO!B32</f>
        <v>3.01</v>
      </c>
      <c r="I635" s="831"/>
      <c r="J635" s="832" t="str">
        <f>PRESUPUESTO!$F$31</f>
        <v>PISOS Y ENCHAPES</v>
      </c>
      <c r="K635" s="798"/>
      <c r="L635" s="798"/>
      <c r="M635" s="798"/>
      <c r="N635" s="798"/>
      <c r="O635" s="799"/>
      <c r="P635" s="621"/>
      <c r="Q635" s="621"/>
      <c r="R635" s="833" t="str">
        <f>PRESUPUESTO!F32</f>
        <v>Suministro e instalacion de enchape pisos tipo porcelana formato 60x60 color gris claro</v>
      </c>
      <c r="S635" s="1020"/>
      <c r="T635" s="793"/>
      <c r="U635" s="793"/>
      <c r="V635" s="793"/>
      <c r="W635" s="793"/>
      <c r="X635" s="793"/>
      <c r="Y635" s="793"/>
      <c r="Z635" s="793"/>
      <c r="AA635" s="794"/>
    </row>
    <row r="636" spans="2:27" ht="37.5" hidden="1" customHeight="1" thickBot="1" x14ac:dyDescent="0.3">
      <c r="B636" s="821" t="s">
        <v>49</v>
      </c>
      <c r="C636" s="834"/>
      <c r="D636" s="834"/>
      <c r="E636" s="834"/>
      <c r="F636" s="834"/>
      <c r="G636" s="834"/>
      <c r="H636" s="835"/>
      <c r="I636" s="835"/>
      <c r="J636" s="834"/>
      <c r="K636" s="834"/>
      <c r="L636" s="834"/>
      <c r="M636" s="834"/>
      <c r="N636" s="834"/>
      <c r="O636" s="834"/>
      <c r="P636" s="623"/>
      <c r="Q636" s="623"/>
      <c r="R636" s="837" t="s">
        <v>50</v>
      </c>
      <c r="S636" s="1021" t="s">
        <v>532</v>
      </c>
      <c r="T636" s="839" t="s">
        <v>51</v>
      </c>
      <c r="U636" s="840"/>
      <c r="V636" s="841"/>
      <c r="W636" s="842" t="s">
        <v>20</v>
      </c>
      <c r="X636" s="844" t="s">
        <v>52</v>
      </c>
      <c r="Y636" s="846" t="s">
        <v>53</v>
      </c>
      <c r="Z636" s="847"/>
      <c r="AA636" s="848"/>
    </row>
    <row r="637" spans="2:27" ht="26.25" hidden="1" thickBot="1" x14ac:dyDescent="0.3">
      <c r="B637" s="836"/>
      <c r="C637" s="835"/>
      <c r="D637" s="835"/>
      <c r="E637" s="835"/>
      <c r="F637" s="835"/>
      <c r="G637" s="835"/>
      <c r="H637" s="835"/>
      <c r="I637" s="835"/>
      <c r="J637" s="835"/>
      <c r="K637" s="835"/>
      <c r="L637" s="835"/>
      <c r="M637" s="835"/>
      <c r="N637" s="835"/>
      <c r="O637" s="835"/>
      <c r="P637" s="623"/>
      <c r="Q637" s="623"/>
      <c r="R637" s="838"/>
      <c r="S637" s="1032"/>
      <c r="T637" s="4" t="s">
        <v>54</v>
      </c>
      <c r="U637" s="5" t="s">
        <v>55</v>
      </c>
      <c r="V637" s="6" t="s">
        <v>56</v>
      </c>
      <c r="W637" s="843"/>
      <c r="X637" s="845"/>
      <c r="Y637" s="7" t="s">
        <v>57</v>
      </c>
      <c r="Z637" s="8" t="s">
        <v>21</v>
      </c>
      <c r="AA637" s="9" t="s">
        <v>22</v>
      </c>
    </row>
    <row r="638" spans="2:27" ht="18" hidden="1" x14ac:dyDescent="0.25">
      <c r="B638" s="10"/>
      <c r="C638" s="1017"/>
      <c r="D638" s="1017"/>
      <c r="E638" s="1017"/>
      <c r="F638" s="1017"/>
      <c r="G638" s="1017"/>
      <c r="H638" s="1017"/>
      <c r="I638" s="1017"/>
      <c r="J638" s="1017"/>
      <c r="K638" s="1017"/>
      <c r="L638" s="1017"/>
      <c r="M638" s="1017"/>
      <c r="N638" s="1017"/>
      <c r="O638" s="12"/>
      <c r="P638" s="629">
        <f>+H635</f>
        <v>3.01</v>
      </c>
      <c r="Q638" s="17"/>
      <c r="R638" s="412" t="s">
        <v>356</v>
      </c>
      <c r="S638" s="625"/>
      <c r="T638" s="14"/>
      <c r="U638" s="14"/>
      <c r="V638" s="14"/>
      <c r="W638" s="14" t="str">
        <f>IF(COUNT(T638:V638)=1,"m",IF(COUNT(T638:V638)=2,"m2",IF(COUNT(T638:V638)=3,"m3","")))</f>
        <v/>
      </c>
      <c r="X638" s="14" t="str">
        <f>IF(S638="","",1)</f>
        <v/>
      </c>
      <c r="Y638" s="14" t="str">
        <f>IFERROR(IF(COUNT(T638:V638)=1,PRODUCT(T638:V638)*X638,""),"")</f>
        <v/>
      </c>
      <c r="Z638" s="14" t="str">
        <f>IFERROR(IF(COUNT(T638:V638)=2,PRODUCT(T638:V638)*X638,""),"")</f>
        <v/>
      </c>
      <c r="AA638" s="15" t="str">
        <f>IFERROR(IF(COUNT(T638:V638)=3,PRODUCT(T638:V638)*X638,""),"")</f>
        <v/>
      </c>
    </row>
    <row r="639" spans="2:27" ht="18" hidden="1" x14ac:dyDescent="0.25">
      <c r="B639" s="16"/>
      <c r="C639" s="1018"/>
      <c r="D639" s="1018"/>
      <c r="E639" s="1018"/>
      <c r="F639" s="1018"/>
      <c r="G639" s="1018"/>
      <c r="H639" s="1018"/>
      <c r="I639" s="1018"/>
      <c r="J639" s="1018"/>
      <c r="K639" s="1018"/>
      <c r="L639" s="1018"/>
      <c r="M639" s="1018"/>
      <c r="N639" s="1018"/>
      <c r="O639" s="19"/>
      <c r="P639" s="629">
        <f>+H635</f>
        <v>3.01</v>
      </c>
      <c r="Q639" s="17"/>
      <c r="R639" s="412"/>
      <c r="S639" s="625"/>
      <c r="T639" s="20"/>
      <c r="U639" s="20"/>
      <c r="V639" s="430"/>
      <c r="W639" s="14" t="str">
        <f t="shared" ref="W639:W641" si="117">IF(COUNT(T639:V639)=1,"m",IF(COUNT(T639:V639)=2,"m2",IF(COUNT(T639:V639)=3,"m3","")))</f>
        <v/>
      </c>
      <c r="X639" s="14" t="str">
        <f t="shared" ref="X639:X641" si="118">IF(S639="","",1)</f>
        <v/>
      </c>
      <c r="Y639" s="14" t="str">
        <f t="shared" ref="Y639:Y641" si="119">IFERROR(IF(COUNT(T639:V639)=1,PRODUCT(T639:V639)*X639,""),"")</f>
        <v/>
      </c>
      <c r="Z639" s="14" t="str">
        <f t="shared" ref="Z639:Z641" si="120">IFERROR(IF(COUNT(T639:V639)=2,PRODUCT(T639:V639)*X639,""),"")</f>
        <v/>
      </c>
      <c r="AA639" s="15" t="str">
        <f t="shared" ref="AA639:AA660" si="121">IFERROR(IF(COUNT(T639:V639)=3,PRODUCT(T639:V639)*X639,""),"")</f>
        <v/>
      </c>
    </row>
    <row r="640" spans="2:27" ht="18" hidden="1" x14ac:dyDescent="0.25">
      <c r="B640" s="16"/>
      <c r="C640" s="1018"/>
      <c r="D640" s="1018"/>
      <c r="E640" s="1018"/>
      <c r="F640" s="1018"/>
      <c r="G640" s="1018"/>
      <c r="H640" s="1018"/>
      <c r="I640" s="1018"/>
      <c r="J640" s="1018"/>
      <c r="K640" s="1018"/>
      <c r="L640" s="1018"/>
      <c r="M640" s="1018"/>
      <c r="N640" s="1018"/>
      <c r="O640" s="19"/>
      <c r="P640" s="629">
        <f>+H635</f>
        <v>3.01</v>
      </c>
      <c r="Q640" s="17"/>
      <c r="R640" s="412"/>
      <c r="S640" s="625"/>
      <c r="T640" s="20"/>
      <c r="U640" s="20"/>
      <c r="V640" s="430"/>
      <c r="W640" s="14" t="str">
        <f t="shared" si="117"/>
        <v/>
      </c>
      <c r="X640" s="14" t="str">
        <f t="shared" si="118"/>
        <v/>
      </c>
      <c r="Y640" s="14" t="str">
        <f t="shared" si="119"/>
        <v/>
      </c>
      <c r="Z640" s="14" t="str">
        <f t="shared" si="120"/>
        <v/>
      </c>
      <c r="AA640" s="15" t="str">
        <f t="shared" si="121"/>
        <v/>
      </c>
    </row>
    <row r="641" spans="2:27" ht="18" hidden="1" x14ac:dyDescent="0.25">
      <c r="B641" s="16"/>
      <c r="C641" s="1018"/>
      <c r="D641" s="1018"/>
      <c r="E641" s="1018"/>
      <c r="F641" s="1018"/>
      <c r="G641" s="1018"/>
      <c r="H641" s="1018"/>
      <c r="I641" s="1018"/>
      <c r="J641" s="1018"/>
      <c r="K641" s="1018"/>
      <c r="L641" s="1018"/>
      <c r="M641" s="1018"/>
      <c r="N641" s="1018"/>
      <c r="O641" s="19"/>
      <c r="P641" s="629">
        <f>+H635</f>
        <v>3.01</v>
      </c>
      <c r="Q641" s="17"/>
      <c r="R641" s="412"/>
      <c r="S641" s="626"/>
      <c r="T641" s="20"/>
      <c r="U641" s="20"/>
      <c r="V641" s="430"/>
      <c r="W641" s="14" t="str">
        <f t="shared" si="117"/>
        <v/>
      </c>
      <c r="X641" s="14" t="str">
        <f t="shared" si="118"/>
        <v/>
      </c>
      <c r="Y641" s="14" t="str">
        <f t="shared" si="119"/>
        <v/>
      </c>
      <c r="Z641" s="14" t="str">
        <f t="shared" si="120"/>
        <v/>
      </c>
      <c r="AA641" s="15" t="str">
        <f t="shared" si="121"/>
        <v/>
      </c>
    </row>
    <row r="642" spans="2:27" ht="18" hidden="1" x14ac:dyDescent="0.25">
      <c r="B642" s="16"/>
      <c r="C642" s="1018"/>
      <c r="D642" s="1018"/>
      <c r="E642" s="1018"/>
      <c r="F642" s="1018"/>
      <c r="G642" s="1018"/>
      <c r="H642" s="1018"/>
      <c r="I642" s="1018"/>
      <c r="J642" s="1018"/>
      <c r="K642" s="1018"/>
      <c r="L642" s="1018"/>
      <c r="M642" s="1018"/>
      <c r="N642" s="1018"/>
      <c r="O642" s="19"/>
      <c r="P642" s="629">
        <f>+H635</f>
        <v>3.01</v>
      </c>
      <c r="Q642" s="17"/>
      <c r="R642" s="412"/>
      <c r="S642" s="625"/>
      <c r="T642" s="20"/>
      <c r="U642" s="20"/>
      <c r="V642" s="430"/>
      <c r="W642" s="14"/>
      <c r="X642" s="14"/>
      <c r="Y642" s="14"/>
      <c r="Z642" s="14"/>
      <c r="AA642" s="15" t="str">
        <f t="shared" si="121"/>
        <v/>
      </c>
    </row>
    <row r="643" spans="2:27" ht="18" hidden="1" x14ac:dyDescent="0.25">
      <c r="B643" s="22"/>
      <c r="C643" s="1018"/>
      <c r="D643" s="1018"/>
      <c r="E643" s="1018"/>
      <c r="F643" s="1018"/>
      <c r="G643" s="1018"/>
      <c r="H643" s="1018"/>
      <c r="I643" s="1018"/>
      <c r="J643" s="1018"/>
      <c r="K643" s="1018"/>
      <c r="L643" s="1018"/>
      <c r="M643" s="1018"/>
      <c r="N643" s="1018"/>
      <c r="O643" s="19"/>
      <c r="P643" s="629">
        <f>+H635</f>
        <v>3.01</v>
      </c>
      <c r="Q643" s="17"/>
      <c r="R643" s="412" t="s">
        <v>361</v>
      </c>
      <c r="S643" s="625"/>
      <c r="T643" s="20"/>
      <c r="U643" s="20"/>
      <c r="V643" s="20"/>
      <c r="W643" s="14"/>
      <c r="X643" s="14"/>
      <c r="Y643" s="14"/>
      <c r="Z643" s="14"/>
      <c r="AA643" s="15" t="str">
        <f t="shared" si="121"/>
        <v/>
      </c>
    </row>
    <row r="644" spans="2:27" ht="18" hidden="1" x14ac:dyDescent="0.25">
      <c r="B644" s="16"/>
      <c r="C644" s="1018"/>
      <c r="D644" s="1018"/>
      <c r="E644" s="1018"/>
      <c r="F644" s="1018"/>
      <c r="G644" s="1018"/>
      <c r="H644" s="1018"/>
      <c r="I644" s="1018"/>
      <c r="J644" s="1018"/>
      <c r="K644" s="1018"/>
      <c r="L644" s="1018"/>
      <c r="M644" s="1018"/>
      <c r="N644" s="1018"/>
      <c r="O644" s="19"/>
      <c r="P644" s="629">
        <f>+H635</f>
        <v>3.01</v>
      </c>
      <c r="Q644" s="17"/>
      <c r="R644" s="412"/>
      <c r="S644" s="641"/>
      <c r="T644" s="20"/>
      <c r="U644" s="20"/>
      <c r="V644" s="20"/>
      <c r="W644" s="14" t="str">
        <f t="shared" ref="W644" si="122">IF(COUNT(T644:V644)=1,"m",IF(COUNT(T644:V644)=2,"m2",IF(COUNT(T644:V644)=3,"m3","")))</f>
        <v/>
      </c>
      <c r="X644" s="14" t="str">
        <f t="shared" ref="X644:X649" si="123">IF(S644="","",1)</f>
        <v/>
      </c>
      <c r="Y644" s="14" t="str">
        <f t="shared" ref="Y644:Y649" si="124">IFERROR(IF(COUNT(T644:V644)=1,PRODUCT(T644:V644)*X644,""),"")</f>
        <v/>
      </c>
      <c r="Z644" s="14" t="str">
        <f t="shared" ref="Z644:Z649" si="125">IFERROR(IF(COUNT(T644:V644)=2,PRODUCT(T644:V644)*X644,""),"")</f>
        <v/>
      </c>
      <c r="AA644" s="15" t="str">
        <f t="shared" si="121"/>
        <v/>
      </c>
    </row>
    <row r="645" spans="2:27" ht="18" hidden="1" x14ac:dyDescent="0.25">
      <c r="B645" s="16"/>
      <c r="C645" s="1018"/>
      <c r="D645" s="1018"/>
      <c r="E645" s="1018"/>
      <c r="F645" s="1018"/>
      <c r="G645" s="1018"/>
      <c r="H645" s="1018"/>
      <c r="I645" s="1018"/>
      <c r="J645" s="1018"/>
      <c r="K645" s="1018"/>
      <c r="L645" s="1018"/>
      <c r="M645" s="1018"/>
      <c r="N645" s="1018"/>
      <c r="O645" s="19"/>
      <c r="P645" s="629">
        <f>+H635</f>
        <v>3.01</v>
      </c>
      <c r="Q645" s="17"/>
      <c r="R645" s="412"/>
      <c r="S645" s="625"/>
      <c r="T645" s="20"/>
      <c r="U645" s="20"/>
      <c r="V645" s="430"/>
      <c r="W645" s="14"/>
      <c r="X645" s="14" t="str">
        <f t="shared" si="123"/>
        <v/>
      </c>
      <c r="Y645" s="14" t="str">
        <f t="shared" si="124"/>
        <v/>
      </c>
      <c r="Z645" s="14" t="str">
        <f t="shared" si="125"/>
        <v/>
      </c>
      <c r="AA645" s="15" t="str">
        <f t="shared" si="121"/>
        <v/>
      </c>
    </row>
    <row r="646" spans="2:27" ht="18" hidden="1" x14ac:dyDescent="0.25">
      <c r="B646" s="16"/>
      <c r="C646" s="1018"/>
      <c r="D646" s="1018"/>
      <c r="E646" s="1018"/>
      <c r="F646" s="1018"/>
      <c r="G646" s="1018"/>
      <c r="H646" s="1018"/>
      <c r="I646" s="1018"/>
      <c r="J646" s="1018"/>
      <c r="K646" s="1018"/>
      <c r="L646" s="1018"/>
      <c r="M646" s="1018"/>
      <c r="N646" s="1018"/>
      <c r="O646" s="19"/>
      <c r="P646" s="629">
        <f>+H635</f>
        <v>3.01</v>
      </c>
      <c r="Q646" s="17"/>
      <c r="R646" s="412"/>
      <c r="S646" s="625"/>
      <c r="T646" s="20"/>
      <c r="U646" s="20"/>
      <c r="V646" s="430"/>
      <c r="W646" s="14"/>
      <c r="X646" s="14" t="str">
        <f t="shared" si="123"/>
        <v/>
      </c>
      <c r="Y646" s="14" t="str">
        <f t="shared" si="124"/>
        <v/>
      </c>
      <c r="Z646" s="14" t="str">
        <f t="shared" si="125"/>
        <v/>
      </c>
      <c r="AA646" s="15" t="str">
        <f t="shared" si="121"/>
        <v/>
      </c>
    </row>
    <row r="647" spans="2:27" ht="18" hidden="1" x14ac:dyDescent="0.25">
      <c r="B647" s="16"/>
      <c r="C647" s="1018"/>
      <c r="D647" s="1018"/>
      <c r="E647" s="1018"/>
      <c r="F647" s="1018"/>
      <c r="G647" s="1018"/>
      <c r="H647" s="1018"/>
      <c r="I647" s="1018"/>
      <c r="J647" s="1018"/>
      <c r="K647" s="1018"/>
      <c r="L647" s="1018"/>
      <c r="M647" s="1018"/>
      <c r="N647" s="1018"/>
      <c r="O647" s="19"/>
      <c r="P647" s="629">
        <f>+H635</f>
        <v>3.01</v>
      </c>
      <c r="Q647" s="17"/>
      <c r="R647" s="412"/>
      <c r="S647" s="625"/>
      <c r="T647" s="20"/>
      <c r="U647" s="20"/>
      <c r="V647" s="430"/>
      <c r="W647" s="14"/>
      <c r="X647" s="14" t="str">
        <f t="shared" si="123"/>
        <v/>
      </c>
      <c r="Y647" s="14" t="str">
        <f t="shared" si="124"/>
        <v/>
      </c>
      <c r="Z647" s="14" t="str">
        <f t="shared" si="125"/>
        <v/>
      </c>
      <c r="AA647" s="15" t="str">
        <f t="shared" si="121"/>
        <v/>
      </c>
    </row>
    <row r="648" spans="2:27" ht="18" hidden="1" x14ac:dyDescent="0.25">
      <c r="B648" s="16"/>
      <c r="C648" s="1018"/>
      <c r="D648" s="1018"/>
      <c r="E648" s="1018"/>
      <c r="F648" s="1018"/>
      <c r="G648" s="1018"/>
      <c r="H648" s="1018"/>
      <c r="I648" s="1018"/>
      <c r="J648" s="1018"/>
      <c r="K648" s="1018"/>
      <c r="L648" s="1018"/>
      <c r="M648" s="1018"/>
      <c r="N648" s="1018"/>
      <c r="O648" s="19"/>
      <c r="P648" s="629">
        <f>+H635</f>
        <v>3.01</v>
      </c>
      <c r="Q648" s="17"/>
      <c r="R648" s="412"/>
      <c r="S648" s="625"/>
      <c r="T648" s="20"/>
      <c r="U648" s="20"/>
      <c r="V648" s="430"/>
      <c r="W648" s="14" t="str">
        <f t="shared" ref="W648:W649" si="126">IF(COUNT(T648:V648)=1,"m",IF(COUNT(T648:V648)=2,"m2",IF(COUNT(T648:V648)=3,"m3","")))</f>
        <v/>
      </c>
      <c r="X648" s="14" t="str">
        <f t="shared" si="123"/>
        <v/>
      </c>
      <c r="Y648" s="14" t="str">
        <f t="shared" si="124"/>
        <v/>
      </c>
      <c r="Z648" s="14" t="str">
        <f t="shared" si="125"/>
        <v/>
      </c>
      <c r="AA648" s="15" t="str">
        <f t="shared" si="121"/>
        <v/>
      </c>
    </row>
    <row r="649" spans="2:27" ht="18" hidden="1" x14ac:dyDescent="0.25">
      <c r="B649" s="16"/>
      <c r="C649" s="1018"/>
      <c r="D649" s="1018"/>
      <c r="E649" s="1018"/>
      <c r="F649" s="1018"/>
      <c r="G649" s="1018"/>
      <c r="H649" s="1018"/>
      <c r="I649" s="1018"/>
      <c r="J649" s="1018"/>
      <c r="K649" s="1018"/>
      <c r="L649" s="1018"/>
      <c r="M649" s="1018"/>
      <c r="N649" s="1018"/>
      <c r="O649" s="19"/>
      <c r="P649" s="629">
        <f>+H635</f>
        <v>3.01</v>
      </c>
      <c r="Q649" s="17"/>
      <c r="R649" s="412"/>
      <c r="S649" s="625"/>
      <c r="T649" s="20"/>
      <c r="U649" s="20"/>
      <c r="V649" s="430"/>
      <c r="W649" s="14" t="str">
        <f t="shared" si="126"/>
        <v/>
      </c>
      <c r="X649" s="14" t="str">
        <f t="shared" si="123"/>
        <v/>
      </c>
      <c r="Y649" s="14" t="str">
        <f t="shared" si="124"/>
        <v/>
      </c>
      <c r="Z649" s="14" t="str">
        <f t="shared" si="125"/>
        <v/>
      </c>
      <c r="AA649" s="15" t="str">
        <f t="shared" si="121"/>
        <v/>
      </c>
    </row>
    <row r="650" spans="2:27" ht="18" hidden="1" x14ac:dyDescent="0.25">
      <c r="B650" s="16"/>
      <c r="C650" s="1018"/>
      <c r="D650" s="1018"/>
      <c r="E650" s="1018"/>
      <c r="F650" s="1018"/>
      <c r="G650" s="1018"/>
      <c r="H650" s="1018"/>
      <c r="I650" s="1018"/>
      <c r="J650" s="1018"/>
      <c r="K650" s="1018"/>
      <c r="L650" s="1018"/>
      <c r="M650" s="1018"/>
      <c r="N650" s="1018"/>
      <c r="O650" s="19"/>
      <c r="P650" s="629">
        <f>+H635</f>
        <v>3.01</v>
      </c>
      <c r="Q650" s="17"/>
      <c r="R650" s="412"/>
      <c r="S650" s="625"/>
      <c r="T650" s="20"/>
      <c r="U650" s="20"/>
      <c r="V650" s="430"/>
      <c r="W650" s="14"/>
      <c r="X650" s="14"/>
      <c r="Y650" s="14"/>
      <c r="Z650" s="14"/>
      <c r="AA650" s="15" t="str">
        <f t="shared" si="121"/>
        <v/>
      </c>
    </row>
    <row r="651" spans="2:27" ht="18" hidden="1" x14ac:dyDescent="0.25">
      <c r="B651" s="16"/>
      <c r="C651" s="1018"/>
      <c r="D651" s="1018"/>
      <c r="E651" s="1018"/>
      <c r="F651" s="1018"/>
      <c r="G651" s="1018"/>
      <c r="H651" s="1018"/>
      <c r="I651" s="1018"/>
      <c r="J651" s="1018"/>
      <c r="K651" s="1018"/>
      <c r="L651" s="1018"/>
      <c r="M651" s="1018"/>
      <c r="N651" s="1018"/>
      <c r="O651" s="19"/>
      <c r="P651" s="629">
        <f>+H635</f>
        <v>3.01</v>
      </c>
      <c r="Q651" s="17"/>
      <c r="R651" s="412" t="s">
        <v>362</v>
      </c>
      <c r="S651" s="625"/>
      <c r="T651" s="20"/>
      <c r="U651" s="20"/>
      <c r="V651" s="430"/>
      <c r="W651" s="14" t="str">
        <f t="shared" ref="W651:W660" si="127">IF(COUNT(T651:V651)=1,"m",IF(COUNT(T651:V651)=2,"m2",IF(COUNT(T651:V651)=3,"m3","")))</f>
        <v/>
      </c>
      <c r="X651" s="14" t="str">
        <f t="shared" ref="X651:X660" si="128">IF(S651="","",1)</f>
        <v/>
      </c>
      <c r="Y651" s="14" t="str">
        <f t="shared" ref="Y651:Y660" si="129">IFERROR(IF(COUNT(T651:V651)=1,PRODUCT(T651:V651)*X651,""),"")</f>
        <v/>
      </c>
      <c r="Z651" s="14" t="str">
        <f t="shared" ref="Z651:Z660" si="130">IFERROR(IF(COUNT(T651:V651)=2,PRODUCT(T651:V651)*X651,""),"")</f>
        <v/>
      </c>
      <c r="AA651" s="15" t="str">
        <f t="shared" si="121"/>
        <v/>
      </c>
    </row>
    <row r="652" spans="2:27" ht="18" hidden="1" x14ac:dyDescent="0.25">
      <c r="B652" s="16"/>
      <c r="C652" s="1018"/>
      <c r="D652" s="1018"/>
      <c r="E652" s="1018"/>
      <c r="F652" s="1018"/>
      <c r="G652" s="1018"/>
      <c r="H652" s="1018"/>
      <c r="I652" s="1018"/>
      <c r="J652" s="1018"/>
      <c r="K652" s="1018"/>
      <c r="L652" s="1018"/>
      <c r="M652" s="1018"/>
      <c r="N652" s="1018"/>
      <c r="O652" s="19"/>
      <c r="P652" s="629">
        <f>+H635</f>
        <v>3.01</v>
      </c>
      <c r="Q652" s="17"/>
      <c r="R652" s="412"/>
      <c r="S652" s="626"/>
      <c r="T652" s="20"/>
      <c r="U652" s="20"/>
      <c r="V652" s="430"/>
      <c r="W652" s="14" t="str">
        <f t="shared" si="127"/>
        <v/>
      </c>
      <c r="X652" s="14" t="str">
        <f t="shared" si="128"/>
        <v/>
      </c>
      <c r="Y652" s="14" t="str">
        <f t="shared" si="129"/>
        <v/>
      </c>
      <c r="Z652" s="14" t="str">
        <f t="shared" si="130"/>
        <v/>
      </c>
      <c r="AA652" s="15" t="str">
        <f t="shared" si="121"/>
        <v/>
      </c>
    </row>
    <row r="653" spans="2:27" ht="18" hidden="1" x14ac:dyDescent="0.25">
      <c r="B653" s="16"/>
      <c r="C653" s="1018"/>
      <c r="D653" s="1018"/>
      <c r="E653" s="1018"/>
      <c r="F653" s="1018"/>
      <c r="G653" s="1018"/>
      <c r="H653" s="1018"/>
      <c r="I653" s="1018"/>
      <c r="J653" s="1018"/>
      <c r="K653" s="1018"/>
      <c r="L653" s="1018"/>
      <c r="M653" s="1018"/>
      <c r="N653" s="1018"/>
      <c r="O653" s="19"/>
      <c r="P653" s="629">
        <f>+H635</f>
        <v>3.01</v>
      </c>
      <c r="Q653" s="17"/>
      <c r="R653" s="412"/>
      <c r="S653" s="626"/>
      <c r="T653" s="20"/>
      <c r="U653" s="20"/>
      <c r="V653" s="430"/>
      <c r="W653" s="14" t="str">
        <f t="shared" si="127"/>
        <v/>
      </c>
      <c r="X653" s="14" t="str">
        <f t="shared" si="128"/>
        <v/>
      </c>
      <c r="Y653" s="14" t="str">
        <f t="shared" si="129"/>
        <v/>
      </c>
      <c r="Z653" s="14" t="str">
        <f t="shared" si="130"/>
        <v/>
      </c>
      <c r="AA653" s="15" t="str">
        <f t="shared" si="121"/>
        <v/>
      </c>
    </row>
    <row r="654" spans="2:27" ht="18" hidden="1" x14ac:dyDescent="0.25">
      <c r="B654" s="16"/>
      <c r="C654" s="1018"/>
      <c r="D654" s="1018"/>
      <c r="E654" s="1018"/>
      <c r="F654" s="1018"/>
      <c r="G654" s="1018"/>
      <c r="H654" s="1018"/>
      <c r="I654" s="1018"/>
      <c r="J654" s="1018"/>
      <c r="K654" s="1018"/>
      <c r="L654" s="1018"/>
      <c r="M654" s="1018"/>
      <c r="N654" s="1018"/>
      <c r="O654" s="19"/>
      <c r="P654" s="629">
        <f>+H635</f>
        <v>3.01</v>
      </c>
      <c r="Q654" s="17"/>
      <c r="R654" s="412"/>
      <c r="S654" s="626"/>
      <c r="T654" s="20"/>
      <c r="U654" s="20"/>
      <c r="V654" s="20"/>
      <c r="W654" s="14" t="str">
        <f t="shared" si="127"/>
        <v/>
      </c>
      <c r="X654" s="14" t="str">
        <f t="shared" si="128"/>
        <v/>
      </c>
      <c r="Y654" s="14" t="str">
        <f t="shared" si="129"/>
        <v/>
      </c>
      <c r="Z654" s="14" t="str">
        <f t="shared" si="130"/>
        <v/>
      </c>
      <c r="AA654" s="15" t="str">
        <f t="shared" si="121"/>
        <v/>
      </c>
    </row>
    <row r="655" spans="2:27" ht="18" hidden="1" x14ac:dyDescent="0.25">
      <c r="B655" s="16"/>
      <c r="C655" s="1018"/>
      <c r="D655" s="1018"/>
      <c r="E655" s="1018"/>
      <c r="F655" s="1018"/>
      <c r="G655" s="1018"/>
      <c r="H655" s="1018"/>
      <c r="I655" s="1018"/>
      <c r="J655" s="1018"/>
      <c r="K655" s="1018"/>
      <c r="L655" s="1018"/>
      <c r="M655" s="1018"/>
      <c r="N655" s="1018"/>
      <c r="O655" s="19"/>
      <c r="P655" s="629">
        <f>+H635</f>
        <v>3.01</v>
      </c>
      <c r="Q655" s="17"/>
      <c r="R655" s="412"/>
      <c r="S655" s="626"/>
      <c r="T655" s="20"/>
      <c r="U655" s="20"/>
      <c r="V655" s="430"/>
      <c r="W655" s="14" t="str">
        <f t="shared" si="127"/>
        <v/>
      </c>
      <c r="X655" s="14" t="str">
        <f t="shared" si="128"/>
        <v/>
      </c>
      <c r="Y655" s="14" t="str">
        <f t="shared" si="129"/>
        <v/>
      </c>
      <c r="Z655" s="14" t="str">
        <f t="shared" si="130"/>
        <v/>
      </c>
      <c r="AA655" s="15" t="str">
        <f t="shared" si="121"/>
        <v/>
      </c>
    </row>
    <row r="656" spans="2:27" ht="18" hidden="1" x14ac:dyDescent="0.25">
      <c r="B656" s="16"/>
      <c r="C656" s="1018"/>
      <c r="D656" s="1018"/>
      <c r="E656" s="1018"/>
      <c r="F656" s="1018"/>
      <c r="G656" s="1018"/>
      <c r="H656" s="1018"/>
      <c r="I656" s="1018"/>
      <c r="J656" s="1018"/>
      <c r="K656" s="1018"/>
      <c r="L656" s="1018"/>
      <c r="M656" s="1018"/>
      <c r="N656" s="1018"/>
      <c r="O656" s="19"/>
      <c r="P656" s="629">
        <f>+H635</f>
        <v>3.01</v>
      </c>
      <c r="Q656" s="17"/>
      <c r="R656" s="412"/>
      <c r="S656" s="626"/>
      <c r="T656" s="20"/>
      <c r="U656" s="20"/>
      <c r="V656" s="430"/>
      <c r="W656" s="14" t="str">
        <f t="shared" si="127"/>
        <v/>
      </c>
      <c r="X656" s="14" t="str">
        <f t="shared" si="128"/>
        <v/>
      </c>
      <c r="Y656" s="14" t="str">
        <f t="shared" si="129"/>
        <v/>
      </c>
      <c r="Z656" s="14" t="str">
        <f t="shared" si="130"/>
        <v/>
      </c>
      <c r="AA656" s="15" t="str">
        <f t="shared" si="121"/>
        <v/>
      </c>
    </row>
    <row r="657" spans="2:27" ht="18" hidden="1" x14ac:dyDescent="0.25">
      <c r="B657" s="16"/>
      <c r="C657" s="1018"/>
      <c r="D657" s="1018"/>
      <c r="E657" s="1018"/>
      <c r="F657" s="1018"/>
      <c r="G657" s="1018"/>
      <c r="H657" s="1018"/>
      <c r="I657" s="1018"/>
      <c r="J657" s="1018"/>
      <c r="K657" s="1018"/>
      <c r="L657" s="1018"/>
      <c r="M657" s="1018"/>
      <c r="N657" s="1018"/>
      <c r="O657" s="19"/>
      <c r="P657" s="629">
        <f>+H635</f>
        <v>3.01</v>
      </c>
      <c r="Q657" s="17"/>
      <c r="R657" s="21"/>
      <c r="S657" s="626"/>
      <c r="T657" s="20"/>
      <c r="U657" s="20"/>
      <c r="V657" s="430"/>
      <c r="W657" s="14" t="str">
        <f t="shared" si="127"/>
        <v/>
      </c>
      <c r="X657" s="14" t="str">
        <f t="shared" si="128"/>
        <v/>
      </c>
      <c r="Y657" s="14" t="str">
        <f t="shared" si="129"/>
        <v/>
      </c>
      <c r="Z657" s="14" t="str">
        <f t="shared" si="130"/>
        <v/>
      </c>
      <c r="AA657" s="15" t="str">
        <f t="shared" si="121"/>
        <v/>
      </c>
    </row>
    <row r="658" spans="2:27" ht="18" hidden="1" x14ac:dyDescent="0.25">
      <c r="B658" s="16"/>
      <c r="C658" s="1018"/>
      <c r="D658" s="1018"/>
      <c r="E658" s="1018"/>
      <c r="F658" s="1018"/>
      <c r="G658" s="1018"/>
      <c r="H658" s="1018"/>
      <c r="I658" s="1018"/>
      <c r="J658" s="1018"/>
      <c r="K658" s="1018"/>
      <c r="L658" s="1018"/>
      <c r="M658" s="1018"/>
      <c r="N658" s="1018"/>
      <c r="O658" s="19"/>
      <c r="P658" s="629">
        <f>+H635</f>
        <v>3.01</v>
      </c>
      <c r="Q658" s="17"/>
      <c r="R658" s="26"/>
      <c r="S658" s="626"/>
      <c r="T658" s="20"/>
      <c r="U658" s="20"/>
      <c r="V658" s="430"/>
      <c r="W658" s="14" t="str">
        <f t="shared" si="127"/>
        <v/>
      </c>
      <c r="X658" s="14" t="str">
        <f t="shared" si="128"/>
        <v/>
      </c>
      <c r="Y658" s="14" t="str">
        <f t="shared" si="129"/>
        <v/>
      </c>
      <c r="Z658" s="14" t="str">
        <f t="shared" si="130"/>
        <v/>
      </c>
      <c r="AA658" s="15" t="str">
        <f t="shared" si="121"/>
        <v/>
      </c>
    </row>
    <row r="659" spans="2:27" ht="18" hidden="1" x14ac:dyDescent="0.25">
      <c r="B659" s="16"/>
      <c r="C659" s="1018"/>
      <c r="D659" s="1018"/>
      <c r="E659" s="1018"/>
      <c r="F659" s="1018"/>
      <c r="G659" s="1018"/>
      <c r="H659" s="1018"/>
      <c r="I659" s="1018"/>
      <c r="J659" s="1018"/>
      <c r="K659" s="1018"/>
      <c r="L659" s="1018"/>
      <c r="M659" s="1018"/>
      <c r="N659" s="1018"/>
      <c r="O659" s="19"/>
      <c r="P659" s="629">
        <f>+H635</f>
        <v>3.01</v>
      </c>
      <c r="Q659" s="17"/>
      <c r="R659" s="26"/>
      <c r="S659" s="626"/>
      <c r="T659" s="20"/>
      <c r="U659" s="20"/>
      <c r="V659" s="430"/>
      <c r="W659" s="14" t="str">
        <f t="shared" si="127"/>
        <v/>
      </c>
      <c r="X659" s="14" t="str">
        <f t="shared" si="128"/>
        <v/>
      </c>
      <c r="Y659" s="14" t="str">
        <f t="shared" si="129"/>
        <v/>
      </c>
      <c r="Z659" s="14" t="str">
        <f t="shared" si="130"/>
        <v/>
      </c>
      <c r="AA659" s="15" t="str">
        <f t="shared" si="121"/>
        <v/>
      </c>
    </row>
    <row r="660" spans="2:27" ht="18.75" hidden="1" thickBot="1" x14ac:dyDescent="0.3">
      <c r="B660" s="27"/>
      <c r="C660" s="1019"/>
      <c r="D660" s="1019"/>
      <c r="E660" s="1019"/>
      <c r="F660" s="1019"/>
      <c r="G660" s="1019"/>
      <c r="H660" s="1019"/>
      <c r="I660" s="1019"/>
      <c r="J660" s="1019"/>
      <c r="K660" s="1019"/>
      <c r="L660" s="1019"/>
      <c r="M660" s="1019"/>
      <c r="N660" s="1019"/>
      <c r="O660" s="30"/>
      <c r="P660" s="629">
        <f>+H635</f>
        <v>3.01</v>
      </c>
      <c r="Q660" s="17"/>
      <c r="R660" s="630"/>
      <c r="S660" s="636"/>
      <c r="T660" s="33"/>
      <c r="U660" s="33"/>
      <c r="V660" s="631"/>
      <c r="W660" s="34" t="str">
        <f t="shared" si="127"/>
        <v/>
      </c>
      <c r="X660" s="34" t="str">
        <f t="shared" si="128"/>
        <v/>
      </c>
      <c r="Y660" s="14" t="str">
        <f t="shared" si="129"/>
        <v/>
      </c>
      <c r="Z660" s="14" t="str">
        <f t="shared" si="130"/>
        <v/>
      </c>
      <c r="AA660" s="15" t="str">
        <f t="shared" si="121"/>
        <v/>
      </c>
    </row>
    <row r="661" spans="2:27" ht="18.75" hidden="1" thickBot="1" x14ac:dyDescent="0.3">
      <c r="B661" s="786"/>
      <c r="C661" s="787"/>
      <c r="D661" s="787"/>
      <c r="E661" s="787"/>
      <c r="F661" s="787"/>
      <c r="G661" s="787"/>
      <c r="H661" s="787"/>
      <c r="I661" s="787"/>
      <c r="J661" s="787"/>
      <c r="K661" s="787"/>
      <c r="L661" s="787"/>
      <c r="M661" s="787"/>
      <c r="N661" s="787"/>
      <c r="O661" s="787"/>
      <c r="P661" s="428"/>
      <c r="Q661" s="629">
        <f>+H635</f>
        <v>3.01</v>
      </c>
      <c r="R661" s="788" t="s">
        <v>58</v>
      </c>
      <c r="S661" s="1023"/>
      <c r="T661" s="787"/>
      <c r="U661" s="789" t="s">
        <v>53</v>
      </c>
      <c r="V661" s="790"/>
      <c r="W661" s="790"/>
      <c r="X661" s="791"/>
      <c r="Y661" s="36"/>
      <c r="Z661" s="37"/>
      <c r="AA661" s="38">
        <f>SUM(Z638:Z660)</f>
        <v>0</v>
      </c>
    </row>
    <row r="662" spans="2:27" ht="17.25" hidden="1" thickBot="1" x14ac:dyDescent="0.3">
      <c r="B662" s="792" t="s">
        <v>59</v>
      </c>
      <c r="C662" s="793"/>
      <c r="D662" s="793"/>
      <c r="E662" s="793"/>
      <c r="F662" s="793"/>
      <c r="G662" s="793"/>
      <c r="H662" s="793"/>
      <c r="I662" s="794"/>
      <c r="J662" s="792" t="s">
        <v>60</v>
      </c>
      <c r="K662" s="793"/>
      <c r="L662" s="793"/>
      <c r="M662" s="793"/>
      <c r="N662" s="793"/>
      <c r="O662" s="793"/>
      <c r="P662" s="793"/>
      <c r="Q662" s="793"/>
      <c r="R662" s="794"/>
      <c r="S662" s="634"/>
      <c r="T662" s="39"/>
      <c r="U662" s="40"/>
      <c r="V662" s="40"/>
      <c r="W662" s="40"/>
      <c r="X662" s="40"/>
      <c r="Y662" s="40"/>
      <c r="Z662" s="40"/>
      <c r="AA662" s="41"/>
    </row>
    <row r="663" spans="2:27" ht="21" hidden="1" thickBot="1" x14ac:dyDescent="0.3">
      <c r="B663" s="795"/>
      <c r="C663" s="787"/>
      <c r="D663" s="787"/>
      <c r="E663" s="787"/>
      <c r="F663" s="787"/>
      <c r="G663" s="787"/>
      <c r="H663" s="787"/>
      <c r="I663" s="796"/>
      <c r="J663" s="795"/>
      <c r="K663" s="787"/>
      <c r="L663" s="787"/>
      <c r="M663" s="787"/>
      <c r="N663" s="787"/>
      <c r="O663" s="787"/>
      <c r="P663" s="787"/>
      <c r="Q663" s="787"/>
      <c r="R663" s="796"/>
      <c r="S663" s="635"/>
      <c r="T663" s="797" t="s">
        <v>61</v>
      </c>
      <c r="U663" s="798"/>
      <c r="V663" s="798"/>
      <c r="W663" s="798"/>
      <c r="X663" s="798"/>
      <c r="Y663" s="798"/>
      <c r="Z663" s="799"/>
      <c r="AA663" s="42">
        <f>AA661</f>
        <v>0</v>
      </c>
    </row>
    <row r="664" spans="2:27" hidden="1" x14ac:dyDescent="0.25"/>
    <row r="665" spans="2:27" ht="15.75" hidden="1" thickBot="1" x14ac:dyDescent="0.3"/>
    <row r="666" spans="2:27" hidden="1" x14ac:dyDescent="0.25">
      <c r="B666" s="800" t="e" vm="16">
        <v>#VALUE!</v>
      </c>
      <c r="C666" s="793"/>
      <c r="D666" s="793"/>
      <c r="E666" s="793"/>
      <c r="F666" s="793"/>
      <c r="G666" s="803" t="s">
        <v>42</v>
      </c>
      <c r="H666" s="793"/>
      <c r="I666" s="793"/>
      <c r="J666" s="793"/>
      <c r="K666" s="793"/>
      <c r="L666" s="793"/>
      <c r="M666" s="793"/>
      <c r="N666" s="793"/>
      <c r="O666" s="793"/>
      <c r="P666" s="793"/>
      <c r="Q666" s="793"/>
      <c r="R666" s="793"/>
      <c r="S666" s="793"/>
      <c r="T666" s="793"/>
      <c r="U666" s="804" t="s">
        <v>1</v>
      </c>
      <c r="V666" s="805"/>
      <c r="W666" s="805"/>
      <c r="X666" s="806"/>
      <c r="Y666" s="807" t="s">
        <v>43</v>
      </c>
      <c r="Z666" s="805"/>
      <c r="AA666" s="808"/>
    </row>
    <row r="667" spans="2:27" hidden="1" x14ac:dyDescent="0.25">
      <c r="B667" s="801"/>
      <c r="C667" s="802"/>
      <c r="D667" s="802"/>
      <c r="E667" s="802"/>
      <c r="F667" s="802"/>
      <c r="G667" s="801"/>
      <c r="H667" s="802"/>
      <c r="I667" s="802"/>
      <c r="J667" s="802"/>
      <c r="K667" s="802"/>
      <c r="L667" s="802"/>
      <c r="M667" s="802"/>
      <c r="N667" s="802"/>
      <c r="O667" s="802"/>
      <c r="P667" s="802"/>
      <c r="Q667" s="802"/>
      <c r="R667" s="802"/>
      <c r="S667" s="802"/>
      <c r="T667" s="802"/>
      <c r="U667" s="809" t="s">
        <v>3</v>
      </c>
      <c r="V667" s="810"/>
      <c r="W667" s="810"/>
      <c r="X667" s="811"/>
      <c r="Y667" s="812">
        <v>1</v>
      </c>
      <c r="Z667" s="810"/>
      <c r="AA667" s="813"/>
    </row>
    <row r="668" spans="2:27" ht="15.75" hidden="1" thickBot="1" x14ac:dyDescent="0.3">
      <c r="B668" s="795"/>
      <c r="C668" s="787"/>
      <c r="D668" s="787"/>
      <c r="E668" s="787"/>
      <c r="F668" s="787"/>
      <c r="G668" s="795"/>
      <c r="H668" s="787"/>
      <c r="I668" s="787"/>
      <c r="J668" s="787"/>
      <c r="K668" s="787"/>
      <c r="L668" s="787"/>
      <c r="M668" s="787"/>
      <c r="N668" s="787"/>
      <c r="O668" s="787"/>
      <c r="P668" s="787"/>
      <c r="Q668" s="787"/>
      <c r="R668" s="787"/>
      <c r="S668" s="787"/>
      <c r="T668" s="787"/>
      <c r="U668" s="814" t="s">
        <v>4</v>
      </c>
      <c r="V668" s="815"/>
      <c r="W668" s="815"/>
      <c r="X668" s="816"/>
      <c r="Y668" s="817">
        <v>44236</v>
      </c>
      <c r="Z668" s="818"/>
      <c r="AA668" s="819"/>
    </row>
    <row r="669" spans="2:27" ht="15" hidden="1" customHeight="1" x14ac:dyDescent="0.25">
      <c r="B669" s="820" t="s">
        <v>44</v>
      </c>
      <c r="C669" s="793"/>
      <c r="D669" s="793"/>
      <c r="E669" s="793"/>
      <c r="F669" s="794"/>
      <c r="G669"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669" s="822"/>
      <c r="I669" s="822"/>
      <c r="J669" s="822"/>
      <c r="K669" s="822"/>
      <c r="L669" s="822"/>
      <c r="M669" s="822"/>
      <c r="N669" s="822"/>
      <c r="O669" s="822"/>
      <c r="P669" s="822"/>
      <c r="Q669" s="822"/>
      <c r="R669" s="822"/>
      <c r="S669" s="822"/>
      <c r="T669" s="822"/>
      <c r="U669" s="822"/>
      <c r="V669" s="822"/>
      <c r="W669" s="822"/>
      <c r="X669" s="822"/>
      <c r="Y669" s="822"/>
      <c r="Z669" s="822"/>
      <c r="AA669" s="823"/>
    </row>
    <row r="670" spans="2:27" ht="15.75" hidden="1" customHeight="1" thickBot="1" x14ac:dyDescent="0.3">
      <c r="B670" s="795"/>
      <c r="C670" s="787"/>
      <c r="D670" s="787"/>
      <c r="E670" s="787"/>
      <c r="F670" s="796"/>
      <c r="G670" s="824"/>
      <c r="H670" s="825"/>
      <c r="I670" s="825"/>
      <c r="J670" s="825"/>
      <c r="K670" s="825"/>
      <c r="L670" s="825"/>
      <c r="M670" s="825"/>
      <c r="N670" s="825"/>
      <c r="O670" s="825"/>
      <c r="P670" s="825"/>
      <c r="Q670" s="825"/>
      <c r="R670" s="825"/>
      <c r="S670" s="825"/>
      <c r="T670" s="825"/>
      <c r="U670" s="825"/>
      <c r="V670" s="825"/>
      <c r="W670" s="825"/>
      <c r="X670" s="825"/>
      <c r="Y670" s="825"/>
      <c r="Z670" s="825"/>
      <c r="AA670" s="826"/>
    </row>
    <row r="671" spans="2:27" ht="18.75" hidden="1" thickBot="1" x14ac:dyDescent="0.3">
      <c r="B671" s="827" t="s">
        <v>46</v>
      </c>
      <c r="C671" s="798"/>
      <c r="D671" s="798"/>
      <c r="E671" s="798"/>
      <c r="F671" s="798"/>
      <c r="G671" s="798"/>
      <c r="H671" s="822" t="s">
        <v>47</v>
      </c>
      <c r="I671" s="793"/>
      <c r="J671" s="828"/>
      <c r="K671" s="798"/>
      <c r="L671" s="798"/>
      <c r="M671" s="798"/>
      <c r="N671" s="798"/>
      <c r="O671" s="798"/>
      <c r="P671" s="622"/>
      <c r="Q671" s="622"/>
      <c r="R671" s="828" t="s">
        <v>48</v>
      </c>
      <c r="S671" s="828"/>
      <c r="T671" s="798"/>
      <c r="U671" s="798"/>
      <c r="V671" s="798"/>
      <c r="W671" s="798"/>
      <c r="X671" s="798"/>
      <c r="Y671" s="798"/>
      <c r="Z671" s="798"/>
      <c r="AA671" s="799"/>
    </row>
    <row r="672" spans="2:27" ht="33" hidden="1" customHeight="1" thickBot="1" x14ac:dyDescent="0.3">
      <c r="B672" s="829">
        <f>PRESUPUESTO!$B$31</f>
        <v>3</v>
      </c>
      <c r="C672" s="793"/>
      <c r="D672" s="793"/>
      <c r="E672" s="793"/>
      <c r="F672" s="793"/>
      <c r="G672" s="793"/>
      <c r="H672" s="830">
        <f>PRESUPUESTO!B33</f>
        <v>3.0199999999999996</v>
      </c>
      <c r="I672" s="831"/>
      <c r="J672" s="832" t="str">
        <f>PRESUPUESTO!$F$31</f>
        <v>PISOS Y ENCHAPES</v>
      </c>
      <c r="K672" s="798"/>
      <c r="L672" s="798"/>
      <c r="M672" s="798"/>
      <c r="N672" s="798"/>
      <c r="O672" s="799"/>
      <c r="P672" s="621"/>
      <c r="Q672" s="621"/>
      <c r="R672" s="833" t="str">
        <f>PRESUPUESTO!F33</f>
        <v>Suministro e instalacion de zocalo para pisos tipo porcelana Blanco o similar</v>
      </c>
      <c r="S672" s="1020"/>
      <c r="T672" s="793"/>
      <c r="U672" s="793"/>
      <c r="V672" s="793"/>
      <c r="W672" s="793"/>
      <c r="X672" s="793"/>
      <c r="Y672" s="793"/>
      <c r="Z672" s="793"/>
      <c r="AA672" s="794"/>
    </row>
    <row r="673" spans="2:27" ht="18.600000000000001" hidden="1" customHeight="1" thickBot="1" x14ac:dyDescent="0.3">
      <c r="B673" s="821" t="s">
        <v>49</v>
      </c>
      <c r="C673" s="834"/>
      <c r="D673" s="834"/>
      <c r="E673" s="834"/>
      <c r="F673" s="834"/>
      <c r="G673" s="834"/>
      <c r="H673" s="835"/>
      <c r="I673" s="835"/>
      <c r="J673" s="834"/>
      <c r="K673" s="834"/>
      <c r="L673" s="834"/>
      <c r="M673" s="834"/>
      <c r="N673" s="834"/>
      <c r="O673" s="834"/>
      <c r="P673" s="623"/>
      <c r="Q673" s="623"/>
      <c r="R673" s="837" t="s">
        <v>50</v>
      </c>
      <c r="S673" s="1021" t="s">
        <v>532</v>
      </c>
      <c r="T673" s="839" t="s">
        <v>51</v>
      </c>
      <c r="U673" s="840"/>
      <c r="V673" s="841"/>
      <c r="W673" s="842" t="s">
        <v>20</v>
      </c>
      <c r="X673" s="844" t="s">
        <v>52</v>
      </c>
      <c r="Y673" s="846" t="s">
        <v>53</v>
      </c>
      <c r="Z673" s="847"/>
      <c r="AA673" s="848"/>
    </row>
    <row r="674" spans="2:27" ht="26.25" hidden="1" thickBot="1" x14ac:dyDescent="0.3">
      <c r="B674" s="836"/>
      <c r="C674" s="835"/>
      <c r="D674" s="835"/>
      <c r="E674" s="835"/>
      <c r="F674" s="835"/>
      <c r="G674" s="835"/>
      <c r="H674" s="835"/>
      <c r="I674" s="835"/>
      <c r="J674" s="835"/>
      <c r="K674" s="835"/>
      <c r="L674" s="835"/>
      <c r="M674" s="835"/>
      <c r="N674" s="835"/>
      <c r="O674" s="835"/>
      <c r="P674" s="623"/>
      <c r="Q674" s="623"/>
      <c r="R674" s="838"/>
      <c r="S674" s="1032"/>
      <c r="T674" s="4" t="s">
        <v>54</v>
      </c>
      <c r="U674" s="5" t="s">
        <v>55</v>
      </c>
      <c r="V674" s="6" t="s">
        <v>56</v>
      </c>
      <c r="W674" s="843"/>
      <c r="X674" s="845"/>
      <c r="Y674" s="7" t="s">
        <v>57</v>
      </c>
      <c r="Z674" s="8" t="s">
        <v>21</v>
      </c>
      <c r="AA674" s="9" t="s">
        <v>22</v>
      </c>
    </row>
    <row r="675" spans="2:27" ht="18" hidden="1" x14ac:dyDescent="0.25">
      <c r="B675" s="10"/>
      <c r="C675" s="1017"/>
      <c r="D675" s="1017"/>
      <c r="E675" s="1017"/>
      <c r="F675" s="1017"/>
      <c r="G675" s="1017"/>
      <c r="H675" s="1017"/>
      <c r="I675" s="1017"/>
      <c r="J675" s="1017"/>
      <c r="K675" s="1017"/>
      <c r="L675" s="1017"/>
      <c r="M675" s="1017"/>
      <c r="N675" s="1017"/>
      <c r="O675" s="12"/>
      <c r="P675" s="629">
        <f>+H672</f>
        <v>3.0199999999999996</v>
      </c>
      <c r="Q675" s="17"/>
      <c r="R675" s="412" t="s">
        <v>356</v>
      </c>
      <c r="S675" s="625"/>
      <c r="T675" s="14"/>
      <c r="U675" s="14"/>
      <c r="V675" s="14"/>
      <c r="W675" s="14" t="str">
        <f>IF(COUNT(T675:V675)=1,"m",IF(COUNT(T675:V675)=2,"m2",IF(COUNT(T675:V675)=3,"m3","")))</f>
        <v/>
      </c>
      <c r="X675" s="14" t="str">
        <f>IF(S675="","",1)</f>
        <v/>
      </c>
      <c r="Y675" s="14" t="str">
        <f>IFERROR(IF(COUNT(T675:V675)=1,PRODUCT(T675:V675)*X675,""),"")</f>
        <v/>
      </c>
      <c r="Z675" s="14" t="str">
        <f>IFERROR(IF(COUNT(T675:V675)=2,PRODUCT(T675:V675)*X675,""),"")</f>
        <v/>
      </c>
      <c r="AA675" s="15" t="str">
        <f>IFERROR(IF(COUNT(T675:V675)=3,PRODUCT(T675:V675)*X675,""),"")</f>
        <v/>
      </c>
    </row>
    <row r="676" spans="2:27" ht="18" hidden="1" x14ac:dyDescent="0.25">
      <c r="B676" s="16"/>
      <c r="C676" s="1018"/>
      <c r="D676" s="1018"/>
      <c r="E676" s="1018"/>
      <c r="F676" s="1018"/>
      <c r="G676" s="1018"/>
      <c r="H676" s="1018"/>
      <c r="I676" s="1018"/>
      <c r="J676" s="1018"/>
      <c r="K676" s="1018"/>
      <c r="L676" s="1018"/>
      <c r="M676" s="1018"/>
      <c r="N676" s="1018"/>
      <c r="O676" s="19"/>
      <c r="P676" s="629">
        <f>+H672</f>
        <v>3.0199999999999996</v>
      </c>
      <c r="Q676" s="17"/>
      <c r="R676" s="412"/>
      <c r="S676" s="625"/>
      <c r="T676" s="20"/>
      <c r="U676" s="20"/>
      <c r="V676" s="430"/>
      <c r="W676" s="14" t="str">
        <f t="shared" ref="W676:W678" si="131">IF(COUNT(T676:V676)=1,"m",IF(COUNT(T676:V676)=2,"m2",IF(COUNT(T676:V676)=3,"m3","")))</f>
        <v/>
      </c>
      <c r="X676" s="14" t="str">
        <f t="shared" ref="X676:X678" si="132">IF(S676="","",1)</f>
        <v/>
      </c>
      <c r="Y676" s="14" t="str">
        <f t="shared" ref="Y676:Y678" si="133">IFERROR(IF(COUNT(T676:V676)=1,PRODUCT(T676:V676)*X676,""),"")</f>
        <v/>
      </c>
      <c r="Z676" s="14" t="str">
        <f t="shared" ref="Z676:Z678" si="134">IFERROR(IF(COUNT(T676:V676)=2,PRODUCT(T676:V676)*X676,""),"")</f>
        <v/>
      </c>
      <c r="AA676" s="15" t="str">
        <f t="shared" ref="AA676:AA697" si="135">IFERROR(IF(COUNT(T676:V676)=3,PRODUCT(T676:V676)*X676,""),"")</f>
        <v/>
      </c>
    </row>
    <row r="677" spans="2:27" ht="18" hidden="1" x14ac:dyDescent="0.25">
      <c r="B677" s="16"/>
      <c r="C677" s="1018"/>
      <c r="D677" s="1018"/>
      <c r="E677" s="1018"/>
      <c r="F677" s="1018"/>
      <c r="G677" s="1018"/>
      <c r="H677" s="1018"/>
      <c r="I677" s="1018"/>
      <c r="J677" s="1018"/>
      <c r="K677" s="1018"/>
      <c r="L677" s="1018"/>
      <c r="M677" s="1018"/>
      <c r="N677" s="1018"/>
      <c r="O677" s="19"/>
      <c r="P677" s="629">
        <f>+H672</f>
        <v>3.0199999999999996</v>
      </c>
      <c r="Q677" s="17"/>
      <c r="R677" s="412"/>
      <c r="S677" s="625"/>
      <c r="T677" s="20"/>
      <c r="U677" s="20"/>
      <c r="V677" s="430"/>
      <c r="W677" s="14" t="str">
        <f t="shared" si="131"/>
        <v/>
      </c>
      <c r="X677" s="14" t="str">
        <f t="shared" si="132"/>
        <v/>
      </c>
      <c r="Y677" s="14" t="str">
        <f t="shared" si="133"/>
        <v/>
      </c>
      <c r="Z677" s="14" t="str">
        <f t="shared" si="134"/>
        <v/>
      </c>
      <c r="AA677" s="15" t="str">
        <f t="shared" si="135"/>
        <v/>
      </c>
    </row>
    <row r="678" spans="2:27" ht="18" hidden="1" x14ac:dyDescent="0.25">
      <c r="B678" s="16"/>
      <c r="C678" s="1018"/>
      <c r="D678" s="1018"/>
      <c r="E678" s="1018"/>
      <c r="F678" s="1018"/>
      <c r="G678" s="1018"/>
      <c r="H678" s="1018"/>
      <c r="I678" s="1018"/>
      <c r="J678" s="1018"/>
      <c r="K678" s="1018"/>
      <c r="L678" s="1018"/>
      <c r="M678" s="1018"/>
      <c r="N678" s="1018"/>
      <c r="O678" s="19"/>
      <c r="P678" s="629">
        <f>+H672</f>
        <v>3.0199999999999996</v>
      </c>
      <c r="Q678" s="17"/>
      <c r="R678" s="412"/>
      <c r="S678" s="626"/>
      <c r="T678" s="20"/>
      <c r="U678" s="20"/>
      <c r="V678" s="430"/>
      <c r="W678" s="14" t="str">
        <f t="shared" si="131"/>
        <v/>
      </c>
      <c r="X678" s="14" t="str">
        <f t="shared" si="132"/>
        <v/>
      </c>
      <c r="Y678" s="14" t="str">
        <f t="shared" si="133"/>
        <v/>
      </c>
      <c r="Z678" s="14" t="str">
        <f t="shared" si="134"/>
        <v/>
      </c>
      <c r="AA678" s="15" t="str">
        <f t="shared" si="135"/>
        <v/>
      </c>
    </row>
    <row r="679" spans="2:27" ht="18" hidden="1" x14ac:dyDescent="0.25">
      <c r="B679" s="16"/>
      <c r="C679" s="1018"/>
      <c r="D679" s="1018"/>
      <c r="E679" s="1018"/>
      <c r="F679" s="1018"/>
      <c r="G679" s="1018"/>
      <c r="H679" s="1018"/>
      <c r="I679" s="1018"/>
      <c r="J679" s="1018"/>
      <c r="K679" s="1018"/>
      <c r="L679" s="1018"/>
      <c r="M679" s="1018"/>
      <c r="N679" s="1018"/>
      <c r="O679" s="19"/>
      <c r="P679" s="629">
        <f>+H672</f>
        <v>3.0199999999999996</v>
      </c>
      <c r="Q679" s="17"/>
      <c r="R679" s="412"/>
      <c r="S679" s="625"/>
      <c r="T679" s="20"/>
      <c r="U679" s="20"/>
      <c r="V679" s="430"/>
      <c r="W679" s="14"/>
      <c r="X679" s="14"/>
      <c r="Y679" s="14"/>
      <c r="Z679" s="14"/>
      <c r="AA679" s="15" t="str">
        <f t="shared" si="135"/>
        <v/>
      </c>
    </row>
    <row r="680" spans="2:27" ht="18" hidden="1" x14ac:dyDescent="0.25">
      <c r="B680" s="22"/>
      <c r="C680" s="1018"/>
      <c r="D680" s="1018"/>
      <c r="E680" s="1018"/>
      <c r="F680" s="1018"/>
      <c r="G680" s="1018"/>
      <c r="H680" s="1018"/>
      <c r="I680" s="1018"/>
      <c r="J680" s="1018"/>
      <c r="K680" s="1018"/>
      <c r="L680" s="1018"/>
      <c r="M680" s="1018"/>
      <c r="N680" s="1018"/>
      <c r="O680" s="19"/>
      <c r="P680" s="629">
        <f>+H672</f>
        <v>3.0199999999999996</v>
      </c>
      <c r="Q680" s="17"/>
      <c r="R680" s="412" t="s">
        <v>361</v>
      </c>
      <c r="S680" s="625"/>
      <c r="T680" s="20"/>
      <c r="U680" s="20"/>
      <c r="V680" s="20"/>
      <c r="W680" s="14"/>
      <c r="X680" s="14"/>
      <c r="Y680" s="14"/>
      <c r="Z680" s="14"/>
      <c r="AA680" s="15" t="str">
        <f t="shared" si="135"/>
        <v/>
      </c>
    </row>
    <row r="681" spans="2:27" ht="18" hidden="1" x14ac:dyDescent="0.25">
      <c r="B681" s="16"/>
      <c r="C681" s="1018"/>
      <c r="D681" s="1018"/>
      <c r="E681" s="1018"/>
      <c r="F681" s="1018"/>
      <c r="G681" s="1018"/>
      <c r="H681" s="1018"/>
      <c r="I681" s="1018"/>
      <c r="J681" s="1018"/>
      <c r="K681" s="1018"/>
      <c r="L681" s="1018"/>
      <c r="M681" s="1018"/>
      <c r="N681" s="1018"/>
      <c r="O681" s="19"/>
      <c r="P681" s="629">
        <f>+H672</f>
        <v>3.0199999999999996</v>
      </c>
      <c r="Q681" s="17"/>
      <c r="R681" s="412"/>
      <c r="S681" s="641"/>
      <c r="T681" s="20"/>
      <c r="U681" s="20"/>
      <c r="V681" s="20"/>
      <c r="W681" s="14" t="str">
        <f t="shared" ref="W681" si="136">IF(COUNT(T681:V681)=1,"m",IF(COUNT(T681:V681)=2,"m2",IF(COUNT(T681:V681)=3,"m3","")))</f>
        <v/>
      </c>
      <c r="X681" s="14" t="str">
        <f t="shared" ref="X681:X686" si="137">IF(S681="","",1)</f>
        <v/>
      </c>
      <c r="Y681" s="14" t="str">
        <f t="shared" ref="Y681:Y686" si="138">IFERROR(IF(COUNT(T681:V681)=1,PRODUCT(T681:V681)*X681,""),"")</f>
        <v/>
      </c>
      <c r="Z681" s="14" t="str">
        <f t="shared" ref="Z681:Z686" si="139">IFERROR(IF(COUNT(T681:V681)=2,PRODUCT(T681:V681)*X681,""),"")</f>
        <v/>
      </c>
      <c r="AA681" s="15" t="str">
        <f t="shared" si="135"/>
        <v/>
      </c>
    </row>
    <row r="682" spans="2:27" ht="18" hidden="1" x14ac:dyDescent="0.25">
      <c r="B682" s="16"/>
      <c r="C682" s="1018"/>
      <c r="D682" s="1018"/>
      <c r="E682" s="1018"/>
      <c r="F682" s="1018"/>
      <c r="G682" s="1018"/>
      <c r="H682" s="1018"/>
      <c r="I682" s="1018"/>
      <c r="J682" s="1018"/>
      <c r="K682" s="1018"/>
      <c r="L682" s="1018"/>
      <c r="M682" s="1018"/>
      <c r="N682" s="1018"/>
      <c r="O682" s="19"/>
      <c r="P682" s="629">
        <f>+H672</f>
        <v>3.0199999999999996</v>
      </c>
      <c r="Q682" s="17"/>
      <c r="R682" s="412"/>
      <c r="S682" s="625"/>
      <c r="T682" s="20"/>
      <c r="U682" s="20"/>
      <c r="V682" s="430"/>
      <c r="W682" s="14"/>
      <c r="X682" s="14" t="str">
        <f t="shared" si="137"/>
        <v/>
      </c>
      <c r="Y682" s="14" t="str">
        <f t="shared" si="138"/>
        <v/>
      </c>
      <c r="Z682" s="14" t="str">
        <f t="shared" si="139"/>
        <v/>
      </c>
      <c r="AA682" s="15" t="str">
        <f t="shared" si="135"/>
        <v/>
      </c>
    </row>
    <row r="683" spans="2:27" ht="18" hidden="1" x14ac:dyDescent="0.25">
      <c r="B683" s="16"/>
      <c r="C683" s="1018"/>
      <c r="D683" s="1018"/>
      <c r="E683" s="1018"/>
      <c r="F683" s="1018"/>
      <c r="G683" s="1018"/>
      <c r="H683" s="1018"/>
      <c r="I683" s="1018"/>
      <c r="J683" s="1018"/>
      <c r="K683" s="1018"/>
      <c r="L683" s="1018"/>
      <c r="M683" s="1018"/>
      <c r="N683" s="1018"/>
      <c r="O683" s="19"/>
      <c r="P683" s="629">
        <f>+H672</f>
        <v>3.0199999999999996</v>
      </c>
      <c r="Q683" s="17"/>
      <c r="R683" s="412"/>
      <c r="S683" s="625"/>
      <c r="T683" s="20"/>
      <c r="U683" s="20"/>
      <c r="V683" s="430"/>
      <c r="W683" s="14"/>
      <c r="X683" s="14" t="str">
        <f t="shared" si="137"/>
        <v/>
      </c>
      <c r="Y683" s="14" t="str">
        <f t="shared" si="138"/>
        <v/>
      </c>
      <c r="Z683" s="14" t="str">
        <f t="shared" si="139"/>
        <v/>
      </c>
      <c r="AA683" s="15" t="str">
        <f t="shared" si="135"/>
        <v/>
      </c>
    </row>
    <row r="684" spans="2:27" ht="18" hidden="1" x14ac:dyDescent="0.25">
      <c r="B684" s="16"/>
      <c r="C684" s="1018"/>
      <c r="D684" s="1018"/>
      <c r="E684" s="1018"/>
      <c r="F684" s="1018"/>
      <c r="G684" s="1018"/>
      <c r="H684" s="1018"/>
      <c r="I684" s="1018"/>
      <c r="J684" s="1018"/>
      <c r="K684" s="1018"/>
      <c r="L684" s="1018"/>
      <c r="M684" s="1018"/>
      <c r="N684" s="1018"/>
      <c r="O684" s="19"/>
      <c r="P684" s="629">
        <f>+H672</f>
        <v>3.0199999999999996</v>
      </c>
      <c r="Q684" s="17"/>
      <c r="R684" s="412"/>
      <c r="S684" s="625"/>
      <c r="T684" s="20"/>
      <c r="U684" s="20"/>
      <c r="V684" s="430"/>
      <c r="W684" s="14"/>
      <c r="X684" s="14" t="str">
        <f t="shared" si="137"/>
        <v/>
      </c>
      <c r="Y684" s="14" t="str">
        <f t="shared" si="138"/>
        <v/>
      </c>
      <c r="Z684" s="14" t="str">
        <f t="shared" si="139"/>
        <v/>
      </c>
      <c r="AA684" s="15" t="str">
        <f t="shared" si="135"/>
        <v/>
      </c>
    </row>
    <row r="685" spans="2:27" ht="18" hidden="1" x14ac:dyDescent="0.25">
      <c r="B685" s="16"/>
      <c r="C685" s="1018"/>
      <c r="D685" s="1018"/>
      <c r="E685" s="1018"/>
      <c r="F685" s="1018"/>
      <c r="G685" s="1018"/>
      <c r="H685" s="1018"/>
      <c r="I685" s="1018"/>
      <c r="J685" s="1018"/>
      <c r="K685" s="1018"/>
      <c r="L685" s="1018"/>
      <c r="M685" s="1018"/>
      <c r="N685" s="1018"/>
      <c r="O685" s="19"/>
      <c r="P685" s="629">
        <f>+H672</f>
        <v>3.0199999999999996</v>
      </c>
      <c r="Q685" s="17"/>
      <c r="R685" s="412"/>
      <c r="S685" s="625"/>
      <c r="T685" s="20"/>
      <c r="U685" s="20"/>
      <c r="V685" s="430"/>
      <c r="W685" s="14" t="str">
        <f t="shared" ref="W685:W686" si="140">IF(COUNT(T685:V685)=1,"m",IF(COUNT(T685:V685)=2,"m2",IF(COUNT(T685:V685)=3,"m3","")))</f>
        <v/>
      </c>
      <c r="X685" s="14" t="str">
        <f t="shared" si="137"/>
        <v/>
      </c>
      <c r="Y685" s="14" t="str">
        <f t="shared" si="138"/>
        <v/>
      </c>
      <c r="Z685" s="14" t="str">
        <f t="shared" si="139"/>
        <v/>
      </c>
      <c r="AA685" s="15" t="str">
        <f t="shared" si="135"/>
        <v/>
      </c>
    </row>
    <row r="686" spans="2:27" ht="18" hidden="1" x14ac:dyDescent="0.25">
      <c r="B686" s="16"/>
      <c r="C686" s="1018"/>
      <c r="D686" s="1018"/>
      <c r="E686" s="1018"/>
      <c r="F686" s="1018"/>
      <c r="G686" s="1018"/>
      <c r="H686" s="1018"/>
      <c r="I686" s="1018"/>
      <c r="J686" s="1018"/>
      <c r="K686" s="1018"/>
      <c r="L686" s="1018"/>
      <c r="M686" s="1018"/>
      <c r="N686" s="1018"/>
      <c r="O686" s="19"/>
      <c r="P686" s="629">
        <f>+H672</f>
        <v>3.0199999999999996</v>
      </c>
      <c r="Q686" s="17"/>
      <c r="R686" s="412"/>
      <c r="S686" s="625"/>
      <c r="T686" s="20"/>
      <c r="U686" s="20"/>
      <c r="V686" s="430"/>
      <c r="W686" s="14" t="str">
        <f t="shared" si="140"/>
        <v/>
      </c>
      <c r="X686" s="14" t="str">
        <f t="shared" si="137"/>
        <v/>
      </c>
      <c r="Y686" s="14" t="str">
        <f t="shared" si="138"/>
        <v/>
      </c>
      <c r="Z686" s="14" t="str">
        <f t="shared" si="139"/>
        <v/>
      </c>
      <c r="AA686" s="15" t="str">
        <f t="shared" si="135"/>
        <v/>
      </c>
    </row>
    <row r="687" spans="2:27" ht="18" hidden="1" x14ac:dyDescent="0.25">
      <c r="B687" s="16"/>
      <c r="C687" s="1018"/>
      <c r="D687" s="1018"/>
      <c r="E687" s="1018"/>
      <c r="F687" s="1018"/>
      <c r="G687" s="1018"/>
      <c r="H687" s="1018"/>
      <c r="I687" s="1018"/>
      <c r="J687" s="1018"/>
      <c r="K687" s="1018"/>
      <c r="L687" s="1018"/>
      <c r="M687" s="1018"/>
      <c r="N687" s="1018"/>
      <c r="O687" s="19"/>
      <c r="P687" s="629">
        <f>+H672</f>
        <v>3.0199999999999996</v>
      </c>
      <c r="Q687" s="17"/>
      <c r="R687" s="412"/>
      <c r="S687" s="625"/>
      <c r="T687" s="20"/>
      <c r="U687" s="20"/>
      <c r="V687" s="430"/>
      <c r="W687" s="14"/>
      <c r="X687" s="14"/>
      <c r="Y687" s="14"/>
      <c r="Z687" s="14"/>
      <c r="AA687" s="15" t="str">
        <f t="shared" si="135"/>
        <v/>
      </c>
    </row>
    <row r="688" spans="2:27" ht="18" hidden="1" x14ac:dyDescent="0.25">
      <c r="B688" s="16"/>
      <c r="C688" s="1018"/>
      <c r="D688" s="1018"/>
      <c r="E688" s="1018"/>
      <c r="F688" s="1018"/>
      <c r="G688" s="1018"/>
      <c r="H688" s="1018"/>
      <c r="I688" s="1018"/>
      <c r="J688" s="1018"/>
      <c r="K688" s="1018"/>
      <c r="L688" s="1018"/>
      <c r="M688" s="1018"/>
      <c r="N688" s="1018"/>
      <c r="O688" s="19"/>
      <c r="P688" s="629">
        <f>+H672</f>
        <v>3.0199999999999996</v>
      </c>
      <c r="Q688" s="17"/>
      <c r="R688" s="412" t="s">
        <v>362</v>
      </c>
      <c r="S688" s="625"/>
      <c r="T688" s="20"/>
      <c r="U688" s="20"/>
      <c r="V688" s="430"/>
      <c r="W688" s="14" t="str">
        <f t="shared" ref="W688:W697" si="141">IF(COUNT(T688:V688)=1,"m",IF(COUNT(T688:V688)=2,"m2",IF(COUNT(T688:V688)=3,"m3","")))</f>
        <v/>
      </c>
      <c r="X688" s="14" t="str">
        <f t="shared" ref="X688:X697" si="142">IF(S688="","",1)</f>
        <v/>
      </c>
      <c r="Y688" s="14" t="str">
        <f t="shared" ref="Y688:Y697" si="143">IFERROR(IF(COUNT(T688:V688)=1,PRODUCT(T688:V688)*X688,""),"")</f>
        <v/>
      </c>
      <c r="Z688" s="14" t="str">
        <f t="shared" ref="Z688:Z697" si="144">IFERROR(IF(COUNT(T688:V688)=2,PRODUCT(T688:V688)*X688,""),"")</f>
        <v/>
      </c>
      <c r="AA688" s="15" t="str">
        <f t="shared" si="135"/>
        <v/>
      </c>
    </row>
    <row r="689" spans="2:27" ht="18" hidden="1" x14ac:dyDescent="0.25">
      <c r="B689" s="16"/>
      <c r="C689" s="1018"/>
      <c r="D689" s="1018"/>
      <c r="E689" s="1018"/>
      <c r="F689" s="1018"/>
      <c r="G689" s="1018"/>
      <c r="H689" s="1018"/>
      <c r="I689" s="1018"/>
      <c r="J689" s="1018"/>
      <c r="K689" s="1018"/>
      <c r="L689" s="1018"/>
      <c r="M689" s="1018"/>
      <c r="N689" s="1018"/>
      <c r="O689" s="19"/>
      <c r="P689" s="629">
        <f>+H672</f>
        <v>3.0199999999999996</v>
      </c>
      <c r="Q689" s="17"/>
      <c r="R689" s="412"/>
      <c r="S689" s="626"/>
      <c r="T689" s="20"/>
      <c r="U689" s="20"/>
      <c r="V689" s="430"/>
      <c r="W689" s="14" t="str">
        <f t="shared" si="141"/>
        <v/>
      </c>
      <c r="X689" s="14" t="str">
        <f t="shared" si="142"/>
        <v/>
      </c>
      <c r="Y689" s="14" t="str">
        <f t="shared" si="143"/>
        <v/>
      </c>
      <c r="Z689" s="14" t="str">
        <f t="shared" si="144"/>
        <v/>
      </c>
      <c r="AA689" s="15" t="str">
        <f t="shared" si="135"/>
        <v/>
      </c>
    </row>
    <row r="690" spans="2:27" ht="18" hidden="1" x14ac:dyDescent="0.25">
      <c r="B690" s="16"/>
      <c r="C690" s="1018"/>
      <c r="D690" s="1018"/>
      <c r="E690" s="1018"/>
      <c r="F690" s="1018"/>
      <c r="G690" s="1018"/>
      <c r="H690" s="1018"/>
      <c r="I690" s="1018"/>
      <c r="J690" s="1018"/>
      <c r="K690" s="1018"/>
      <c r="L690" s="1018"/>
      <c r="M690" s="1018"/>
      <c r="N690" s="1018"/>
      <c r="O690" s="19"/>
      <c r="P690" s="629">
        <f>+H672</f>
        <v>3.0199999999999996</v>
      </c>
      <c r="Q690" s="17"/>
      <c r="R690" s="412"/>
      <c r="S690" s="626"/>
      <c r="T690" s="20"/>
      <c r="U690" s="20"/>
      <c r="V690" s="430"/>
      <c r="W690" s="14" t="str">
        <f t="shared" si="141"/>
        <v/>
      </c>
      <c r="X690" s="14" t="str">
        <f t="shared" si="142"/>
        <v/>
      </c>
      <c r="Y690" s="14" t="str">
        <f t="shared" si="143"/>
        <v/>
      </c>
      <c r="Z690" s="14" t="str">
        <f t="shared" si="144"/>
        <v/>
      </c>
      <c r="AA690" s="15" t="str">
        <f t="shared" si="135"/>
        <v/>
      </c>
    </row>
    <row r="691" spans="2:27" ht="18" hidden="1" x14ac:dyDescent="0.25">
      <c r="B691" s="16"/>
      <c r="C691" s="1018"/>
      <c r="D691" s="1018"/>
      <c r="E691" s="1018"/>
      <c r="F691" s="1018"/>
      <c r="G691" s="1018"/>
      <c r="H691" s="1018"/>
      <c r="I691" s="1018"/>
      <c r="J691" s="1018"/>
      <c r="K691" s="1018"/>
      <c r="L691" s="1018"/>
      <c r="M691" s="1018"/>
      <c r="N691" s="1018"/>
      <c r="O691" s="19"/>
      <c r="P691" s="629">
        <f>+H672</f>
        <v>3.0199999999999996</v>
      </c>
      <c r="Q691" s="17"/>
      <c r="R691" s="412"/>
      <c r="S691" s="626"/>
      <c r="T691" s="20"/>
      <c r="U691" s="20"/>
      <c r="V691" s="20"/>
      <c r="W691" s="14" t="str">
        <f t="shared" si="141"/>
        <v/>
      </c>
      <c r="X691" s="14" t="str">
        <f t="shared" si="142"/>
        <v/>
      </c>
      <c r="Y691" s="14" t="str">
        <f t="shared" si="143"/>
        <v/>
      </c>
      <c r="Z691" s="14" t="str">
        <f t="shared" si="144"/>
        <v/>
      </c>
      <c r="AA691" s="15" t="str">
        <f t="shared" si="135"/>
        <v/>
      </c>
    </row>
    <row r="692" spans="2:27" ht="18" hidden="1" x14ac:dyDescent="0.25">
      <c r="B692" s="16"/>
      <c r="C692" s="1018"/>
      <c r="D692" s="1018"/>
      <c r="E692" s="1018"/>
      <c r="F692" s="1018"/>
      <c r="G692" s="1018"/>
      <c r="H692" s="1018"/>
      <c r="I692" s="1018"/>
      <c r="J692" s="1018"/>
      <c r="K692" s="1018"/>
      <c r="L692" s="1018"/>
      <c r="M692" s="1018"/>
      <c r="N692" s="1018"/>
      <c r="O692" s="19"/>
      <c r="P692" s="629">
        <f>+H672</f>
        <v>3.0199999999999996</v>
      </c>
      <c r="Q692" s="17"/>
      <c r="R692" s="412"/>
      <c r="S692" s="626"/>
      <c r="T692" s="20"/>
      <c r="U692" s="20"/>
      <c r="V692" s="430"/>
      <c r="W692" s="14" t="str">
        <f t="shared" si="141"/>
        <v/>
      </c>
      <c r="X692" s="14" t="str">
        <f t="shared" si="142"/>
        <v/>
      </c>
      <c r="Y692" s="14" t="str">
        <f t="shared" si="143"/>
        <v/>
      </c>
      <c r="Z692" s="14" t="str">
        <f t="shared" si="144"/>
        <v/>
      </c>
      <c r="AA692" s="15" t="str">
        <f t="shared" si="135"/>
        <v/>
      </c>
    </row>
    <row r="693" spans="2:27" ht="18" hidden="1" x14ac:dyDescent="0.25">
      <c r="B693" s="16"/>
      <c r="C693" s="1018"/>
      <c r="D693" s="1018"/>
      <c r="E693" s="1018"/>
      <c r="F693" s="1018"/>
      <c r="G693" s="1018"/>
      <c r="H693" s="1018"/>
      <c r="I693" s="1018"/>
      <c r="J693" s="1018"/>
      <c r="K693" s="1018"/>
      <c r="L693" s="1018"/>
      <c r="M693" s="1018"/>
      <c r="N693" s="1018"/>
      <c r="O693" s="19"/>
      <c r="P693" s="629">
        <f>+H672</f>
        <v>3.0199999999999996</v>
      </c>
      <c r="Q693" s="17"/>
      <c r="R693" s="412"/>
      <c r="S693" s="626"/>
      <c r="T693" s="20"/>
      <c r="U693" s="20"/>
      <c r="V693" s="430"/>
      <c r="W693" s="14" t="str">
        <f t="shared" si="141"/>
        <v/>
      </c>
      <c r="X693" s="14" t="str">
        <f t="shared" si="142"/>
        <v/>
      </c>
      <c r="Y693" s="14" t="str">
        <f t="shared" si="143"/>
        <v/>
      </c>
      <c r="Z693" s="14" t="str">
        <f t="shared" si="144"/>
        <v/>
      </c>
      <c r="AA693" s="15" t="str">
        <f t="shared" si="135"/>
        <v/>
      </c>
    </row>
    <row r="694" spans="2:27" ht="18" hidden="1" x14ac:dyDescent="0.25">
      <c r="B694" s="16"/>
      <c r="C694" s="1018"/>
      <c r="D694" s="1018"/>
      <c r="E694" s="1018"/>
      <c r="F694" s="1018"/>
      <c r="G694" s="1018"/>
      <c r="H694" s="1018"/>
      <c r="I694" s="1018"/>
      <c r="J694" s="1018"/>
      <c r="K694" s="1018"/>
      <c r="L694" s="1018"/>
      <c r="M694" s="1018"/>
      <c r="N694" s="1018"/>
      <c r="O694" s="19"/>
      <c r="P694" s="629">
        <f>+H672</f>
        <v>3.0199999999999996</v>
      </c>
      <c r="Q694" s="17"/>
      <c r="R694" s="21"/>
      <c r="S694" s="626"/>
      <c r="T694" s="20"/>
      <c r="U694" s="20"/>
      <c r="V694" s="430"/>
      <c r="W694" s="14" t="str">
        <f t="shared" si="141"/>
        <v/>
      </c>
      <c r="X694" s="14" t="str">
        <f t="shared" si="142"/>
        <v/>
      </c>
      <c r="Y694" s="14" t="str">
        <f t="shared" si="143"/>
        <v/>
      </c>
      <c r="Z694" s="14" t="str">
        <f t="shared" si="144"/>
        <v/>
      </c>
      <c r="AA694" s="15" t="str">
        <f t="shared" si="135"/>
        <v/>
      </c>
    </row>
    <row r="695" spans="2:27" ht="18" hidden="1" x14ac:dyDescent="0.25">
      <c r="B695" s="16"/>
      <c r="C695" s="1018"/>
      <c r="D695" s="1018"/>
      <c r="E695" s="1018"/>
      <c r="F695" s="1018"/>
      <c r="G695" s="1018"/>
      <c r="H695" s="1018"/>
      <c r="I695" s="1018"/>
      <c r="J695" s="1018"/>
      <c r="K695" s="1018"/>
      <c r="L695" s="1018"/>
      <c r="M695" s="1018"/>
      <c r="N695" s="1018"/>
      <c r="O695" s="19"/>
      <c r="P695" s="629">
        <f>+H672</f>
        <v>3.0199999999999996</v>
      </c>
      <c r="Q695" s="17"/>
      <c r="R695" s="26"/>
      <c r="S695" s="626"/>
      <c r="T695" s="20"/>
      <c r="U695" s="20"/>
      <c r="V695" s="430"/>
      <c r="W695" s="14" t="str">
        <f t="shared" si="141"/>
        <v/>
      </c>
      <c r="X695" s="14" t="str">
        <f t="shared" si="142"/>
        <v/>
      </c>
      <c r="Y695" s="14" t="str">
        <f t="shared" si="143"/>
        <v/>
      </c>
      <c r="Z695" s="14" t="str">
        <f t="shared" si="144"/>
        <v/>
      </c>
      <c r="AA695" s="15" t="str">
        <f t="shared" si="135"/>
        <v/>
      </c>
    </row>
    <row r="696" spans="2:27" ht="18" hidden="1" x14ac:dyDescent="0.25">
      <c r="B696" s="16"/>
      <c r="C696" s="1018"/>
      <c r="D696" s="1018"/>
      <c r="E696" s="1018"/>
      <c r="F696" s="1018"/>
      <c r="G696" s="1018"/>
      <c r="H696" s="1018"/>
      <c r="I696" s="1018"/>
      <c r="J696" s="1018"/>
      <c r="K696" s="1018"/>
      <c r="L696" s="1018"/>
      <c r="M696" s="1018"/>
      <c r="N696" s="1018"/>
      <c r="O696" s="19"/>
      <c r="P696" s="629">
        <f>+H672</f>
        <v>3.0199999999999996</v>
      </c>
      <c r="Q696" s="17"/>
      <c r="R696" s="26"/>
      <c r="S696" s="626"/>
      <c r="T696" s="20"/>
      <c r="U696" s="20"/>
      <c r="V696" s="430"/>
      <c r="W696" s="14" t="str">
        <f t="shared" si="141"/>
        <v/>
      </c>
      <c r="X696" s="14" t="str">
        <f t="shared" si="142"/>
        <v/>
      </c>
      <c r="Y696" s="14" t="str">
        <f t="shared" si="143"/>
        <v/>
      </c>
      <c r="Z696" s="14" t="str">
        <f t="shared" si="144"/>
        <v/>
      </c>
      <c r="AA696" s="15" t="str">
        <f t="shared" si="135"/>
        <v/>
      </c>
    </row>
    <row r="697" spans="2:27" ht="18.75" hidden="1" thickBot="1" x14ac:dyDescent="0.3">
      <c r="B697" s="27"/>
      <c r="C697" s="1019"/>
      <c r="D697" s="1019"/>
      <c r="E697" s="1019"/>
      <c r="F697" s="1019"/>
      <c r="G697" s="1019"/>
      <c r="H697" s="1019"/>
      <c r="I697" s="1019"/>
      <c r="J697" s="1019"/>
      <c r="K697" s="1019"/>
      <c r="L697" s="1019"/>
      <c r="M697" s="1019"/>
      <c r="N697" s="1019"/>
      <c r="O697" s="30"/>
      <c r="P697" s="629">
        <f>+H672</f>
        <v>3.0199999999999996</v>
      </c>
      <c r="Q697" s="17"/>
      <c r="R697" s="630"/>
      <c r="S697" s="636"/>
      <c r="T697" s="33"/>
      <c r="U697" s="33"/>
      <c r="V697" s="631"/>
      <c r="W697" s="34" t="str">
        <f t="shared" si="141"/>
        <v/>
      </c>
      <c r="X697" s="34" t="str">
        <f t="shared" si="142"/>
        <v/>
      </c>
      <c r="Y697" s="14" t="str">
        <f t="shared" si="143"/>
        <v/>
      </c>
      <c r="Z697" s="14" t="str">
        <f t="shared" si="144"/>
        <v/>
      </c>
      <c r="AA697" s="15" t="str">
        <f t="shared" si="135"/>
        <v/>
      </c>
    </row>
    <row r="698" spans="2:27" ht="18.75" hidden="1" thickBot="1" x14ac:dyDescent="0.3">
      <c r="B698" s="786"/>
      <c r="C698" s="787"/>
      <c r="D698" s="787"/>
      <c r="E698" s="787"/>
      <c r="F698" s="787"/>
      <c r="G698" s="787"/>
      <c r="H698" s="787"/>
      <c r="I698" s="787"/>
      <c r="J698" s="787"/>
      <c r="K698" s="787"/>
      <c r="L698" s="787"/>
      <c r="M698" s="787"/>
      <c r="N698" s="787"/>
      <c r="O698" s="787"/>
      <c r="P698" s="428"/>
      <c r="Q698" s="629">
        <f>+H672</f>
        <v>3.0199999999999996</v>
      </c>
      <c r="R698" s="1024" t="s">
        <v>58</v>
      </c>
      <c r="S698" s="1025"/>
      <c r="T698" s="1027"/>
      <c r="U698" s="1024" t="s">
        <v>53</v>
      </c>
      <c r="V698" s="1027"/>
      <c r="W698" s="1027"/>
      <c r="X698" s="1026"/>
      <c r="Y698" s="36"/>
      <c r="Z698" s="37"/>
      <c r="AA698" s="38">
        <f>SUM(Y675:Y697)</f>
        <v>0</v>
      </c>
    </row>
    <row r="699" spans="2:27" ht="17.25" hidden="1" thickBot="1" x14ac:dyDescent="0.3">
      <c r="B699" s="792" t="s">
        <v>59</v>
      </c>
      <c r="C699" s="793"/>
      <c r="D699" s="793"/>
      <c r="E699" s="793"/>
      <c r="F699" s="793"/>
      <c r="G699" s="793"/>
      <c r="H699" s="793"/>
      <c r="I699" s="794"/>
      <c r="J699" s="792" t="s">
        <v>60</v>
      </c>
      <c r="K699" s="793"/>
      <c r="L699" s="793"/>
      <c r="M699" s="793"/>
      <c r="N699" s="793"/>
      <c r="O699" s="793"/>
      <c r="P699" s="793"/>
      <c r="Q699" s="793"/>
      <c r="R699" s="1028"/>
      <c r="S699" s="634"/>
      <c r="T699" s="39"/>
      <c r="U699" s="40"/>
      <c r="V699" s="40"/>
      <c r="W699" s="40"/>
      <c r="X699" s="40"/>
      <c r="Y699" s="40"/>
      <c r="Z699" s="40"/>
      <c r="AA699" s="41"/>
    </row>
    <row r="700" spans="2:27" ht="21" hidden="1" thickBot="1" x14ac:dyDescent="0.3">
      <c r="B700" s="795"/>
      <c r="C700" s="787"/>
      <c r="D700" s="787"/>
      <c r="E700" s="787"/>
      <c r="F700" s="787"/>
      <c r="G700" s="787"/>
      <c r="H700" s="787"/>
      <c r="I700" s="796"/>
      <c r="J700" s="795"/>
      <c r="K700" s="787"/>
      <c r="L700" s="787"/>
      <c r="M700" s="787"/>
      <c r="N700" s="787"/>
      <c r="O700" s="787"/>
      <c r="P700" s="787"/>
      <c r="Q700" s="787"/>
      <c r="R700" s="796"/>
      <c r="S700" s="635"/>
      <c r="T700" s="797" t="s">
        <v>61</v>
      </c>
      <c r="U700" s="798"/>
      <c r="V700" s="798"/>
      <c r="W700" s="798"/>
      <c r="X700" s="798"/>
      <c r="Y700" s="798"/>
      <c r="Z700" s="799"/>
      <c r="AA700" s="42">
        <f>AA698</f>
        <v>0</v>
      </c>
    </row>
    <row r="701" spans="2:27" hidden="1" x14ac:dyDescent="0.25"/>
    <row r="702" spans="2:27" ht="15.75" thickBot="1" x14ac:dyDescent="0.3"/>
    <row r="703" spans="2:27" x14ac:dyDescent="0.25">
      <c r="B703" s="800" t="e" vm="15">
        <v>#VALUE!</v>
      </c>
      <c r="C703" s="793"/>
      <c r="D703" s="793"/>
      <c r="E703" s="793"/>
      <c r="F703" s="793"/>
      <c r="G703" s="803" t="s">
        <v>42</v>
      </c>
      <c r="H703" s="793"/>
      <c r="I703" s="793"/>
      <c r="J703" s="793"/>
      <c r="K703" s="793"/>
      <c r="L703" s="793"/>
      <c r="M703" s="793"/>
      <c r="N703" s="793"/>
      <c r="O703" s="793"/>
      <c r="P703" s="793"/>
      <c r="Q703" s="793"/>
      <c r="R703" s="793"/>
      <c r="S703" s="793"/>
      <c r="T703" s="793"/>
      <c r="U703" s="804" t="s">
        <v>1</v>
      </c>
      <c r="V703" s="805"/>
      <c r="W703" s="805"/>
      <c r="X703" s="806"/>
      <c r="Y703" s="807" t="s">
        <v>43</v>
      </c>
      <c r="Z703" s="805"/>
      <c r="AA703" s="808"/>
    </row>
    <row r="704" spans="2:27" x14ac:dyDescent="0.25">
      <c r="B704" s="801"/>
      <c r="C704" s="802"/>
      <c r="D704" s="802"/>
      <c r="E704" s="802"/>
      <c r="F704" s="802"/>
      <c r="G704" s="801"/>
      <c r="H704" s="802"/>
      <c r="I704" s="802"/>
      <c r="J704" s="802"/>
      <c r="K704" s="802"/>
      <c r="L704" s="802"/>
      <c r="M704" s="802"/>
      <c r="N704" s="802"/>
      <c r="O704" s="802"/>
      <c r="P704" s="802"/>
      <c r="Q704" s="802"/>
      <c r="R704" s="802"/>
      <c r="S704" s="802"/>
      <c r="T704" s="802"/>
      <c r="U704" s="809" t="s">
        <v>3</v>
      </c>
      <c r="V704" s="810"/>
      <c r="W704" s="810"/>
      <c r="X704" s="811"/>
      <c r="Y704" s="812">
        <v>1</v>
      </c>
      <c r="Z704" s="810"/>
      <c r="AA704" s="813"/>
    </row>
    <row r="705" spans="2:27" ht="15.75" thickBot="1" x14ac:dyDescent="0.3">
      <c r="B705" s="795"/>
      <c r="C705" s="787"/>
      <c r="D705" s="787"/>
      <c r="E705" s="787"/>
      <c r="F705" s="787"/>
      <c r="G705" s="795"/>
      <c r="H705" s="787"/>
      <c r="I705" s="787"/>
      <c r="J705" s="787"/>
      <c r="K705" s="787"/>
      <c r="L705" s="787"/>
      <c r="M705" s="787"/>
      <c r="N705" s="787"/>
      <c r="O705" s="787"/>
      <c r="P705" s="787"/>
      <c r="Q705" s="787"/>
      <c r="R705" s="787"/>
      <c r="S705" s="787"/>
      <c r="T705" s="787"/>
      <c r="U705" s="814" t="s">
        <v>4</v>
      </c>
      <c r="V705" s="815"/>
      <c r="W705" s="815"/>
      <c r="X705" s="816"/>
      <c r="Y705" s="817">
        <v>44236</v>
      </c>
      <c r="Z705" s="818"/>
      <c r="AA705" s="819"/>
    </row>
    <row r="706" spans="2:27" ht="15" customHeight="1" x14ac:dyDescent="0.25">
      <c r="B706" s="820" t="s">
        <v>44</v>
      </c>
      <c r="C706" s="793"/>
      <c r="D706" s="793"/>
      <c r="E706" s="793"/>
      <c r="F706" s="794"/>
      <c r="G706"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706" s="822"/>
      <c r="I706" s="822"/>
      <c r="J706" s="822"/>
      <c r="K706" s="822"/>
      <c r="L706" s="822"/>
      <c r="M706" s="822"/>
      <c r="N706" s="822"/>
      <c r="O706" s="822"/>
      <c r="P706" s="822"/>
      <c r="Q706" s="822"/>
      <c r="R706" s="822"/>
      <c r="S706" s="822"/>
      <c r="T706" s="822"/>
      <c r="U706" s="822"/>
      <c r="V706" s="822"/>
      <c r="W706" s="822"/>
      <c r="X706" s="822"/>
      <c r="Y706" s="822"/>
      <c r="Z706" s="822"/>
      <c r="AA706" s="823"/>
    </row>
    <row r="707" spans="2:27" ht="15.75" customHeight="1" thickBot="1" x14ac:dyDescent="0.3">
      <c r="B707" s="795"/>
      <c r="C707" s="787"/>
      <c r="D707" s="787"/>
      <c r="E707" s="787"/>
      <c r="F707" s="796"/>
      <c r="G707" s="824"/>
      <c r="H707" s="825"/>
      <c r="I707" s="825"/>
      <c r="J707" s="825"/>
      <c r="K707" s="825"/>
      <c r="L707" s="825"/>
      <c r="M707" s="825"/>
      <c r="N707" s="825"/>
      <c r="O707" s="825"/>
      <c r="P707" s="825"/>
      <c r="Q707" s="825"/>
      <c r="R707" s="825"/>
      <c r="S707" s="825"/>
      <c r="T707" s="825"/>
      <c r="U707" s="825"/>
      <c r="V707" s="825"/>
      <c r="W707" s="825"/>
      <c r="X707" s="825"/>
      <c r="Y707" s="825"/>
      <c r="Z707" s="825"/>
      <c r="AA707" s="826"/>
    </row>
    <row r="708" spans="2:27" ht="18.75" thickBot="1" x14ac:dyDescent="0.3">
      <c r="B708" s="827" t="s">
        <v>46</v>
      </c>
      <c r="C708" s="798"/>
      <c r="D708" s="798"/>
      <c r="E708" s="798"/>
      <c r="F708" s="798"/>
      <c r="G708" s="798"/>
      <c r="H708" s="822" t="s">
        <v>47</v>
      </c>
      <c r="I708" s="793"/>
      <c r="J708" s="828"/>
      <c r="K708" s="798"/>
      <c r="L708" s="798"/>
      <c r="M708" s="798"/>
      <c r="N708" s="798"/>
      <c r="O708" s="798"/>
      <c r="P708" s="622"/>
      <c r="Q708" s="622"/>
      <c r="R708" s="828" t="s">
        <v>48</v>
      </c>
      <c r="S708" s="828"/>
      <c r="T708" s="798"/>
      <c r="U708" s="798"/>
      <c r="V708" s="798"/>
      <c r="W708" s="798"/>
      <c r="X708" s="798"/>
      <c r="Y708" s="798"/>
      <c r="Z708" s="798"/>
      <c r="AA708" s="799"/>
    </row>
    <row r="709" spans="2:27" ht="41.25" customHeight="1" thickBot="1" x14ac:dyDescent="0.3">
      <c r="B709" s="829">
        <f>PRESUPUESTO!$B$34</f>
        <v>4</v>
      </c>
      <c r="C709" s="793"/>
      <c r="D709" s="793"/>
      <c r="E709" s="793"/>
      <c r="F709" s="793"/>
      <c r="G709" s="793"/>
      <c r="H709" s="830">
        <f>PRESUPUESTO!B35</f>
        <v>4.01</v>
      </c>
      <c r="I709" s="831"/>
      <c r="J709" s="832" t="str">
        <f>PRESUPUESTO!$F$34</f>
        <v>HIDROSANITARIOS</v>
      </c>
      <c r="K709" s="798"/>
      <c r="L709" s="798"/>
      <c r="M709" s="798"/>
      <c r="N709" s="798"/>
      <c r="O709" s="799"/>
      <c r="P709" s="621"/>
      <c r="Q709" s="621"/>
      <c r="R709" s="833" t="str">
        <f>PRESUPUESTO!F35</f>
        <v>Suministro e instalación de sanitario institucional blanco tipo Acuacer o similar incluye Grifería y accesorios.</v>
      </c>
      <c r="S709" s="1020"/>
      <c r="T709" s="793"/>
      <c r="U709" s="793"/>
      <c r="V709" s="793"/>
      <c r="W709" s="793"/>
      <c r="X709" s="793"/>
      <c r="Y709" s="793"/>
      <c r="Z709" s="793"/>
      <c r="AA709" s="794"/>
    </row>
    <row r="710" spans="2:27" ht="18.75" customHeight="1" thickBot="1" x14ac:dyDescent="0.3">
      <c r="B710" s="821" t="s">
        <v>49</v>
      </c>
      <c r="C710" s="834"/>
      <c r="D710" s="834"/>
      <c r="E710" s="834"/>
      <c r="F710" s="834"/>
      <c r="G710" s="834"/>
      <c r="H710" s="835"/>
      <c r="I710" s="835"/>
      <c r="J710" s="834"/>
      <c r="K710" s="834"/>
      <c r="L710" s="834"/>
      <c r="M710" s="834"/>
      <c r="N710" s="834"/>
      <c r="O710" s="834"/>
      <c r="P710" s="623"/>
      <c r="Q710" s="623"/>
      <c r="R710" s="1037" t="s">
        <v>50</v>
      </c>
      <c r="S710" s="1021" t="s">
        <v>532</v>
      </c>
      <c r="T710" s="1039" t="s">
        <v>51</v>
      </c>
      <c r="U710" s="1040"/>
      <c r="V710" s="1041"/>
      <c r="W710" s="1042" t="s">
        <v>20</v>
      </c>
      <c r="X710" s="844" t="s">
        <v>52</v>
      </c>
      <c r="Y710" s="846" t="s">
        <v>53</v>
      </c>
      <c r="Z710" s="1045"/>
      <c r="AA710" s="1046"/>
    </row>
    <row r="711" spans="2:27" ht="34.5" customHeight="1" thickBot="1" x14ac:dyDescent="0.3">
      <c r="B711" s="836"/>
      <c r="C711" s="835"/>
      <c r="D711" s="835"/>
      <c r="E711" s="835"/>
      <c r="F711" s="835"/>
      <c r="G711" s="835"/>
      <c r="H711" s="835"/>
      <c r="I711" s="835"/>
      <c r="J711" s="835"/>
      <c r="K711" s="835"/>
      <c r="L711" s="835"/>
      <c r="M711" s="835"/>
      <c r="N711" s="835"/>
      <c r="O711" s="835"/>
      <c r="P711" s="623"/>
      <c r="Q711" s="623"/>
      <c r="R711" s="1038"/>
      <c r="S711" s="1032"/>
      <c r="T711" s="4" t="s">
        <v>54</v>
      </c>
      <c r="U711" s="5" t="s">
        <v>55</v>
      </c>
      <c r="V711" s="6" t="s">
        <v>56</v>
      </c>
      <c r="W711" s="1043"/>
      <c r="X711" s="1044"/>
      <c r="Y711" s="7" t="s">
        <v>57</v>
      </c>
      <c r="Z711" s="8" t="s">
        <v>21</v>
      </c>
      <c r="AA711" s="9" t="s">
        <v>22</v>
      </c>
    </row>
    <row r="712" spans="2:27" ht="18" x14ac:dyDescent="0.25">
      <c r="B712" s="10"/>
      <c r="C712" s="1017" t="e" vm="17">
        <v>#VALUE!</v>
      </c>
      <c r="D712" s="1017"/>
      <c r="E712" s="1017"/>
      <c r="F712" s="1017"/>
      <c r="G712" s="1017"/>
      <c r="H712" s="1017"/>
      <c r="I712" s="1017" t="e" vm="18">
        <v>#VALUE!</v>
      </c>
      <c r="J712" s="1017"/>
      <c r="K712" s="1017"/>
      <c r="L712" s="1017"/>
      <c r="M712" s="1017"/>
      <c r="N712" s="1017"/>
      <c r="O712" s="12"/>
      <c r="P712" s="629">
        <f>+H709</f>
        <v>4.01</v>
      </c>
      <c r="Q712" s="17"/>
      <c r="R712" s="412" t="s">
        <v>356</v>
      </c>
      <c r="S712" s="625" t="s">
        <v>372</v>
      </c>
      <c r="T712" s="14"/>
      <c r="U712" s="14"/>
      <c r="V712" s="14"/>
      <c r="W712" s="14" t="s">
        <v>20</v>
      </c>
      <c r="X712" s="14">
        <f t="shared" ref="X712:X715" si="145">IF(S712="","",1)</f>
        <v>1</v>
      </c>
      <c r="Y712" s="14" t="str">
        <f>IFERROR(IF(COUNT(T712:V712)=1,PRODUCT(T712:V712)*X712,""),"")</f>
        <v/>
      </c>
      <c r="Z712" s="14" t="str">
        <f>IFERROR(IF(COUNT(T712:V712)=2,PRODUCT(T712:V712)*X712,""),"")</f>
        <v/>
      </c>
      <c r="AA712" s="15" t="str">
        <f>IFERROR(IF(COUNT(T712:V712)=3,PRODUCT(T712:V712)*X712,""),"")</f>
        <v/>
      </c>
    </row>
    <row r="713" spans="2:27" ht="18" x14ac:dyDescent="0.25">
      <c r="B713" s="16"/>
      <c r="C713" s="1018"/>
      <c r="D713" s="1018"/>
      <c r="E713" s="1018"/>
      <c r="F713" s="1018"/>
      <c r="G713" s="1018"/>
      <c r="H713" s="1018"/>
      <c r="I713" s="1018"/>
      <c r="J713" s="1018"/>
      <c r="K713" s="1018"/>
      <c r="L713" s="1018"/>
      <c r="M713" s="1018"/>
      <c r="N713" s="1018"/>
      <c r="O713" s="19"/>
      <c r="P713" s="629">
        <f>+H709</f>
        <v>4.01</v>
      </c>
      <c r="Q713" s="17"/>
      <c r="R713" s="412"/>
      <c r="S713" s="625"/>
      <c r="T713" s="20"/>
      <c r="U713" s="20"/>
      <c r="V713" s="430"/>
      <c r="W713" s="14" t="str">
        <f t="shared" ref="W713:W715" si="146">IF(R713="","",1)</f>
        <v/>
      </c>
      <c r="X713" s="14" t="str">
        <f t="shared" si="145"/>
        <v/>
      </c>
      <c r="Y713" s="14" t="str">
        <f t="shared" ref="Y713:Y715" si="147">IFERROR(IF(COUNT(T713:V713)=1,PRODUCT(T713:V713)*X713,""),"")</f>
        <v/>
      </c>
      <c r="Z713" s="14" t="str">
        <f t="shared" ref="Z713:Z715" si="148">IFERROR(IF(COUNT(T713:V713)=2,PRODUCT(T713:V713)*X713,""),"")</f>
        <v/>
      </c>
      <c r="AA713" s="15" t="str">
        <f t="shared" ref="AA713:AA734" si="149">IFERROR(IF(COUNT(T713:V713)=3,PRODUCT(T713:V713)*X713,""),"")</f>
        <v/>
      </c>
    </row>
    <row r="714" spans="2:27" ht="18" x14ac:dyDescent="0.25">
      <c r="B714" s="16"/>
      <c r="C714" s="1018"/>
      <c r="D714" s="1018"/>
      <c r="E714" s="1018"/>
      <c r="F714" s="1018"/>
      <c r="G714" s="1018"/>
      <c r="H714" s="1018"/>
      <c r="I714" s="1018"/>
      <c r="J714" s="1018"/>
      <c r="K714" s="1018"/>
      <c r="L714" s="1018"/>
      <c r="M714" s="1018"/>
      <c r="N714" s="1018"/>
      <c r="O714" s="19"/>
      <c r="P714" s="629">
        <f>+H709</f>
        <v>4.01</v>
      </c>
      <c r="Q714" s="17"/>
      <c r="R714" s="412"/>
      <c r="S714" s="625"/>
      <c r="T714" s="20"/>
      <c r="U714" s="20"/>
      <c r="V714" s="430"/>
      <c r="W714" s="14" t="str">
        <f t="shared" si="146"/>
        <v/>
      </c>
      <c r="X714" s="14" t="str">
        <f t="shared" si="145"/>
        <v/>
      </c>
      <c r="Y714" s="14" t="str">
        <f t="shared" si="147"/>
        <v/>
      </c>
      <c r="Z714" s="14" t="str">
        <f t="shared" si="148"/>
        <v/>
      </c>
      <c r="AA714" s="15" t="str">
        <f t="shared" si="149"/>
        <v/>
      </c>
    </row>
    <row r="715" spans="2:27" ht="18" x14ac:dyDescent="0.25">
      <c r="B715" s="16"/>
      <c r="C715" s="1018"/>
      <c r="D715" s="1018"/>
      <c r="E715" s="1018"/>
      <c r="F715" s="1018"/>
      <c r="G715" s="1018"/>
      <c r="H715" s="1018"/>
      <c r="I715" s="1018"/>
      <c r="J715" s="1018"/>
      <c r="K715" s="1018"/>
      <c r="L715" s="1018"/>
      <c r="M715" s="1018"/>
      <c r="N715" s="1018"/>
      <c r="O715" s="19"/>
      <c r="P715" s="629">
        <f>+H709</f>
        <v>4.01</v>
      </c>
      <c r="Q715" s="17"/>
      <c r="R715" s="412"/>
      <c r="S715" s="626"/>
      <c r="T715" s="20"/>
      <c r="U715" s="20"/>
      <c r="V715" s="430"/>
      <c r="W715" s="14" t="str">
        <f t="shared" si="146"/>
        <v/>
      </c>
      <c r="X715" s="14" t="str">
        <f t="shared" si="145"/>
        <v/>
      </c>
      <c r="Y715" s="14" t="str">
        <f t="shared" si="147"/>
        <v/>
      </c>
      <c r="Z715" s="14" t="str">
        <f t="shared" si="148"/>
        <v/>
      </c>
      <c r="AA715" s="15" t="str">
        <f t="shared" si="149"/>
        <v/>
      </c>
    </row>
    <row r="716" spans="2:27" ht="18" x14ac:dyDescent="0.25">
      <c r="B716" s="16"/>
      <c r="C716" s="1018"/>
      <c r="D716" s="1018"/>
      <c r="E716" s="1018"/>
      <c r="F716" s="1018"/>
      <c r="G716" s="1018"/>
      <c r="H716" s="1018"/>
      <c r="I716" s="1018"/>
      <c r="J716" s="1018"/>
      <c r="K716" s="1018"/>
      <c r="L716" s="1018"/>
      <c r="M716" s="1018"/>
      <c r="N716" s="1018"/>
      <c r="O716" s="19"/>
      <c r="P716" s="629">
        <f>+H709</f>
        <v>4.01</v>
      </c>
      <c r="Q716" s="17"/>
      <c r="R716" s="412"/>
      <c r="S716" s="625"/>
      <c r="T716" s="20"/>
      <c r="U716" s="20"/>
      <c r="V716" s="430"/>
      <c r="W716" s="14"/>
      <c r="X716" s="14"/>
      <c r="Y716" s="14"/>
      <c r="Z716" s="14"/>
      <c r="AA716" s="15" t="str">
        <f t="shared" si="149"/>
        <v/>
      </c>
    </row>
    <row r="717" spans="2:27" ht="18" x14ac:dyDescent="0.25">
      <c r="B717" s="22"/>
      <c r="C717" s="1018"/>
      <c r="D717" s="1018"/>
      <c r="E717" s="1018"/>
      <c r="F717" s="1018"/>
      <c r="G717" s="1018"/>
      <c r="H717" s="1018"/>
      <c r="I717" s="1018"/>
      <c r="J717" s="1018"/>
      <c r="K717" s="1018"/>
      <c r="L717" s="1018"/>
      <c r="M717" s="1018"/>
      <c r="N717" s="1018"/>
      <c r="O717" s="19"/>
      <c r="P717" s="629">
        <f>+H709</f>
        <v>4.01</v>
      </c>
      <c r="Q717" s="17"/>
      <c r="R717" s="412" t="s">
        <v>361</v>
      </c>
      <c r="S717" s="625" t="s">
        <v>372</v>
      </c>
      <c r="T717" s="20"/>
      <c r="U717" s="20"/>
      <c r="V717" s="430"/>
      <c r="W717" s="14" t="s">
        <v>20</v>
      </c>
      <c r="X717" s="14">
        <f t="shared" ref="X717:X727" si="150">IF(S717="","",1)</f>
        <v>1</v>
      </c>
      <c r="Y717" s="14" t="str">
        <f t="shared" ref="Y717" si="151">IFERROR(IF(COUNT(T717:V717)=1,PRODUCT(T717:V717)*X717,""),"")</f>
        <v/>
      </c>
      <c r="Z717" s="14" t="str">
        <f t="shared" ref="Z717:Z723" si="152">IFERROR(IF(COUNT(T717:V717)=2,PRODUCT(T717:V717)*X717,""),"")</f>
        <v/>
      </c>
      <c r="AA717" s="15" t="str">
        <f t="shared" si="149"/>
        <v/>
      </c>
    </row>
    <row r="718" spans="2:27" ht="18" x14ac:dyDescent="0.25">
      <c r="B718" s="16"/>
      <c r="C718" s="1018"/>
      <c r="D718" s="1018"/>
      <c r="E718" s="1018"/>
      <c r="F718" s="1018"/>
      <c r="G718" s="1018"/>
      <c r="H718" s="1018"/>
      <c r="I718" s="1018"/>
      <c r="J718" s="1018"/>
      <c r="K718" s="1018"/>
      <c r="L718" s="1018"/>
      <c r="M718" s="1018"/>
      <c r="N718" s="1018"/>
      <c r="O718" s="19"/>
      <c r="P718" s="629">
        <f>+H709</f>
        <v>4.01</v>
      </c>
      <c r="Q718" s="17"/>
      <c r="R718" s="412"/>
      <c r="S718" s="628"/>
      <c r="T718" s="20"/>
      <c r="U718" s="20"/>
      <c r="V718" s="430"/>
      <c r="W718" s="14" t="str">
        <f t="shared" ref="W718:W723" si="153">IF(R718="","",1)</f>
        <v/>
      </c>
      <c r="X718" s="14" t="str">
        <f t="shared" si="150"/>
        <v/>
      </c>
      <c r="Y718" s="14" t="str">
        <f t="shared" ref="Y718:Y723" si="154">IF(T718="","",1)</f>
        <v/>
      </c>
      <c r="Z718" s="14" t="str">
        <f t="shared" si="152"/>
        <v/>
      </c>
      <c r="AA718" s="15" t="str">
        <f t="shared" si="149"/>
        <v/>
      </c>
    </row>
    <row r="719" spans="2:27" ht="18" x14ac:dyDescent="0.25">
      <c r="B719" s="16"/>
      <c r="C719" s="1018"/>
      <c r="D719" s="1018"/>
      <c r="E719" s="1018"/>
      <c r="F719" s="1018"/>
      <c r="G719" s="1018"/>
      <c r="H719" s="1018"/>
      <c r="I719" s="1018"/>
      <c r="J719" s="1018"/>
      <c r="K719" s="1018"/>
      <c r="L719" s="1018"/>
      <c r="M719" s="1018"/>
      <c r="N719" s="1018"/>
      <c r="O719" s="19"/>
      <c r="P719" s="629">
        <f>+H709</f>
        <v>4.01</v>
      </c>
      <c r="Q719" s="17"/>
      <c r="R719" s="412"/>
      <c r="S719" s="626"/>
      <c r="T719" s="20"/>
      <c r="U719" s="20"/>
      <c r="V719" s="430"/>
      <c r="W719" s="14" t="str">
        <f t="shared" si="153"/>
        <v/>
      </c>
      <c r="X719" s="14" t="str">
        <f t="shared" si="150"/>
        <v/>
      </c>
      <c r="Y719" s="14" t="str">
        <f t="shared" si="154"/>
        <v/>
      </c>
      <c r="Z719" s="14" t="str">
        <f t="shared" si="152"/>
        <v/>
      </c>
      <c r="AA719" s="15" t="str">
        <f t="shared" si="149"/>
        <v/>
      </c>
    </row>
    <row r="720" spans="2:27" ht="18" x14ac:dyDescent="0.25">
      <c r="B720" s="16"/>
      <c r="C720" s="1018"/>
      <c r="D720" s="1018"/>
      <c r="E720" s="1018"/>
      <c r="F720" s="1018"/>
      <c r="G720" s="1018"/>
      <c r="H720" s="1018"/>
      <c r="I720" s="1018"/>
      <c r="J720" s="1018"/>
      <c r="K720" s="1018"/>
      <c r="L720" s="1018"/>
      <c r="M720" s="1018"/>
      <c r="N720" s="1018"/>
      <c r="O720" s="19"/>
      <c r="P720" s="629">
        <f>+H709</f>
        <v>4.01</v>
      </c>
      <c r="Q720" s="17"/>
      <c r="R720" s="412"/>
      <c r="S720" s="625"/>
      <c r="T720" s="20"/>
      <c r="U720" s="20"/>
      <c r="V720" s="430"/>
      <c r="W720" s="14" t="str">
        <f t="shared" si="153"/>
        <v/>
      </c>
      <c r="X720" s="14" t="str">
        <f t="shared" si="150"/>
        <v/>
      </c>
      <c r="Y720" s="14" t="str">
        <f t="shared" si="154"/>
        <v/>
      </c>
      <c r="Z720" s="14" t="str">
        <f t="shared" si="152"/>
        <v/>
      </c>
      <c r="AA720" s="15" t="str">
        <f t="shared" si="149"/>
        <v/>
      </c>
    </row>
    <row r="721" spans="2:27" ht="18" x14ac:dyDescent="0.25">
      <c r="B721" s="16"/>
      <c r="C721" s="1018"/>
      <c r="D721" s="1018"/>
      <c r="E721" s="1018"/>
      <c r="F721" s="1018"/>
      <c r="G721" s="1018"/>
      <c r="H721" s="1018"/>
      <c r="I721" s="1018"/>
      <c r="J721" s="1018"/>
      <c r="K721" s="1018"/>
      <c r="L721" s="1018"/>
      <c r="M721" s="1018"/>
      <c r="N721" s="1018"/>
      <c r="O721" s="19"/>
      <c r="P721" s="629">
        <f>+H709</f>
        <v>4.01</v>
      </c>
      <c r="Q721" s="17"/>
      <c r="R721" s="412"/>
      <c r="S721" s="625"/>
      <c r="T721" s="20"/>
      <c r="U721" s="20"/>
      <c r="V721" s="430"/>
      <c r="W721" s="14" t="str">
        <f t="shared" si="153"/>
        <v/>
      </c>
      <c r="X721" s="14" t="str">
        <f t="shared" si="150"/>
        <v/>
      </c>
      <c r="Y721" s="14" t="str">
        <f t="shared" si="154"/>
        <v/>
      </c>
      <c r="Z721" s="14" t="str">
        <f t="shared" si="152"/>
        <v/>
      </c>
      <c r="AA721" s="15" t="str">
        <f t="shared" si="149"/>
        <v/>
      </c>
    </row>
    <row r="722" spans="2:27" ht="18" x14ac:dyDescent="0.25">
      <c r="B722" s="16"/>
      <c r="C722" s="1018"/>
      <c r="D722" s="1018"/>
      <c r="E722" s="1018"/>
      <c r="F722" s="1018"/>
      <c r="G722" s="1018"/>
      <c r="H722" s="1018"/>
      <c r="I722" s="1018"/>
      <c r="J722" s="1018"/>
      <c r="K722" s="1018"/>
      <c r="L722" s="1018"/>
      <c r="M722" s="1018"/>
      <c r="N722" s="1018"/>
      <c r="O722" s="19"/>
      <c r="P722" s="629">
        <f>+H709</f>
        <v>4.01</v>
      </c>
      <c r="Q722" s="17"/>
      <c r="R722" s="412"/>
      <c r="S722" s="625"/>
      <c r="T722" s="20"/>
      <c r="U722" s="20"/>
      <c r="V722" s="430"/>
      <c r="W722" s="14" t="str">
        <f t="shared" si="153"/>
        <v/>
      </c>
      <c r="X722" s="14" t="str">
        <f t="shared" si="150"/>
        <v/>
      </c>
      <c r="Y722" s="14" t="str">
        <f t="shared" si="154"/>
        <v/>
      </c>
      <c r="Z722" s="14" t="str">
        <f t="shared" si="152"/>
        <v/>
      </c>
      <c r="AA722" s="15" t="str">
        <f t="shared" si="149"/>
        <v/>
      </c>
    </row>
    <row r="723" spans="2:27" ht="18" x14ac:dyDescent="0.25">
      <c r="B723" s="16"/>
      <c r="C723" s="1018"/>
      <c r="D723" s="1018"/>
      <c r="E723" s="1018"/>
      <c r="F723" s="1018"/>
      <c r="G723" s="1018"/>
      <c r="H723" s="1018"/>
      <c r="I723" s="1018"/>
      <c r="J723" s="1018"/>
      <c r="K723" s="1018"/>
      <c r="L723" s="1018"/>
      <c r="M723" s="1018"/>
      <c r="N723" s="1018"/>
      <c r="O723" s="19"/>
      <c r="P723" s="629">
        <f>+H709</f>
        <v>4.01</v>
      </c>
      <c r="Q723" s="17"/>
      <c r="R723" s="412"/>
      <c r="S723" s="625"/>
      <c r="T723" s="20"/>
      <c r="U723" s="20"/>
      <c r="V723" s="430"/>
      <c r="W723" s="14" t="str">
        <f t="shared" si="153"/>
        <v/>
      </c>
      <c r="X723" s="14" t="str">
        <f t="shared" si="150"/>
        <v/>
      </c>
      <c r="Y723" s="14" t="str">
        <f t="shared" si="154"/>
        <v/>
      </c>
      <c r="Z723" s="14" t="str">
        <f t="shared" si="152"/>
        <v/>
      </c>
      <c r="AA723" s="15" t="str">
        <f t="shared" si="149"/>
        <v/>
      </c>
    </row>
    <row r="724" spans="2:27" ht="18" x14ac:dyDescent="0.25">
      <c r="B724" s="16"/>
      <c r="C724" s="1018"/>
      <c r="D724" s="1018"/>
      <c r="E724" s="1018"/>
      <c r="F724" s="1018"/>
      <c r="G724" s="1018"/>
      <c r="H724" s="1018"/>
      <c r="I724" s="1018"/>
      <c r="J724" s="1018"/>
      <c r="K724" s="1018"/>
      <c r="L724" s="1018"/>
      <c r="M724" s="1018"/>
      <c r="N724" s="1018"/>
      <c r="O724" s="19"/>
      <c r="P724" s="629">
        <f>+H709</f>
        <v>4.01</v>
      </c>
      <c r="Q724" s="17"/>
      <c r="R724" s="412"/>
      <c r="S724" s="625"/>
      <c r="T724" s="20"/>
      <c r="U724" s="20"/>
      <c r="V724" s="430"/>
      <c r="W724" s="14"/>
      <c r="X724" s="14"/>
      <c r="Y724" s="14"/>
      <c r="Z724" s="14"/>
      <c r="AA724" s="15" t="str">
        <f t="shared" si="149"/>
        <v/>
      </c>
    </row>
    <row r="725" spans="2:27" ht="18" x14ac:dyDescent="0.25">
      <c r="B725" s="16"/>
      <c r="C725" s="1018"/>
      <c r="D725" s="1018"/>
      <c r="E725" s="1018"/>
      <c r="F725" s="1018"/>
      <c r="G725" s="1018"/>
      <c r="H725" s="1018"/>
      <c r="I725" s="1018"/>
      <c r="J725" s="1018"/>
      <c r="K725" s="1018"/>
      <c r="L725" s="1018"/>
      <c r="M725" s="1018"/>
      <c r="N725" s="1018"/>
      <c r="O725" s="19"/>
      <c r="P725" s="629">
        <f>+H709</f>
        <v>4.01</v>
      </c>
      <c r="Q725" s="17"/>
      <c r="R725" s="412" t="s">
        <v>362</v>
      </c>
      <c r="S725" s="625" t="s">
        <v>372</v>
      </c>
      <c r="T725" s="20"/>
      <c r="U725" s="20"/>
      <c r="V725" s="430"/>
      <c r="W725" s="14" t="s">
        <v>20</v>
      </c>
      <c r="X725" s="14">
        <f t="shared" si="150"/>
        <v>1</v>
      </c>
      <c r="Y725" s="14" t="str">
        <f t="shared" ref="Y725:Y734" si="155">IFERROR(IF(COUNT(T725:V725)=1,PRODUCT(T725:V725)*X725,""),"")</f>
        <v/>
      </c>
      <c r="Z725" s="14" t="str">
        <f t="shared" ref="Z725:Z734" si="156">IFERROR(IF(COUNT(T725:V725)=2,PRODUCT(T725:V725)*X725,""),"")</f>
        <v/>
      </c>
      <c r="AA725" s="15" t="str">
        <f t="shared" si="149"/>
        <v/>
      </c>
    </row>
    <row r="726" spans="2:27" ht="18" x14ac:dyDescent="0.25">
      <c r="B726" s="16"/>
      <c r="C726" s="1018"/>
      <c r="D726" s="1018"/>
      <c r="E726" s="1018"/>
      <c r="F726" s="1018"/>
      <c r="G726" s="1018"/>
      <c r="H726" s="1018"/>
      <c r="I726" s="1018"/>
      <c r="J726" s="1018"/>
      <c r="K726" s="1018"/>
      <c r="L726" s="1018"/>
      <c r="M726" s="1018"/>
      <c r="N726" s="1018"/>
      <c r="O726" s="19"/>
      <c r="P726" s="629">
        <f>+H709</f>
        <v>4.01</v>
      </c>
      <c r="Q726" s="17"/>
      <c r="R726" s="412"/>
      <c r="S726" s="628"/>
      <c r="T726" s="20"/>
      <c r="U726" s="20"/>
      <c r="V726" s="430"/>
      <c r="W726" s="14" t="str">
        <f t="shared" ref="W726:W727" si="157">IF(R726="","",1)</f>
        <v/>
      </c>
      <c r="X726" s="14" t="str">
        <f t="shared" si="150"/>
        <v/>
      </c>
      <c r="Y726" s="14" t="str">
        <f t="shared" si="155"/>
        <v/>
      </c>
      <c r="Z726" s="14" t="str">
        <f t="shared" si="156"/>
        <v/>
      </c>
      <c r="AA726" s="15" t="str">
        <f t="shared" si="149"/>
        <v/>
      </c>
    </row>
    <row r="727" spans="2:27" ht="18" x14ac:dyDescent="0.25">
      <c r="B727" s="16"/>
      <c r="C727" s="1018"/>
      <c r="D727" s="1018"/>
      <c r="E727" s="1018"/>
      <c r="F727" s="1018"/>
      <c r="G727" s="1018"/>
      <c r="H727" s="1018"/>
      <c r="I727" s="1018"/>
      <c r="J727" s="1018"/>
      <c r="K727" s="1018"/>
      <c r="L727" s="1018"/>
      <c r="M727" s="1018"/>
      <c r="N727" s="1018"/>
      <c r="O727" s="19"/>
      <c r="P727" s="629">
        <f>+H709</f>
        <v>4.01</v>
      </c>
      <c r="Q727" s="17"/>
      <c r="R727" s="412"/>
      <c r="S727" s="626"/>
      <c r="T727" s="20"/>
      <c r="U727" s="20"/>
      <c r="V727" s="430"/>
      <c r="W727" s="14" t="str">
        <f t="shared" si="157"/>
        <v/>
      </c>
      <c r="X727" s="14" t="str">
        <f t="shared" si="150"/>
        <v/>
      </c>
      <c r="Y727" s="14" t="str">
        <f t="shared" si="155"/>
        <v/>
      </c>
      <c r="Z727" s="14" t="str">
        <f t="shared" si="156"/>
        <v/>
      </c>
      <c r="AA727" s="15" t="str">
        <f t="shared" si="149"/>
        <v/>
      </c>
    </row>
    <row r="728" spans="2:27" ht="18" x14ac:dyDescent="0.25">
      <c r="B728" s="16"/>
      <c r="C728" s="1018"/>
      <c r="D728" s="1018"/>
      <c r="E728" s="1018"/>
      <c r="F728" s="1018"/>
      <c r="G728" s="1018"/>
      <c r="H728" s="1018"/>
      <c r="I728" s="1018"/>
      <c r="J728" s="1018"/>
      <c r="K728" s="1018"/>
      <c r="L728" s="1018"/>
      <c r="M728" s="1018"/>
      <c r="N728" s="1018"/>
      <c r="O728" s="19"/>
      <c r="P728" s="629">
        <f>+H709</f>
        <v>4.01</v>
      </c>
      <c r="Q728" s="17"/>
      <c r="R728" s="412"/>
      <c r="S728" s="626"/>
      <c r="T728" s="20"/>
      <c r="U728" s="20"/>
      <c r="V728" s="20"/>
      <c r="W728" s="14" t="str">
        <f t="shared" ref="W728:W734" si="158">IF(COUNT(T728:V728)=1,"m",IF(COUNT(T728:V728)=2,"m2",IF(COUNT(T728:V728)=3,"m3","")))</f>
        <v/>
      </c>
      <c r="X728" s="14" t="str">
        <f t="shared" ref="X728:X734" si="159">IF(S728="","",1)</f>
        <v/>
      </c>
      <c r="Y728" s="14" t="str">
        <f t="shared" si="155"/>
        <v/>
      </c>
      <c r="Z728" s="14" t="str">
        <f t="shared" si="156"/>
        <v/>
      </c>
      <c r="AA728" s="15" t="str">
        <f t="shared" si="149"/>
        <v/>
      </c>
    </row>
    <row r="729" spans="2:27" ht="18" x14ac:dyDescent="0.25">
      <c r="B729" s="16"/>
      <c r="C729" s="1018"/>
      <c r="D729" s="1018"/>
      <c r="E729" s="1018"/>
      <c r="F729" s="1018"/>
      <c r="G729" s="1018"/>
      <c r="H729" s="1018"/>
      <c r="I729" s="1018"/>
      <c r="J729" s="1018"/>
      <c r="K729" s="1018"/>
      <c r="L729" s="1018"/>
      <c r="M729" s="1018"/>
      <c r="N729" s="1018"/>
      <c r="O729" s="19"/>
      <c r="P729" s="629">
        <f>+H709</f>
        <v>4.01</v>
      </c>
      <c r="Q729" s="17"/>
      <c r="R729" s="412"/>
      <c r="S729" s="626"/>
      <c r="T729" s="20"/>
      <c r="U729" s="20"/>
      <c r="V729" s="430"/>
      <c r="W729" s="14" t="str">
        <f t="shared" si="158"/>
        <v/>
      </c>
      <c r="X729" s="14" t="str">
        <f t="shared" si="159"/>
        <v/>
      </c>
      <c r="Y729" s="14" t="str">
        <f t="shared" si="155"/>
        <v/>
      </c>
      <c r="Z729" s="14" t="str">
        <f t="shared" si="156"/>
        <v/>
      </c>
      <c r="AA729" s="15" t="str">
        <f t="shared" si="149"/>
        <v/>
      </c>
    </row>
    <row r="730" spans="2:27" ht="18" x14ac:dyDescent="0.25">
      <c r="B730" s="16"/>
      <c r="C730" s="1018"/>
      <c r="D730" s="1018"/>
      <c r="E730" s="1018"/>
      <c r="F730" s="1018"/>
      <c r="G730" s="1018"/>
      <c r="H730" s="1018"/>
      <c r="I730" s="1018"/>
      <c r="J730" s="1018"/>
      <c r="K730" s="1018"/>
      <c r="L730" s="1018"/>
      <c r="M730" s="1018"/>
      <c r="N730" s="1018"/>
      <c r="O730" s="19"/>
      <c r="P730" s="629">
        <f>+H709</f>
        <v>4.01</v>
      </c>
      <c r="Q730" s="17"/>
      <c r="R730" s="412"/>
      <c r="S730" s="626"/>
      <c r="T730" s="20"/>
      <c r="U730" s="20"/>
      <c r="V730" s="430"/>
      <c r="W730" s="14" t="str">
        <f t="shared" si="158"/>
        <v/>
      </c>
      <c r="X730" s="14" t="str">
        <f t="shared" si="159"/>
        <v/>
      </c>
      <c r="Y730" s="14" t="str">
        <f t="shared" si="155"/>
        <v/>
      </c>
      <c r="Z730" s="14" t="str">
        <f t="shared" si="156"/>
        <v/>
      </c>
      <c r="AA730" s="15" t="str">
        <f t="shared" si="149"/>
        <v/>
      </c>
    </row>
    <row r="731" spans="2:27" ht="18" x14ac:dyDescent="0.25">
      <c r="B731" s="16"/>
      <c r="C731" s="1018"/>
      <c r="D731" s="1018"/>
      <c r="E731" s="1018"/>
      <c r="F731" s="1018"/>
      <c r="G731" s="1018"/>
      <c r="H731" s="1018"/>
      <c r="I731" s="1018"/>
      <c r="J731" s="1018"/>
      <c r="K731" s="1018"/>
      <c r="L731" s="1018"/>
      <c r="M731" s="1018"/>
      <c r="N731" s="1018"/>
      <c r="O731" s="19"/>
      <c r="P731" s="629">
        <f>+H709</f>
        <v>4.01</v>
      </c>
      <c r="Q731" s="17"/>
      <c r="R731" s="21"/>
      <c r="S731" s="626"/>
      <c r="T731" s="20"/>
      <c r="U731" s="20"/>
      <c r="V731" s="430"/>
      <c r="W731" s="14" t="str">
        <f t="shared" si="158"/>
        <v/>
      </c>
      <c r="X731" s="14" t="str">
        <f t="shared" si="159"/>
        <v/>
      </c>
      <c r="Y731" s="14" t="str">
        <f t="shared" si="155"/>
        <v/>
      </c>
      <c r="Z731" s="14" t="str">
        <f t="shared" si="156"/>
        <v/>
      </c>
      <c r="AA731" s="15" t="str">
        <f t="shared" si="149"/>
        <v/>
      </c>
    </row>
    <row r="732" spans="2:27" ht="18" x14ac:dyDescent="0.25">
      <c r="B732" s="16"/>
      <c r="C732" s="1018"/>
      <c r="D732" s="1018"/>
      <c r="E732" s="1018"/>
      <c r="F732" s="1018"/>
      <c r="G732" s="1018"/>
      <c r="H732" s="1018"/>
      <c r="I732" s="1018"/>
      <c r="J732" s="1018"/>
      <c r="K732" s="1018"/>
      <c r="L732" s="1018"/>
      <c r="M732" s="1018"/>
      <c r="N732" s="1018"/>
      <c r="O732" s="19"/>
      <c r="P732" s="629">
        <f>+H709</f>
        <v>4.01</v>
      </c>
      <c r="Q732" s="17"/>
      <c r="R732" s="26"/>
      <c r="S732" s="626"/>
      <c r="T732" s="20"/>
      <c r="U732" s="20"/>
      <c r="V732" s="430"/>
      <c r="W732" s="14" t="str">
        <f t="shared" si="158"/>
        <v/>
      </c>
      <c r="X732" s="14" t="str">
        <f t="shared" si="159"/>
        <v/>
      </c>
      <c r="Y732" s="14" t="str">
        <f t="shared" si="155"/>
        <v/>
      </c>
      <c r="Z732" s="14" t="str">
        <f t="shared" si="156"/>
        <v/>
      </c>
      <c r="AA732" s="15" t="str">
        <f t="shared" si="149"/>
        <v/>
      </c>
    </row>
    <row r="733" spans="2:27" ht="18" x14ac:dyDescent="0.25">
      <c r="B733" s="16"/>
      <c r="C733" s="1018"/>
      <c r="D733" s="1018"/>
      <c r="E733" s="1018"/>
      <c r="F733" s="1018"/>
      <c r="G733" s="1018"/>
      <c r="H733" s="1018"/>
      <c r="I733" s="1018"/>
      <c r="J733" s="1018"/>
      <c r="K733" s="1018"/>
      <c r="L733" s="1018"/>
      <c r="M733" s="1018"/>
      <c r="N733" s="1018"/>
      <c r="O733" s="19"/>
      <c r="P733" s="629">
        <f>+H709</f>
        <v>4.01</v>
      </c>
      <c r="Q733" s="17"/>
      <c r="R733" s="26"/>
      <c r="S733" s="626"/>
      <c r="T733" s="20"/>
      <c r="U733" s="20"/>
      <c r="V733" s="430"/>
      <c r="W733" s="14" t="str">
        <f t="shared" si="158"/>
        <v/>
      </c>
      <c r="X733" s="14" t="str">
        <f t="shared" si="159"/>
        <v/>
      </c>
      <c r="Y733" s="14" t="str">
        <f t="shared" si="155"/>
        <v/>
      </c>
      <c r="Z733" s="14" t="str">
        <f t="shared" si="156"/>
        <v/>
      </c>
      <c r="AA733" s="15" t="str">
        <f t="shared" si="149"/>
        <v/>
      </c>
    </row>
    <row r="734" spans="2:27" ht="18.75" thickBot="1" x14ac:dyDescent="0.3">
      <c r="B734" s="27"/>
      <c r="C734" s="1019"/>
      <c r="D734" s="1019"/>
      <c r="E734" s="1019"/>
      <c r="F734" s="1019"/>
      <c r="G734" s="1019"/>
      <c r="H734" s="1019"/>
      <c r="I734" s="1019"/>
      <c r="J734" s="1019"/>
      <c r="K734" s="1019"/>
      <c r="L734" s="1019"/>
      <c r="M734" s="1019"/>
      <c r="N734" s="1019"/>
      <c r="O734" s="30"/>
      <c r="P734" s="629">
        <f>+H709</f>
        <v>4.01</v>
      </c>
      <c r="Q734" s="17"/>
      <c r="R734" s="630"/>
      <c r="S734" s="636"/>
      <c r="T734" s="33"/>
      <c r="U734" s="33"/>
      <c r="V734" s="631"/>
      <c r="W734" s="34" t="str">
        <f t="shared" si="158"/>
        <v/>
      </c>
      <c r="X734" s="34" t="str">
        <f t="shared" si="159"/>
        <v/>
      </c>
      <c r="Y734" s="14" t="str">
        <f t="shared" si="155"/>
        <v/>
      </c>
      <c r="Z734" s="14" t="str">
        <f t="shared" si="156"/>
        <v/>
      </c>
      <c r="AA734" s="15" t="str">
        <f t="shared" si="149"/>
        <v/>
      </c>
    </row>
    <row r="735" spans="2:27" ht="18.75" thickBot="1" x14ac:dyDescent="0.3">
      <c r="B735" s="786"/>
      <c r="C735" s="787"/>
      <c r="D735" s="787"/>
      <c r="E735" s="787"/>
      <c r="F735" s="787"/>
      <c r="G735" s="787"/>
      <c r="H735" s="787"/>
      <c r="I735" s="787"/>
      <c r="J735" s="787"/>
      <c r="K735" s="787"/>
      <c r="L735" s="787"/>
      <c r="M735" s="787"/>
      <c r="N735" s="787"/>
      <c r="O735" s="787"/>
      <c r="P735" s="428"/>
      <c r="Q735" s="629">
        <f>+H709</f>
        <v>4.01</v>
      </c>
      <c r="R735" s="1033" t="s">
        <v>58</v>
      </c>
      <c r="S735" s="1034"/>
      <c r="T735" s="1035"/>
      <c r="U735" s="1024" t="s">
        <v>53</v>
      </c>
      <c r="V735" s="1025"/>
      <c r="W735" s="1025"/>
      <c r="X735" s="1036"/>
      <c r="Y735" s="36"/>
      <c r="Z735" s="37"/>
      <c r="AA735" s="38">
        <f>SUM(X712:X734)</f>
        <v>3</v>
      </c>
    </row>
    <row r="736" spans="2:27" ht="17.25" thickBot="1" x14ac:dyDescent="0.3">
      <c r="B736" s="792" t="s">
        <v>59</v>
      </c>
      <c r="C736" s="793"/>
      <c r="D736" s="793"/>
      <c r="E736" s="793"/>
      <c r="F736" s="793"/>
      <c r="G736" s="793"/>
      <c r="H736" s="793"/>
      <c r="I736" s="794"/>
      <c r="J736" s="792" t="s">
        <v>60</v>
      </c>
      <c r="K736" s="793"/>
      <c r="L736" s="793"/>
      <c r="M736" s="793"/>
      <c r="N736" s="793"/>
      <c r="O736" s="793"/>
      <c r="P736" s="793"/>
      <c r="Q736" s="793"/>
      <c r="R736" s="794"/>
      <c r="S736" s="634"/>
      <c r="T736" s="39"/>
      <c r="U736" s="40"/>
      <c r="V736" s="40"/>
      <c r="W736" s="40"/>
      <c r="X736" s="40"/>
      <c r="Y736" s="40"/>
      <c r="Z736" s="40"/>
      <c r="AA736" s="41"/>
    </row>
    <row r="737" spans="2:27" ht="21" thickBot="1" x14ac:dyDescent="0.3">
      <c r="B737" s="795"/>
      <c r="C737" s="787"/>
      <c r="D737" s="787"/>
      <c r="E737" s="787"/>
      <c r="F737" s="787"/>
      <c r="G737" s="787"/>
      <c r="H737" s="787"/>
      <c r="I737" s="796"/>
      <c r="J737" s="795"/>
      <c r="K737" s="787"/>
      <c r="L737" s="787"/>
      <c r="M737" s="787"/>
      <c r="N737" s="787"/>
      <c r="O737" s="787"/>
      <c r="P737" s="787"/>
      <c r="Q737" s="787"/>
      <c r="R737" s="796"/>
      <c r="S737" s="635"/>
      <c r="T737" s="797" t="s">
        <v>61</v>
      </c>
      <c r="U737" s="798"/>
      <c r="V737" s="798"/>
      <c r="W737" s="798"/>
      <c r="X737" s="798"/>
      <c r="Y737" s="798"/>
      <c r="Z737" s="799"/>
      <c r="AA737" s="42">
        <f>AA735</f>
        <v>3</v>
      </c>
    </row>
    <row r="739" spans="2:27" ht="15.75" thickBot="1" x14ac:dyDescent="0.3"/>
    <row r="740" spans="2:27" x14ac:dyDescent="0.25">
      <c r="B740" s="800" t="e" vm="4">
        <v>#VALUE!</v>
      </c>
      <c r="C740" s="793"/>
      <c r="D740" s="793"/>
      <c r="E740" s="793"/>
      <c r="F740" s="793"/>
      <c r="G740" s="803" t="s">
        <v>42</v>
      </c>
      <c r="H740" s="793"/>
      <c r="I740" s="793"/>
      <c r="J740" s="793"/>
      <c r="K740" s="793"/>
      <c r="L740" s="793"/>
      <c r="M740" s="793"/>
      <c r="N740" s="793"/>
      <c r="O740" s="793"/>
      <c r="P740" s="793"/>
      <c r="Q740" s="793"/>
      <c r="R740" s="793"/>
      <c r="S740" s="793"/>
      <c r="T740" s="793"/>
      <c r="U740" s="804" t="s">
        <v>1</v>
      </c>
      <c r="V740" s="805"/>
      <c r="W740" s="805"/>
      <c r="X740" s="806"/>
      <c r="Y740" s="807" t="s">
        <v>43</v>
      </c>
      <c r="Z740" s="805"/>
      <c r="AA740" s="808"/>
    </row>
    <row r="741" spans="2:27" x14ac:dyDescent="0.25">
      <c r="B741" s="801"/>
      <c r="C741" s="802"/>
      <c r="D741" s="802"/>
      <c r="E741" s="802"/>
      <c r="F741" s="802"/>
      <c r="G741" s="801"/>
      <c r="H741" s="802"/>
      <c r="I741" s="802"/>
      <c r="J741" s="802"/>
      <c r="K741" s="802"/>
      <c r="L741" s="802"/>
      <c r="M741" s="802"/>
      <c r="N741" s="802"/>
      <c r="O741" s="802"/>
      <c r="P741" s="802"/>
      <c r="Q741" s="802"/>
      <c r="R741" s="802"/>
      <c r="S741" s="802"/>
      <c r="T741" s="802"/>
      <c r="U741" s="809" t="s">
        <v>3</v>
      </c>
      <c r="V741" s="810"/>
      <c r="W741" s="810"/>
      <c r="X741" s="811"/>
      <c r="Y741" s="812">
        <v>1</v>
      </c>
      <c r="Z741" s="810"/>
      <c r="AA741" s="813"/>
    </row>
    <row r="742" spans="2:27" ht="15.75" thickBot="1" x14ac:dyDescent="0.3">
      <c r="B742" s="795"/>
      <c r="C742" s="787"/>
      <c r="D742" s="787"/>
      <c r="E742" s="787"/>
      <c r="F742" s="787"/>
      <c r="G742" s="795"/>
      <c r="H742" s="787"/>
      <c r="I742" s="787"/>
      <c r="J742" s="787"/>
      <c r="K742" s="787"/>
      <c r="L742" s="787"/>
      <c r="M742" s="787"/>
      <c r="N742" s="787"/>
      <c r="O742" s="787"/>
      <c r="P742" s="787"/>
      <c r="Q742" s="787"/>
      <c r="R742" s="787"/>
      <c r="S742" s="787"/>
      <c r="T742" s="787"/>
      <c r="U742" s="814" t="s">
        <v>4</v>
      </c>
      <c r="V742" s="815"/>
      <c r="W742" s="815"/>
      <c r="X742" s="816"/>
      <c r="Y742" s="817">
        <v>44236</v>
      </c>
      <c r="Z742" s="818"/>
      <c r="AA742" s="819"/>
    </row>
    <row r="743" spans="2:27" ht="15" customHeight="1" x14ac:dyDescent="0.25">
      <c r="B743" s="820" t="s">
        <v>44</v>
      </c>
      <c r="C743" s="793"/>
      <c r="D743" s="793"/>
      <c r="E743" s="793"/>
      <c r="F743" s="794"/>
      <c r="G743"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743" s="822"/>
      <c r="I743" s="822"/>
      <c r="J743" s="822"/>
      <c r="K743" s="822"/>
      <c r="L743" s="822"/>
      <c r="M743" s="822"/>
      <c r="N743" s="822"/>
      <c r="O743" s="822"/>
      <c r="P743" s="822"/>
      <c r="Q743" s="822"/>
      <c r="R743" s="822"/>
      <c r="S743" s="822"/>
      <c r="T743" s="822"/>
      <c r="U743" s="822"/>
      <c r="V743" s="822"/>
      <c r="W743" s="822"/>
      <c r="X743" s="822"/>
      <c r="Y743" s="822"/>
      <c r="Z743" s="822"/>
      <c r="AA743" s="823"/>
    </row>
    <row r="744" spans="2:27" ht="15.75" customHeight="1" thickBot="1" x14ac:dyDescent="0.3">
      <c r="B744" s="795"/>
      <c r="C744" s="787"/>
      <c r="D744" s="787"/>
      <c r="E744" s="787"/>
      <c r="F744" s="796"/>
      <c r="G744" s="824"/>
      <c r="H744" s="825"/>
      <c r="I744" s="825"/>
      <c r="J744" s="825"/>
      <c r="K744" s="825"/>
      <c r="L744" s="825"/>
      <c r="M744" s="825"/>
      <c r="N744" s="825"/>
      <c r="O744" s="825"/>
      <c r="P744" s="825"/>
      <c r="Q744" s="825"/>
      <c r="R744" s="825"/>
      <c r="S744" s="825"/>
      <c r="T744" s="825"/>
      <c r="U744" s="825"/>
      <c r="V744" s="825"/>
      <c r="W744" s="825"/>
      <c r="X744" s="825"/>
      <c r="Y744" s="825"/>
      <c r="Z744" s="825"/>
      <c r="AA744" s="826"/>
    </row>
    <row r="745" spans="2:27" ht="18.75" thickBot="1" x14ac:dyDescent="0.3">
      <c r="B745" s="827" t="s">
        <v>46</v>
      </c>
      <c r="C745" s="798"/>
      <c r="D745" s="798"/>
      <c r="E745" s="798"/>
      <c r="F745" s="798"/>
      <c r="G745" s="798"/>
      <c r="H745" s="822" t="s">
        <v>47</v>
      </c>
      <c r="I745" s="793"/>
      <c r="J745" s="828"/>
      <c r="K745" s="798"/>
      <c r="L745" s="798"/>
      <c r="M745" s="798"/>
      <c r="N745" s="798"/>
      <c r="O745" s="798"/>
      <c r="P745" s="622"/>
      <c r="Q745" s="622"/>
      <c r="R745" s="828" t="s">
        <v>48</v>
      </c>
      <c r="S745" s="828"/>
      <c r="T745" s="798"/>
      <c r="U745" s="798"/>
      <c r="V745" s="798"/>
      <c r="W745" s="798"/>
      <c r="X745" s="798"/>
      <c r="Y745" s="798"/>
      <c r="Z745" s="798"/>
      <c r="AA745" s="799"/>
    </row>
    <row r="746" spans="2:27" ht="34.5" customHeight="1" thickBot="1" x14ac:dyDescent="0.3">
      <c r="B746" s="829">
        <f>PRESUPUESTO!$B$34</f>
        <v>4</v>
      </c>
      <c r="C746" s="793"/>
      <c r="D746" s="793"/>
      <c r="E746" s="793"/>
      <c r="F746" s="793"/>
      <c r="G746" s="793"/>
      <c r="H746" s="830">
        <f>PRESUPUESTO!B36</f>
        <v>4.0199999999999996</v>
      </c>
      <c r="I746" s="831"/>
      <c r="J746" s="832" t="str">
        <f>PRESUPUESTO!$F$34</f>
        <v>HIDROSANITARIOS</v>
      </c>
      <c r="K746" s="798"/>
      <c r="L746" s="798"/>
      <c r="M746" s="798"/>
      <c r="N746" s="798"/>
      <c r="O746" s="799"/>
      <c r="P746" s="621"/>
      <c r="Q746" s="621"/>
      <c r="R746" s="833" t="str">
        <f>PRESUPUESTO!F36</f>
        <v>Suministro e instalación de orinal institucional con fluxometro blanco tipo Gotta o similar incluye Grifería y accesorios.</v>
      </c>
      <c r="S746" s="1020"/>
      <c r="T746" s="793"/>
      <c r="U746" s="793"/>
      <c r="V746" s="793"/>
      <c r="W746" s="793"/>
      <c r="X746" s="793"/>
      <c r="Y746" s="793"/>
      <c r="Z746" s="793"/>
      <c r="AA746" s="794"/>
    </row>
    <row r="747" spans="2:27" ht="18.75" customHeight="1" thickBot="1" x14ac:dyDescent="0.3">
      <c r="B747" s="821" t="s">
        <v>49</v>
      </c>
      <c r="C747" s="834"/>
      <c r="D747" s="834"/>
      <c r="E747" s="834"/>
      <c r="F747" s="834"/>
      <c r="G747" s="834"/>
      <c r="H747" s="835"/>
      <c r="I747" s="835"/>
      <c r="J747" s="834"/>
      <c r="K747" s="834"/>
      <c r="L747" s="834"/>
      <c r="M747" s="834"/>
      <c r="N747" s="834"/>
      <c r="O747" s="834"/>
      <c r="P747" s="623"/>
      <c r="Q747" s="623"/>
      <c r="R747" s="1037" t="s">
        <v>50</v>
      </c>
      <c r="S747" s="1021" t="s">
        <v>532</v>
      </c>
      <c r="T747" s="1039" t="s">
        <v>51</v>
      </c>
      <c r="U747" s="1040"/>
      <c r="V747" s="1041"/>
      <c r="W747" s="1042" t="s">
        <v>20</v>
      </c>
      <c r="X747" s="844" t="s">
        <v>52</v>
      </c>
      <c r="Y747" s="846" t="s">
        <v>53</v>
      </c>
      <c r="Z747" s="1045"/>
      <c r="AA747" s="1046"/>
    </row>
    <row r="748" spans="2:27" ht="26.25" thickBot="1" x14ac:dyDescent="0.3">
      <c r="B748" s="836"/>
      <c r="C748" s="835"/>
      <c r="D748" s="835"/>
      <c r="E748" s="835"/>
      <c r="F748" s="835"/>
      <c r="G748" s="835"/>
      <c r="H748" s="835"/>
      <c r="I748" s="835"/>
      <c r="J748" s="835"/>
      <c r="K748" s="835"/>
      <c r="L748" s="835"/>
      <c r="M748" s="835"/>
      <c r="N748" s="835"/>
      <c r="O748" s="835"/>
      <c r="P748" s="623"/>
      <c r="Q748" s="623"/>
      <c r="R748" s="1038"/>
      <c r="S748" s="1032"/>
      <c r="T748" s="4" t="s">
        <v>54</v>
      </c>
      <c r="U748" s="5" t="s">
        <v>55</v>
      </c>
      <c r="V748" s="6" t="s">
        <v>56</v>
      </c>
      <c r="W748" s="1043"/>
      <c r="X748" s="1044"/>
      <c r="Y748" s="7" t="s">
        <v>57</v>
      </c>
      <c r="Z748" s="8" t="s">
        <v>21</v>
      </c>
      <c r="AA748" s="9" t="s">
        <v>22</v>
      </c>
    </row>
    <row r="749" spans="2:27" ht="18" x14ac:dyDescent="0.25">
      <c r="B749" s="10"/>
      <c r="C749" s="1017" t="e" vm="17">
        <v>#VALUE!</v>
      </c>
      <c r="D749" s="1017"/>
      <c r="E749" s="1017"/>
      <c r="F749" s="1017"/>
      <c r="G749" s="1017"/>
      <c r="H749" s="1017"/>
      <c r="I749" s="1017" t="e" vm="18">
        <v>#VALUE!</v>
      </c>
      <c r="J749" s="1017"/>
      <c r="K749" s="1017"/>
      <c r="L749" s="1017"/>
      <c r="M749" s="1017"/>
      <c r="N749" s="1017"/>
      <c r="O749" s="12"/>
      <c r="P749" s="629">
        <f>+H746</f>
        <v>4.0199999999999996</v>
      </c>
      <c r="Q749" s="17"/>
      <c r="R749" s="412" t="s">
        <v>356</v>
      </c>
      <c r="S749" s="625" t="s">
        <v>372</v>
      </c>
      <c r="T749" s="14"/>
      <c r="U749" s="14"/>
      <c r="V749" s="14"/>
      <c r="W749" s="14" t="s">
        <v>20</v>
      </c>
      <c r="X749" s="14">
        <f t="shared" ref="X749:X752" si="160">IF(S749="","",1)</f>
        <v>1</v>
      </c>
      <c r="Y749" s="14" t="str">
        <f>IFERROR(IF(COUNT(T749:V749)=1,PRODUCT(T749:V749)*X749,""),"")</f>
        <v/>
      </c>
      <c r="Z749" s="14" t="str">
        <f>IFERROR(IF(COUNT(T749:V749)=2,PRODUCT(T749:V749)*X749,""),"")</f>
        <v/>
      </c>
      <c r="AA749" s="15" t="str">
        <f>IFERROR(IF(COUNT(T749:V749)=3,PRODUCT(T749:V749)*X749,""),"")</f>
        <v/>
      </c>
    </row>
    <row r="750" spans="2:27" ht="18" x14ac:dyDescent="0.25">
      <c r="B750" s="16"/>
      <c r="C750" s="1018"/>
      <c r="D750" s="1018"/>
      <c r="E750" s="1018"/>
      <c r="F750" s="1018"/>
      <c r="G750" s="1018"/>
      <c r="H750" s="1018"/>
      <c r="I750" s="1018"/>
      <c r="J750" s="1018"/>
      <c r="K750" s="1018"/>
      <c r="L750" s="1018"/>
      <c r="M750" s="1018"/>
      <c r="N750" s="1018"/>
      <c r="O750" s="19"/>
      <c r="P750" s="629">
        <f>+H746</f>
        <v>4.0199999999999996</v>
      </c>
      <c r="Q750" s="17"/>
      <c r="R750" s="412"/>
      <c r="S750" s="625"/>
      <c r="T750" s="20"/>
      <c r="U750" s="20"/>
      <c r="V750" s="430"/>
      <c r="W750" s="14" t="str">
        <f t="shared" ref="W750:W752" si="161">IF(R750="","",1)</f>
        <v/>
      </c>
      <c r="X750" s="14" t="str">
        <f t="shared" si="160"/>
        <v/>
      </c>
      <c r="Y750" s="14" t="str">
        <f t="shared" ref="Y750:Y752" si="162">IFERROR(IF(COUNT(T750:V750)=1,PRODUCT(T750:V750)*X750,""),"")</f>
        <v/>
      </c>
      <c r="Z750" s="14" t="str">
        <f t="shared" ref="Z750:Z752" si="163">IFERROR(IF(COUNT(T750:V750)=2,PRODUCT(T750:V750)*X750,""),"")</f>
        <v/>
      </c>
      <c r="AA750" s="15" t="str">
        <f t="shared" ref="AA750:AA771" si="164">IFERROR(IF(COUNT(T750:V750)=3,PRODUCT(T750:V750)*X750,""),"")</f>
        <v/>
      </c>
    </row>
    <row r="751" spans="2:27" ht="18" x14ac:dyDescent="0.25">
      <c r="B751" s="16"/>
      <c r="C751" s="1018"/>
      <c r="D751" s="1018"/>
      <c r="E751" s="1018"/>
      <c r="F751" s="1018"/>
      <c r="G751" s="1018"/>
      <c r="H751" s="1018"/>
      <c r="I751" s="1018"/>
      <c r="J751" s="1018"/>
      <c r="K751" s="1018"/>
      <c r="L751" s="1018"/>
      <c r="M751" s="1018"/>
      <c r="N751" s="1018"/>
      <c r="O751" s="19"/>
      <c r="P751" s="629">
        <f>+H746</f>
        <v>4.0199999999999996</v>
      </c>
      <c r="Q751" s="17"/>
      <c r="R751" s="412"/>
      <c r="S751" s="625"/>
      <c r="T751" s="20"/>
      <c r="U751" s="20"/>
      <c r="V751" s="430"/>
      <c r="W751" s="14" t="str">
        <f t="shared" si="161"/>
        <v/>
      </c>
      <c r="X751" s="14" t="str">
        <f t="shared" si="160"/>
        <v/>
      </c>
      <c r="Y751" s="14" t="str">
        <f t="shared" si="162"/>
        <v/>
      </c>
      <c r="Z751" s="14" t="str">
        <f t="shared" si="163"/>
        <v/>
      </c>
      <c r="AA751" s="15" t="str">
        <f t="shared" si="164"/>
        <v/>
      </c>
    </row>
    <row r="752" spans="2:27" ht="18" x14ac:dyDescent="0.25">
      <c r="B752" s="16"/>
      <c r="C752" s="1018"/>
      <c r="D752" s="1018"/>
      <c r="E752" s="1018"/>
      <c r="F752" s="1018"/>
      <c r="G752" s="1018"/>
      <c r="H752" s="1018"/>
      <c r="I752" s="1018"/>
      <c r="J752" s="1018"/>
      <c r="K752" s="1018"/>
      <c r="L752" s="1018"/>
      <c r="M752" s="1018"/>
      <c r="N752" s="1018"/>
      <c r="O752" s="19"/>
      <c r="P752" s="629">
        <f>+H746</f>
        <v>4.0199999999999996</v>
      </c>
      <c r="Q752" s="17"/>
      <c r="R752" s="412"/>
      <c r="S752" s="626"/>
      <c r="T752" s="20"/>
      <c r="U752" s="20"/>
      <c r="V752" s="430"/>
      <c r="W752" s="14" t="str">
        <f t="shared" si="161"/>
        <v/>
      </c>
      <c r="X752" s="14" t="str">
        <f t="shared" si="160"/>
        <v/>
      </c>
      <c r="Y752" s="14" t="str">
        <f t="shared" si="162"/>
        <v/>
      </c>
      <c r="Z752" s="14" t="str">
        <f t="shared" si="163"/>
        <v/>
      </c>
      <c r="AA752" s="15" t="str">
        <f t="shared" si="164"/>
        <v/>
      </c>
    </row>
    <row r="753" spans="2:27" ht="18" x14ac:dyDescent="0.25">
      <c r="B753" s="16"/>
      <c r="C753" s="1018"/>
      <c r="D753" s="1018"/>
      <c r="E753" s="1018"/>
      <c r="F753" s="1018"/>
      <c r="G753" s="1018"/>
      <c r="H753" s="1018"/>
      <c r="I753" s="1018"/>
      <c r="J753" s="1018"/>
      <c r="K753" s="1018"/>
      <c r="L753" s="1018"/>
      <c r="M753" s="1018"/>
      <c r="N753" s="1018"/>
      <c r="O753" s="19"/>
      <c r="P753" s="629">
        <f>+H746</f>
        <v>4.0199999999999996</v>
      </c>
      <c r="Q753" s="17"/>
      <c r="R753" s="412"/>
      <c r="S753" s="625"/>
      <c r="T753" s="20"/>
      <c r="U753" s="20"/>
      <c r="V753" s="430"/>
      <c r="W753" s="14"/>
      <c r="X753" s="14"/>
      <c r="Y753" s="14"/>
      <c r="Z753" s="14"/>
      <c r="AA753" s="15" t="str">
        <f t="shared" si="164"/>
        <v/>
      </c>
    </row>
    <row r="754" spans="2:27" ht="18" x14ac:dyDescent="0.25">
      <c r="B754" s="22"/>
      <c r="C754" s="1018"/>
      <c r="D754" s="1018"/>
      <c r="E754" s="1018"/>
      <c r="F754" s="1018"/>
      <c r="G754" s="1018"/>
      <c r="H754" s="1018"/>
      <c r="I754" s="1018"/>
      <c r="J754" s="1018"/>
      <c r="K754" s="1018"/>
      <c r="L754" s="1018"/>
      <c r="M754" s="1018"/>
      <c r="N754" s="1018"/>
      <c r="O754" s="19"/>
      <c r="P754" s="629">
        <f>+H746</f>
        <v>4.0199999999999996</v>
      </c>
      <c r="Q754" s="17"/>
      <c r="R754" s="412" t="s">
        <v>361</v>
      </c>
      <c r="S754" s="625" t="s">
        <v>372</v>
      </c>
      <c r="T754" s="20"/>
      <c r="U754" s="20"/>
      <c r="V754" s="430"/>
      <c r="W754" s="14" t="s">
        <v>20</v>
      </c>
      <c r="X754" s="14">
        <f t="shared" ref="X754:X760" si="165">IF(S754="","",1)</f>
        <v>1</v>
      </c>
      <c r="Y754" s="14" t="str">
        <f t="shared" ref="Y754" si="166">IFERROR(IF(COUNT(T754:V754)=1,PRODUCT(T754:V754)*X754,""),"")</f>
        <v/>
      </c>
      <c r="Z754" s="14" t="str">
        <f t="shared" ref="Z754:Z760" si="167">IFERROR(IF(COUNT(T754:V754)=2,PRODUCT(T754:V754)*X754,""),"")</f>
        <v/>
      </c>
      <c r="AA754" s="15" t="str">
        <f t="shared" si="164"/>
        <v/>
      </c>
    </row>
    <row r="755" spans="2:27" ht="18" x14ac:dyDescent="0.25">
      <c r="B755" s="16"/>
      <c r="C755" s="1018"/>
      <c r="D755" s="1018"/>
      <c r="E755" s="1018"/>
      <c r="F755" s="1018"/>
      <c r="G755" s="1018"/>
      <c r="H755" s="1018"/>
      <c r="I755" s="1018"/>
      <c r="J755" s="1018"/>
      <c r="K755" s="1018"/>
      <c r="L755" s="1018"/>
      <c r="M755" s="1018"/>
      <c r="N755" s="1018"/>
      <c r="O755" s="19"/>
      <c r="P755" s="629">
        <f>+H746</f>
        <v>4.0199999999999996</v>
      </c>
      <c r="Q755" s="17"/>
      <c r="R755" s="412"/>
      <c r="S755" s="628"/>
      <c r="T755" s="20"/>
      <c r="U755" s="20"/>
      <c r="V755" s="430"/>
      <c r="W755" s="14" t="str">
        <f t="shared" ref="W755:W760" si="168">IF(R755="","",1)</f>
        <v/>
      </c>
      <c r="X755" s="14" t="str">
        <f t="shared" si="165"/>
        <v/>
      </c>
      <c r="Y755" s="14" t="str">
        <f t="shared" ref="Y755:Y760" si="169">IF(T755="","",1)</f>
        <v/>
      </c>
      <c r="Z755" s="14" t="str">
        <f t="shared" si="167"/>
        <v/>
      </c>
      <c r="AA755" s="15" t="str">
        <f t="shared" si="164"/>
        <v/>
      </c>
    </row>
    <row r="756" spans="2:27" ht="18" x14ac:dyDescent="0.25">
      <c r="B756" s="16"/>
      <c r="C756" s="1018"/>
      <c r="D756" s="1018"/>
      <c r="E756" s="1018"/>
      <c r="F756" s="1018"/>
      <c r="G756" s="1018"/>
      <c r="H756" s="1018"/>
      <c r="I756" s="1018"/>
      <c r="J756" s="1018"/>
      <c r="K756" s="1018"/>
      <c r="L756" s="1018"/>
      <c r="M756" s="1018"/>
      <c r="N756" s="1018"/>
      <c r="O756" s="19"/>
      <c r="P756" s="629">
        <f>+H746</f>
        <v>4.0199999999999996</v>
      </c>
      <c r="Q756" s="17"/>
      <c r="R756" s="412"/>
      <c r="S756" s="626"/>
      <c r="T756" s="20"/>
      <c r="U756" s="20"/>
      <c r="V756" s="430"/>
      <c r="W756" s="14" t="str">
        <f t="shared" si="168"/>
        <v/>
      </c>
      <c r="X756" s="14" t="str">
        <f t="shared" si="165"/>
        <v/>
      </c>
      <c r="Y756" s="14" t="str">
        <f t="shared" si="169"/>
        <v/>
      </c>
      <c r="Z756" s="14" t="str">
        <f t="shared" si="167"/>
        <v/>
      </c>
      <c r="AA756" s="15" t="str">
        <f t="shared" si="164"/>
        <v/>
      </c>
    </row>
    <row r="757" spans="2:27" ht="18" x14ac:dyDescent="0.25">
      <c r="B757" s="16"/>
      <c r="C757" s="1018"/>
      <c r="D757" s="1018"/>
      <c r="E757" s="1018"/>
      <c r="F757" s="1018"/>
      <c r="G757" s="1018"/>
      <c r="H757" s="1018"/>
      <c r="I757" s="1018"/>
      <c r="J757" s="1018"/>
      <c r="K757" s="1018"/>
      <c r="L757" s="1018"/>
      <c r="M757" s="1018"/>
      <c r="N757" s="1018"/>
      <c r="O757" s="19"/>
      <c r="P757" s="629">
        <f>+H746</f>
        <v>4.0199999999999996</v>
      </c>
      <c r="Q757" s="17"/>
      <c r="R757" s="412"/>
      <c r="S757" s="625"/>
      <c r="T757" s="20"/>
      <c r="U757" s="20"/>
      <c r="V757" s="430"/>
      <c r="W757" s="14" t="str">
        <f t="shared" si="168"/>
        <v/>
      </c>
      <c r="X757" s="14" t="str">
        <f t="shared" si="165"/>
        <v/>
      </c>
      <c r="Y757" s="14" t="str">
        <f t="shared" si="169"/>
        <v/>
      </c>
      <c r="Z757" s="14" t="str">
        <f t="shared" si="167"/>
        <v/>
      </c>
      <c r="AA757" s="15" t="str">
        <f t="shared" si="164"/>
        <v/>
      </c>
    </row>
    <row r="758" spans="2:27" ht="18" x14ac:dyDescent="0.25">
      <c r="B758" s="16"/>
      <c r="C758" s="1018"/>
      <c r="D758" s="1018"/>
      <c r="E758" s="1018"/>
      <c r="F758" s="1018"/>
      <c r="G758" s="1018"/>
      <c r="H758" s="1018"/>
      <c r="I758" s="1018"/>
      <c r="J758" s="1018"/>
      <c r="K758" s="1018"/>
      <c r="L758" s="1018"/>
      <c r="M758" s="1018"/>
      <c r="N758" s="1018"/>
      <c r="O758" s="19"/>
      <c r="P758" s="629">
        <f>+H746</f>
        <v>4.0199999999999996</v>
      </c>
      <c r="Q758" s="17"/>
      <c r="R758" s="412"/>
      <c r="S758" s="625"/>
      <c r="T758" s="20"/>
      <c r="U758" s="20"/>
      <c r="V758" s="430"/>
      <c r="W758" s="14" t="str">
        <f t="shared" si="168"/>
        <v/>
      </c>
      <c r="X758" s="14" t="str">
        <f t="shared" si="165"/>
        <v/>
      </c>
      <c r="Y758" s="14" t="str">
        <f t="shared" si="169"/>
        <v/>
      </c>
      <c r="Z758" s="14" t="str">
        <f t="shared" si="167"/>
        <v/>
      </c>
      <c r="AA758" s="15" t="str">
        <f t="shared" si="164"/>
        <v/>
      </c>
    </row>
    <row r="759" spans="2:27" ht="18" x14ac:dyDescent="0.25">
      <c r="B759" s="16"/>
      <c r="C759" s="1018"/>
      <c r="D759" s="1018"/>
      <c r="E759" s="1018"/>
      <c r="F759" s="1018"/>
      <c r="G759" s="1018"/>
      <c r="H759" s="1018"/>
      <c r="I759" s="1018"/>
      <c r="J759" s="1018"/>
      <c r="K759" s="1018"/>
      <c r="L759" s="1018"/>
      <c r="M759" s="1018"/>
      <c r="N759" s="1018"/>
      <c r="O759" s="19"/>
      <c r="P759" s="629">
        <f>+H746</f>
        <v>4.0199999999999996</v>
      </c>
      <c r="Q759" s="17"/>
      <c r="R759" s="412"/>
      <c r="S759" s="625"/>
      <c r="T759" s="20"/>
      <c r="U759" s="20"/>
      <c r="V759" s="430"/>
      <c r="W759" s="14" t="str">
        <f t="shared" si="168"/>
        <v/>
      </c>
      <c r="X759" s="14" t="str">
        <f t="shared" si="165"/>
        <v/>
      </c>
      <c r="Y759" s="14" t="str">
        <f t="shared" si="169"/>
        <v/>
      </c>
      <c r="Z759" s="14" t="str">
        <f t="shared" si="167"/>
        <v/>
      </c>
      <c r="AA759" s="15" t="str">
        <f t="shared" si="164"/>
        <v/>
      </c>
    </row>
    <row r="760" spans="2:27" ht="18" x14ac:dyDescent="0.25">
      <c r="B760" s="16"/>
      <c r="C760" s="1018"/>
      <c r="D760" s="1018"/>
      <c r="E760" s="1018"/>
      <c r="F760" s="1018"/>
      <c r="G760" s="1018"/>
      <c r="H760" s="1018"/>
      <c r="I760" s="1018"/>
      <c r="J760" s="1018"/>
      <c r="K760" s="1018"/>
      <c r="L760" s="1018"/>
      <c r="M760" s="1018"/>
      <c r="N760" s="1018"/>
      <c r="O760" s="19"/>
      <c r="P760" s="629">
        <f>+H746</f>
        <v>4.0199999999999996</v>
      </c>
      <c r="Q760" s="17"/>
      <c r="R760" s="412"/>
      <c r="S760" s="625"/>
      <c r="T760" s="20"/>
      <c r="U760" s="20"/>
      <c r="V760" s="430"/>
      <c r="W760" s="14" t="str">
        <f t="shared" si="168"/>
        <v/>
      </c>
      <c r="X760" s="14" t="str">
        <f t="shared" si="165"/>
        <v/>
      </c>
      <c r="Y760" s="14" t="str">
        <f t="shared" si="169"/>
        <v/>
      </c>
      <c r="Z760" s="14" t="str">
        <f t="shared" si="167"/>
        <v/>
      </c>
      <c r="AA760" s="15" t="str">
        <f t="shared" si="164"/>
        <v/>
      </c>
    </row>
    <row r="761" spans="2:27" ht="18" x14ac:dyDescent="0.25">
      <c r="B761" s="16"/>
      <c r="C761" s="1018"/>
      <c r="D761" s="1018"/>
      <c r="E761" s="1018"/>
      <c r="F761" s="1018"/>
      <c r="G761" s="1018"/>
      <c r="H761" s="1018"/>
      <c r="I761" s="1018"/>
      <c r="J761" s="1018"/>
      <c r="K761" s="1018"/>
      <c r="L761" s="1018"/>
      <c r="M761" s="1018"/>
      <c r="N761" s="1018"/>
      <c r="O761" s="19"/>
      <c r="P761" s="629">
        <f>+H746</f>
        <v>4.0199999999999996</v>
      </c>
      <c r="Q761" s="17"/>
      <c r="R761" s="412"/>
      <c r="S761" s="625"/>
      <c r="T761" s="20"/>
      <c r="U761" s="20"/>
      <c r="V761" s="430"/>
      <c r="W761" s="14"/>
      <c r="X761" s="14"/>
      <c r="Y761" s="14"/>
      <c r="Z761" s="14"/>
      <c r="AA761" s="15" t="str">
        <f t="shared" si="164"/>
        <v/>
      </c>
    </row>
    <row r="762" spans="2:27" ht="18" x14ac:dyDescent="0.25">
      <c r="B762" s="16"/>
      <c r="C762" s="1018"/>
      <c r="D762" s="1018"/>
      <c r="E762" s="1018"/>
      <c r="F762" s="1018"/>
      <c r="G762" s="1018"/>
      <c r="H762" s="1018"/>
      <c r="I762" s="1018"/>
      <c r="J762" s="1018"/>
      <c r="K762" s="1018"/>
      <c r="L762" s="1018"/>
      <c r="M762" s="1018"/>
      <c r="N762" s="1018"/>
      <c r="O762" s="19"/>
      <c r="P762" s="629">
        <f>+H746</f>
        <v>4.0199999999999996</v>
      </c>
      <c r="Q762" s="17"/>
      <c r="R762" s="412" t="s">
        <v>362</v>
      </c>
      <c r="S762" s="625" t="s">
        <v>372</v>
      </c>
      <c r="T762" s="20"/>
      <c r="U762" s="20"/>
      <c r="V762" s="430"/>
      <c r="W762" s="14" t="s">
        <v>20</v>
      </c>
      <c r="X762" s="14">
        <f t="shared" ref="X762:X771" si="170">IF(S762="","",1)</f>
        <v>1</v>
      </c>
      <c r="Y762" s="14" t="str">
        <f t="shared" ref="Y762:Y771" si="171">IFERROR(IF(COUNT(T762:V762)=1,PRODUCT(T762:V762)*X762,""),"")</f>
        <v/>
      </c>
      <c r="Z762" s="14" t="str">
        <f t="shared" ref="Z762:Z771" si="172">IFERROR(IF(COUNT(T762:V762)=2,PRODUCT(T762:V762)*X762,""),"")</f>
        <v/>
      </c>
      <c r="AA762" s="15" t="str">
        <f t="shared" si="164"/>
        <v/>
      </c>
    </row>
    <row r="763" spans="2:27" ht="18" x14ac:dyDescent="0.25">
      <c r="B763" s="16"/>
      <c r="C763" s="1018"/>
      <c r="D763" s="1018"/>
      <c r="E763" s="1018"/>
      <c r="F763" s="1018"/>
      <c r="G763" s="1018"/>
      <c r="H763" s="1018"/>
      <c r="I763" s="1018"/>
      <c r="J763" s="1018"/>
      <c r="K763" s="1018"/>
      <c r="L763" s="1018"/>
      <c r="M763" s="1018"/>
      <c r="N763" s="1018"/>
      <c r="O763" s="19"/>
      <c r="P763" s="629">
        <f>+H746</f>
        <v>4.0199999999999996</v>
      </c>
      <c r="Q763" s="17"/>
      <c r="R763" s="412"/>
      <c r="S763" s="628"/>
      <c r="T763" s="20"/>
      <c r="U763" s="20"/>
      <c r="V763" s="430"/>
      <c r="W763" s="14" t="str">
        <f t="shared" ref="W763:W764" si="173">IF(R763="","",1)</f>
        <v/>
      </c>
      <c r="X763" s="14" t="str">
        <f t="shared" si="170"/>
        <v/>
      </c>
      <c r="Y763" s="14" t="str">
        <f t="shared" si="171"/>
        <v/>
      </c>
      <c r="Z763" s="14" t="str">
        <f t="shared" si="172"/>
        <v/>
      </c>
      <c r="AA763" s="15" t="str">
        <f t="shared" si="164"/>
        <v/>
      </c>
    </row>
    <row r="764" spans="2:27" ht="18" x14ac:dyDescent="0.25">
      <c r="B764" s="16"/>
      <c r="C764" s="1018"/>
      <c r="D764" s="1018"/>
      <c r="E764" s="1018"/>
      <c r="F764" s="1018"/>
      <c r="G764" s="1018"/>
      <c r="H764" s="1018"/>
      <c r="I764" s="1018"/>
      <c r="J764" s="1018"/>
      <c r="K764" s="1018"/>
      <c r="L764" s="1018"/>
      <c r="M764" s="1018"/>
      <c r="N764" s="1018"/>
      <c r="O764" s="19"/>
      <c r="P764" s="629">
        <f>+H746</f>
        <v>4.0199999999999996</v>
      </c>
      <c r="Q764" s="17"/>
      <c r="R764" s="412"/>
      <c r="S764" s="626"/>
      <c r="T764" s="20"/>
      <c r="U764" s="20"/>
      <c r="V764" s="430"/>
      <c r="W764" s="14" t="str">
        <f t="shared" si="173"/>
        <v/>
      </c>
      <c r="X764" s="14" t="str">
        <f t="shared" si="170"/>
        <v/>
      </c>
      <c r="Y764" s="14" t="str">
        <f t="shared" si="171"/>
        <v/>
      </c>
      <c r="Z764" s="14" t="str">
        <f t="shared" si="172"/>
        <v/>
      </c>
      <c r="AA764" s="15" t="str">
        <f t="shared" si="164"/>
        <v/>
      </c>
    </row>
    <row r="765" spans="2:27" ht="18" x14ac:dyDescent="0.25">
      <c r="B765" s="16"/>
      <c r="C765" s="1018"/>
      <c r="D765" s="1018"/>
      <c r="E765" s="1018"/>
      <c r="F765" s="1018"/>
      <c r="G765" s="1018"/>
      <c r="H765" s="1018"/>
      <c r="I765" s="1018"/>
      <c r="J765" s="1018"/>
      <c r="K765" s="1018"/>
      <c r="L765" s="1018"/>
      <c r="M765" s="1018"/>
      <c r="N765" s="1018"/>
      <c r="O765" s="19"/>
      <c r="P765" s="629">
        <f>+H746</f>
        <v>4.0199999999999996</v>
      </c>
      <c r="Q765" s="17"/>
      <c r="R765" s="412"/>
      <c r="S765" s="626"/>
      <c r="T765" s="20"/>
      <c r="U765" s="20"/>
      <c r="V765" s="20"/>
      <c r="W765" s="14" t="str">
        <f t="shared" ref="W765:W771" si="174">IF(COUNT(T765:V765)=1,"m",IF(COUNT(T765:V765)=2,"m2",IF(COUNT(T765:V765)=3,"m3","")))</f>
        <v/>
      </c>
      <c r="X765" s="14" t="str">
        <f t="shared" si="170"/>
        <v/>
      </c>
      <c r="Y765" s="14" t="str">
        <f t="shared" si="171"/>
        <v/>
      </c>
      <c r="Z765" s="14" t="str">
        <f t="shared" si="172"/>
        <v/>
      </c>
      <c r="AA765" s="15" t="str">
        <f t="shared" si="164"/>
        <v/>
      </c>
    </row>
    <row r="766" spans="2:27" ht="18" x14ac:dyDescent="0.25">
      <c r="B766" s="16"/>
      <c r="C766" s="1018"/>
      <c r="D766" s="1018"/>
      <c r="E766" s="1018"/>
      <c r="F766" s="1018"/>
      <c r="G766" s="1018"/>
      <c r="H766" s="1018"/>
      <c r="I766" s="1018"/>
      <c r="J766" s="1018"/>
      <c r="K766" s="1018"/>
      <c r="L766" s="1018"/>
      <c r="M766" s="1018"/>
      <c r="N766" s="1018"/>
      <c r="O766" s="19"/>
      <c r="P766" s="629">
        <f>+H746</f>
        <v>4.0199999999999996</v>
      </c>
      <c r="Q766" s="17"/>
      <c r="R766" s="412"/>
      <c r="S766" s="626"/>
      <c r="T766" s="20"/>
      <c r="U766" s="20"/>
      <c r="V766" s="430"/>
      <c r="W766" s="14" t="str">
        <f t="shared" si="174"/>
        <v/>
      </c>
      <c r="X766" s="14" t="str">
        <f t="shared" si="170"/>
        <v/>
      </c>
      <c r="Y766" s="14" t="str">
        <f t="shared" si="171"/>
        <v/>
      </c>
      <c r="Z766" s="14" t="str">
        <f t="shared" si="172"/>
        <v/>
      </c>
      <c r="AA766" s="15" t="str">
        <f t="shared" si="164"/>
        <v/>
      </c>
    </row>
    <row r="767" spans="2:27" ht="18" x14ac:dyDescent="0.25">
      <c r="B767" s="16"/>
      <c r="C767" s="1018"/>
      <c r="D767" s="1018"/>
      <c r="E767" s="1018"/>
      <c r="F767" s="1018"/>
      <c r="G767" s="1018"/>
      <c r="H767" s="1018"/>
      <c r="I767" s="1018"/>
      <c r="J767" s="1018"/>
      <c r="K767" s="1018"/>
      <c r="L767" s="1018"/>
      <c r="M767" s="1018"/>
      <c r="N767" s="1018"/>
      <c r="O767" s="19"/>
      <c r="P767" s="629">
        <f>+H746</f>
        <v>4.0199999999999996</v>
      </c>
      <c r="Q767" s="17"/>
      <c r="R767" s="412"/>
      <c r="S767" s="626"/>
      <c r="T767" s="20"/>
      <c r="U767" s="20"/>
      <c r="V767" s="430"/>
      <c r="W767" s="14" t="str">
        <f t="shared" si="174"/>
        <v/>
      </c>
      <c r="X767" s="14" t="str">
        <f t="shared" si="170"/>
        <v/>
      </c>
      <c r="Y767" s="14" t="str">
        <f t="shared" si="171"/>
        <v/>
      </c>
      <c r="Z767" s="14" t="str">
        <f t="shared" si="172"/>
        <v/>
      </c>
      <c r="AA767" s="15" t="str">
        <f t="shared" si="164"/>
        <v/>
      </c>
    </row>
    <row r="768" spans="2:27" ht="18" x14ac:dyDescent="0.25">
      <c r="B768" s="16"/>
      <c r="C768" s="1018"/>
      <c r="D768" s="1018"/>
      <c r="E768" s="1018"/>
      <c r="F768" s="1018"/>
      <c r="G768" s="1018"/>
      <c r="H768" s="1018"/>
      <c r="I768" s="1018"/>
      <c r="J768" s="1018"/>
      <c r="K768" s="1018"/>
      <c r="L768" s="1018"/>
      <c r="M768" s="1018"/>
      <c r="N768" s="1018"/>
      <c r="O768" s="19"/>
      <c r="P768" s="629">
        <f>+H746</f>
        <v>4.0199999999999996</v>
      </c>
      <c r="Q768" s="17"/>
      <c r="R768" s="21"/>
      <c r="S768" s="626"/>
      <c r="T768" s="20"/>
      <c r="U768" s="20"/>
      <c r="V768" s="430"/>
      <c r="W768" s="14" t="str">
        <f t="shared" si="174"/>
        <v/>
      </c>
      <c r="X768" s="14" t="str">
        <f t="shared" si="170"/>
        <v/>
      </c>
      <c r="Y768" s="14" t="str">
        <f t="shared" si="171"/>
        <v/>
      </c>
      <c r="Z768" s="14" t="str">
        <f t="shared" si="172"/>
        <v/>
      </c>
      <c r="AA768" s="15" t="str">
        <f t="shared" si="164"/>
        <v/>
      </c>
    </row>
    <row r="769" spans="2:27" ht="18" x14ac:dyDescent="0.25">
      <c r="B769" s="16"/>
      <c r="C769" s="1018"/>
      <c r="D769" s="1018"/>
      <c r="E769" s="1018"/>
      <c r="F769" s="1018"/>
      <c r="G769" s="1018"/>
      <c r="H769" s="1018"/>
      <c r="I769" s="1018"/>
      <c r="J769" s="1018"/>
      <c r="K769" s="1018"/>
      <c r="L769" s="1018"/>
      <c r="M769" s="1018"/>
      <c r="N769" s="1018"/>
      <c r="O769" s="19"/>
      <c r="P769" s="629">
        <f>+H746</f>
        <v>4.0199999999999996</v>
      </c>
      <c r="Q769" s="17"/>
      <c r="R769" s="26"/>
      <c r="S769" s="626"/>
      <c r="T769" s="20"/>
      <c r="U769" s="20"/>
      <c r="V769" s="430"/>
      <c r="W769" s="14" t="str">
        <f t="shared" si="174"/>
        <v/>
      </c>
      <c r="X769" s="14" t="str">
        <f t="shared" si="170"/>
        <v/>
      </c>
      <c r="Y769" s="14" t="str">
        <f t="shared" si="171"/>
        <v/>
      </c>
      <c r="Z769" s="14" t="str">
        <f t="shared" si="172"/>
        <v/>
      </c>
      <c r="AA769" s="15" t="str">
        <f t="shared" si="164"/>
        <v/>
      </c>
    </row>
    <row r="770" spans="2:27" ht="18" x14ac:dyDescent="0.25">
      <c r="B770" s="16"/>
      <c r="C770" s="1018"/>
      <c r="D770" s="1018"/>
      <c r="E770" s="1018"/>
      <c r="F770" s="1018"/>
      <c r="G770" s="1018"/>
      <c r="H770" s="1018"/>
      <c r="I770" s="1018"/>
      <c r="J770" s="1018"/>
      <c r="K770" s="1018"/>
      <c r="L770" s="1018"/>
      <c r="M770" s="1018"/>
      <c r="N770" s="1018"/>
      <c r="O770" s="19"/>
      <c r="P770" s="629">
        <f>+H746</f>
        <v>4.0199999999999996</v>
      </c>
      <c r="Q770" s="17"/>
      <c r="R770" s="26"/>
      <c r="S770" s="626"/>
      <c r="T770" s="20"/>
      <c r="U770" s="20"/>
      <c r="V770" s="430"/>
      <c r="W770" s="14" t="str">
        <f t="shared" si="174"/>
        <v/>
      </c>
      <c r="X770" s="14" t="str">
        <f t="shared" si="170"/>
        <v/>
      </c>
      <c r="Y770" s="14" t="str">
        <f t="shared" si="171"/>
        <v/>
      </c>
      <c r="Z770" s="14" t="str">
        <f t="shared" si="172"/>
        <v/>
      </c>
      <c r="AA770" s="15" t="str">
        <f t="shared" si="164"/>
        <v/>
      </c>
    </row>
    <row r="771" spans="2:27" ht="18.75" thickBot="1" x14ac:dyDescent="0.3">
      <c r="B771" s="27"/>
      <c r="C771" s="1019"/>
      <c r="D771" s="1019"/>
      <c r="E771" s="1019"/>
      <c r="F771" s="1019"/>
      <c r="G771" s="1019"/>
      <c r="H771" s="1019"/>
      <c r="I771" s="1019"/>
      <c r="J771" s="1019"/>
      <c r="K771" s="1019"/>
      <c r="L771" s="1019"/>
      <c r="M771" s="1019"/>
      <c r="N771" s="1019"/>
      <c r="O771" s="30"/>
      <c r="P771" s="629">
        <f>+H746</f>
        <v>4.0199999999999996</v>
      </c>
      <c r="Q771" s="17"/>
      <c r="R771" s="630"/>
      <c r="S771" s="636"/>
      <c r="T771" s="33"/>
      <c r="U771" s="33"/>
      <c r="V771" s="631"/>
      <c r="W771" s="34" t="str">
        <f t="shared" si="174"/>
        <v/>
      </c>
      <c r="X771" s="34" t="str">
        <f t="shared" si="170"/>
        <v/>
      </c>
      <c r="Y771" s="14" t="str">
        <f t="shared" si="171"/>
        <v/>
      </c>
      <c r="Z771" s="14" t="str">
        <f t="shared" si="172"/>
        <v/>
      </c>
      <c r="AA771" s="15" t="str">
        <f t="shared" si="164"/>
        <v/>
      </c>
    </row>
    <row r="772" spans="2:27" ht="18.75" thickBot="1" x14ac:dyDescent="0.3">
      <c r="B772" s="786"/>
      <c r="C772" s="787"/>
      <c r="D772" s="787"/>
      <c r="E772" s="787"/>
      <c r="F772" s="787"/>
      <c r="G772" s="787"/>
      <c r="H772" s="787"/>
      <c r="I772" s="787"/>
      <c r="J772" s="787"/>
      <c r="K772" s="787"/>
      <c r="L772" s="787"/>
      <c r="M772" s="787"/>
      <c r="N772" s="787"/>
      <c r="O772" s="787"/>
      <c r="P772" s="428"/>
      <c r="Q772" s="629">
        <f>+H746</f>
        <v>4.0199999999999996</v>
      </c>
      <c r="R772" s="1033" t="s">
        <v>58</v>
      </c>
      <c r="S772" s="1034"/>
      <c r="T772" s="1035"/>
      <c r="U772" s="1024" t="s">
        <v>53</v>
      </c>
      <c r="V772" s="1025"/>
      <c r="W772" s="1025"/>
      <c r="X772" s="1036"/>
      <c r="Y772" s="36"/>
      <c r="Z772" s="37"/>
      <c r="AA772" s="38">
        <f>SUM(X749:X771)</f>
        <v>3</v>
      </c>
    </row>
    <row r="773" spans="2:27" ht="17.25" thickBot="1" x14ac:dyDescent="0.3">
      <c r="B773" s="792" t="s">
        <v>59</v>
      </c>
      <c r="C773" s="793"/>
      <c r="D773" s="793"/>
      <c r="E773" s="793"/>
      <c r="F773" s="793"/>
      <c r="G773" s="793"/>
      <c r="H773" s="793"/>
      <c r="I773" s="794"/>
      <c r="J773" s="792" t="s">
        <v>60</v>
      </c>
      <c r="K773" s="793"/>
      <c r="L773" s="793"/>
      <c r="M773" s="793"/>
      <c r="N773" s="793"/>
      <c r="O773" s="793"/>
      <c r="P773" s="793"/>
      <c r="Q773" s="793"/>
      <c r="R773" s="794"/>
      <c r="S773" s="634"/>
      <c r="T773" s="39"/>
      <c r="U773" s="40"/>
      <c r="V773" s="40"/>
      <c r="W773" s="40"/>
      <c r="X773" s="40"/>
      <c r="Y773" s="40"/>
      <c r="Z773" s="40"/>
      <c r="AA773" s="41"/>
    </row>
    <row r="774" spans="2:27" ht="21" thickBot="1" x14ac:dyDescent="0.3">
      <c r="B774" s="795"/>
      <c r="C774" s="787"/>
      <c r="D774" s="787"/>
      <c r="E774" s="787"/>
      <c r="F774" s="787"/>
      <c r="G774" s="787"/>
      <c r="H774" s="787"/>
      <c r="I774" s="796"/>
      <c r="J774" s="795"/>
      <c r="K774" s="787"/>
      <c r="L774" s="787"/>
      <c r="M774" s="787"/>
      <c r="N774" s="787"/>
      <c r="O774" s="787"/>
      <c r="P774" s="787"/>
      <c r="Q774" s="787"/>
      <c r="R774" s="796"/>
      <c r="S774" s="635"/>
      <c r="T774" s="797" t="s">
        <v>61</v>
      </c>
      <c r="U774" s="798"/>
      <c r="V774" s="798"/>
      <c r="W774" s="798"/>
      <c r="X774" s="798"/>
      <c r="Y774" s="798"/>
      <c r="Z774" s="799"/>
      <c r="AA774" s="42">
        <f>AA772</f>
        <v>3</v>
      </c>
    </row>
    <row r="776" spans="2:27" ht="15.75" thickBot="1" x14ac:dyDescent="0.3"/>
    <row r="777" spans="2:27" x14ac:dyDescent="0.25">
      <c r="B777" s="800" t="e" vm="19">
        <v>#VALUE!</v>
      </c>
      <c r="C777" s="793"/>
      <c r="D777" s="793"/>
      <c r="E777" s="793"/>
      <c r="F777" s="793"/>
      <c r="G777" s="803" t="s">
        <v>42</v>
      </c>
      <c r="H777" s="793"/>
      <c r="I777" s="793"/>
      <c r="J777" s="793"/>
      <c r="K777" s="793"/>
      <c r="L777" s="793"/>
      <c r="M777" s="793"/>
      <c r="N777" s="793"/>
      <c r="O777" s="793"/>
      <c r="P777" s="793"/>
      <c r="Q777" s="793"/>
      <c r="R777" s="793"/>
      <c r="S777" s="793"/>
      <c r="T777" s="793"/>
      <c r="U777" s="804" t="s">
        <v>1</v>
      </c>
      <c r="V777" s="805"/>
      <c r="W777" s="805"/>
      <c r="X777" s="806"/>
      <c r="Y777" s="807" t="s">
        <v>43</v>
      </c>
      <c r="Z777" s="805"/>
      <c r="AA777" s="808"/>
    </row>
    <row r="778" spans="2:27" x14ac:dyDescent="0.25">
      <c r="B778" s="801"/>
      <c r="C778" s="802"/>
      <c r="D778" s="802"/>
      <c r="E778" s="802"/>
      <c r="F778" s="802"/>
      <c r="G778" s="801"/>
      <c r="H778" s="802"/>
      <c r="I778" s="802"/>
      <c r="J778" s="802"/>
      <c r="K778" s="802"/>
      <c r="L778" s="802"/>
      <c r="M778" s="802"/>
      <c r="N778" s="802"/>
      <c r="O778" s="802"/>
      <c r="P778" s="802"/>
      <c r="Q778" s="802"/>
      <c r="R778" s="802"/>
      <c r="S778" s="802"/>
      <c r="T778" s="802"/>
      <c r="U778" s="809" t="s">
        <v>3</v>
      </c>
      <c r="V778" s="810"/>
      <c r="W778" s="810"/>
      <c r="X778" s="811"/>
      <c r="Y778" s="812">
        <v>1</v>
      </c>
      <c r="Z778" s="810"/>
      <c r="AA778" s="813"/>
    </row>
    <row r="779" spans="2:27" ht="15.75" thickBot="1" x14ac:dyDescent="0.3">
      <c r="B779" s="795"/>
      <c r="C779" s="787"/>
      <c r="D779" s="787"/>
      <c r="E779" s="787"/>
      <c r="F779" s="787"/>
      <c r="G779" s="795"/>
      <c r="H779" s="787"/>
      <c r="I779" s="787"/>
      <c r="J779" s="787"/>
      <c r="K779" s="787"/>
      <c r="L779" s="787"/>
      <c r="M779" s="787"/>
      <c r="N779" s="787"/>
      <c r="O779" s="787"/>
      <c r="P779" s="787"/>
      <c r="Q779" s="787"/>
      <c r="R779" s="787"/>
      <c r="S779" s="787"/>
      <c r="T779" s="787"/>
      <c r="U779" s="814" t="s">
        <v>4</v>
      </c>
      <c r="V779" s="815"/>
      <c r="W779" s="815"/>
      <c r="X779" s="816"/>
      <c r="Y779" s="817">
        <v>44236</v>
      </c>
      <c r="Z779" s="818"/>
      <c r="AA779" s="819"/>
    </row>
    <row r="780" spans="2:27" ht="15" customHeight="1" x14ac:dyDescent="0.25">
      <c r="B780" s="820" t="s">
        <v>44</v>
      </c>
      <c r="C780" s="793"/>
      <c r="D780" s="793"/>
      <c r="E780" s="793"/>
      <c r="F780" s="794"/>
      <c r="G780"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780" s="822"/>
      <c r="I780" s="822"/>
      <c r="J780" s="822"/>
      <c r="K780" s="822"/>
      <c r="L780" s="822"/>
      <c r="M780" s="822"/>
      <c r="N780" s="822"/>
      <c r="O780" s="822"/>
      <c r="P780" s="822"/>
      <c r="Q780" s="822"/>
      <c r="R780" s="822"/>
      <c r="S780" s="822"/>
      <c r="T780" s="822"/>
      <c r="U780" s="822"/>
      <c r="V780" s="822"/>
      <c r="W780" s="822"/>
      <c r="X780" s="822"/>
      <c r="Y780" s="822"/>
      <c r="Z780" s="822"/>
      <c r="AA780" s="823"/>
    </row>
    <row r="781" spans="2:27" ht="15.75" customHeight="1" thickBot="1" x14ac:dyDescent="0.3">
      <c r="B781" s="795"/>
      <c r="C781" s="787"/>
      <c r="D781" s="787"/>
      <c r="E781" s="787"/>
      <c r="F781" s="796"/>
      <c r="G781" s="824"/>
      <c r="H781" s="825"/>
      <c r="I781" s="825"/>
      <c r="J781" s="825"/>
      <c r="K781" s="825"/>
      <c r="L781" s="825"/>
      <c r="M781" s="825"/>
      <c r="N781" s="825"/>
      <c r="O781" s="825"/>
      <c r="P781" s="825"/>
      <c r="Q781" s="825"/>
      <c r="R781" s="825"/>
      <c r="S781" s="825"/>
      <c r="T781" s="825"/>
      <c r="U781" s="825"/>
      <c r="V781" s="825"/>
      <c r="W781" s="825"/>
      <c r="X781" s="825"/>
      <c r="Y781" s="825"/>
      <c r="Z781" s="825"/>
      <c r="AA781" s="826"/>
    </row>
    <row r="782" spans="2:27" ht="18.75" thickBot="1" x14ac:dyDescent="0.3">
      <c r="B782" s="827" t="s">
        <v>46</v>
      </c>
      <c r="C782" s="798"/>
      <c r="D782" s="798"/>
      <c r="E782" s="798"/>
      <c r="F782" s="798"/>
      <c r="G782" s="798"/>
      <c r="H782" s="822" t="s">
        <v>47</v>
      </c>
      <c r="I782" s="793"/>
      <c r="J782" s="828"/>
      <c r="K782" s="798"/>
      <c r="L782" s="798"/>
      <c r="M782" s="798"/>
      <c r="N782" s="798"/>
      <c r="O782" s="798"/>
      <c r="P782" s="622"/>
      <c r="Q782" s="622"/>
      <c r="R782" s="828" t="s">
        <v>48</v>
      </c>
      <c r="S782" s="828"/>
      <c r="T782" s="798"/>
      <c r="U782" s="798"/>
      <c r="V782" s="798"/>
      <c r="W782" s="798"/>
      <c r="X782" s="798"/>
      <c r="Y782" s="798"/>
      <c r="Z782" s="798"/>
      <c r="AA782" s="799"/>
    </row>
    <row r="783" spans="2:27" ht="37.5" customHeight="1" thickBot="1" x14ac:dyDescent="0.3">
      <c r="B783" s="829">
        <f>PRESUPUESTO!$B$34</f>
        <v>4</v>
      </c>
      <c r="C783" s="793"/>
      <c r="D783" s="793"/>
      <c r="E783" s="793"/>
      <c r="F783" s="793"/>
      <c r="G783" s="793"/>
      <c r="H783" s="830">
        <f>PRESUPUESTO!B37</f>
        <v>4.0299999999999994</v>
      </c>
      <c r="I783" s="831"/>
      <c r="J783" s="832" t="str">
        <f>PRESUPUESTO!$F$34</f>
        <v>HIDROSANITARIOS</v>
      </c>
      <c r="K783" s="798"/>
      <c r="L783" s="798"/>
      <c r="M783" s="798"/>
      <c r="N783" s="798"/>
      <c r="O783" s="799"/>
      <c r="P783" s="621"/>
      <c r="Q783" s="621"/>
      <c r="R783" s="833" t="str">
        <f>PRESUPUESTO!F37</f>
        <v>Suministro e instalación de espejos ovalados color negro (50x100cm) para baños de 6 mm flotado</v>
      </c>
      <c r="S783" s="1020"/>
      <c r="T783" s="793"/>
      <c r="U783" s="793"/>
      <c r="V783" s="793"/>
      <c r="W783" s="793"/>
      <c r="X783" s="793"/>
      <c r="Y783" s="793"/>
      <c r="Z783" s="793"/>
      <c r="AA783" s="794"/>
    </row>
    <row r="784" spans="2:27" ht="18.75" customHeight="1" thickBot="1" x14ac:dyDescent="0.3">
      <c r="B784" s="821" t="s">
        <v>49</v>
      </c>
      <c r="C784" s="834"/>
      <c r="D784" s="834"/>
      <c r="E784" s="834"/>
      <c r="F784" s="834"/>
      <c r="G784" s="834"/>
      <c r="H784" s="835"/>
      <c r="I784" s="835"/>
      <c r="J784" s="834"/>
      <c r="K784" s="834"/>
      <c r="L784" s="834"/>
      <c r="M784" s="834"/>
      <c r="N784" s="834"/>
      <c r="O784" s="834"/>
      <c r="P784" s="623"/>
      <c r="Q784" s="623"/>
      <c r="R784" s="1037" t="s">
        <v>50</v>
      </c>
      <c r="S784" s="1021" t="s">
        <v>532</v>
      </c>
      <c r="T784" s="1039" t="s">
        <v>51</v>
      </c>
      <c r="U784" s="1040"/>
      <c r="V784" s="1041"/>
      <c r="W784" s="1042" t="s">
        <v>20</v>
      </c>
      <c r="X784" s="844" t="s">
        <v>52</v>
      </c>
      <c r="Y784" s="846" t="s">
        <v>53</v>
      </c>
      <c r="Z784" s="1045"/>
      <c r="AA784" s="1046"/>
    </row>
    <row r="785" spans="2:27" ht="26.25" thickBot="1" x14ac:dyDescent="0.3">
      <c r="B785" s="836"/>
      <c r="C785" s="835"/>
      <c r="D785" s="835"/>
      <c r="E785" s="835"/>
      <c r="F785" s="835"/>
      <c r="G785" s="835"/>
      <c r="H785" s="835"/>
      <c r="I785" s="835"/>
      <c r="J785" s="835"/>
      <c r="K785" s="835"/>
      <c r="L785" s="835"/>
      <c r="M785" s="835"/>
      <c r="N785" s="835"/>
      <c r="O785" s="835"/>
      <c r="P785" s="623"/>
      <c r="Q785" s="623"/>
      <c r="R785" s="1038"/>
      <c r="S785" s="1032"/>
      <c r="T785" s="4" t="s">
        <v>54</v>
      </c>
      <c r="U785" s="5" t="s">
        <v>55</v>
      </c>
      <c r="V785" s="6" t="s">
        <v>56</v>
      </c>
      <c r="W785" s="1043"/>
      <c r="X785" s="1044"/>
      <c r="Y785" s="7" t="s">
        <v>57</v>
      </c>
      <c r="Z785" s="8" t="s">
        <v>21</v>
      </c>
      <c r="AA785" s="9" t="s">
        <v>22</v>
      </c>
    </row>
    <row r="786" spans="2:27" ht="18" x14ac:dyDescent="0.25">
      <c r="B786" s="10"/>
      <c r="C786" s="11"/>
      <c r="D786" s="11"/>
      <c r="E786" s="11"/>
      <c r="F786" s="11"/>
      <c r="G786" s="11"/>
      <c r="H786" s="11"/>
      <c r="I786" s="11"/>
      <c r="J786" s="11"/>
      <c r="K786" s="11"/>
      <c r="L786" s="11"/>
      <c r="M786" s="11"/>
      <c r="N786" s="11"/>
      <c r="O786" s="12"/>
      <c r="P786" s="629">
        <f>+H783</f>
        <v>4.0299999999999994</v>
      </c>
      <c r="Q786" s="17"/>
      <c r="R786" s="412" t="s">
        <v>356</v>
      </c>
      <c r="S786" s="625" t="s">
        <v>372</v>
      </c>
      <c r="T786" s="14"/>
      <c r="U786" s="14"/>
      <c r="V786" s="14"/>
      <c r="W786" s="14" t="s">
        <v>20</v>
      </c>
      <c r="X786" s="14">
        <f t="shared" ref="X786:X789" si="175">IF(S786="","",1)</f>
        <v>1</v>
      </c>
      <c r="Y786" s="14" t="str">
        <f>IFERROR(IF(COUNT(T786:V786)=1,PRODUCT(T786:V786)*X786,""),"")</f>
        <v/>
      </c>
      <c r="Z786" s="14" t="str">
        <f>IFERROR(IF(COUNT(T786:V786)=2,PRODUCT(T786:V786)*X786,""),"")</f>
        <v/>
      </c>
      <c r="AA786" s="15" t="str">
        <f>IFERROR(IF(COUNT(T786:V786)=3,PRODUCT(T786:V786)*X786,""),"")</f>
        <v/>
      </c>
    </row>
    <row r="787" spans="2:27" ht="18" x14ac:dyDescent="0.25">
      <c r="B787" s="16"/>
      <c r="C787" s="17"/>
      <c r="D787" s="17"/>
      <c r="E787" s="17"/>
      <c r="F787" s="18"/>
      <c r="G787" s="18"/>
      <c r="H787" s="18"/>
      <c r="I787" s="18"/>
      <c r="J787" s="18"/>
      <c r="K787" s="18"/>
      <c r="L787" s="17"/>
      <c r="M787" s="17"/>
      <c r="N787" s="17"/>
      <c r="O787" s="19"/>
      <c r="P787" s="629">
        <f>+H783</f>
        <v>4.0299999999999994</v>
      </c>
      <c r="Q787" s="17"/>
      <c r="R787" s="412"/>
      <c r="S787" s="625"/>
      <c r="T787" s="20"/>
      <c r="U787" s="20"/>
      <c r="V787" s="430"/>
      <c r="W787" s="14" t="str">
        <f t="shared" ref="W787:W789" si="176">IF(R787="","",1)</f>
        <v/>
      </c>
      <c r="X787" s="14" t="str">
        <f t="shared" si="175"/>
        <v/>
      </c>
      <c r="Y787" s="14" t="str">
        <f t="shared" ref="Y787:Y789" si="177">IFERROR(IF(COUNT(T787:V787)=1,PRODUCT(T787:V787)*X787,""),"")</f>
        <v/>
      </c>
      <c r="Z787" s="14" t="str">
        <f t="shared" ref="Z787:Z789" si="178">IFERROR(IF(COUNT(T787:V787)=2,PRODUCT(T787:V787)*X787,""),"")</f>
        <v/>
      </c>
      <c r="AA787" s="15" t="str">
        <f t="shared" ref="AA787:AA808" si="179">IFERROR(IF(COUNT(T787:V787)=3,PRODUCT(T787:V787)*X787,""),"")</f>
        <v/>
      </c>
    </row>
    <row r="788" spans="2:27" ht="18" x14ac:dyDescent="0.25">
      <c r="B788" s="16"/>
      <c r="C788" s="17"/>
      <c r="D788" s="17"/>
      <c r="E788" s="17"/>
      <c r="F788" s="18"/>
      <c r="G788" s="18"/>
      <c r="H788" s="18"/>
      <c r="I788" s="18"/>
      <c r="J788" s="18"/>
      <c r="K788" s="18"/>
      <c r="L788" s="17"/>
      <c r="M788" s="17"/>
      <c r="N788" s="17"/>
      <c r="O788" s="19"/>
      <c r="P788" s="629">
        <f>+H783</f>
        <v>4.0299999999999994</v>
      </c>
      <c r="Q788" s="17"/>
      <c r="R788" s="412"/>
      <c r="S788" s="625"/>
      <c r="T788" s="20"/>
      <c r="U788" s="20"/>
      <c r="V788" s="430"/>
      <c r="W788" s="14" t="str">
        <f t="shared" si="176"/>
        <v/>
      </c>
      <c r="X788" s="14" t="str">
        <f t="shared" si="175"/>
        <v/>
      </c>
      <c r="Y788" s="14" t="str">
        <f t="shared" si="177"/>
        <v/>
      </c>
      <c r="Z788" s="14" t="str">
        <f t="shared" si="178"/>
        <v/>
      </c>
      <c r="AA788" s="15" t="str">
        <f t="shared" si="179"/>
        <v/>
      </c>
    </row>
    <row r="789" spans="2:27" ht="18" x14ac:dyDescent="0.25">
      <c r="B789" s="16"/>
      <c r="C789" s="17"/>
      <c r="D789" s="17"/>
      <c r="E789" s="17"/>
      <c r="F789" s="18"/>
      <c r="G789" s="18"/>
      <c r="H789" s="18"/>
      <c r="I789" s="18"/>
      <c r="J789" s="18"/>
      <c r="K789" s="18"/>
      <c r="L789" s="17"/>
      <c r="M789" s="17"/>
      <c r="N789" s="17"/>
      <c r="O789" s="19"/>
      <c r="P789" s="629">
        <f>+H783</f>
        <v>4.0299999999999994</v>
      </c>
      <c r="Q789" s="17"/>
      <c r="R789" s="412"/>
      <c r="S789" s="626"/>
      <c r="T789" s="20"/>
      <c r="U789" s="20"/>
      <c r="V789" s="430"/>
      <c r="W789" s="14" t="str">
        <f t="shared" si="176"/>
        <v/>
      </c>
      <c r="X789" s="14" t="str">
        <f t="shared" si="175"/>
        <v/>
      </c>
      <c r="Y789" s="14" t="str">
        <f t="shared" si="177"/>
        <v/>
      </c>
      <c r="Z789" s="14" t="str">
        <f t="shared" si="178"/>
        <v/>
      </c>
      <c r="AA789" s="15" t="str">
        <f t="shared" si="179"/>
        <v/>
      </c>
    </row>
    <row r="790" spans="2:27" ht="18" x14ac:dyDescent="0.25">
      <c r="B790" s="16"/>
      <c r="D790" s="17"/>
      <c r="E790" s="17"/>
      <c r="F790" s="18"/>
      <c r="G790" s="18"/>
      <c r="H790" s="18"/>
      <c r="J790" s="18"/>
      <c r="K790" s="18"/>
      <c r="L790" s="17"/>
      <c r="M790" s="17"/>
      <c r="N790" s="17"/>
      <c r="O790" s="19"/>
      <c r="P790" s="629">
        <f>+H783</f>
        <v>4.0299999999999994</v>
      </c>
      <c r="Q790" s="17"/>
      <c r="R790" s="412"/>
      <c r="S790" s="625"/>
      <c r="T790" s="20"/>
      <c r="U790" s="20"/>
      <c r="V790" s="430"/>
      <c r="W790" s="14"/>
      <c r="X790" s="14"/>
      <c r="Y790" s="14"/>
      <c r="Z790" s="14"/>
      <c r="AA790" s="15" t="str">
        <f t="shared" si="179"/>
        <v/>
      </c>
    </row>
    <row r="791" spans="2:27" ht="18" x14ac:dyDescent="0.25">
      <c r="B791" s="22"/>
      <c r="C791" s="17"/>
      <c r="D791" s="18"/>
      <c r="E791" s="17"/>
      <c r="F791" s="18"/>
      <c r="G791" s="18"/>
      <c r="H791" s="18"/>
      <c r="I791" s="18"/>
      <c r="J791" s="18"/>
      <c r="K791" s="18"/>
      <c r="L791" s="17"/>
      <c r="M791" s="17"/>
      <c r="N791" s="17"/>
      <c r="O791" s="19"/>
      <c r="P791" s="629">
        <f>+H783</f>
        <v>4.0299999999999994</v>
      </c>
      <c r="Q791" s="17"/>
      <c r="R791" s="412" t="s">
        <v>361</v>
      </c>
      <c r="S791" s="625" t="s">
        <v>372</v>
      </c>
      <c r="T791" s="20"/>
      <c r="U791" s="20"/>
      <c r="V791" s="430"/>
      <c r="W791" s="14" t="s">
        <v>20</v>
      </c>
      <c r="X791" s="14">
        <f t="shared" ref="X791:X797" si="180">IF(S791="","",1)</f>
        <v>1</v>
      </c>
      <c r="Y791" s="14" t="str">
        <f t="shared" ref="Y791" si="181">IFERROR(IF(COUNT(T791:V791)=1,PRODUCT(T791:V791)*X791,""),"")</f>
        <v/>
      </c>
      <c r="Z791" s="14" t="str">
        <f t="shared" ref="Z791:Z797" si="182">IFERROR(IF(COUNT(T791:V791)=2,PRODUCT(T791:V791)*X791,""),"")</f>
        <v/>
      </c>
      <c r="AA791" s="15" t="str">
        <f t="shared" si="179"/>
        <v/>
      </c>
    </row>
    <row r="792" spans="2:27" ht="18" x14ac:dyDescent="0.25">
      <c r="B792" s="16"/>
      <c r="C792" s="17"/>
      <c r="D792" s="17"/>
      <c r="E792" s="17"/>
      <c r="F792" s="18"/>
      <c r="G792" s="18"/>
      <c r="H792" s="18"/>
      <c r="I792" s="18"/>
      <c r="J792" s="18"/>
      <c r="K792" s="18"/>
      <c r="L792" s="17"/>
      <c r="M792" s="17"/>
      <c r="N792" s="17"/>
      <c r="O792" s="19"/>
      <c r="P792" s="629">
        <f>+H783</f>
        <v>4.0299999999999994</v>
      </c>
      <c r="Q792" s="17"/>
      <c r="R792" s="412"/>
      <c r="S792" s="628"/>
      <c r="T792" s="20"/>
      <c r="U792" s="20"/>
      <c r="V792" s="430"/>
      <c r="W792" s="14" t="str">
        <f t="shared" ref="W792:W797" si="183">IF(R792="","",1)</f>
        <v/>
      </c>
      <c r="X792" s="14" t="str">
        <f t="shared" si="180"/>
        <v/>
      </c>
      <c r="Y792" s="14" t="str">
        <f t="shared" ref="Y792:Y797" si="184">IF(T792="","",1)</f>
        <v/>
      </c>
      <c r="Z792" s="14" t="str">
        <f t="shared" si="182"/>
        <v/>
      </c>
      <c r="AA792" s="15" t="str">
        <f t="shared" si="179"/>
        <v/>
      </c>
    </row>
    <row r="793" spans="2:27" ht="18" x14ac:dyDescent="0.25">
      <c r="B793" s="16"/>
      <c r="C793" s="17"/>
      <c r="D793" s="17"/>
      <c r="E793" s="17"/>
      <c r="F793" s="17"/>
      <c r="G793" s="17"/>
      <c r="H793" s="17"/>
      <c r="I793" s="17"/>
      <c r="J793" s="17"/>
      <c r="K793" s="17"/>
      <c r="L793" s="17"/>
      <c r="M793" s="17"/>
      <c r="N793" s="17"/>
      <c r="O793" s="19"/>
      <c r="P793" s="629">
        <f>+H783</f>
        <v>4.0299999999999994</v>
      </c>
      <c r="Q793" s="17"/>
      <c r="R793" s="412"/>
      <c r="S793" s="626"/>
      <c r="T793" s="20"/>
      <c r="U793" s="20"/>
      <c r="V793" s="430"/>
      <c r="W793" s="14" t="str">
        <f t="shared" si="183"/>
        <v/>
      </c>
      <c r="X793" s="14" t="str">
        <f t="shared" si="180"/>
        <v/>
      </c>
      <c r="Y793" s="14" t="str">
        <f t="shared" si="184"/>
        <v/>
      </c>
      <c r="Z793" s="14" t="str">
        <f t="shared" si="182"/>
        <v/>
      </c>
      <c r="AA793" s="15" t="str">
        <f t="shared" si="179"/>
        <v/>
      </c>
    </row>
    <row r="794" spans="2:27" ht="18" x14ac:dyDescent="0.25">
      <c r="B794" s="16"/>
      <c r="C794" s="18"/>
      <c r="D794" s="17"/>
      <c r="E794" s="17"/>
      <c r="F794" s="17"/>
      <c r="G794" s="17"/>
      <c r="H794" s="17"/>
      <c r="I794" s="17"/>
      <c r="J794" s="17"/>
      <c r="K794" s="17"/>
      <c r="L794" s="17"/>
      <c r="M794" s="17"/>
      <c r="N794" s="17"/>
      <c r="O794" s="19"/>
      <c r="P794" s="629">
        <f>+H783</f>
        <v>4.0299999999999994</v>
      </c>
      <c r="Q794" s="17"/>
      <c r="R794" s="412"/>
      <c r="S794" s="625"/>
      <c r="T794" s="20"/>
      <c r="U794" s="20"/>
      <c r="V794" s="430"/>
      <c r="W794" s="14" t="str">
        <f t="shared" si="183"/>
        <v/>
      </c>
      <c r="X794" s="14" t="str">
        <f t="shared" si="180"/>
        <v/>
      </c>
      <c r="Y794" s="14" t="str">
        <f t="shared" si="184"/>
        <v/>
      </c>
      <c r="Z794" s="14" t="str">
        <f t="shared" si="182"/>
        <v/>
      </c>
      <c r="AA794" s="15" t="str">
        <f t="shared" si="179"/>
        <v/>
      </c>
    </row>
    <row r="795" spans="2:27" ht="18" x14ac:dyDescent="0.25">
      <c r="B795" s="16"/>
      <c r="C795" s="17"/>
      <c r="D795" s="17"/>
      <c r="E795" s="17"/>
      <c r="F795" s="17"/>
      <c r="G795" s="17"/>
      <c r="H795" s="17"/>
      <c r="I795" s="17"/>
      <c r="J795" s="17"/>
      <c r="K795" s="17"/>
      <c r="L795" s="17"/>
      <c r="M795" s="17"/>
      <c r="N795" s="17"/>
      <c r="O795" s="19"/>
      <c r="P795" s="629">
        <f>+H783</f>
        <v>4.0299999999999994</v>
      </c>
      <c r="Q795" s="17"/>
      <c r="R795" s="412"/>
      <c r="S795" s="625"/>
      <c r="T795" s="20"/>
      <c r="U795" s="20"/>
      <c r="V795" s="430"/>
      <c r="W795" s="14" t="str">
        <f t="shared" si="183"/>
        <v/>
      </c>
      <c r="X795" s="14" t="str">
        <f t="shared" si="180"/>
        <v/>
      </c>
      <c r="Y795" s="14" t="str">
        <f t="shared" si="184"/>
        <v/>
      </c>
      <c r="Z795" s="14" t="str">
        <f t="shared" si="182"/>
        <v/>
      </c>
      <c r="AA795" s="15" t="str">
        <f t="shared" si="179"/>
        <v/>
      </c>
    </row>
    <row r="796" spans="2:27" ht="18" x14ac:dyDescent="0.25">
      <c r="B796" s="16"/>
      <c r="C796" s="17"/>
      <c r="D796" s="17"/>
      <c r="E796" s="18"/>
      <c r="F796" s="17"/>
      <c r="G796" s="17"/>
      <c r="H796" s="17"/>
      <c r="I796" s="17"/>
      <c r="J796" s="17"/>
      <c r="K796" s="17"/>
      <c r="L796" s="17"/>
      <c r="M796" s="17"/>
      <c r="N796" s="17"/>
      <c r="O796" s="19"/>
      <c r="P796" s="629">
        <f>+H783</f>
        <v>4.0299999999999994</v>
      </c>
      <c r="Q796" s="17"/>
      <c r="R796" s="412"/>
      <c r="S796" s="625"/>
      <c r="T796" s="20"/>
      <c r="U796" s="20"/>
      <c r="V796" s="430"/>
      <c r="W796" s="14" t="str">
        <f t="shared" si="183"/>
        <v/>
      </c>
      <c r="X796" s="14" t="str">
        <f t="shared" si="180"/>
        <v/>
      </c>
      <c r="Y796" s="14" t="str">
        <f t="shared" si="184"/>
        <v/>
      </c>
      <c r="Z796" s="14" t="str">
        <f t="shared" si="182"/>
        <v/>
      </c>
      <c r="AA796" s="15" t="str">
        <f t="shared" si="179"/>
        <v/>
      </c>
    </row>
    <row r="797" spans="2:27" ht="18" x14ac:dyDescent="0.25">
      <c r="B797" s="16"/>
      <c r="C797" s="18"/>
      <c r="D797" s="18"/>
      <c r="E797" s="18"/>
      <c r="F797" s="18"/>
      <c r="G797" s="18"/>
      <c r="H797" s="18"/>
      <c r="I797" s="18"/>
      <c r="J797" s="18"/>
      <c r="K797" s="18"/>
      <c r="L797" s="18"/>
      <c r="M797" s="18"/>
      <c r="N797" s="18"/>
      <c r="O797" s="19"/>
      <c r="P797" s="629">
        <f>+H783</f>
        <v>4.0299999999999994</v>
      </c>
      <c r="Q797" s="17"/>
      <c r="R797" s="412"/>
      <c r="S797" s="625"/>
      <c r="T797" s="20"/>
      <c r="U797" s="20"/>
      <c r="V797" s="430"/>
      <c r="W797" s="14" t="str">
        <f t="shared" si="183"/>
        <v/>
      </c>
      <c r="X797" s="14" t="str">
        <f t="shared" si="180"/>
        <v/>
      </c>
      <c r="Y797" s="14" t="str">
        <f t="shared" si="184"/>
        <v/>
      </c>
      <c r="Z797" s="14" t="str">
        <f t="shared" si="182"/>
        <v/>
      </c>
      <c r="AA797" s="15" t="str">
        <f t="shared" si="179"/>
        <v/>
      </c>
    </row>
    <row r="798" spans="2:27" ht="18" x14ac:dyDescent="0.25">
      <c r="B798" s="16"/>
      <c r="C798" s="17"/>
      <c r="D798" s="24"/>
      <c r="E798" s="17"/>
      <c r="F798" s="17"/>
      <c r="G798" s="17"/>
      <c r="H798" s="17"/>
      <c r="I798" s="17"/>
      <c r="J798" s="18"/>
      <c r="K798" s="17"/>
      <c r="L798" s="17"/>
      <c r="M798" s="17"/>
      <c r="N798" s="17"/>
      <c r="O798" s="19"/>
      <c r="P798" s="629">
        <f>+H783</f>
        <v>4.0299999999999994</v>
      </c>
      <c r="Q798" s="17"/>
      <c r="R798" s="412"/>
      <c r="S798" s="625"/>
      <c r="T798" s="20"/>
      <c r="U798" s="20"/>
      <c r="V798" s="430"/>
      <c r="W798" s="14"/>
      <c r="X798" s="14"/>
      <c r="Y798" s="14"/>
      <c r="Z798" s="14"/>
      <c r="AA798" s="15" t="str">
        <f t="shared" si="179"/>
        <v/>
      </c>
    </row>
    <row r="799" spans="2:27" ht="18" x14ac:dyDescent="0.25">
      <c r="B799" s="16"/>
      <c r="C799" s="18"/>
      <c r="D799" s="17"/>
      <c r="E799" s="17"/>
      <c r="F799" s="17"/>
      <c r="G799" s="17"/>
      <c r="H799" s="18"/>
      <c r="I799" s="18"/>
      <c r="J799" s="17"/>
      <c r="K799" s="18"/>
      <c r="L799" s="17"/>
      <c r="M799" s="17"/>
      <c r="N799" s="17"/>
      <c r="O799" s="19"/>
      <c r="P799" s="629">
        <f>+H783</f>
        <v>4.0299999999999994</v>
      </c>
      <c r="Q799" s="17"/>
      <c r="R799" s="412" t="s">
        <v>362</v>
      </c>
      <c r="S799" s="625" t="s">
        <v>372</v>
      </c>
      <c r="T799" s="20"/>
      <c r="U799" s="20"/>
      <c r="V799" s="430"/>
      <c r="W799" s="14" t="s">
        <v>20</v>
      </c>
      <c r="X799" s="14">
        <f t="shared" ref="X799:X808" si="185">IF(S799="","",1)</f>
        <v>1</v>
      </c>
      <c r="Y799" s="14" t="str">
        <f t="shared" ref="Y799:Y808" si="186">IFERROR(IF(COUNT(T799:V799)=1,PRODUCT(T799:V799)*X799,""),"")</f>
        <v/>
      </c>
      <c r="Z799" s="14" t="str">
        <f t="shared" ref="Z799:Z808" si="187">IFERROR(IF(COUNT(T799:V799)=2,PRODUCT(T799:V799)*X799,""),"")</f>
        <v/>
      </c>
      <c r="AA799" s="15" t="str">
        <f t="shared" si="179"/>
        <v/>
      </c>
    </row>
    <row r="800" spans="2:27" ht="18" x14ac:dyDescent="0.25">
      <c r="B800" s="16"/>
      <c r="C800" s="17"/>
      <c r="D800" s="17"/>
      <c r="E800" s="17"/>
      <c r="F800" s="17"/>
      <c r="G800" s="17"/>
      <c r="H800" s="17"/>
      <c r="I800" s="17"/>
      <c r="J800" s="17"/>
      <c r="K800" s="17"/>
      <c r="L800" s="17"/>
      <c r="M800" s="17"/>
      <c r="N800" s="17"/>
      <c r="O800" s="19"/>
      <c r="P800" s="629">
        <f>+H783</f>
        <v>4.0299999999999994</v>
      </c>
      <c r="Q800" s="17"/>
      <c r="R800" s="412"/>
      <c r="S800" s="628"/>
      <c r="T800" s="20"/>
      <c r="U800" s="20"/>
      <c r="V800" s="430"/>
      <c r="W800" s="14" t="str">
        <f t="shared" ref="W800:W801" si="188">IF(R800="","",1)</f>
        <v/>
      </c>
      <c r="X800" s="14" t="str">
        <f t="shared" si="185"/>
        <v/>
      </c>
      <c r="Y800" s="14" t="str">
        <f t="shared" si="186"/>
        <v/>
      </c>
      <c r="Z800" s="14" t="str">
        <f t="shared" si="187"/>
        <v/>
      </c>
      <c r="AA800" s="15" t="str">
        <f t="shared" si="179"/>
        <v/>
      </c>
    </row>
    <row r="801" spans="2:27" ht="18" x14ac:dyDescent="0.25">
      <c r="B801" s="16"/>
      <c r="C801" s="17"/>
      <c r="D801" s="17"/>
      <c r="E801" s="17"/>
      <c r="F801" s="17"/>
      <c r="G801" s="17"/>
      <c r="H801" s="17"/>
      <c r="I801" s="17"/>
      <c r="J801" s="17"/>
      <c r="K801" s="17"/>
      <c r="L801" s="17"/>
      <c r="M801" s="17"/>
      <c r="N801" s="17"/>
      <c r="O801" s="19"/>
      <c r="P801" s="629">
        <f>+H783</f>
        <v>4.0299999999999994</v>
      </c>
      <c r="Q801" s="17"/>
      <c r="R801" s="412"/>
      <c r="S801" s="626"/>
      <c r="T801" s="20"/>
      <c r="U801" s="20"/>
      <c r="V801" s="430"/>
      <c r="W801" s="14" t="str">
        <f t="shared" si="188"/>
        <v/>
      </c>
      <c r="X801" s="14" t="str">
        <f t="shared" si="185"/>
        <v/>
      </c>
      <c r="Y801" s="14" t="str">
        <f t="shared" si="186"/>
        <v/>
      </c>
      <c r="Z801" s="14" t="str">
        <f t="shared" si="187"/>
        <v/>
      </c>
      <c r="AA801" s="15" t="str">
        <f t="shared" si="179"/>
        <v/>
      </c>
    </row>
    <row r="802" spans="2:27" ht="18" x14ac:dyDescent="0.25">
      <c r="B802" s="16"/>
      <c r="D802" s="17"/>
      <c r="E802" s="17"/>
      <c r="F802" s="17"/>
      <c r="G802" s="17"/>
      <c r="H802" s="17"/>
      <c r="I802" s="17"/>
      <c r="J802" s="17"/>
      <c r="K802" s="17"/>
      <c r="L802" s="17"/>
      <c r="M802" s="17"/>
      <c r="N802" s="17"/>
      <c r="O802" s="19"/>
      <c r="P802" s="629">
        <f>+H783</f>
        <v>4.0299999999999994</v>
      </c>
      <c r="Q802" s="17"/>
      <c r="R802" s="412"/>
      <c r="S802" s="626"/>
      <c r="T802" s="20"/>
      <c r="U802" s="20"/>
      <c r="V802" s="20"/>
      <c r="W802" s="14" t="str">
        <f t="shared" ref="W802:W808" si="189">IF(COUNT(T802:V802)=1,"m",IF(COUNT(T802:V802)=2,"m2",IF(COUNT(T802:V802)=3,"m3","")))</f>
        <v/>
      </c>
      <c r="X802" s="14" t="str">
        <f t="shared" si="185"/>
        <v/>
      </c>
      <c r="Y802" s="14" t="str">
        <f t="shared" si="186"/>
        <v/>
      </c>
      <c r="Z802" s="14" t="str">
        <f t="shared" si="187"/>
        <v/>
      </c>
      <c r="AA802" s="15" t="str">
        <f t="shared" si="179"/>
        <v/>
      </c>
    </row>
    <row r="803" spans="2:27" ht="18" x14ac:dyDescent="0.25">
      <c r="B803" s="16"/>
      <c r="C803" s="17"/>
      <c r="D803" s="17"/>
      <c r="E803" s="17"/>
      <c r="F803" s="17"/>
      <c r="G803" s="17"/>
      <c r="H803" s="17"/>
      <c r="I803" s="17"/>
      <c r="J803" s="17"/>
      <c r="K803" s="17"/>
      <c r="L803" s="17"/>
      <c r="M803" s="17"/>
      <c r="N803" s="17"/>
      <c r="O803" s="19"/>
      <c r="P803" s="629">
        <f>+H783</f>
        <v>4.0299999999999994</v>
      </c>
      <c r="Q803" s="17"/>
      <c r="R803" s="412"/>
      <c r="S803" s="626"/>
      <c r="T803" s="20"/>
      <c r="U803" s="20"/>
      <c r="V803" s="430"/>
      <c r="W803" s="14" t="str">
        <f t="shared" si="189"/>
        <v/>
      </c>
      <c r="X803" s="14" t="str">
        <f t="shared" si="185"/>
        <v/>
      </c>
      <c r="Y803" s="14" t="str">
        <f t="shared" si="186"/>
        <v/>
      </c>
      <c r="Z803" s="14" t="str">
        <f t="shared" si="187"/>
        <v/>
      </c>
      <c r="AA803" s="15" t="str">
        <f t="shared" si="179"/>
        <v/>
      </c>
    </row>
    <row r="804" spans="2:27" ht="18" x14ac:dyDescent="0.25">
      <c r="B804" s="16"/>
      <c r="C804" s="17"/>
      <c r="D804" s="17"/>
      <c r="E804" s="17"/>
      <c r="F804" s="17"/>
      <c r="G804" s="17"/>
      <c r="H804" s="17"/>
      <c r="I804" s="17"/>
      <c r="J804" s="17"/>
      <c r="K804" s="17"/>
      <c r="L804" s="17"/>
      <c r="M804" s="17"/>
      <c r="N804" s="17"/>
      <c r="O804" s="19"/>
      <c r="P804" s="629">
        <f>+H783</f>
        <v>4.0299999999999994</v>
      </c>
      <c r="Q804" s="17"/>
      <c r="R804" s="412"/>
      <c r="S804" s="626"/>
      <c r="T804" s="20"/>
      <c r="U804" s="20"/>
      <c r="V804" s="430"/>
      <c r="W804" s="14" t="str">
        <f t="shared" si="189"/>
        <v/>
      </c>
      <c r="X804" s="14" t="str">
        <f t="shared" si="185"/>
        <v/>
      </c>
      <c r="Y804" s="14" t="str">
        <f t="shared" si="186"/>
        <v/>
      </c>
      <c r="Z804" s="14" t="str">
        <f t="shared" si="187"/>
        <v/>
      </c>
      <c r="AA804" s="15" t="str">
        <f t="shared" si="179"/>
        <v/>
      </c>
    </row>
    <row r="805" spans="2:27" ht="18" x14ac:dyDescent="0.25">
      <c r="B805" s="16"/>
      <c r="C805" s="17"/>
      <c r="D805" s="17"/>
      <c r="E805" s="17"/>
      <c r="F805" s="17"/>
      <c r="G805" s="17"/>
      <c r="H805" s="17"/>
      <c r="I805" s="17"/>
      <c r="J805" s="17"/>
      <c r="K805" s="17"/>
      <c r="L805" s="17"/>
      <c r="M805" s="17"/>
      <c r="N805" s="17"/>
      <c r="O805" s="19"/>
      <c r="P805" s="629">
        <f>+H783</f>
        <v>4.0299999999999994</v>
      </c>
      <c r="Q805" s="17"/>
      <c r="R805" s="21"/>
      <c r="S805" s="626"/>
      <c r="T805" s="20"/>
      <c r="U805" s="20"/>
      <c r="V805" s="430"/>
      <c r="W805" s="14" t="str">
        <f t="shared" si="189"/>
        <v/>
      </c>
      <c r="X805" s="14" t="str">
        <f t="shared" si="185"/>
        <v/>
      </c>
      <c r="Y805" s="14" t="str">
        <f t="shared" si="186"/>
        <v/>
      </c>
      <c r="Z805" s="14" t="str">
        <f t="shared" si="187"/>
        <v/>
      </c>
      <c r="AA805" s="15" t="str">
        <f t="shared" si="179"/>
        <v/>
      </c>
    </row>
    <row r="806" spans="2:27" ht="18" x14ac:dyDescent="0.25">
      <c r="B806" s="16"/>
      <c r="C806" s="17"/>
      <c r="D806" s="17"/>
      <c r="E806" s="17"/>
      <c r="F806" s="17"/>
      <c r="G806" s="17"/>
      <c r="H806" s="17"/>
      <c r="I806" s="17"/>
      <c r="J806" s="17"/>
      <c r="K806" s="17"/>
      <c r="L806" s="17"/>
      <c r="M806" s="17"/>
      <c r="N806" s="17"/>
      <c r="O806" s="19"/>
      <c r="P806" s="629">
        <f>+H783</f>
        <v>4.0299999999999994</v>
      </c>
      <c r="Q806" s="17"/>
      <c r="R806" s="26"/>
      <c r="S806" s="626"/>
      <c r="T806" s="20"/>
      <c r="U806" s="20"/>
      <c r="V806" s="430"/>
      <c r="W806" s="14" t="str">
        <f t="shared" si="189"/>
        <v/>
      </c>
      <c r="X806" s="14" t="str">
        <f t="shared" si="185"/>
        <v/>
      </c>
      <c r="Y806" s="14" t="str">
        <f t="shared" si="186"/>
        <v/>
      </c>
      <c r="Z806" s="14" t="str">
        <f t="shared" si="187"/>
        <v/>
      </c>
      <c r="AA806" s="15" t="str">
        <f t="shared" si="179"/>
        <v/>
      </c>
    </row>
    <row r="807" spans="2:27" ht="18" x14ac:dyDescent="0.25">
      <c r="B807" s="16"/>
      <c r="C807" s="17"/>
      <c r="D807" s="17"/>
      <c r="E807" s="17"/>
      <c r="F807" s="17"/>
      <c r="G807" s="17"/>
      <c r="H807" s="17"/>
      <c r="I807" s="17"/>
      <c r="J807" s="17"/>
      <c r="K807" s="17"/>
      <c r="L807" s="17"/>
      <c r="M807" s="17"/>
      <c r="N807" s="17"/>
      <c r="O807" s="19"/>
      <c r="P807" s="629">
        <f>+H783</f>
        <v>4.0299999999999994</v>
      </c>
      <c r="Q807" s="17"/>
      <c r="R807" s="26"/>
      <c r="S807" s="626"/>
      <c r="T807" s="20"/>
      <c r="U807" s="20"/>
      <c r="V807" s="430"/>
      <c r="W807" s="14" t="str">
        <f t="shared" si="189"/>
        <v/>
      </c>
      <c r="X807" s="14" t="str">
        <f t="shared" si="185"/>
        <v/>
      </c>
      <c r="Y807" s="14" t="str">
        <f t="shared" si="186"/>
        <v/>
      </c>
      <c r="Z807" s="14" t="str">
        <f t="shared" si="187"/>
        <v/>
      </c>
      <c r="AA807" s="15" t="str">
        <f t="shared" si="179"/>
        <v/>
      </c>
    </row>
    <row r="808" spans="2:27" ht="18.75" thickBot="1" x14ac:dyDescent="0.3">
      <c r="B808" s="27"/>
      <c r="C808" s="28"/>
      <c r="D808" s="29"/>
      <c r="E808" s="28"/>
      <c r="F808" s="29"/>
      <c r="G808" s="29"/>
      <c r="H808" s="29"/>
      <c r="I808" s="29"/>
      <c r="J808" s="29"/>
      <c r="K808" s="29"/>
      <c r="L808" s="29"/>
      <c r="M808" s="29"/>
      <c r="N808" s="29"/>
      <c r="O808" s="30"/>
      <c r="P808" s="629">
        <f>+H783</f>
        <v>4.0299999999999994</v>
      </c>
      <c r="Q808" s="17"/>
      <c r="R808" s="630"/>
      <c r="S808" s="636"/>
      <c r="T808" s="33"/>
      <c r="U808" s="33"/>
      <c r="V808" s="631"/>
      <c r="W808" s="34" t="str">
        <f t="shared" si="189"/>
        <v/>
      </c>
      <c r="X808" s="34" t="str">
        <f t="shared" si="185"/>
        <v/>
      </c>
      <c r="Y808" s="14" t="str">
        <f t="shared" si="186"/>
        <v/>
      </c>
      <c r="Z808" s="14" t="str">
        <f t="shared" si="187"/>
        <v/>
      </c>
      <c r="AA808" s="15" t="str">
        <f t="shared" si="179"/>
        <v/>
      </c>
    </row>
    <row r="809" spans="2:27" ht="18.75" thickBot="1" x14ac:dyDescent="0.3">
      <c r="B809" s="786"/>
      <c r="C809" s="787"/>
      <c r="D809" s="787"/>
      <c r="E809" s="787"/>
      <c r="F809" s="787"/>
      <c r="G809" s="787"/>
      <c r="H809" s="787"/>
      <c r="I809" s="787"/>
      <c r="J809" s="787"/>
      <c r="K809" s="787"/>
      <c r="L809" s="787"/>
      <c r="M809" s="787"/>
      <c r="N809" s="787"/>
      <c r="O809" s="787"/>
      <c r="P809" s="428"/>
      <c r="Q809" s="629">
        <f>+H783</f>
        <v>4.0299999999999994</v>
      </c>
      <c r="R809" s="1033" t="s">
        <v>58</v>
      </c>
      <c r="S809" s="1034"/>
      <c r="T809" s="1035"/>
      <c r="U809" s="1024" t="s">
        <v>53</v>
      </c>
      <c r="V809" s="1025"/>
      <c r="W809" s="1025"/>
      <c r="X809" s="1036"/>
      <c r="Y809" s="36"/>
      <c r="Z809" s="37"/>
      <c r="AA809" s="38">
        <f>SUM(X786:X808)</f>
        <v>3</v>
      </c>
    </row>
    <row r="810" spans="2:27" ht="17.25" thickBot="1" x14ac:dyDescent="0.3">
      <c r="B810" s="792" t="s">
        <v>59</v>
      </c>
      <c r="C810" s="793"/>
      <c r="D810" s="793"/>
      <c r="E810" s="793"/>
      <c r="F810" s="793"/>
      <c r="G810" s="793"/>
      <c r="H810" s="793"/>
      <c r="I810" s="794"/>
      <c r="J810" s="792" t="s">
        <v>60</v>
      </c>
      <c r="K810" s="793"/>
      <c r="L810" s="793"/>
      <c r="M810" s="793"/>
      <c r="N810" s="793"/>
      <c r="O810" s="793"/>
      <c r="P810" s="793"/>
      <c r="Q810" s="793"/>
      <c r="R810" s="794"/>
      <c r="S810" s="634"/>
      <c r="T810" s="39"/>
      <c r="U810" s="40"/>
      <c r="V810" s="40"/>
      <c r="W810" s="40"/>
      <c r="X810" s="40"/>
      <c r="Y810" s="40"/>
      <c r="Z810" s="40"/>
      <c r="AA810" s="41"/>
    </row>
    <row r="811" spans="2:27" ht="21" thickBot="1" x14ac:dyDescent="0.3">
      <c r="B811" s="795"/>
      <c r="C811" s="787"/>
      <c r="D811" s="787"/>
      <c r="E811" s="787"/>
      <c r="F811" s="787"/>
      <c r="G811" s="787"/>
      <c r="H811" s="787"/>
      <c r="I811" s="796"/>
      <c r="J811" s="795"/>
      <c r="K811" s="787"/>
      <c r="L811" s="787"/>
      <c r="M811" s="787"/>
      <c r="N811" s="787"/>
      <c r="O811" s="787"/>
      <c r="P811" s="787"/>
      <c r="Q811" s="787"/>
      <c r="R811" s="796"/>
      <c r="S811" s="635"/>
      <c r="T811" s="797" t="s">
        <v>61</v>
      </c>
      <c r="U811" s="798"/>
      <c r="V811" s="798"/>
      <c r="W811" s="798"/>
      <c r="X811" s="798"/>
      <c r="Y811" s="798"/>
      <c r="Z811" s="799"/>
      <c r="AA811" s="42">
        <f>AA809</f>
        <v>3</v>
      </c>
    </row>
    <row r="813" spans="2:27" ht="15.75" thickBot="1" x14ac:dyDescent="0.3"/>
    <row r="814" spans="2:27" x14ac:dyDescent="0.25">
      <c r="B814" s="800" t="e" vm="10">
        <v>#VALUE!</v>
      </c>
      <c r="C814" s="793"/>
      <c r="D814" s="793"/>
      <c r="E814" s="793"/>
      <c r="F814" s="793"/>
      <c r="G814" s="803" t="s">
        <v>42</v>
      </c>
      <c r="H814" s="793"/>
      <c r="I814" s="793"/>
      <c r="J814" s="793"/>
      <c r="K814" s="793"/>
      <c r="L814" s="793"/>
      <c r="M814" s="793"/>
      <c r="N814" s="793"/>
      <c r="O814" s="793"/>
      <c r="P814" s="793"/>
      <c r="Q814" s="793"/>
      <c r="R814" s="793"/>
      <c r="S814" s="793"/>
      <c r="T814" s="793"/>
      <c r="U814" s="804" t="s">
        <v>1</v>
      </c>
      <c r="V814" s="805"/>
      <c r="W814" s="805"/>
      <c r="X814" s="806"/>
      <c r="Y814" s="807" t="s">
        <v>43</v>
      </c>
      <c r="Z814" s="805"/>
      <c r="AA814" s="808"/>
    </row>
    <row r="815" spans="2:27" x14ac:dyDescent="0.25">
      <c r="B815" s="801"/>
      <c r="C815" s="802"/>
      <c r="D815" s="802"/>
      <c r="E815" s="802"/>
      <c r="F815" s="802"/>
      <c r="G815" s="801"/>
      <c r="H815" s="802"/>
      <c r="I815" s="802"/>
      <c r="J815" s="802"/>
      <c r="K815" s="802"/>
      <c r="L815" s="802"/>
      <c r="M815" s="802"/>
      <c r="N815" s="802"/>
      <c r="O815" s="802"/>
      <c r="P815" s="802"/>
      <c r="Q815" s="802"/>
      <c r="R815" s="802"/>
      <c r="S815" s="802"/>
      <c r="T815" s="802"/>
      <c r="U815" s="809" t="s">
        <v>3</v>
      </c>
      <c r="V815" s="810"/>
      <c r="W815" s="810"/>
      <c r="X815" s="811"/>
      <c r="Y815" s="812">
        <v>1</v>
      </c>
      <c r="Z815" s="810"/>
      <c r="AA815" s="813"/>
    </row>
    <row r="816" spans="2:27" ht="15.75" thickBot="1" x14ac:dyDescent="0.3">
      <c r="B816" s="795"/>
      <c r="C816" s="787"/>
      <c r="D816" s="787"/>
      <c r="E816" s="787"/>
      <c r="F816" s="787"/>
      <c r="G816" s="795"/>
      <c r="H816" s="787"/>
      <c r="I816" s="787"/>
      <c r="J816" s="787"/>
      <c r="K816" s="787"/>
      <c r="L816" s="787"/>
      <c r="M816" s="787"/>
      <c r="N816" s="787"/>
      <c r="O816" s="787"/>
      <c r="P816" s="787"/>
      <c r="Q816" s="787"/>
      <c r="R816" s="787"/>
      <c r="S816" s="787"/>
      <c r="T816" s="787"/>
      <c r="U816" s="814" t="s">
        <v>4</v>
      </c>
      <c r="V816" s="815"/>
      <c r="W816" s="815"/>
      <c r="X816" s="816"/>
      <c r="Y816" s="817">
        <v>44236</v>
      </c>
      <c r="Z816" s="818"/>
      <c r="AA816" s="819"/>
    </row>
    <row r="817" spans="2:27" ht="15" customHeight="1" x14ac:dyDescent="0.25">
      <c r="B817" s="820" t="s">
        <v>44</v>
      </c>
      <c r="C817" s="793"/>
      <c r="D817" s="793"/>
      <c r="E817" s="793"/>
      <c r="F817" s="794"/>
      <c r="G817"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817" s="822"/>
      <c r="I817" s="822"/>
      <c r="J817" s="822"/>
      <c r="K817" s="822"/>
      <c r="L817" s="822"/>
      <c r="M817" s="822"/>
      <c r="N817" s="822"/>
      <c r="O817" s="822"/>
      <c r="P817" s="822"/>
      <c r="Q817" s="822"/>
      <c r="R817" s="822"/>
      <c r="S817" s="822"/>
      <c r="T817" s="822"/>
      <c r="U817" s="822"/>
      <c r="V817" s="822"/>
      <c r="W817" s="822"/>
      <c r="X817" s="822"/>
      <c r="Y817" s="822"/>
      <c r="Z817" s="822"/>
      <c r="AA817" s="823"/>
    </row>
    <row r="818" spans="2:27" ht="15.75" customHeight="1" thickBot="1" x14ac:dyDescent="0.3">
      <c r="B818" s="795"/>
      <c r="C818" s="787"/>
      <c r="D818" s="787"/>
      <c r="E818" s="787"/>
      <c r="F818" s="796"/>
      <c r="G818" s="824"/>
      <c r="H818" s="825"/>
      <c r="I818" s="825"/>
      <c r="J818" s="825"/>
      <c r="K818" s="825"/>
      <c r="L818" s="825"/>
      <c r="M818" s="825"/>
      <c r="N818" s="825"/>
      <c r="O818" s="825"/>
      <c r="P818" s="825"/>
      <c r="Q818" s="825"/>
      <c r="R818" s="825"/>
      <c r="S818" s="825"/>
      <c r="T818" s="825"/>
      <c r="U818" s="825"/>
      <c r="V818" s="825"/>
      <c r="W818" s="825"/>
      <c r="X818" s="825"/>
      <c r="Y818" s="825"/>
      <c r="Z818" s="825"/>
      <c r="AA818" s="826"/>
    </row>
    <row r="819" spans="2:27" ht="18.75" thickBot="1" x14ac:dyDescent="0.3">
      <c r="B819" s="827" t="s">
        <v>46</v>
      </c>
      <c r="C819" s="798"/>
      <c r="D819" s="798"/>
      <c r="E819" s="798"/>
      <c r="F819" s="798"/>
      <c r="G819" s="798"/>
      <c r="H819" s="822" t="s">
        <v>47</v>
      </c>
      <c r="I819" s="793"/>
      <c r="J819" s="828"/>
      <c r="K819" s="798"/>
      <c r="L819" s="798"/>
      <c r="M819" s="798"/>
      <c r="N819" s="798"/>
      <c r="O819" s="798"/>
      <c r="P819" s="622"/>
      <c r="Q819" s="622"/>
      <c r="R819" s="828" t="s">
        <v>48</v>
      </c>
      <c r="S819" s="828"/>
      <c r="T819" s="798"/>
      <c r="U819" s="798"/>
      <c r="V819" s="798"/>
      <c r="W819" s="798"/>
      <c r="X819" s="798"/>
      <c r="Y819" s="798"/>
      <c r="Z819" s="798"/>
      <c r="AA819" s="799"/>
    </row>
    <row r="820" spans="2:27" ht="85.5" customHeight="1" thickBot="1" x14ac:dyDescent="0.3">
      <c r="B820" s="829">
        <f>PRESUPUESTO!$B$34</f>
        <v>4</v>
      </c>
      <c r="C820" s="793"/>
      <c r="D820" s="793"/>
      <c r="E820" s="793"/>
      <c r="F820" s="793"/>
      <c r="G820" s="793"/>
      <c r="H820" s="830">
        <f>PRESUPUESTO!B38</f>
        <v>4.0399999999999991</v>
      </c>
      <c r="I820" s="831"/>
      <c r="J820" s="832" t="str">
        <f>PRESUPUESTO!$F$34</f>
        <v>HIDROSANITARIOS</v>
      </c>
      <c r="K820" s="798"/>
      <c r="L820" s="798"/>
      <c r="M820" s="798"/>
      <c r="N820" s="798"/>
      <c r="O820" s="799"/>
      <c r="P820" s="621"/>
      <c r="Q820" s="621"/>
      <c r="R820" s="833" t="str">
        <f>PRESUPUESTO!F38</f>
        <v>Suministro e instalacion de Lavamanos de sobreponer redondo diametro 365mm alto 120mm , incluye griferia decorativa color negro, meson en piedra sinterizada color Bianco Rhino y mueble flortante en melamina de 18mm color Ceniza de 0.50 de fondo x 0.80 frente x 0.65 alto con dos puertas con un entrepaño interior y un entrepaño exterior (Incluye mantenimientos de tuberias sanitaria e hidraulicas)</v>
      </c>
      <c r="S820" s="1020"/>
      <c r="T820" s="793"/>
      <c r="U820" s="793"/>
      <c r="V820" s="793"/>
      <c r="W820" s="793"/>
      <c r="X820" s="793"/>
      <c r="Y820" s="793"/>
      <c r="Z820" s="793"/>
      <c r="AA820" s="794"/>
    </row>
    <row r="821" spans="2:27" ht="18.75" customHeight="1" thickBot="1" x14ac:dyDescent="0.3">
      <c r="B821" s="821" t="s">
        <v>49</v>
      </c>
      <c r="C821" s="834"/>
      <c r="D821" s="834"/>
      <c r="E821" s="834"/>
      <c r="F821" s="834"/>
      <c r="G821" s="834"/>
      <c r="H821" s="835"/>
      <c r="I821" s="835"/>
      <c r="J821" s="834"/>
      <c r="K821" s="834"/>
      <c r="L821" s="834"/>
      <c r="M821" s="834"/>
      <c r="N821" s="834"/>
      <c r="O821" s="834"/>
      <c r="P821" s="623"/>
      <c r="Q821" s="623"/>
      <c r="R821" s="1037" t="s">
        <v>50</v>
      </c>
      <c r="S821" s="1021" t="s">
        <v>532</v>
      </c>
      <c r="T821" s="1039" t="s">
        <v>51</v>
      </c>
      <c r="U821" s="1040"/>
      <c r="V821" s="1041"/>
      <c r="W821" s="1042" t="s">
        <v>20</v>
      </c>
      <c r="X821" s="844" t="s">
        <v>52</v>
      </c>
      <c r="Y821" s="846" t="s">
        <v>53</v>
      </c>
      <c r="Z821" s="1045"/>
      <c r="AA821" s="1046"/>
    </row>
    <row r="822" spans="2:27" ht="26.25" thickBot="1" x14ac:dyDescent="0.3">
      <c r="B822" s="836"/>
      <c r="C822" s="835"/>
      <c r="D822" s="835"/>
      <c r="E822" s="835"/>
      <c r="F822" s="835"/>
      <c r="G822" s="835"/>
      <c r="H822" s="835"/>
      <c r="I822" s="835"/>
      <c r="J822" s="835"/>
      <c r="K822" s="835"/>
      <c r="L822" s="835"/>
      <c r="M822" s="835"/>
      <c r="N822" s="835"/>
      <c r="O822" s="835"/>
      <c r="P822" s="623"/>
      <c r="Q822" s="623"/>
      <c r="R822" s="1038"/>
      <c r="S822" s="1032"/>
      <c r="T822" s="4" t="s">
        <v>54</v>
      </c>
      <c r="U822" s="5" t="s">
        <v>55</v>
      </c>
      <c r="V822" s="6" t="s">
        <v>56</v>
      </c>
      <c r="W822" s="1043"/>
      <c r="X822" s="1044"/>
      <c r="Y822" s="7" t="s">
        <v>57</v>
      </c>
      <c r="Z822" s="8" t="s">
        <v>21</v>
      </c>
      <c r="AA822" s="9" t="s">
        <v>22</v>
      </c>
    </row>
    <row r="823" spans="2:27" ht="18" x14ac:dyDescent="0.25">
      <c r="B823" s="10"/>
      <c r="C823" s="1017" t="e" vm="20">
        <v>#VALUE!</v>
      </c>
      <c r="D823" s="1017"/>
      <c r="E823" s="1017"/>
      <c r="F823" s="1017"/>
      <c r="G823" s="1017"/>
      <c r="H823" s="1017"/>
      <c r="I823" s="1017" t="e" vm="21">
        <v>#VALUE!</v>
      </c>
      <c r="J823" s="1017"/>
      <c r="K823" s="1017"/>
      <c r="L823" s="1017"/>
      <c r="M823" s="1017"/>
      <c r="N823" s="1017"/>
      <c r="O823" s="12"/>
      <c r="P823" s="629">
        <f>+H820</f>
        <v>4.0399999999999991</v>
      </c>
      <c r="Q823" s="17"/>
      <c r="R823" s="412" t="s">
        <v>356</v>
      </c>
      <c r="S823" s="625" t="s">
        <v>372</v>
      </c>
      <c r="T823" s="14"/>
      <c r="U823" s="14"/>
      <c r="V823" s="14"/>
      <c r="W823" s="14" t="s">
        <v>20</v>
      </c>
      <c r="X823" s="14">
        <f t="shared" ref="X823:X826" si="190">IF(S823="","",1)</f>
        <v>1</v>
      </c>
      <c r="Y823" s="14" t="str">
        <f>IFERROR(IF(COUNT(T823:V823)=1,PRODUCT(T823:V823)*X823,""),"")</f>
        <v/>
      </c>
      <c r="Z823" s="14" t="str">
        <f>IFERROR(IF(COUNT(T823:V823)=2,PRODUCT(T823:V823)*X823,""),"")</f>
        <v/>
      </c>
      <c r="AA823" s="15" t="str">
        <f>IFERROR(IF(COUNT(T823:V823)=3,PRODUCT(T823:V823)*X823,""),"")</f>
        <v/>
      </c>
    </row>
    <row r="824" spans="2:27" ht="18" x14ac:dyDescent="0.25">
      <c r="B824" s="16"/>
      <c r="C824" s="1018"/>
      <c r="D824" s="1018"/>
      <c r="E824" s="1018"/>
      <c r="F824" s="1018"/>
      <c r="G824" s="1018"/>
      <c r="H824" s="1018"/>
      <c r="I824" s="1018"/>
      <c r="J824" s="1018"/>
      <c r="K824" s="1018"/>
      <c r="L824" s="1018"/>
      <c r="M824" s="1018"/>
      <c r="N824" s="1018"/>
      <c r="O824" s="19"/>
      <c r="P824" s="629">
        <f>+H820</f>
        <v>4.0399999999999991</v>
      </c>
      <c r="Q824" s="17"/>
      <c r="R824" s="412"/>
      <c r="S824" s="625"/>
      <c r="T824" s="20"/>
      <c r="U824" s="20"/>
      <c r="V824" s="430"/>
      <c r="W824" s="14" t="str">
        <f t="shared" ref="W824:W826" si="191">IF(R824="","",1)</f>
        <v/>
      </c>
      <c r="X824" s="14" t="str">
        <f t="shared" si="190"/>
        <v/>
      </c>
      <c r="Y824" s="14" t="str">
        <f t="shared" ref="Y824:Y826" si="192">IFERROR(IF(COUNT(T824:V824)=1,PRODUCT(T824:V824)*X824,""),"")</f>
        <v/>
      </c>
      <c r="Z824" s="14" t="str">
        <f t="shared" ref="Z824:Z826" si="193">IFERROR(IF(COUNT(T824:V824)=2,PRODUCT(T824:V824)*X824,""),"")</f>
        <v/>
      </c>
      <c r="AA824" s="15" t="str">
        <f t="shared" ref="AA824:AA845" si="194">IFERROR(IF(COUNT(T824:V824)=3,PRODUCT(T824:V824)*X824,""),"")</f>
        <v/>
      </c>
    </row>
    <row r="825" spans="2:27" ht="18" x14ac:dyDescent="0.25">
      <c r="B825" s="16"/>
      <c r="C825" s="1018"/>
      <c r="D825" s="1018"/>
      <c r="E825" s="1018"/>
      <c r="F825" s="1018"/>
      <c r="G825" s="1018"/>
      <c r="H825" s="1018"/>
      <c r="I825" s="1018"/>
      <c r="J825" s="1018"/>
      <c r="K825" s="1018"/>
      <c r="L825" s="1018"/>
      <c r="M825" s="1018"/>
      <c r="N825" s="1018"/>
      <c r="O825" s="19"/>
      <c r="P825" s="629">
        <f>+H820</f>
        <v>4.0399999999999991</v>
      </c>
      <c r="Q825" s="17"/>
      <c r="R825" s="412"/>
      <c r="S825" s="625"/>
      <c r="T825" s="20"/>
      <c r="U825" s="20"/>
      <c r="V825" s="430"/>
      <c r="W825" s="14" t="str">
        <f t="shared" si="191"/>
        <v/>
      </c>
      <c r="X825" s="14" t="str">
        <f t="shared" si="190"/>
        <v/>
      </c>
      <c r="Y825" s="14" t="str">
        <f t="shared" si="192"/>
        <v/>
      </c>
      <c r="Z825" s="14" t="str">
        <f t="shared" si="193"/>
        <v/>
      </c>
      <c r="AA825" s="15" t="str">
        <f t="shared" si="194"/>
        <v/>
      </c>
    </row>
    <row r="826" spans="2:27" ht="18" x14ac:dyDescent="0.25">
      <c r="B826" s="16"/>
      <c r="C826" s="1018"/>
      <c r="D826" s="1018"/>
      <c r="E826" s="1018"/>
      <c r="F826" s="1018"/>
      <c r="G826" s="1018"/>
      <c r="H826" s="1018"/>
      <c r="I826" s="1018"/>
      <c r="J826" s="1018"/>
      <c r="K826" s="1018"/>
      <c r="L826" s="1018"/>
      <c r="M826" s="1018"/>
      <c r="N826" s="1018"/>
      <c r="O826" s="19"/>
      <c r="P826" s="629">
        <f>+H820</f>
        <v>4.0399999999999991</v>
      </c>
      <c r="Q826" s="17"/>
      <c r="R826" s="412"/>
      <c r="S826" s="626"/>
      <c r="T826" s="20"/>
      <c r="U826" s="20"/>
      <c r="V826" s="430"/>
      <c r="W826" s="14" t="str">
        <f t="shared" si="191"/>
        <v/>
      </c>
      <c r="X826" s="14" t="str">
        <f t="shared" si="190"/>
        <v/>
      </c>
      <c r="Y826" s="14" t="str">
        <f t="shared" si="192"/>
        <v/>
      </c>
      <c r="Z826" s="14" t="str">
        <f t="shared" si="193"/>
        <v/>
      </c>
      <c r="AA826" s="15" t="str">
        <f t="shared" si="194"/>
        <v/>
      </c>
    </row>
    <row r="827" spans="2:27" ht="18" x14ac:dyDescent="0.25">
      <c r="B827" s="16"/>
      <c r="C827" s="1018"/>
      <c r="D827" s="1018"/>
      <c r="E827" s="1018"/>
      <c r="F827" s="1018"/>
      <c r="G827" s="1018"/>
      <c r="H827" s="1018"/>
      <c r="I827" s="1018"/>
      <c r="J827" s="1018"/>
      <c r="K827" s="1018"/>
      <c r="L827" s="1018"/>
      <c r="M827" s="1018"/>
      <c r="N827" s="1018"/>
      <c r="O827" s="19"/>
      <c r="P827" s="629">
        <f>+H820</f>
        <v>4.0399999999999991</v>
      </c>
      <c r="Q827" s="17"/>
      <c r="R827" s="412"/>
      <c r="S827" s="625"/>
      <c r="T827" s="20"/>
      <c r="U827" s="20"/>
      <c r="V827" s="430"/>
      <c r="W827" s="14"/>
      <c r="X827" s="14"/>
      <c r="Y827" s="14"/>
      <c r="Z827" s="14"/>
      <c r="AA827" s="15" t="str">
        <f t="shared" si="194"/>
        <v/>
      </c>
    </row>
    <row r="828" spans="2:27" ht="18" x14ac:dyDescent="0.25">
      <c r="B828" s="22"/>
      <c r="C828" s="1018"/>
      <c r="D828" s="1018"/>
      <c r="E828" s="1018"/>
      <c r="F828" s="1018"/>
      <c r="G828" s="1018"/>
      <c r="H828" s="1018"/>
      <c r="I828" s="1018"/>
      <c r="J828" s="1018"/>
      <c r="K828" s="1018"/>
      <c r="L828" s="1018"/>
      <c r="M828" s="1018"/>
      <c r="N828" s="1018"/>
      <c r="O828" s="19"/>
      <c r="P828" s="629">
        <f>+H820</f>
        <v>4.0399999999999991</v>
      </c>
      <c r="Q828" s="17"/>
      <c r="R828" s="412" t="s">
        <v>361</v>
      </c>
      <c r="S828" s="625" t="s">
        <v>372</v>
      </c>
      <c r="T828" s="20"/>
      <c r="U828" s="20"/>
      <c r="V828" s="430"/>
      <c r="W828" s="14" t="s">
        <v>20</v>
      </c>
      <c r="X828" s="14">
        <f t="shared" ref="X828:X834" si="195">IF(S828="","",1)</f>
        <v>1</v>
      </c>
      <c r="Y828" s="14" t="str">
        <f t="shared" ref="Y828" si="196">IFERROR(IF(COUNT(T828:V828)=1,PRODUCT(T828:V828)*X828,""),"")</f>
        <v/>
      </c>
      <c r="Z828" s="14" t="str">
        <f t="shared" ref="Z828:Z834" si="197">IFERROR(IF(COUNT(T828:V828)=2,PRODUCT(T828:V828)*X828,""),"")</f>
        <v/>
      </c>
      <c r="AA828" s="15" t="str">
        <f t="shared" si="194"/>
        <v/>
      </c>
    </row>
    <row r="829" spans="2:27" ht="18" x14ac:dyDescent="0.25">
      <c r="B829" s="16"/>
      <c r="C829" s="1018"/>
      <c r="D829" s="1018"/>
      <c r="E829" s="1018"/>
      <c r="F829" s="1018"/>
      <c r="G829" s="1018"/>
      <c r="H829" s="1018"/>
      <c r="I829" s="1018"/>
      <c r="J829" s="1018"/>
      <c r="K829" s="1018"/>
      <c r="L829" s="1018"/>
      <c r="M829" s="1018"/>
      <c r="N829" s="1018"/>
      <c r="O829" s="19"/>
      <c r="P829" s="629">
        <f>+H820</f>
        <v>4.0399999999999991</v>
      </c>
      <c r="Q829" s="17"/>
      <c r="R829" s="412"/>
      <c r="S829" s="628"/>
      <c r="T829" s="20"/>
      <c r="U829" s="20"/>
      <c r="V829" s="430"/>
      <c r="W829" s="14" t="str">
        <f t="shared" ref="W829:W834" si="198">IF(R829="","",1)</f>
        <v/>
      </c>
      <c r="X829" s="14" t="str">
        <f t="shared" si="195"/>
        <v/>
      </c>
      <c r="Y829" s="14" t="str">
        <f t="shared" ref="Y829:Y834" si="199">IF(T829="","",1)</f>
        <v/>
      </c>
      <c r="Z829" s="14" t="str">
        <f t="shared" si="197"/>
        <v/>
      </c>
      <c r="AA829" s="15" t="str">
        <f t="shared" si="194"/>
        <v/>
      </c>
    </row>
    <row r="830" spans="2:27" ht="18" x14ac:dyDescent="0.25">
      <c r="B830" s="16"/>
      <c r="C830" s="1018"/>
      <c r="D830" s="1018"/>
      <c r="E830" s="1018"/>
      <c r="F830" s="1018"/>
      <c r="G830" s="1018"/>
      <c r="H830" s="1018"/>
      <c r="I830" s="1018"/>
      <c r="J830" s="1018"/>
      <c r="K830" s="1018"/>
      <c r="L830" s="1018"/>
      <c r="M830" s="1018"/>
      <c r="N830" s="1018"/>
      <c r="O830" s="19"/>
      <c r="P830" s="629">
        <f>+H820</f>
        <v>4.0399999999999991</v>
      </c>
      <c r="Q830" s="17"/>
      <c r="R830" s="412"/>
      <c r="S830" s="626"/>
      <c r="T830" s="20"/>
      <c r="U830" s="20"/>
      <c r="V830" s="430"/>
      <c r="W830" s="14" t="str">
        <f t="shared" si="198"/>
        <v/>
      </c>
      <c r="X830" s="14" t="str">
        <f t="shared" si="195"/>
        <v/>
      </c>
      <c r="Y830" s="14" t="str">
        <f t="shared" si="199"/>
        <v/>
      </c>
      <c r="Z830" s="14" t="str">
        <f t="shared" si="197"/>
        <v/>
      </c>
      <c r="AA830" s="15" t="str">
        <f t="shared" si="194"/>
        <v/>
      </c>
    </row>
    <row r="831" spans="2:27" ht="18" x14ac:dyDescent="0.25">
      <c r="B831" s="16"/>
      <c r="C831" s="1018"/>
      <c r="D831" s="1018"/>
      <c r="E831" s="1018"/>
      <c r="F831" s="1018"/>
      <c r="G831" s="1018"/>
      <c r="H831" s="1018"/>
      <c r="I831" s="1018"/>
      <c r="J831" s="1018"/>
      <c r="K831" s="1018"/>
      <c r="L831" s="1018"/>
      <c r="M831" s="1018"/>
      <c r="N831" s="1018"/>
      <c r="O831" s="19"/>
      <c r="P831" s="629">
        <f>+H820</f>
        <v>4.0399999999999991</v>
      </c>
      <c r="Q831" s="17"/>
      <c r="R831" s="412"/>
      <c r="S831" s="625"/>
      <c r="T831" s="20"/>
      <c r="U831" s="20"/>
      <c r="V831" s="430"/>
      <c r="W831" s="14" t="str">
        <f t="shared" si="198"/>
        <v/>
      </c>
      <c r="X831" s="14" t="str">
        <f t="shared" si="195"/>
        <v/>
      </c>
      <c r="Y831" s="14" t="str">
        <f t="shared" si="199"/>
        <v/>
      </c>
      <c r="Z831" s="14" t="str">
        <f t="shared" si="197"/>
        <v/>
      </c>
      <c r="AA831" s="15" t="str">
        <f t="shared" si="194"/>
        <v/>
      </c>
    </row>
    <row r="832" spans="2:27" ht="18" x14ac:dyDescent="0.25">
      <c r="B832" s="16"/>
      <c r="C832" s="1018"/>
      <c r="D832" s="1018"/>
      <c r="E832" s="1018"/>
      <c r="F832" s="1018"/>
      <c r="G832" s="1018"/>
      <c r="H832" s="1018"/>
      <c r="I832" s="1018"/>
      <c r="J832" s="1018"/>
      <c r="K832" s="1018"/>
      <c r="L832" s="1018"/>
      <c r="M832" s="1018"/>
      <c r="N832" s="1018"/>
      <c r="O832" s="19"/>
      <c r="P832" s="629">
        <f>+H820</f>
        <v>4.0399999999999991</v>
      </c>
      <c r="Q832" s="17"/>
      <c r="R832" s="412"/>
      <c r="S832" s="625"/>
      <c r="T832" s="20"/>
      <c r="U832" s="20"/>
      <c r="V832" s="430"/>
      <c r="W832" s="14" t="str">
        <f t="shared" si="198"/>
        <v/>
      </c>
      <c r="X832" s="14" t="str">
        <f t="shared" si="195"/>
        <v/>
      </c>
      <c r="Y832" s="14" t="str">
        <f t="shared" si="199"/>
        <v/>
      </c>
      <c r="Z832" s="14" t="str">
        <f t="shared" si="197"/>
        <v/>
      </c>
      <c r="AA832" s="15" t="str">
        <f t="shared" si="194"/>
        <v/>
      </c>
    </row>
    <row r="833" spans="2:27" ht="18" x14ac:dyDescent="0.25">
      <c r="B833" s="16"/>
      <c r="C833" s="1018"/>
      <c r="D833" s="1018"/>
      <c r="E833" s="1018"/>
      <c r="F833" s="1018"/>
      <c r="G833" s="1018"/>
      <c r="H833" s="1018"/>
      <c r="I833" s="1018"/>
      <c r="J833" s="1018"/>
      <c r="K833" s="1018"/>
      <c r="L833" s="1018"/>
      <c r="M833" s="1018"/>
      <c r="N833" s="1018"/>
      <c r="O833" s="19"/>
      <c r="P833" s="629">
        <f>+H820</f>
        <v>4.0399999999999991</v>
      </c>
      <c r="Q833" s="17"/>
      <c r="R833" s="412"/>
      <c r="S833" s="625"/>
      <c r="T833" s="20"/>
      <c r="U833" s="20"/>
      <c r="V833" s="430"/>
      <c r="W833" s="14" t="str">
        <f t="shared" si="198"/>
        <v/>
      </c>
      <c r="X833" s="14" t="str">
        <f t="shared" si="195"/>
        <v/>
      </c>
      <c r="Y833" s="14" t="str">
        <f t="shared" si="199"/>
        <v/>
      </c>
      <c r="Z833" s="14" t="str">
        <f t="shared" si="197"/>
        <v/>
      </c>
      <c r="AA833" s="15" t="str">
        <f t="shared" si="194"/>
        <v/>
      </c>
    </row>
    <row r="834" spans="2:27" ht="18" x14ac:dyDescent="0.25">
      <c r="B834" s="16"/>
      <c r="C834" s="1018"/>
      <c r="D834" s="1018"/>
      <c r="E834" s="1018"/>
      <c r="F834" s="1018"/>
      <c r="G834" s="1018"/>
      <c r="H834" s="1018"/>
      <c r="I834" s="1018"/>
      <c r="J834" s="1018"/>
      <c r="K834" s="1018"/>
      <c r="L834" s="1018"/>
      <c r="M834" s="1018"/>
      <c r="N834" s="1018"/>
      <c r="O834" s="19"/>
      <c r="P834" s="629">
        <f>+H820</f>
        <v>4.0399999999999991</v>
      </c>
      <c r="Q834" s="17"/>
      <c r="R834" s="412"/>
      <c r="S834" s="625"/>
      <c r="T834" s="20"/>
      <c r="U834" s="20"/>
      <c r="V834" s="430"/>
      <c r="W834" s="14" t="str">
        <f t="shared" si="198"/>
        <v/>
      </c>
      <c r="X834" s="14" t="str">
        <f t="shared" si="195"/>
        <v/>
      </c>
      <c r="Y834" s="14" t="str">
        <f t="shared" si="199"/>
        <v/>
      </c>
      <c r="Z834" s="14" t="str">
        <f t="shared" si="197"/>
        <v/>
      </c>
      <c r="AA834" s="15" t="str">
        <f t="shared" si="194"/>
        <v/>
      </c>
    </row>
    <row r="835" spans="2:27" ht="18" x14ac:dyDescent="0.25">
      <c r="B835" s="16"/>
      <c r="C835" s="1018"/>
      <c r="D835" s="1018"/>
      <c r="E835" s="1018"/>
      <c r="F835" s="1018"/>
      <c r="G835" s="1018"/>
      <c r="H835" s="1018"/>
      <c r="I835" s="1018"/>
      <c r="J835" s="1018"/>
      <c r="K835" s="1018"/>
      <c r="L835" s="1018"/>
      <c r="M835" s="1018"/>
      <c r="N835" s="1018"/>
      <c r="O835" s="19"/>
      <c r="P835" s="629">
        <f>+H820</f>
        <v>4.0399999999999991</v>
      </c>
      <c r="Q835" s="17"/>
      <c r="R835" s="412"/>
      <c r="S835" s="625"/>
      <c r="T835" s="20"/>
      <c r="U835" s="20"/>
      <c r="V835" s="430"/>
      <c r="W835" s="14"/>
      <c r="X835" s="14"/>
      <c r="Y835" s="14"/>
      <c r="Z835" s="14"/>
      <c r="AA835" s="15" t="str">
        <f t="shared" si="194"/>
        <v/>
      </c>
    </row>
    <row r="836" spans="2:27" ht="18" x14ac:dyDescent="0.25">
      <c r="B836" s="16"/>
      <c r="C836" s="1018"/>
      <c r="D836" s="1018"/>
      <c r="E836" s="1018"/>
      <c r="F836" s="1018"/>
      <c r="G836" s="1018"/>
      <c r="H836" s="1018"/>
      <c r="I836" s="1018"/>
      <c r="J836" s="1018"/>
      <c r="K836" s="1018"/>
      <c r="L836" s="1018"/>
      <c r="M836" s="1018"/>
      <c r="N836" s="1018"/>
      <c r="O836" s="19"/>
      <c r="P836" s="629">
        <f>+H820</f>
        <v>4.0399999999999991</v>
      </c>
      <c r="Q836" s="17"/>
      <c r="R836" s="412" t="s">
        <v>362</v>
      </c>
      <c r="S836" s="625" t="s">
        <v>372</v>
      </c>
      <c r="T836" s="20"/>
      <c r="U836" s="20"/>
      <c r="V836" s="430"/>
      <c r="W836" s="14" t="s">
        <v>20</v>
      </c>
      <c r="X836" s="14">
        <f t="shared" ref="X836:X845" si="200">IF(S836="","",1)</f>
        <v>1</v>
      </c>
      <c r="Y836" s="14" t="str">
        <f t="shared" ref="Y836:Y845" si="201">IFERROR(IF(COUNT(T836:V836)=1,PRODUCT(T836:V836)*X836,""),"")</f>
        <v/>
      </c>
      <c r="Z836" s="14" t="str">
        <f t="shared" ref="Z836:Z845" si="202">IFERROR(IF(COUNT(T836:V836)=2,PRODUCT(T836:V836)*X836,""),"")</f>
        <v/>
      </c>
      <c r="AA836" s="15" t="str">
        <f t="shared" si="194"/>
        <v/>
      </c>
    </row>
    <row r="837" spans="2:27" ht="18" x14ac:dyDescent="0.25">
      <c r="B837" s="16"/>
      <c r="C837" s="1018"/>
      <c r="D837" s="1018"/>
      <c r="E837" s="1018"/>
      <c r="F837" s="1018"/>
      <c r="G837" s="1018"/>
      <c r="H837" s="1018"/>
      <c r="I837" s="1018"/>
      <c r="J837" s="1018"/>
      <c r="K837" s="1018"/>
      <c r="L837" s="1018"/>
      <c r="M837" s="1018"/>
      <c r="N837" s="1018"/>
      <c r="O837" s="19"/>
      <c r="P837" s="629">
        <f>+H820</f>
        <v>4.0399999999999991</v>
      </c>
      <c r="Q837" s="17"/>
      <c r="R837" s="412"/>
      <c r="S837" s="628"/>
      <c r="T837" s="20"/>
      <c r="U837" s="20"/>
      <c r="V837" s="430"/>
      <c r="W837" s="14" t="str">
        <f t="shared" ref="W837:W838" si="203">IF(R837="","",1)</f>
        <v/>
      </c>
      <c r="X837" s="14" t="str">
        <f t="shared" si="200"/>
        <v/>
      </c>
      <c r="Y837" s="14" t="str">
        <f t="shared" si="201"/>
        <v/>
      </c>
      <c r="Z837" s="14" t="str">
        <f t="shared" si="202"/>
        <v/>
      </c>
      <c r="AA837" s="15" t="str">
        <f t="shared" si="194"/>
        <v/>
      </c>
    </row>
    <row r="838" spans="2:27" ht="18" x14ac:dyDescent="0.25">
      <c r="B838" s="16"/>
      <c r="C838" s="1018"/>
      <c r="D838" s="1018"/>
      <c r="E838" s="1018"/>
      <c r="F838" s="1018"/>
      <c r="G838" s="1018"/>
      <c r="H838" s="1018"/>
      <c r="I838" s="1018"/>
      <c r="J838" s="1018"/>
      <c r="K838" s="1018"/>
      <c r="L838" s="1018"/>
      <c r="M838" s="1018"/>
      <c r="N838" s="1018"/>
      <c r="O838" s="19"/>
      <c r="P838" s="629">
        <f>+H820</f>
        <v>4.0399999999999991</v>
      </c>
      <c r="Q838" s="17"/>
      <c r="R838" s="412"/>
      <c r="S838" s="626"/>
      <c r="T838" s="20"/>
      <c r="U838" s="20"/>
      <c r="V838" s="430"/>
      <c r="W838" s="14" t="str">
        <f t="shared" si="203"/>
        <v/>
      </c>
      <c r="X838" s="14" t="str">
        <f t="shared" si="200"/>
        <v/>
      </c>
      <c r="Y838" s="14" t="str">
        <f t="shared" si="201"/>
        <v/>
      </c>
      <c r="Z838" s="14" t="str">
        <f t="shared" si="202"/>
        <v/>
      </c>
      <c r="AA838" s="15" t="str">
        <f t="shared" si="194"/>
        <v/>
      </c>
    </row>
    <row r="839" spans="2:27" ht="18" x14ac:dyDescent="0.25">
      <c r="B839" s="16"/>
      <c r="C839" s="1018"/>
      <c r="D839" s="1018"/>
      <c r="E839" s="1018"/>
      <c r="F839" s="1018"/>
      <c r="G839" s="1018"/>
      <c r="H839" s="1018"/>
      <c r="I839" s="1018"/>
      <c r="J839" s="1018"/>
      <c r="K839" s="1018"/>
      <c r="L839" s="1018"/>
      <c r="M839" s="1018"/>
      <c r="N839" s="1018"/>
      <c r="O839" s="19"/>
      <c r="P839" s="629">
        <f>+H820</f>
        <v>4.0399999999999991</v>
      </c>
      <c r="Q839" s="17"/>
      <c r="R839" s="412"/>
      <c r="S839" s="626"/>
      <c r="T839" s="20"/>
      <c r="U839" s="20"/>
      <c r="V839" s="20"/>
      <c r="W839" s="14" t="str">
        <f t="shared" ref="W839:W845" si="204">IF(COUNT(T839:V839)=1,"m",IF(COUNT(T839:V839)=2,"m2",IF(COUNT(T839:V839)=3,"m3","")))</f>
        <v/>
      </c>
      <c r="X839" s="14" t="str">
        <f t="shared" si="200"/>
        <v/>
      </c>
      <c r="Y839" s="14" t="str">
        <f t="shared" si="201"/>
        <v/>
      </c>
      <c r="Z839" s="14" t="str">
        <f t="shared" si="202"/>
        <v/>
      </c>
      <c r="AA839" s="15" t="str">
        <f t="shared" si="194"/>
        <v/>
      </c>
    </row>
    <row r="840" spans="2:27" ht="18" x14ac:dyDescent="0.25">
      <c r="B840" s="16"/>
      <c r="C840" s="1018"/>
      <c r="D840" s="1018"/>
      <c r="E840" s="1018"/>
      <c r="F840" s="1018"/>
      <c r="G840" s="1018"/>
      <c r="H840" s="1018"/>
      <c r="I840" s="1018"/>
      <c r="J840" s="1018"/>
      <c r="K840" s="1018"/>
      <c r="L840" s="1018"/>
      <c r="M840" s="1018"/>
      <c r="N840" s="1018"/>
      <c r="O840" s="19"/>
      <c r="P840" s="629">
        <f>+H820</f>
        <v>4.0399999999999991</v>
      </c>
      <c r="Q840" s="17"/>
      <c r="R840" s="412"/>
      <c r="S840" s="626"/>
      <c r="T840" s="20"/>
      <c r="U840" s="20"/>
      <c r="V840" s="430"/>
      <c r="W840" s="14" t="str">
        <f t="shared" si="204"/>
        <v/>
      </c>
      <c r="X840" s="14" t="str">
        <f t="shared" si="200"/>
        <v/>
      </c>
      <c r="Y840" s="14" t="str">
        <f t="shared" si="201"/>
        <v/>
      </c>
      <c r="Z840" s="14" t="str">
        <f t="shared" si="202"/>
        <v/>
      </c>
      <c r="AA840" s="15" t="str">
        <f t="shared" si="194"/>
        <v/>
      </c>
    </row>
    <row r="841" spans="2:27" ht="18" x14ac:dyDescent="0.25">
      <c r="B841" s="16"/>
      <c r="C841" s="1018"/>
      <c r="D841" s="1018"/>
      <c r="E841" s="1018"/>
      <c r="F841" s="1018"/>
      <c r="G841" s="1018"/>
      <c r="H841" s="1018"/>
      <c r="I841" s="1018"/>
      <c r="J841" s="1018"/>
      <c r="K841" s="1018"/>
      <c r="L841" s="1018"/>
      <c r="M841" s="1018"/>
      <c r="N841" s="1018"/>
      <c r="O841" s="19"/>
      <c r="P841" s="629">
        <f>+H820</f>
        <v>4.0399999999999991</v>
      </c>
      <c r="Q841" s="17"/>
      <c r="R841" s="412"/>
      <c r="S841" s="626"/>
      <c r="T841" s="20"/>
      <c r="U841" s="20"/>
      <c r="V841" s="430"/>
      <c r="W841" s="14" t="str">
        <f t="shared" si="204"/>
        <v/>
      </c>
      <c r="X841" s="14" t="str">
        <f t="shared" si="200"/>
        <v/>
      </c>
      <c r="Y841" s="14" t="str">
        <f t="shared" si="201"/>
        <v/>
      </c>
      <c r="Z841" s="14" t="str">
        <f t="shared" si="202"/>
        <v/>
      </c>
      <c r="AA841" s="15" t="str">
        <f t="shared" si="194"/>
        <v/>
      </c>
    </row>
    <row r="842" spans="2:27" ht="18" x14ac:dyDescent="0.25">
      <c r="B842" s="16"/>
      <c r="C842" s="1018"/>
      <c r="D842" s="1018"/>
      <c r="E842" s="1018"/>
      <c r="F842" s="1018"/>
      <c r="G842" s="1018"/>
      <c r="H842" s="1018"/>
      <c r="I842" s="1018"/>
      <c r="J842" s="1018"/>
      <c r="K842" s="1018"/>
      <c r="L842" s="1018"/>
      <c r="M842" s="1018"/>
      <c r="N842" s="1018"/>
      <c r="O842" s="19"/>
      <c r="P842" s="629">
        <f>+H820</f>
        <v>4.0399999999999991</v>
      </c>
      <c r="Q842" s="17"/>
      <c r="R842" s="21"/>
      <c r="S842" s="626"/>
      <c r="T842" s="20"/>
      <c r="U842" s="20"/>
      <c r="V842" s="430"/>
      <c r="W842" s="14" t="str">
        <f t="shared" si="204"/>
        <v/>
      </c>
      <c r="X842" s="14" t="str">
        <f t="shared" si="200"/>
        <v/>
      </c>
      <c r="Y842" s="14" t="str">
        <f t="shared" si="201"/>
        <v/>
      </c>
      <c r="Z842" s="14" t="str">
        <f t="shared" si="202"/>
        <v/>
      </c>
      <c r="AA842" s="15" t="str">
        <f t="shared" si="194"/>
        <v/>
      </c>
    </row>
    <row r="843" spans="2:27" ht="18" x14ac:dyDescent="0.25">
      <c r="B843" s="16"/>
      <c r="C843" s="1018"/>
      <c r="D843" s="1018"/>
      <c r="E843" s="1018"/>
      <c r="F843" s="1018"/>
      <c r="G843" s="1018"/>
      <c r="H843" s="1018"/>
      <c r="I843" s="1018"/>
      <c r="J843" s="1018"/>
      <c r="K843" s="1018"/>
      <c r="L843" s="1018"/>
      <c r="M843" s="1018"/>
      <c r="N843" s="1018"/>
      <c r="O843" s="19"/>
      <c r="P843" s="629">
        <f>+H820</f>
        <v>4.0399999999999991</v>
      </c>
      <c r="Q843" s="17"/>
      <c r="R843" s="26"/>
      <c r="S843" s="626"/>
      <c r="T843" s="20"/>
      <c r="U843" s="20"/>
      <c r="V843" s="430"/>
      <c r="W843" s="14" t="str">
        <f t="shared" si="204"/>
        <v/>
      </c>
      <c r="X843" s="14" t="str">
        <f t="shared" si="200"/>
        <v/>
      </c>
      <c r="Y843" s="14" t="str">
        <f t="shared" si="201"/>
        <v/>
      </c>
      <c r="Z843" s="14" t="str">
        <f t="shared" si="202"/>
        <v/>
      </c>
      <c r="AA843" s="15" t="str">
        <f t="shared" si="194"/>
        <v/>
      </c>
    </row>
    <row r="844" spans="2:27" ht="18" x14ac:dyDescent="0.25">
      <c r="B844" s="16"/>
      <c r="C844" s="1018"/>
      <c r="D844" s="1018"/>
      <c r="E844" s="1018"/>
      <c r="F844" s="1018"/>
      <c r="G844" s="1018"/>
      <c r="H844" s="1018"/>
      <c r="I844" s="1018"/>
      <c r="J844" s="1018"/>
      <c r="K844" s="1018"/>
      <c r="L844" s="1018"/>
      <c r="M844" s="1018"/>
      <c r="N844" s="1018"/>
      <c r="O844" s="19"/>
      <c r="P844" s="629">
        <f>+H820</f>
        <v>4.0399999999999991</v>
      </c>
      <c r="Q844" s="17"/>
      <c r="R844" s="26"/>
      <c r="S844" s="626"/>
      <c r="T844" s="20"/>
      <c r="U844" s="20"/>
      <c r="V844" s="430"/>
      <c r="W844" s="14" t="str">
        <f t="shared" si="204"/>
        <v/>
      </c>
      <c r="X844" s="14" t="str">
        <f t="shared" si="200"/>
        <v/>
      </c>
      <c r="Y844" s="14" t="str">
        <f t="shared" si="201"/>
        <v/>
      </c>
      <c r="Z844" s="14" t="str">
        <f t="shared" si="202"/>
        <v/>
      </c>
      <c r="AA844" s="15" t="str">
        <f t="shared" si="194"/>
        <v/>
      </c>
    </row>
    <row r="845" spans="2:27" ht="18.75" thickBot="1" x14ac:dyDescent="0.3">
      <c r="B845" s="27"/>
      <c r="C845" s="1019"/>
      <c r="D845" s="1019"/>
      <c r="E845" s="1019"/>
      <c r="F845" s="1019"/>
      <c r="G845" s="1019"/>
      <c r="H845" s="1019"/>
      <c r="I845" s="1019"/>
      <c r="J845" s="1019"/>
      <c r="K845" s="1019"/>
      <c r="L845" s="1019"/>
      <c r="M845" s="1019"/>
      <c r="N845" s="1019"/>
      <c r="O845" s="30"/>
      <c r="P845" s="629">
        <f>+H820</f>
        <v>4.0399999999999991</v>
      </c>
      <c r="Q845" s="17"/>
      <c r="R845" s="630"/>
      <c r="S845" s="636"/>
      <c r="T845" s="33"/>
      <c r="U845" s="33"/>
      <c r="V845" s="631"/>
      <c r="W845" s="34" t="str">
        <f t="shared" si="204"/>
        <v/>
      </c>
      <c r="X845" s="34" t="str">
        <f t="shared" si="200"/>
        <v/>
      </c>
      <c r="Y845" s="14" t="str">
        <f t="shared" si="201"/>
        <v/>
      </c>
      <c r="Z845" s="14" t="str">
        <f t="shared" si="202"/>
        <v/>
      </c>
      <c r="AA845" s="15" t="str">
        <f t="shared" si="194"/>
        <v/>
      </c>
    </row>
    <row r="846" spans="2:27" ht="18.75" thickBot="1" x14ac:dyDescent="0.3">
      <c r="B846" s="786"/>
      <c r="C846" s="787"/>
      <c r="D846" s="787"/>
      <c r="E846" s="787"/>
      <c r="F846" s="787"/>
      <c r="G846" s="787"/>
      <c r="H846" s="787"/>
      <c r="I846" s="787"/>
      <c r="J846" s="787"/>
      <c r="K846" s="787"/>
      <c r="L846" s="787"/>
      <c r="M846" s="787"/>
      <c r="N846" s="787"/>
      <c r="O846" s="787"/>
      <c r="P846" s="428"/>
      <c r="Q846" s="629">
        <f>+H820</f>
        <v>4.0399999999999991</v>
      </c>
      <c r="R846" s="1033" t="s">
        <v>58</v>
      </c>
      <c r="S846" s="1034"/>
      <c r="T846" s="1035"/>
      <c r="U846" s="1024" t="s">
        <v>53</v>
      </c>
      <c r="V846" s="1025"/>
      <c r="W846" s="1025"/>
      <c r="X846" s="1036"/>
      <c r="Y846" s="36"/>
      <c r="Z846" s="37"/>
      <c r="AA846" s="38">
        <f>SUM(X823:X845)</f>
        <v>3</v>
      </c>
    </row>
    <row r="847" spans="2:27" ht="17.25" thickBot="1" x14ac:dyDescent="0.3">
      <c r="B847" s="792" t="s">
        <v>59</v>
      </c>
      <c r="C847" s="793"/>
      <c r="D847" s="793"/>
      <c r="E847" s="793"/>
      <c r="F847" s="793"/>
      <c r="G847" s="793"/>
      <c r="H847" s="793"/>
      <c r="I847" s="794"/>
      <c r="J847" s="792" t="s">
        <v>60</v>
      </c>
      <c r="K847" s="793"/>
      <c r="L847" s="793"/>
      <c r="M847" s="793"/>
      <c r="N847" s="793"/>
      <c r="O847" s="793"/>
      <c r="P847" s="793"/>
      <c r="Q847" s="793"/>
      <c r="R847" s="794"/>
      <c r="S847" s="634"/>
      <c r="T847" s="39"/>
      <c r="U847" s="40"/>
      <c r="V847" s="40"/>
      <c r="W847" s="40"/>
      <c r="X847" s="40"/>
      <c r="Y847" s="40"/>
      <c r="Z847" s="40"/>
      <c r="AA847" s="41"/>
    </row>
    <row r="848" spans="2:27" ht="21" thickBot="1" x14ac:dyDescent="0.3">
      <c r="B848" s="795"/>
      <c r="C848" s="787"/>
      <c r="D848" s="787"/>
      <c r="E848" s="787"/>
      <c r="F848" s="787"/>
      <c r="G848" s="787"/>
      <c r="H848" s="787"/>
      <c r="I848" s="796"/>
      <c r="J848" s="795"/>
      <c r="K848" s="787"/>
      <c r="L848" s="787"/>
      <c r="M848" s="787"/>
      <c r="N848" s="787"/>
      <c r="O848" s="787"/>
      <c r="P848" s="787"/>
      <c r="Q848" s="787"/>
      <c r="R848" s="796"/>
      <c r="S848" s="635"/>
      <c r="T848" s="797" t="s">
        <v>61</v>
      </c>
      <c r="U848" s="798"/>
      <c r="V848" s="798"/>
      <c r="W848" s="798"/>
      <c r="X848" s="798"/>
      <c r="Y848" s="798"/>
      <c r="Z848" s="799"/>
      <c r="AA848" s="42">
        <f>AA846</f>
        <v>3</v>
      </c>
    </row>
    <row r="850" spans="2:27" ht="15.75" thickBot="1" x14ac:dyDescent="0.3"/>
    <row r="851" spans="2:27" x14ac:dyDescent="0.25">
      <c r="B851" s="800"/>
      <c r="C851" s="793"/>
      <c r="D851" s="793"/>
      <c r="E851" s="793"/>
      <c r="F851" s="793"/>
      <c r="G851" s="803" t="s">
        <v>42</v>
      </c>
      <c r="H851" s="793"/>
      <c r="I851" s="793"/>
      <c r="J851" s="793"/>
      <c r="K851" s="793"/>
      <c r="L851" s="793"/>
      <c r="M851" s="793"/>
      <c r="N851" s="793"/>
      <c r="O851" s="793"/>
      <c r="P851" s="793"/>
      <c r="Q851" s="793"/>
      <c r="R851" s="793"/>
      <c r="S851" s="793"/>
      <c r="T851" s="793"/>
      <c r="U851" s="804" t="s">
        <v>1</v>
      </c>
      <c r="V851" s="805"/>
      <c r="W851" s="805"/>
      <c r="X851" s="806"/>
      <c r="Y851" s="807" t="s">
        <v>43</v>
      </c>
      <c r="Z851" s="805"/>
      <c r="AA851" s="808"/>
    </row>
    <row r="852" spans="2:27" x14ac:dyDescent="0.25">
      <c r="B852" s="801"/>
      <c r="C852" s="802"/>
      <c r="D852" s="802"/>
      <c r="E852" s="802"/>
      <c r="F852" s="802"/>
      <c r="G852" s="801"/>
      <c r="H852" s="802"/>
      <c r="I852" s="802"/>
      <c r="J852" s="802"/>
      <c r="K852" s="802"/>
      <c r="L852" s="802"/>
      <c r="M852" s="802"/>
      <c r="N852" s="802"/>
      <c r="O852" s="802"/>
      <c r="P852" s="802"/>
      <c r="Q852" s="802"/>
      <c r="R852" s="802"/>
      <c r="S852" s="802"/>
      <c r="T852" s="802"/>
      <c r="U852" s="809" t="s">
        <v>3</v>
      </c>
      <c r="V852" s="810"/>
      <c r="W852" s="810"/>
      <c r="X852" s="811"/>
      <c r="Y852" s="812">
        <v>1</v>
      </c>
      <c r="Z852" s="810"/>
      <c r="AA852" s="813"/>
    </row>
    <row r="853" spans="2:27" ht="15.75" thickBot="1" x14ac:dyDescent="0.3">
      <c r="B853" s="795"/>
      <c r="C853" s="787"/>
      <c r="D853" s="787"/>
      <c r="E853" s="787"/>
      <c r="F853" s="787"/>
      <c r="G853" s="795"/>
      <c r="H853" s="787"/>
      <c r="I853" s="787"/>
      <c r="J853" s="787"/>
      <c r="K853" s="787"/>
      <c r="L853" s="787"/>
      <c r="M853" s="787"/>
      <c r="N853" s="787"/>
      <c r="O853" s="787"/>
      <c r="P853" s="787"/>
      <c r="Q853" s="787"/>
      <c r="R853" s="787"/>
      <c r="S853" s="787"/>
      <c r="T853" s="787"/>
      <c r="U853" s="814" t="s">
        <v>4</v>
      </c>
      <c r="V853" s="815"/>
      <c r="W853" s="815"/>
      <c r="X853" s="816"/>
      <c r="Y853" s="817">
        <v>44236</v>
      </c>
      <c r="Z853" s="818"/>
      <c r="AA853" s="819"/>
    </row>
    <row r="854" spans="2:27" ht="15" customHeight="1" x14ac:dyDescent="0.25">
      <c r="B854" s="820" t="s">
        <v>44</v>
      </c>
      <c r="C854" s="793"/>
      <c r="D854" s="793"/>
      <c r="E854" s="793"/>
      <c r="F854" s="794"/>
      <c r="G854"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854" s="822"/>
      <c r="I854" s="822"/>
      <c r="J854" s="822"/>
      <c r="K854" s="822"/>
      <c r="L854" s="822"/>
      <c r="M854" s="822"/>
      <c r="N854" s="822"/>
      <c r="O854" s="822"/>
      <c r="P854" s="822"/>
      <c r="Q854" s="822"/>
      <c r="R854" s="822"/>
      <c r="S854" s="822"/>
      <c r="T854" s="822"/>
      <c r="U854" s="822"/>
      <c r="V854" s="822"/>
      <c r="W854" s="822"/>
      <c r="X854" s="822"/>
      <c r="Y854" s="822"/>
      <c r="Z854" s="822"/>
      <c r="AA854" s="823"/>
    </row>
    <row r="855" spans="2:27" ht="15.75" customHeight="1" thickBot="1" x14ac:dyDescent="0.3">
      <c r="B855" s="795"/>
      <c r="C855" s="787"/>
      <c r="D855" s="787"/>
      <c r="E855" s="787"/>
      <c r="F855" s="796"/>
      <c r="G855" s="824"/>
      <c r="H855" s="825"/>
      <c r="I855" s="825"/>
      <c r="J855" s="825"/>
      <c r="K855" s="825"/>
      <c r="L855" s="825"/>
      <c r="M855" s="825"/>
      <c r="N855" s="825"/>
      <c r="O855" s="825"/>
      <c r="P855" s="825"/>
      <c r="Q855" s="825"/>
      <c r="R855" s="825"/>
      <c r="S855" s="825"/>
      <c r="T855" s="825"/>
      <c r="U855" s="825"/>
      <c r="V855" s="825"/>
      <c r="W855" s="825"/>
      <c r="X855" s="825"/>
      <c r="Y855" s="825"/>
      <c r="Z855" s="825"/>
      <c r="AA855" s="826"/>
    </row>
    <row r="856" spans="2:27" ht="18.75" thickBot="1" x14ac:dyDescent="0.3">
      <c r="B856" s="827" t="s">
        <v>46</v>
      </c>
      <c r="C856" s="798"/>
      <c r="D856" s="798"/>
      <c r="E856" s="798"/>
      <c r="F856" s="798"/>
      <c r="G856" s="798"/>
      <c r="H856" s="822" t="s">
        <v>47</v>
      </c>
      <c r="I856" s="793"/>
      <c r="J856" s="828"/>
      <c r="K856" s="798"/>
      <c r="L856" s="798"/>
      <c r="M856" s="798"/>
      <c r="N856" s="798"/>
      <c r="O856" s="798"/>
      <c r="P856" s="622"/>
      <c r="Q856" s="622"/>
      <c r="R856" s="828" t="s">
        <v>48</v>
      </c>
      <c r="S856" s="828"/>
      <c r="T856" s="798"/>
      <c r="U856" s="798"/>
      <c r="V856" s="798"/>
      <c r="W856" s="798"/>
      <c r="X856" s="798"/>
      <c r="Y856" s="798"/>
      <c r="Z856" s="798"/>
      <c r="AA856" s="799"/>
    </row>
    <row r="857" spans="2:27" ht="27" customHeight="1" thickBot="1" x14ac:dyDescent="0.3">
      <c r="B857" s="829">
        <f>PRESUPUESTO!$B$34</f>
        <v>4</v>
      </c>
      <c r="C857" s="793"/>
      <c r="D857" s="793"/>
      <c r="E857" s="793"/>
      <c r="F857" s="793"/>
      <c r="G857" s="793"/>
      <c r="H857" s="830">
        <f>PRESUPUESTO!B39</f>
        <v>4.0499999999999989</v>
      </c>
      <c r="I857" s="831"/>
      <c r="J857" s="832" t="str">
        <f>PRESUPUESTO!$F$34</f>
        <v>HIDROSANITARIOS</v>
      </c>
      <c r="K857" s="798"/>
      <c r="L857" s="798"/>
      <c r="M857" s="798"/>
      <c r="N857" s="798"/>
      <c r="O857" s="799"/>
      <c r="P857" s="621"/>
      <c r="Q857" s="621"/>
      <c r="R857" s="833" t="str">
        <f>PRESUPUESTO!F39</f>
        <v>Suministro e instalacion punto Hidraulico 1/2"</v>
      </c>
      <c r="S857" s="1020"/>
      <c r="T857" s="793"/>
      <c r="U857" s="793"/>
      <c r="V857" s="793"/>
      <c r="W857" s="793"/>
      <c r="X857" s="793"/>
      <c r="Y857" s="793"/>
      <c r="Z857" s="793"/>
      <c r="AA857" s="794"/>
    </row>
    <row r="858" spans="2:27" ht="18.75" customHeight="1" thickBot="1" x14ac:dyDescent="0.3">
      <c r="B858" s="821" t="s">
        <v>49</v>
      </c>
      <c r="C858" s="834"/>
      <c r="D858" s="834"/>
      <c r="E858" s="834"/>
      <c r="F858" s="834"/>
      <c r="G858" s="834"/>
      <c r="H858" s="835"/>
      <c r="I858" s="835"/>
      <c r="J858" s="834"/>
      <c r="K858" s="834"/>
      <c r="L858" s="834"/>
      <c r="M858" s="834"/>
      <c r="N858" s="834"/>
      <c r="O858" s="834"/>
      <c r="P858" s="623"/>
      <c r="Q858" s="623"/>
      <c r="R858" s="1037" t="s">
        <v>50</v>
      </c>
      <c r="S858" s="1021" t="s">
        <v>532</v>
      </c>
      <c r="T858" s="1039" t="s">
        <v>51</v>
      </c>
      <c r="U858" s="1040"/>
      <c r="V858" s="1041"/>
      <c r="W858" s="1042" t="s">
        <v>20</v>
      </c>
      <c r="X858" s="844" t="s">
        <v>52</v>
      </c>
      <c r="Y858" s="846" t="s">
        <v>53</v>
      </c>
      <c r="Z858" s="1045"/>
      <c r="AA858" s="1046"/>
    </row>
    <row r="859" spans="2:27" ht="26.25" thickBot="1" x14ac:dyDescent="0.3">
      <c r="B859" s="836"/>
      <c r="C859" s="835"/>
      <c r="D859" s="835"/>
      <c r="E859" s="835"/>
      <c r="F859" s="835"/>
      <c r="G859" s="835"/>
      <c r="H859" s="835"/>
      <c r="I859" s="835"/>
      <c r="J859" s="835"/>
      <c r="K859" s="835"/>
      <c r="L859" s="835"/>
      <c r="M859" s="835"/>
      <c r="N859" s="835"/>
      <c r="O859" s="835"/>
      <c r="P859" s="623"/>
      <c r="Q859" s="623"/>
      <c r="R859" s="1038"/>
      <c r="S859" s="1032"/>
      <c r="T859" s="4" t="s">
        <v>54</v>
      </c>
      <c r="U859" s="5" t="s">
        <v>55</v>
      </c>
      <c r="V859" s="6" t="s">
        <v>56</v>
      </c>
      <c r="W859" s="1043"/>
      <c r="X859" s="1044"/>
      <c r="Y859" s="7" t="s">
        <v>57</v>
      </c>
      <c r="Z859" s="8" t="s">
        <v>21</v>
      </c>
      <c r="AA859" s="9" t="s">
        <v>22</v>
      </c>
    </row>
    <row r="860" spans="2:27" ht="18" x14ac:dyDescent="0.25">
      <c r="B860" s="10"/>
      <c r="C860" s="1017" t="e" vm="22">
        <v>#VALUE!</v>
      </c>
      <c r="D860" s="1017"/>
      <c r="E860" s="1017"/>
      <c r="F860" s="1017"/>
      <c r="G860" s="1017"/>
      <c r="H860" s="1017"/>
      <c r="I860" s="1017" t="e" vm="23">
        <v>#VALUE!</v>
      </c>
      <c r="J860" s="1017"/>
      <c r="K860" s="1017"/>
      <c r="L860" s="1017"/>
      <c r="M860" s="1017"/>
      <c r="N860" s="1017"/>
      <c r="O860" s="12"/>
      <c r="P860" s="629">
        <f>+H857</f>
        <v>4.0499999999999989</v>
      </c>
      <c r="Q860" s="17"/>
      <c r="R860" s="412" t="s">
        <v>356</v>
      </c>
      <c r="S860" s="625" t="s">
        <v>438</v>
      </c>
      <c r="T860" s="14"/>
      <c r="U860" s="14"/>
      <c r="V860" s="14"/>
      <c r="W860" s="14" t="s">
        <v>20</v>
      </c>
      <c r="X860" s="14">
        <f t="shared" ref="X860:X863" si="205">IF(S860="","",1)</f>
        <v>1</v>
      </c>
      <c r="Y860" s="14" t="str">
        <f>IFERROR(IF(COUNT(T860:V860)=1,PRODUCT(T860:V860)*X860,""),"")</f>
        <v/>
      </c>
      <c r="Z860" s="14" t="str">
        <f>IFERROR(IF(COUNT(T860:V860)=2,PRODUCT(T860:V860)*X860,""),"")</f>
        <v/>
      </c>
      <c r="AA860" s="15" t="str">
        <f>IFERROR(IF(COUNT(T860:V860)=3,PRODUCT(T860:V860)*X860,""),"")</f>
        <v/>
      </c>
    </row>
    <row r="861" spans="2:27" ht="18" x14ac:dyDescent="0.25">
      <c r="B861" s="16"/>
      <c r="C861" s="1018"/>
      <c r="D861" s="1018"/>
      <c r="E861" s="1018"/>
      <c r="F861" s="1018"/>
      <c r="G861" s="1018"/>
      <c r="H861" s="1018"/>
      <c r="I861" s="1018"/>
      <c r="J861" s="1018"/>
      <c r="K861" s="1018"/>
      <c r="L861" s="1018"/>
      <c r="M861" s="1018"/>
      <c r="N861" s="1018"/>
      <c r="O861" s="19"/>
      <c r="P861" s="629">
        <f>+H857</f>
        <v>4.0499999999999989</v>
      </c>
      <c r="Q861" s="17"/>
      <c r="R861" s="412"/>
      <c r="S861" s="625"/>
      <c r="T861" s="20"/>
      <c r="U861" s="20"/>
      <c r="V861" s="430"/>
      <c r="W861" s="14" t="str">
        <f t="shared" ref="W861:W863" si="206">IF(R861="","",1)</f>
        <v/>
      </c>
      <c r="X861" s="14" t="str">
        <f t="shared" si="205"/>
        <v/>
      </c>
      <c r="Y861" s="14" t="str">
        <f t="shared" ref="Y861:Y863" si="207">IFERROR(IF(COUNT(T861:V861)=1,PRODUCT(T861:V861)*X861,""),"")</f>
        <v/>
      </c>
      <c r="Z861" s="14" t="str">
        <f t="shared" ref="Z861:Z863" si="208">IFERROR(IF(COUNT(T861:V861)=2,PRODUCT(T861:V861)*X861,""),"")</f>
        <v/>
      </c>
      <c r="AA861" s="15" t="str">
        <f t="shared" ref="AA861:AA882" si="209">IFERROR(IF(COUNT(T861:V861)=3,PRODUCT(T861:V861)*X861,""),"")</f>
        <v/>
      </c>
    </row>
    <row r="862" spans="2:27" ht="18" x14ac:dyDescent="0.25">
      <c r="B862" s="16"/>
      <c r="C862" s="1018"/>
      <c r="D862" s="1018"/>
      <c r="E862" s="1018"/>
      <c r="F862" s="1018"/>
      <c r="G862" s="1018"/>
      <c r="H862" s="1018"/>
      <c r="I862" s="1018"/>
      <c r="J862" s="1018"/>
      <c r="K862" s="1018"/>
      <c r="L862" s="1018"/>
      <c r="M862" s="1018"/>
      <c r="N862" s="1018"/>
      <c r="O862" s="19"/>
      <c r="P862" s="629">
        <f>+H857</f>
        <v>4.0499999999999989</v>
      </c>
      <c r="Q862" s="17"/>
      <c r="R862" s="412"/>
      <c r="S862" s="625"/>
      <c r="T862" s="20"/>
      <c r="U862" s="20"/>
      <c r="V862" s="430"/>
      <c r="W862" s="14" t="str">
        <f t="shared" si="206"/>
        <v/>
      </c>
      <c r="X862" s="14" t="str">
        <f t="shared" si="205"/>
        <v/>
      </c>
      <c r="Y862" s="14" t="str">
        <f t="shared" si="207"/>
        <v/>
      </c>
      <c r="Z862" s="14" t="str">
        <f t="shared" si="208"/>
        <v/>
      </c>
      <c r="AA862" s="15" t="str">
        <f t="shared" si="209"/>
        <v/>
      </c>
    </row>
    <row r="863" spans="2:27" ht="18" x14ac:dyDescent="0.25">
      <c r="B863" s="16"/>
      <c r="C863" s="1018"/>
      <c r="D863" s="1018"/>
      <c r="E863" s="1018"/>
      <c r="F863" s="1018"/>
      <c r="G863" s="1018"/>
      <c r="H863" s="1018"/>
      <c r="I863" s="1018"/>
      <c r="J863" s="1018"/>
      <c r="K863" s="1018"/>
      <c r="L863" s="1018"/>
      <c r="M863" s="1018"/>
      <c r="N863" s="1018"/>
      <c r="O863" s="19"/>
      <c r="P863" s="629">
        <f>+H857</f>
        <v>4.0499999999999989</v>
      </c>
      <c r="Q863" s="17"/>
      <c r="R863" s="412"/>
      <c r="S863" s="626"/>
      <c r="T863" s="20"/>
      <c r="U863" s="20"/>
      <c r="V863" s="430"/>
      <c r="W863" s="14" t="str">
        <f t="shared" si="206"/>
        <v/>
      </c>
      <c r="X863" s="14" t="str">
        <f t="shared" si="205"/>
        <v/>
      </c>
      <c r="Y863" s="14" t="str">
        <f t="shared" si="207"/>
        <v/>
      </c>
      <c r="Z863" s="14" t="str">
        <f t="shared" si="208"/>
        <v/>
      </c>
      <c r="AA863" s="15" t="str">
        <f t="shared" si="209"/>
        <v/>
      </c>
    </row>
    <row r="864" spans="2:27" ht="18" x14ac:dyDescent="0.25">
      <c r="B864" s="16"/>
      <c r="C864" s="1018"/>
      <c r="D864" s="1018"/>
      <c r="E864" s="1018"/>
      <c r="F864" s="1018"/>
      <c r="G864" s="1018"/>
      <c r="H864" s="1018"/>
      <c r="I864" s="1018"/>
      <c r="J864" s="1018"/>
      <c r="K864" s="1018"/>
      <c r="L864" s="1018"/>
      <c r="M864" s="1018"/>
      <c r="N864" s="1018"/>
      <c r="O864" s="19"/>
      <c r="P864" s="629">
        <f>+H857</f>
        <v>4.0499999999999989</v>
      </c>
      <c r="Q864" s="17"/>
      <c r="R864" s="412"/>
      <c r="S864" s="625"/>
      <c r="T864" s="20"/>
      <c r="U864" s="20"/>
      <c r="V864" s="430"/>
      <c r="W864" s="14"/>
      <c r="X864" s="14"/>
      <c r="Y864" s="14"/>
      <c r="Z864" s="14"/>
      <c r="AA864" s="15" t="str">
        <f t="shared" si="209"/>
        <v/>
      </c>
    </row>
    <row r="865" spans="2:27" ht="18" x14ac:dyDescent="0.25">
      <c r="B865" s="22"/>
      <c r="C865" s="1018"/>
      <c r="D865" s="1018"/>
      <c r="E865" s="1018"/>
      <c r="F865" s="1018"/>
      <c r="G865" s="1018"/>
      <c r="H865" s="1018"/>
      <c r="I865" s="1018"/>
      <c r="J865" s="1018"/>
      <c r="K865" s="1018"/>
      <c r="L865" s="1018"/>
      <c r="M865" s="1018"/>
      <c r="N865" s="1018"/>
      <c r="O865" s="19"/>
      <c r="P865" s="629">
        <f>+H857</f>
        <v>4.0499999999999989</v>
      </c>
      <c r="Q865" s="17"/>
      <c r="R865" s="412" t="s">
        <v>361</v>
      </c>
      <c r="S865" s="625" t="s">
        <v>438</v>
      </c>
      <c r="T865" s="20"/>
      <c r="U865" s="20"/>
      <c r="V865" s="430"/>
      <c r="W865" s="14" t="s">
        <v>20</v>
      </c>
      <c r="X865" s="14">
        <f t="shared" ref="X865:X871" si="210">IF(S865="","",1)</f>
        <v>1</v>
      </c>
      <c r="Y865" s="14" t="str">
        <f t="shared" ref="Y865" si="211">IFERROR(IF(COUNT(T865:V865)=1,PRODUCT(T865:V865)*X865,""),"")</f>
        <v/>
      </c>
      <c r="Z865" s="14" t="str">
        <f t="shared" ref="Z865:Z871" si="212">IFERROR(IF(COUNT(T865:V865)=2,PRODUCT(T865:V865)*X865,""),"")</f>
        <v/>
      </c>
      <c r="AA865" s="15" t="str">
        <f t="shared" si="209"/>
        <v/>
      </c>
    </row>
    <row r="866" spans="2:27" ht="18" x14ac:dyDescent="0.25">
      <c r="B866" s="16"/>
      <c r="C866" s="1018"/>
      <c r="D866" s="1018"/>
      <c r="E866" s="1018"/>
      <c r="F866" s="1018"/>
      <c r="G866" s="1018"/>
      <c r="H866" s="1018"/>
      <c r="I866" s="1018"/>
      <c r="J866" s="1018"/>
      <c r="K866" s="1018"/>
      <c r="L866" s="1018"/>
      <c r="M866" s="1018"/>
      <c r="N866" s="1018"/>
      <c r="O866" s="19"/>
      <c r="P866" s="629">
        <f>+H857</f>
        <v>4.0499999999999989</v>
      </c>
      <c r="Q866" s="17"/>
      <c r="R866" s="412" t="s">
        <v>361</v>
      </c>
      <c r="S866" s="628" t="s">
        <v>439</v>
      </c>
      <c r="T866" s="20"/>
      <c r="U866" s="20"/>
      <c r="V866" s="430"/>
      <c r="W866" s="14" t="s">
        <v>20</v>
      </c>
      <c r="X866" s="14">
        <f t="shared" si="210"/>
        <v>1</v>
      </c>
      <c r="Y866" s="14" t="str">
        <f t="shared" ref="Y866:Y871" si="213">IF(T866="","",1)</f>
        <v/>
      </c>
      <c r="Z866" s="14" t="str">
        <f t="shared" si="212"/>
        <v/>
      </c>
      <c r="AA866" s="15" t="str">
        <f t="shared" si="209"/>
        <v/>
      </c>
    </row>
    <row r="867" spans="2:27" ht="18" x14ac:dyDescent="0.25">
      <c r="B867" s="16"/>
      <c r="C867" s="1018"/>
      <c r="D867" s="1018"/>
      <c r="E867" s="1018"/>
      <c r="F867" s="1018"/>
      <c r="G867" s="1018"/>
      <c r="H867" s="1018"/>
      <c r="I867" s="1018"/>
      <c r="J867" s="1018"/>
      <c r="K867" s="1018"/>
      <c r="L867" s="1018"/>
      <c r="M867" s="1018"/>
      <c r="N867" s="1018"/>
      <c r="O867" s="19"/>
      <c r="P867" s="629">
        <f>+H857</f>
        <v>4.0499999999999989</v>
      </c>
      <c r="Q867" s="17"/>
      <c r="R867" s="412" t="s">
        <v>361</v>
      </c>
      <c r="S867" s="646" t="s">
        <v>556</v>
      </c>
      <c r="T867" s="637"/>
      <c r="U867" s="637"/>
      <c r="V867" s="647"/>
      <c r="W867" s="638" t="s">
        <v>20</v>
      </c>
      <c r="X867" s="638">
        <v>0</v>
      </c>
      <c r="Y867" s="14" t="str">
        <f t="shared" si="213"/>
        <v/>
      </c>
      <c r="Z867" s="14" t="str">
        <f t="shared" si="212"/>
        <v/>
      </c>
      <c r="AA867" s="15" t="str">
        <f t="shared" si="209"/>
        <v/>
      </c>
    </row>
    <row r="868" spans="2:27" ht="18" x14ac:dyDescent="0.25">
      <c r="B868" s="16"/>
      <c r="C868" s="1018"/>
      <c r="D868" s="1018"/>
      <c r="E868" s="1018"/>
      <c r="F868" s="1018"/>
      <c r="G868" s="1018"/>
      <c r="H868" s="1018"/>
      <c r="I868" s="1018"/>
      <c r="J868" s="1018"/>
      <c r="K868" s="1018"/>
      <c r="L868" s="1018"/>
      <c r="M868" s="1018"/>
      <c r="N868" s="1018"/>
      <c r="O868" s="19"/>
      <c r="P868" s="629">
        <f>+H857</f>
        <v>4.0499999999999989</v>
      </c>
      <c r="Q868" s="17"/>
      <c r="R868" s="412"/>
      <c r="S868" s="625"/>
      <c r="T868" s="20"/>
      <c r="U868" s="20"/>
      <c r="V868" s="430"/>
      <c r="W868" s="14" t="str">
        <f t="shared" ref="W868:W871" si="214">IF(R868="","",1)</f>
        <v/>
      </c>
      <c r="X868" s="14" t="str">
        <f t="shared" si="210"/>
        <v/>
      </c>
      <c r="Y868" s="14" t="str">
        <f t="shared" si="213"/>
        <v/>
      </c>
      <c r="Z868" s="14" t="str">
        <f t="shared" si="212"/>
        <v/>
      </c>
      <c r="AA868" s="15" t="str">
        <f t="shared" si="209"/>
        <v/>
      </c>
    </row>
    <row r="869" spans="2:27" ht="18" x14ac:dyDescent="0.25">
      <c r="B869" s="16"/>
      <c r="C869" s="1018"/>
      <c r="D869" s="1018"/>
      <c r="E869" s="1018"/>
      <c r="F869" s="1018"/>
      <c r="G869" s="1018"/>
      <c r="H869" s="1018"/>
      <c r="I869" s="1018"/>
      <c r="J869" s="1018"/>
      <c r="K869" s="1018"/>
      <c r="L869" s="1018"/>
      <c r="M869" s="1018"/>
      <c r="N869" s="1018"/>
      <c r="O869" s="19"/>
      <c r="P869" s="629">
        <f>+H857</f>
        <v>4.0499999999999989</v>
      </c>
      <c r="Q869" s="17"/>
      <c r="R869" s="412"/>
      <c r="S869" s="625"/>
      <c r="T869" s="20"/>
      <c r="U869" s="20"/>
      <c r="V869" s="430"/>
      <c r="W869" s="14" t="str">
        <f t="shared" si="214"/>
        <v/>
      </c>
      <c r="X869" s="14" t="str">
        <f t="shared" si="210"/>
        <v/>
      </c>
      <c r="Y869" s="14" t="str">
        <f t="shared" si="213"/>
        <v/>
      </c>
      <c r="Z869" s="14" t="str">
        <f t="shared" si="212"/>
        <v/>
      </c>
      <c r="AA869" s="15" t="str">
        <f t="shared" si="209"/>
        <v/>
      </c>
    </row>
    <row r="870" spans="2:27" ht="18" x14ac:dyDescent="0.25">
      <c r="B870" s="16"/>
      <c r="C870" s="1018"/>
      <c r="D870" s="1018"/>
      <c r="E870" s="1018"/>
      <c r="F870" s="1018"/>
      <c r="G870" s="1018"/>
      <c r="H870" s="1018"/>
      <c r="I870" s="1018"/>
      <c r="J870" s="1018"/>
      <c r="K870" s="1018"/>
      <c r="L870" s="1018"/>
      <c r="M870" s="1018"/>
      <c r="N870" s="1018"/>
      <c r="O870" s="19"/>
      <c r="P870" s="629">
        <f>+H857</f>
        <v>4.0499999999999989</v>
      </c>
      <c r="Q870" s="17"/>
      <c r="R870" s="412"/>
      <c r="S870" s="625"/>
      <c r="T870" s="20"/>
      <c r="U870" s="20"/>
      <c r="V870" s="430"/>
      <c r="W870" s="14" t="str">
        <f t="shared" si="214"/>
        <v/>
      </c>
      <c r="X870" s="14" t="str">
        <f t="shared" si="210"/>
        <v/>
      </c>
      <c r="Y870" s="14" t="str">
        <f t="shared" si="213"/>
        <v/>
      </c>
      <c r="Z870" s="14" t="str">
        <f t="shared" si="212"/>
        <v/>
      </c>
      <c r="AA870" s="15" t="str">
        <f t="shared" si="209"/>
        <v/>
      </c>
    </row>
    <row r="871" spans="2:27" ht="18" x14ac:dyDescent="0.25">
      <c r="B871" s="16"/>
      <c r="C871" s="1018"/>
      <c r="D871" s="1018"/>
      <c r="E871" s="1018"/>
      <c r="F871" s="1018"/>
      <c r="G871" s="1018"/>
      <c r="H871" s="1018"/>
      <c r="I871" s="1018"/>
      <c r="J871" s="1018"/>
      <c r="K871" s="1018"/>
      <c r="L871" s="1018"/>
      <c r="M871" s="1018"/>
      <c r="N871" s="1018"/>
      <c r="O871" s="19"/>
      <c r="P871" s="629">
        <f>+H857</f>
        <v>4.0499999999999989</v>
      </c>
      <c r="Q871" s="17"/>
      <c r="R871" s="412"/>
      <c r="S871" s="625"/>
      <c r="T871" s="20"/>
      <c r="U871" s="20"/>
      <c r="V871" s="430"/>
      <c r="W871" s="14" t="str">
        <f t="shared" si="214"/>
        <v/>
      </c>
      <c r="X871" s="14" t="str">
        <f t="shared" si="210"/>
        <v/>
      </c>
      <c r="Y871" s="14" t="str">
        <f t="shared" si="213"/>
        <v/>
      </c>
      <c r="Z871" s="14" t="str">
        <f t="shared" si="212"/>
        <v/>
      </c>
      <c r="AA871" s="15" t="str">
        <f t="shared" si="209"/>
        <v/>
      </c>
    </row>
    <row r="872" spans="2:27" ht="18" x14ac:dyDescent="0.25">
      <c r="B872" s="16"/>
      <c r="C872" s="1018"/>
      <c r="D872" s="1018"/>
      <c r="E872" s="1018"/>
      <c r="F872" s="1018"/>
      <c r="G872" s="1018"/>
      <c r="H872" s="1018"/>
      <c r="I872" s="1018"/>
      <c r="J872" s="1018"/>
      <c r="K872" s="1018"/>
      <c r="L872" s="1018"/>
      <c r="M872" s="1018"/>
      <c r="N872" s="1018"/>
      <c r="O872" s="19"/>
      <c r="P872" s="629">
        <f>+H857</f>
        <v>4.0499999999999989</v>
      </c>
      <c r="Q872" s="17"/>
      <c r="R872" s="412"/>
      <c r="S872" s="625"/>
      <c r="T872" s="20"/>
      <c r="U872" s="20"/>
      <c r="V872" s="430"/>
      <c r="W872" s="14"/>
      <c r="X872" s="14"/>
      <c r="Y872" s="14"/>
      <c r="Z872" s="14"/>
      <c r="AA872" s="15" t="str">
        <f t="shared" si="209"/>
        <v/>
      </c>
    </row>
    <row r="873" spans="2:27" ht="18" x14ac:dyDescent="0.25">
      <c r="B873" s="16"/>
      <c r="C873" s="1018"/>
      <c r="D873" s="1018"/>
      <c r="E873" s="1018"/>
      <c r="F873" s="1018"/>
      <c r="G873" s="1018"/>
      <c r="H873" s="1018"/>
      <c r="I873" s="1018"/>
      <c r="J873" s="1018"/>
      <c r="K873" s="1018"/>
      <c r="L873" s="1018"/>
      <c r="M873" s="1018"/>
      <c r="N873" s="1018"/>
      <c r="O873" s="19"/>
      <c r="P873" s="629">
        <f>+H857</f>
        <v>4.0499999999999989</v>
      </c>
      <c r="Q873" s="17"/>
      <c r="R873" s="412" t="s">
        <v>362</v>
      </c>
      <c r="S873" s="625" t="s">
        <v>439</v>
      </c>
      <c r="T873" s="20"/>
      <c r="U873" s="20"/>
      <c r="V873" s="430"/>
      <c r="W873" s="14" t="s">
        <v>20</v>
      </c>
      <c r="X873" s="14">
        <f t="shared" ref="X873:X882" si="215">IF(S873="","",1)</f>
        <v>1</v>
      </c>
      <c r="Y873" s="14" t="str">
        <f t="shared" ref="Y873:Y882" si="216">IFERROR(IF(COUNT(T873:V873)=1,PRODUCT(T873:V873)*X873,""),"")</f>
        <v/>
      </c>
      <c r="Z873" s="14" t="str">
        <f t="shared" ref="Z873:Z882" si="217">IFERROR(IF(COUNT(T873:V873)=2,PRODUCT(T873:V873)*X873,""),"")</f>
        <v/>
      </c>
      <c r="AA873" s="15" t="str">
        <f t="shared" si="209"/>
        <v/>
      </c>
    </row>
    <row r="874" spans="2:27" ht="18" x14ac:dyDescent="0.25">
      <c r="B874" s="16"/>
      <c r="C874" s="1018"/>
      <c r="D874" s="1018"/>
      <c r="E874" s="1018"/>
      <c r="F874" s="1018"/>
      <c r="G874" s="1018"/>
      <c r="H874" s="1018"/>
      <c r="I874" s="1018"/>
      <c r="J874" s="1018"/>
      <c r="K874" s="1018"/>
      <c r="L874" s="1018"/>
      <c r="M874" s="1018"/>
      <c r="N874" s="1018"/>
      <c r="O874" s="19"/>
      <c r="P874" s="629">
        <f>+H857</f>
        <v>4.0499999999999989</v>
      </c>
      <c r="Q874" s="17"/>
      <c r="R874" s="412"/>
      <c r="S874" s="628"/>
      <c r="T874" s="20"/>
      <c r="U874" s="20"/>
      <c r="V874" s="430"/>
      <c r="W874" s="14" t="str">
        <f t="shared" ref="W874:W875" si="218">IF(R874="","",1)</f>
        <v/>
      </c>
      <c r="X874" s="14" t="str">
        <f t="shared" si="215"/>
        <v/>
      </c>
      <c r="Y874" s="14" t="str">
        <f t="shared" si="216"/>
        <v/>
      </c>
      <c r="Z874" s="14" t="str">
        <f t="shared" si="217"/>
        <v/>
      </c>
      <c r="AA874" s="15" t="str">
        <f t="shared" si="209"/>
        <v/>
      </c>
    </row>
    <row r="875" spans="2:27" ht="18" x14ac:dyDescent="0.25">
      <c r="B875" s="16"/>
      <c r="C875" s="1018"/>
      <c r="D875" s="1018"/>
      <c r="E875" s="1018"/>
      <c r="F875" s="1018"/>
      <c r="G875" s="1018"/>
      <c r="H875" s="1018"/>
      <c r="I875" s="1018"/>
      <c r="J875" s="1018"/>
      <c r="K875" s="1018"/>
      <c r="L875" s="1018"/>
      <c r="M875" s="1018"/>
      <c r="N875" s="1018"/>
      <c r="O875" s="19"/>
      <c r="P875" s="629">
        <f>+H857</f>
        <v>4.0499999999999989</v>
      </c>
      <c r="Q875" s="17"/>
      <c r="R875" s="412"/>
      <c r="S875" s="626"/>
      <c r="T875" s="20"/>
      <c r="U875" s="20"/>
      <c r="V875" s="430"/>
      <c r="W875" s="14" t="str">
        <f t="shared" si="218"/>
        <v/>
      </c>
      <c r="X875" s="14" t="str">
        <f t="shared" si="215"/>
        <v/>
      </c>
      <c r="Y875" s="14" t="str">
        <f t="shared" si="216"/>
        <v/>
      </c>
      <c r="Z875" s="14" t="str">
        <f t="shared" si="217"/>
        <v/>
      </c>
      <c r="AA875" s="15" t="str">
        <f t="shared" si="209"/>
        <v/>
      </c>
    </row>
    <row r="876" spans="2:27" ht="18" x14ac:dyDescent="0.25">
      <c r="B876" s="16"/>
      <c r="C876" s="1018"/>
      <c r="D876" s="1018"/>
      <c r="E876" s="1018"/>
      <c r="F876" s="1018"/>
      <c r="G876" s="1018"/>
      <c r="H876" s="1018"/>
      <c r="I876" s="1018"/>
      <c r="J876" s="1018"/>
      <c r="K876" s="1018"/>
      <c r="L876" s="1018"/>
      <c r="M876" s="1018"/>
      <c r="N876" s="1018"/>
      <c r="O876" s="19"/>
      <c r="P876" s="629">
        <f>+H857</f>
        <v>4.0499999999999989</v>
      </c>
      <c r="Q876" s="17"/>
      <c r="R876" s="412"/>
      <c r="S876" s="626"/>
      <c r="T876" s="20"/>
      <c r="U876" s="20"/>
      <c r="V876" s="20"/>
      <c r="W876" s="14" t="str">
        <f t="shared" ref="W876:W882" si="219">IF(COUNT(T876:V876)=1,"m",IF(COUNT(T876:V876)=2,"m2",IF(COUNT(T876:V876)=3,"m3","")))</f>
        <v/>
      </c>
      <c r="X876" s="14" t="str">
        <f t="shared" si="215"/>
        <v/>
      </c>
      <c r="Y876" s="14" t="str">
        <f t="shared" si="216"/>
        <v/>
      </c>
      <c r="Z876" s="14" t="str">
        <f t="shared" si="217"/>
        <v/>
      </c>
      <c r="AA876" s="15" t="str">
        <f t="shared" si="209"/>
        <v/>
      </c>
    </row>
    <row r="877" spans="2:27" ht="18" x14ac:dyDescent="0.25">
      <c r="B877" s="16"/>
      <c r="C877" s="1018"/>
      <c r="D877" s="1018"/>
      <c r="E877" s="1018"/>
      <c r="F877" s="1018"/>
      <c r="G877" s="1018"/>
      <c r="H877" s="1018"/>
      <c r="I877" s="1018"/>
      <c r="J877" s="1018"/>
      <c r="K877" s="1018"/>
      <c r="L877" s="1018"/>
      <c r="M877" s="1018"/>
      <c r="N877" s="1018"/>
      <c r="O877" s="19"/>
      <c r="P877" s="629">
        <f>+H857</f>
        <v>4.0499999999999989</v>
      </c>
      <c r="Q877" s="17"/>
      <c r="R877" s="412"/>
      <c r="S877" s="626"/>
      <c r="T877" s="20"/>
      <c r="U877" s="20"/>
      <c r="V877" s="430"/>
      <c r="W877" s="14" t="str">
        <f t="shared" si="219"/>
        <v/>
      </c>
      <c r="X877" s="14" t="str">
        <f t="shared" si="215"/>
        <v/>
      </c>
      <c r="Y877" s="14" t="str">
        <f t="shared" si="216"/>
        <v/>
      </c>
      <c r="Z877" s="14" t="str">
        <f t="shared" si="217"/>
        <v/>
      </c>
      <c r="AA877" s="15" t="str">
        <f t="shared" si="209"/>
        <v/>
      </c>
    </row>
    <row r="878" spans="2:27" ht="18" x14ac:dyDescent="0.25">
      <c r="B878" s="16"/>
      <c r="C878" s="1018"/>
      <c r="D878" s="1018"/>
      <c r="E878" s="1018"/>
      <c r="F878" s="1018"/>
      <c r="G878" s="1018"/>
      <c r="H878" s="1018"/>
      <c r="I878" s="1018"/>
      <c r="J878" s="1018"/>
      <c r="K878" s="1018"/>
      <c r="L878" s="1018"/>
      <c r="M878" s="1018"/>
      <c r="N878" s="1018"/>
      <c r="O878" s="19"/>
      <c r="P878" s="629">
        <f>+H857</f>
        <v>4.0499999999999989</v>
      </c>
      <c r="Q878" s="17"/>
      <c r="R878" s="412"/>
      <c r="S878" s="626"/>
      <c r="T878" s="20"/>
      <c r="U878" s="20"/>
      <c r="V878" s="430"/>
      <c r="W878" s="14" t="str">
        <f t="shared" si="219"/>
        <v/>
      </c>
      <c r="X878" s="14" t="str">
        <f t="shared" si="215"/>
        <v/>
      </c>
      <c r="Y878" s="14" t="str">
        <f t="shared" si="216"/>
        <v/>
      </c>
      <c r="Z878" s="14" t="str">
        <f t="shared" si="217"/>
        <v/>
      </c>
      <c r="AA878" s="15" t="str">
        <f t="shared" si="209"/>
        <v/>
      </c>
    </row>
    <row r="879" spans="2:27" ht="18" x14ac:dyDescent="0.25">
      <c r="B879" s="16"/>
      <c r="C879" s="1018"/>
      <c r="D879" s="1018"/>
      <c r="E879" s="1018"/>
      <c r="F879" s="1018"/>
      <c r="G879" s="1018"/>
      <c r="H879" s="1018"/>
      <c r="I879" s="1018"/>
      <c r="J879" s="1018"/>
      <c r="K879" s="1018"/>
      <c r="L879" s="1018"/>
      <c r="M879" s="1018"/>
      <c r="N879" s="1018"/>
      <c r="O879" s="19"/>
      <c r="P879" s="629">
        <f>+H857</f>
        <v>4.0499999999999989</v>
      </c>
      <c r="Q879" s="17"/>
      <c r="R879" s="21"/>
      <c r="S879" s="626"/>
      <c r="T879" s="20"/>
      <c r="U879" s="20"/>
      <c r="V879" s="430"/>
      <c r="W879" s="14" t="str">
        <f t="shared" si="219"/>
        <v/>
      </c>
      <c r="X879" s="14" t="str">
        <f t="shared" si="215"/>
        <v/>
      </c>
      <c r="Y879" s="14" t="str">
        <f t="shared" si="216"/>
        <v/>
      </c>
      <c r="Z879" s="14" t="str">
        <f t="shared" si="217"/>
        <v/>
      </c>
      <c r="AA879" s="15" t="str">
        <f t="shared" si="209"/>
        <v/>
      </c>
    </row>
    <row r="880" spans="2:27" ht="18" x14ac:dyDescent="0.25">
      <c r="B880" s="16"/>
      <c r="C880" s="1018"/>
      <c r="D880" s="1018"/>
      <c r="E880" s="1018"/>
      <c r="F880" s="1018"/>
      <c r="G880" s="1018"/>
      <c r="H880" s="1018"/>
      <c r="I880" s="1018"/>
      <c r="J880" s="1018"/>
      <c r="K880" s="1018"/>
      <c r="L880" s="1018"/>
      <c r="M880" s="1018"/>
      <c r="N880" s="1018"/>
      <c r="O880" s="19"/>
      <c r="P880" s="629">
        <f>+H857</f>
        <v>4.0499999999999989</v>
      </c>
      <c r="Q880" s="17"/>
      <c r="R880" s="26"/>
      <c r="S880" s="626"/>
      <c r="T880" s="20"/>
      <c r="U880" s="20"/>
      <c r="V880" s="430"/>
      <c r="W880" s="14" t="str">
        <f t="shared" si="219"/>
        <v/>
      </c>
      <c r="X880" s="14" t="str">
        <f t="shared" si="215"/>
        <v/>
      </c>
      <c r="Y880" s="14" t="str">
        <f t="shared" si="216"/>
        <v/>
      </c>
      <c r="Z880" s="14" t="str">
        <f t="shared" si="217"/>
        <v/>
      </c>
      <c r="AA880" s="15" t="str">
        <f t="shared" si="209"/>
        <v/>
      </c>
    </row>
    <row r="881" spans="2:27" ht="18" x14ac:dyDescent="0.25">
      <c r="B881" s="16"/>
      <c r="C881" s="1018"/>
      <c r="D881" s="1018"/>
      <c r="E881" s="1018"/>
      <c r="F881" s="1018"/>
      <c r="G881" s="1018"/>
      <c r="H881" s="1018"/>
      <c r="I881" s="1018"/>
      <c r="J881" s="1018"/>
      <c r="K881" s="1018"/>
      <c r="L881" s="1018"/>
      <c r="M881" s="1018"/>
      <c r="N881" s="1018"/>
      <c r="O881" s="19"/>
      <c r="P881" s="629">
        <f>+H857</f>
        <v>4.0499999999999989</v>
      </c>
      <c r="Q881" s="17"/>
      <c r="R881" s="26"/>
      <c r="S881" s="626"/>
      <c r="T881" s="20"/>
      <c r="U881" s="20"/>
      <c r="V881" s="430"/>
      <c r="W881" s="14" t="str">
        <f t="shared" si="219"/>
        <v/>
      </c>
      <c r="X881" s="14" t="str">
        <f t="shared" si="215"/>
        <v/>
      </c>
      <c r="Y881" s="14" t="str">
        <f t="shared" si="216"/>
        <v/>
      </c>
      <c r="Z881" s="14" t="str">
        <f t="shared" si="217"/>
        <v/>
      </c>
      <c r="AA881" s="15" t="str">
        <f t="shared" si="209"/>
        <v/>
      </c>
    </row>
    <row r="882" spans="2:27" ht="18.75" thickBot="1" x14ac:dyDescent="0.3">
      <c r="B882" s="27"/>
      <c r="C882" s="1019"/>
      <c r="D882" s="1019"/>
      <c r="E882" s="1019"/>
      <c r="F882" s="1019"/>
      <c r="G882" s="1019"/>
      <c r="H882" s="1019"/>
      <c r="I882" s="1019"/>
      <c r="J882" s="1019"/>
      <c r="K882" s="1019"/>
      <c r="L882" s="1019"/>
      <c r="M882" s="1019"/>
      <c r="N882" s="1019"/>
      <c r="O882" s="30"/>
      <c r="P882" s="629">
        <f>+H857</f>
        <v>4.0499999999999989</v>
      </c>
      <c r="Q882" s="17"/>
      <c r="R882" s="630"/>
      <c r="S882" s="636"/>
      <c r="T882" s="33"/>
      <c r="U882" s="33"/>
      <c r="V882" s="631"/>
      <c r="W882" s="34" t="str">
        <f t="shared" si="219"/>
        <v/>
      </c>
      <c r="X882" s="34" t="str">
        <f t="shared" si="215"/>
        <v/>
      </c>
      <c r="Y882" s="14" t="str">
        <f t="shared" si="216"/>
        <v/>
      </c>
      <c r="Z882" s="14" t="str">
        <f t="shared" si="217"/>
        <v/>
      </c>
      <c r="AA882" s="15" t="str">
        <f t="shared" si="209"/>
        <v/>
      </c>
    </row>
    <row r="883" spans="2:27" ht="18.75" thickBot="1" x14ac:dyDescent="0.3">
      <c r="B883" s="786"/>
      <c r="C883" s="787"/>
      <c r="D883" s="787"/>
      <c r="E883" s="787"/>
      <c r="F883" s="787"/>
      <c r="G883" s="787"/>
      <c r="H883" s="787"/>
      <c r="I883" s="787"/>
      <c r="J883" s="787"/>
      <c r="K883" s="787"/>
      <c r="L883" s="787"/>
      <c r="M883" s="787"/>
      <c r="N883" s="787"/>
      <c r="O883" s="787"/>
      <c r="P883" s="428"/>
      <c r="Q883" s="629">
        <f>+H857</f>
        <v>4.0499999999999989</v>
      </c>
      <c r="R883" s="1033" t="s">
        <v>58</v>
      </c>
      <c r="S883" s="1034"/>
      <c r="T883" s="1035"/>
      <c r="U883" s="1024" t="s">
        <v>53</v>
      </c>
      <c r="V883" s="1025"/>
      <c r="W883" s="1025"/>
      <c r="X883" s="1036"/>
      <c r="Y883" s="36"/>
      <c r="Z883" s="37"/>
      <c r="AA883" s="38">
        <f>SUM(X860:X882)</f>
        <v>4</v>
      </c>
    </row>
    <row r="884" spans="2:27" ht="17.25" thickBot="1" x14ac:dyDescent="0.3">
      <c r="B884" s="792" t="s">
        <v>59</v>
      </c>
      <c r="C884" s="793"/>
      <c r="D884" s="793"/>
      <c r="E884" s="793"/>
      <c r="F884" s="793"/>
      <c r="G884" s="793"/>
      <c r="H884" s="793"/>
      <c r="I884" s="794"/>
      <c r="J884" s="792" t="s">
        <v>60</v>
      </c>
      <c r="K884" s="793"/>
      <c r="L884" s="793"/>
      <c r="M884" s="793"/>
      <c r="N884" s="793"/>
      <c r="O884" s="793"/>
      <c r="P884" s="793"/>
      <c r="Q884" s="793"/>
      <c r="R884" s="794"/>
      <c r="S884" s="634"/>
      <c r="T884" s="39"/>
      <c r="U884" s="40"/>
      <c r="V884" s="40"/>
      <c r="W884" s="40"/>
      <c r="X884" s="40"/>
      <c r="Y884" s="40"/>
      <c r="Z884" s="40"/>
      <c r="AA884" s="41"/>
    </row>
    <row r="885" spans="2:27" ht="21" thickBot="1" x14ac:dyDescent="0.3">
      <c r="B885" s="795"/>
      <c r="C885" s="787"/>
      <c r="D885" s="787"/>
      <c r="E885" s="787"/>
      <c r="F885" s="787"/>
      <c r="G885" s="787"/>
      <c r="H885" s="787"/>
      <c r="I885" s="796"/>
      <c r="J885" s="795"/>
      <c r="K885" s="787"/>
      <c r="L885" s="787"/>
      <c r="M885" s="787"/>
      <c r="N885" s="787"/>
      <c r="O885" s="787"/>
      <c r="P885" s="787"/>
      <c r="Q885" s="787"/>
      <c r="R885" s="796"/>
      <c r="S885" s="635"/>
      <c r="T885" s="797" t="s">
        <v>61</v>
      </c>
      <c r="U885" s="798"/>
      <c r="V885" s="798"/>
      <c r="W885" s="798"/>
      <c r="X885" s="798"/>
      <c r="Y885" s="798"/>
      <c r="Z885" s="799"/>
      <c r="AA885" s="42">
        <f>AA883</f>
        <v>4</v>
      </c>
    </row>
    <row r="887" spans="2:27" ht="15.75" thickBot="1" x14ac:dyDescent="0.3"/>
    <row r="888" spans="2:27" x14ac:dyDescent="0.25">
      <c r="B888" s="800"/>
      <c r="C888" s="793"/>
      <c r="D888" s="793"/>
      <c r="E888" s="793"/>
      <c r="F888" s="793"/>
      <c r="G888" s="803" t="s">
        <v>42</v>
      </c>
      <c r="H888" s="793"/>
      <c r="I888" s="793"/>
      <c r="J888" s="793"/>
      <c r="K888" s="793"/>
      <c r="L888" s="793"/>
      <c r="M888" s="793"/>
      <c r="N888" s="793"/>
      <c r="O888" s="793"/>
      <c r="P888" s="793"/>
      <c r="Q888" s="793"/>
      <c r="R888" s="793"/>
      <c r="S888" s="793"/>
      <c r="T888" s="793"/>
      <c r="U888" s="804" t="s">
        <v>1</v>
      </c>
      <c r="V888" s="805"/>
      <c r="W888" s="805"/>
      <c r="X888" s="806"/>
      <c r="Y888" s="807" t="s">
        <v>43</v>
      </c>
      <c r="Z888" s="805"/>
      <c r="AA888" s="808"/>
    </row>
    <row r="889" spans="2:27" x14ac:dyDescent="0.25">
      <c r="B889" s="801"/>
      <c r="C889" s="802"/>
      <c r="D889" s="802"/>
      <c r="E889" s="802"/>
      <c r="F889" s="802"/>
      <c r="G889" s="801"/>
      <c r="H889" s="802"/>
      <c r="I889" s="802"/>
      <c r="J889" s="802"/>
      <c r="K889" s="802"/>
      <c r="L889" s="802"/>
      <c r="M889" s="802"/>
      <c r="N889" s="802"/>
      <c r="O889" s="802"/>
      <c r="P889" s="802"/>
      <c r="Q889" s="802"/>
      <c r="R889" s="802"/>
      <c r="S889" s="802"/>
      <c r="T889" s="802"/>
      <c r="U889" s="809" t="s">
        <v>3</v>
      </c>
      <c r="V889" s="810"/>
      <c r="W889" s="810"/>
      <c r="X889" s="811"/>
      <c r="Y889" s="812">
        <v>1</v>
      </c>
      <c r="Z889" s="810"/>
      <c r="AA889" s="813"/>
    </row>
    <row r="890" spans="2:27" ht="15.75" thickBot="1" x14ac:dyDescent="0.3">
      <c r="B890" s="795"/>
      <c r="C890" s="787"/>
      <c r="D890" s="787"/>
      <c r="E890" s="787"/>
      <c r="F890" s="787"/>
      <c r="G890" s="795"/>
      <c r="H890" s="787"/>
      <c r="I890" s="787"/>
      <c r="J890" s="787"/>
      <c r="K890" s="787"/>
      <c r="L890" s="787"/>
      <c r="M890" s="787"/>
      <c r="N890" s="787"/>
      <c r="O890" s="787"/>
      <c r="P890" s="787"/>
      <c r="Q890" s="787"/>
      <c r="R890" s="787"/>
      <c r="S890" s="787"/>
      <c r="T890" s="787"/>
      <c r="U890" s="814" t="s">
        <v>4</v>
      </c>
      <c r="V890" s="815"/>
      <c r="W890" s="815"/>
      <c r="X890" s="816"/>
      <c r="Y890" s="817">
        <v>44236</v>
      </c>
      <c r="Z890" s="818"/>
      <c r="AA890" s="819"/>
    </row>
    <row r="891" spans="2:27" ht="15" customHeight="1" x14ac:dyDescent="0.25">
      <c r="B891" s="820" t="s">
        <v>44</v>
      </c>
      <c r="C891" s="793"/>
      <c r="D891" s="793"/>
      <c r="E891" s="793"/>
      <c r="F891" s="794"/>
      <c r="G891"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891" s="822"/>
      <c r="I891" s="822"/>
      <c r="J891" s="822"/>
      <c r="K891" s="822"/>
      <c r="L891" s="822"/>
      <c r="M891" s="822"/>
      <c r="N891" s="822"/>
      <c r="O891" s="822"/>
      <c r="P891" s="822"/>
      <c r="Q891" s="822"/>
      <c r="R891" s="822"/>
      <c r="S891" s="822"/>
      <c r="T891" s="822"/>
      <c r="U891" s="822"/>
      <c r="V891" s="822"/>
      <c r="W891" s="822"/>
      <c r="X891" s="822"/>
      <c r="Y891" s="822"/>
      <c r="Z891" s="822"/>
      <c r="AA891" s="823"/>
    </row>
    <row r="892" spans="2:27" ht="15.75" customHeight="1" thickBot="1" x14ac:dyDescent="0.3">
      <c r="B892" s="795"/>
      <c r="C892" s="787"/>
      <c r="D892" s="787"/>
      <c r="E892" s="787"/>
      <c r="F892" s="796"/>
      <c r="G892" s="824"/>
      <c r="H892" s="825"/>
      <c r="I892" s="825"/>
      <c r="J892" s="825"/>
      <c r="K892" s="825"/>
      <c r="L892" s="825"/>
      <c r="M892" s="825"/>
      <c r="N892" s="825"/>
      <c r="O892" s="825"/>
      <c r="P892" s="825"/>
      <c r="Q892" s="825"/>
      <c r="R892" s="825"/>
      <c r="S892" s="825"/>
      <c r="T892" s="825"/>
      <c r="U892" s="825"/>
      <c r="V892" s="825"/>
      <c r="W892" s="825"/>
      <c r="X892" s="825"/>
      <c r="Y892" s="825"/>
      <c r="Z892" s="825"/>
      <c r="AA892" s="826"/>
    </row>
    <row r="893" spans="2:27" ht="18.75" thickBot="1" x14ac:dyDescent="0.3">
      <c r="B893" s="827" t="s">
        <v>46</v>
      </c>
      <c r="C893" s="798"/>
      <c r="D893" s="798"/>
      <c r="E893" s="798"/>
      <c r="F893" s="798"/>
      <c r="G893" s="798"/>
      <c r="H893" s="822" t="s">
        <v>47</v>
      </c>
      <c r="I893" s="793"/>
      <c r="J893" s="828"/>
      <c r="K893" s="798"/>
      <c r="L893" s="798"/>
      <c r="M893" s="798"/>
      <c r="N893" s="798"/>
      <c r="O893" s="798"/>
      <c r="P893" s="622"/>
      <c r="Q893" s="622"/>
      <c r="R893" s="828" t="s">
        <v>48</v>
      </c>
      <c r="S893" s="828"/>
      <c r="T893" s="798"/>
      <c r="U893" s="798"/>
      <c r="V893" s="798"/>
      <c r="W893" s="798"/>
      <c r="X893" s="798"/>
      <c r="Y893" s="798"/>
      <c r="Z893" s="798"/>
      <c r="AA893" s="799"/>
    </row>
    <row r="894" spans="2:27" ht="30.75" customHeight="1" thickBot="1" x14ac:dyDescent="0.3">
      <c r="B894" s="829">
        <f>PRESUPUESTO!$B$34</f>
        <v>4</v>
      </c>
      <c r="C894" s="793"/>
      <c r="D894" s="793"/>
      <c r="E894" s="793"/>
      <c r="F894" s="793"/>
      <c r="G894" s="793"/>
      <c r="H894" s="830">
        <f>PRESUPUESTO!B40</f>
        <v>4.0599999999999987</v>
      </c>
      <c r="I894" s="831"/>
      <c r="J894" s="832" t="str">
        <f>PRESUPUESTO!$F$34</f>
        <v>HIDROSANITARIOS</v>
      </c>
      <c r="K894" s="798"/>
      <c r="L894" s="798"/>
      <c r="M894" s="798"/>
      <c r="N894" s="798"/>
      <c r="O894" s="799"/>
      <c r="P894" s="621"/>
      <c r="Q894" s="621"/>
      <c r="R894" s="833" t="str">
        <f>PRESUPUESTO!F40</f>
        <v>Suministro e instalacion punto sanitario 2"</v>
      </c>
      <c r="S894" s="1020"/>
      <c r="T894" s="793"/>
      <c r="U894" s="793"/>
      <c r="V894" s="793"/>
      <c r="W894" s="793"/>
      <c r="X894" s="793"/>
      <c r="Y894" s="793"/>
      <c r="Z894" s="793"/>
      <c r="AA894" s="794"/>
    </row>
    <row r="895" spans="2:27" ht="18.75" customHeight="1" thickBot="1" x14ac:dyDescent="0.3">
      <c r="B895" s="821" t="s">
        <v>49</v>
      </c>
      <c r="C895" s="834"/>
      <c r="D895" s="834"/>
      <c r="E895" s="834"/>
      <c r="F895" s="834"/>
      <c r="G895" s="834"/>
      <c r="H895" s="835"/>
      <c r="I895" s="835"/>
      <c r="J895" s="834"/>
      <c r="K895" s="834"/>
      <c r="L895" s="834"/>
      <c r="M895" s="834"/>
      <c r="N895" s="834"/>
      <c r="O895" s="834"/>
      <c r="P895" s="623"/>
      <c r="Q895" s="623"/>
      <c r="R895" s="1037" t="s">
        <v>50</v>
      </c>
      <c r="S895" s="1021" t="s">
        <v>532</v>
      </c>
      <c r="T895" s="1039" t="s">
        <v>51</v>
      </c>
      <c r="U895" s="1040"/>
      <c r="V895" s="1041"/>
      <c r="W895" s="1042" t="s">
        <v>20</v>
      </c>
      <c r="X895" s="844" t="s">
        <v>52</v>
      </c>
      <c r="Y895" s="846" t="s">
        <v>53</v>
      </c>
      <c r="Z895" s="1045"/>
      <c r="AA895" s="1046"/>
    </row>
    <row r="896" spans="2:27" ht="26.25" thickBot="1" x14ac:dyDescent="0.3">
      <c r="B896" s="836"/>
      <c r="C896" s="835"/>
      <c r="D896" s="835"/>
      <c r="E896" s="835"/>
      <c r="F896" s="835"/>
      <c r="G896" s="835"/>
      <c r="H896" s="835"/>
      <c r="I896" s="835"/>
      <c r="J896" s="835"/>
      <c r="K896" s="835"/>
      <c r="L896" s="835"/>
      <c r="M896" s="835"/>
      <c r="N896" s="835"/>
      <c r="O896" s="835"/>
      <c r="P896" s="623"/>
      <c r="Q896" s="623"/>
      <c r="R896" s="1038"/>
      <c r="S896" s="1032"/>
      <c r="T896" s="4" t="s">
        <v>54</v>
      </c>
      <c r="U896" s="5" t="s">
        <v>55</v>
      </c>
      <c r="V896" s="6" t="s">
        <v>56</v>
      </c>
      <c r="W896" s="1043"/>
      <c r="X896" s="1044"/>
      <c r="Y896" s="7" t="s">
        <v>57</v>
      </c>
      <c r="Z896" s="8" t="s">
        <v>21</v>
      </c>
      <c r="AA896" s="9" t="s">
        <v>22</v>
      </c>
    </row>
    <row r="897" spans="2:27" ht="18" x14ac:dyDescent="0.25">
      <c r="B897" s="10"/>
      <c r="C897" s="1017" t="e" vm="24">
        <v>#VALUE!</v>
      </c>
      <c r="D897" s="1017"/>
      <c r="E897" s="1017"/>
      <c r="F897" s="1017"/>
      <c r="G897" s="1017"/>
      <c r="H897" s="1017"/>
      <c r="I897" s="1017" t="e" vm="25">
        <v>#VALUE!</v>
      </c>
      <c r="J897" s="1017"/>
      <c r="K897" s="1017"/>
      <c r="L897" s="1017"/>
      <c r="M897" s="1017"/>
      <c r="N897" s="1017"/>
      <c r="O897" s="12"/>
      <c r="P897" s="629">
        <f>+H894</f>
        <v>4.0599999999999987</v>
      </c>
      <c r="Q897" s="17"/>
      <c r="R897" s="412" t="s">
        <v>356</v>
      </c>
      <c r="S897" s="625" t="s">
        <v>438</v>
      </c>
      <c r="T897" s="14"/>
      <c r="U897" s="14"/>
      <c r="V897" s="14"/>
      <c r="W897" s="14" t="s">
        <v>20</v>
      </c>
      <c r="X897" s="14">
        <f t="shared" ref="X897:X900" si="220">IF(S897="","",1)</f>
        <v>1</v>
      </c>
      <c r="Y897" s="14" t="str">
        <f>IFERROR(IF(COUNT(T897:V897)=1,PRODUCT(T897:V897)*X897,""),"")</f>
        <v/>
      </c>
      <c r="Z897" s="14" t="str">
        <f>IFERROR(IF(COUNT(T897:V897)=2,PRODUCT(T897:V897)*X897,""),"")</f>
        <v/>
      </c>
      <c r="AA897" s="15" t="str">
        <f>IFERROR(IF(COUNT(T897:V897)=3,PRODUCT(T897:V897)*X897,""),"")</f>
        <v/>
      </c>
    </row>
    <row r="898" spans="2:27" ht="18" x14ac:dyDescent="0.25">
      <c r="B898" s="16"/>
      <c r="C898" s="1018"/>
      <c r="D898" s="1018"/>
      <c r="E898" s="1018"/>
      <c r="F898" s="1018"/>
      <c r="G898" s="1018"/>
      <c r="H898" s="1018"/>
      <c r="I898" s="1018"/>
      <c r="J898" s="1018"/>
      <c r="K898" s="1018"/>
      <c r="L898" s="1018"/>
      <c r="M898" s="1018"/>
      <c r="N898" s="1018"/>
      <c r="O898" s="19"/>
      <c r="P898" s="629">
        <f>+H894</f>
        <v>4.0599999999999987</v>
      </c>
      <c r="Q898" s="17"/>
      <c r="R898" s="412"/>
      <c r="S898" s="625"/>
      <c r="T898" s="20"/>
      <c r="U898" s="20"/>
      <c r="V898" s="430"/>
      <c r="W898" s="14" t="str">
        <f t="shared" ref="W898:W900" si="221">IF(R898="","",1)</f>
        <v/>
      </c>
      <c r="X898" s="14" t="str">
        <f t="shared" si="220"/>
        <v/>
      </c>
      <c r="Y898" s="14" t="str">
        <f t="shared" ref="Y898:Y900" si="222">IFERROR(IF(COUNT(T898:V898)=1,PRODUCT(T898:V898)*X898,""),"")</f>
        <v/>
      </c>
      <c r="Z898" s="14" t="str">
        <f t="shared" ref="Z898:Z900" si="223">IFERROR(IF(COUNT(T898:V898)=2,PRODUCT(T898:V898)*X898,""),"")</f>
        <v/>
      </c>
      <c r="AA898" s="15" t="str">
        <f t="shared" ref="AA898:AA919" si="224">IFERROR(IF(COUNT(T898:V898)=3,PRODUCT(T898:V898)*X898,""),"")</f>
        <v/>
      </c>
    </row>
    <row r="899" spans="2:27" ht="18" x14ac:dyDescent="0.25">
      <c r="B899" s="16"/>
      <c r="C899" s="1018"/>
      <c r="D899" s="1018"/>
      <c r="E899" s="1018"/>
      <c r="F899" s="1018"/>
      <c r="G899" s="1018"/>
      <c r="H899" s="1018"/>
      <c r="I899" s="1018"/>
      <c r="J899" s="1018"/>
      <c r="K899" s="1018"/>
      <c r="L899" s="1018"/>
      <c r="M899" s="1018"/>
      <c r="N899" s="1018"/>
      <c r="O899" s="19"/>
      <c r="P899" s="629">
        <f>+H894</f>
        <v>4.0599999999999987</v>
      </c>
      <c r="Q899" s="17"/>
      <c r="R899" s="412"/>
      <c r="S899" s="625"/>
      <c r="T899" s="20"/>
      <c r="U899" s="20"/>
      <c r="V899" s="430"/>
      <c r="W899" s="14" t="str">
        <f t="shared" si="221"/>
        <v/>
      </c>
      <c r="X899" s="14" t="str">
        <f t="shared" si="220"/>
        <v/>
      </c>
      <c r="Y899" s="14" t="str">
        <f t="shared" si="222"/>
        <v/>
      </c>
      <c r="Z899" s="14" t="str">
        <f t="shared" si="223"/>
        <v/>
      </c>
      <c r="AA899" s="15" t="str">
        <f t="shared" si="224"/>
        <v/>
      </c>
    </row>
    <row r="900" spans="2:27" ht="18" x14ac:dyDescent="0.25">
      <c r="B900" s="16"/>
      <c r="C900" s="1018"/>
      <c r="D900" s="1018"/>
      <c r="E900" s="1018"/>
      <c r="F900" s="1018"/>
      <c r="G900" s="1018"/>
      <c r="H900" s="1018"/>
      <c r="I900" s="1018"/>
      <c r="J900" s="1018"/>
      <c r="K900" s="1018"/>
      <c r="L900" s="1018"/>
      <c r="M900" s="1018"/>
      <c r="N900" s="1018"/>
      <c r="O900" s="19"/>
      <c r="P900" s="629">
        <f>+H894</f>
        <v>4.0599999999999987</v>
      </c>
      <c r="Q900" s="17"/>
      <c r="R900" s="412"/>
      <c r="S900" s="626"/>
      <c r="T900" s="20"/>
      <c r="U900" s="20"/>
      <c r="V900" s="430"/>
      <c r="W900" s="14" t="str">
        <f t="shared" si="221"/>
        <v/>
      </c>
      <c r="X900" s="14" t="str">
        <f t="shared" si="220"/>
        <v/>
      </c>
      <c r="Y900" s="14" t="str">
        <f t="shared" si="222"/>
        <v/>
      </c>
      <c r="Z900" s="14" t="str">
        <f t="shared" si="223"/>
        <v/>
      </c>
      <c r="AA900" s="15" t="str">
        <f t="shared" si="224"/>
        <v/>
      </c>
    </row>
    <row r="901" spans="2:27" ht="18" x14ac:dyDescent="0.25">
      <c r="B901" s="16"/>
      <c r="C901" s="1018"/>
      <c r="D901" s="1018"/>
      <c r="E901" s="1018"/>
      <c r="F901" s="1018"/>
      <c r="G901" s="1018"/>
      <c r="H901" s="1018"/>
      <c r="I901" s="1018"/>
      <c r="J901" s="1018"/>
      <c r="K901" s="1018"/>
      <c r="L901" s="1018"/>
      <c r="M901" s="1018"/>
      <c r="N901" s="1018"/>
      <c r="O901" s="19"/>
      <c r="P901" s="629">
        <f>+H894</f>
        <v>4.0599999999999987</v>
      </c>
      <c r="Q901" s="17"/>
      <c r="R901" s="412"/>
      <c r="S901" s="625"/>
      <c r="T901" s="20"/>
      <c r="U901" s="20"/>
      <c r="V901" s="430"/>
      <c r="W901" s="14"/>
      <c r="X901" s="14"/>
      <c r="Y901" s="14"/>
      <c r="Z901" s="14"/>
      <c r="AA901" s="15" t="str">
        <f t="shared" si="224"/>
        <v/>
      </c>
    </row>
    <row r="902" spans="2:27" ht="18" x14ac:dyDescent="0.25">
      <c r="B902" s="22"/>
      <c r="C902" s="1018"/>
      <c r="D902" s="1018"/>
      <c r="E902" s="1018"/>
      <c r="F902" s="1018"/>
      <c r="G902" s="1018"/>
      <c r="H902" s="1018"/>
      <c r="I902" s="1018"/>
      <c r="J902" s="1018"/>
      <c r="K902" s="1018"/>
      <c r="L902" s="1018"/>
      <c r="M902" s="1018"/>
      <c r="N902" s="1018"/>
      <c r="O902" s="19"/>
      <c r="P902" s="629">
        <f>+H894</f>
        <v>4.0599999999999987</v>
      </c>
      <c r="Q902" s="17"/>
      <c r="R902" s="412" t="s">
        <v>361</v>
      </c>
      <c r="S902" s="625" t="s">
        <v>438</v>
      </c>
      <c r="T902" s="20"/>
      <c r="U902" s="20"/>
      <c r="V902" s="430"/>
      <c r="W902" s="14" t="s">
        <v>20</v>
      </c>
      <c r="X902" s="14">
        <f t="shared" ref="X902:X908" si="225">IF(S902="","",1)</f>
        <v>1</v>
      </c>
      <c r="Y902" s="14" t="str">
        <f t="shared" ref="Y902" si="226">IFERROR(IF(COUNT(T902:V902)=1,PRODUCT(T902:V902)*X902,""),"")</f>
        <v/>
      </c>
      <c r="Z902" s="14" t="str">
        <f t="shared" ref="Z902:Z908" si="227">IFERROR(IF(COUNT(T902:V902)=2,PRODUCT(T902:V902)*X902,""),"")</f>
        <v/>
      </c>
      <c r="AA902" s="15" t="str">
        <f t="shared" si="224"/>
        <v/>
      </c>
    </row>
    <row r="903" spans="2:27" ht="18" x14ac:dyDescent="0.25">
      <c r="B903" s="16"/>
      <c r="C903" s="1018"/>
      <c r="D903" s="1018"/>
      <c r="E903" s="1018"/>
      <c r="F903" s="1018"/>
      <c r="G903" s="1018"/>
      <c r="H903" s="1018"/>
      <c r="I903" s="1018"/>
      <c r="J903" s="1018"/>
      <c r="K903" s="1018"/>
      <c r="L903" s="1018"/>
      <c r="M903" s="1018"/>
      <c r="N903" s="1018"/>
      <c r="O903" s="19"/>
      <c r="P903" s="629">
        <f>+H894</f>
        <v>4.0599999999999987</v>
      </c>
      <c r="Q903" s="17"/>
      <c r="R903" s="412" t="s">
        <v>361</v>
      </c>
      <c r="S903" s="628" t="s">
        <v>439</v>
      </c>
      <c r="T903" s="20"/>
      <c r="U903" s="20"/>
      <c r="V903" s="430"/>
      <c r="W903" s="14" t="s">
        <v>20</v>
      </c>
      <c r="X903" s="14">
        <f t="shared" si="225"/>
        <v>1</v>
      </c>
      <c r="Y903" s="14" t="str">
        <f t="shared" ref="Y903:Y908" si="228">IF(T903="","",1)</f>
        <v/>
      </c>
      <c r="Z903" s="14" t="str">
        <f t="shared" si="227"/>
        <v/>
      </c>
      <c r="AA903" s="15" t="str">
        <f t="shared" si="224"/>
        <v/>
      </c>
    </row>
    <row r="904" spans="2:27" ht="18" x14ac:dyDescent="0.25">
      <c r="B904" s="16"/>
      <c r="C904" s="1018"/>
      <c r="D904" s="1018"/>
      <c r="E904" s="1018"/>
      <c r="F904" s="1018"/>
      <c r="G904" s="1018"/>
      <c r="H904" s="1018"/>
      <c r="I904" s="1018"/>
      <c r="J904" s="1018"/>
      <c r="K904" s="1018"/>
      <c r="L904" s="1018"/>
      <c r="M904" s="1018"/>
      <c r="N904" s="1018"/>
      <c r="O904" s="19"/>
      <c r="P904" s="629">
        <f>+H894</f>
        <v>4.0599999999999987</v>
      </c>
      <c r="Q904" s="17"/>
      <c r="R904" s="412"/>
      <c r="S904" s="626"/>
      <c r="T904" s="20"/>
      <c r="U904" s="20"/>
      <c r="V904" s="430"/>
      <c r="W904" s="14"/>
      <c r="X904" s="14"/>
      <c r="Y904" s="14" t="str">
        <f t="shared" si="228"/>
        <v/>
      </c>
      <c r="Z904" s="14" t="str">
        <f t="shared" si="227"/>
        <v/>
      </c>
      <c r="AA904" s="15" t="str">
        <f t="shared" si="224"/>
        <v/>
      </c>
    </row>
    <row r="905" spans="2:27" ht="18" x14ac:dyDescent="0.25">
      <c r="B905" s="16"/>
      <c r="C905" s="1018"/>
      <c r="D905" s="1018"/>
      <c r="E905" s="1018"/>
      <c r="F905" s="1018"/>
      <c r="G905" s="1018"/>
      <c r="H905" s="1018"/>
      <c r="I905" s="1018"/>
      <c r="J905" s="1018"/>
      <c r="K905" s="1018"/>
      <c r="L905" s="1018"/>
      <c r="M905" s="1018"/>
      <c r="N905" s="1018"/>
      <c r="O905" s="19"/>
      <c r="P905" s="629">
        <f>+H894</f>
        <v>4.0599999999999987</v>
      </c>
      <c r="Q905" s="17"/>
      <c r="R905" s="412"/>
      <c r="S905" s="625"/>
      <c r="T905" s="20"/>
      <c r="U905" s="20"/>
      <c r="V905" s="430"/>
      <c r="W905" s="14" t="str">
        <f t="shared" ref="W905:W908" si="229">IF(R905="","",1)</f>
        <v/>
      </c>
      <c r="X905" s="14" t="str">
        <f t="shared" si="225"/>
        <v/>
      </c>
      <c r="Y905" s="14" t="str">
        <f t="shared" si="228"/>
        <v/>
      </c>
      <c r="Z905" s="14" t="str">
        <f t="shared" si="227"/>
        <v/>
      </c>
      <c r="AA905" s="15" t="str">
        <f t="shared" si="224"/>
        <v/>
      </c>
    </row>
    <row r="906" spans="2:27" ht="18" x14ac:dyDescent="0.25">
      <c r="B906" s="16"/>
      <c r="C906" s="1018"/>
      <c r="D906" s="1018"/>
      <c r="E906" s="1018"/>
      <c r="F906" s="1018"/>
      <c r="G906" s="1018"/>
      <c r="H906" s="1018"/>
      <c r="I906" s="1018"/>
      <c r="J906" s="1018"/>
      <c r="K906" s="1018"/>
      <c r="L906" s="1018"/>
      <c r="M906" s="1018"/>
      <c r="N906" s="1018"/>
      <c r="O906" s="19"/>
      <c r="P906" s="629">
        <f>+H894</f>
        <v>4.0599999999999987</v>
      </c>
      <c r="Q906" s="17"/>
      <c r="R906" s="412"/>
      <c r="S906" s="625"/>
      <c r="T906" s="20"/>
      <c r="U906" s="20"/>
      <c r="V906" s="430"/>
      <c r="W906" s="14" t="str">
        <f t="shared" si="229"/>
        <v/>
      </c>
      <c r="X906" s="14" t="str">
        <f t="shared" si="225"/>
        <v/>
      </c>
      <c r="Y906" s="14" t="str">
        <f t="shared" si="228"/>
        <v/>
      </c>
      <c r="Z906" s="14" t="str">
        <f t="shared" si="227"/>
        <v/>
      </c>
      <c r="AA906" s="15" t="str">
        <f t="shared" si="224"/>
        <v/>
      </c>
    </row>
    <row r="907" spans="2:27" ht="18" x14ac:dyDescent="0.25">
      <c r="B907" s="16"/>
      <c r="C907" s="1018"/>
      <c r="D907" s="1018"/>
      <c r="E907" s="1018"/>
      <c r="F907" s="1018"/>
      <c r="G907" s="1018"/>
      <c r="H907" s="1018"/>
      <c r="I907" s="1018"/>
      <c r="J907" s="1018"/>
      <c r="K907" s="1018"/>
      <c r="L907" s="1018"/>
      <c r="M907" s="1018"/>
      <c r="N907" s="1018"/>
      <c r="O907" s="19"/>
      <c r="P907" s="629">
        <f>+H894</f>
        <v>4.0599999999999987</v>
      </c>
      <c r="Q907" s="17"/>
      <c r="R907" s="412"/>
      <c r="S907" s="625"/>
      <c r="T907" s="20"/>
      <c r="U907" s="20"/>
      <c r="V907" s="430"/>
      <c r="W907" s="14" t="str">
        <f t="shared" si="229"/>
        <v/>
      </c>
      <c r="X907" s="14" t="str">
        <f t="shared" si="225"/>
        <v/>
      </c>
      <c r="Y907" s="14" t="str">
        <f t="shared" si="228"/>
        <v/>
      </c>
      <c r="Z907" s="14" t="str">
        <f t="shared" si="227"/>
        <v/>
      </c>
      <c r="AA907" s="15" t="str">
        <f t="shared" si="224"/>
        <v/>
      </c>
    </row>
    <row r="908" spans="2:27" ht="18" x14ac:dyDescent="0.25">
      <c r="B908" s="16"/>
      <c r="C908" s="1018"/>
      <c r="D908" s="1018"/>
      <c r="E908" s="1018"/>
      <c r="F908" s="1018"/>
      <c r="G908" s="1018"/>
      <c r="H908" s="1018"/>
      <c r="I908" s="1018"/>
      <c r="J908" s="1018"/>
      <c r="K908" s="1018"/>
      <c r="L908" s="1018"/>
      <c r="M908" s="1018"/>
      <c r="N908" s="1018"/>
      <c r="O908" s="19"/>
      <c r="P908" s="629">
        <f>+H894</f>
        <v>4.0599999999999987</v>
      </c>
      <c r="Q908" s="17"/>
      <c r="R908" s="412"/>
      <c r="S908" s="625"/>
      <c r="T908" s="20"/>
      <c r="U908" s="20"/>
      <c r="V908" s="430"/>
      <c r="W908" s="14" t="str">
        <f t="shared" si="229"/>
        <v/>
      </c>
      <c r="X908" s="14" t="str">
        <f t="shared" si="225"/>
        <v/>
      </c>
      <c r="Y908" s="14" t="str">
        <f t="shared" si="228"/>
        <v/>
      </c>
      <c r="Z908" s="14" t="str">
        <f t="shared" si="227"/>
        <v/>
      </c>
      <c r="AA908" s="15" t="str">
        <f t="shared" si="224"/>
        <v/>
      </c>
    </row>
    <row r="909" spans="2:27" ht="18" x14ac:dyDescent="0.25">
      <c r="B909" s="16"/>
      <c r="C909" s="1018"/>
      <c r="D909" s="1018"/>
      <c r="E909" s="1018"/>
      <c r="F909" s="1018"/>
      <c r="G909" s="1018"/>
      <c r="H909" s="1018"/>
      <c r="I909" s="1018"/>
      <c r="J909" s="1018"/>
      <c r="K909" s="1018"/>
      <c r="L909" s="1018"/>
      <c r="M909" s="1018"/>
      <c r="N909" s="1018"/>
      <c r="O909" s="19"/>
      <c r="P909" s="629">
        <f>+H894</f>
        <v>4.0599999999999987</v>
      </c>
      <c r="Q909" s="17"/>
      <c r="R909" s="412"/>
      <c r="S909" s="625"/>
      <c r="T909" s="20"/>
      <c r="U909" s="20"/>
      <c r="V909" s="430"/>
      <c r="W909" s="14"/>
      <c r="X909" s="14"/>
      <c r="Y909" s="14"/>
      <c r="Z909" s="14"/>
      <c r="AA909" s="15" t="str">
        <f t="shared" si="224"/>
        <v/>
      </c>
    </row>
    <row r="910" spans="2:27" ht="18" x14ac:dyDescent="0.25">
      <c r="B910" s="16"/>
      <c r="C910" s="1018"/>
      <c r="D910" s="1018"/>
      <c r="E910" s="1018"/>
      <c r="F910" s="1018"/>
      <c r="G910" s="1018"/>
      <c r="H910" s="1018"/>
      <c r="I910" s="1018"/>
      <c r="J910" s="1018"/>
      <c r="K910" s="1018"/>
      <c r="L910" s="1018"/>
      <c r="M910" s="1018"/>
      <c r="N910" s="1018"/>
      <c r="O910" s="19"/>
      <c r="P910" s="629">
        <f>+H894</f>
        <v>4.0599999999999987</v>
      </c>
      <c r="Q910" s="17"/>
      <c r="R910" s="412" t="s">
        <v>362</v>
      </c>
      <c r="S910" s="625" t="s">
        <v>439</v>
      </c>
      <c r="T910" s="20"/>
      <c r="U910" s="20"/>
      <c r="V910" s="430"/>
      <c r="W910" s="14" t="s">
        <v>20</v>
      </c>
      <c r="X910" s="14">
        <f t="shared" ref="X910" si="230">IF(S910="","",1)</f>
        <v>1</v>
      </c>
      <c r="Y910" s="14" t="str">
        <f t="shared" ref="Y910:Y919" si="231">IFERROR(IF(COUNT(T910:V910)=1,PRODUCT(T910:V910)*X910,""),"")</f>
        <v/>
      </c>
      <c r="Z910" s="14" t="str">
        <f t="shared" ref="Z910:Z919" si="232">IFERROR(IF(COUNT(T910:V910)=2,PRODUCT(T910:V910)*X910,""),"")</f>
        <v/>
      </c>
      <c r="AA910" s="15" t="str">
        <f t="shared" si="224"/>
        <v/>
      </c>
    </row>
    <row r="911" spans="2:27" ht="18" x14ac:dyDescent="0.25">
      <c r="B911" s="16"/>
      <c r="C911" s="1018"/>
      <c r="D911" s="1018"/>
      <c r="E911" s="1018"/>
      <c r="F911" s="1018"/>
      <c r="G911" s="1018"/>
      <c r="H911" s="1018"/>
      <c r="I911" s="1018"/>
      <c r="J911" s="1018"/>
      <c r="K911" s="1018"/>
      <c r="L911" s="1018"/>
      <c r="M911" s="1018"/>
      <c r="N911" s="1018"/>
      <c r="O911" s="19"/>
      <c r="P911" s="629">
        <f>+H894</f>
        <v>4.0599999999999987</v>
      </c>
      <c r="Q911" s="17"/>
      <c r="R911" s="412"/>
      <c r="S911" s="628"/>
      <c r="T911" s="20"/>
      <c r="U911" s="20"/>
      <c r="V911" s="430"/>
      <c r="W911" s="14" t="str">
        <f t="shared" ref="W911:W912" si="233">IF(R911="","",1)</f>
        <v/>
      </c>
      <c r="X911" s="14" t="str">
        <f t="shared" ref="X911:X919" si="234">IF(S911="","",1)</f>
        <v/>
      </c>
      <c r="Y911" s="14" t="str">
        <f t="shared" si="231"/>
        <v/>
      </c>
      <c r="Z911" s="14" t="str">
        <f t="shared" si="232"/>
        <v/>
      </c>
      <c r="AA911" s="15" t="str">
        <f t="shared" si="224"/>
        <v/>
      </c>
    </row>
    <row r="912" spans="2:27" ht="18" x14ac:dyDescent="0.25">
      <c r="B912" s="16"/>
      <c r="C912" s="1018"/>
      <c r="D912" s="1018"/>
      <c r="E912" s="1018"/>
      <c r="F912" s="1018"/>
      <c r="G912" s="1018"/>
      <c r="H912" s="1018"/>
      <c r="I912" s="1018"/>
      <c r="J912" s="1018"/>
      <c r="K912" s="1018"/>
      <c r="L912" s="1018"/>
      <c r="M912" s="1018"/>
      <c r="N912" s="1018"/>
      <c r="O912" s="19"/>
      <c r="P912" s="629">
        <f>+H894</f>
        <v>4.0599999999999987</v>
      </c>
      <c r="Q912" s="17"/>
      <c r="R912" s="412"/>
      <c r="S912" s="626"/>
      <c r="T912" s="20"/>
      <c r="U912" s="20"/>
      <c r="V912" s="430"/>
      <c r="W912" s="14" t="str">
        <f t="shared" si="233"/>
        <v/>
      </c>
      <c r="X912" s="14" t="str">
        <f t="shared" si="234"/>
        <v/>
      </c>
      <c r="Y912" s="14" t="str">
        <f t="shared" si="231"/>
        <v/>
      </c>
      <c r="Z912" s="14" t="str">
        <f t="shared" si="232"/>
        <v/>
      </c>
      <c r="AA912" s="15" t="str">
        <f t="shared" si="224"/>
        <v/>
      </c>
    </row>
    <row r="913" spans="2:27" ht="18" x14ac:dyDescent="0.25">
      <c r="B913" s="16"/>
      <c r="C913" s="1018"/>
      <c r="D913" s="1018"/>
      <c r="E913" s="1018"/>
      <c r="F913" s="1018"/>
      <c r="G913" s="1018"/>
      <c r="H913" s="1018"/>
      <c r="I913" s="1018"/>
      <c r="J913" s="1018"/>
      <c r="K913" s="1018"/>
      <c r="L913" s="1018"/>
      <c r="M913" s="1018"/>
      <c r="N913" s="1018"/>
      <c r="O913" s="19"/>
      <c r="P913" s="629">
        <f>+H894</f>
        <v>4.0599999999999987</v>
      </c>
      <c r="Q913" s="17"/>
      <c r="R913" s="412"/>
      <c r="S913" s="626"/>
      <c r="T913" s="20"/>
      <c r="U913" s="20"/>
      <c r="V913" s="20"/>
      <c r="W913" s="14" t="str">
        <f t="shared" ref="W913:W919" si="235">IF(COUNT(T913:V913)=1,"m",IF(COUNT(T913:V913)=2,"m2",IF(COUNT(T913:V913)=3,"m3","")))</f>
        <v/>
      </c>
      <c r="X913" s="14" t="str">
        <f t="shared" si="234"/>
        <v/>
      </c>
      <c r="Y913" s="14" t="str">
        <f t="shared" si="231"/>
        <v/>
      </c>
      <c r="Z913" s="14" t="str">
        <f t="shared" si="232"/>
        <v/>
      </c>
      <c r="AA913" s="15" t="str">
        <f t="shared" si="224"/>
        <v/>
      </c>
    </row>
    <row r="914" spans="2:27" ht="18" x14ac:dyDescent="0.25">
      <c r="B914" s="16"/>
      <c r="C914" s="1018"/>
      <c r="D914" s="1018"/>
      <c r="E914" s="1018"/>
      <c r="F914" s="1018"/>
      <c r="G914" s="1018"/>
      <c r="H914" s="1018"/>
      <c r="I914" s="1018"/>
      <c r="J914" s="1018"/>
      <c r="K914" s="1018"/>
      <c r="L914" s="1018"/>
      <c r="M914" s="1018"/>
      <c r="N914" s="1018"/>
      <c r="O914" s="19"/>
      <c r="P914" s="629">
        <f>+H894</f>
        <v>4.0599999999999987</v>
      </c>
      <c r="Q914" s="17"/>
      <c r="R914" s="412"/>
      <c r="S914" s="626"/>
      <c r="T914" s="20"/>
      <c r="U914" s="20"/>
      <c r="V914" s="430"/>
      <c r="W914" s="14" t="str">
        <f t="shared" si="235"/>
        <v/>
      </c>
      <c r="X914" s="14" t="str">
        <f t="shared" si="234"/>
        <v/>
      </c>
      <c r="Y914" s="14" t="str">
        <f t="shared" si="231"/>
        <v/>
      </c>
      <c r="Z914" s="14" t="str">
        <f t="shared" si="232"/>
        <v/>
      </c>
      <c r="AA914" s="15" t="str">
        <f t="shared" si="224"/>
        <v/>
      </c>
    </row>
    <row r="915" spans="2:27" ht="18" x14ac:dyDescent="0.25">
      <c r="B915" s="16"/>
      <c r="C915" s="1018"/>
      <c r="D915" s="1018"/>
      <c r="E915" s="1018"/>
      <c r="F915" s="1018"/>
      <c r="G915" s="1018"/>
      <c r="H915" s="1018"/>
      <c r="I915" s="1018"/>
      <c r="J915" s="1018"/>
      <c r="K915" s="1018"/>
      <c r="L915" s="1018"/>
      <c r="M915" s="1018"/>
      <c r="N915" s="1018"/>
      <c r="O915" s="19"/>
      <c r="P915" s="629">
        <f>+H894</f>
        <v>4.0599999999999987</v>
      </c>
      <c r="Q915" s="17"/>
      <c r="R915" s="412"/>
      <c r="S915" s="626"/>
      <c r="T915" s="20"/>
      <c r="U915" s="20"/>
      <c r="V915" s="430"/>
      <c r="W915" s="14" t="str">
        <f t="shared" si="235"/>
        <v/>
      </c>
      <c r="X915" s="14" t="str">
        <f t="shared" si="234"/>
        <v/>
      </c>
      <c r="Y915" s="14" t="str">
        <f t="shared" si="231"/>
        <v/>
      </c>
      <c r="Z915" s="14" t="str">
        <f t="shared" si="232"/>
        <v/>
      </c>
      <c r="AA915" s="15" t="str">
        <f t="shared" si="224"/>
        <v/>
      </c>
    </row>
    <row r="916" spans="2:27" ht="18" x14ac:dyDescent="0.25">
      <c r="B916" s="16"/>
      <c r="C916" s="1018"/>
      <c r="D916" s="1018"/>
      <c r="E916" s="1018"/>
      <c r="F916" s="1018"/>
      <c r="G916" s="1018"/>
      <c r="H916" s="1018"/>
      <c r="I916" s="1018"/>
      <c r="J916" s="1018"/>
      <c r="K916" s="1018"/>
      <c r="L916" s="1018"/>
      <c r="M916" s="1018"/>
      <c r="N916" s="1018"/>
      <c r="O916" s="19"/>
      <c r="P916" s="629">
        <f>+H894</f>
        <v>4.0599999999999987</v>
      </c>
      <c r="Q916" s="17"/>
      <c r="R916" s="21"/>
      <c r="S916" s="626"/>
      <c r="T916" s="20"/>
      <c r="U916" s="20"/>
      <c r="V916" s="430"/>
      <c r="W916" s="14" t="str">
        <f t="shared" si="235"/>
        <v/>
      </c>
      <c r="X916" s="14" t="str">
        <f t="shared" si="234"/>
        <v/>
      </c>
      <c r="Y916" s="14" t="str">
        <f t="shared" si="231"/>
        <v/>
      </c>
      <c r="Z916" s="14" t="str">
        <f t="shared" si="232"/>
        <v/>
      </c>
      <c r="AA916" s="15" t="str">
        <f t="shared" si="224"/>
        <v/>
      </c>
    </row>
    <row r="917" spans="2:27" ht="18" x14ac:dyDescent="0.25">
      <c r="B917" s="16"/>
      <c r="C917" s="1018"/>
      <c r="D917" s="1018"/>
      <c r="E917" s="1018"/>
      <c r="F917" s="1018"/>
      <c r="G917" s="1018"/>
      <c r="H917" s="1018"/>
      <c r="I917" s="1018"/>
      <c r="J917" s="1018"/>
      <c r="K917" s="1018"/>
      <c r="L917" s="1018"/>
      <c r="M917" s="1018"/>
      <c r="N917" s="1018"/>
      <c r="O917" s="19"/>
      <c r="P917" s="629">
        <f>+H894</f>
        <v>4.0599999999999987</v>
      </c>
      <c r="Q917" s="17"/>
      <c r="R917" s="26"/>
      <c r="S917" s="626"/>
      <c r="T917" s="20"/>
      <c r="U917" s="20"/>
      <c r="V917" s="430"/>
      <c r="W917" s="14" t="str">
        <f t="shared" si="235"/>
        <v/>
      </c>
      <c r="X917" s="14" t="str">
        <f t="shared" si="234"/>
        <v/>
      </c>
      <c r="Y917" s="14" t="str">
        <f t="shared" si="231"/>
        <v/>
      </c>
      <c r="Z917" s="14" t="str">
        <f t="shared" si="232"/>
        <v/>
      </c>
      <c r="AA917" s="15" t="str">
        <f t="shared" si="224"/>
        <v/>
      </c>
    </row>
    <row r="918" spans="2:27" ht="18" x14ac:dyDescent="0.25">
      <c r="B918" s="16"/>
      <c r="C918" s="1018"/>
      <c r="D918" s="1018"/>
      <c r="E918" s="1018"/>
      <c r="F918" s="1018"/>
      <c r="G918" s="1018"/>
      <c r="H918" s="1018"/>
      <c r="I918" s="1018"/>
      <c r="J918" s="1018"/>
      <c r="K918" s="1018"/>
      <c r="L918" s="1018"/>
      <c r="M918" s="1018"/>
      <c r="N918" s="1018"/>
      <c r="O918" s="19"/>
      <c r="P918" s="629">
        <f>+H894</f>
        <v>4.0599999999999987</v>
      </c>
      <c r="Q918" s="17"/>
      <c r="R918" s="26"/>
      <c r="S918" s="626"/>
      <c r="T918" s="20"/>
      <c r="U918" s="20"/>
      <c r="V918" s="430"/>
      <c r="W918" s="14" t="str">
        <f t="shared" si="235"/>
        <v/>
      </c>
      <c r="X918" s="14" t="str">
        <f t="shared" si="234"/>
        <v/>
      </c>
      <c r="Y918" s="14" t="str">
        <f t="shared" si="231"/>
        <v/>
      </c>
      <c r="Z918" s="14" t="str">
        <f t="shared" si="232"/>
        <v/>
      </c>
      <c r="AA918" s="15" t="str">
        <f t="shared" si="224"/>
        <v/>
      </c>
    </row>
    <row r="919" spans="2:27" ht="18.75" thickBot="1" x14ac:dyDescent="0.3">
      <c r="B919" s="27"/>
      <c r="C919" s="1019"/>
      <c r="D919" s="1019"/>
      <c r="E919" s="1019"/>
      <c r="F919" s="1019"/>
      <c r="G919" s="1019"/>
      <c r="H919" s="1019"/>
      <c r="I919" s="1019"/>
      <c r="J919" s="1019"/>
      <c r="K919" s="1019"/>
      <c r="L919" s="1019"/>
      <c r="M919" s="1019"/>
      <c r="N919" s="1019"/>
      <c r="O919" s="30"/>
      <c r="P919" s="629">
        <f>+H894</f>
        <v>4.0599999999999987</v>
      </c>
      <c r="Q919" s="17"/>
      <c r="R919" s="630"/>
      <c r="S919" s="636"/>
      <c r="T919" s="33"/>
      <c r="U919" s="33"/>
      <c r="V919" s="631"/>
      <c r="W919" s="34" t="str">
        <f t="shared" si="235"/>
        <v/>
      </c>
      <c r="X919" s="34" t="str">
        <f t="shared" si="234"/>
        <v/>
      </c>
      <c r="Y919" s="14" t="str">
        <f t="shared" si="231"/>
        <v/>
      </c>
      <c r="Z919" s="14" t="str">
        <f t="shared" si="232"/>
        <v/>
      </c>
      <c r="AA919" s="15" t="str">
        <f t="shared" si="224"/>
        <v/>
      </c>
    </row>
    <row r="920" spans="2:27" ht="18.75" thickBot="1" x14ac:dyDescent="0.3">
      <c r="B920" s="786"/>
      <c r="C920" s="787"/>
      <c r="D920" s="787"/>
      <c r="E920" s="787"/>
      <c r="F920" s="787"/>
      <c r="G920" s="787"/>
      <c r="H920" s="787"/>
      <c r="I920" s="787"/>
      <c r="J920" s="787"/>
      <c r="K920" s="787"/>
      <c r="L920" s="787"/>
      <c r="M920" s="787"/>
      <c r="N920" s="787"/>
      <c r="O920" s="787"/>
      <c r="P920" s="428"/>
      <c r="Q920" s="629">
        <f>+H894</f>
        <v>4.0599999999999987</v>
      </c>
      <c r="R920" s="1033" t="s">
        <v>58</v>
      </c>
      <c r="S920" s="1034"/>
      <c r="T920" s="1035"/>
      <c r="U920" s="1024" t="s">
        <v>53</v>
      </c>
      <c r="V920" s="1025"/>
      <c r="W920" s="1025"/>
      <c r="X920" s="1036"/>
      <c r="Y920" s="36"/>
      <c r="Z920" s="37"/>
      <c r="AA920" s="38">
        <f>SUM(X897:X919)</f>
        <v>4</v>
      </c>
    </row>
    <row r="921" spans="2:27" ht="17.25" thickBot="1" x14ac:dyDescent="0.3">
      <c r="B921" s="792" t="s">
        <v>59</v>
      </c>
      <c r="C921" s="793"/>
      <c r="D921" s="793"/>
      <c r="E921" s="793"/>
      <c r="F921" s="793"/>
      <c r="G921" s="793"/>
      <c r="H921" s="793"/>
      <c r="I921" s="794"/>
      <c r="J921" s="792" t="s">
        <v>60</v>
      </c>
      <c r="K921" s="793"/>
      <c r="L921" s="793"/>
      <c r="M921" s="793"/>
      <c r="N921" s="793"/>
      <c r="O921" s="793"/>
      <c r="P921" s="793"/>
      <c r="Q921" s="793"/>
      <c r="R921" s="794"/>
      <c r="S921" s="634"/>
      <c r="T921" s="39"/>
      <c r="U921" s="40"/>
      <c r="V921" s="40"/>
      <c r="W921" s="40"/>
      <c r="X921" s="40"/>
      <c r="Y921" s="40"/>
      <c r="Z921" s="40"/>
      <c r="AA921" s="41"/>
    </row>
    <row r="922" spans="2:27" ht="21" thickBot="1" x14ac:dyDescent="0.3">
      <c r="B922" s="795"/>
      <c r="C922" s="787"/>
      <c r="D922" s="787"/>
      <c r="E922" s="787"/>
      <c r="F922" s="787"/>
      <c r="G922" s="787"/>
      <c r="H922" s="787"/>
      <c r="I922" s="796"/>
      <c r="J922" s="795"/>
      <c r="K922" s="787"/>
      <c r="L922" s="787"/>
      <c r="M922" s="787"/>
      <c r="N922" s="787"/>
      <c r="O922" s="787"/>
      <c r="P922" s="787"/>
      <c r="Q922" s="787"/>
      <c r="R922" s="796"/>
      <c r="S922" s="635"/>
      <c r="T922" s="797" t="s">
        <v>61</v>
      </c>
      <c r="U922" s="798"/>
      <c r="V922" s="798"/>
      <c r="W922" s="798"/>
      <c r="X922" s="798"/>
      <c r="Y922" s="798"/>
      <c r="Z922" s="799"/>
      <c r="AA922" s="42">
        <f>AA920</f>
        <v>4</v>
      </c>
    </row>
    <row r="924" spans="2:27" ht="15.75" thickBot="1" x14ac:dyDescent="0.3"/>
    <row r="925" spans="2:27" x14ac:dyDescent="0.25">
      <c r="B925" s="800"/>
      <c r="C925" s="793"/>
      <c r="D925" s="793"/>
      <c r="E925" s="793"/>
      <c r="F925" s="793"/>
      <c r="G925" s="803" t="s">
        <v>42</v>
      </c>
      <c r="H925" s="793"/>
      <c r="I925" s="793"/>
      <c r="J925" s="793"/>
      <c r="K925" s="793"/>
      <c r="L925" s="793"/>
      <c r="M925" s="793"/>
      <c r="N925" s="793"/>
      <c r="O925" s="793"/>
      <c r="P925" s="793"/>
      <c r="Q925" s="793"/>
      <c r="R925" s="793"/>
      <c r="S925" s="793"/>
      <c r="T925" s="793"/>
      <c r="U925" s="804" t="s">
        <v>1</v>
      </c>
      <c r="V925" s="805"/>
      <c r="W925" s="805"/>
      <c r="X925" s="806"/>
      <c r="Y925" s="807" t="s">
        <v>43</v>
      </c>
      <c r="Z925" s="805"/>
      <c r="AA925" s="808"/>
    </row>
    <row r="926" spans="2:27" x14ac:dyDescent="0.25">
      <c r="B926" s="801"/>
      <c r="C926" s="802"/>
      <c r="D926" s="802"/>
      <c r="E926" s="802"/>
      <c r="F926" s="802"/>
      <c r="G926" s="801"/>
      <c r="H926" s="802"/>
      <c r="I926" s="802"/>
      <c r="J926" s="802"/>
      <c r="K926" s="802"/>
      <c r="L926" s="802"/>
      <c r="M926" s="802"/>
      <c r="N926" s="802"/>
      <c r="O926" s="802"/>
      <c r="P926" s="802"/>
      <c r="Q926" s="802"/>
      <c r="R926" s="802"/>
      <c r="S926" s="802"/>
      <c r="T926" s="802"/>
      <c r="U926" s="809" t="s">
        <v>3</v>
      </c>
      <c r="V926" s="810"/>
      <c r="W926" s="810"/>
      <c r="X926" s="811"/>
      <c r="Y926" s="812">
        <v>1</v>
      </c>
      <c r="Z926" s="810"/>
      <c r="AA926" s="813"/>
    </row>
    <row r="927" spans="2:27" ht="15.75" thickBot="1" x14ac:dyDescent="0.3">
      <c r="B927" s="795"/>
      <c r="C927" s="787"/>
      <c r="D927" s="787"/>
      <c r="E927" s="787"/>
      <c r="F927" s="787"/>
      <c r="G927" s="795"/>
      <c r="H927" s="787"/>
      <c r="I927" s="787"/>
      <c r="J927" s="787"/>
      <c r="K927" s="787"/>
      <c r="L927" s="787"/>
      <c r="M927" s="787"/>
      <c r="N927" s="787"/>
      <c r="O927" s="787"/>
      <c r="P927" s="787"/>
      <c r="Q927" s="787"/>
      <c r="R927" s="787"/>
      <c r="S927" s="787"/>
      <c r="T927" s="787"/>
      <c r="U927" s="814" t="s">
        <v>4</v>
      </c>
      <c r="V927" s="815"/>
      <c r="W927" s="815"/>
      <c r="X927" s="816"/>
      <c r="Y927" s="817">
        <v>44236</v>
      </c>
      <c r="Z927" s="818"/>
      <c r="AA927" s="819"/>
    </row>
    <row r="928" spans="2:27" ht="15" customHeight="1" x14ac:dyDescent="0.25">
      <c r="B928" s="820" t="s">
        <v>44</v>
      </c>
      <c r="C928" s="793"/>
      <c r="D928" s="793"/>
      <c r="E928" s="793"/>
      <c r="F928" s="794"/>
      <c r="G928"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928" s="822"/>
      <c r="I928" s="822"/>
      <c r="J928" s="822"/>
      <c r="K928" s="822"/>
      <c r="L928" s="822"/>
      <c r="M928" s="822"/>
      <c r="N928" s="822"/>
      <c r="O928" s="822"/>
      <c r="P928" s="822"/>
      <c r="Q928" s="822"/>
      <c r="R928" s="822"/>
      <c r="S928" s="822"/>
      <c r="T928" s="822"/>
      <c r="U928" s="822"/>
      <c r="V928" s="822"/>
      <c r="W928" s="822"/>
      <c r="X928" s="822"/>
      <c r="Y928" s="822"/>
      <c r="Z928" s="822"/>
      <c r="AA928" s="823"/>
    </row>
    <row r="929" spans="2:27" ht="15.75" customHeight="1" thickBot="1" x14ac:dyDescent="0.3">
      <c r="B929" s="795"/>
      <c r="C929" s="787"/>
      <c r="D929" s="787"/>
      <c r="E929" s="787"/>
      <c r="F929" s="796"/>
      <c r="G929" s="824"/>
      <c r="H929" s="825"/>
      <c r="I929" s="825"/>
      <c r="J929" s="825"/>
      <c r="K929" s="825"/>
      <c r="L929" s="825"/>
      <c r="M929" s="825"/>
      <c r="N929" s="825"/>
      <c r="O929" s="825"/>
      <c r="P929" s="825"/>
      <c r="Q929" s="825"/>
      <c r="R929" s="825"/>
      <c r="S929" s="825"/>
      <c r="T929" s="825"/>
      <c r="U929" s="825"/>
      <c r="V929" s="825"/>
      <c r="W929" s="825"/>
      <c r="X929" s="825"/>
      <c r="Y929" s="825"/>
      <c r="Z929" s="825"/>
      <c r="AA929" s="826"/>
    </row>
    <row r="930" spans="2:27" ht="18.75" thickBot="1" x14ac:dyDescent="0.3">
      <c r="B930" s="827" t="s">
        <v>46</v>
      </c>
      <c r="C930" s="798"/>
      <c r="D930" s="798"/>
      <c r="E930" s="798"/>
      <c r="F930" s="798"/>
      <c r="G930" s="798"/>
      <c r="H930" s="822" t="s">
        <v>47</v>
      </c>
      <c r="I930" s="793"/>
      <c r="J930" s="828"/>
      <c r="K930" s="798"/>
      <c r="L930" s="798"/>
      <c r="M930" s="798"/>
      <c r="N930" s="798"/>
      <c r="O930" s="798"/>
      <c r="P930" s="622"/>
      <c r="Q930" s="622"/>
      <c r="R930" s="828" t="s">
        <v>48</v>
      </c>
      <c r="S930" s="828"/>
      <c r="T930" s="798"/>
      <c r="U930" s="798"/>
      <c r="V930" s="798"/>
      <c r="W930" s="798"/>
      <c r="X930" s="798"/>
      <c r="Y930" s="798"/>
      <c r="Z930" s="798"/>
      <c r="AA930" s="799"/>
    </row>
    <row r="931" spans="2:27" ht="34.5" customHeight="1" thickBot="1" x14ac:dyDescent="0.3">
      <c r="B931" s="829">
        <f>PRESUPUESTO!$B$34</f>
        <v>4</v>
      </c>
      <c r="C931" s="793"/>
      <c r="D931" s="793"/>
      <c r="E931" s="793"/>
      <c r="F931" s="793"/>
      <c r="G931" s="793"/>
      <c r="H931" s="830">
        <f>PRESUPUESTO!B41</f>
        <v>4.0699999999999985</v>
      </c>
      <c r="I931" s="831"/>
      <c r="J931" s="832" t="str">
        <f>PRESUPUESTO!$F$34</f>
        <v>HIDROSANITARIOS</v>
      </c>
      <c r="K931" s="798"/>
      <c r="L931" s="798"/>
      <c r="M931" s="798"/>
      <c r="N931" s="798"/>
      <c r="O931" s="799"/>
      <c r="P931" s="621"/>
      <c r="Q931" s="621"/>
      <c r="R931" s="833" t="str">
        <f>PRESUPUESTO!F41</f>
        <v>SUMINSITRO E INSTALACION E TUBERIA HIDRAULICA 1/2". Incluye accesorios como codos, tee y tapones.</v>
      </c>
      <c r="S931" s="1020"/>
      <c r="T931" s="793"/>
      <c r="U931" s="793"/>
      <c r="V931" s="793"/>
      <c r="W931" s="793"/>
      <c r="X931" s="793"/>
      <c r="Y931" s="793"/>
      <c r="Z931" s="793"/>
      <c r="AA931" s="794"/>
    </row>
    <row r="932" spans="2:27" ht="18.75" customHeight="1" thickBot="1" x14ac:dyDescent="0.3">
      <c r="B932" s="821" t="s">
        <v>49</v>
      </c>
      <c r="C932" s="834"/>
      <c r="D932" s="834"/>
      <c r="E932" s="834"/>
      <c r="F932" s="834"/>
      <c r="G932" s="834"/>
      <c r="H932" s="835"/>
      <c r="I932" s="835"/>
      <c r="J932" s="834"/>
      <c r="K932" s="834"/>
      <c r="L932" s="834"/>
      <c r="M932" s="834"/>
      <c r="N932" s="834"/>
      <c r="O932" s="834"/>
      <c r="P932" s="623"/>
      <c r="Q932" s="623"/>
      <c r="R932" s="837" t="s">
        <v>50</v>
      </c>
      <c r="S932" s="1021" t="s">
        <v>532</v>
      </c>
      <c r="T932" s="839" t="s">
        <v>51</v>
      </c>
      <c r="U932" s="840"/>
      <c r="V932" s="841"/>
      <c r="W932" s="842" t="s">
        <v>20</v>
      </c>
      <c r="X932" s="844" t="s">
        <v>52</v>
      </c>
      <c r="Y932" s="846" t="s">
        <v>53</v>
      </c>
      <c r="Z932" s="847"/>
      <c r="AA932" s="848"/>
    </row>
    <row r="933" spans="2:27" ht="26.25" thickBot="1" x14ac:dyDescent="0.3">
      <c r="B933" s="836"/>
      <c r="C933" s="835"/>
      <c r="D933" s="835"/>
      <c r="E933" s="835"/>
      <c r="F933" s="835"/>
      <c r="G933" s="835"/>
      <c r="H933" s="835"/>
      <c r="I933" s="835"/>
      <c r="J933" s="835"/>
      <c r="K933" s="835"/>
      <c r="L933" s="835"/>
      <c r="M933" s="835"/>
      <c r="N933" s="835"/>
      <c r="O933" s="835"/>
      <c r="P933" s="623"/>
      <c r="Q933" s="623"/>
      <c r="R933" s="838"/>
      <c r="S933" s="1032"/>
      <c r="T933" s="4" t="s">
        <v>54</v>
      </c>
      <c r="U933" s="5" t="s">
        <v>55</v>
      </c>
      <c r="V933" s="6" t="s">
        <v>56</v>
      </c>
      <c r="W933" s="843"/>
      <c r="X933" s="845"/>
      <c r="Y933" s="7" t="s">
        <v>57</v>
      </c>
      <c r="Z933" s="8" t="s">
        <v>21</v>
      </c>
      <c r="AA933" s="9" t="s">
        <v>22</v>
      </c>
    </row>
    <row r="934" spans="2:27" ht="18" x14ac:dyDescent="0.25">
      <c r="B934" s="10"/>
      <c r="C934" s="1017" t="e" vm="22">
        <v>#VALUE!</v>
      </c>
      <c r="D934" s="1017"/>
      <c r="E934" s="1017"/>
      <c r="F934" s="1017"/>
      <c r="G934" s="1017"/>
      <c r="H934" s="1017"/>
      <c r="I934" s="1017" t="e" vm="23">
        <v>#VALUE!</v>
      </c>
      <c r="J934" s="1017"/>
      <c r="K934" s="1017"/>
      <c r="L934" s="1017"/>
      <c r="M934" s="1017"/>
      <c r="N934" s="1017"/>
      <c r="O934" s="12"/>
      <c r="P934" s="629">
        <f>+H931</f>
        <v>4.0699999999999985</v>
      </c>
      <c r="Q934" s="17"/>
      <c r="R934" s="412" t="s">
        <v>356</v>
      </c>
      <c r="S934" s="625" t="s">
        <v>438</v>
      </c>
      <c r="T934" s="655">
        <v>2.25</v>
      </c>
      <c r="U934" s="14"/>
      <c r="V934" s="14"/>
      <c r="W934" s="14" t="str">
        <f>IF(COUNT(T934:V934)=1,"m",IF(COUNT(T934:V934)=2,"m2",IF(COUNT(T934:V934)=3,"m3","")))</f>
        <v>m</v>
      </c>
      <c r="X934" s="14">
        <f>IF(S934="","",1)</f>
        <v>1</v>
      </c>
      <c r="Y934" s="14">
        <f>IFERROR(IF(COUNT(T934:V934)=1,PRODUCT(T934:V934)*X934,""),"")</f>
        <v>2.25</v>
      </c>
      <c r="Z934" s="14" t="str">
        <f>IFERROR(IF(COUNT(T934:V934)=2,PRODUCT(T934:V934)*X934,""),"")</f>
        <v/>
      </c>
      <c r="AA934" s="15" t="str">
        <f>IFERROR(IF(COUNT(T934:V934)=3,PRODUCT(T934:V934)*X934,""),"")</f>
        <v/>
      </c>
    </row>
    <row r="935" spans="2:27" ht="18" x14ac:dyDescent="0.25">
      <c r="B935" s="16"/>
      <c r="C935" s="1018"/>
      <c r="D935" s="1018"/>
      <c r="E935" s="1018"/>
      <c r="F935" s="1018"/>
      <c r="G935" s="1018"/>
      <c r="H935" s="1018"/>
      <c r="I935" s="1018"/>
      <c r="J935" s="1018"/>
      <c r="K935" s="1018"/>
      <c r="L935" s="1018"/>
      <c r="M935" s="1018"/>
      <c r="N935" s="1018"/>
      <c r="O935" s="19"/>
      <c r="P935" s="629">
        <f>+H931</f>
        <v>4.0699999999999985</v>
      </c>
      <c r="Q935" s="17"/>
      <c r="R935" s="412"/>
      <c r="S935" s="625"/>
      <c r="T935" s="20"/>
      <c r="U935" s="20"/>
      <c r="V935" s="430"/>
      <c r="W935" s="14" t="str">
        <f t="shared" ref="W935:W937" si="236">IF(COUNT(T935:V935)=1,"m",IF(COUNT(T935:V935)=2,"m2",IF(COUNT(T935:V935)=3,"m3","")))</f>
        <v/>
      </c>
      <c r="X935" s="14" t="str">
        <f t="shared" ref="X935:X937" si="237">IF(S935="","",1)</f>
        <v/>
      </c>
      <c r="Y935" s="14" t="str">
        <f t="shared" ref="Y935:Y937" si="238">IFERROR(IF(COUNT(T935:V935)=1,PRODUCT(T935:V935)*X935,""),"")</f>
        <v/>
      </c>
      <c r="Z935" s="14" t="str">
        <f t="shared" ref="Z935:Z937" si="239">IFERROR(IF(COUNT(T935:V935)=2,PRODUCT(T935:V935)*X935,""),"")</f>
        <v/>
      </c>
      <c r="AA935" s="15" t="str">
        <f t="shared" ref="AA935:AA956" si="240">IFERROR(IF(COUNT(T935:V935)=3,PRODUCT(T935:V935)*X935,""),"")</f>
        <v/>
      </c>
    </row>
    <row r="936" spans="2:27" ht="18" x14ac:dyDescent="0.25">
      <c r="B936" s="16"/>
      <c r="C936" s="1018"/>
      <c r="D936" s="1018"/>
      <c r="E936" s="1018"/>
      <c r="F936" s="1018"/>
      <c r="G936" s="1018"/>
      <c r="H936" s="1018"/>
      <c r="I936" s="1018"/>
      <c r="J936" s="1018"/>
      <c r="K936" s="1018"/>
      <c r="L936" s="1018"/>
      <c r="M936" s="1018"/>
      <c r="N936" s="1018"/>
      <c r="O936" s="19"/>
      <c r="P936" s="629">
        <f>+H931</f>
        <v>4.0699999999999985</v>
      </c>
      <c r="Q936" s="17"/>
      <c r="R936" s="412"/>
      <c r="S936" s="625"/>
      <c r="T936" s="20"/>
      <c r="U936" s="20"/>
      <c r="V936" s="430"/>
      <c r="W936" s="14" t="str">
        <f t="shared" si="236"/>
        <v/>
      </c>
      <c r="X936" s="14" t="str">
        <f t="shared" si="237"/>
        <v/>
      </c>
      <c r="Y936" s="14" t="str">
        <f t="shared" si="238"/>
        <v/>
      </c>
      <c r="Z936" s="14" t="str">
        <f t="shared" si="239"/>
        <v/>
      </c>
      <c r="AA936" s="15" t="str">
        <f t="shared" si="240"/>
        <v/>
      </c>
    </row>
    <row r="937" spans="2:27" ht="18" x14ac:dyDescent="0.25">
      <c r="B937" s="16"/>
      <c r="C937" s="1018"/>
      <c r="D937" s="1018"/>
      <c r="E937" s="1018"/>
      <c r="F937" s="1018"/>
      <c r="G937" s="1018"/>
      <c r="H937" s="1018"/>
      <c r="I937" s="1018"/>
      <c r="J937" s="1018"/>
      <c r="K937" s="1018"/>
      <c r="L937" s="1018"/>
      <c r="M937" s="1018"/>
      <c r="N937" s="1018"/>
      <c r="O937" s="19"/>
      <c r="P937" s="629">
        <f>+H931</f>
        <v>4.0699999999999985</v>
      </c>
      <c r="Q937" s="17"/>
      <c r="R937" s="412"/>
      <c r="S937" s="626"/>
      <c r="T937" s="20"/>
      <c r="U937" s="20"/>
      <c r="V937" s="430"/>
      <c r="W937" s="14" t="str">
        <f t="shared" si="236"/>
        <v/>
      </c>
      <c r="X937" s="14" t="str">
        <f t="shared" si="237"/>
        <v/>
      </c>
      <c r="Y937" s="14" t="str">
        <f t="shared" si="238"/>
        <v/>
      </c>
      <c r="Z937" s="14" t="str">
        <f t="shared" si="239"/>
        <v/>
      </c>
      <c r="AA937" s="15" t="str">
        <f t="shared" si="240"/>
        <v/>
      </c>
    </row>
    <row r="938" spans="2:27" ht="18" x14ac:dyDescent="0.25">
      <c r="B938" s="16"/>
      <c r="C938" s="1018"/>
      <c r="D938" s="1018"/>
      <c r="E938" s="1018"/>
      <c r="F938" s="1018"/>
      <c r="G938" s="1018"/>
      <c r="H938" s="1018"/>
      <c r="I938" s="1018"/>
      <c r="J938" s="1018"/>
      <c r="K938" s="1018"/>
      <c r="L938" s="1018"/>
      <c r="M938" s="1018"/>
      <c r="N938" s="1018"/>
      <c r="O938" s="19"/>
      <c r="P938" s="629">
        <f>+H931</f>
        <v>4.0699999999999985</v>
      </c>
      <c r="Q938" s="17"/>
      <c r="R938" s="412"/>
      <c r="S938" s="625"/>
      <c r="T938" s="20"/>
      <c r="U938" s="20"/>
      <c r="V938" s="430"/>
      <c r="W938" s="14"/>
      <c r="X938" s="14"/>
      <c r="Y938" s="14"/>
      <c r="Z938" s="14"/>
      <c r="AA938" s="15" t="str">
        <f t="shared" si="240"/>
        <v/>
      </c>
    </row>
    <row r="939" spans="2:27" ht="36" x14ac:dyDescent="0.25">
      <c r="B939" s="22"/>
      <c r="C939" s="1018"/>
      <c r="D939" s="1018"/>
      <c r="E939" s="1018"/>
      <c r="F939" s="1018"/>
      <c r="G939" s="1018"/>
      <c r="H939" s="1018"/>
      <c r="I939" s="1018"/>
      <c r="J939" s="1018"/>
      <c r="K939" s="1018"/>
      <c r="L939" s="1018"/>
      <c r="M939" s="1018"/>
      <c r="N939" s="1018"/>
      <c r="O939" s="19"/>
      <c r="P939" s="629">
        <f>+H931</f>
        <v>4.0699999999999985</v>
      </c>
      <c r="Q939" s="17"/>
      <c r="R939" s="412" t="s">
        <v>361</v>
      </c>
      <c r="S939" s="625" t="s">
        <v>593</v>
      </c>
      <c r="T939" s="654">
        <f>4.2-T940</f>
        <v>2.85</v>
      </c>
      <c r="U939" s="20"/>
      <c r="V939" s="20"/>
      <c r="W939" s="14" t="str">
        <f t="shared" ref="W939:W940" si="241">IF(COUNT(T939:V939)=1,"m",IF(COUNT(T939:V939)=2,"m2",IF(COUNT(T939:V939)=3,"m3","")))</f>
        <v>m</v>
      </c>
      <c r="X939" s="14">
        <f t="shared" ref="X939:X945" si="242">IF(S939="","",1)</f>
        <v>1</v>
      </c>
      <c r="Y939" s="14">
        <f t="shared" ref="Y939:Y945" si="243">IFERROR(IF(COUNT(T939:V939)=1,PRODUCT(T939:V939)*X939,""),"")</f>
        <v>2.85</v>
      </c>
      <c r="Z939" s="14" t="str">
        <f t="shared" ref="Z939:Z945" si="244">IFERROR(IF(COUNT(T939:V939)=2,PRODUCT(T939:V939)*X939,""),"")</f>
        <v/>
      </c>
      <c r="AA939" s="15" t="str">
        <f t="shared" si="240"/>
        <v/>
      </c>
    </row>
    <row r="940" spans="2:27" ht="18" x14ac:dyDescent="0.25">
      <c r="B940" s="16"/>
      <c r="C940" s="1018"/>
      <c r="D940" s="1018"/>
      <c r="E940" s="1018"/>
      <c r="F940" s="1018"/>
      <c r="G940" s="1018"/>
      <c r="H940" s="1018"/>
      <c r="I940" s="1018"/>
      <c r="J940" s="1018"/>
      <c r="K940" s="1018"/>
      <c r="L940" s="1018"/>
      <c r="M940" s="1018"/>
      <c r="N940" s="1018"/>
      <c r="O940" s="19"/>
      <c r="P940" s="629">
        <f>+H931</f>
        <v>4.0699999999999985</v>
      </c>
      <c r="Q940" s="17"/>
      <c r="R940" s="412"/>
      <c r="S940" s="641" t="s">
        <v>439</v>
      </c>
      <c r="T940" s="654">
        <v>1.35</v>
      </c>
      <c r="U940" s="20"/>
      <c r="V940" s="20"/>
      <c r="W940" s="14" t="str">
        <f t="shared" si="241"/>
        <v>m</v>
      </c>
      <c r="X940" s="14">
        <f t="shared" si="242"/>
        <v>1</v>
      </c>
      <c r="Y940" s="14">
        <f t="shared" si="243"/>
        <v>1.35</v>
      </c>
      <c r="Z940" s="14" t="str">
        <f t="shared" si="244"/>
        <v/>
      </c>
      <c r="AA940" s="15" t="str">
        <f t="shared" si="240"/>
        <v/>
      </c>
    </row>
    <row r="941" spans="2:27" ht="18" x14ac:dyDescent="0.25">
      <c r="B941" s="16"/>
      <c r="C941" s="1018"/>
      <c r="D941" s="1018"/>
      <c r="E941" s="1018"/>
      <c r="F941" s="1018"/>
      <c r="G941" s="1018"/>
      <c r="H941" s="1018"/>
      <c r="I941" s="1018"/>
      <c r="J941" s="1018"/>
      <c r="K941" s="1018"/>
      <c r="L941" s="1018"/>
      <c r="M941" s="1018"/>
      <c r="N941" s="1018"/>
      <c r="O941" s="19"/>
      <c r="P941" s="629">
        <f>+H931</f>
        <v>4.0699999999999985</v>
      </c>
      <c r="Q941" s="17"/>
      <c r="R941" s="412"/>
      <c r="S941" s="625"/>
      <c r="T941" s="20"/>
      <c r="U941" s="20"/>
      <c r="V941" s="430"/>
      <c r="W941" s="14"/>
      <c r="X941" s="14" t="str">
        <f t="shared" si="242"/>
        <v/>
      </c>
      <c r="Y941" s="14" t="str">
        <f t="shared" si="243"/>
        <v/>
      </c>
      <c r="Z941" s="14" t="str">
        <f t="shared" si="244"/>
        <v/>
      </c>
      <c r="AA941" s="15" t="str">
        <f t="shared" si="240"/>
        <v/>
      </c>
    </row>
    <row r="942" spans="2:27" ht="18" x14ac:dyDescent="0.25">
      <c r="B942" s="16"/>
      <c r="C942" s="1018"/>
      <c r="D942" s="1018"/>
      <c r="E942" s="1018"/>
      <c r="F942" s="1018"/>
      <c r="G942" s="1018"/>
      <c r="H942" s="1018"/>
      <c r="I942" s="1018"/>
      <c r="J942" s="1018"/>
      <c r="K942" s="1018"/>
      <c r="L942" s="1018"/>
      <c r="M942" s="1018"/>
      <c r="N942" s="1018"/>
      <c r="O942" s="19"/>
      <c r="P942" s="629">
        <f>+H931</f>
        <v>4.0699999999999985</v>
      </c>
      <c r="Q942" s="17"/>
      <c r="R942" s="412"/>
      <c r="S942" s="625"/>
      <c r="T942" s="20"/>
      <c r="U942" s="20"/>
      <c r="V942" s="430"/>
      <c r="W942" s="14"/>
      <c r="X942" s="14" t="str">
        <f t="shared" si="242"/>
        <v/>
      </c>
      <c r="Y942" s="14" t="str">
        <f t="shared" si="243"/>
        <v/>
      </c>
      <c r="Z942" s="14" t="str">
        <f t="shared" si="244"/>
        <v/>
      </c>
      <c r="AA942" s="15" t="str">
        <f t="shared" si="240"/>
        <v/>
      </c>
    </row>
    <row r="943" spans="2:27" ht="18" x14ac:dyDescent="0.25">
      <c r="B943" s="16"/>
      <c r="C943" s="1018"/>
      <c r="D943" s="1018"/>
      <c r="E943" s="1018"/>
      <c r="F943" s="1018"/>
      <c r="G943" s="1018"/>
      <c r="H943" s="1018"/>
      <c r="I943" s="1018"/>
      <c r="J943" s="1018"/>
      <c r="K943" s="1018"/>
      <c r="L943" s="1018"/>
      <c r="M943" s="1018"/>
      <c r="N943" s="1018"/>
      <c r="O943" s="19"/>
      <c r="P943" s="629">
        <f>+H931</f>
        <v>4.0699999999999985</v>
      </c>
      <c r="Q943" s="17"/>
      <c r="R943" s="412"/>
      <c r="S943" s="625"/>
      <c r="T943" s="20"/>
      <c r="U943" s="20"/>
      <c r="V943" s="430"/>
      <c r="W943" s="14"/>
      <c r="X943" s="14" t="str">
        <f t="shared" si="242"/>
        <v/>
      </c>
      <c r="Y943" s="14" t="str">
        <f t="shared" si="243"/>
        <v/>
      </c>
      <c r="Z943" s="14" t="str">
        <f t="shared" si="244"/>
        <v/>
      </c>
      <c r="AA943" s="15" t="str">
        <f t="shared" si="240"/>
        <v/>
      </c>
    </row>
    <row r="944" spans="2:27" ht="18" x14ac:dyDescent="0.25">
      <c r="B944" s="16"/>
      <c r="C944" s="1018"/>
      <c r="D944" s="1018"/>
      <c r="E944" s="1018"/>
      <c r="F944" s="1018"/>
      <c r="G944" s="1018"/>
      <c r="H944" s="1018"/>
      <c r="I944" s="1018"/>
      <c r="J944" s="1018"/>
      <c r="K944" s="1018"/>
      <c r="L944" s="1018"/>
      <c r="M944" s="1018"/>
      <c r="N944" s="1018"/>
      <c r="O944" s="19"/>
      <c r="P944" s="629">
        <f>+H931</f>
        <v>4.0699999999999985</v>
      </c>
      <c r="Q944" s="17"/>
      <c r="R944" s="412"/>
      <c r="S944" s="625"/>
      <c r="T944" s="20"/>
      <c r="U944" s="20"/>
      <c r="V944" s="430"/>
      <c r="W944" s="14" t="str">
        <f t="shared" ref="W944:W945" si="245">IF(COUNT(T944:V944)=1,"m",IF(COUNT(T944:V944)=2,"m2",IF(COUNT(T944:V944)=3,"m3","")))</f>
        <v/>
      </c>
      <c r="X944" s="14" t="str">
        <f t="shared" si="242"/>
        <v/>
      </c>
      <c r="Y944" s="14" t="str">
        <f t="shared" si="243"/>
        <v/>
      </c>
      <c r="Z944" s="14" t="str">
        <f t="shared" si="244"/>
        <v/>
      </c>
      <c r="AA944" s="15" t="str">
        <f t="shared" si="240"/>
        <v/>
      </c>
    </row>
    <row r="945" spans="2:27" ht="18" x14ac:dyDescent="0.25">
      <c r="B945" s="16"/>
      <c r="C945" s="1018"/>
      <c r="D945" s="1018"/>
      <c r="E945" s="1018"/>
      <c r="F945" s="1018"/>
      <c r="G945" s="1018"/>
      <c r="H945" s="1018"/>
      <c r="I945" s="1018"/>
      <c r="J945" s="1018"/>
      <c r="K945" s="1018"/>
      <c r="L945" s="1018"/>
      <c r="M945" s="1018"/>
      <c r="N945" s="1018"/>
      <c r="O945" s="19"/>
      <c r="P945" s="629">
        <f>+H931</f>
        <v>4.0699999999999985</v>
      </c>
      <c r="Q945" s="17"/>
      <c r="R945" s="412"/>
      <c r="S945" s="625"/>
      <c r="T945" s="20"/>
      <c r="U945" s="20"/>
      <c r="V945" s="430"/>
      <c r="W945" s="14" t="str">
        <f t="shared" si="245"/>
        <v/>
      </c>
      <c r="X945" s="14" t="str">
        <f t="shared" si="242"/>
        <v/>
      </c>
      <c r="Y945" s="14" t="str">
        <f t="shared" si="243"/>
        <v/>
      </c>
      <c r="Z945" s="14" t="str">
        <f t="shared" si="244"/>
        <v/>
      </c>
      <c r="AA945" s="15" t="str">
        <f t="shared" si="240"/>
        <v/>
      </c>
    </row>
    <row r="946" spans="2:27" ht="18" x14ac:dyDescent="0.25">
      <c r="B946" s="16"/>
      <c r="C946" s="1018"/>
      <c r="D946" s="1018"/>
      <c r="E946" s="1018"/>
      <c r="F946" s="1018"/>
      <c r="G946" s="1018"/>
      <c r="H946" s="1018"/>
      <c r="I946" s="1018"/>
      <c r="J946" s="1018"/>
      <c r="K946" s="1018"/>
      <c r="L946" s="1018"/>
      <c r="M946" s="1018"/>
      <c r="N946" s="1018"/>
      <c r="O946" s="19"/>
      <c r="P946" s="629">
        <f>+H931</f>
        <v>4.0699999999999985</v>
      </c>
      <c r="Q946" s="17"/>
      <c r="R946" s="412"/>
      <c r="S946" s="625"/>
      <c r="T946" s="20"/>
      <c r="U946" s="20"/>
      <c r="V946" s="430"/>
      <c r="W946" s="14"/>
      <c r="X946" s="14"/>
      <c r="Y946" s="14"/>
      <c r="Z946" s="14"/>
      <c r="AA946" s="15" t="str">
        <f t="shared" si="240"/>
        <v/>
      </c>
    </row>
    <row r="947" spans="2:27" ht="18" x14ac:dyDescent="0.25">
      <c r="B947" s="16"/>
      <c r="C947" s="1018"/>
      <c r="D947" s="1018"/>
      <c r="E947" s="1018"/>
      <c r="F947" s="1018"/>
      <c r="G947" s="1018"/>
      <c r="H947" s="1018"/>
      <c r="I947" s="1018"/>
      <c r="J947" s="1018"/>
      <c r="K947" s="1018"/>
      <c r="L947" s="1018"/>
      <c r="M947" s="1018"/>
      <c r="N947" s="1018"/>
      <c r="O947" s="19"/>
      <c r="P947" s="629">
        <f>+H931</f>
        <v>4.0699999999999985</v>
      </c>
      <c r="Q947" s="17"/>
      <c r="R947" s="412" t="s">
        <v>362</v>
      </c>
      <c r="S947" s="625" t="s">
        <v>439</v>
      </c>
      <c r="T947" s="654"/>
      <c r="U947" s="20"/>
      <c r="V947" s="430"/>
      <c r="W947" s="14" t="str">
        <f t="shared" ref="W947:W956" si="246">IF(COUNT(T947:V947)=1,"m",IF(COUNT(T947:V947)=2,"m2",IF(COUNT(T947:V947)=3,"m3","")))</f>
        <v/>
      </c>
      <c r="X947" s="14">
        <f t="shared" ref="X947:X956" si="247">IF(S947="","",1)</f>
        <v>1</v>
      </c>
      <c r="Y947" s="14" t="str">
        <f t="shared" ref="Y947:Y956" si="248">IFERROR(IF(COUNT(T947:V947)=1,PRODUCT(T947:V947)*X947,""),"")</f>
        <v/>
      </c>
      <c r="Z947" s="14" t="str">
        <f t="shared" ref="Z947:Z956" si="249">IFERROR(IF(COUNT(T947:V947)=2,PRODUCT(T947:V947)*X947,""),"")</f>
        <v/>
      </c>
      <c r="AA947" s="15" t="str">
        <f t="shared" si="240"/>
        <v/>
      </c>
    </row>
    <row r="948" spans="2:27" ht="18" x14ac:dyDescent="0.25">
      <c r="B948" s="16"/>
      <c r="C948" s="1018"/>
      <c r="D948" s="1018"/>
      <c r="E948" s="1018"/>
      <c r="F948" s="1018"/>
      <c r="G948" s="1018"/>
      <c r="H948" s="1018"/>
      <c r="I948" s="1018"/>
      <c r="J948" s="1018"/>
      <c r="K948" s="1018"/>
      <c r="L948" s="1018"/>
      <c r="M948" s="1018"/>
      <c r="N948" s="1018"/>
      <c r="O948" s="19"/>
      <c r="P948" s="629">
        <f>+H931</f>
        <v>4.0699999999999985</v>
      </c>
      <c r="Q948" s="17"/>
      <c r="R948" s="412"/>
      <c r="S948" s="626"/>
      <c r="T948" s="20"/>
      <c r="U948" s="20"/>
      <c r="V948" s="430"/>
      <c r="W948" s="14" t="str">
        <f t="shared" si="246"/>
        <v/>
      </c>
      <c r="X948" s="14" t="str">
        <f t="shared" si="247"/>
        <v/>
      </c>
      <c r="Y948" s="14" t="str">
        <f t="shared" si="248"/>
        <v/>
      </c>
      <c r="Z948" s="14" t="str">
        <f t="shared" si="249"/>
        <v/>
      </c>
      <c r="AA948" s="15" t="str">
        <f t="shared" si="240"/>
        <v/>
      </c>
    </row>
    <row r="949" spans="2:27" ht="18" x14ac:dyDescent="0.25">
      <c r="B949" s="16"/>
      <c r="C949" s="1018"/>
      <c r="D949" s="1018"/>
      <c r="E949" s="1018"/>
      <c r="F949" s="1018"/>
      <c r="G949" s="1018"/>
      <c r="H949" s="1018"/>
      <c r="I949" s="1018"/>
      <c r="J949" s="1018"/>
      <c r="K949" s="1018"/>
      <c r="L949" s="1018"/>
      <c r="M949" s="1018"/>
      <c r="N949" s="1018"/>
      <c r="O949" s="19"/>
      <c r="P949" s="629">
        <f>+H931</f>
        <v>4.0699999999999985</v>
      </c>
      <c r="Q949" s="17"/>
      <c r="R949" s="412"/>
      <c r="S949" s="626"/>
      <c r="T949" s="20"/>
      <c r="U949" s="20"/>
      <c r="V949" s="430"/>
      <c r="W949" s="14" t="str">
        <f t="shared" si="246"/>
        <v/>
      </c>
      <c r="X949" s="14" t="str">
        <f t="shared" si="247"/>
        <v/>
      </c>
      <c r="Y949" s="14" t="str">
        <f t="shared" si="248"/>
        <v/>
      </c>
      <c r="Z949" s="14" t="str">
        <f t="shared" si="249"/>
        <v/>
      </c>
      <c r="AA949" s="15" t="str">
        <f t="shared" si="240"/>
        <v/>
      </c>
    </row>
    <row r="950" spans="2:27" ht="18" x14ac:dyDescent="0.25">
      <c r="B950" s="16"/>
      <c r="C950" s="1018"/>
      <c r="D950" s="1018"/>
      <c r="E950" s="1018"/>
      <c r="F950" s="1018"/>
      <c r="G950" s="1018"/>
      <c r="H950" s="1018"/>
      <c r="I950" s="1018"/>
      <c r="J950" s="1018"/>
      <c r="K950" s="1018"/>
      <c r="L950" s="1018"/>
      <c r="M950" s="1018"/>
      <c r="N950" s="1018"/>
      <c r="O950" s="19"/>
      <c r="P950" s="629">
        <f>+H931</f>
        <v>4.0699999999999985</v>
      </c>
      <c r="Q950" s="17"/>
      <c r="R950" s="412"/>
      <c r="S950" s="626"/>
      <c r="T950" s="20"/>
      <c r="U950" s="20"/>
      <c r="V950" s="20"/>
      <c r="W950" s="14" t="str">
        <f t="shared" si="246"/>
        <v/>
      </c>
      <c r="X950" s="14" t="str">
        <f t="shared" si="247"/>
        <v/>
      </c>
      <c r="Y950" s="14" t="str">
        <f t="shared" si="248"/>
        <v/>
      </c>
      <c r="Z950" s="14" t="str">
        <f t="shared" si="249"/>
        <v/>
      </c>
      <c r="AA950" s="15" t="str">
        <f t="shared" si="240"/>
        <v/>
      </c>
    </row>
    <row r="951" spans="2:27" ht="18" x14ac:dyDescent="0.25">
      <c r="B951" s="16"/>
      <c r="C951" s="1018"/>
      <c r="D951" s="1018"/>
      <c r="E951" s="1018"/>
      <c r="F951" s="1018"/>
      <c r="G951" s="1018"/>
      <c r="H951" s="1018"/>
      <c r="I951" s="1018"/>
      <c r="J951" s="1018"/>
      <c r="K951" s="1018"/>
      <c r="L951" s="1018"/>
      <c r="M951" s="1018"/>
      <c r="N951" s="1018"/>
      <c r="O951" s="19"/>
      <c r="P951" s="629">
        <f>+H931</f>
        <v>4.0699999999999985</v>
      </c>
      <c r="Q951" s="17"/>
      <c r="R951" s="412"/>
      <c r="S951" s="626"/>
      <c r="T951" s="20"/>
      <c r="U951" s="20"/>
      <c r="V951" s="430"/>
      <c r="W951" s="14" t="str">
        <f t="shared" si="246"/>
        <v/>
      </c>
      <c r="X951" s="14" t="str">
        <f t="shared" si="247"/>
        <v/>
      </c>
      <c r="Y951" s="14" t="str">
        <f t="shared" si="248"/>
        <v/>
      </c>
      <c r="Z951" s="14" t="str">
        <f t="shared" si="249"/>
        <v/>
      </c>
      <c r="AA951" s="15" t="str">
        <f t="shared" si="240"/>
        <v/>
      </c>
    </row>
    <row r="952" spans="2:27" ht="18" x14ac:dyDescent="0.25">
      <c r="B952" s="16"/>
      <c r="C952" s="1018"/>
      <c r="D952" s="1018"/>
      <c r="E952" s="1018"/>
      <c r="F952" s="1018"/>
      <c r="G952" s="1018"/>
      <c r="H952" s="1018"/>
      <c r="I952" s="1018"/>
      <c r="J952" s="1018"/>
      <c r="K952" s="1018"/>
      <c r="L952" s="1018"/>
      <c r="M952" s="1018"/>
      <c r="N952" s="1018"/>
      <c r="O952" s="19"/>
      <c r="P952" s="629">
        <f>+H931</f>
        <v>4.0699999999999985</v>
      </c>
      <c r="Q952" s="17"/>
      <c r="R952" s="412"/>
      <c r="S952" s="626"/>
      <c r="T952" s="20"/>
      <c r="U952" s="20"/>
      <c r="V952" s="430"/>
      <c r="W952" s="14" t="str">
        <f t="shared" si="246"/>
        <v/>
      </c>
      <c r="X952" s="14" t="str">
        <f t="shared" si="247"/>
        <v/>
      </c>
      <c r="Y952" s="14" t="str">
        <f t="shared" si="248"/>
        <v/>
      </c>
      <c r="Z952" s="14" t="str">
        <f t="shared" si="249"/>
        <v/>
      </c>
      <c r="AA952" s="15" t="str">
        <f t="shared" si="240"/>
        <v/>
      </c>
    </row>
    <row r="953" spans="2:27" ht="18" x14ac:dyDescent="0.25">
      <c r="B953" s="16"/>
      <c r="C953" s="1018"/>
      <c r="D953" s="1018"/>
      <c r="E953" s="1018"/>
      <c r="F953" s="1018"/>
      <c r="G953" s="1018"/>
      <c r="H953" s="1018"/>
      <c r="I953" s="1018"/>
      <c r="J953" s="1018"/>
      <c r="K953" s="1018"/>
      <c r="L953" s="1018"/>
      <c r="M953" s="1018"/>
      <c r="N953" s="1018"/>
      <c r="O953" s="19"/>
      <c r="P953" s="629">
        <f>+H931</f>
        <v>4.0699999999999985</v>
      </c>
      <c r="Q953" s="17"/>
      <c r="R953" s="21"/>
      <c r="S953" s="626"/>
      <c r="T953" s="20"/>
      <c r="U953" s="20"/>
      <c r="V953" s="430"/>
      <c r="W953" s="14" t="str">
        <f t="shared" si="246"/>
        <v/>
      </c>
      <c r="X953" s="14" t="str">
        <f t="shared" si="247"/>
        <v/>
      </c>
      <c r="Y953" s="14" t="str">
        <f t="shared" si="248"/>
        <v/>
      </c>
      <c r="Z953" s="14" t="str">
        <f t="shared" si="249"/>
        <v/>
      </c>
      <c r="AA953" s="15" t="str">
        <f t="shared" si="240"/>
        <v/>
      </c>
    </row>
    <row r="954" spans="2:27" ht="18" x14ac:dyDescent="0.25">
      <c r="B954" s="16"/>
      <c r="C954" s="1018"/>
      <c r="D954" s="1018"/>
      <c r="E954" s="1018"/>
      <c r="F954" s="1018"/>
      <c r="G954" s="1018"/>
      <c r="H954" s="1018"/>
      <c r="I954" s="1018"/>
      <c r="J954" s="1018"/>
      <c r="K954" s="1018"/>
      <c r="L954" s="1018"/>
      <c r="M954" s="1018"/>
      <c r="N954" s="1018"/>
      <c r="O954" s="19"/>
      <c r="P954" s="629">
        <f>+H931</f>
        <v>4.0699999999999985</v>
      </c>
      <c r="Q954" s="17"/>
      <c r="R954" s="26"/>
      <c r="S954" s="626"/>
      <c r="T954" s="20"/>
      <c r="U954" s="20"/>
      <c r="V954" s="430"/>
      <c r="W954" s="14" t="str">
        <f t="shared" si="246"/>
        <v/>
      </c>
      <c r="X954" s="14" t="str">
        <f t="shared" si="247"/>
        <v/>
      </c>
      <c r="Y954" s="14" t="str">
        <f t="shared" si="248"/>
        <v/>
      </c>
      <c r="Z954" s="14" t="str">
        <f t="shared" si="249"/>
        <v/>
      </c>
      <c r="AA954" s="15" t="str">
        <f t="shared" si="240"/>
        <v/>
      </c>
    </row>
    <row r="955" spans="2:27" ht="18" x14ac:dyDescent="0.25">
      <c r="B955" s="16"/>
      <c r="C955" s="1018"/>
      <c r="D955" s="1018"/>
      <c r="E955" s="1018"/>
      <c r="F955" s="1018"/>
      <c r="G955" s="1018"/>
      <c r="H955" s="1018"/>
      <c r="I955" s="1018"/>
      <c r="J955" s="1018"/>
      <c r="K955" s="1018"/>
      <c r="L955" s="1018"/>
      <c r="M955" s="1018"/>
      <c r="N955" s="1018"/>
      <c r="O955" s="19"/>
      <c r="P955" s="629">
        <f>+H931</f>
        <v>4.0699999999999985</v>
      </c>
      <c r="Q955" s="17"/>
      <c r="R955" s="26"/>
      <c r="S955" s="626"/>
      <c r="T955" s="20"/>
      <c r="U955" s="20"/>
      <c r="V955" s="430"/>
      <c r="W955" s="14" t="str">
        <f t="shared" si="246"/>
        <v/>
      </c>
      <c r="X955" s="14" t="str">
        <f t="shared" si="247"/>
        <v/>
      </c>
      <c r="Y955" s="14" t="str">
        <f t="shared" si="248"/>
        <v/>
      </c>
      <c r="Z955" s="14" t="str">
        <f t="shared" si="249"/>
        <v/>
      </c>
      <c r="AA955" s="15" t="str">
        <f t="shared" si="240"/>
        <v/>
      </c>
    </row>
    <row r="956" spans="2:27" ht="18.75" thickBot="1" x14ac:dyDescent="0.3">
      <c r="B956" s="27"/>
      <c r="C956" s="1019"/>
      <c r="D956" s="1019"/>
      <c r="E956" s="1019"/>
      <c r="F956" s="1019"/>
      <c r="G956" s="1019"/>
      <c r="H956" s="1019"/>
      <c r="I956" s="1019"/>
      <c r="J956" s="1019"/>
      <c r="K956" s="1019"/>
      <c r="L956" s="1019"/>
      <c r="M956" s="1019"/>
      <c r="N956" s="1019"/>
      <c r="O956" s="30"/>
      <c r="P956" s="629">
        <f>+H931</f>
        <v>4.0699999999999985</v>
      </c>
      <c r="Q956" s="17"/>
      <c r="R956" s="630"/>
      <c r="S956" s="636"/>
      <c r="T956" s="33"/>
      <c r="U956" s="33"/>
      <c r="V956" s="631"/>
      <c r="W956" s="34" t="str">
        <f t="shared" si="246"/>
        <v/>
      </c>
      <c r="X956" s="34" t="str">
        <f t="shared" si="247"/>
        <v/>
      </c>
      <c r="Y956" s="14" t="str">
        <f t="shared" si="248"/>
        <v/>
      </c>
      <c r="Z956" s="14" t="str">
        <f t="shared" si="249"/>
        <v/>
      </c>
      <c r="AA956" s="15" t="str">
        <f t="shared" si="240"/>
        <v/>
      </c>
    </row>
    <row r="957" spans="2:27" ht="18.75" thickBot="1" x14ac:dyDescent="0.3">
      <c r="B957" s="786"/>
      <c r="C957" s="787"/>
      <c r="D957" s="787"/>
      <c r="E957" s="787"/>
      <c r="F957" s="787"/>
      <c r="G957" s="787"/>
      <c r="H957" s="787"/>
      <c r="I957" s="787"/>
      <c r="J957" s="787"/>
      <c r="K957" s="787"/>
      <c r="L957" s="787"/>
      <c r="M957" s="787"/>
      <c r="N957" s="787"/>
      <c r="O957" s="787"/>
      <c r="P957" s="428"/>
      <c r="Q957" s="629">
        <f>+H931</f>
        <v>4.0699999999999985</v>
      </c>
      <c r="R957" s="1024" t="s">
        <v>58</v>
      </c>
      <c r="S957" s="1025"/>
      <c r="T957" s="1027"/>
      <c r="U957" s="1024" t="s">
        <v>53</v>
      </c>
      <c r="V957" s="1027"/>
      <c r="W957" s="1027"/>
      <c r="X957" s="1026"/>
      <c r="Y957" s="36"/>
      <c r="Z957" s="37"/>
      <c r="AA957" s="38">
        <f>SUM(Y934:Y956)</f>
        <v>6.4499999999999993</v>
      </c>
    </row>
    <row r="958" spans="2:27" ht="17.25" thickBot="1" x14ac:dyDescent="0.3">
      <c r="B958" s="792" t="s">
        <v>59</v>
      </c>
      <c r="C958" s="793"/>
      <c r="D958" s="793"/>
      <c r="E958" s="793"/>
      <c r="F958" s="793"/>
      <c r="G958" s="793"/>
      <c r="H958" s="793"/>
      <c r="I958" s="794"/>
      <c r="J958" s="792" t="s">
        <v>60</v>
      </c>
      <c r="K958" s="793"/>
      <c r="L958" s="793"/>
      <c r="M958" s="793"/>
      <c r="N958" s="793"/>
      <c r="O958" s="793"/>
      <c r="P958" s="793"/>
      <c r="Q958" s="793"/>
      <c r="R958" s="794"/>
      <c r="S958" s="634"/>
      <c r="T958" s="39"/>
      <c r="U958" s="40"/>
      <c r="V958" s="40"/>
      <c r="W958" s="40"/>
      <c r="X958" s="40"/>
      <c r="Y958" s="40"/>
      <c r="Z958" s="40"/>
      <c r="AA958" s="41"/>
    </row>
    <row r="959" spans="2:27" ht="21" thickBot="1" x14ac:dyDescent="0.3">
      <c r="B959" s="795"/>
      <c r="C959" s="787"/>
      <c r="D959" s="787"/>
      <c r="E959" s="787"/>
      <c r="F959" s="787"/>
      <c r="G959" s="787"/>
      <c r="H959" s="787"/>
      <c r="I959" s="796"/>
      <c r="J959" s="795"/>
      <c r="K959" s="787"/>
      <c r="L959" s="787"/>
      <c r="M959" s="787"/>
      <c r="N959" s="787"/>
      <c r="O959" s="787"/>
      <c r="P959" s="787"/>
      <c r="Q959" s="787"/>
      <c r="R959" s="796"/>
      <c r="S959" s="635"/>
      <c r="T959" s="797" t="s">
        <v>61</v>
      </c>
      <c r="U959" s="798"/>
      <c r="V959" s="798"/>
      <c r="W959" s="798"/>
      <c r="X959" s="798"/>
      <c r="Y959" s="798"/>
      <c r="Z959" s="799"/>
      <c r="AA959" s="42">
        <f>AA957</f>
        <v>6.4499999999999993</v>
      </c>
    </row>
    <row r="961" spans="2:27" ht="15.75" thickBot="1" x14ac:dyDescent="0.3"/>
    <row r="962" spans="2:27" x14ac:dyDescent="0.25">
      <c r="B962" s="800"/>
      <c r="C962" s="793"/>
      <c r="D962" s="793"/>
      <c r="E962" s="793"/>
      <c r="F962" s="793"/>
      <c r="G962" s="803" t="s">
        <v>42</v>
      </c>
      <c r="H962" s="793"/>
      <c r="I962" s="793"/>
      <c r="J962" s="793"/>
      <c r="K962" s="793"/>
      <c r="L962" s="793"/>
      <c r="M962" s="793"/>
      <c r="N962" s="793"/>
      <c r="O962" s="793"/>
      <c r="P962" s="793"/>
      <c r="Q962" s="793"/>
      <c r="R962" s="793"/>
      <c r="S962" s="793"/>
      <c r="T962" s="793"/>
      <c r="U962" s="804" t="s">
        <v>1</v>
      </c>
      <c r="V962" s="805"/>
      <c r="W962" s="805"/>
      <c r="X962" s="806"/>
      <c r="Y962" s="807" t="s">
        <v>43</v>
      </c>
      <c r="Z962" s="805"/>
      <c r="AA962" s="808"/>
    </row>
    <row r="963" spans="2:27" x14ac:dyDescent="0.25">
      <c r="B963" s="801"/>
      <c r="C963" s="802"/>
      <c r="D963" s="802"/>
      <c r="E963" s="802"/>
      <c r="F963" s="802"/>
      <c r="G963" s="801"/>
      <c r="H963" s="802"/>
      <c r="I963" s="802"/>
      <c r="J963" s="802"/>
      <c r="K963" s="802"/>
      <c r="L963" s="802"/>
      <c r="M963" s="802"/>
      <c r="N963" s="802"/>
      <c r="O963" s="802"/>
      <c r="P963" s="802"/>
      <c r="Q963" s="802"/>
      <c r="R963" s="802"/>
      <c r="S963" s="802"/>
      <c r="T963" s="802"/>
      <c r="U963" s="809" t="s">
        <v>3</v>
      </c>
      <c r="V963" s="810"/>
      <c r="W963" s="810"/>
      <c r="X963" s="811"/>
      <c r="Y963" s="812">
        <v>1</v>
      </c>
      <c r="Z963" s="810"/>
      <c r="AA963" s="813"/>
    </row>
    <row r="964" spans="2:27" ht="15.75" thickBot="1" x14ac:dyDescent="0.3">
      <c r="B964" s="795"/>
      <c r="C964" s="787"/>
      <c r="D964" s="787"/>
      <c r="E964" s="787"/>
      <c r="F964" s="787"/>
      <c r="G964" s="795"/>
      <c r="H964" s="787"/>
      <c r="I964" s="787"/>
      <c r="J964" s="787"/>
      <c r="K964" s="787"/>
      <c r="L964" s="787"/>
      <c r="M964" s="787"/>
      <c r="N964" s="787"/>
      <c r="O964" s="787"/>
      <c r="P964" s="787"/>
      <c r="Q964" s="787"/>
      <c r="R964" s="787"/>
      <c r="S964" s="787"/>
      <c r="T964" s="787"/>
      <c r="U964" s="814" t="s">
        <v>4</v>
      </c>
      <c r="V964" s="815"/>
      <c r="W964" s="815"/>
      <c r="X964" s="816"/>
      <c r="Y964" s="817">
        <v>44236</v>
      </c>
      <c r="Z964" s="818"/>
      <c r="AA964" s="819"/>
    </row>
    <row r="965" spans="2:27" ht="15" customHeight="1" x14ac:dyDescent="0.25">
      <c r="B965" s="820" t="s">
        <v>44</v>
      </c>
      <c r="C965" s="793"/>
      <c r="D965" s="793"/>
      <c r="E965" s="793"/>
      <c r="F965" s="794"/>
      <c r="G965"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965" s="822"/>
      <c r="I965" s="822"/>
      <c r="J965" s="822"/>
      <c r="K965" s="822"/>
      <c r="L965" s="822"/>
      <c r="M965" s="822"/>
      <c r="N965" s="822"/>
      <c r="O965" s="822"/>
      <c r="P965" s="822"/>
      <c r="Q965" s="822"/>
      <c r="R965" s="822"/>
      <c r="S965" s="822"/>
      <c r="T965" s="822"/>
      <c r="U965" s="822"/>
      <c r="V965" s="822"/>
      <c r="W965" s="822"/>
      <c r="X965" s="822"/>
      <c r="Y965" s="822"/>
      <c r="Z965" s="822"/>
      <c r="AA965" s="823"/>
    </row>
    <row r="966" spans="2:27" ht="15.75" customHeight="1" thickBot="1" x14ac:dyDescent="0.3">
      <c r="B966" s="795"/>
      <c r="C966" s="787"/>
      <c r="D966" s="787"/>
      <c r="E966" s="787"/>
      <c r="F966" s="796"/>
      <c r="G966" s="824"/>
      <c r="H966" s="825"/>
      <c r="I966" s="825"/>
      <c r="J966" s="825"/>
      <c r="K966" s="825"/>
      <c r="L966" s="825"/>
      <c r="M966" s="825"/>
      <c r="N966" s="825"/>
      <c r="O966" s="825"/>
      <c r="P966" s="825"/>
      <c r="Q966" s="825"/>
      <c r="R966" s="825"/>
      <c r="S966" s="825"/>
      <c r="T966" s="825"/>
      <c r="U966" s="825"/>
      <c r="V966" s="825"/>
      <c r="W966" s="825"/>
      <c r="X966" s="825"/>
      <c r="Y966" s="825"/>
      <c r="Z966" s="825"/>
      <c r="AA966" s="826"/>
    </row>
    <row r="967" spans="2:27" ht="18.75" thickBot="1" x14ac:dyDescent="0.3">
      <c r="B967" s="827" t="s">
        <v>46</v>
      </c>
      <c r="C967" s="798"/>
      <c r="D967" s="798"/>
      <c r="E967" s="798"/>
      <c r="F967" s="798"/>
      <c r="G967" s="798"/>
      <c r="H967" s="822" t="s">
        <v>47</v>
      </c>
      <c r="I967" s="793"/>
      <c r="J967" s="828"/>
      <c r="K967" s="798"/>
      <c r="L967" s="798"/>
      <c r="M967" s="798"/>
      <c r="N967" s="798"/>
      <c r="O967" s="798"/>
      <c r="P967" s="622"/>
      <c r="Q967" s="622"/>
      <c r="R967" s="828" t="s">
        <v>48</v>
      </c>
      <c r="S967" s="828"/>
      <c r="T967" s="798"/>
      <c r="U967" s="798"/>
      <c r="V967" s="798"/>
      <c r="W967" s="798"/>
      <c r="X967" s="798"/>
      <c r="Y967" s="798"/>
      <c r="Z967" s="798"/>
      <c r="AA967" s="799"/>
    </row>
    <row r="968" spans="2:27" ht="34.5" customHeight="1" thickBot="1" x14ac:dyDescent="0.3">
      <c r="B968" s="829">
        <f>PRESUPUESTO!$B$34</f>
        <v>4</v>
      </c>
      <c r="C968" s="793"/>
      <c r="D968" s="793"/>
      <c r="E968" s="793"/>
      <c r="F968" s="793"/>
      <c r="G968" s="793"/>
      <c r="H968" s="830">
        <f>PRESUPUESTO!B42</f>
        <v>4.0799999999999983</v>
      </c>
      <c r="I968" s="831"/>
      <c r="J968" s="832" t="str">
        <f>PRESUPUESTO!$F$34</f>
        <v>HIDROSANITARIOS</v>
      </c>
      <c r="K968" s="798"/>
      <c r="L968" s="798"/>
      <c r="M968" s="798"/>
      <c r="N968" s="798"/>
      <c r="O968" s="799"/>
      <c r="P968" s="621"/>
      <c r="Q968" s="621"/>
      <c r="R968" s="833" t="str">
        <f>PRESUPUESTO!F42</f>
        <v>TUBERIA PVC SANITARIA DE 2" (incluye atraque en concreto). Incluye accesorios como codos, tee y tapones.</v>
      </c>
      <c r="S968" s="1020"/>
      <c r="T968" s="793"/>
      <c r="U968" s="793"/>
      <c r="V968" s="793"/>
      <c r="W968" s="793"/>
      <c r="X968" s="793"/>
      <c r="Y968" s="793"/>
      <c r="Z968" s="793"/>
      <c r="AA968" s="794"/>
    </row>
    <row r="969" spans="2:27" ht="18.75" customHeight="1" thickBot="1" x14ac:dyDescent="0.3">
      <c r="B969" s="821" t="s">
        <v>49</v>
      </c>
      <c r="C969" s="834"/>
      <c r="D969" s="834"/>
      <c r="E969" s="834"/>
      <c r="F969" s="834"/>
      <c r="G969" s="834"/>
      <c r="H969" s="835"/>
      <c r="I969" s="835"/>
      <c r="J969" s="834"/>
      <c r="K969" s="834"/>
      <c r="L969" s="834"/>
      <c r="M969" s="834"/>
      <c r="N969" s="834"/>
      <c r="O969" s="834"/>
      <c r="P969" s="623"/>
      <c r="Q969" s="623"/>
      <c r="R969" s="837" t="s">
        <v>50</v>
      </c>
      <c r="S969" s="1021" t="s">
        <v>532</v>
      </c>
      <c r="T969" s="839" t="s">
        <v>51</v>
      </c>
      <c r="U969" s="840"/>
      <c r="V969" s="841"/>
      <c r="W969" s="842" t="s">
        <v>20</v>
      </c>
      <c r="X969" s="844" t="s">
        <v>52</v>
      </c>
      <c r="Y969" s="846" t="s">
        <v>53</v>
      </c>
      <c r="Z969" s="847"/>
      <c r="AA969" s="848"/>
    </row>
    <row r="970" spans="2:27" ht="26.25" thickBot="1" x14ac:dyDescent="0.3">
      <c r="B970" s="836"/>
      <c r="C970" s="835"/>
      <c r="D970" s="835"/>
      <c r="E970" s="835"/>
      <c r="F970" s="835"/>
      <c r="G970" s="835"/>
      <c r="H970" s="835"/>
      <c r="I970" s="835"/>
      <c r="J970" s="835"/>
      <c r="K970" s="835"/>
      <c r="L970" s="835"/>
      <c r="M970" s="835"/>
      <c r="N970" s="835"/>
      <c r="O970" s="835"/>
      <c r="P970" s="623"/>
      <c r="Q970" s="623"/>
      <c r="R970" s="838"/>
      <c r="S970" s="1032"/>
      <c r="T970" s="4" t="s">
        <v>54</v>
      </c>
      <c r="U970" s="5" t="s">
        <v>55</v>
      </c>
      <c r="V970" s="6" t="s">
        <v>56</v>
      </c>
      <c r="W970" s="843"/>
      <c r="X970" s="845"/>
      <c r="Y970" s="7" t="s">
        <v>57</v>
      </c>
      <c r="Z970" s="8" t="s">
        <v>21</v>
      </c>
      <c r="AA970" s="9" t="s">
        <v>22</v>
      </c>
    </row>
    <row r="971" spans="2:27" ht="18" x14ac:dyDescent="0.25">
      <c r="B971" s="10"/>
      <c r="C971" s="1017" t="e" vm="24">
        <v>#VALUE!</v>
      </c>
      <c r="D971" s="1017"/>
      <c r="E971" s="1017"/>
      <c r="F971" s="1017"/>
      <c r="G971" s="1017"/>
      <c r="H971" s="1017"/>
      <c r="I971" s="1017" t="e" vm="25">
        <v>#VALUE!</v>
      </c>
      <c r="J971" s="1017"/>
      <c r="K971" s="1017"/>
      <c r="L971" s="1017"/>
      <c r="M971" s="1017"/>
      <c r="N971" s="1017"/>
      <c r="O971" s="12"/>
      <c r="P971" s="629">
        <f>+H968</f>
        <v>4.0799999999999983</v>
      </c>
      <c r="Q971" s="17"/>
      <c r="R971" s="412" t="s">
        <v>356</v>
      </c>
      <c r="S971" s="625" t="s">
        <v>438</v>
      </c>
      <c r="T971" s="655">
        <v>1.83</v>
      </c>
      <c r="U971" s="14"/>
      <c r="V971" s="14"/>
      <c r="W971" s="14" t="str">
        <f>IF(COUNT(T971:V971)=1,"m",IF(COUNT(T971:V971)=2,"m2",IF(COUNT(T971:V971)=3,"m3","")))</f>
        <v>m</v>
      </c>
      <c r="X971" s="14">
        <f>IF(S971="","",1)</f>
        <v>1</v>
      </c>
      <c r="Y971" s="14">
        <f>IFERROR(IF(COUNT(T971:V971)=1,PRODUCT(T971:V971)*X971,""),"")</f>
        <v>1.83</v>
      </c>
      <c r="Z971" s="14" t="str">
        <f>IFERROR(IF(COUNT(T971:V971)=2,PRODUCT(T971:V971)*X971,""),"")</f>
        <v/>
      </c>
      <c r="AA971" s="15" t="str">
        <f>IFERROR(IF(COUNT(T971:V971)=3,PRODUCT(T971:V971)*X971,""),"")</f>
        <v/>
      </c>
    </row>
    <row r="972" spans="2:27" ht="18" x14ac:dyDescent="0.25">
      <c r="B972" s="16"/>
      <c r="C972" s="1018"/>
      <c r="D972" s="1018"/>
      <c r="E972" s="1018"/>
      <c r="F972" s="1018"/>
      <c r="G972" s="1018"/>
      <c r="H972" s="1018"/>
      <c r="I972" s="1018"/>
      <c r="J972" s="1018"/>
      <c r="K972" s="1018"/>
      <c r="L972" s="1018"/>
      <c r="M972" s="1018"/>
      <c r="N972" s="1018"/>
      <c r="O972" s="19"/>
      <c r="P972" s="629">
        <f>+H968</f>
        <v>4.0799999999999983</v>
      </c>
      <c r="Q972" s="17"/>
      <c r="R972" s="412"/>
      <c r="S972" s="625"/>
      <c r="T972" s="20"/>
      <c r="U972" s="20"/>
      <c r="V972" s="430"/>
      <c r="W972" s="14" t="str">
        <f t="shared" ref="W972:W974" si="250">IF(COUNT(T972:V972)=1,"m",IF(COUNT(T972:V972)=2,"m2",IF(COUNT(T972:V972)=3,"m3","")))</f>
        <v/>
      </c>
      <c r="X972" s="14" t="str">
        <f t="shared" ref="X972:X974" si="251">IF(S972="","",1)</f>
        <v/>
      </c>
      <c r="Y972" s="14" t="str">
        <f t="shared" ref="Y972:Y974" si="252">IFERROR(IF(COUNT(T972:V972)=1,PRODUCT(T972:V972)*X972,""),"")</f>
        <v/>
      </c>
      <c r="Z972" s="14" t="str">
        <f t="shared" ref="Z972:Z974" si="253">IFERROR(IF(COUNT(T972:V972)=2,PRODUCT(T972:V972)*X972,""),"")</f>
        <v/>
      </c>
      <c r="AA972" s="15" t="str">
        <f t="shared" ref="AA972:AA993" si="254">IFERROR(IF(COUNT(T972:V972)=3,PRODUCT(T972:V972)*X972,""),"")</f>
        <v/>
      </c>
    </row>
    <row r="973" spans="2:27" ht="18" x14ac:dyDescent="0.25">
      <c r="B973" s="16"/>
      <c r="C973" s="1018"/>
      <c r="D973" s="1018"/>
      <c r="E973" s="1018"/>
      <c r="F973" s="1018"/>
      <c r="G973" s="1018"/>
      <c r="H973" s="1018"/>
      <c r="I973" s="1018"/>
      <c r="J973" s="1018"/>
      <c r="K973" s="1018"/>
      <c r="L973" s="1018"/>
      <c r="M973" s="1018"/>
      <c r="N973" s="1018"/>
      <c r="O973" s="19"/>
      <c r="P973" s="629">
        <f>+H968</f>
        <v>4.0799999999999983</v>
      </c>
      <c r="Q973" s="17"/>
      <c r="R973" s="412"/>
      <c r="S973" s="625"/>
      <c r="T973" s="20"/>
      <c r="U973" s="20"/>
      <c r="V973" s="430"/>
      <c r="W973" s="14" t="str">
        <f t="shared" si="250"/>
        <v/>
      </c>
      <c r="X973" s="14" t="str">
        <f t="shared" si="251"/>
        <v/>
      </c>
      <c r="Y973" s="14" t="str">
        <f t="shared" si="252"/>
        <v/>
      </c>
      <c r="Z973" s="14" t="str">
        <f t="shared" si="253"/>
        <v/>
      </c>
      <c r="AA973" s="15" t="str">
        <f t="shared" si="254"/>
        <v/>
      </c>
    </row>
    <row r="974" spans="2:27" ht="18" x14ac:dyDescent="0.25">
      <c r="B974" s="16"/>
      <c r="C974" s="1018"/>
      <c r="D974" s="1018"/>
      <c r="E974" s="1018"/>
      <c r="F974" s="1018"/>
      <c r="G974" s="1018"/>
      <c r="H974" s="1018"/>
      <c r="I974" s="1018"/>
      <c r="J974" s="1018"/>
      <c r="K974" s="1018"/>
      <c r="L974" s="1018"/>
      <c r="M974" s="1018"/>
      <c r="N974" s="1018"/>
      <c r="O974" s="19"/>
      <c r="P974" s="629">
        <f>+H968</f>
        <v>4.0799999999999983</v>
      </c>
      <c r="Q974" s="17"/>
      <c r="R974" s="412"/>
      <c r="S974" s="626"/>
      <c r="T974" s="20"/>
      <c r="U974" s="20"/>
      <c r="V974" s="430"/>
      <c r="W974" s="14" t="str">
        <f t="shared" si="250"/>
        <v/>
      </c>
      <c r="X974" s="14" t="str">
        <f t="shared" si="251"/>
        <v/>
      </c>
      <c r="Y974" s="14" t="str">
        <f t="shared" si="252"/>
        <v/>
      </c>
      <c r="Z974" s="14" t="str">
        <f t="shared" si="253"/>
        <v/>
      </c>
      <c r="AA974" s="15" t="str">
        <f t="shared" si="254"/>
        <v/>
      </c>
    </row>
    <row r="975" spans="2:27" ht="18" x14ac:dyDescent="0.25">
      <c r="B975" s="16"/>
      <c r="C975" s="1018"/>
      <c r="D975" s="1018"/>
      <c r="E975" s="1018"/>
      <c r="F975" s="1018"/>
      <c r="G975" s="1018"/>
      <c r="H975" s="1018"/>
      <c r="I975" s="1018"/>
      <c r="J975" s="1018"/>
      <c r="K975" s="1018"/>
      <c r="L975" s="1018"/>
      <c r="M975" s="1018"/>
      <c r="N975" s="1018"/>
      <c r="O975" s="19"/>
      <c r="P975" s="629">
        <f>+H968</f>
        <v>4.0799999999999983</v>
      </c>
      <c r="Q975" s="17"/>
      <c r="R975" s="412"/>
      <c r="S975" s="625"/>
      <c r="T975" s="20"/>
      <c r="U975" s="20"/>
      <c r="V975" s="430"/>
      <c r="W975" s="14"/>
      <c r="X975" s="14"/>
      <c r="Y975" s="14"/>
      <c r="Z975" s="14"/>
      <c r="AA975" s="15" t="str">
        <f t="shared" si="254"/>
        <v/>
      </c>
    </row>
    <row r="976" spans="2:27" ht="18" x14ac:dyDescent="0.25">
      <c r="B976" s="22"/>
      <c r="C976" s="1018"/>
      <c r="D976" s="1018"/>
      <c r="E976" s="1018"/>
      <c r="F976" s="1018"/>
      <c r="G976" s="1018"/>
      <c r="H976" s="1018"/>
      <c r="I976" s="1018"/>
      <c r="J976" s="1018"/>
      <c r="K976" s="1018"/>
      <c r="L976" s="1018"/>
      <c r="M976" s="1018"/>
      <c r="N976" s="1018"/>
      <c r="O976" s="19"/>
      <c r="P976" s="629">
        <f>+H968</f>
        <v>4.0799999999999983</v>
      </c>
      <c r="Q976" s="17"/>
      <c r="R976" s="412" t="s">
        <v>361</v>
      </c>
      <c r="S976" s="625" t="s">
        <v>438</v>
      </c>
      <c r="T976" s="654">
        <v>2.0499999999999998</v>
      </c>
      <c r="U976" s="20"/>
      <c r="V976" s="20"/>
      <c r="W976" s="14" t="str">
        <f t="shared" ref="W976:W977" si="255">IF(COUNT(T976:V976)=1,"m",IF(COUNT(T976:V976)=2,"m2",IF(COUNT(T976:V976)=3,"m3","")))</f>
        <v>m</v>
      </c>
      <c r="X976" s="14">
        <f t="shared" ref="X976:X982" si="256">IF(S976="","",1)</f>
        <v>1</v>
      </c>
      <c r="Y976" s="14">
        <f t="shared" ref="Y976:Y982" si="257">IFERROR(IF(COUNT(T976:V976)=1,PRODUCT(T976:V976)*X976,""),"")</f>
        <v>2.0499999999999998</v>
      </c>
      <c r="Z976" s="14" t="str">
        <f t="shared" ref="Z976:Z982" si="258">IFERROR(IF(COUNT(T976:V976)=2,PRODUCT(T976:V976)*X976,""),"")</f>
        <v/>
      </c>
      <c r="AA976" s="15" t="str">
        <f t="shared" si="254"/>
        <v/>
      </c>
    </row>
    <row r="977" spans="2:27" ht="18" x14ac:dyDescent="0.25">
      <c r="B977" s="16"/>
      <c r="C977" s="1018"/>
      <c r="D977" s="1018"/>
      <c r="E977" s="1018"/>
      <c r="F977" s="1018"/>
      <c r="G977" s="1018"/>
      <c r="H977" s="1018"/>
      <c r="I977" s="1018"/>
      <c r="J977" s="1018"/>
      <c r="K977" s="1018"/>
      <c r="L977" s="1018"/>
      <c r="M977" s="1018"/>
      <c r="N977" s="1018"/>
      <c r="O977" s="19"/>
      <c r="P977" s="629">
        <f>+H968</f>
        <v>4.0799999999999983</v>
      </c>
      <c r="Q977" s="17"/>
      <c r="R977" s="412"/>
      <c r="S977" s="641" t="s">
        <v>439</v>
      </c>
      <c r="T977" s="654">
        <v>1.1499999999999999</v>
      </c>
      <c r="U977" s="20"/>
      <c r="V977" s="20"/>
      <c r="W977" s="14" t="str">
        <f t="shared" si="255"/>
        <v>m</v>
      </c>
      <c r="X977" s="14">
        <f t="shared" si="256"/>
        <v>1</v>
      </c>
      <c r="Y977" s="14">
        <f t="shared" si="257"/>
        <v>1.1499999999999999</v>
      </c>
      <c r="Z977" s="14" t="str">
        <f t="shared" si="258"/>
        <v/>
      </c>
      <c r="AA977" s="15" t="str">
        <f t="shared" si="254"/>
        <v/>
      </c>
    </row>
    <row r="978" spans="2:27" ht="18" x14ac:dyDescent="0.25">
      <c r="B978" s="16"/>
      <c r="C978" s="1018"/>
      <c r="D978" s="1018"/>
      <c r="E978" s="1018"/>
      <c r="F978" s="1018"/>
      <c r="G978" s="1018"/>
      <c r="H978" s="1018"/>
      <c r="I978" s="1018"/>
      <c r="J978" s="1018"/>
      <c r="K978" s="1018"/>
      <c r="L978" s="1018"/>
      <c r="M978" s="1018"/>
      <c r="N978" s="1018"/>
      <c r="O978" s="19"/>
      <c r="P978" s="629">
        <f>+H968</f>
        <v>4.0799999999999983</v>
      </c>
      <c r="Q978" s="17"/>
      <c r="R978" s="412"/>
      <c r="S978" s="625"/>
      <c r="T978" s="20"/>
      <c r="U978" s="20"/>
      <c r="V978" s="430"/>
      <c r="W978" s="14"/>
      <c r="X978" s="14" t="str">
        <f t="shared" si="256"/>
        <v/>
      </c>
      <c r="Y978" s="14" t="str">
        <f t="shared" si="257"/>
        <v/>
      </c>
      <c r="Z978" s="14" t="str">
        <f t="shared" si="258"/>
        <v/>
      </c>
      <c r="AA978" s="15" t="str">
        <f t="shared" si="254"/>
        <v/>
      </c>
    </row>
    <row r="979" spans="2:27" ht="18" x14ac:dyDescent="0.25">
      <c r="B979" s="16"/>
      <c r="C979" s="1018"/>
      <c r="D979" s="1018"/>
      <c r="E979" s="1018"/>
      <c r="F979" s="1018"/>
      <c r="G979" s="1018"/>
      <c r="H979" s="1018"/>
      <c r="I979" s="1018"/>
      <c r="J979" s="1018"/>
      <c r="K979" s="1018"/>
      <c r="L979" s="1018"/>
      <c r="M979" s="1018"/>
      <c r="N979" s="1018"/>
      <c r="O979" s="19"/>
      <c r="P979" s="629">
        <f>+H968</f>
        <v>4.0799999999999983</v>
      </c>
      <c r="Q979" s="17"/>
      <c r="R979" s="412"/>
      <c r="S979" s="625"/>
      <c r="T979" s="20"/>
      <c r="U979" s="20"/>
      <c r="V979" s="430"/>
      <c r="W979" s="14"/>
      <c r="X979" s="14" t="str">
        <f t="shared" si="256"/>
        <v/>
      </c>
      <c r="Y979" s="14" t="str">
        <f t="shared" si="257"/>
        <v/>
      </c>
      <c r="Z979" s="14" t="str">
        <f t="shared" si="258"/>
        <v/>
      </c>
      <c r="AA979" s="15" t="str">
        <f t="shared" si="254"/>
        <v/>
      </c>
    </row>
    <row r="980" spans="2:27" ht="18" x14ac:dyDescent="0.25">
      <c r="B980" s="16"/>
      <c r="C980" s="1018"/>
      <c r="D980" s="1018"/>
      <c r="E980" s="1018"/>
      <c r="F980" s="1018"/>
      <c r="G980" s="1018"/>
      <c r="H980" s="1018"/>
      <c r="I980" s="1018"/>
      <c r="J980" s="1018"/>
      <c r="K980" s="1018"/>
      <c r="L980" s="1018"/>
      <c r="M980" s="1018"/>
      <c r="N980" s="1018"/>
      <c r="O980" s="19"/>
      <c r="P980" s="629">
        <f>+H968</f>
        <v>4.0799999999999983</v>
      </c>
      <c r="Q980" s="17"/>
      <c r="R980" s="412"/>
      <c r="S980" s="625"/>
      <c r="T980" s="20"/>
      <c r="U980" s="20"/>
      <c r="V980" s="430"/>
      <c r="W980" s="14"/>
      <c r="X980" s="14" t="str">
        <f t="shared" si="256"/>
        <v/>
      </c>
      <c r="Y980" s="14" t="str">
        <f t="shared" si="257"/>
        <v/>
      </c>
      <c r="Z980" s="14" t="str">
        <f t="shared" si="258"/>
        <v/>
      </c>
      <c r="AA980" s="15" t="str">
        <f t="shared" si="254"/>
        <v/>
      </c>
    </row>
    <row r="981" spans="2:27" ht="18" x14ac:dyDescent="0.25">
      <c r="B981" s="16"/>
      <c r="C981" s="1018"/>
      <c r="D981" s="1018"/>
      <c r="E981" s="1018"/>
      <c r="F981" s="1018"/>
      <c r="G981" s="1018"/>
      <c r="H981" s="1018"/>
      <c r="I981" s="1018"/>
      <c r="J981" s="1018"/>
      <c r="K981" s="1018"/>
      <c r="L981" s="1018"/>
      <c r="M981" s="1018"/>
      <c r="N981" s="1018"/>
      <c r="O981" s="19"/>
      <c r="P981" s="629">
        <f>+H968</f>
        <v>4.0799999999999983</v>
      </c>
      <c r="Q981" s="17"/>
      <c r="R981" s="412"/>
      <c r="S981" s="625"/>
      <c r="T981" s="20"/>
      <c r="U981" s="20"/>
      <c r="V981" s="430"/>
      <c r="W981" s="14" t="str">
        <f t="shared" ref="W981:W982" si="259">IF(COUNT(T981:V981)=1,"m",IF(COUNT(T981:V981)=2,"m2",IF(COUNT(T981:V981)=3,"m3","")))</f>
        <v/>
      </c>
      <c r="X981" s="14" t="str">
        <f t="shared" si="256"/>
        <v/>
      </c>
      <c r="Y981" s="14" t="str">
        <f t="shared" si="257"/>
        <v/>
      </c>
      <c r="Z981" s="14" t="str">
        <f t="shared" si="258"/>
        <v/>
      </c>
      <c r="AA981" s="15" t="str">
        <f t="shared" si="254"/>
        <v/>
      </c>
    </row>
    <row r="982" spans="2:27" ht="18" x14ac:dyDescent="0.25">
      <c r="B982" s="16"/>
      <c r="C982" s="1018"/>
      <c r="D982" s="1018"/>
      <c r="E982" s="1018"/>
      <c r="F982" s="1018"/>
      <c r="G982" s="1018"/>
      <c r="H982" s="1018"/>
      <c r="I982" s="1018"/>
      <c r="J982" s="1018"/>
      <c r="K982" s="1018"/>
      <c r="L982" s="1018"/>
      <c r="M982" s="1018"/>
      <c r="N982" s="1018"/>
      <c r="O982" s="19"/>
      <c r="P982" s="629">
        <f>+H968</f>
        <v>4.0799999999999983</v>
      </c>
      <c r="Q982" s="17"/>
      <c r="R982" s="412"/>
      <c r="S982" s="625"/>
      <c r="T982" s="20"/>
      <c r="U982" s="20"/>
      <c r="V982" s="430"/>
      <c r="W982" s="14" t="str">
        <f t="shared" si="259"/>
        <v/>
      </c>
      <c r="X982" s="14" t="str">
        <f t="shared" si="256"/>
        <v/>
      </c>
      <c r="Y982" s="14" t="str">
        <f t="shared" si="257"/>
        <v/>
      </c>
      <c r="Z982" s="14" t="str">
        <f t="shared" si="258"/>
        <v/>
      </c>
      <c r="AA982" s="15" t="str">
        <f t="shared" si="254"/>
        <v/>
      </c>
    </row>
    <row r="983" spans="2:27" ht="18" x14ac:dyDescent="0.25">
      <c r="B983" s="16"/>
      <c r="C983" s="1018"/>
      <c r="D983" s="1018"/>
      <c r="E983" s="1018"/>
      <c r="F983" s="1018"/>
      <c r="G983" s="1018"/>
      <c r="H983" s="1018"/>
      <c r="I983" s="1018"/>
      <c r="J983" s="1018"/>
      <c r="K983" s="1018"/>
      <c r="L983" s="1018"/>
      <c r="M983" s="1018"/>
      <c r="N983" s="1018"/>
      <c r="O983" s="19"/>
      <c r="P983" s="629">
        <f>+H968</f>
        <v>4.0799999999999983</v>
      </c>
      <c r="Q983" s="17"/>
      <c r="R983" s="412"/>
      <c r="S983" s="625"/>
      <c r="T983" s="20"/>
      <c r="U983" s="20"/>
      <c r="V983" s="430"/>
      <c r="W983" s="14"/>
      <c r="X983" s="14"/>
      <c r="Y983" s="14"/>
      <c r="Z983" s="14"/>
      <c r="AA983" s="15" t="str">
        <f t="shared" si="254"/>
        <v/>
      </c>
    </row>
    <row r="984" spans="2:27" ht="18" x14ac:dyDescent="0.25">
      <c r="B984" s="16"/>
      <c r="C984" s="1018"/>
      <c r="D984" s="1018"/>
      <c r="E984" s="1018"/>
      <c r="F984" s="1018"/>
      <c r="G984" s="1018"/>
      <c r="H984" s="1018"/>
      <c r="I984" s="1018"/>
      <c r="J984" s="1018"/>
      <c r="K984" s="1018"/>
      <c r="L984" s="1018"/>
      <c r="M984" s="1018"/>
      <c r="N984" s="1018"/>
      <c r="O984" s="19"/>
      <c r="P984" s="629">
        <f>+H968</f>
        <v>4.0799999999999983</v>
      </c>
      <c r="Q984" s="17"/>
      <c r="R984" s="412" t="s">
        <v>362</v>
      </c>
      <c r="S984" s="625" t="s">
        <v>439</v>
      </c>
      <c r="T984" s="654"/>
      <c r="U984" s="20"/>
      <c r="V984" s="430"/>
      <c r="W984" s="14" t="str">
        <f t="shared" ref="W984:W993" si="260">IF(COUNT(T984:V984)=1,"m",IF(COUNT(T984:V984)=2,"m2",IF(COUNT(T984:V984)=3,"m3","")))</f>
        <v/>
      </c>
      <c r="X984" s="14">
        <f t="shared" ref="X984:X993" si="261">IF(S984="","",1)</f>
        <v>1</v>
      </c>
      <c r="Y984" s="14" t="str">
        <f t="shared" ref="Y984:Y993" si="262">IFERROR(IF(COUNT(T984:V984)=1,PRODUCT(T984:V984)*X984,""),"")</f>
        <v/>
      </c>
      <c r="Z984" s="14" t="str">
        <f t="shared" ref="Z984:Z993" si="263">IFERROR(IF(COUNT(T984:V984)=2,PRODUCT(T984:V984)*X984,""),"")</f>
        <v/>
      </c>
      <c r="AA984" s="15" t="str">
        <f t="shared" si="254"/>
        <v/>
      </c>
    </row>
    <row r="985" spans="2:27" ht="18" x14ac:dyDescent="0.25">
      <c r="B985" s="16"/>
      <c r="C985" s="1018"/>
      <c r="D985" s="1018"/>
      <c r="E985" s="1018"/>
      <c r="F985" s="1018"/>
      <c r="G985" s="1018"/>
      <c r="H985" s="1018"/>
      <c r="I985" s="1018"/>
      <c r="J985" s="1018"/>
      <c r="K985" s="1018"/>
      <c r="L985" s="1018"/>
      <c r="M985" s="1018"/>
      <c r="N985" s="1018"/>
      <c r="O985" s="19"/>
      <c r="P985" s="629">
        <f>+H968</f>
        <v>4.0799999999999983</v>
      </c>
      <c r="Q985" s="17"/>
      <c r="R985" s="412"/>
      <c r="S985" s="626"/>
      <c r="T985" s="20"/>
      <c r="U985" s="20"/>
      <c r="V985" s="430"/>
      <c r="W985" s="14" t="str">
        <f t="shared" si="260"/>
        <v/>
      </c>
      <c r="X985" s="14" t="str">
        <f t="shared" si="261"/>
        <v/>
      </c>
      <c r="Y985" s="14" t="str">
        <f t="shared" si="262"/>
        <v/>
      </c>
      <c r="Z985" s="14" t="str">
        <f t="shared" si="263"/>
        <v/>
      </c>
      <c r="AA985" s="15" t="str">
        <f t="shared" si="254"/>
        <v/>
      </c>
    </row>
    <row r="986" spans="2:27" ht="18" x14ac:dyDescent="0.25">
      <c r="B986" s="16"/>
      <c r="C986" s="1018"/>
      <c r="D986" s="1018"/>
      <c r="E986" s="1018"/>
      <c r="F986" s="1018"/>
      <c r="G986" s="1018"/>
      <c r="H986" s="1018"/>
      <c r="I986" s="1018"/>
      <c r="J986" s="1018"/>
      <c r="K986" s="1018"/>
      <c r="L986" s="1018"/>
      <c r="M986" s="1018"/>
      <c r="N986" s="1018"/>
      <c r="O986" s="19"/>
      <c r="P986" s="629">
        <f>+H968</f>
        <v>4.0799999999999983</v>
      </c>
      <c r="Q986" s="17"/>
      <c r="R986" s="412"/>
      <c r="S986" s="626"/>
      <c r="T986" s="20"/>
      <c r="U986" s="20"/>
      <c r="V986" s="430"/>
      <c r="W986" s="14" t="str">
        <f t="shared" si="260"/>
        <v/>
      </c>
      <c r="X986" s="14" t="str">
        <f t="shared" si="261"/>
        <v/>
      </c>
      <c r="Y986" s="14" t="str">
        <f t="shared" si="262"/>
        <v/>
      </c>
      <c r="Z986" s="14" t="str">
        <f t="shared" si="263"/>
        <v/>
      </c>
      <c r="AA986" s="15" t="str">
        <f t="shared" si="254"/>
        <v/>
      </c>
    </row>
    <row r="987" spans="2:27" ht="18" x14ac:dyDescent="0.25">
      <c r="B987" s="16"/>
      <c r="C987" s="1018"/>
      <c r="D987" s="1018"/>
      <c r="E987" s="1018"/>
      <c r="F987" s="1018"/>
      <c r="G987" s="1018"/>
      <c r="H987" s="1018"/>
      <c r="I987" s="1018"/>
      <c r="J987" s="1018"/>
      <c r="K987" s="1018"/>
      <c r="L987" s="1018"/>
      <c r="M987" s="1018"/>
      <c r="N987" s="1018"/>
      <c r="O987" s="19"/>
      <c r="P987" s="629">
        <f>+H968</f>
        <v>4.0799999999999983</v>
      </c>
      <c r="Q987" s="17"/>
      <c r="R987" s="412"/>
      <c r="S987" s="626"/>
      <c r="T987" s="20"/>
      <c r="U987" s="20"/>
      <c r="V987" s="20"/>
      <c r="W987" s="14" t="str">
        <f t="shared" si="260"/>
        <v/>
      </c>
      <c r="X987" s="14" t="str">
        <f t="shared" si="261"/>
        <v/>
      </c>
      <c r="Y987" s="14" t="str">
        <f t="shared" si="262"/>
        <v/>
      </c>
      <c r="Z987" s="14" t="str">
        <f t="shared" si="263"/>
        <v/>
      </c>
      <c r="AA987" s="15" t="str">
        <f t="shared" si="254"/>
        <v/>
      </c>
    </row>
    <row r="988" spans="2:27" ht="18" x14ac:dyDescent="0.25">
      <c r="B988" s="16"/>
      <c r="C988" s="1018"/>
      <c r="D988" s="1018"/>
      <c r="E988" s="1018"/>
      <c r="F988" s="1018"/>
      <c r="G988" s="1018"/>
      <c r="H988" s="1018"/>
      <c r="I988" s="1018"/>
      <c r="J988" s="1018"/>
      <c r="K988" s="1018"/>
      <c r="L988" s="1018"/>
      <c r="M988" s="1018"/>
      <c r="N988" s="1018"/>
      <c r="O988" s="19"/>
      <c r="P988" s="629">
        <f>+H968</f>
        <v>4.0799999999999983</v>
      </c>
      <c r="Q988" s="17"/>
      <c r="R988" s="412"/>
      <c r="S988" s="626"/>
      <c r="T988" s="20"/>
      <c r="U988" s="20"/>
      <c r="V988" s="430"/>
      <c r="W988" s="14" t="str">
        <f t="shared" si="260"/>
        <v/>
      </c>
      <c r="X988" s="14" t="str">
        <f t="shared" si="261"/>
        <v/>
      </c>
      <c r="Y988" s="14" t="str">
        <f t="shared" si="262"/>
        <v/>
      </c>
      <c r="Z988" s="14" t="str">
        <f t="shared" si="263"/>
        <v/>
      </c>
      <c r="AA988" s="15" t="str">
        <f t="shared" si="254"/>
        <v/>
      </c>
    </row>
    <row r="989" spans="2:27" ht="18" x14ac:dyDescent="0.25">
      <c r="B989" s="16"/>
      <c r="C989" s="1018"/>
      <c r="D989" s="1018"/>
      <c r="E989" s="1018"/>
      <c r="F989" s="1018"/>
      <c r="G989" s="1018"/>
      <c r="H989" s="1018"/>
      <c r="I989" s="1018"/>
      <c r="J989" s="1018"/>
      <c r="K989" s="1018"/>
      <c r="L989" s="1018"/>
      <c r="M989" s="1018"/>
      <c r="N989" s="1018"/>
      <c r="O989" s="19"/>
      <c r="P989" s="629">
        <f>+H968</f>
        <v>4.0799999999999983</v>
      </c>
      <c r="Q989" s="17"/>
      <c r="R989" s="412"/>
      <c r="S989" s="626"/>
      <c r="T989" s="20"/>
      <c r="U989" s="20"/>
      <c r="V989" s="430"/>
      <c r="W989" s="14" t="str">
        <f t="shared" si="260"/>
        <v/>
      </c>
      <c r="X989" s="14" t="str">
        <f t="shared" si="261"/>
        <v/>
      </c>
      <c r="Y989" s="14" t="str">
        <f t="shared" si="262"/>
        <v/>
      </c>
      <c r="Z989" s="14" t="str">
        <f t="shared" si="263"/>
        <v/>
      </c>
      <c r="AA989" s="15" t="str">
        <f t="shared" si="254"/>
        <v/>
      </c>
    </row>
    <row r="990" spans="2:27" ht="18" x14ac:dyDescent="0.25">
      <c r="B990" s="16"/>
      <c r="C990" s="1018"/>
      <c r="D990" s="1018"/>
      <c r="E990" s="1018"/>
      <c r="F990" s="1018"/>
      <c r="G990" s="1018"/>
      <c r="H990" s="1018"/>
      <c r="I990" s="1018"/>
      <c r="J990" s="1018"/>
      <c r="K990" s="1018"/>
      <c r="L990" s="1018"/>
      <c r="M990" s="1018"/>
      <c r="N990" s="1018"/>
      <c r="O990" s="19"/>
      <c r="P990" s="629">
        <f>+H968</f>
        <v>4.0799999999999983</v>
      </c>
      <c r="Q990" s="17"/>
      <c r="R990" s="21"/>
      <c r="S990" s="626"/>
      <c r="T990" s="20"/>
      <c r="U990" s="20"/>
      <c r="V990" s="430"/>
      <c r="W990" s="14" t="str">
        <f t="shared" si="260"/>
        <v/>
      </c>
      <c r="X990" s="14" t="str">
        <f t="shared" si="261"/>
        <v/>
      </c>
      <c r="Y990" s="14" t="str">
        <f t="shared" si="262"/>
        <v/>
      </c>
      <c r="Z990" s="14" t="str">
        <f t="shared" si="263"/>
        <v/>
      </c>
      <c r="AA990" s="15" t="str">
        <f t="shared" si="254"/>
        <v/>
      </c>
    </row>
    <row r="991" spans="2:27" ht="18" x14ac:dyDescent="0.25">
      <c r="B991" s="16"/>
      <c r="C991" s="1018"/>
      <c r="D991" s="1018"/>
      <c r="E991" s="1018"/>
      <c r="F991" s="1018"/>
      <c r="G991" s="1018"/>
      <c r="H991" s="1018"/>
      <c r="I991" s="1018"/>
      <c r="J991" s="1018"/>
      <c r="K991" s="1018"/>
      <c r="L991" s="1018"/>
      <c r="M991" s="1018"/>
      <c r="N991" s="1018"/>
      <c r="O991" s="19"/>
      <c r="P991" s="629">
        <f>+H968</f>
        <v>4.0799999999999983</v>
      </c>
      <c r="Q991" s="17"/>
      <c r="R991" s="26"/>
      <c r="S991" s="626"/>
      <c r="T991" s="20"/>
      <c r="U991" s="20"/>
      <c r="V991" s="430"/>
      <c r="W991" s="14" t="str">
        <f t="shared" si="260"/>
        <v/>
      </c>
      <c r="X991" s="14" t="str">
        <f t="shared" si="261"/>
        <v/>
      </c>
      <c r="Y991" s="14" t="str">
        <f t="shared" si="262"/>
        <v/>
      </c>
      <c r="Z991" s="14" t="str">
        <f t="shared" si="263"/>
        <v/>
      </c>
      <c r="AA991" s="15" t="str">
        <f t="shared" si="254"/>
        <v/>
      </c>
    </row>
    <row r="992" spans="2:27" ht="18" x14ac:dyDescent="0.25">
      <c r="B992" s="16"/>
      <c r="C992" s="1018"/>
      <c r="D992" s="1018"/>
      <c r="E992" s="1018"/>
      <c r="F992" s="1018"/>
      <c r="G992" s="1018"/>
      <c r="H992" s="1018"/>
      <c r="I992" s="1018"/>
      <c r="J992" s="1018"/>
      <c r="K992" s="1018"/>
      <c r="L992" s="1018"/>
      <c r="M992" s="1018"/>
      <c r="N992" s="1018"/>
      <c r="O992" s="19"/>
      <c r="P992" s="629">
        <f>+H968</f>
        <v>4.0799999999999983</v>
      </c>
      <c r="Q992" s="17"/>
      <c r="R992" s="26"/>
      <c r="S992" s="626"/>
      <c r="T992" s="20"/>
      <c r="U992" s="20"/>
      <c r="V992" s="430"/>
      <c r="W992" s="14" t="str">
        <f t="shared" si="260"/>
        <v/>
      </c>
      <c r="X992" s="14" t="str">
        <f t="shared" si="261"/>
        <v/>
      </c>
      <c r="Y992" s="14" t="str">
        <f t="shared" si="262"/>
        <v/>
      </c>
      <c r="Z992" s="14" t="str">
        <f t="shared" si="263"/>
        <v/>
      </c>
      <c r="AA992" s="15" t="str">
        <f t="shared" si="254"/>
        <v/>
      </c>
    </row>
    <row r="993" spans="2:27" ht="18.75" thickBot="1" x14ac:dyDescent="0.3">
      <c r="B993" s="27"/>
      <c r="C993" s="1019"/>
      <c r="D993" s="1019"/>
      <c r="E993" s="1019"/>
      <c r="F993" s="1019"/>
      <c r="G993" s="1019"/>
      <c r="H993" s="1019"/>
      <c r="I993" s="1019"/>
      <c r="J993" s="1019"/>
      <c r="K993" s="1019"/>
      <c r="L993" s="1019"/>
      <c r="M993" s="1019"/>
      <c r="N993" s="1019"/>
      <c r="O993" s="30"/>
      <c r="P993" s="629">
        <f>+H968</f>
        <v>4.0799999999999983</v>
      </c>
      <c r="Q993" s="17"/>
      <c r="R993" s="630"/>
      <c r="S993" s="636"/>
      <c r="T993" s="33"/>
      <c r="U993" s="33"/>
      <c r="V993" s="631"/>
      <c r="W993" s="34" t="str">
        <f t="shared" si="260"/>
        <v/>
      </c>
      <c r="X993" s="34" t="str">
        <f t="shared" si="261"/>
        <v/>
      </c>
      <c r="Y993" s="14" t="str">
        <f t="shared" si="262"/>
        <v/>
      </c>
      <c r="Z993" s="14" t="str">
        <f t="shared" si="263"/>
        <v/>
      </c>
      <c r="AA993" s="15" t="str">
        <f t="shared" si="254"/>
        <v/>
      </c>
    </row>
    <row r="994" spans="2:27" ht="18.75" thickBot="1" x14ac:dyDescent="0.3">
      <c r="B994" s="786"/>
      <c r="C994" s="787"/>
      <c r="D994" s="787"/>
      <c r="E994" s="787"/>
      <c r="F994" s="787"/>
      <c r="G994" s="787"/>
      <c r="H994" s="787"/>
      <c r="I994" s="787"/>
      <c r="J994" s="787"/>
      <c r="K994" s="787"/>
      <c r="L994" s="787"/>
      <c r="M994" s="787"/>
      <c r="N994" s="787"/>
      <c r="O994" s="787"/>
      <c r="P994" s="428"/>
      <c r="Q994" s="629">
        <f>+H968</f>
        <v>4.0799999999999983</v>
      </c>
      <c r="R994" s="1024" t="s">
        <v>58</v>
      </c>
      <c r="S994" s="1025"/>
      <c r="T994" s="1027"/>
      <c r="U994" s="1024" t="s">
        <v>53</v>
      </c>
      <c r="V994" s="1027"/>
      <c r="W994" s="1027"/>
      <c r="X994" s="1026"/>
      <c r="Y994" s="36"/>
      <c r="Z994" s="37"/>
      <c r="AA994" s="38">
        <f>SUM(Y971:Y993)</f>
        <v>5.0299999999999994</v>
      </c>
    </row>
    <row r="995" spans="2:27" ht="17.25" thickBot="1" x14ac:dyDescent="0.3">
      <c r="B995" s="792" t="s">
        <v>59</v>
      </c>
      <c r="C995" s="793"/>
      <c r="D995" s="793"/>
      <c r="E995" s="793"/>
      <c r="F995" s="793"/>
      <c r="G995" s="793"/>
      <c r="H995" s="793"/>
      <c r="I995" s="794"/>
      <c r="J995" s="792" t="s">
        <v>60</v>
      </c>
      <c r="K995" s="793"/>
      <c r="L995" s="793"/>
      <c r="M995" s="793"/>
      <c r="N995" s="793"/>
      <c r="O995" s="793"/>
      <c r="P995" s="793"/>
      <c r="Q995" s="793"/>
      <c r="R995" s="794"/>
      <c r="S995" s="634"/>
      <c r="T995" s="39"/>
      <c r="U995" s="40"/>
      <c r="V995" s="40"/>
      <c r="W995" s="40"/>
      <c r="X995" s="40"/>
      <c r="Y995" s="40"/>
      <c r="Z995" s="40"/>
      <c r="AA995" s="41"/>
    </row>
    <row r="996" spans="2:27" ht="21" thickBot="1" x14ac:dyDescent="0.3">
      <c r="B996" s="795"/>
      <c r="C996" s="787"/>
      <c r="D996" s="787"/>
      <c r="E996" s="787"/>
      <c r="F996" s="787"/>
      <c r="G996" s="787"/>
      <c r="H996" s="787"/>
      <c r="I996" s="796"/>
      <c r="J996" s="795"/>
      <c r="K996" s="787"/>
      <c r="L996" s="787"/>
      <c r="M996" s="787"/>
      <c r="N996" s="787"/>
      <c r="O996" s="787"/>
      <c r="P996" s="787"/>
      <c r="Q996" s="787"/>
      <c r="R996" s="796"/>
      <c r="S996" s="635"/>
      <c r="T996" s="797" t="s">
        <v>61</v>
      </c>
      <c r="U996" s="798"/>
      <c r="V996" s="798"/>
      <c r="W996" s="798"/>
      <c r="X996" s="798"/>
      <c r="Y996" s="798"/>
      <c r="Z996" s="799"/>
      <c r="AA996" s="42">
        <f>AA994</f>
        <v>5.0299999999999994</v>
      </c>
    </row>
    <row r="998" spans="2:27" ht="15.75" thickBot="1" x14ac:dyDescent="0.3"/>
    <row r="999" spans="2:27" x14ac:dyDescent="0.25">
      <c r="B999" s="800"/>
      <c r="C999" s="793"/>
      <c r="D999" s="793"/>
      <c r="E999" s="793"/>
      <c r="F999" s="793"/>
      <c r="G999" s="803" t="s">
        <v>42</v>
      </c>
      <c r="H999" s="793"/>
      <c r="I999" s="793"/>
      <c r="J999" s="793"/>
      <c r="K999" s="793"/>
      <c r="L999" s="793"/>
      <c r="M999" s="793"/>
      <c r="N999" s="793"/>
      <c r="O999" s="793"/>
      <c r="P999" s="793"/>
      <c r="Q999" s="793"/>
      <c r="R999" s="793"/>
      <c r="S999" s="793"/>
      <c r="T999" s="793"/>
      <c r="U999" s="804" t="s">
        <v>1</v>
      </c>
      <c r="V999" s="805"/>
      <c r="W999" s="805"/>
      <c r="X999" s="806"/>
      <c r="Y999" s="807" t="s">
        <v>43</v>
      </c>
      <c r="Z999" s="805"/>
      <c r="AA999" s="808"/>
    </row>
    <row r="1000" spans="2:27" x14ac:dyDescent="0.25">
      <c r="B1000" s="801"/>
      <c r="C1000" s="802"/>
      <c r="D1000" s="802"/>
      <c r="E1000" s="802"/>
      <c r="F1000" s="802"/>
      <c r="G1000" s="801"/>
      <c r="H1000" s="802"/>
      <c r="I1000" s="802"/>
      <c r="J1000" s="802"/>
      <c r="K1000" s="802"/>
      <c r="L1000" s="802"/>
      <c r="M1000" s="802"/>
      <c r="N1000" s="802"/>
      <c r="O1000" s="802"/>
      <c r="P1000" s="802"/>
      <c r="Q1000" s="802"/>
      <c r="R1000" s="802"/>
      <c r="S1000" s="802"/>
      <c r="T1000" s="802"/>
      <c r="U1000" s="809" t="s">
        <v>3</v>
      </c>
      <c r="V1000" s="810"/>
      <c r="W1000" s="810"/>
      <c r="X1000" s="811"/>
      <c r="Y1000" s="812">
        <v>1</v>
      </c>
      <c r="Z1000" s="810"/>
      <c r="AA1000" s="813"/>
    </row>
    <row r="1001" spans="2:27" ht="15.75" thickBot="1" x14ac:dyDescent="0.3">
      <c r="B1001" s="795"/>
      <c r="C1001" s="787"/>
      <c r="D1001" s="787"/>
      <c r="E1001" s="787"/>
      <c r="F1001" s="787"/>
      <c r="G1001" s="795"/>
      <c r="H1001" s="787"/>
      <c r="I1001" s="787"/>
      <c r="J1001" s="787"/>
      <c r="K1001" s="787"/>
      <c r="L1001" s="787"/>
      <c r="M1001" s="787"/>
      <c r="N1001" s="787"/>
      <c r="O1001" s="787"/>
      <c r="P1001" s="787"/>
      <c r="Q1001" s="787"/>
      <c r="R1001" s="787"/>
      <c r="S1001" s="787"/>
      <c r="T1001" s="787"/>
      <c r="U1001" s="814" t="s">
        <v>4</v>
      </c>
      <c r="V1001" s="815"/>
      <c r="W1001" s="815"/>
      <c r="X1001" s="816"/>
      <c r="Y1001" s="817">
        <v>44236</v>
      </c>
      <c r="Z1001" s="818"/>
      <c r="AA1001" s="819"/>
    </row>
    <row r="1002" spans="2:27" ht="15" customHeight="1" x14ac:dyDescent="0.25">
      <c r="B1002" s="820" t="s">
        <v>44</v>
      </c>
      <c r="C1002" s="793"/>
      <c r="D1002" s="793"/>
      <c r="E1002" s="793"/>
      <c r="F1002" s="794"/>
      <c r="G1002"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002" s="822"/>
      <c r="I1002" s="822"/>
      <c r="J1002" s="822"/>
      <c r="K1002" s="822"/>
      <c r="L1002" s="822"/>
      <c r="M1002" s="822"/>
      <c r="N1002" s="822"/>
      <c r="O1002" s="822"/>
      <c r="P1002" s="822"/>
      <c r="Q1002" s="822"/>
      <c r="R1002" s="822"/>
      <c r="S1002" s="822"/>
      <c r="T1002" s="822"/>
      <c r="U1002" s="822"/>
      <c r="V1002" s="822"/>
      <c r="W1002" s="822"/>
      <c r="X1002" s="822"/>
      <c r="Y1002" s="822"/>
      <c r="Z1002" s="822"/>
      <c r="AA1002" s="823"/>
    </row>
    <row r="1003" spans="2:27" ht="15.75" customHeight="1" thickBot="1" x14ac:dyDescent="0.3">
      <c r="B1003" s="795"/>
      <c r="C1003" s="787"/>
      <c r="D1003" s="787"/>
      <c r="E1003" s="787"/>
      <c r="F1003" s="796"/>
      <c r="G1003" s="824"/>
      <c r="H1003" s="825"/>
      <c r="I1003" s="825"/>
      <c r="J1003" s="825"/>
      <c r="K1003" s="825"/>
      <c r="L1003" s="825"/>
      <c r="M1003" s="825"/>
      <c r="N1003" s="825"/>
      <c r="O1003" s="825"/>
      <c r="P1003" s="825"/>
      <c r="Q1003" s="825"/>
      <c r="R1003" s="825"/>
      <c r="S1003" s="825"/>
      <c r="T1003" s="825"/>
      <c r="U1003" s="825"/>
      <c r="V1003" s="825"/>
      <c r="W1003" s="825"/>
      <c r="X1003" s="825"/>
      <c r="Y1003" s="825"/>
      <c r="Z1003" s="825"/>
      <c r="AA1003" s="826"/>
    </row>
    <row r="1004" spans="2:27" ht="18.75" thickBot="1" x14ac:dyDescent="0.3">
      <c r="B1004" s="827" t="s">
        <v>46</v>
      </c>
      <c r="C1004" s="798"/>
      <c r="D1004" s="798"/>
      <c r="E1004" s="798"/>
      <c r="F1004" s="798"/>
      <c r="G1004" s="798"/>
      <c r="H1004" s="822" t="s">
        <v>47</v>
      </c>
      <c r="I1004" s="793"/>
      <c r="J1004" s="828"/>
      <c r="K1004" s="798"/>
      <c r="L1004" s="798"/>
      <c r="M1004" s="798"/>
      <c r="N1004" s="798"/>
      <c r="O1004" s="798"/>
      <c r="P1004" s="622"/>
      <c r="Q1004" s="622"/>
      <c r="R1004" s="828" t="s">
        <v>48</v>
      </c>
      <c r="S1004" s="828"/>
      <c r="T1004" s="798"/>
      <c r="U1004" s="798"/>
      <c r="V1004" s="798"/>
      <c r="W1004" s="798"/>
      <c r="X1004" s="798"/>
      <c r="Y1004" s="798"/>
      <c r="Z1004" s="798"/>
      <c r="AA1004" s="799"/>
    </row>
    <row r="1005" spans="2:27" ht="49.5" customHeight="1" thickBot="1" x14ac:dyDescent="0.3">
      <c r="B1005" s="829">
        <f>PRESUPUESTO!$B$43</f>
        <v>5</v>
      </c>
      <c r="C1005" s="793"/>
      <c r="D1005" s="793"/>
      <c r="E1005" s="793"/>
      <c r="F1005" s="793"/>
      <c r="G1005" s="793"/>
      <c r="H1005" s="830">
        <f>PRESUPUESTO!B44</f>
        <v>5.01</v>
      </c>
      <c r="I1005" s="831"/>
      <c r="J1005" s="832" t="str">
        <f>PRESUPUESTO!$F$43</f>
        <v>CIELO RASO, ESTUCO Y PINTURA</v>
      </c>
      <c r="K1005" s="798"/>
      <c r="L1005" s="798"/>
      <c r="M1005" s="798"/>
      <c r="N1005" s="798"/>
      <c r="O1005" s="799"/>
      <c r="P1005" s="621"/>
      <c r="Q1005" s="621"/>
      <c r="R1005" s="833" t="str">
        <f>PRESUPUESTO!F44</f>
        <v>SUMINISTRO E INSTALACIÓN DE CIELO RASO EN DRYWALL de 1/2" (incluye pintura 2 manos, soporte perfileria metaliza y accesorios de sujecion)</v>
      </c>
      <c r="S1005" s="1020"/>
      <c r="T1005" s="793"/>
      <c r="U1005" s="793"/>
      <c r="V1005" s="793"/>
      <c r="W1005" s="793"/>
      <c r="X1005" s="793"/>
      <c r="Y1005" s="793"/>
      <c r="Z1005" s="793"/>
      <c r="AA1005" s="794"/>
    </row>
    <row r="1006" spans="2:27" ht="18.600000000000001" customHeight="1" thickBot="1" x14ac:dyDescent="0.3">
      <c r="B1006" s="821" t="s">
        <v>49</v>
      </c>
      <c r="C1006" s="834"/>
      <c r="D1006" s="834"/>
      <c r="E1006" s="834"/>
      <c r="F1006" s="834"/>
      <c r="G1006" s="834"/>
      <c r="H1006" s="835"/>
      <c r="I1006" s="835"/>
      <c r="J1006" s="834"/>
      <c r="K1006" s="834"/>
      <c r="L1006" s="834"/>
      <c r="M1006" s="834"/>
      <c r="N1006" s="834"/>
      <c r="O1006" s="834"/>
      <c r="P1006" s="623"/>
      <c r="Q1006" s="623"/>
      <c r="R1006" s="837" t="s">
        <v>50</v>
      </c>
      <c r="S1006" s="1021" t="s">
        <v>532</v>
      </c>
      <c r="T1006" s="839" t="s">
        <v>51</v>
      </c>
      <c r="U1006" s="840"/>
      <c r="V1006" s="841"/>
      <c r="W1006" s="842" t="s">
        <v>20</v>
      </c>
      <c r="X1006" s="844" t="s">
        <v>52</v>
      </c>
      <c r="Y1006" s="846" t="s">
        <v>53</v>
      </c>
      <c r="Z1006" s="847"/>
      <c r="AA1006" s="848"/>
    </row>
    <row r="1007" spans="2:27" ht="26.25" thickBot="1" x14ac:dyDescent="0.3">
      <c r="B1007" s="836"/>
      <c r="C1007" s="835"/>
      <c r="D1007" s="835"/>
      <c r="E1007" s="835"/>
      <c r="F1007" s="835"/>
      <c r="G1007" s="835"/>
      <c r="H1007" s="835"/>
      <c r="I1007" s="835"/>
      <c r="J1007" s="835"/>
      <c r="K1007" s="835"/>
      <c r="L1007" s="835"/>
      <c r="M1007" s="835"/>
      <c r="N1007" s="835"/>
      <c r="O1007" s="835"/>
      <c r="P1007" s="623"/>
      <c r="Q1007" s="623"/>
      <c r="R1007" s="838"/>
      <c r="S1007" s="1032"/>
      <c r="T1007" s="4" t="s">
        <v>54</v>
      </c>
      <c r="U1007" s="5" t="s">
        <v>55</v>
      </c>
      <c r="V1007" s="6" t="s">
        <v>56</v>
      </c>
      <c r="W1007" s="843"/>
      <c r="X1007" s="845"/>
      <c r="Y1007" s="7" t="s">
        <v>57</v>
      </c>
      <c r="Z1007" s="8" t="s">
        <v>21</v>
      </c>
      <c r="AA1007" s="9" t="s">
        <v>22</v>
      </c>
    </row>
    <row r="1008" spans="2:27" ht="18" x14ac:dyDescent="0.25">
      <c r="B1008" s="10"/>
      <c r="C1008" s="1017" t="e" vm="26">
        <v>#VALUE!</v>
      </c>
      <c r="D1008" s="1017"/>
      <c r="E1008" s="1017"/>
      <c r="F1008" s="1017"/>
      <c r="G1008" s="1017"/>
      <c r="H1008" s="1017"/>
      <c r="I1008" s="1017" t="e" vm="27">
        <v>#VALUE!</v>
      </c>
      <c r="J1008" s="1017"/>
      <c r="K1008" s="1017"/>
      <c r="L1008" s="1017"/>
      <c r="M1008" s="1017"/>
      <c r="N1008" s="1017"/>
      <c r="O1008" s="12"/>
      <c r="P1008" s="629">
        <f>+H1005</f>
        <v>5.01</v>
      </c>
      <c r="Q1008" s="17"/>
      <c r="R1008" s="412" t="s">
        <v>356</v>
      </c>
      <c r="S1008" s="625" t="s">
        <v>534</v>
      </c>
      <c r="T1008" s="14">
        <v>3.76</v>
      </c>
      <c r="U1008" s="14">
        <v>3.4</v>
      </c>
      <c r="V1008" s="14"/>
      <c r="W1008" s="14" t="str">
        <f>IF(COUNT(T1008:V1008)=1,"m",IF(COUNT(T1008:V1008)=2,"m2",IF(COUNT(T1008:V1008)=3,"m3","")))</f>
        <v>m2</v>
      </c>
      <c r="X1008" s="14">
        <f>IF(S1008="","",1)</f>
        <v>1</v>
      </c>
      <c r="Y1008" s="14" t="str">
        <f>IFERROR(IF(COUNT(T1008:V1008)=1,PRODUCT(T1008:V1008)*X1008,""),"")</f>
        <v/>
      </c>
      <c r="Z1008" s="14">
        <f>IFERROR(IF(COUNT(T1008:V1008)=2,PRODUCT(T1008:V1008)*X1008,""),"")</f>
        <v>12.783999999999999</v>
      </c>
      <c r="AA1008" s="15" t="str">
        <f>IFERROR(IF(COUNT(T1008:V1008)=3,PRODUCT(T1008:V1008)*X1008,""),"")</f>
        <v/>
      </c>
    </row>
    <row r="1009" spans="2:27" ht="18" x14ac:dyDescent="0.25">
      <c r="B1009" s="16"/>
      <c r="C1009" s="1018"/>
      <c r="D1009" s="1018"/>
      <c r="E1009" s="1018"/>
      <c r="F1009" s="1018"/>
      <c r="G1009" s="1018"/>
      <c r="H1009" s="1018"/>
      <c r="I1009" s="1018"/>
      <c r="J1009" s="1018"/>
      <c r="K1009" s="1018"/>
      <c r="L1009" s="1018"/>
      <c r="M1009" s="1018"/>
      <c r="N1009" s="1018"/>
      <c r="O1009" s="19"/>
      <c r="P1009" s="629">
        <f>+H1005</f>
        <v>5.01</v>
      </c>
      <c r="Q1009" s="17"/>
      <c r="R1009" s="412" t="s">
        <v>356</v>
      </c>
      <c r="S1009" s="625" t="s">
        <v>551</v>
      </c>
      <c r="T1009" s="20">
        <v>1.62</v>
      </c>
      <c r="U1009" s="20">
        <v>1.52</v>
      </c>
      <c r="V1009" s="430"/>
      <c r="W1009" s="14" t="str">
        <f t="shared" ref="W1009:W1011" si="264">IF(COUNT(T1009:V1009)=1,"m",IF(COUNT(T1009:V1009)=2,"m2",IF(COUNT(T1009:V1009)=3,"m3","")))</f>
        <v>m2</v>
      </c>
      <c r="X1009" s="14">
        <f t="shared" ref="X1009:X1011" si="265">IF(S1009="","",1)</f>
        <v>1</v>
      </c>
      <c r="Y1009" s="14" t="str">
        <f t="shared" ref="Y1009:Y1011" si="266">IFERROR(IF(COUNT(T1009:V1009)=1,PRODUCT(T1009:V1009)*X1009,""),"")</f>
        <v/>
      </c>
      <c r="Z1009" s="14">
        <f t="shared" ref="Z1009:Z1011" si="267">IFERROR(IF(COUNT(T1009:V1009)=2,PRODUCT(T1009:V1009)*X1009,""),"")</f>
        <v>2.4624000000000001</v>
      </c>
      <c r="AA1009" s="15" t="str">
        <f t="shared" ref="AA1009:AA1030" si="268">IFERROR(IF(COUNT(T1009:V1009)=3,PRODUCT(T1009:V1009)*X1009,""),"")</f>
        <v/>
      </c>
    </row>
    <row r="1010" spans="2:27" ht="18" x14ac:dyDescent="0.25">
      <c r="B1010" s="16"/>
      <c r="C1010" s="1018"/>
      <c r="D1010" s="1018"/>
      <c r="E1010" s="1018"/>
      <c r="F1010" s="1018"/>
      <c r="G1010" s="1018"/>
      <c r="H1010" s="1018"/>
      <c r="I1010" s="1018"/>
      <c r="J1010" s="1018"/>
      <c r="K1010" s="1018"/>
      <c r="L1010" s="1018"/>
      <c r="M1010" s="1018"/>
      <c r="N1010" s="1018"/>
      <c r="O1010" s="19"/>
      <c r="P1010" s="629">
        <f>+H1005</f>
        <v>5.01</v>
      </c>
      <c r="Q1010" s="17"/>
      <c r="R1010" s="412" t="s">
        <v>356</v>
      </c>
      <c r="S1010" s="625" t="s">
        <v>535</v>
      </c>
      <c r="T1010" s="639"/>
      <c r="U1010" s="639"/>
      <c r="V1010" s="430"/>
      <c r="W1010" s="14" t="str">
        <f t="shared" si="264"/>
        <v/>
      </c>
      <c r="X1010" s="14">
        <f t="shared" si="265"/>
        <v>1</v>
      </c>
      <c r="Y1010" s="14" t="str">
        <f t="shared" si="266"/>
        <v/>
      </c>
      <c r="Z1010" s="14" t="str">
        <f t="shared" si="267"/>
        <v/>
      </c>
      <c r="AA1010" s="15" t="str">
        <f t="shared" si="268"/>
        <v/>
      </c>
    </row>
    <row r="1011" spans="2:27" ht="18" x14ac:dyDescent="0.25">
      <c r="B1011" s="16"/>
      <c r="C1011" s="1018"/>
      <c r="D1011" s="1018"/>
      <c r="E1011" s="1018"/>
      <c r="F1011" s="1018"/>
      <c r="G1011" s="1018"/>
      <c r="H1011" s="1018"/>
      <c r="I1011" s="1018"/>
      <c r="J1011" s="1018"/>
      <c r="K1011" s="1018"/>
      <c r="L1011" s="1018"/>
      <c r="M1011" s="1018"/>
      <c r="N1011" s="1018"/>
      <c r="O1011" s="19"/>
      <c r="P1011" s="629">
        <f>+H1005</f>
        <v>5.01</v>
      </c>
      <c r="Q1011" s="17"/>
      <c r="R1011" s="412"/>
      <c r="S1011" s="626"/>
      <c r="T1011" s="20"/>
      <c r="U1011" s="20"/>
      <c r="V1011" s="430"/>
      <c r="W1011" s="14" t="str">
        <f t="shared" si="264"/>
        <v/>
      </c>
      <c r="X1011" s="14" t="str">
        <f t="shared" si="265"/>
        <v/>
      </c>
      <c r="Y1011" s="14" t="str">
        <f t="shared" si="266"/>
        <v/>
      </c>
      <c r="Z1011" s="14" t="str">
        <f t="shared" si="267"/>
        <v/>
      </c>
      <c r="AA1011" s="15" t="str">
        <f t="shared" si="268"/>
        <v/>
      </c>
    </row>
    <row r="1012" spans="2:27" ht="18" x14ac:dyDescent="0.25">
      <c r="B1012" s="16"/>
      <c r="C1012" s="1018"/>
      <c r="D1012" s="1018"/>
      <c r="E1012" s="1018"/>
      <c r="F1012" s="1018"/>
      <c r="G1012" s="1018"/>
      <c r="H1012" s="1018"/>
      <c r="I1012" s="1018"/>
      <c r="J1012" s="1018"/>
      <c r="K1012" s="1018"/>
      <c r="L1012" s="1018"/>
      <c r="M1012" s="1018"/>
      <c r="N1012" s="1018"/>
      <c r="O1012" s="19"/>
      <c r="P1012" s="629">
        <f>+H1005</f>
        <v>5.01</v>
      </c>
      <c r="Q1012" s="17"/>
      <c r="R1012" s="412"/>
      <c r="S1012" s="625"/>
      <c r="T1012" s="20"/>
      <c r="U1012" s="20"/>
      <c r="V1012" s="430"/>
      <c r="W1012" s="14"/>
      <c r="X1012" s="14"/>
      <c r="Y1012" s="14"/>
      <c r="Z1012" s="14"/>
      <c r="AA1012" s="15" t="str">
        <f t="shared" si="268"/>
        <v/>
      </c>
    </row>
    <row r="1013" spans="2:27" ht="18" x14ac:dyDescent="0.25">
      <c r="B1013" s="22"/>
      <c r="C1013" s="1018"/>
      <c r="D1013" s="1018"/>
      <c r="E1013" s="1018"/>
      <c r="F1013" s="1018"/>
      <c r="G1013" s="1018"/>
      <c r="H1013" s="1018"/>
      <c r="I1013" s="1018"/>
      <c r="J1013" s="1018"/>
      <c r="K1013" s="1018"/>
      <c r="L1013" s="1018"/>
      <c r="M1013" s="1018"/>
      <c r="N1013" s="1018"/>
      <c r="O1013" s="19"/>
      <c r="P1013" s="629">
        <f>+H1005</f>
        <v>5.01</v>
      </c>
      <c r="Q1013" s="17"/>
      <c r="R1013" s="412" t="s">
        <v>361</v>
      </c>
      <c r="S1013" s="625" t="s">
        <v>538</v>
      </c>
      <c r="T1013" s="20">
        <v>3.72</v>
      </c>
      <c r="U1013" s="20">
        <v>3.4</v>
      </c>
      <c r="V1013" s="430"/>
      <c r="W1013" s="14" t="str">
        <f t="shared" ref="W1013:W1014" si="269">IF(COUNT(T1013:V1013)=1,"m",IF(COUNT(T1013:V1013)=2,"m2",IF(COUNT(T1013:V1013)=3,"m3","")))</f>
        <v>m2</v>
      </c>
      <c r="X1013" s="14">
        <f t="shared" ref="X1013:X1017" si="270">IF(S1013="","",1)</f>
        <v>1</v>
      </c>
      <c r="Y1013" s="14" t="str">
        <f t="shared" ref="Y1013:Y1017" si="271">IFERROR(IF(COUNT(T1013:V1013)=1,PRODUCT(T1013:V1013)*X1013,""),"")</f>
        <v/>
      </c>
      <c r="Z1013" s="14">
        <f t="shared" ref="Z1013:Z1017" si="272">IFERROR(IF(COUNT(T1013:V1013)=2,PRODUCT(T1013:V1013)*X1013,""),"")</f>
        <v>12.648</v>
      </c>
      <c r="AA1013" s="15" t="str">
        <f t="shared" si="268"/>
        <v/>
      </c>
    </row>
    <row r="1014" spans="2:27" ht="18" x14ac:dyDescent="0.25">
      <c r="B1014" s="16"/>
      <c r="C1014" s="1018"/>
      <c r="D1014" s="1018"/>
      <c r="E1014" s="1018"/>
      <c r="F1014" s="1018"/>
      <c r="G1014" s="1018"/>
      <c r="H1014" s="1018"/>
      <c r="I1014" s="1018"/>
      <c r="J1014" s="1018"/>
      <c r="K1014" s="1018"/>
      <c r="L1014" s="1018"/>
      <c r="M1014" s="1018"/>
      <c r="N1014" s="1018"/>
      <c r="O1014" s="19"/>
      <c r="P1014" s="629">
        <f>+H1005</f>
        <v>5.01</v>
      </c>
      <c r="Q1014" s="17"/>
      <c r="R1014" s="412" t="s">
        <v>361</v>
      </c>
      <c r="S1014" s="641" t="s">
        <v>535</v>
      </c>
      <c r="T1014" s="20">
        <v>0.45</v>
      </c>
      <c r="U1014" s="20">
        <v>1.05</v>
      </c>
      <c r="V1014" s="20"/>
      <c r="W1014" s="14" t="str">
        <f t="shared" si="269"/>
        <v>m2</v>
      </c>
      <c r="X1014" s="14">
        <f t="shared" si="270"/>
        <v>1</v>
      </c>
      <c r="Y1014" s="14" t="str">
        <f t="shared" si="271"/>
        <v/>
      </c>
      <c r="Z1014" s="14">
        <f t="shared" si="272"/>
        <v>0.47250000000000003</v>
      </c>
      <c r="AA1014" s="15" t="str">
        <f t="shared" si="268"/>
        <v/>
      </c>
    </row>
    <row r="1015" spans="2:27" ht="18" x14ac:dyDescent="0.25">
      <c r="B1015" s="16"/>
      <c r="C1015" s="1018"/>
      <c r="D1015" s="1018"/>
      <c r="E1015" s="1018"/>
      <c r="F1015" s="1018"/>
      <c r="G1015" s="1018"/>
      <c r="H1015" s="1018"/>
      <c r="I1015" s="1018"/>
      <c r="J1015" s="1018"/>
      <c r="K1015" s="1018"/>
      <c r="L1015" s="1018"/>
      <c r="M1015" s="1018"/>
      <c r="N1015" s="1018"/>
      <c r="O1015" s="19"/>
      <c r="P1015" s="629">
        <f>+H1005</f>
        <v>5.01</v>
      </c>
      <c r="Q1015" s="17"/>
      <c r="R1015" s="412" t="s">
        <v>361</v>
      </c>
      <c r="S1015" s="625" t="s">
        <v>541</v>
      </c>
      <c r="T1015" s="20">
        <v>6.67</v>
      </c>
      <c r="U1015" s="20">
        <v>3.4</v>
      </c>
      <c r="V1015" s="430"/>
      <c r="W1015" s="14"/>
      <c r="X1015" s="14">
        <f t="shared" si="270"/>
        <v>1</v>
      </c>
      <c r="Y1015" s="14" t="str">
        <f t="shared" si="271"/>
        <v/>
      </c>
      <c r="Z1015" s="14">
        <f t="shared" si="272"/>
        <v>22.678000000000001</v>
      </c>
      <c r="AA1015" s="15" t="str">
        <f t="shared" si="268"/>
        <v/>
      </c>
    </row>
    <row r="1016" spans="2:27" ht="18" x14ac:dyDescent="0.25">
      <c r="B1016" s="16"/>
      <c r="C1016" s="1018"/>
      <c r="D1016" s="1018"/>
      <c r="E1016" s="1018"/>
      <c r="F1016" s="1018"/>
      <c r="G1016" s="1018"/>
      <c r="H1016" s="1018"/>
      <c r="I1016" s="1018"/>
      <c r="J1016" s="1018"/>
      <c r="K1016" s="1018"/>
      <c r="L1016" s="1018"/>
      <c r="M1016" s="1018"/>
      <c r="N1016" s="1018"/>
      <c r="O1016" s="19"/>
      <c r="P1016" s="629">
        <f>+H1005</f>
        <v>5.01</v>
      </c>
      <c r="Q1016" s="17"/>
      <c r="R1016" s="412" t="s">
        <v>361</v>
      </c>
      <c r="S1016" s="625" t="s">
        <v>560</v>
      </c>
      <c r="T1016" s="639"/>
      <c r="U1016" s="639"/>
      <c r="V1016" s="430"/>
      <c r="W1016" s="14"/>
      <c r="X1016" s="14">
        <f t="shared" si="270"/>
        <v>1</v>
      </c>
      <c r="Y1016" s="14" t="str">
        <f t="shared" si="271"/>
        <v/>
      </c>
      <c r="Z1016" s="14" t="str">
        <f t="shared" si="272"/>
        <v/>
      </c>
      <c r="AA1016" s="15" t="str">
        <f t="shared" si="268"/>
        <v/>
      </c>
    </row>
    <row r="1017" spans="2:27" ht="18" x14ac:dyDescent="0.25">
      <c r="B1017" s="16"/>
      <c r="C1017" s="1018"/>
      <c r="D1017" s="1018"/>
      <c r="E1017" s="1018"/>
      <c r="F1017" s="1018"/>
      <c r="G1017" s="1018"/>
      <c r="H1017" s="1018"/>
      <c r="I1017" s="1018"/>
      <c r="J1017" s="1018"/>
      <c r="K1017" s="1018"/>
      <c r="L1017" s="1018"/>
      <c r="M1017" s="1018"/>
      <c r="N1017" s="1018"/>
      <c r="O1017" s="19"/>
      <c r="P1017" s="629">
        <f>+H1005</f>
        <v>5.01</v>
      </c>
      <c r="Q1017" s="17"/>
      <c r="R1017" s="412" t="s">
        <v>361</v>
      </c>
      <c r="S1017" s="625" t="s">
        <v>561</v>
      </c>
      <c r="T1017" s="639"/>
      <c r="U1017" s="639"/>
      <c r="V1017" s="430"/>
      <c r="W1017" s="14"/>
      <c r="X1017" s="14">
        <f t="shared" si="270"/>
        <v>1</v>
      </c>
      <c r="Y1017" s="14" t="str">
        <f t="shared" si="271"/>
        <v/>
      </c>
      <c r="Z1017" s="14" t="str">
        <f t="shared" si="272"/>
        <v/>
      </c>
      <c r="AA1017" s="15" t="str">
        <f t="shared" si="268"/>
        <v/>
      </c>
    </row>
    <row r="1018" spans="2:27" ht="18" x14ac:dyDescent="0.25">
      <c r="B1018" s="16"/>
      <c r="C1018" s="1018"/>
      <c r="D1018" s="1018"/>
      <c r="E1018" s="1018"/>
      <c r="F1018" s="1018"/>
      <c r="G1018" s="1018"/>
      <c r="H1018" s="1018"/>
      <c r="I1018" s="1018"/>
      <c r="J1018" s="1018"/>
      <c r="K1018" s="1018"/>
      <c r="L1018" s="1018"/>
      <c r="M1018" s="1018"/>
      <c r="N1018" s="1018"/>
      <c r="O1018" s="19"/>
      <c r="P1018" s="629">
        <f>+H1005</f>
        <v>5.01</v>
      </c>
      <c r="Q1018" s="17"/>
      <c r="R1018" s="412" t="s">
        <v>361</v>
      </c>
      <c r="S1018" s="625" t="s">
        <v>558</v>
      </c>
      <c r="T1018" s="639"/>
      <c r="U1018" s="639"/>
      <c r="V1018" s="430"/>
      <c r="W1018" s="14"/>
      <c r="X1018" s="14">
        <f t="shared" ref="X1018:X1019" si="273">IF(S1018="","",1)</f>
        <v>1</v>
      </c>
      <c r="Y1018" s="14" t="str">
        <f t="shared" ref="Y1018:Y1019" si="274">IFERROR(IF(COUNT(T1018:V1018)=1,PRODUCT(T1018:V1018)*X1018,""),"")</f>
        <v/>
      </c>
      <c r="Z1018" s="14" t="str">
        <f t="shared" ref="Z1018:Z1019" si="275">IFERROR(IF(COUNT(T1018:V1018)=2,PRODUCT(T1018:V1018)*X1018,""),"")</f>
        <v/>
      </c>
      <c r="AA1018" s="15" t="str">
        <f t="shared" si="268"/>
        <v/>
      </c>
    </row>
    <row r="1019" spans="2:27" ht="18" x14ac:dyDescent="0.25">
      <c r="B1019" s="16"/>
      <c r="C1019" s="1018"/>
      <c r="D1019" s="1018"/>
      <c r="E1019" s="1018"/>
      <c r="F1019" s="1018"/>
      <c r="G1019" s="1018"/>
      <c r="H1019" s="1018"/>
      <c r="I1019" s="1018"/>
      <c r="J1019" s="1018"/>
      <c r="K1019" s="1018"/>
      <c r="L1019" s="1018"/>
      <c r="M1019" s="1018"/>
      <c r="N1019" s="1018"/>
      <c r="O1019" s="19"/>
      <c r="P1019" s="629">
        <f>+H1005</f>
        <v>5.01</v>
      </c>
      <c r="Q1019" s="17"/>
      <c r="R1019" s="412" t="s">
        <v>361</v>
      </c>
      <c r="S1019" s="625" t="s">
        <v>559</v>
      </c>
      <c r="T1019" s="639"/>
      <c r="U1019" s="639"/>
      <c r="V1019" s="430"/>
      <c r="W1019" s="14" t="str">
        <f t="shared" ref="W1019" si="276">IF(COUNT(T1019:V1019)=1,"m",IF(COUNT(T1019:V1019)=2,"m2",IF(COUNT(T1019:V1019)=3,"m3","")))</f>
        <v/>
      </c>
      <c r="X1019" s="14">
        <f t="shared" si="273"/>
        <v>1</v>
      </c>
      <c r="Y1019" s="14" t="str">
        <f t="shared" si="274"/>
        <v/>
      </c>
      <c r="Z1019" s="14" t="str">
        <f t="shared" si="275"/>
        <v/>
      </c>
      <c r="AA1019" s="15" t="str">
        <f t="shared" si="268"/>
        <v/>
      </c>
    </row>
    <row r="1020" spans="2:27" ht="18" x14ac:dyDescent="0.25">
      <c r="B1020" s="16"/>
      <c r="C1020" s="1018"/>
      <c r="D1020" s="1018"/>
      <c r="E1020" s="1018"/>
      <c r="F1020" s="1018"/>
      <c r="G1020" s="1018"/>
      <c r="H1020" s="1018"/>
      <c r="I1020" s="1018"/>
      <c r="J1020" s="1018"/>
      <c r="K1020" s="1018"/>
      <c r="L1020" s="1018"/>
      <c r="M1020" s="1018"/>
      <c r="N1020" s="1018"/>
      <c r="O1020" s="19"/>
      <c r="P1020" s="629">
        <f>+H1005</f>
        <v>5.01</v>
      </c>
      <c r="Q1020" s="17"/>
      <c r="R1020" s="412"/>
      <c r="S1020" s="625"/>
      <c r="T1020" s="20"/>
      <c r="U1020" s="20"/>
      <c r="V1020" s="430"/>
      <c r="W1020" s="14"/>
      <c r="X1020" s="14"/>
      <c r="Y1020" s="14"/>
      <c r="Z1020" s="14"/>
      <c r="AA1020" s="15" t="str">
        <f t="shared" si="268"/>
        <v/>
      </c>
    </row>
    <row r="1021" spans="2:27" ht="18" x14ac:dyDescent="0.25">
      <c r="B1021" s="16"/>
      <c r="C1021" s="1018"/>
      <c r="D1021" s="1018"/>
      <c r="E1021" s="1018"/>
      <c r="F1021" s="1018"/>
      <c r="G1021" s="1018"/>
      <c r="H1021" s="1018"/>
      <c r="I1021" s="1018"/>
      <c r="J1021" s="1018"/>
      <c r="K1021" s="1018"/>
      <c r="L1021" s="1018"/>
      <c r="M1021" s="1018"/>
      <c r="N1021" s="1018"/>
      <c r="O1021" s="19"/>
      <c r="P1021" s="629">
        <f>+H1005</f>
        <v>5.01</v>
      </c>
      <c r="Q1021" s="17"/>
      <c r="R1021" s="412" t="s">
        <v>362</v>
      </c>
      <c r="S1021" s="625" t="s">
        <v>538</v>
      </c>
      <c r="T1021" s="20"/>
      <c r="U1021" s="20"/>
      <c r="V1021" s="430"/>
      <c r="W1021" s="14" t="str">
        <f t="shared" ref="W1021:W1030" si="277">IF(COUNT(T1021:V1021)=1,"m",IF(COUNT(T1021:V1021)=2,"m2",IF(COUNT(T1021:V1021)=3,"m3","")))</f>
        <v/>
      </c>
      <c r="X1021" s="14">
        <f t="shared" ref="X1021:X1030" si="278">IF(S1021="","",1)</f>
        <v>1</v>
      </c>
      <c r="Y1021" s="14" t="str">
        <f t="shared" ref="Y1021:Y1030" si="279">IFERROR(IF(COUNT(T1021:V1021)=1,PRODUCT(T1021:V1021)*X1021,""),"")</f>
        <v/>
      </c>
      <c r="Z1021" s="14" t="str">
        <f t="shared" ref="Z1021:Z1030" si="280">IFERROR(IF(COUNT(T1021:V1021)=2,PRODUCT(T1021:V1021)*X1021,""),"")</f>
        <v/>
      </c>
      <c r="AA1021" s="15" t="str">
        <f t="shared" si="268"/>
        <v/>
      </c>
    </row>
    <row r="1022" spans="2:27" ht="18" x14ac:dyDescent="0.25">
      <c r="B1022" s="16"/>
      <c r="C1022" s="1018"/>
      <c r="D1022" s="1018"/>
      <c r="E1022" s="1018"/>
      <c r="F1022" s="1018"/>
      <c r="G1022" s="1018"/>
      <c r="H1022" s="1018"/>
      <c r="I1022" s="1018"/>
      <c r="J1022" s="1018"/>
      <c r="K1022" s="1018"/>
      <c r="L1022" s="1018"/>
      <c r="M1022" s="1018"/>
      <c r="N1022" s="1018"/>
      <c r="O1022" s="19"/>
      <c r="P1022" s="629">
        <f>+H1005</f>
        <v>5.01</v>
      </c>
      <c r="Q1022" s="17"/>
      <c r="R1022" s="412" t="s">
        <v>362</v>
      </c>
      <c r="S1022" s="626" t="s">
        <v>552</v>
      </c>
      <c r="T1022" s="20">
        <v>1.65</v>
      </c>
      <c r="U1022" s="20">
        <v>1.62</v>
      </c>
      <c r="V1022" s="430"/>
      <c r="W1022" s="14" t="str">
        <f t="shared" si="277"/>
        <v>m2</v>
      </c>
      <c r="X1022" s="14">
        <f t="shared" si="278"/>
        <v>1</v>
      </c>
      <c r="Y1022" s="14" t="str">
        <f t="shared" si="279"/>
        <v/>
      </c>
      <c r="Z1022" s="14">
        <f t="shared" si="280"/>
        <v>2.673</v>
      </c>
      <c r="AA1022" s="15" t="str">
        <f t="shared" si="268"/>
        <v/>
      </c>
    </row>
    <row r="1023" spans="2:27" ht="18" x14ac:dyDescent="0.25">
      <c r="B1023" s="16"/>
      <c r="C1023" s="1018"/>
      <c r="D1023" s="1018"/>
      <c r="E1023" s="1018"/>
      <c r="F1023" s="1018"/>
      <c r="G1023" s="1018"/>
      <c r="H1023" s="1018"/>
      <c r="I1023" s="1018"/>
      <c r="J1023" s="1018"/>
      <c r="K1023" s="1018"/>
      <c r="L1023" s="1018"/>
      <c r="M1023" s="1018"/>
      <c r="N1023" s="1018"/>
      <c r="O1023" s="19"/>
      <c r="P1023" s="629">
        <f>+H1005</f>
        <v>5.01</v>
      </c>
      <c r="Q1023" s="17"/>
      <c r="R1023" s="412" t="s">
        <v>362</v>
      </c>
      <c r="S1023" s="626" t="s">
        <v>546</v>
      </c>
      <c r="T1023" s="20">
        <v>5.84</v>
      </c>
      <c r="U1023" s="20">
        <v>3.4</v>
      </c>
      <c r="V1023" s="430"/>
      <c r="W1023" s="14" t="str">
        <f t="shared" si="277"/>
        <v>m2</v>
      </c>
      <c r="X1023" s="14">
        <f t="shared" si="278"/>
        <v>1</v>
      </c>
      <c r="Y1023" s="14" t="str">
        <f t="shared" si="279"/>
        <v/>
      </c>
      <c r="Z1023" s="14">
        <f t="shared" si="280"/>
        <v>19.855999999999998</v>
      </c>
      <c r="AA1023" s="15" t="str">
        <f t="shared" si="268"/>
        <v/>
      </c>
    </row>
    <row r="1024" spans="2:27" ht="18" x14ac:dyDescent="0.25">
      <c r="B1024" s="16"/>
      <c r="C1024" s="1018"/>
      <c r="D1024" s="1018"/>
      <c r="E1024" s="1018"/>
      <c r="F1024" s="1018"/>
      <c r="G1024" s="1018"/>
      <c r="H1024" s="1018"/>
      <c r="I1024" s="1018"/>
      <c r="J1024" s="1018"/>
      <c r="K1024" s="1018"/>
      <c r="L1024" s="1018"/>
      <c r="M1024" s="1018"/>
      <c r="N1024" s="1018"/>
      <c r="O1024" s="19"/>
      <c r="P1024" s="629">
        <f>+H1005</f>
        <v>5.01</v>
      </c>
      <c r="Q1024" s="17"/>
      <c r="R1024" s="412"/>
      <c r="S1024" s="626"/>
      <c r="T1024" s="20"/>
      <c r="U1024" s="20"/>
      <c r="V1024" s="20"/>
      <c r="W1024" s="14" t="str">
        <f t="shared" si="277"/>
        <v/>
      </c>
      <c r="X1024" s="14" t="str">
        <f t="shared" si="278"/>
        <v/>
      </c>
      <c r="Y1024" s="14" t="str">
        <f t="shared" si="279"/>
        <v/>
      </c>
      <c r="Z1024" s="14" t="str">
        <f t="shared" si="280"/>
        <v/>
      </c>
      <c r="AA1024" s="15" t="str">
        <f t="shared" si="268"/>
        <v/>
      </c>
    </row>
    <row r="1025" spans="2:27" ht="18" x14ac:dyDescent="0.25">
      <c r="B1025" s="16"/>
      <c r="C1025" s="1018"/>
      <c r="D1025" s="1018"/>
      <c r="E1025" s="1018"/>
      <c r="F1025" s="1018"/>
      <c r="G1025" s="1018"/>
      <c r="H1025" s="1018"/>
      <c r="I1025" s="1018"/>
      <c r="J1025" s="1018"/>
      <c r="K1025" s="1018"/>
      <c r="L1025" s="1018"/>
      <c r="M1025" s="1018"/>
      <c r="N1025" s="1018"/>
      <c r="O1025" s="19"/>
      <c r="P1025" s="629">
        <f>+H1005</f>
        <v>5.01</v>
      </c>
      <c r="Q1025" s="17"/>
      <c r="R1025" s="412"/>
      <c r="S1025" s="626"/>
      <c r="T1025" s="20"/>
      <c r="U1025" s="20"/>
      <c r="V1025" s="430"/>
      <c r="W1025" s="14" t="str">
        <f t="shared" si="277"/>
        <v/>
      </c>
      <c r="X1025" s="14" t="str">
        <f t="shared" si="278"/>
        <v/>
      </c>
      <c r="Y1025" s="14" t="str">
        <f t="shared" si="279"/>
        <v/>
      </c>
      <c r="Z1025" s="14" t="str">
        <f t="shared" si="280"/>
        <v/>
      </c>
      <c r="AA1025" s="15" t="str">
        <f t="shared" si="268"/>
        <v/>
      </c>
    </row>
    <row r="1026" spans="2:27" ht="18" x14ac:dyDescent="0.25">
      <c r="B1026" s="16"/>
      <c r="C1026" s="1018"/>
      <c r="D1026" s="1018"/>
      <c r="E1026" s="1018"/>
      <c r="F1026" s="1018"/>
      <c r="G1026" s="1018"/>
      <c r="H1026" s="1018"/>
      <c r="I1026" s="1018"/>
      <c r="J1026" s="1018"/>
      <c r="K1026" s="1018"/>
      <c r="L1026" s="1018"/>
      <c r="M1026" s="1018"/>
      <c r="N1026" s="1018"/>
      <c r="O1026" s="19"/>
      <c r="P1026" s="629">
        <f>+H1005</f>
        <v>5.01</v>
      </c>
      <c r="Q1026" s="17"/>
      <c r="R1026" s="412"/>
      <c r="S1026" s="626"/>
      <c r="T1026" s="20"/>
      <c r="U1026" s="20"/>
      <c r="V1026" s="430"/>
      <c r="W1026" s="14" t="str">
        <f t="shared" si="277"/>
        <v/>
      </c>
      <c r="X1026" s="14" t="str">
        <f t="shared" si="278"/>
        <v/>
      </c>
      <c r="Y1026" s="14" t="str">
        <f t="shared" si="279"/>
        <v/>
      </c>
      <c r="Z1026" s="14" t="str">
        <f t="shared" si="280"/>
        <v/>
      </c>
      <c r="AA1026" s="15" t="str">
        <f t="shared" si="268"/>
        <v/>
      </c>
    </row>
    <row r="1027" spans="2:27" ht="18" x14ac:dyDescent="0.25">
      <c r="B1027" s="16"/>
      <c r="C1027" s="1018"/>
      <c r="D1027" s="1018"/>
      <c r="E1027" s="1018"/>
      <c r="F1027" s="1018"/>
      <c r="G1027" s="1018"/>
      <c r="H1027" s="1018"/>
      <c r="I1027" s="1018"/>
      <c r="J1027" s="1018"/>
      <c r="K1027" s="1018"/>
      <c r="L1027" s="1018"/>
      <c r="M1027" s="1018"/>
      <c r="N1027" s="1018"/>
      <c r="O1027" s="19"/>
      <c r="P1027" s="629">
        <f>+H1005</f>
        <v>5.01</v>
      </c>
      <c r="Q1027" s="17"/>
      <c r="R1027" s="21"/>
      <c r="S1027" s="626"/>
      <c r="T1027" s="20"/>
      <c r="U1027" s="20"/>
      <c r="V1027" s="430"/>
      <c r="W1027" s="14" t="str">
        <f t="shared" si="277"/>
        <v/>
      </c>
      <c r="X1027" s="14" t="str">
        <f t="shared" si="278"/>
        <v/>
      </c>
      <c r="Y1027" s="14" t="str">
        <f t="shared" si="279"/>
        <v/>
      </c>
      <c r="Z1027" s="14" t="str">
        <f t="shared" si="280"/>
        <v/>
      </c>
      <c r="AA1027" s="15" t="str">
        <f t="shared" si="268"/>
        <v/>
      </c>
    </row>
    <row r="1028" spans="2:27" ht="18" x14ac:dyDescent="0.25">
      <c r="B1028" s="16"/>
      <c r="C1028" s="1018"/>
      <c r="D1028" s="1018"/>
      <c r="E1028" s="1018"/>
      <c r="F1028" s="1018"/>
      <c r="G1028" s="1018"/>
      <c r="H1028" s="1018"/>
      <c r="I1028" s="1018"/>
      <c r="J1028" s="1018"/>
      <c r="K1028" s="1018"/>
      <c r="L1028" s="1018"/>
      <c r="M1028" s="1018"/>
      <c r="N1028" s="1018"/>
      <c r="O1028" s="19"/>
      <c r="P1028" s="629">
        <f>+H1005</f>
        <v>5.01</v>
      </c>
      <c r="Q1028" s="17"/>
      <c r="R1028" s="26"/>
      <c r="S1028" s="626"/>
      <c r="T1028" s="20"/>
      <c r="U1028" s="20"/>
      <c r="V1028" s="430"/>
      <c r="W1028" s="14" t="str">
        <f t="shared" si="277"/>
        <v/>
      </c>
      <c r="X1028" s="14" t="str">
        <f t="shared" si="278"/>
        <v/>
      </c>
      <c r="Y1028" s="14" t="str">
        <f t="shared" si="279"/>
        <v/>
      </c>
      <c r="Z1028" s="14" t="str">
        <f t="shared" si="280"/>
        <v/>
      </c>
      <c r="AA1028" s="15" t="str">
        <f t="shared" si="268"/>
        <v/>
      </c>
    </row>
    <row r="1029" spans="2:27" ht="18" x14ac:dyDescent="0.25">
      <c r="B1029" s="16"/>
      <c r="C1029" s="1018"/>
      <c r="D1029" s="1018"/>
      <c r="E1029" s="1018"/>
      <c r="F1029" s="1018"/>
      <c r="G1029" s="1018"/>
      <c r="H1029" s="1018"/>
      <c r="I1029" s="1018"/>
      <c r="J1029" s="1018"/>
      <c r="K1029" s="1018"/>
      <c r="L1029" s="1018"/>
      <c r="M1029" s="1018"/>
      <c r="N1029" s="1018"/>
      <c r="O1029" s="19"/>
      <c r="P1029" s="629">
        <f>+H1005</f>
        <v>5.01</v>
      </c>
      <c r="Q1029" s="17"/>
      <c r="R1029" s="26"/>
      <c r="S1029" s="626"/>
      <c r="T1029" s="20"/>
      <c r="U1029" s="20"/>
      <c r="V1029" s="430"/>
      <c r="W1029" s="14" t="str">
        <f t="shared" si="277"/>
        <v/>
      </c>
      <c r="X1029" s="14" t="str">
        <f t="shared" si="278"/>
        <v/>
      </c>
      <c r="Y1029" s="14" t="str">
        <f t="shared" si="279"/>
        <v/>
      </c>
      <c r="Z1029" s="14" t="str">
        <f t="shared" si="280"/>
        <v/>
      </c>
      <c r="AA1029" s="15" t="str">
        <f t="shared" si="268"/>
        <v/>
      </c>
    </row>
    <row r="1030" spans="2:27" ht="18.75" thickBot="1" x14ac:dyDescent="0.3">
      <c r="B1030" s="27"/>
      <c r="C1030" s="1019"/>
      <c r="D1030" s="1019"/>
      <c r="E1030" s="1019"/>
      <c r="F1030" s="1019"/>
      <c r="G1030" s="1019"/>
      <c r="H1030" s="1019"/>
      <c r="I1030" s="1019"/>
      <c r="J1030" s="1019"/>
      <c r="K1030" s="1019"/>
      <c r="L1030" s="1019"/>
      <c r="M1030" s="1019"/>
      <c r="N1030" s="1019"/>
      <c r="O1030" s="30"/>
      <c r="P1030" s="629">
        <f>+H1005</f>
        <v>5.01</v>
      </c>
      <c r="Q1030" s="17"/>
      <c r="R1030" s="630"/>
      <c r="S1030" s="636"/>
      <c r="T1030" s="33"/>
      <c r="U1030" s="33"/>
      <c r="V1030" s="631"/>
      <c r="W1030" s="34" t="str">
        <f t="shared" si="277"/>
        <v/>
      </c>
      <c r="X1030" s="34" t="str">
        <f t="shared" si="278"/>
        <v/>
      </c>
      <c r="Y1030" s="14" t="str">
        <f t="shared" si="279"/>
        <v/>
      </c>
      <c r="Z1030" s="14" t="str">
        <f t="shared" si="280"/>
        <v/>
      </c>
      <c r="AA1030" s="15" t="str">
        <f t="shared" si="268"/>
        <v/>
      </c>
    </row>
    <row r="1031" spans="2:27" ht="18.75" thickBot="1" x14ac:dyDescent="0.3">
      <c r="B1031" s="786"/>
      <c r="C1031" s="787"/>
      <c r="D1031" s="787"/>
      <c r="E1031" s="787"/>
      <c r="F1031" s="787"/>
      <c r="G1031" s="787"/>
      <c r="H1031" s="787"/>
      <c r="I1031" s="787"/>
      <c r="J1031" s="787"/>
      <c r="K1031" s="787"/>
      <c r="L1031" s="787"/>
      <c r="M1031" s="787"/>
      <c r="N1031" s="787"/>
      <c r="O1031" s="787"/>
      <c r="P1031" s="428"/>
      <c r="Q1031" s="629">
        <f>+H1005</f>
        <v>5.01</v>
      </c>
      <c r="R1031" s="1024" t="s">
        <v>58</v>
      </c>
      <c r="S1031" s="1025"/>
      <c r="T1031" s="1027"/>
      <c r="U1031" s="1024" t="s">
        <v>53</v>
      </c>
      <c r="V1031" s="1027"/>
      <c r="W1031" s="1027"/>
      <c r="X1031" s="1026"/>
      <c r="Y1031" s="36"/>
      <c r="Z1031" s="37"/>
      <c r="AA1031" s="38">
        <f>SUM(Z1008:Z1030)</f>
        <v>73.573899999999995</v>
      </c>
    </row>
    <row r="1032" spans="2:27" ht="17.25" thickBot="1" x14ac:dyDescent="0.3">
      <c r="B1032" s="792" t="s">
        <v>59</v>
      </c>
      <c r="C1032" s="793"/>
      <c r="D1032" s="793"/>
      <c r="E1032" s="793"/>
      <c r="F1032" s="793"/>
      <c r="G1032" s="793"/>
      <c r="H1032" s="793"/>
      <c r="I1032" s="794"/>
      <c r="J1032" s="792" t="s">
        <v>60</v>
      </c>
      <c r="K1032" s="793"/>
      <c r="L1032" s="793"/>
      <c r="M1032" s="793"/>
      <c r="N1032" s="793"/>
      <c r="O1032" s="793"/>
      <c r="P1032" s="793"/>
      <c r="Q1032" s="793"/>
      <c r="R1032" s="1028"/>
      <c r="S1032" s="634"/>
      <c r="T1032" s="39"/>
      <c r="U1032" s="40"/>
      <c r="V1032" s="40"/>
      <c r="W1032" s="40"/>
      <c r="X1032" s="40"/>
      <c r="Y1032" s="40"/>
      <c r="Z1032" s="40"/>
      <c r="AA1032" s="41"/>
    </row>
    <row r="1033" spans="2:27" ht="21" thickBot="1" x14ac:dyDescent="0.3">
      <c r="B1033" s="795"/>
      <c r="C1033" s="787"/>
      <c r="D1033" s="787"/>
      <c r="E1033" s="787"/>
      <c r="F1033" s="787"/>
      <c r="G1033" s="787"/>
      <c r="H1033" s="787"/>
      <c r="I1033" s="796"/>
      <c r="J1033" s="795"/>
      <c r="K1033" s="787"/>
      <c r="L1033" s="787"/>
      <c r="M1033" s="787"/>
      <c r="N1033" s="787"/>
      <c r="O1033" s="787"/>
      <c r="P1033" s="787"/>
      <c r="Q1033" s="787"/>
      <c r="R1033" s="796"/>
      <c r="S1033" s="635"/>
      <c r="T1033" s="797" t="s">
        <v>61</v>
      </c>
      <c r="U1033" s="798"/>
      <c r="V1033" s="798"/>
      <c r="W1033" s="798"/>
      <c r="X1033" s="798"/>
      <c r="Y1033" s="798"/>
      <c r="Z1033" s="799"/>
      <c r="AA1033" s="42">
        <f>AA1031</f>
        <v>73.573899999999995</v>
      </c>
    </row>
    <row r="1035" spans="2:27" ht="15.75" thickBot="1" x14ac:dyDescent="0.3"/>
    <row r="1036" spans="2:27" x14ac:dyDescent="0.25">
      <c r="B1036" s="800"/>
      <c r="C1036" s="793"/>
      <c r="D1036" s="793"/>
      <c r="E1036" s="793"/>
      <c r="F1036" s="793"/>
      <c r="G1036" s="803" t="s">
        <v>42</v>
      </c>
      <c r="H1036" s="793"/>
      <c r="I1036" s="793"/>
      <c r="J1036" s="793"/>
      <c r="K1036" s="793"/>
      <c r="L1036" s="793"/>
      <c r="M1036" s="793"/>
      <c r="N1036" s="793"/>
      <c r="O1036" s="793"/>
      <c r="P1036" s="793"/>
      <c r="Q1036" s="793"/>
      <c r="R1036" s="793"/>
      <c r="S1036" s="793"/>
      <c r="T1036" s="793"/>
      <c r="U1036" s="804" t="s">
        <v>1</v>
      </c>
      <c r="V1036" s="805"/>
      <c r="W1036" s="805"/>
      <c r="X1036" s="806"/>
      <c r="Y1036" s="807" t="s">
        <v>43</v>
      </c>
      <c r="Z1036" s="805"/>
      <c r="AA1036" s="808"/>
    </row>
    <row r="1037" spans="2:27" x14ac:dyDescent="0.25">
      <c r="B1037" s="801"/>
      <c r="C1037" s="802"/>
      <c r="D1037" s="802"/>
      <c r="E1037" s="802"/>
      <c r="F1037" s="802"/>
      <c r="G1037" s="801"/>
      <c r="H1037" s="802"/>
      <c r="I1037" s="802"/>
      <c r="J1037" s="802"/>
      <c r="K1037" s="802"/>
      <c r="L1037" s="802"/>
      <c r="M1037" s="802"/>
      <c r="N1037" s="802"/>
      <c r="O1037" s="802"/>
      <c r="P1037" s="802"/>
      <c r="Q1037" s="802"/>
      <c r="R1037" s="802"/>
      <c r="S1037" s="802"/>
      <c r="T1037" s="802"/>
      <c r="U1037" s="809" t="s">
        <v>3</v>
      </c>
      <c r="V1037" s="810"/>
      <c r="W1037" s="810"/>
      <c r="X1037" s="811"/>
      <c r="Y1037" s="812">
        <v>1</v>
      </c>
      <c r="Z1037" s="810"/>
      <c r="AA1037" s="813"/>
    </row>
    <row r="1038" spans="2:27" ht="15.75" thickBot="1" x14ac:dyDescent="0.3">
      <c r="B1038" s="795"/>
      <c r="C1038" s="787"/>
      <c r="D1038" s="787"/>
      <c r="E1038" s="787"/>
      <c r="F1038" s="787"/>
      <c r="G1038" s="795"/>
      <c r="H1038" s="787"/>
      <c r="I1038" s="787"/>
      <c r="J1038" s="787"/>
      <c r="K1038" s="787"/>
      <c r="L1038" s="787"/>
      <c r="M1038" s="787"/>
      <c r="N1038" s="787"/>
      <c r="O1038" s="787"/>
      <c r="P1038" s="787"/>
      <c r="Q1038" s="787"/>
      <c r="R1038" s="787"/>
      <c r="S1038" s="787"/>
      <c r="T1038" s="787"/>
      <c r="U1038" s="814" t="s">
        <v>4</v>
      </c>
      <c r="V1038" s="815"/>
      <c r="W1038" s="815"/>
      <c r="X1038" s="816"/>
      <c r="Y1038" s="817">
        <v>44236</v>
      </c>
      <c r="Z1038" s="818"/>
      <c r="AA1038" s="819"/>
    </row>
    <row r="1039" spans="2:27" ht="15" customHeight="1" x14ac:dyDescent="0.25">
      <c r="B1039" s="820" t="s">
        <v>44</v>
      </c>
      <c r="C1039" s="793"/>
      <c r="D1039" s="793"/>
      <c r="E1039" s="793"/>
      <c r="F1039" s="794"/>
      <c r="G1039"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039" s="822"/>
      <c r="I1039" s="822"/>
      <c r="J1039" s="822"/>
      <c r="K1039" s="822"/>
      <c r="L1039" s="822"/>
      <c r="M1039" s="822"/>
      <c r="N1039" s="822"/>
      <c r="O1039" s="822"/>
      <c r="P1039" s="822"/>
      <c r="Q1039" s="822"/>
      <c r="R1039" s="822"/>
      <c r="S1039" s="822"/>
      <c r="T1039" s="822"/>
      <c r="U1039" s="822"/>
      <c r="V1039" s="822"/>
      <c r="W1039" s="822"/>
      <c r="X1039" s="822"/>
      <c r="Y1039" s="822"/>
      <c r="Z1039" s="822"/>
      <c r="AA1039" s="823"/>
    </row>
    <row r="1040" spans="2:27" ht="15.75" customHeight="1" thickBot="1" x14ac:dyDescent="0.3">
      <c r="B1040" s="795"/>
      <c r="C1040" s="787"/>
      <c r="D1040" s="787"/>
      <c r="E1040" s="787"/>
      <c r="F1040" s="796"/>
      <c r="G1040" s="824"/>
      <c r="H1040" s="825"/>
      <c r="I1040" s="825"/>
      <c r="J1040" s="825"/>
      <c r="K1040" s="825"/>
      <c r="L1040" s="825"/>
      <c r="M1040" s="825"/>
      <c r="N1040" s="825"/>
      <c r="O1040" s="825"/>
      <c r="P1040" s="825"/>
      <c r="Q1040" s="825"/>
      <c r="R1040" s="825"/>
      <c r="S1040" s="825"/>
      <c r="T1040" s="825"/>
      <c r="U1040" s="825"/>
      <c r="V1040" s="825"/>
      <c r="W1040" s="825"/>
      <c r="X1040" s="825"/>
      <c r="Y1040" s="825"/>
      <c r="Z1040" s="825"/>
      <c r="AA1040" s="826"/>
    </row>
    <row r="1041" spans="2:27" ht="18.75" thickBot="1" x14ac:dyDescent="0.3">
      <c r="B1041" s="827" t="s">
        <v>46</v>
      </c>
      <c r="C1041" s="798"/>
      <c r="D1041" s="798"/>
      <c r="E1041" s="798"/>
      <c r="F1041" s="798"/>
      <c r="G1041" s="798"/>
      <c r="H1041" s="822" t="s">
        <v>47</v>
      </c>
      <c r="I1041" s="793"/>
      <c r="J1041" s="828"/>
      <c r="K1041" s="798"/>
      <c r="L1041" s="798"/>
      <c r="M1041" s="798"/>
      <c r="N1041" s="798"/>
      <c r="O1041" s="798"/>
      <c r="P1041" s="622"/>
      <c r="Q1041" s="622"/>
      <c r="R1041" s="828" t="s">
        <v>48</v>
      </c>
      <c r="S1041" s="828"/>
      <c r="T1041" s="798"/>
      <c r="U1041" s="798"/>
      <c r="V1041" s="798"/>
      <c r="W1041" s="798"/>
      <c r="X1041" s="798"/>
      <c r="Y1041" s="798"/>
      <c r="Z1041" s="798"/>
      <c r="AA1041" s="799"/>
    </row>
    <row r="1042" spans="2:27" ht="27" customHeight="1" thickBot="1" x14ac:dyDescent="0.3">
      <c r="B1042" s="829">
        <f>PRESUPUESTO!$B$43</f>
        <v>5</v>
      </c>
      <c r="C1042" s="793"/>
      <c r="D1042" s="793"/>
      <c r="E1042" s="793"/>
      <c r="F1042" s="793"/>
      <c r="G1042" s="793"/>
      <c r="H1042" s="830">
        <f>PRESUPUESTO!B45</f>
        <v>5.0199999999999996</v>
      </c>
      <c r="I1042" s="831"/>
      <c r="J1042" s="832" t="str">
        <f>PRESUPUESTO!$F$43</f>
        <v>CIELO RASO, ESTUCO Y PINTURA</v>
      </c>
      <c r="K1042" s="798"/>
      <c r="L1042" s="798"/>
      <c r="M1042" s="798"/>
      <c r="N1042" s="798"/>
      <c r="O1042" s="799"/>
      <c r="P1042" s="621"/>
      <c r="Q1042" s="621"/>
      <c r="R1042" s="833" t="str">
        <f>PRESUPUESTO!F45</f>
        <v xml:space="preserve">Pintura tipo 1 viniltex o similar de pintuco 2 manos en muros y cielo raso interior </v>
      </c>
      <c r="S1042" s="1020"/>
      <c r="T1042" s="793"/>
      <c r="U1042" s="793"/>
      <c r="V1042" s="793"/>
      <c r="W1042" s="793"/>
      <c r="X1042" s="793"/>
      <c r="Y1042" s="793"/>
      <c r="Z1042" s="793"/>
      <c r="AA1042" s="794"/>
    </row>
    <row r="1043" spans="2:27" ht="18.600000000000001" customHeight="1" thickBot="1" x14ac:dyDescent="0.3">
      <c r="B1043" s="821" t="s">
        <v>49</v>
      </c>
      <c r="C1043" s="834"/>
      <c r="D1043" s="834"/>
      <c r="E1043" s="834"/>
      <c r="F1043" s="834"/>
      <c r="G1043" s="834"/>
      <c r="H1043" s="835"/>
      <c r="I1043" s="835"/>
      <c r="J1043" s="834"/>
      <c r="K1043" s="834"/>
      <c r="L1043" s="834"/>
      <c r="M1043" s="834"/>
      <c r="N1043" s="834"/>
      <c r="O1043" s="834"/>
      <c r="P1043" s="623"/>
      <c r="Q1043" s="623"/>
      <c r="R1043" s="837" t="s">
        <v>50</v>
      </c>
      <c r="S1043" s="1021" t="s">
        <v>532</v>
      </c>
      <c r="T1043" s="839" t="s">
        <v>51</v>
      </c>
      <c r="U1043" s="840"/>
      <c r="V1043" s="841"/>
      <c r="W1043" s="842" t="s">
        <v>20</v>
      </c>
      <c r="X1043" s="844" t="s">
        <v>52</v>
      </c>
      <c r="Y1043" s="846" t="s">
        <v>53</v>
      </c>
      <c r="Z1043" s="847"/>
      <c r="AA1043" s="848"/>
    </row>
    <row r="1044" spans="2:27" ht="26.25" thickBot="1" x14ac:dyDescent="0.3">
      <c r="B1044" s="836"/>
      <c r="C1044" s="835"/>
      <c r="D1044" s="835"/>
      <c r="E1044" s="835"/>
      <c r="F1044" s="835"/>
      <c r="G1044" s="835"/>
      <c r="H1044" s="835"/>
      <c r="I1044" s="835"/>
      <c r="J1044" s="835"/>
      <c r="K1044" s="835"/>
      <c r="L1044" s="835"/>
      <c r="M1044" s="835"/>
      <c r="N1044" s="835"/>
      <c r="O1044" s="835"/>
      <c r="P1044" s="623"/>
      <c r="Q1044" s="623"/>
      <c r="R1044" s="838"/>
      <c r="S1044" s="1032"/>
      <c r="T1044" s="4" t="s">
        <v>54</v>
      </c>
      <c r="U1044" s="5" t="s">
        <v>55</v>
      </c>
      <c r="V1044" s="6" t="s">
        <v>56</v>
      </c>
      <c r="W1044" s="843"/>
      <c r="X1044" s="845"/>
      <c r="Y1044" s="7" t="s">
        <v>57</v>
      </c>
      <c r="Z1044" s="8" t="s">
        <v>21</v>
      </c>
      <c r="AA1044" s="9" t="s">
        <v>22</v>
      </c>
    </row>
    <row r="1045" spans="2:27" ht="18" customHeight="1" x14ac:dyDescent="0.25">
      <c r="B1045" s="10"/>
      <c r="C1045" s="1017" t="e" vm="28">
        <v>#VALUE!</v>
      </c>
      <c r="D1045" s="1017"/>
      <c r="E1045" s="1017"/>
      <c r="F1045" s="1017"/>
      <c r="G1045" s="1017"/>
      <c r="H1045" s="1017"/>
      <c r="I1045" s="1017" t="e" vm="29">
        <v>#VALUE!</v>
      </c>
      <c r="J1045" s="1017"/>
      <c r="K1045" s="1017"/>
      <c r="L1045" s="1017"/>
      <c r="M1045" s="1017"/>
      <c r="N1045" s="1017"/>
      <c r="O1045" s="12"/>
      <c r="P1045" s="629">
        <f>+H1042</f>
        <v>5.0199999999999996</v>
      </c>
      <c r="Q1045" s="17"/>
      <c r="R1045" s="412" t="s">
        <v>356</v>
      </c>
      <c r="S1045" s="626" t="s">
        <v>537</v>
      </c>
      <c r="T1045" s="20">
        <v>5.6</v>
      </c>
      <c r="U1045" s="20"/>
      <c r="V1045" s="430">
        <v>2.34</v>
      </c>
      <c r="W1045" s="14" t="str">
        <f>IF(COUNT(T1045:V1045)=1,"m",IF(COUNT(T1045:V1045)=2,"m2",IF(COUNT(T1045:V1045)=3,"m3","")))</f>
        <v>m2</v>
      </c>
      <c r="X1045" s="14">
        <f>IF(S1045="","",1)</f>
        <v>1</v>
      </c>
      <c r="Y1045" s="14" t="str">
        <f>IFERROR(IF(COUNT(T1045:V1045)=1,PRODUCT(T1045:V1045)*X1045,""),"")</f>
        <v/>
      </c>
      <c r="Z1045" s="14">
        <f>IFERROR(IF(COUNT(T1045:V1045)=2,PRODUCT(T1045:V1045)*X1045,""),"")</f>
        <v>13.103999999999999</v>
      </c>
      <c r="AA1045" s="15" t="str">
        <f>IFERROR(IF(COUNT(T1045:V1045)=3,PRODUCT(T1045:V1045)*X1045,""),"")</f>
        <v/>
      </c>
    </row>
    <row r="1046" spans="2:27" ht="18" x14ac:dyDescent="0.25">
      <c r="B1046" s="16"/>
      <c r="C1046" s="1018"/>
      <c r="D1046" s="1018"/>
      <c r="E1046" s="1018"/>
      <c r="F1046" s="1018"/>
      <c r="G1046" s="1018"/>
      <c r="H1046" s="1018"/>
      <c r="I1046" s="1018"/>
      <c r="J1046" s="1018"/>
      <c r="K1046" s="1018"/>
      <c r="L1046" s="1018"/>
      <c r="M1046" s="1018"/>
      <c r="N1046" s="1018"/>
      <c r="O1046" s="19"/>
      <c r="P1046" s="629">
        <f>+H1042</f>
        <v>5.0199999999999996</v>
      </c>
      <c r="Q1046" s="17"/>
      <c r="R1046" s="412" t="s">
        <v>356</v>
      </c>
      <c r="S1046" s="625" t="s">
        <v>551</v>
      </c>
      <c r="T1046" s="20">
        <v>1.62</v>
      </c>
      <c r="U1046" s="20">
        <v>1.52</v>
      </c>
      <c r="V1046" s="430"/>
      <c r="W1046" s="14" t="str">
        <f t="shared" ref="W1046:W1049" si="281">IF(COUNT(T1046:V1046)=1,"m",IF(COUNT(T1046:V1046)=2,"m2",IF(COUNT(T1046:V1046)=3,"m3","")))</f>
        <v>m2</v>
      </c>
      <c r="X1046" s="14">
        <f t="shared" ref="X1046:X1049" si="282">IF(S1046="","",1)</f>
        <v>1</v>
      </c>
      <c r="Y1046" s="14" t="str">
        <f t="shared" ref="Y1046:Y1048" si="283">IFERROR(IF(COUNT(T1046:V1046)=1,PRODUCT(T1046:V1046)*X1046,""),"")</f>
        <v/>
      </c>
      <c r="Z1046" s="14">
        <f t="shared" ref="Z1046:Z1048" si="284">IFERROR(IF(COUNT(T1046:V1046)=2,PRODUCT(T1046:V1046)*X1046,""),"")</f>
        <v>2.4624000000000001</v>
      </c>
      <c r="AA1046" s="15" t="str">
        <f t="shared" ref="AA1046:AA1072" si="285">IFERROR(IF(COUNT(T1046:V1046)=3,PRODUCT(T1046:V1046)*X1046,""),"")</f>
        <v/>
      </c>
    </row>
    <row r="1047" spans="2:27" ht="18" x14ac:dyDescent="0.25">
      <c r="B1047" s="16"/>
      <c r="C1047" s="1018"/>
      <c r="D1047" s="1018"/>
      <c r="E1047" s="1018"/>
      <c r="F1047" s="1018"/>
      <c r="G1047" s="1018"/>
      <c r="H1047" s="1018"/>
      <c r="I1047" s="1018"/>
      <c r="J1047" s="1018"/>
      <c r="K1047" s="1018"/>
      <c r="L1047" s="1018"/>
      <c r="M1047" s="1018"/>
      <c r="N1047" s="1018"/>
      <c r="O1047" s="19"/>
      <c r="P1047" s="629">
        <f>+H1042</f>
        <v>5.0199999999999996</v>
      </c>
      <c r="Q1047" s="17"/>
      <c r="R1047" s="412" t="s">
        <v>356</v>
      </c>
      <c r="S1047" s="625"/>
      <c r="T1047" s="20"/>
      <c r="U1047" s="20"/>
      <c r="V1047" s="430"/>
      <c r="W1047" s="14" t="str">
        <f t="shared" si="281"/>
        <v/>
      </c>
      <c r="X1047" s="14" t="str">
        <f t="shared" si="282"/>
        <v/>
      </c>
      <c r="Y1047" s="14" t="str">
        <f t="shared" si="283"/>
        <v/>
      </c>
      <c r="Z1047" s="14" t="str">
        <f t="shared" si="284"/>
        <v/>
      </c>
      <c r="AA1047" s="15" t="str">
        <f t="shared" si="285"/>
        <v/>
      </c>
    </row>
    <row r="1048" spans="2:27" ht="18" x14ac:dyDescent="0.25">
      <c r="B1048" s="16"/>
      <c r="C1048" s="1018"/>
      <c r="D1048" s="1018"/>
      <c r="E1048" s="1018"/>
      <c r="F1048" s="1018"/>
      <c r="G1048" s="1018"/>
      <c r="H1048" s="1018"/>
      <c r="I1048" s="1018"/>
      <c r="J1048" s="1018"/>
      <c r="K1048" s="1018"/>
      <c r="L1048" s="1018"/>
      <c r="M1048" s="1018"/>
      <c r="N1048" s="1018"/>
      <c r="O1048" s="19"/>
      <c r="P1048" s="629">
        <f>+H1042</f>
        <v>5.0199999999999996</v>
      </c>
      <c r="Q1048" s="17"/>
      <c r="R1048" s="412" t="s">
        <v>356</v>
      </c>
      <c r="S1048" s="625"/>
      <c r="T1048" s="20"/>
      <c r="U1048" s="20"/>
      <c r="V1048" s="430"/>
      <c r="W1048" s="14" t="str">
        <f t="shared" si="281"/>
        <v/>
      </c>
      <c r="X1048" s="14" t="str">
        <f t="shared" si="282"/>
        <v/>
      </c>
      <c r="Y1048" s="14" t="str">
        <f t="shared" si="283"/>
        <v/>
      </c>
      <c r="Z1048" s="14" t="str">
        <f t="shared" si="284"/>
        <v/>
      </c>
      <c r="AA1048" s="15" t="str">
        <f t="shared" si="285"/>
        <v/>
      </c>
    </row>
    <row r="1049" spans="2:27" ht="18" x14ac:dyDescent="0.25">
      <c r="B1049" s="16"/>
      <c r="C1049" s="1018"/>
      <c r="D1049" s="1018"/>
      <c r="E1049" s="1018"/>
      <c r="F1049" s="1018"/>
      <c r="G1049" s="1018"/>
      <c r="H1049" s="1018"/>
      <c r="I1049" s="1018"/>
      <c r="J1049" s="1018"/>
      <c r="K1049" s="1018"/>
      <c r="L1049" s="1018"/>
      <c r="M1049" s="1018"/>
      <c r="N1049" s="1018"/>
      <c r="O1049" s="19"/>
      <c r="P1049" s="629">
        <f>+H1042</f>
        <v>5.0199999999999996</v>
      </c>
      <c r="Q1049" s="17"/>
      <c r="R1049" s="412" t="s">
        <v>356</v>
      </c>
      <c r="S1049" s="625"/>
      <c r="T1049" s="20"/>
      <c r="U1049" s="20"/>
      <c r="V1049" s="430"/>
      <c r="W1049" s="14" t="str">
        <f t="shared" si="281"/>
        <v/>
      </c>
      <c r="X1049" s="14" t="str">
        <f t="shared" si="282"/>
        <v/>
      </c>
      <c r="Y1049" s="14"/>
      <c r="Z1049" s="14"/>
      <c r="AA1049" s="15" t="str">
        <f t="shared" si="285"/>
        <v/>
      </c>
    </row>
    <row r="1050" spans="2:27" ht="18" x14ac:dyDescent="0.25">
      <c r="B1050" s="22"/>
      <c r="C1050" s="1018"/>
      <c r="D1050" s="1018"/>
      <c r="E1050" s="1018"/>
      <c r="F1050" s="1018"/>
      <c r="G1050" s="1018"/>
      <c r="H1050" s="1018"/>
      <c r="I1050" s="1018"/>
      <c r="J1050" s="1018"/>
      <c r="K1050" s="1018"/>
      <c r="L1050" s="1018"/>
      <c r="M1050" s="1018"/>
      <c r="N1050" s="1018"/>
      <c r="O1050" s="19"/>
      <c r="P1050" s="629">
        <f>+H1042</f>
        <v>5.0199999999999996</v>
      </c>
      <c r="Q1050" s="17"/>
      <c r="R1050" s="412" t="s">
        <v>356</v>
      </c>
      <c r="S1050" s="625"/>
      <c r="T1050" s="20"/>
      <c r="U1050" s="20"/>
      <c r="V1050" s="430"/>
      <c r="W1050" s="14" t="str">
        <f t="shared" ref="W1050" si="286">IF(COUNT(T1050:V1050)=1,"m",IF(COUNT(T1050:V1050)=2,"m2",IF(COUNT(T1050:V1050)=3,"m3","")))</f>
        <v/>
      </c>
      <c r="X1050" s="14" t="str">
        <f t="shared" ref="X1050:X1061" si="287">IF(S1050="","",1)</f>
        <v/>
      </c>
      <c r="Y1050" s="14" t="str">
        <f t="shared" ref="Y1050:Y1061" si="288">IFERROR(IF(COUNT(T1050:V1050)=1,PRODUCT(T1050:V1050)*X1050,""),"")</f>
        <v/>
      </c>
      <c r="Z1050" s="14" t="str">
        <f t="shared" ref="Z1050:Z1061" si="289">IFERROR(IF(COUNT(T1050:V1050)=2,PRODUCT(T1050:V1050)*X1050,""),"")</f>
        <v/>
      </c>
      <c r="AA1050" s="15" t="str">
        <f t="shared" si="285"/>
        <v/>
      </c>
    </row>
    <row r="1051" spans="2:27" ht="18" x14ac:dyDescent="0.25">
      <c r="B1051" s="16"/>
      <c r="C1051" s="1018"/>
      <c r="D1051" s="1018"/>
      <c r="E1051" s="1018"/>
      <c r="F1051" s="1018"/>
      <c r="G1051" s="1018"/>
      <c r="H1051" s="1018"/>
      <c r="I1051" s="1018"/>
      <c r="J1051" s="1018"/>
      <c r="K1051" s="1018"/>
      <c r="L1051" s="1018"/>
      <c r="M1051" s="1018"/>
      <c r="N1051" s="1018"/>
      <c r="O1051" s="19"/>
      <c r="P1051" s="629">
        <f>+H1042</f>
        <v>5.0199999999999996</v>
      </c>
      <c r="Q1051" s="17"/>
      <c r="R1051" s="412" t="s">
        <v>356</v>
      </c>
      <c r="S1051" s="625"/>
      <c r="T1051" s="20"/>
      <c r="U1051" s="20"/>
      <c r="V1051" s="430"/>
      <c r="W1051" s="14" t="str">
        <f t="shared" ref="W1051:W1072" si="290">IF(COUNT(T1051:V1051)=1,"m",IF(COUNT(T1051:V1051)=2,"m2",IF(COUNT(T1051:V1051)=3,"m3","")))</f>
        <v/>
      </c>
      <c r="X1051" s="14" t="str">
        <f t="shared" ref="X1051" si="291">IF(S1051="","",1)</f>
        <v/>
      </c>
      <c r="Y1051" s="14" t="str">
        <f t="shared" ref="Y1051" si="292">IFERROR(IF(COUNT(T1051:V1051)=1,PRODUCT(T1051:V1051)*X1051,""),"")</f>
        <v/>
      </c>
      <c r="Z1051" s="14" t="str">
        <f t="shared" ref="Z1051" si="293">IFERROR(IF(COUNT(T1051:V1051)=2,PRODUCT(T1051:V1051)*X1051,""),"")</f>
        <v/>
      </c>
      <c r="AA1051" s="15" t="str">
        <f t="shared" si="285"/>
        <v/>
      </c>
    </row>
    <row r="1052" spans="2:27" ht="18" x14ac:dyDescent="0.25">
      <c r="B1052" s="16"/>
      <c r="C1052" s="1018"/>
      <c r="D1052" s="1018"/>
      <c r="E1052" s="1018"/>
      <c r="F1052" s="1018"/>
      <c r="G1052" s="1018"/>
      <c r="H1052" s="1018"/>
      <c r="I1052" s="1018"/>
      <c r="J1052" s="1018"/>
      <c r="K1052" s="1018"/>
      <c r="L1052" s="1018"/>
      <c r="M1052" s="1018"/>
      <c r="N1052" s="1018"/>
      <c r="O1052" s="19"/>
      <c r="P1052" s="629">
        <f>+H1042</f>
        <v>5.0199999999999996</v>
      </c>
      <c r="Q1052" s="17"/>
      <c r="R1052" s="412" t="s">
        <v>356</v>
      </c>
      <c r="S1052" s="625"/>
      <c r="T1052" s="20"/>
      <c r="U1052" s="20"/>
      <c r="V1052" s="430"/>
      <c r="W1052" s="14" t="str">
        <f t="shared" si="290"/>
        <v/>
      </c>
      <c r="X1052" s="14" t="str">
        <f t="shared" si="287"/>
        <v/>
      </c>
      <c r="Y1052" s="14" t="str">
        <f t="shared" si="288"/>
        <v/>
      </c>
      <c r="Z1052" s="14" t="str">
        <f t="shared" si="289"/>
        <v/>
      </c>
      <c r="AA1052" s="15" t="str">
        <f t="shared" si="285"/>
        <v/>
      </c>
    </row>
    <row r="1053" spans="2:27" ht="18" x14ac:dyDescent="0.25">
      <c r="B1053" s="16"/>
      <c r="C1053" s="1018"/>
      <c r="D1053" s="1018"/>
      <c r="E1053" s="1018"/>
      <c r="F1053" s="1018"/>
      <c r="G1053" s="1018"/>
      <c r="H1053" s="1018"/>
      <c r="I1053" s="1018"/>
      <c r="J1053" s="1018"/>
      <c r="K1053" s="1018"/>
      <c r="L1053" s="1018"/>
      <c r="M1053" s="1018"/>
      <c r="N1053" s="1018"/>
      <c r="O1053" s="19"/>
      <c r="P1053" s="629">
        <f>+H1042</f>
        <v>5.0199999999999996</v>
      </c>
      <c r="Q1053" s="17"/>
      <c r="R1053" s="412" t="s">
        <v>356</v>
      </c>
      <c r="S1053" s="625"/>
      <c r="T1053" s="20"/>
      <c r="U1053" s="20"/>
      <c r="V1053" s="430"/>
      <c r="W1053" s="14" t="str">
        <f t="shared" si="290"/>
        <v/>
      </c>
      <c r="X1053" s="14" t="str">
        <f t="shared" ref="X1053" si="294">IF(S1053="","",1)</f>
        <v/>
      </c>
      <c r="Y1053" s="14" t="str">
        <f t="shared" ref="Y1053" si="295">IFERROR(IF(COUNT(T1053:V1053)=1,PRODUCT(T1053:V1053)*X1053,""),"")</f>
        <v/>
      </c>
      <c r="Z1053" s="14" t="str">
        <f t="shared" ref="Z1053" si="296">IFERROR(IF(COUNT(T1053:V1053)=2,PRODUCT(T1053:V1053)*X1053,""),"")</f>
        <v/>
      </c>
      <c r="AA1053" s="15" t="str">
        <f t="shared" si="285"/>
        <v/>
      </c>
    </row>
    <row r="1054" spans="2:27" ht="18" x14ac:dyDescent="0.25">
      <c r="B1054" s="16"/>
      <c r="C1054" s="1018"/>
      <c r="D1054" s="1018"/>
      <c r="E1054" s="1018"/>
      <c r="F1054" s="1018"/>
      <c r="G1054" s="1018"/>
      <c r="H1054" s="1018"/>
      <c r="I1054" s="1018"/>
      <c r="J1054" s="1018"/>
      <c r="K1054" s="1018"/>
      <c r="L1054" s="1018"/>
      <c r="M1054" s="1018"/>
      <c r="N1054" s="1018"/>
      <c r="O1054" s="19"/>
      <c r="P1054" s="629">
        <f>+H1042</f>
        <v>5.0199999999999996</v>
      </c>
      <c r="Q1054" s="17"/>
      <c r="R1054" s="412" t="s">
        <v>356</v>
      </c>
      <c r="S1054" s="625"/>
      <c r="T1054" s="20"/>
      <c r="U1054" s="20"/>
      <c r="V1054" s="430"/>
      <c r="W1054" s="14" t="str">
        <f t="shared" si="290"/>
        <v/>
      </c>
      <c r="X1054" s="14" t="str">
        <f t="shared" ref="X1054" si="297">IF(S1054="","",1)</f>
        <v/>
      </c>
      <c r="Y1054" s="14" t="str">
        <f t="shared" ref="Y1054" si="298">IFERROR(IF(COUNT(T1054:V1054)=1,PRODUCT(T1054:V1054)*X1054,""),"")</f>
        <v/>
      </c>
      <c r="Z1054" s="14" t="str">
        <f t="shared" ref="Z1054" si="299">IFERROR(IF(COUNT(T1054:V1054)=2,PRODUCT(T1054:V1054)*X1054,""),"")</f>
        <v/>
      </c>
      <c r="AA1054" s="15" t="str">
        <f t="shared" si="285"/>
        <v/>
      </c>
    </row>
    <row r="1055" spans="2:27" ht="18" x14ac:dyDescent="0.25">
      <c r="B1055" s="16"/>
      <c r="C1055" s="1018"/>
      <c r="D1055" s="1018"/>
      <c r="E1055" s="1018"/>
      <c r="F1055" s="1018"/>
      <c r="G1055" s="1018"/>
      <c r="H1055" s="1018"/>
      <c r="I1055" s="1018"/>
      <c r="J1055" s="1018"/>
      <c r="K1055" s="1018"/>
      <c r="L1055" s="1018"/>
      <c r="M1055" s="1018"/>
      <c r="N1055" s="1018"/>
      <c r="O1055" s="19"/>
      <c r="P1055" s="629">
        <f>+H1052</f>
        <v>0</v>
      </c>
      <c r="Q1055" s="17"/>
      <c r="R1055" s="412" t="s">
        <v>356</v>
      </c>
      <c r="S1055" s="625"/>
      <c r="T1055" s="14"/>
      <c r="U1055" s="14"/>
      <c r="V1055" s="14"/>
      <c r="W1055" s="14" t="str">
        <f>IF(COUNT(T1055:V1055)=1,"m",IF(COUNT(T1055:V1055)=2,"m2",IF(COUNT(T1055:V1055)=3,"m3","")))</f>
        <v/>
      </c>
      <c r="X1055" s="14" t="str">
        <f>IF(S1055="","",1)</f>
        <v/>
      </c>
      <c r="Y1055" s="14" t="str">
        <f>IFERROR(IF(COUNT(T1055:V1055)=1,PRODUCT(T1055:V1055)*X1055,""),"")</f>
        <v/>
      </c>
      <c r="Z1055" s="14" t="str">
        <f>IFERROR(IF(COUNT(T1055:V1055)=2,PRODUCT(T1055:V1055)*X1055,""),"")</f>
        <v/>
      </c>
      <c r="AA1055" s="15" t="str">
        <f>IFERROR(IF(COUNT(T1055:V1055)=3,PRODUCT(T1055:V1055)*X1055,""),"")</f>
        <v/>
      </c>
    </row>
    <row r="1056" spans="2:27" ht="18" x14ac:dyDescent="0.25">
      <c r="B1056" s="16"/>
      <c r="C1056" s="1018"/>
      <c r="D1056" s="1018"/>
      <c r="E1056" s="1018"/>
      <c r="F1056" s="1018"/>
      <c r="G1056" s="1018"/>
      <c r="H1056" s="1018"/>
      <c r="I1056" s="1018"/>
      <c r="J1056" s="1018"/>
      <c r="K1056" s="1018"/>
      <c r="L1056" s="1018"/>
      <c r="M1056" s="1018"/>
      <c r="N1056" s="1018"/>
      <c r="O1056" s="19"/>
      <c r="P1056" s="629">
        <f>+H1052</f>
        <v>0</v>
      </c>
      <c r="Q1056" s="17"/>
      <c r="R1056" s="412" t="s">
        <v>356</v>
      </c>
      <c r="S1056" s="625"/>
      <c r="T1056" s="20"/>
      <c r="U1056" s="20"/>
      <c r="V1056" s="430"/>
      <c r="W1056" s="14" t="str">
        <f t="shared" ref="W1056:W1058" si="300">IF(COUNT(T1056:V1056)=1,"m",IF(COUNT(T1056:V1056)=2,"m2",IF(COUNT(T1056:V1056)=3,"m3","")))</f>
        <v/>
      </c>
      <c r="X1056" s="14" t="str">
        <f t="shared" ref="X1056:X1057" si="301">IF(S1056="","",1)</f>
        <v/>
      </c>
      <c r="Y1056" s="14" t="str">
        <f t="shared" ref="Y1056:Y1058" si="302">IFERROR(IF(COUNT(T1056:V1056)=1,PRODUCT(T1056:V1056)*X1056,""),"")</f>
        <v/>
      </c>
      <c r="Z1056" s="14" t="str">
        <f t="shared" ref="Z1056:Z1058" si="303">IFERROR(IF(COUNT(T1056:V1056)=2,PRODUCT(T1056:V1056)*X1056,""),"")</f>
        <v/>
      </c>
      <c r="AA1056" s="15" t="str">
        <f t="shared" ref="AA1056:AA1058" si="304">IFERROR(IF(COUNT(T1056:V1056)=3,PRODUCT(T1056:V1056)*X1056,""),"")</f>
        <v/>
      </c>
    </row>
    <row r="1057" spans="2:27" ht="18" x14ac:dyDescent="0.25">
      <c r="B1057" s="16"/>
      <c r="C1057" s="1018"/>
      <c r="D1057" s="1018"/>
      <c r="E1057" s="1018"/>
      <c r="F1057" s="1018"/>
      <c r="G1057" s="1018"/>
      <c r="H1057" s="1018"/>
      <c r="I1057" s="1018"/>
      <c r="J1057" s="1018"/>
      <c r="K1057" s="1018"/>
      <c r="L1057" s="1018"/>
      <c r="M1057" s="1018"/>
      <c r="N1057" s="1018"/>
      <c r="O1057" s="19"/>
      <c r="P1057" s="629">
        <f>+H1052</f>
        <v>0</v>
      </c>
      <c r="Q1057" s="17"/>
      <c r="R1057" s="412" t="s">
        <v>356</v>
      </c>
      <c r="S1057" s="625"/>
      <c r="T1057" s="20"/>
      <c r="U1057" s="20"/>
      <c r="V1057" s="430"/>
      <c r="W1057" s="14" t="str">
        <f t="shared" si="300"/>
        <v/>
      </c>
      <c r="X1057" s="14" t="str">
        <f t="shared" si="301"/>
        <v/>
      </c>
      <c r="Y1057" s="14" t="str">
        <f t="shared" si="302"/>
        <v/>
      </c>
      <c r="Z1057" s="14" t="str">
        <f t="shared" si="303"/>
        <v/>
      </c>
      <c r="AA1057" s="15" t="str">
        <f t="shared" si="304"/>
        <v/>
      </c>
    </row>
    <row r="1058" spans="2:27" ht="18" x14ac:dyDescent="0.25">
      <c r="B1058" s="16"/>
      <c r="C1058" s="1018"/>
      <c r="D1058" s="1018"/>
      <c r="E1058" s="1018"/>
      <c r="F1058" s="1018"/>
      <c r="G1058" s="1018"/>
      <c r="H1058" s="1018"/>
      <c r="I1058" s="1018"/>
      <c r="J1058" s="1018"/>
      <c r="K1058" s="1018"/>
      <c r="L1058" s="1018"/>
      <c r="M1058" s="1018"/>
      <c r="N1058" s="1018"/>
      <c r="O1058" s="19"/>
      <c r="P1058" s="629">
        <f>+H1052</f>
        <v>0</v>
      </c>
      <c r="Q1058" s="17"/>
      <c r="R1058" s="412" t="s">
        <v>356</v>
      </c>
      <c r="S1058" s="656"/>
      <c r="T1058" s="20"/>
      <c r="U1058" s="20"/>
      <c r="V1058" s="430"/>
      <c r="W1058" s="14" t="str">
        <f t="shared" si="300"/>
        <v/>
      </c>
      <c r="X1058" s="14">
        <v>-1</v>
      </c>
      <c r="Y1058" s="14" t="str">
        <f t="shared" si="302"/>
        <v/>
      </c>
      <c r="Z1058" s="14" t="str">
        <f t="shared" si="303"/>
        <v/>
      </c>
      <c r="AA1058" s="15" t="str">
        <f t="shared" si="304"/>
        <v/>
      </c>
    </row>
    <row r="1059" spans="2:27" ht="18" x14ac:dyDescent="0.25">
      <c r="B1059" s="16"/>
      <c r="C1059" s="1018"/>
      <c r="D1059" s="1018"/>
      <c r="E1059" s="1018"/>
      <c r="F1059" s="1018"/>
      <c r="G1059" s="1018"/>
      <c r="H1059" s="1018"/>
      <c r="I1059" s="1018"/>
      <c r="J1059" s="1018"/>
      <c r="K1059" s="1018"/>
      <c r="L1059" s="1018"/>
      <c r="M1059" s="1018"/>
      <c r="N1059" s="1018"/>
      <c r="O1059" s="19"/>
      <c r="P1059" s="629">
        <f>+H1043</f>
        <v>0</v>
      </c>
      <c r="Q1059" s="17"/>
      <c r="R1059" s="412"/>
      <c r="S1059" s="625"/>
      <c r="T1059" s="20"/>
      <c r="U1059" s="20"/>
      <c r="V1059" s="430"/>
      <c r="W1059" s="14" t="str">
        <f t="shared" si="290"/>
        <v/>
      </c>
      <c r="X1059" s="14" t="str">
        <f t="shared" ref="X1059" si="305">IF(S1059="","",1)</f>
        <v/>
      </c>
      <c r="Y1059" s="14" t="str">
        <f t="shared" ref="Y1059" si="306">IFERROR(IF(COUNT(T1059:V1059)=1,PRODUCT(T1059:V1059)*X1059,""),"")</f>
        <v/>
      </c>
      <c r="Z1059" s="14" t="str">
        <f t="shared" ref="Z1059" si="307">IFERROR(IF(COUNT(T1059:V1059)=2,PRODUCT(T1059:V1059)*X1059,""),"")</f>
        <v/>
      </c>
      <c r="AA1059" s="15" t="str">
        <f t="shared" ref="AA1059" si="308">IFERROR(IF(COUNT(T1059:V1059)=3,PRODUCT(T1059:V1059)*X1059,""),"")</f>
        <v/>
      </c>
    </row>
    <row r="1060" spans="2:27" ht="18" x14ac:dyDescent="0.25">
      <c r="B1060" s="16"/>
      <c r="C1060" s="1018"/>
      <c r="D1060" s="1018"/>
      <c r="E1060" s="1018"/>
      <c r="F1060" s="1018"/>
      <c r="G1060" s="1018"/>
      <c r="H1060" s="1018"/>
      <c r="I1060" s="1018"/>
      <c r="J1060" s="1018"/>
      <c r="K1060" s="1018"/>
      <c r="L1060" s="1018"/>
      <c r="M1060" s="1018"/>
      <c r="N1060" s="1018"/>
      <c r="O1060" s="19"/>
      <c r="P1060" s="629">
        <f>+H1042</f>
        <v>5.0199999999999996</v>
      </c>
      <c r="Q1060" s="17"/>
      <c r="R1060" s="412"/>
      <c r="S1060" s="625"/>
      <c r="T1060" s="20"/>
      <c r="U1060" s="20"/>
      <c r="V1060" s="430"/>
      <c r="W1060" s="14" t="str">
        <f t="shared" si="290"/>
        <v/>
      </c>
      <c r="X1060" s="14" t="str">
        <f t="shared" si="287"/>
        <v/>
      </c>
      <c r="Y1060" s="14" t="str">
        <f t="shared" si="288"/>
        <v/>
      </c>
      <c r="Z1060" s="14" t="str">
        <f t="shared" si="289"/>
        <v/>
      </c>
      <c r="AA1060" s="15" t="str">
        <f t="shared" si="285"/>
        <v/>
      </c>
    </row>
    <row r="1061" spans="2:27" ht="18" x14ac:dyDescent="0.25">
      <c r="B1061" s="16"/>
      <c r="C1061" s="1018"/>
      <c r="D1061" s="1018"/>
      <c r="E1061" s="1018"/>
      <c r="F1061" s="1018"/>
      <c r="G1061" s="1018"/>
      <c r="H1061" s="1018"/>
      <c r="I1061" s="1018"/>
      <c r="J1061" s="1018"/>
      <c r="K1061" s="1018"/>
      <c r="L1061" s="1018"/>
      <c r="M1061" s="1018"/>
      <c r="N1061" s="1018"/>
      <c r="O1061" s="19"/>
      <c r="P1061" s="629">
        <f>+H1042</f>
        <v>5.0199999999999996</v>
      </c>
      <c r="Q1061" s="17"/>
      <c r="R1061" s="412" t="s">
        <v>361</v>
      </c>
      <c r="S1061" s="625"/>
      <c r="T1061" s="20"/>
      <c r="U1061" s="20"/>
      <c r="V1061" s="430"/>
      <c r="W1061" s="14" t="str">
        <f t="shared" si="290"/>
        <v/>
      </c>
      <c r="X1061" s="14" t="str">
        <f t="shared" si="287"/>
        <v/>
      </c>
      <c r="Y1061" s="14" t="str">
        <f t="shared" si="288"/>
        <v/>
      </c>
      <c r="Z1061" s="14" t="str">
        <f t="shared" si="289"/>
        <v/>
      </c>
      <c r="AA1061" s="15" t="str">
        <f t="shared" si="285"/>
        <v/>
      </c>
    </row>
    <row r="1062" spans="2:27" ht="18" x14ac:dyDescent="0.25">
      <c r="B1062" s="16"/>
      <c r="C1062" s="1018"/>
      <c r="D1062" s="1018"/>
      <c r="E1062" s="1018"/>
      <c r="F1062" s="1018"/>
      <c r="G1062" s="1018"/>
      <c r="H1062" s="1018"/>
      <c r="I1062" s="1018"/>
      <c r="J1062" s="1018"/>
      <c r="K1062" s="1018"/>
      <c r="L1062" s="1018"/>
      <c r="M1062" s="1018"/>
      <c r="N1062" s="1018"/>
      <c r="O1062" s="19"/>
      <c r="P1062" s="629">
        <f>+H1042</f>
        <v>5.0199999999999996</v>
      </c>
      <c r="Q1062" s="17"/>
      <c r="R1062" s="412" t="s">
        <v>361</v>
      </c>
      <c r="S1062" s="625"/>
      <c r="T1062" s="20"/>
      <c r="U1062" s="20"/>
      <c r="V1062" s="430"/>
      <c r="W1062" s="14" t="str">
        <f t="shared" si="290"/>
        <v/>
      </c>
      <c r="X1062" s="14"/>
      <c r="Y1062" s="14"/>
      <c r="Z1062" s="14"/>
      <c r="AA1062" s="15" t="str">
        <f t="shared" si="285"/>
        <v/>
      </c>
    </row>
    <row r="1063" spans="2:27" ht="18" x14ac:dyDescent="0.25">
      <c r="B1063" s="16"/>
      <c r="C1063" s="1018"/>
      <c r="D1063" s="1018"/>
      <c r="E1063" s="1018"/>
      <c r="F1063" s="1018"/>
      <c r="G1063" s="1018"/>
      <c r="H1063" s="1018"/>
      <c r="I1063" s="1018"/>
      <c r="J1063" s="1018"/>
      <c r="K1063" s="1018"/>
      <c r="L1063" s="1018"/>
      <c r="M1063" s="1018"/>
      <c r="N1063" s="1018"/>
      <c r="O1063" s="19"/>
      <c r="P1063" s="629">
        <f>+H1042</f>
        <v>5.0199999999999996</v>
      </c>
      <c r="Q1063" s="17"/>
      <c r="R1063" s="412" t="s">
        <v>361</v>
      </c>
      <c r="S1063" s="625"/>
      <c r="T1063" s="20"/>
      <c r="U1063" s="20"/>
      <c r="V1063" s="430"/>
      <c r="W1063" s="14" t="str">
        <f t="shared" si="290"/>
        <v/>
      </c>
      <c r="X1063" s="14" t="str">
        <f t="shared" ref="X1063:X1072" si="309">IF(S1063="","",1)</f>
        <v/>
      </c>
      <c r="Y1063" s="14" t="str">
        <f t="shared" ref="Y1063:Y1072" si="310">IFERROR(IF(COUNT(T1063:V1063)=1,PRODUCT(T1063:V1063)*X1063,""),"")</f>
        <v/>
      </c>
      <c r="Z1063" s="14" t="str">
        <f t="shared" ref="Z1063:Z1072" si="311">IFERROR(IF(COUNT(T1063:V1063)=2,PRODUCT(T1063:V1063)*X1063,""),"")</f>
        <v/>
      </c>
      <c r="AA1063" s="15" t="str">
        <f t="shared" si="285"/>
        <v/>
      </c>
    </row>
    <row r="1064" spans="2:27" ht="18" x14ac:dyDescent="0.25">
      <c r="B1064" s="16"/>
      <c r="C1064" s="1018"/>
      <c r="D1064" s="1018"/>
      <c r="E1064" s="1018"/>
      <c r="F1064" s="1018"/>
      <c r="G1064" s="1018"/>
      <c r="H1064" s="1018"/>
      <c r="I1064" s="1018"/>
      <c r="J1064" s="1018"/>
      <c r="K1064" s="1018"/>
      <c r="L1064" s="1018"/>
      <c r="M1064" s="1018"/>
      <c r="N1064" s="1018"/>
      <c r="O1064" s="19"/>
      <c r="P1064" s="629">
        <f>+H1042</f>
        <v>5.0199999999999996</v>
      </c>
      <c r="Q1064" s="17"/>
      <c r="R1064" s="412" t="s">
        <v>361</v>
      </c>
      <c r="S1064" s="626"/>
      <c r="T1064" s="20"/>
      <c r="U1064" s="20"/>
      <c r="V1064" s="430"/>
      <c r="W1064" s="14" t="str">
        <f t="shared" si="290"/>
        <v/>
      </c>
      <c r="X1064" s="14" t="str">
        <f t="shared" si="309"/>
        <v/>
      </c>
      <c r="Y1064" s="14" t="str">
        <f t="shared" si="310"/>
        <v/>
      </c>
      <c r="Z1064" s="14" t="str">
        <f t="shared" si="311"/>
        <v/>
      </c>
      <c r="AA1064" s="15" t="str">
        <f t="shared" si="285"/>
        <v/>
      </c>
    </row>
    <row r="1065" spans="2:27" ht="18" x14ac:dyDescent="0.25">
      <c r="B1065" s="16"/>
      <c r="C1065" s="1018"/>
      <c r="D1065" s="1018"/>
      <c r="E1065" s="1018"/>
      <c r="F1065" s="1018"/>
      <c r="G1065" s="1018"/>
      <c r="H1065" s="1018"/>
      <c r="I1065" s="1018"/>
      <c r="J1065" s="1018"/>
      <c r="K1065" s="1018"/>
      <c r="L1065" s="1018"/>
      <c r="M1065" s="1018"/>
      <c r="N1065" s="1018"/>
      <c r="O1065" s="19"/>
      <c r="P1065" s="629">
        <f>+H1042</f>
        <v>5.0199999999999996</v>
      </c>
      <c r="Q1065" s="17"/>
      <c r="R1065" s="412" t="s">
        <v>361</v>
      </c>
      <c r="S1065" s="626"/>
      <c r="T1065" s="20"/>
      <c r="U1065" s="20"/>
      <c r="V1065" s="430"/>
      <c r="W1065" s="14" t="str">
        <f t="shared" si="290"/>
        <v/>
      </c>
      <c r="X1065" s="14" t="str">
        <f t="shared" si="309"/>
        <v/>
      </c>
      <c r="Y1065" s="14" t="str">
        <f t="shared" si="310"/>
        <v/>
      </c>
      <c r="Z1065" s="14" t="str">
        <f t="shared" si="311"/>
        <v/>
      </c>
      <c r="AA1065" s="15" t="str">
        <f t="shared" si="285"/>
        <v/>
      </c>
    </row>
    <row r="1066" spans="2:27" ht="18" x14ac:dyDescent="0.25">
      <c r="B1066" s="16"/>
      <c r="C1066" s="1018"/>
      <c r="D1066" s="1018"/>
      <c r="E1066" s="1018"/>
      <c r="F1066" s="1018"/>
      <c r="G1066" s="1018"/>
      <c r="H1066" s="1018"/>
      <c r="I1066" s="1018"/>
      <c r="J1066" s="1018"/>
      <c r="K1066" s="1018"/>
      <c r="L1066" s="1018"/>
      <c r="M1066" s="1018"/>
      <c r="N1066" s="1018"/>
      <c r="O1066" s="19"/>
      <c r="P1066" s="629">
        <f>+H1042</f>
        <v>5.0199999999999996</v>
      </c>
      <c r="Q1066" s="17"/>
      <c r="R1066" s="412" t="s">
        <v>361</v>
      </c>
      <c r="S1066" s="626"/>
      <c r="T1066" s="20"/>
      <c r="U1066" s="20"/>
      <c r="V1066" s="20"/>
      <c r="W1066" s="14" t="str">
        <f t="shared" si="290"/>
        <v/>
      </c>
      <c r="X1066" s="14" t="str">
        <f t="shared" si="309"/>
        <v/>
      </c>
      <c r="Y1066" s="14" t="str">
        <f t="shared" si="310"/>
        <v/>
      </c>
      <c r="Z1066" s="14" t="str">
        <f t="shared" si="311"/>
        <v/>
      </c>
      <c r="AA1066" s="15" t="str">
        <f t="shared" si="285"/>
        <v/>
      </c>
    </row>
    <row r="1067" spans="2:27" ht="18" x14ac:dyDescent="0.25">
      <c r="B1067" s="735"/>
      <c r="C1067" s="1018"/>
      <c r="D1067" s="1018"/>
      <c r="E1067" s="1018"/>
      <c r="F1067" s="1018"/>
      <c r="G1067" s="1018"/>
      <c r="H1067" s="1018"/>
      <c r="I1067" s="1018"/>
      <c r="J1067" s="1018"/>
      <c r="K1067" s="1018"/>
      <c r="L1067" s="1018"/>
      <c r="M1067" s="1018"/>
      <c r="N1067" s="1018"/>
      <c r="O1067" s="736"/>
      <c r="P1067" s="629">
        <f>+H1042</f>
        <v>5.0199999999999996</v>
      </c>
      <c r="Q1067" s="17"/>
      <c r="R1067" s="412" t="s">
        <v>361</v>
      </c>
      <c r="S1067" s="626"/>
      <c r="T1067" s="20"/>
      <c r="U1067" s="20"/>
      <c r="V1067" s="430"/>
      <c r="W1067" s="14" t="str">
        <f t="shared" si="290"/>
        <v/>
      </c>
      <c r="X1067" s="14" t="str">
        <f t="shared" si="309"/>
        <v/>
      </c>
      <c r="Y1067" s="14" t="str">
        <f t="shared" si="310"/>
        <v/>
      </c>
      <c r="Z1067" s="14" t="str">
        <f t="shared" si="311"/>
        <v/>
      </c>
      <c r="AA1067" s="15" t="str">
        <f t="shared" si="285"/>
        <v/>
      </c>
    </row>
    <row r="1068" spans="2:27" ht="18" x14ac:dyDescent="0.25">
      <c r="B1068" s="731"/>
      <c r="C1068" s="1018"/>
      <c r="D1068" s="1018"/>
      <c r="E1068" s="1018"/>
      <c r="F1068" s="1018"/>
      <c r="G1068" s="1018"/>
      <c r="H1068" s="1018"/>
      <c r="I1068" s="1018"/>
      <c r="J1068" s="1018"/>
      <c r="K1068" s="1018"/>
      <c r="L1068" s="1018"/>
      <c r="M1068" s="1018"/>
      <c r="N1068" s="1018"/>
      <c r="O1068" s="732"/>
      <c r="P1068" s="629">
        <f>+H1042</f>
        <v>5.0199999999999996</v>
      </c>
      <c r="Q1068" s="17"/>
      <c r="R1068" s="412"/>
      <c r="S1068" s="626"/>
      <c r="T1068" s="20"/>
      <c r="U1068" s="20"/>
      <c r="V1068" s="430"/>
      <c r="W1068" s="14" t="str">
        <f t="shared" si="290"/>
        <v/>
      </c>
      <c r="X1068" s="14" t="str">
        <f t="shared" si="309"/>
        <v/>
      </c>
      <c r="Y1068" s="14" t="str">
        <f t="shared" si="310"/>
        <v/>
      </c>
      <c r="Z1068" s="14" t="str">
        <f t="shared" si="311"/>
        <v/>
      </c>
      <c r="AA1068" s="15" t="str">
        <f t="shared" si="285"/>
        <v/>
      </c>
    </row>
    <row r="1069" spans="2:27" ht="18" x14ac:dyDescent="0.25">
      <c r="B1069" s="731"/>
      <c r="C1069" s="1018"/>
      <c r="D1069" s="1018"/>
      <c r="E1069" s="1018"/>
      <c r="F1069" s="1018"/>
      <c r="G1069" s="1018"/>
      <c r="H1069" s="1018"/>
      <c r="I1069" s="1018"/>
      <c r="J1069" s="1018"/>
      <c r="K1069" s="1018"/>
      <c r="L1069" s="1018"/>
      <c r="M1069" s="1018"/>
      <c r="N1069" s="1018"/>
      <c r="O1069" s="732"/>
      <c r="P1069" s="629">
        <f>+H1042</f>
        <v>5.0199999999999996</v>
      </c>
      <c r="Q1069" s="17"/>
      <c r="R1069" s="412" t="s">
        <v>362</v>
      </c>
      <c r="S1069" s="626"/>
      <c r="T1069" s="20"/>
      <c r="U1069" s="20"/>
      <c r="V1069" s="430"/>
      <c r="W1069" s="14" t="str">
        <f t="shared" si="290"/>
        <v/>
      </c>
      <c r="X1069" s="14" t="str">
        <f t="shared" si="309"/>
        <v/>
      </c>
      <c r="Y1069" s="14" t="str">
        <f t="shared" si="310"/>
        <v/>
      </c>
      <c r="Z1069" s="14" t="str">
        <f t="shared" si="311"/>
        <v/>
      </c>
      <c r="AA1069" s="15" t="str">
        <f t="shared" si="285"/>
        <v/>
      </c>
    </row>
    <row r="1070" spans="2:27" ht="18" x14ac:dyDescent="0.25">
      <c r="B1070" s="731"/>
      <c r="C1070" s="1018"/>
      <c r="D1070" s="1018"/>
      <c r="E1070" s="1018"/>
      <c r="F1070" s="1018"/>
      <c r="G1070" s="1018"/>
      <c r="H1070" s="1018"/>
      <c r="I1070" s="1018"/>
      <c r="J1070" s="1018"/>
      <c r="K1070" s="1018"/>
      <c r="L1070" s="1018"/>
      <c r="M1070" s="1018"/>
      <c r="N1070" s="1018"/>
      <c r="O1070" s="732"/>
      <c r="P1070" s="629">
        <f>+H1042</f>
        <v>5.0199999999999996</v>
      </c>
      <c r="Q1070" s="17"/>
      <c r="R1070" s="412" t="s">
        <v>362</v>
      </c>
      <c r="S1070" s="626"/>
      <c r="T1070" s="20"/>
      <c r="U1070" s="20"/>
      <c r="V1070" s="430"/>
      <c r="W1070" s="14" t="str">
        <f t="shared" si="290"/>
        <v/>
      </c>
      <c r="X1070" s="14" t="str">
        <f t="shared" si="309"/>
        <v/>
      </c>
      <c r="Y1070" s="14" t="str">
        <f t="shared" si="310"/>
        <v/>
      </c>
      <c r="Z1070" s="14" t="str">
        <f t="shared" si="311"/>
        <v/>
      </c>
      <c r="AA1070" s="15" t="str">
        <f t="shared" si="285"/>
        <v/>
      </c>
    </row>
    <row r="1071" spans="2:27" ht="18" x14ac:dyDescent="0.25">
      <c r="B1071" s="731"/>
      <c r="C1071" s="1018"/>
      <c r="D1071" s="1018"/>
      <c r="E1071" s="1018"/>
      <c r="F1071" s="1018"/>
      <c r="G1071" s="1018"/>
      <c r="H1071" s="1018"/>
      <c r="I1071" s="1018"/>
      <c r="J1071" s="1018"/>
      <c r="K1071" s="1018"/>
      <c r="L1071" s="1018"/>
      <c r="M1071" s="1018"/>
      <c r="N1071" s="1018"/>
      <c r="O1071" s="732"/>
      <c r="P1071" s="629">
        <f>+H1042</f>
        <v>5.0199999999999996</v>
      </c>
      <c r="Q1071" s="17"/>
      <c r="R1071" s="412" t="s">
        <v>362</v>
      </c>
      <c r="S1071" s="626"/>
      <c r="T1071" s="20"/>
      <c r="U1071" s="20"/>
      <c r="V1071" s="430"/>
      <c r="W1071" s="14" t="str">
        <f t="shared" si="290"/>
        <v/>
      </c>
      <c r="X1071" s="14" t="str">
        <f t="shared" si="309"/>
        <v/>
      </c>
      <c r="Y1071" s="14" t="str">
        <f t="shared" si="310"/>
        <v/>
      </c>
      <c r="Z1071" s="14" t="str">
        <f t="shared" si="311"/>
        <v/>
      </c>
      <c r="AA1071" s="15" t="str">
        <f t="shared" si="285"/>
        <v/>
      </c>
    </row>
    <row r="1072" spans="2:27" ht="18.75" thickBot="1" x14ac:dyDescent="0.3">
      <c r="B1072" s="733"/>
      <c r="C1072" s="1019"/>
      <c r="D1072" s="1019"/>
      <c r="E1072" s="1019"/>
      <c r="F1072" s="1019"/>
      <c r="G1072" s="1019"/>
      <c r="H1072" s="1019"/>
      <c r="I1072" s="1019"/>
      <c r="J1072" s="1019"/>
      <c r="K1072" s="1019"/>
      <c r="L1072" s="1019"/>
      <c r="M1072" s="1019"/>
      <c r="N1072" s="1019"/>
      <c r="O1072" s="734"/>
      <c r="P1072" s="629">
        <f>+H1042</f>
        <v>5.0199999999999996</v>
      </c>
      <c r="Q1072" s="17"/>
      <c r="R1072" s="630"/>
      <c r="S1072" s="636"/>
      <c r="T1072" s="33"/>
      <c r="U1072" s="33"/>
      <c r="V1072" s="631"/>
      <c r="W1072" s="14" t="str">
        <f t="shared" si="290"/>
        <v/>
      </c>
      <c r="X1072" s="34" t="str">
        <f t="shared" si="309"/>
        <v/>
      </c>
      <c r="Y1072" s="14" t="str">
        <f t="shared" si="310"/>
        <v/>
      </c>
      <c r="Z1072" s="14" t="str">
        <f t="shared" si="311"/>
        <v/>
      </c>
      <c r="AA1072" s="15" t="str">
        <f t="shared" si="285"/>
        <v/>
      </c>
    </row>
    <row r="1073" spans="2:27" ht="18.75" thickBot="1" x14ac:dyDescent="0.3">
      <c r="B1073" s="786"/>
      <c r="C1073" s="787"/>
      <c r="D1073" s="787"/>
      <c r="E1073" s="787"/>
      <c r="F1073" s="787"/>
      <c r="G1073" s="787"/>
      <c r="H1073" s="787"/>
      <c r="I1073" s="787"/>
      <c r="J1073" s="787"/>
      <c r="K1073" s="787"/>
      <c r="L1073" s="787"/>
      <c r="M1073" s="787"/>
      <c r="N1073" s="787"/>
      <c r="O1073" s="787"/>
      <c r="P1073" s="428"/>
      <c r="Q1073" s="629">
        <f>+H1042</f>
        <v>5.0199999999999996</v>
      </c>
      <c r="R1073" s="1024" t="s">
        <v>58</v>
      </c>
      <c r="S1073" s="1025"/>
      <c r="T1073" s="1027"/>
      <c r="U1073" s="1024" t="s">
        <v>53</v>
      </c>
      <c r="V1073" s="1027"/>
      <c r="W1073" s="1027"/>
      <c r="X1073" s="1026"/>
      <c r="Y1073" s="36"/>
      <c r="Z1073" s="37"/>
      <c r="AA1073" s="38">
        <f>SUM(Z1045:Z1072)</f>
        <v>15.5664</v>
      </c>
    </row>
    <row r="1074" spans="2:27" ht="17.25" thickBot="1" x14ac:dyDescent="0.3">
      <c r="B1074" s="792" t="s">
        <v>59</v>
      </c>
      <c r="C1074" s="793"/>
      <c r="D1074" s="793"/>
      <c r="E1074" s="793"/>
      <c r="F1074" s="793"/>
      <c r="G1074" s="793"/>
      <c r="H1074" s="793"/>
      <c r="I1074" s="794"/>
      <c r="J1074" s="792" t="s">
        <v>60</v>
      </c>
      <c r="K1074" s="793"/>
      <c r="L1074" s="793"/>
      <c r="M1074" s="793"/>
      <c r="N1074" s="793"/>
      <c r="O1074" s="793"/>
      <c r="P1074" s="793"/>
      <c r="Q1074" s="793"/>
      <c r="R1074" s="1028"/>
      <c r="S1074" s="634"/>
      <c r="T1074" s="39"/>
      <c r="U1074" s="40"/>
      <c r="V1074" s="40"/>
      <c r="W1074" s="40"/>
      <c r="X1074" s="40"/>
      <c r="Y1074" s="40"/>
      <c r="Z1074" s="40"/>
      <c r="AA1074" s="41"/>
    </row>
    <row r="1075" spans="2:27" ht="21" thickBot="1" x14ac:dyDescent="0.3">
      <c r="B1075" s="795"/>
      <c r="C1075" s="787"/>
      <c r="D1075" s="787"/>
      <c r="E1075" s="787"/>
      <c r="F1075" s="787"/>
      <c r="G1075" s="787"/>
      <c r="H1075" s="787"/>
      <c r="I1075" s="796"/>
      <c r="J1075" s="795"/>
      <c r="K1075" s="787"/>
      <c r="L1075" s="787"/>
      <c r="M1075" s="787"/>
      <c r="N1075" s="787"/>
      <c r="O1075" s="787"/>
      <c r="P1075" s="787"/>
      <c r="Q1075" s="787"/>
      <c r="R1075" s="796"/>
      <c r="S1075" s="635"/>
      <c r="T1075" s="797" t="s">
        <v>61</v>
      </c>
      <c r="U1075" s="798"/>
      <c r="V1075" s="798"/>
      <c r="W1075" s="798"/>
      <c r="X1075" s="798"/>
      <c r="Y1075" s="798"/>
      <c r="Z1075" s="799"/>
      <c r="AA1075" s="42">
        <f>AA1073</f>
        <v>15.5664</v>
      </c>
    </row>
    <row r="1077" spans="2:27" ht="15.75" thickBot="1" x14ac:dyDescent="0.3"/>
    <row r="1078" spans="2:27" x14ac:dyDescent="0.25">
      <c r="B1078" s="800"/>
      <c r="C1078" s="793"/>
      <c r="D1078" s="793"/>
      <c r="E1078" s="793"/>
      <c r="F1078" s="793"/>
      <c r="G1078" s="803" t="s">
        <v>42</v>
      </c>
      <c r="H1078" s="793"/>
      <c r="I1078" s="793"/>
      <c r="J1078" s="793"/>
      <c r="K1078" s="793"/>
      <c r="L1078" s="793"/>
      <c r="M1078" s="793"/>
      <c r="N1078" s="793"/>
      <c r="O1078" s="793"/>
      <c r="P1078" s="793"/>
      <c r="Q1078" s="793"/>
      <c r="R1078" s="793"/>
      <c r="S1078" s="793"/>
      <c r="T1078" s="793"/>
      <c r="U1078" s="804" t="s">
        <v>1</v>
      </c>
      <c r="V1078" s="805"/>
      <c r="W1078" s="805"/>
      <c r="X1078" s="806"/>
      <c r="Y1078" s="807" t="s">
        <v>43</v>
      </c>
      <c r="Z1078" s="805"/>
      <c r="AA1078" s="808"/>
    </row>
    <row r="1079" spans="2:27" x14ac:dyDescent="0.25">
      <c r="B1079" s="801"/>
      <c r="C1079" s="802"/>
      <c r="D1079" s="802"/>
      <c r="E1079" s="802"/>
      <c r="F1079" s="802"/>
      <c r="G1079" s="801"/>
      <c r="H1079" s="802"/>
      <c r="I1079" s="802"/>
      <c r="J1079" s="802"/>
      <c r="K1079" s="802"/>
      <c r="L1079" s="802"/>
      <c r="M1079" s="802"/>
      <c r="N1079" s="802"/>
      <c r="O1079" s="802"/>
      <c r="P1079" s="802"/>
      <c r="Q1079" s="802"/>
      <c r="R1079" s="802"/>
      <c r="S1079" s="802"/>
      <c r="T1079" s="802"/>
      <c r="U1079" s="809" t="s">
        <v>3</v>
      </c>
      <c r="V1079" s="810"/>
      <c r="W1079" s="810"/>
      <c r="X1079" s="811"/>
      <c r="Y1079" s="812">
        <v>1</v>
      </c>
      <c r="Z1079" s="810"/>
      <c r="AA1079" s="813"/>
    </row>
    <row r="1080" spans="2:27" ht="15.75" thickBot="1" x14ac:dyDescent="0.3">
      <c r="B1080" s="795"/>
      <c r="C1080" s="787"/>
      <c r="D1080" s="787"/>
      <c r="E1080" s="787"/>
      <c r="F1080" s="787"/>
      <c r="G1080" s="795"/>
      <c r="H1080" s="787"/>
      <c r="I1080" s="787"/>
      <c r="J1080" s="787"/>
      <c r="K1080" s="787"/>
      <c r="L1080" s="787"/>
      <c r="M1080" s="787"/>
      <c r="N1080" s="787"/>
      <c r="O1080" s="787"/>
      <c r="P1080" s="787"/>
      <c r="Q1080" s="787"/>
      <c r="R1080" s="787"/>
      <c r="S1080" s="787"/>
      <c r="T1080" s="787"/>
      <c r="U1080" s="814" t="s">
        <v>4</v>
      </c>
      <c r="V1080" s="815"/>
      <c r="W1080" s="815"/>
      <c r="X1080" s="816"/>
      <c r="Y1080" s="817">
        <v>44236</v>
      </c>
      <c r="Z1080" s="818"/>
      <c r="AA1080" s="819"/>
    </row>
    <row r="1081" spans="2:27" ht="15" customHeight="1" x14ac:dyDescent="0.25">
      <c r="B1081" s="820" t="s">
        <v>44</v>
      </c>
      <c r="C1081" s="793"/>
      <c r="D1081" s="793"/>
      <c r="E1081" s="793"/>
      <c r="F1081" s="794"/>
      <c r="G1081"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081" s="822"/>
      <c r="I1081" s="822"/>
      <c r="J1081" s="822"/>
      <c r="K1081" s="822"/>
      <c r="L1081" s="822"/>
      <c r="M1081" s="822"/>
      <c r="N1081" s="822"/>
      <c r="O1081" s="822"/>
      <c r="P1081" s="822"/>
      <c r="Q1081" s="822"/>
      <c r="R1081" s="822"/>
      <c r="S1081" s="822"/>
      <c r="T1081" s="822"/>
      <c r="U1081" s="822"/>
      <c r="V1081" s="822"/>
      <c r="W1081" s="822"/>
      <c r="X1081" s="822"/>
      <c r="Y1081" s="822"/>
      <c r="Z1081" s="822"/>
      <c r="AA1081" s="823"/>
    </row>
    <row r="1082" spans="2:27" ht="15.75" customHeight="1" thickBot="1" x14ac:dyDescent="0.3">
      <c r="B1082" s="795"/>
      <c r="C1082" s="787"/>
      <c r="D1082" s="787"/>
      <c r="E1082" s="787"/>
      <c r="F1082" s="796"/>
      <c r="G1082" s="824"/>
      <c r="H1082" s="825"/>
      <c r="I1082" s="825"/>
      <c r="J1082" s="825"/>
      <c r="K1082" s="825"/>
      <c r="L1082" s="825"/>
      <c r="M1082" s="825"/>
      <c r="N1082" s="825"/>
      <c r="O1082" s="825"/>
      <c r="P1082" s="825"/>
      <c r="Q1082" s="825"/>
      <c r="R1082" s="825"/>
      <c r="S1082" s="825"/>
      <c r="T1082" s="825"/>
      <c r="U1082" s="825"/>
      <c r="V1082" s="825"/>
      <c r="W1082" s="825"/>
      <c r="X1082" s="825"/>
      <c r="Y1082" s="825"/>
      <c r="Z1082" s="825"/>
      <c r="AA1082" s="826"/>
    </row>
    <row r="1083" spans="2:27" ht="18.75" thickBot="1" x14ac:dyDescent="0.3">
      <c r="B1083" s="827" t="s">
        <v>46</v>
      </c>
      <c r="C1083" s="798"/>
      <c r="D1083" s="798"/>
      <c r="E1083" s="798"/>
      <c r="F1083" s="798"/>
      <c r="G1083" s="798"/>
      <c r="H1083" s="822" t="s">
        <v>47</v>
      </c>
      <c r="I1083" s="793"/>
      <c r="J1083" s="828"/>
      <c r="K1083" s="798"/>
      <c r="L1083" s="798"/>
      <c r="M1083" s="798"/>
      <c r="N1083" s="798"/>
      <c r="O1083" s="798"/>
      <c r="P1083" s="622"/>
      <c r="Q1083" s="622"/>
      <c r="R1083" s="828" t="s">
        <v>48</v>
      </c>
      <c r="S1083" s="828"/>
      <c r="T1083" s="798"/>
      <c r="U1083" s="798"/>
      <c r="V1083" s="798"/>
      <c r="W1083" s="798"/>
      <c r="X1083" s="798"/>
      <c r="Y1083" s="798"/>
      <c r="Z1083" s="798"/>
      <c r="AA1083" s="799"/>
    </row>
    <row r="1084" spans="2:27" ht="24.75" customHeight="1" thickBot="1" x14ac:dyDescent="0.3">
      <c r="B1084" s="829">
        <f>PRESUPUESTO!$B$43</f>
        <v>5</v>
      </c>
      <c r="C1084" s="793"/>
      <c r="D1084" s="793"/>
      <c r="E1084" s="793"/>
      <c r="F1084" s="793"/>
      <c r="G1084" s="793"/>
      <c r="H1084" s="830">
        <f>PRESUPUESTO!B46</f>
        <v>5.0299999999999994</v>
      </c>
      <c r="I1084" s="831"/>
      <c r="J1084" s="832" t="str">
        <f>PRESUPUESTO!$F$43</f>
        <v>CIELO RASO, ESTUCO Y PINTURA</v>
      </c>
      <c r="K1084" s="798"/>
      <c r="L1084" s="798"/>
      <c r="M1084" s="798"/>
      <c r="N1084" s="798"/>
      <c r="O1084" s="799"/>
      <c r="P1084" s="621"/>
      <c r="Q1084" s="621"/>
      <c r="R1084" s="833" t="str">
        <f>PRESUPUESTO!F46</f>
        <v xml:space="preserve">Estuco plastico sobre muros interior y exterior  </v>
      </c>
      <c r="S1084" s="1020"/>
      <c r="T1084" s="793"/>
      <c r="U1084" s="793"/>
      <c r="V1084" s="793"/>
      <c r="W1084" s="793"/>
      <c r="X1084" s="793"/>
      <c r="Y1084" s="793"/>
      <c r="Z1084" s="793"/>
      <c r="AA1084" s="794"/>
    </row>
    <row r="1085" spans="2:27" ht="18.75" customHeight="1" thickBot="1" x14ac:dyDescent="0.3">
      <c r="B1085" s="821" t="s">
        <v>49</v>
      </c>
      <c r="C1085" s="834"/>
      <c r="D1085" s="834"/>
      <c r="E1085" s="834"/>
      <c r="F1085" s="834"/>
      <c r="G1085" s="834"/>
      <c r="H1085" s="835"/>
      <c r="I1085" s="835"/>
      <c r="J1085" s="834"/>
      <c r="K1085" s="834"/>
      <c r="L1085" s="834"/>
      <c r="M1085" s="834"/>
      <c r="N1085" s="834"/>
      <c r="O1085" s="834"/>
      <c r="P1085" s="623"/>
      <c r="Q1085" s="623"/>
      <c r="R1085" s="837" t="s">
        <v>50</v>
      </c>
      <c r="S1085" s="1021" t="s">
        <v>532</v>
      </c>
      <c r="T1085" s="839" t="s">
        <v>51</v>
      </c>
      <c r="U1085" s="840"/>
      <c r="V1085" s="841"/>
      <c r="W1085" s="842" t="s">
        <v>20</v>
      </c>
      <c r="X1085" s="844" t="s">
        <v>52</v>
      </c>
      <c r="Y1085" s="846" t="s">
        <v>53</v>
      </c>
      <c r="Z1085" s="847"/>
      <c r="AA1085" s="848"/>
    </row>
    <row r="1086" spans="2:27" ht="26.25" thickBot="1" x14ac:dyDescent="0.3">
      <c r="B1086" s="836"/>
      <c r="C1086" s="835"/>
      <c r="D1086" s="835"/>
      <c r="E1086" s="835"/>
      <c r="F1086" s="835"/>
      <c r="G1086" s="835"/>
      <c r="H1086" s="835"/>
      <c r="I1086" s="835"/>
      <c r="J1086" s="835"/>
      <c r="K1086" s="835"/>
      <c r="L1086" s="835"/>
      <c r="M1086" s="835"/>
      <c r="N1086" s="835"/>
      <c r="O1086" s="835"/>
      <c r="P1086" s="623"/>
      <c r="Q1086" s="623"/>
      <c r="R1086" s="838"/>
      <c r="S1086" s="1032"/>
      <c r="T1086" s="4" t="s">
        <v>54</v>
      </c>
      <c r="U1086" s="5" t="s">
        <v>55</v>
      </c>
      <c r="V1086" s="6" t="s">
        <v>56</v>
      </c>
      <c r="W1086" s="843"/>
      <c r="X1086" s="845"/>
      <c r="Y1086" s="7" t="s">
        <v>57</v>
      </c>
      <c r="Z1086" s="8" t="s">
        <v>21</v>
      </c>
      <c r="AA1086" s="9" t="s">
        <v>22</v>
      </c>
    </row>
    <row r="1087" spans="2:27" ht="18" customHeight="1" x14ac:dyDescent="0.25">
      <c r="B1087" s="10"/>
      <c r="C1087" s="1017" t="e" vm="30">
        <v>#VALUE!</v>
      </c>
      <c r="D1087" s="1017"/>
      <c r="E1087" s="1017"/>
      <c r="F1087" s="1017"/>
      <c r="G1087" s="1017"/>
      <c r="H1087" s="1017"/>
      <c r="I1087" s="1017" t="e" vm="31">
        <v>#VALUE!</v>
      </c>
      <c r="J1087" s="1017"/>
      <c r="K1087" s="1017"/>
      <c r="L1087" s="1017"/>
      <c r="M1087" s="1017"/>
      <c r="N1087" s="1017"/>
      <c r="O1087" s="12"/>
      <c r="P1087" s="629">
        <f>+H1084</f>
        <v>5.0299999999999994</v>
      </c>
      <c r="Q1087" s="17"/>
      <c r="R1087" s="412" t="s">
        <v>356</v>
      </c>
      <c r="S1087" s="626" t="s">
        <v>537</v>
      </c>
      <c r="T1087" s="20">
        <v>5.6</v>
      </c>
      <c r="U1087" s="20"/>
      <c r="V1087" s="430">
        <v>2.34</v>
      </c>
      <c r="W1087" s="14" t="str">
        <f>IF(COUNT(T1087:V1087)=1,"m",IF(COUNT(T1087:V1087)=2,"m2",IF(COUNT(T1087:V1087)=3,"m3","")))</f>
        <v>m2</v>
      </c>
      <c r="X1087" s="14">
        <f>IF(S1087="","",1)</f>
        <v>1</v>
      </c>
      <c r="Y1087" s="14" t="str">
        <f>IFERROR(IF(COUNT(T1087:V1087)=1,PRODUCT(T1087:V1087)*X1087,""),"")</f>
        <v/>
      </c>
      <c r="Z1087" s="14">
        <f>IFERROR(IF(COUNT(T1087:V1087)=2,PRODUCT(T1087:V1087)*X1087,""),"")</f>
        <v>13.103999999999999</v>
      </c>
      <c r="AA1087" s="15" t="str">
        <f>IFERROR(IF(COUNT(T1087:V1087)=3,PRODUCT(T1087:V1087)*X1087,""),"")</f>
        <v/>
      </c>
    </row>
    <row r="1088" spans="2:27" ht="18" x14ac:dyDescent="0.25">
      <c r="B1088" s="16"/>
      <c r="C1088" s="1018"/>
      <c r="D1088" s="1018"/>
      <c r="E1088" s="1018"/>
      <c r="F1088" s="1018"/>
      <c r="G1088" s="1018"/>
      <c r="H1088" s="1018"/>
      <c r="I1088" s="1018"/>
      <c r="J1088" s="1018"/>
      <c r="K1088" s="1018"/>
      <c r="L1088" s="1018"/>
      <c r="M1088" s="1018"/>
      <c r="N1088" s="1018"/>
      <c r="O1088" s="19"/>
      <c r="P1088" s="629">
        <f>+H1084</f>
        <v>5.0299999999999994</v>
      </c>
      <c r="Q1088" s="17"/>
      <c r="R1088" s="412" t="s">
        <v>356</v>
      </c>
      <c r="S1088" s="625"/>
      <c r="T1088" s="20"/>
      <c r="U1088" s="20"/>
      <c r="V1088" s="430"/>
      <c r="W1088" s="14" t="str">
        <f t="shared" ref="W1088:W1090" si="312">IF(COUNT(T1088:V1088)=1,"m",IF(COUNT(T1088:V1088)=2,"m2",IF(COUNT(T1088:V1088)=3,"m3","")))</f>
        <v/>
      </c>
      <c r="X1088" s="14" t="str">
        <f t="shared" ref="X1088:X1090" si="313">IF(S1088="","",1)</f>
        <v/>
      </c>
      <c r="Y1088" s="14" t="str">
        <f t="shared" ref="Y1088:Y1090" si="314">IFERROR(IF(COUNT(T1088:V1088)=1,PRODUCT(T1088:V1088)*X1088,""),"")</f>
        <v/>
      </c>
      <c r="Z1088" s="14" t="str">
        <f t="shared" ref="Z1088:Z1090" si="315">IFERROR(IF(COUNT(T1088:V1088)=2,PRODUCT(T1088:V1088)*X1088,""),"")</f>
        <v/>
      </c>
      <c r="AA1088" s="15" t="str">
        <f t="shared" ref="AA1088:AA1109" si="316">IFERROR(IF(COUNT(T1088:V1088)=3,PRODUCT(T1088:V1088)*X1088,""),"")</f>
        <v/>
      </c>
    </row>
    <row r="1089" spans="2:27" ht="18" x14ac:dyDescent="0.25">
      <c r="B1089" s="16"/>
      <c r="C1089" s="1018"/>
      <c r="D1089" s="1018"/>
      <c r="E1089" s="1018"/>
      <c r="F1089" s="1018"/>
      <c r="G1089" s="1018"/>
      <c r="H1089" s="1018"/>
      <c r="I1089" s="1018"/>
      <c r="J1089" s="1018"/>
      <c r="K1089" s="1018"/>
      <c r="L1089" s="1018"/>
      <c r="M1089" s="1018"/>
      <c r="N1089" s="1018"/>
      <c r="O1089" s="19"/>
      <c r="P1089" s="629">
        <f>+H1084</f>
        <v>5.0299999999999994</v>
      </c>
      <c r="Q1089" s="17"/>
      <c r="R1089" s="412" t="s">
        <v>356</v>
      </c>
      <c r="S1089" s="625"/>
      <c r="T1089" s="20"/>
      <c r="U1089" s="20"/>
      <c r="V1089" s="430"/>
      <c r="W1089" s="14" t="str">
        <f t="shared" si="312"/>
        <v/>
      </c>
      <c r="X1089" s="14" t="str">
        <f t="shared" si="313"/>
        <v/>
      </c>
      <c r="Y1089" s="14" t="str">
        <f t="shared" si="314"/>
        <v/>
      </c>
      <c r="Z1089" s="14" t="str">
        <f t="shared" si="315"/>
        <v/>
      </c>
      <c r="AA1089" s="15" t="str">
        <f t="shared" si="316"/>
        <v/>
      </c>
    </row>
    <row r="1090" spans="2:27" ht="18" x14ac:dyDescent="0.25">
      <c r="B1090" s="16"/>
      <c r="C1090" s="1018"/>
      <c r="D1090" s="1018"/>
      <c r="E1090" s="1018"/>
      <c r="F1090" s="1018"/>
      <c r="G1090" s="1018"/>
      <c r="H1090" s="1018"/>
      <c r="I1090" s="1018"/>
      <c r="J1090" s="1018"/>
      <c r="K1090" s="1018"/>
      <c r="L1090" s="1018"/>
      <c r="M1090" s="1018"/>
      <c r="N1090" s="1018"/>
      <c r="O1090" s="19"/>
      <c r="P1090" s="629">
        <f>+H1084</f>
        <v>5.0299999999999994</v>
      </c>
      <c r="Q1090" s="17"/>
      <c r="R1090" s="412"/>
      <c r="S1090" s="626"/>
      <c r="T1090" s="20"/>
      <c r="U1090" s="20"/>
      <c r="V1090" s="430"/>
      <c r="W1090" s="14" t="str">
        <f t="shared" si="312"/>
        <v/>
      </c>
      <c r="X1090" s="14" t="str">
        <f t="shared" si="313"/>
        <v/>
      </c>
      <c r="Y1090" s="14" t="str">
        <f t="shared" si="314"/>
        <v/>
      </c>
      <c r="Z1090" s="14" t="str">
        <f t="shared" si="315"/>
        <v/>
      </c>
      <c r="AA1090" s="15" t="str">
        <f t="shared" si="316"/>
        <v/>
      </c>
    </row>
    <row r="1091" spans="2:27" ht="18" x14ac:dyDescent="0.25">
      <c r="B1091" s="16"/>
      <c r="C1091" s="1018"/>
      <c r="D1091" s="1018"/>
      <c r="E1091" s="1018"/>
      <c r="F1091" s="1018"/>
      <c r="G1091" s="1018"/>
      <c r="H1091" s="1018"/>
      <c r="I1091" s="1018"/>
      <c r="J1091" s="1018"/>
      <c r="K1091" s="1018"/>
      <c r="L1091" s="1018"/>
      <c r="M1091" s="1018"/>
      <c r="N1091" s="1018"/>
      <c r="O1091" s="19"/>
      <c r="P1091" s="629">
        <f>+H1084</f>
        <v>5.0299999999999994</v>
      </c>
      <c r="Q1091" s="17"/>
      <c r="R1091" s="412"/>
      <c r="S1091" s="625"/>
      <c r="T1091" s="20"/>
      <c r="U1091" s="20"/>
      <c r="V1091" s="430"/>
      <c r="W1091" s="14"/>
      <c r="X1091" s="14"/>
      <c r="Y1091" s="14"/>
      <c r="Z1091" s="14"/>
      <c r="AA1091" s="15" t="str">
        <f t="shared" si="316"/>
        <v/>
      </c>
    </row>
    <row r="1092" spans="2:27" ht="18" x14ac:dyDescent="0.25">
      <c r="B1092" s="22"/>
      <c r="C1092" s="1018"/>
      <c r="D1092" s="1018"/>
      <c r="E1092" s="1018"/>
      <c r="F1092" s="1018"/>
      <c r="G1092" s="1018"/>
      <c r="H1092" s="1018"/>
      <c r="I1092" s="1018"/>
      <c r="J1092" s="1018"/>
      <c r="K1092" s="1018"/>
      <c r="L1092" s="1018"/>
      <c r="M1092" s="1018"/>
      <c r="N1092" s="1018"/>
      <c r="O1092" s="19"/>
      <c r="P1092" s="629">
        <f>+H1084</f>
        <v>5.0299999999999994</v>
      </c>
      <c r="Q1092" s="17"/>
      <c r="R1092" s="412" t="s">
        <v>361</v>
      </c>
      <c r="S1092" s="625"/>
      <c r="T1092" s="20"/>
      <c r="U1092" s="20"/>
      <c r="V1092" s="430"/>
      <c r="W1092" s="14" t="str">
        <f t="shared" ref="W1092:W1093" si="317">IF(COUNT(T1092:V1092)=1,"m",IF(COUNT(T1092:V1092)=2,"m2",IF(COUNT(T1092:V1092)=3,"m3","")))</f>
        <v/>
      </c>
      <c r="X1092" s="14" t="str">
        <f t="shared" ref="X1092:X1098" si="318">IF(S1092="","",1)</f>
        <v/>
      </c>
      <c r="Y1092" s="14" t="str">
        <f t="shared" ref="Y1092:Y1098" si="319">IFERROR(IF(COUNT(T1092:V1092)=1,PRODUCT(T1092:V1092)*X1092,""),"")</f>
        <v/>
      </c>
      <c r="Z1092" s="14" t="str">
        <f t="shared" ref="Z1092:Z1098" si="320">IFERROR(IF(COUNT(T1092:V1092)=2,PRODUCT(T1092:V1092)*X1092,""),"")</f>
        <v/>
      </c>
      <c r="AA1092" s="15" t="str">
        <f t="shared" si="316"/>
        <v/>
      </c>
    </row>
    <row r="1093" spans="2:27" ht="18" x14ac:dyDescent="0.25">
      <c r="B1093" s="16"/>
      <c r="C1093" s="1018"/>
      <c r="D1093" s="1018"/>
      <c r="E1093" s="1018"/>
      <c r="F1093" s="1018"/>
      <c r="G1093" s="1018"/>
      <c r="H1093" s="1018"/>
      <c r="I1093" s="1018"/>
      <c r="J1093" s="1018"/>
      <c r="K1093" s="1018"/>
      <c r="L1093" s="1018"/>
      <c r="M1093" s="1018"/>
      <c r="N1093" s="1018"/>
      <c r="O1093" s="19"/>
      <c r="P1093" s="629">
        <f>+H1084</f>
        <v>5.0299999999999994</v>
      </c>
      <c r="Q1093" s="17"/>
      <c r="R1093" s="412" t="s">
        <v>361</v>
      </c>
      <c r="S1093" s="641"/>
      <c r="T1093" s="20"/>
      <c r="U1093" s="20"/>
      <c r="V1093" s="20"/>
      <c r="W1093" s="14" t="str">
        <f t="shared" si="317"/>
        <v/>
      </c>
      <c r="X1093" s="14" t="str">
        <f t="shared" si="318"/>
        <v/>
      </c>
      <c r="Y1093" s="14" t="str">
        <f t="shared" si="319"/>
        <v/>
      </c>
      <c r="Z1093" s="14" t="str">
        <f t="shared" si="320"/>
        <v/>
      </c>
      <c r="AA1093" s="15" t="str">
        <f t="shared" si="316"/>
        <v/>
      </c>
    </row>
    <row r="1094" spans="2:27" ht="18" x14ac:dyDescent="0.25">
      <c r="B1094" s="16"/>
      <c r="C1094" s="1018"/>
      <c r="D1094" s="1018"/>
      <c r="E1094" s="1018"/>
      <c r="F1094" s="1018"/>
      <c r="G1094" s="1018"/>
      <c r="H1094" s="1018"/>
      <c r="I1094" s="1018"/>
      <c r="J1094" s="1018"/>
      <c r="K1094" s="1018"/>
      <c r="L1094" s="1018"/>
      <c r="M1094" s="1018"/>
      <c r="N1094" s="1018"/>
      <c r="O1094" s="19"/>
      <c r="P1094" s="629">
        <f>+H1084</f>
        <v>5.0299999999999994</v>
      </c>
      <c r="Q1094" s="17"/>
      <c r="R1094" s="412" t="s">
        <v>361</v>
      </c>
      <c r="S1094" s="625"/>
      <c r="T1094" s="20"/>
      <c r="U1094" s="20"/>
      <c r="V1094" s="430"/>
      <c r="W1094" s="14"/>
      <c r="X1094" s="14" t="str">
        <f t="shared" si="318"/>
        <v/>
      </c>
      <c r="Y1094" s="14" t="str">
        <f t="shared" si="319"/>
        <v/>
      </c>
      <c r="Z1094" s="14" t="str">
        <f t="shared" si="320"/>
        <v/>
      </c>
      <c r="AA1094" s="15" t="str">
        <f t="shared" si="316"/>
        <v/>
      </c>
    </row>
    <row r="1095" spans="2:27" ht="18" x14ac:dyDescent="0.25">
      <c r="B1095" s="16"/>
      <c r="C1095" s="1018"/>
      <c r="D1095" s="1018"/>
      <c r="E1095" s="1018"/>
      <c r="F1095" s="1018"/>
      <c r="G1095" s="1018"/>
      <c r="H1095" s="1018"/>
      <c r="I1095" s="1018"/>
      <c r="J1095" s="1018"/>
      <c r="K1095" s="1018"/>
      <c r="L1095" s="1018"/>
      <c r="M1095" s="1018"/>
      <c r="N1095" s="1018"/>
      <c r="O1095" s="19"/>
      <c r="P1095" s="629">
        <f>+H1084</f>
        <v>5.0299999999999994</v>
      </c>
      <c r="Q1095" s="17"/>
      <c r="R1095" s="412" t="s">
        <v>361</v>
      </c>
      <c r="S1095" s="625"/>
      <c r="T1095" s="20"/>
      <c r="U1095" s="20"/>
      <c r="V1095" s="430"/>
      <c r="W1095" s="14"/>
      <c r="X1095" s="14" t="str">
        <f t="shared" si="318"/>
        <v/>
      </c>
      <c r="Y1095" s="14" t="str">
        <f t="shared" si="319"/>
        <v/>
      </c>
      <c r="Z1095" s="14" t="str">
        <f t="shared" si="320"/>
        <v/>
      </c>
      <c r="AA1095" s="15" t="str">
        <f t="shared" si="316"/>
        <v/>
      </c>
    </row>
    <row r="1096" spans="2:27" ht="18" x14ac:dyDescent="0.25">
      <c r="B1096" s="16"/>
      <c r="C1096" s="1018"/>
      <c r="D1096" s="1018"/>
      <c r="E1096" s="1018"/>
      <c r="F1096" s="1018"/>
      <c r="G1096" s="1018"/>
      <c r="H1096" s="1018"/>
      <c r="I1096" s="1018"/>
      <c r="J1096" s="1018"/>
      <c r="K1096" s="1018"/>
      <c r="L1096" s="1018"/>
      <c r="M1096" s="1018"/>
      <c r="N1096" s="1018"/>
      <c r="O1096" s="19"/>
      <c r="P1096" s="629">
        <f>+H1084</f>
        <v>5.0299999999999994</v>
      </c>
      <c r="Q1096" s="17"/>
      <c r="R1096" s="412" t="s">
        <v>361</v>
      </c>
      <c r="S1096" s="625"/>
      <c r="T1096" s="20"/>
      <c r="U1096" s="20"/>
      <c r="V1096" s="430"/>
      <c r="W1096" s="14"/>
      <c r="X1096" s="14" t="str">
        <f t="shared" si="318"/>
        <v/>
      </c>
      <c r="Y1096" s="14" t="str">
        <f t="shared" si="319"/>
        <v/>
      </c>
      <c r="Z1096" s="14" t="str">
        <f t="shared" si="320"/>
        <v/>
      </c>
      <c r="AA1096" s="15" t="str">
        <f t="shared" si="316"/>
        <v/>
      </c>
    </row>
    <row r="1097" spans="2:27" ht="18" x14ac:dyDescent="0.25">
      <c r="B1097" s="16"/>
      <c r="C1097" s="1018"/>
      <c r="D1097" s="1018"/>
      <c r="E1097" s="1018"/>
      <c r="F1097" s="1018"/>
      <c r="G1097" s="1018"/>
      <c r="H1097" s="1018"/>
      <c r="I1097" s="1018"/>
      <c r="J1097" s="1018"/>
      <c r="K1097" s="1018"/>
      <c r="L1097" s="1018"/>
      <c r="M1097" s="1018"/>
      <c r="N1097" s="1018"/>
      <c r="O1097" s="19"/>
      <c r="P1097" s="629">
        <f>+H1084</f>
        <v>5.0299999999999994</v>
      </c>
      <c r="Q1097" s="17"/>
      <c r="R1097" s="412" t="s">
        <v>361</v>
      </c>
      <c r="S1097" s="625"/>
      <c r="T1097" s="20"/>
      <c r="U1097" s="20"/>
      <c r="V1097" s="430"/>
      <c r="W1097" s="14"/>
      <c r="X1097" s="14" t="str">
        <f t="shared" si="318"/>
        <v/>
      </c>
      <c r="Y1097" s="14" t="str">
        <f t="shared" si="319"/>
        <v/>
      </c>
      <c r="Z1097" s="14" t="str">
        <f t="shared" si="320"/>
        <v/>
      </c>
      <c r="AA1097" s="15" t="str">
        <f t="shared" si="316"/>
        <v/>
      </c>
    </row>
    <row r="1098" spans="2:27" ht="18" x14ac:dyDescent="0.25">
      <c r="B1098" s="16"/>
      <c r="C1098" s="1018"/>
      <c r="D1098" s="1018"/>
      <c r="E1098" s="1018"/>
      <c r="F1098" s="1018"/>
      <c r="G1098" s="1018"/>
      <c r="H1098" s="1018"/>
      <c r="I1098" s="1018"/>
      <c r="J1098" s="1018"/>
      <c r="K1098" s="1018"/>
      <c r="L1098" s="1018"/>
      <c r="M1098" s="1018"/>
      <c r="N1098" s="1018"/>
      <c r="O1098" s="19"/>
      <c r="P1098" s="629">
        <f>+H1084</f>
        <v>5.0299999999999994</v>
      </c>
      <c r="Q1098" s="17"/>
      <c r="R1098" s="412" t="s">
        <v>361</v>
      </c>
      <c r="S1098" s="625"/>
      <c r="T1098" s="20"/>
      <c r="U1098" s="20"/>
      <c r="V1098" s="430"/>
      <c r="W1098" s="14" t="str">
        <f t="shared" ref="W1098" si="321">IF(COUNT(T1098:V1098)=1,"m",IF(COUNT(T1098:V1098)=2,"m2",IF(COUNT(T1098:V1098)=3,"m3","")))</f>
        <v/>
      </c>
      <c r="X1098" s="14" t="str">
        <f t="shared" si="318"/>
        <v/>
      </c>
      <c r="Y1098" s="14" t="str">
        <f t="shared" si="319"/>
        <v/>
      </c>
      <c r="Z1098" s="14" t="str">
        <f t="shared" si="320"/>
        <v/>
      </c>
      <c r="AA1098" s="15" t="str">
        <f t="shared" si="316"/>
        <v/>
      </c>
    </row>
    <row r="1099" spans="2:27" ht="18" x14ac:dyDescent="0.25">
      <c r="B1099" s="16"/>
      <c r="C1099" s="1018"/>
      <c r="D1099" s="1018"/>
      <c r="E1099" s="1018"/>
      <c r="F1099" s="1018"/>
      <c r="G1099" s="1018"/>
      <c r="H1099" s="1018"/>
      <c r="I1099" s="1018"/>
      <c r="J1099" s="1018"/>
      <c r="K1099" s="1018"/>
      <c r="L1099" s="1018"/>
      <c r="M1099" s="1018"/>
      <c r="N1099" s="1018"/>
      <c r="O1099" s="19"/>
      <c r="P1099" s="629">
        <f>+H1084</f>
        <v>5.0299999999999994</v>
      </c>
      <c r="Q1099" s="17"/>
      <c r="R1099" s="412"/>
      <c r="S1099" s="625"/>
      <c r="T1099" s="20"/>
      <c r="U1099" s="20"/>
      <c r="V1099" s="430"/>
      <c r="W1099" s="14"/>
      <c r="X1099" s="14"/>
      <c r="Y1099" s="14"/>
      <c r="Z1099" s="14"/>
      <c r="AA1099" s="15" t="str">
        <f t="shared" si="316"/>
        <v/>
      </c>
    </row>
    <row r="1100" spans="2:27" ht="36" x14ac:dyDescent="0.25">
      <c r="B1100" s="16"/>
      <c r="C1100" s="1018"/>
      <c r="D1100" s="1018"/>
      <c r="E1100" s="1018"/>
      <c r="F1100" s="1018"/>
      <c r="G1100" s="1018"/>
      <c r="H1100" s="1018"/>
      <c r="I1100" s="1018"/>
      <c r="J1100" s="1018"/>
      <c r="K1100" s="1018"/>
      <c r="L1100" s="1018"/>
      <c r="M1100" s="1018"/>
      <c r="N1100" s="1018"/>
      <c r="O1100" s="19"/>
      <c r="P1100" s="629">
        <f>+H1084</f>
        <v>5.0299999999999994</v>
      </c>
      <c r="Q1100" s="17"/>
      <c r="R1100" s="412" t="s">
        <v>362</v>
      </c>
      <c r="S1100" s="626" t="s">
        <v>545</v>
      </c>
      <c r="T1100" s="20">
        <v>5.62</v>
      </c>
      <c r="U1100" s="20"/>
      <c r="V1100" s="20">
        <v>2.2000000000000002</v>
      </c>
      <c r="W1100" s="14" t="str">
        <f t="shared" ref="W1100:W1109" si="322">IF(COUNT(T1100:V1100)=1,"m",IF(COUNT(T1100:V1100)=2,"m2",IF(COUNT(T1100:V1100)=3,"m3","")))</f>
        <v>m2</v>
      </c>
      <c r="X1100" s="14">
        <f t="shared" ref="X1100:X1109" si="323">IF(S1100="","",1)</f>
        <v>1</v>
      </c>
      <c r="Y1100" s="14" t="str">
        <f t="shared" ref="Y1100:Y1109" si="324">IFERROR(IF(COUNT(T1100:V1100)=1,PRODUCT(T1100:V1100)*X1100,""),"")</f>
        <v/>
      </c>
      <c r="Z1100" s="14">
        <f t="shared" ref="Z1100:Z1109" si="325">IFERROR(IF(COUNT(T1100:V1100)=2,PRODUCT(T1100:V1100)*X1100,""),"")</f>
        <v>12.364000000000001</v>
      </c>
      <c r="AA1100" s="15" t="str">
        <f t="shared" si="316"/>
        <v/>
      </c>
    </row>
    <row r="1101" spans="2:27" ht="18" x14ac:dyDescent="0.25">
      <c r="B1101" s="16"/>
      <c r="C1101" s="1018"/>
      <c r="D1101" s="1018"/>
      <c r="E1101" s="1018"/>
      <c r="F1101" s="1018"/>
      <c r="G1101" s="1018"/>
      <c r="H1101" s="1018"/>
      <c r="I1101" s="1018"/>
      <c r="J1101" s="1018"/>
      <c r="K1101" s="1018"/>
      <c r="L1101" s="1018"/>
      <c r="M1101" s="1018"/>
      <c r="N1101" s="1018"/>
      <c r="O1101" s="19"/>
      <c r="P1101" s="629">
        <f>+H1084</f>
        <v>5.0299999999999994</v>
      </c>
      <c r="Q1101" s="17"/>
      <c r="R1101" s="412" t="s">
        <v>362</v>
      </c>
      <c r="S1101" s="626"/>
      <c r="T1101" s="20"/>
      <c r="U1101" s="20"/>
      <c r="V1101" s="430"/>
      <c r="W1101" s="14" t="str">
        <f t="shared" si="322"/>
        <v/>
      </c>
      <c r="X1101" s="14" t="str">
        <f t="shared" si="323"/>
        <v/>
      </c>
      <c r="Y1101" s="14" t="str">
        <f t="shared" si="324"/>
        <v/>
      </c>
      <c r="Z1101" s="14" t="str">
        <f t="shared" si="325"/>
        <v/>
      </c>
      <c r="AA1101" s="15" t="str">
        <f t="shared" si="316"/>
        <v/>
      </c>
    </row>
    <row r="1102" spans="2:27" ht="18" x14ac:dyDescent="0.25">
      <c r="B1102" s="16"/>
      <c r="C1102" s="1018"/>
      <c r="D1102" s="1018"/>
      <c r="E1102" s="1018"/>
      <c r="F1102" s="1018"/>
      <c r="G1102" s="1018"/>
      <c r="H1102" s="1018"/>
      <c r="I1102" s="1018"/>
      <c r="J1102" s="1018"/>
      <c r="K1102" s="1018"/>
      <c r="L1102" s="1018"/>
      <c r="M1102" s="1018"/>
      <c r="N1102" s="1018"/>
      <c r="O1102" s="19"/>
      <c r="P1102" s="629">
        <f>+H1084</f>
        <v>5.0299999999999994</v>
      </c>
      <c r="Q1102" s="17"/>
      <c r="R1102" s="412" t="s">
        <v>362</v>
      </c>
      <c r="S1102" s="626"/>
      <c r="T1102" s="20"/>
      <c r="U1102" s="20"/>
      <c r="V1102" s="430"/>
      <c r="W1102" s="14" t="str">
        <f t="shared" si="322"/>
        <v/>
      </c>
      <c r="X1102" s="14" t="str">
        <f t="shared" si="323"/>
        <v/>
      </c>
      <c r="Y1102" s="14" t="str">
        <f t="shared" si="324"/>
        <v/>
      </c>
      <c r="Z1102" s="14" t="str">
        <f t="shared" si="325"/>
        <v/>
      </c>
      <c r="AA1102" s="15" t="str">
        <f t="shared" si="316"/>
        <v/>
      </c>
    </row>
    <row r="1103" spans="2:27" ht="18" x14ac:dyDescent="0.25">
      <c r="B1103" s="16"/>
      <c r="C1103" s="1018"/>
      <c r="D1103" s="1018"/>
      <c r="E1103" s="1018"/>
      <c r="F1103" s="1018"/>
      <c r="G1103" s="1018"/>
      <c r="H1103" s="1018"/>
      <c r="I1103" s="1018"/>
      <c r="J1103" s="1018"/>
      <c r="K1103" s="1018"/>
      <c r="L1103" s="1018"/>
      <c r="M1103" s="1018"/>
      <c r="N1103" s="1018"/>
      <c r="O1103" s="19"/>
      <c r="P1103" s="629">
        <f>+H1084</f>
        <v>5.0299999999999994</v>
      </c>
      <c r="Q1103" s="17"/>
      <c r="R1103" s="412"/>
      <c r="S1103" s="626"/>
      <c r="T1103" s="20"/>
      <c r="U1103" s="20"/>
      <c r="V1103" s="20"/>
      <c r="W1103" s="14" t="str">
        <f t="shared" si="322"/>
        <v/>
      </c>
      <c r="X1103" s="14" t="str">
        <f t="shared" si="323"/>
        <v/>
      </c>
      <c r="Y1103" s="14" t="str">
        <f t="shared" si="324"/>
        <v/>
      </c>
      <c r="Z1103" s="14" t="str">
        <f t="shared" si="325"/>
        <v/>
      </c>
      <c r="AA1103" s="15" t="str">
        <f t="shared" si="316"/>
        <v/>
      </c>
    </row>
    <row r="1104" spans="2:27" ht="18" x14ac:dyDescent="0.25">
      <c r="B1104" s="16"/>
      <c r="C1104" s="1018"/>
      <c r="D1104" s="1018"/>
      <c r="E1104" s="1018"/>
      <c r="F1104" s="1018"/>
      <c r="G1104" s="1018"/>
      <c r="H1104" s="1018"/>
      <c r="I1104" s="1018"/>
      <c r="J1104" s="1018"/>
      <c r="K1104" s="1018"/>
      <c r="L1104" s="1018"/>
      <c r="M1104" s="1018"/>
      <c r="N1104" s="1018"/>
      <c r="O1104" s="19"/>
      <c r="P1104" s="629">
        <f>+H1084</f>
        <v>5.0299999999999994</v>
      </c>
      <c r="Q1104" s="17"/>
      <c r="R1104" s="412"/>
      <c r="S1104" s="626"/>
      <c r="T1104" s="20"/>
      <c r="U1104" s="20"/>
      <c r="V1104" s="430"/>
      <c r="W1104" s="14" t="str">
        <f t="shared" si="322"/>
        <v/>
      </c>
      <c r="X1104" s="14" t="str">
        <f t="shared" si="323"/>
        <v/>
      </c>
      <c r="Y1104" s="14" t="str">
        <f t="shared" si="324"/>
        <v/>
      </c>
      <c r="Z1104" s="14" t="str">
        <f t="shared" si="325"/>
        <v/>
      </c>
      <c r="AA1104" s="15" t="str">
        <f t="shared" si="316"/>
        <v/>
      </c>
    </row>
    <row r="1105" spans="2:27" ht="18" x14ac:dyDescent="0.25">
      <c r="B1105" s="16"/>
      <c r="C1105" s="1018"/>
      <c r="D1105" s="1018"/>
      <c r="E1105" s="1018"/>
      <c r="F1105" s="1018"/>
      <c r="G1105" s="1018"/>
      <c r="H1105" s="1018"/>
      <c r="I1105" s="1018"/>
      <c r="J1105" s="1018"/>
      <c r="K1105" s="1018"/>
      <c r="L1105" s="1018"/>
      <c r="M1105" s="1018"/>
      <c r="N1105" s="1018"/>
      <c r="O1105" s="19"/>
      <c r="P1105" s="629">
        <f>+H1084</f>
        <v>5.0299999999999994</v>
      </c>
      <c r="Q1105" s="17"/>
      <c r="R1105" s="412"/>
      <c r="S1105" s="626"/>
      <c r="T1105" s="20"/>
      <c r="U1105" s="20"/>
      <c r="V1105" s="430"/>
      <c r="W1105" s="14" t="str">
        <f t="shared" si="322"/>
        <v/>
      </c>
      <c r="X1105" s="14" t="str">
        <f t="shared" si="323"/>
        <v/>
      </c>
      <c r="Y1105" s="14" t="str">
        <f t="shared" si="324"/>
        <v/>
      </c>
      <c r="Z1105" s="14" t="str">
        <f t="shared" si="325"/>
        <v/>
      </c>
      <c r="AA1105" s="15" t="str">
        <f t="shared" si="316"/>
        <v/>
      </c>
    </row>
    <row r="1106" spans="2:27" ht="18" x14ac:dyDescent="0.25">
      <c r="B1106" s="16"/>
      <c r="C1106" s="1018"/>
      <c r="D1106" s="1018"/>
      <c r="E1106" s="1018"/>
      <c r="F1106" s="1018"/>
      <c r="G1106" s="1018"/>
      <c r="H1106" s="1018"/>
      <c r="I1106" s="1018"/>
      <c r="J1106" s="1018"/>
      <c r="K1106" s="1018"/>
      <c r="L1106" s="1018"/>
      <c r="M1106" s="1018"/>
      <c r="N1106" s="1018"/>
      <c r="O1106" s="19"/>
      <c r="P1106" s="629">
        <f>+H1084</f>
        <v>5.0299999999999994</v>
      </c>
      <c r="Q1106" s="17"/>
      <c r="R1106" s="21"/>
      <c r="S1106" s="626"/>
      <c r="T1106" s="20"/>
      <c r="U1106" s="20"/>
      <c r="V1106" s="430"/>
      <c r="W1106" s="14" t="str">
        <f t="shared" si="322"/>
        <v/>
      </c>
      <c r="X1106" s="14" t="str">
        <f t="shared" si="323"/>
        <v/>
      </c>
      <c r="Y1106" s="14" t="str">
        <f t="shared" si="324"/>
        <v/>
      </c>
      <c r="Z1106" s="14" t="str">
        <f t="shared" si="325"/>
        <v/>
      </c>
      <c r="AA1106" s="15" t="str">
        <f t="shared" si="316"/>
        <v/>
      </c>
    </row>
    <row r="1107" spans="2:27" ht="18" x14ac:dyDescent="0.25">
      <c r="B1107" s="16"/>
      <c r="C1107" s="1018"/>
      <c r="D1107" s="1018"/>
      <c r="E1107" s="1018"/>
      <c r="F1107" s="1018"/>
      <c r="G1107" s="1018"/>
      <c r="H1107" s="1018"/>
      <c r="I1107" s="1018"/>
      <c r="J1107" s="1018"/>
      <c r="K1107" s="1018"/>
      <c r="L1107" s="1018"/>
      <c r="M1107" s="1018"/>
      <c r="N1107" s="1018"/>
      <c r="O1107" s="19"/>
      <c r="P1107" s="629">
        <f>+H1084</f>
        <v>5.0299999999999994</v>
      </c>
      <c r="Q1107" s="17"/>
      <c r="R1107" s="26"/>
      <c r="S1107" s="626"/>
      <c r="T1107" s="20"/>
      <c r="U1107" s="20"/>
      <c r="V1107" s="430"/>
      <c r="W1107" s="14" t="str">
        <f t="shared" si="322"/>
        <v/>
      </c>
      <c r="X1107" s="14" t="str">
        <f t="shared" si="323"/>
        <v/>
      </c>
      <c r="Y1107" s="14" t="str">
        <f t="shared" si="324"/>
        <v/>
      </c>
      <c r="Z1107" s="14" t="str">
        <f t="shared" si="325"/>
        <v/>
      </c>
      <c r="AA1107" s="15" t="str">
        <f t="shared" si="316"/>
        <v/>
      </c>
    </row>
    <row r="1108" spans="2:27" ht="18" x14ac:dyDescent="0.25">
      <c r="B1108" s="16"/>
      <c r="C1108" s="1018"/>
      <c r="D1108" s="1018"/>
      <c r="E1108" s="1018"/>
      <c r="F1108" s="1018"/>
      <c r="G1108" s="1018"/>
      <c r="H1108" s="1018"/>
      <c r="I1108" s="1018"/>
      <c r="J1108" s="1018"/>
      <c r="K1108" s="1018"/>
      <c r="L1108" s="1018"/>
      <c r="M1108" s="1018"/>
      <c r="N1108" s="1018"/>
      <c r="O1108" s="19"/>
      <c r="P1108" s="629">
        <f>+H1084</f>
        <v>5.0299999999999994</v>
      </c>
      <c r="Q1108" s="17"/>
      <c r="R1108" s="26"/>
      <c r="S1108" s="626"/>
      <c r="T1108" s="20"/>
      <c r="U1108" s="20"/>
      <c r="V1108" s="430"/>
      <c r="W1108" s="14" t="str">
        <f t="shared" si="322"/>
        <v/>
      </c>
      <c r="X1108" s="14" t="str">
        <f t="shared" si="323"/>
        <v/>
      </c>
      <c r="Y1108" s="14" t="str">
        <f t="shared" si="324"/>
        <v/>
      </c>
      <c r="Z1108" s="14" t="str">
        <f t="shared" si="325"/>
        <v/>
      </c>
      <c r="AA1108" s="15" t="str">
        <f t="shared" si="316"/>
        <v/>
      </c>
    </row>
    <row r="1109" spans="2:27" ht="18.75" thickBot="1" x14ac:dyDescent="0.3">
      <c r="B1109" s="27"/>
      <c r="C1109" s="1019"/>
      <c r="D1109" s="1019"/>
      <c r="E1109" s="1019"/>
      <c r="F1109" s="1019"/>
      <c r="G1109" s="1019"/>
      <c r="H1109" s="1019"/>
      <c r="I1109" s="1019"/>
      <c r="J1109" s="1019"/>
      <c r="K1109" s="1019"/>
      <c r="L1109" s="1019"/>
      <c r="M1109" s="1019"/>
      <c r="N1109" s="1019"/>
      <c r="O1109" s="30"/>
      <c r="P1109" s="629">
        <f>+H1084</f>
        <v>5.0299999999999994</v>
      </c>
      <c r="Q1109" s="17"/>
      <c r="R1109" s="630"/>
      <c r="S1109" s="636"/>
      <c r="T1109" s="33"/>
      <c r="U1109" s="33"/>
      <c r="V1109" s="631"/>
      <c r="W1109" s="34" t="str">
        <f t="shared" si="322"/>
        <v/>
      </c>
      <c r="X1109" s="34" t="str">
        <f t="shared" si="323"/>
        <v/>
      </c>
      <c r="Y1109" s="14" t="str">
        <f t="shared" si="324"/>
        <v/>
      </c>
      <c r="Z1109" s="14" t="str">
        <f t="shared" si="325"/>
        <v/>
      </c>
      <c r="AA1109" s="15" t="str">
        <f t="shared" si="316"/>
        <v/>
      </c>
    </row>
    <row r="1110" spans="2:27" ht="18.75" thickBot="1" x14ac:dyDescent="0.3">
      <c r="B1110" s="786"/>
      <c r="C1110" s="787"/>
      <c r="D1110" s="787"/>
      <c r="E1110" s="787"/>
      <c r="F1110" s="787"/>
      <c r="G1110" s="787"/>
      <c r="H1110" s="787"/>
      <c r="I1110" s="787"/>
      <c r="J1110" s="787"/>
      <c r="K1110" s="787"/>
      <c r="L1110" s="787"/>
      <c r="M1110" s="787"/>
      <c r="N1110" s="787"/>
      <c r="O1110" s="787"/>
      <c r="P1110" s="428"/>
      <c r="Q1110" s="629">
        <f>+H1084</f>
        <v>5.0299999999999994</v>
      </c>
      <c r="R1110" s="1024" t="s">
        <v>58</v>
      </c>
      <c r="S1110" s="1025"/>
      <c r="T1110" s="1027"/>
      <c r="U1110" s="1024" t="s">
        <v>53</v>
      </c>
      <c r="V1110" s="1027"/>
      <c r="W1110" s="1027"/>
      <c r="X1110" s="1026"/>
      <c r="Y1110" s="36"/>
      <c r="Z1110" s="37"/>
      <c r="AA1110" s="38">
        <f>SUM(Z1087:Z1109)</f>
        <v>25.468</v>
      </c>
    </row>
    <row r="1111" spans="2:27" ht="17.25" thickBot="1" x14ac:dyDescent="0.3">
      <c r="B1111" s="792" t="s">
        <v>59</v>
      </c>
      <c r="C1111" s="793"/>
      <c r="D1111" s="793"/>
      <c r="E1111" s="793"/>
      <c r="F1111" s="793"/>
      <c r="G1111" s="793"/>
      <c r="H1111" s="793"/>
      <c r="I1111" s="794"/>
      <c r="J1111" s="792" t="s">
        <v>60</v>
      </c>
      <c r="K1111" s="793"/>
      <c r="L1111" s="793"/>
      <c r="M1111" s="793"/>
      <c r="N1111" s="793"/>
      <c r="O1111" s="793"/>
      <c r="P1111" s="793"/>
      <c r="Q1111" s="793"/>
      <c r="R1111" s="1028"/>
      <c r="S1111" s="634"/>
      <c r="T1111" s="39"/>
      <c r="U1111" s="40"/>
      <c r="V1111" s="40"/>
      <c r="W1111" s="40"/>
      <c r="X1111" s="40"/>
      <c r="Y1111" s="40"/>
      <c r="Z1111" s="40"/>
      <c r="AA1111" s="41"/>
    </row>
    <row r="1112" spans="2:27" ht="21" thickBot="1" x14ac:dyDescent="0.3">
      <c r="B1112" s="795"/>
      <c r="C1112" s="787"/>
      <c r="D1112" s="787"/>
      <c r="E1112" s="787"/>
      <c r="F1112" s="787"/>
      <c r="G1112" s="787"/>
      <c r="H1112" s="787"/>
      <c r="I1112" s="796"/>
      <c r="J1112" s="795"/>
      <c r="K1112" s="787"/>
      <c r="L1112" s="787"/>
      <c r="M1112" s="787"/>
      <c r="N1112" s="787"/>
      <c r="O1112" s="787"/>
      <c r="P1112" s="787"/>
      <c r="Q1112" s="787"/>
      <c r="R1112" s="796"/>
      <c r="S1112" s="635"/>
      <c r="T1112" s="797" t="s">
        <v>61</v>
      </c>
      <c r="U1112" s="798"/>
      <c r="V1112" s="798"/>
      <c r="W1112" s="798"/>
      <c r="X1112" s="798"/>
      <c r="Y1112" s="798"/>
      <c r="Z1112" s="799"/>
      <c r="AA1112" s="42">
        <f>AA1110</f>
        <v>25.468</v>
      </c>
    </row>
    <row r="1114" spans="2:27" ht="15.75" hidden="1" thickBot="1" x14ac:dyDescent="0.3"/>
    <row r="1115" spans="2:27" hidden="1" x14ac:dyDescent="0.25">
      <c r="B1115" s="800" t="e" vm="16">
        <v>#VALUE!</v>
      </c>
      <c r="C1115" s="793"/>
      <c r="D1115" s="793"/>
      <c r="E1115" s="793"/>
      <c r="F1115" s="793"/>
      <c r="G1115" s="803" t="s">
        <v>42</v>
      </c>
      <c r="H1115" s="793"/>
      <c r="I1115" s="793"/>
      <c r="J1115" s="793"/>
      <c r="K1115" s="793"/>
      <c r="L1115" s="793"/>
      <c r="M1115" s="793"/>
      <c r="N1115" s="793"/>
      <c r="O1115" s="793"/>
      <c r="P1115" s="793"/>
      <c r="Q1115" s="793"/>
      <c r="R1115" s="793"/>
      <c r="S1115" s="793"/>
      <c r="T1115" s="793"/>
      <c r="U1115" s="804" t="s">
        <v>1</v>
      </c>
      <c r="V1115" s="805"/>
      <c r="W1115" s="805"/>
      <c r="X1115" s="806"/>
      <c r="Y1115" s="807" t="s">
        <v>43</v>
      </c>
      <c r="Z1115" s="805"/>
      <c r="AA1115" s="808"/>
    </row>
    <row r="1116" spans="2:27" hidden="1" x14ac:dyDescent="0.25">
      <c r="B1116" s="801"/>
      <c r="C1116" s="802"/>
      <c r="D1116" s="802"/>
      <c r="E1116" s="802"/>
      <c r="F1116" s="802"/>
      <c r="G1116" s="801"/>
      <c r="H1116" s="802"/>
      <c r="I1116" s="802"/>
      <c r="J1116" s="802"/>
      <c r="K1116" s="802"/>
      <c r="L1116" s="802"/>
      <c r="M1116" s="802"/>
      <c r="N1116" s="802"/>
      <c r="O1116" s="802"/>
      <c r="P1116" s="802"/>
      <c r="Q1116" s="802"/>
      <c r="R1116" s="802"/>
      <c r="S1116" s="802"/>
      <c r="T1116" s="802"/>
      <c r="U1116" s="809" t="s">
        <v>3</v>
      </c>
      <c r="V1116" s="810"/>
      <c r="W1116" s="810"/>
      <c r="X1116" s="811"/>
      <c r="Y1116" s="812">
        <v>1</v>
      </c>
      <c r="Z1116" s="810"/>
      <c r="AA1116" s="813"/>
    </row>
    <row r="1117" spans="2:27" ht="15.75" hidden="1" thickBot="1" x14ac:dyDescent="0.3">
      <c r="B1117" s="795"/>
      <c r="C1117" s="787"/>
      <c r="D1117" s="787"/>
      <c r="E1117" s="787"/>
      <c r="F1117" s="787"/>
      <c r="G1117" s="795"/>
      <c r="H1117" s="787"/>
      <c r="I1117" s="787"/>
      <c r="J1117" s="787"/>
      <c r="K1117" s="787"/>
      <c r="L1117" s="787"/>
      <c r="M1117" s="787"/>
      <c r="N1117" s="787"/>
      <c r="O1117" s="787"/>
      <c r="P1117" s="787"/>
      <c r="Q1117" s="787"/>
      <c r="R1117" s="787"/>
      <c r="S1117" s="787"/>
      <c r="T1117" s="787"/>
      <c r="U1117" s="814" t="s">
        <v>4</v>
      </c>
      <c r="V1117" s="815"/>
      <c r="W1117" s="815"/>
      <c r="X1117" s="816"/>
      <c r="Y1117" s="817">
        <v>44236</v>
      </c>
      <c r="Z1117" s="818"/>
      <c r="AA1117" s="819"/>
    </row>
    <row r="1118" spans="2:27" ht="15" hidden="1" customHeight="1" x14ac:dyDescent="0.25">
      <c r="B1118" s="820" t="s">
        <v>44</v>
      </c>
      <c r="C1118" s="793"/>
      <c r="D1118" s="793"/>
      <c r="E1118" s="793"/>
      <c r="F1118" s="794"/>
      <c r="G1118"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118" s="822"/>
      <c r="I1118" s="822"/>
      <c r="J1118" s="822"/>
      <c r="K1118" s="822"/>
      <c r="L1118" s="822"/>
      <c r="M1118" s="822"/>
      <c r="N1118" s="822"/>
      <c r="O1118" s="822"/>
      <c r="P1118" s="822"/>
      <c r="Q1118" s="822"/>
      <c r="R1118" s="822"/>
      <c r="S1118" s="822"/>
      <c r="T1118" s="822"/>
      <c r="U1118" s="822"/>
      <c r="V1118" s="822"/>
      <c r="W1118" s="822"/>
      <c r="X1118" s="822"/>
      <c r="Y1118" s="822"/>
      <c r="Z1118" s="822"/>
      <c r="AA1118" s="823"/>
    </row>
    <row r="1119" spans="2:27" ht="15.75" hidden="1" customHeight="1" thickBot="1" x14ac:dyDescent="0.3">
      <c r="B1119" s="795"/>
      <c r="C1119" s="787"/>
      <c r="D1119" s="787"/>
      <c r="E1119" s="787"/>
      <c r="F1119" s="796"/>
      <c r="G1119" s="824"/>
      <c r="H1119" s="825"/>
      <c r="I1119" s="825"/>
      <c r="J1119" s="825"/>
      <c r="K1119" s="825"/>
      <c r="L1119" s="825"/>
      <c r="M1119" s="825"/>
      <c r="N1119" s="825"/>
      <c r="O1119" s="825"/>
      <c r="P1119" s="825"/>
      <c r="Q1119" s="825"/>
      <c r="R1119" s="825"/>
      <c r="S1119" s="825"/>
      <c r="T1119" s="825"/>
      <c r="U1119" s="825"/>
      <c r="V1119" s="825"/>
      <c r="W1119" s="825"/>
      <c r="X1119" s="825"/>
      <c r="Y1119" s="825"/>
      <c r="Z1119" s="825"/>
      <c r="AA1119" s="826"/>
    </row>
    <row r="1120" spans="2:27" ht="18.75" hidden="1" thickBot="1" x14ac:dyDescent="0.3">
      <c r="B1120" s="827" t="s">
        <v>46</v>
      </c>
      <c r="C1120" s="798"/>
      <c r="D1120" s="798"/>
      <c r="E1120" s="798"/>
      <c r="F1120" s="798"/>
      <c r="G1120" s="798"/>
      <c r="H1120" s="822" t="s">
        <v>47</v>
      </c>
      <c r="I1120" s="793"/>
      <c r="J1120" s="828"/>
      <c r="K1120" s="798"/>
      <c r="L1120" s="798"/>
      <c r="M1120" s="798"/>
      <c r="N1120" s="798"/>
      <c r="O1120" s="798"/>
      <c r="P1120" s="622"/>
      <c r="Q1120" s="622"/>
      <c r="R1120" s="828" t="s">
        <v>48</v>
      </c>
      <c r="S1120" s="828"/>
      <c r="T1120" s="798"/>
      <c r="U1120" s="798"/>
      <c r="V1120" s="798"/>
      <c r="W1120" s="798"/>
      <c r="X1120" s="798"/>
      <c r="Y1120" s="798"/>
      <c r="Z1120" s="798"/>
      <c r="AA1120" s="799"/>
    </row>
    <row r="1121" spans="2:27" ht="28.5" hidden="1" customHeight="1" thickBot="1" x14ac:dyDescent="0.3">
      <c r="B1121" s="829">
        <f>PRESUPUESTO!$B$47</f>
        <v>6</v>
      </c>
      <c r="C1121" s="793"/>
      <c r="D1121" s="793"/>
      <c r="E1121" s="793"/>
      <c r="F1121" s="793"/>
      <c r="G1121" s="793"/>
      <c r="H1121" s="830">
        <f>PRESUPUESTO!B48</f>
        <v>6.01</v>
      </c>
      <c r="I1121" s="831"/>
      <c r="J1121" s="832" t="str">
        <f>PRESUPUESTO!$F$47</f>
        <v>CARPINTERIA EN MADERA Y METALICA</v>
      </c>
      <c r="K1121" s="798"/>
      <c r="L1121" s="798"/>
      <c r="M1121" s="798"/>
      <c r="N1121" s="798"/>
      <c r="O1121" s="799"/>
      <c r="P1121" s="621"/>
      <c r="Q1121" s="621"/>
      <c r="R1121" s="833" t="str">
        <f>PRESUPUESTO!F48</f>
        <v>Suministro e instalación de vidrio templado en ventana de oficia sintraofipucar</v>
      </c>
      <c r="S1121" s="1020"/>
      <c r="T1121" s="793"/>
      <c r="U1121" s="793"/>
      <c r="V1121" s="793"/>
      <c r="W1121" s="793"/>
      <c r="X1121" s="793"/>
      <c r="Y1121" s="793"/>
      <c r="Z1121" s="793"/>
      <c r="AA1121" s="794"/>
    </row>
    <row r="1122" spans="2:27" ht="18.75" hidden="1" customHeight="1" thickBot="1" x14ac:dyDescent="0.3">
      <c r="B1122" s="821" t="s">
        <v>49</v>
      </c>
      <c r="C1122" s="834"/>
      <c r="D1122" s="834"/>
      <c r="E1122" s="834"/>
      <c r="F1122" s="834"/>
      <c r="G1122" s="834"/>
      <c r="H1122" s="835"/>
      <c r="I1122" s="835"/>
      <c r="J1122" s="834"/>
      <c r="K1122" s="834"/>
      <c r="L1122" s="834"/>
      <c r="M1122" s="834"/>
      <c r="N1122" s="834"/>
      <c r="O1122" s="834"/>
      <c r="P1122" s="623"/>
      <c r="Q1122" s="623"/>
      <c r="R1122" s="837" t="s">
        <v>50</v>
      </c>
      <c r="S1122" s="1021" t="s">
        <v>532</v>
      </c>
      <c r="T1122" s="839" t="s">
        <v>51</v>
      </c>
      <c r="U1122" s="840"/>
      <c r="V1122" s="841"/>
      <c r="W1122" s="842" t="s">
        <v>20</v>
      </c>
      <c r="X1122" s="844" t="s">
        <v>52</v>
      </c>
      <c r="Y1122" s="846" t="s">
        <v>53</v>
      </c>
      <c r="Z1122" s="847"/>
      <c r="AA1122" s="848"/>
    </row>
    <row r="1123" spans="2:27" ht="26.25" hidden="1" thickBot="1" x14ac:dyDescent="0.3">
      <c r="B1123" s="836"/>
      <c r="C1123" s="835"/>
      <c r="D1123" s="835"/>
      <c r="E1123" s="835"/>
      <c r="F1123" s="835"/>
      <c r="G1123" s="835"/>
      <c r="H1123" s="835"/>
      <c r="I1123" s="835"/>
      <c r="J1123" s="835"/>
      <c r="K1123" s="835"/>
      <c r="L1123" s="835"/>
      <c r="M1123" s="835"/>
      <c r="N1123" s="835"/>
      <c r="O1123" s="835"/>
      <c r="P1123" s="623"/>
      <c r="Q1123" s="623"/>
      <c r="R1123" s="838"/>
      <c r="S1123" s="1032"/>
      <c r="T1123" s="4" t="s">
        <v>54</v>
      </c>
      <c r="U1123" s="5" t="s">
        <v>55</v>
      </c>
      <c r="V1123" s="6" t="s">
        <v>56</v>
      </c>
      <c r="W1123" s="843"/>
      <c r="X1123" s="845"/>
      <c r="Y1123" s="7" t="s">
        <v>57</v>
      </c>
      <c r="Z1123" s="8" t="s">
        <v>21</v>
      </c>
      <c r="AA1123" s="9" t="s">
        <v>22</v>
      </c>
    </row>
    <row r="1124" spans="2:27" ht="18" hidden="1" x14ac:dyDescent="0.25">
      <c r="B1124" s="10"/>
      <c r="C1124" s="1017"/>
      <c r="D1124" s="1017"/>
      <c r="E1124" s="1017"/>
      <c r="F1124" s="1017"/>
      <c r="G1124" s="1017"/>
      <c r="H1124" s="1017"/>
      <c r="I1124" s="1017"/>
      <c r="J1124" s="1017"/>
      <c r="K1124" s="1017"/>
      <c r="L1124" s="1017"/>
      <c r="M1124" s="1017"/>
      <c r="N1124" s="1017"/>
      <c r="O1124" s="12"/>
      <c r="P1124" s="629">
        <f>+H1121</f>
        <v>6.01</v>
      </c>
      <c r="Q1124" s="17"/>
      <c r="R1124" s="412" t="s">
        <v>356</v>
      </c>
      <c r="S1124" s="625" t="s">
        <v>562</v>
      </c>
      <c r="T1124" s="14"/>
      <c r="U1124" s="14"/>
      <c r="V1124" s="14"/>
      <c r="W1124" s="14" t="str">
        <f>IF(COUNT(T1124:V1124)=1,"m",IF(COUNT(T1124:V1124)=2,"m2",IF(COUNT(T1124:V1124)=3,"m3","")))</f>
        <v/>
      </c>
      <c r="X1124" s="14">
        <f>IF(S1124="","",1)</f>
        <v>1</v>
      </c>
      <c r="Y1124" s="14" t="str">
        <f>IFERROR(IF(COUNT(T1124:V1124)=1,PRODUCT(T1124:V1124)*X1124,""),"")</f>
        <v/>
      </c>
      <c r="Z1124" s="14" t="str">
        <f>IFERROR(IF(COUNT(T1124:V1124)=2,PRODUCT(T1124:V1124)*X1124,""),"")</f>
        <v/>
      </c>
      <c r="AA1124" s="15" t="str">
        <f>IFERROR(IF(COUNT(T1124:V1124)=3,PRODUCT(T1124:V1124)*X1124,""),"")</f>
        <v/>
      </c>
    </row>
    <row r="1125" spans="2:27" ht="18" hidden="1" x14ac:dyDescent="0.25">
      <c r="B1125" s="16"/>
      <c r="C1125" s="1018"/>
      <c r="D1125" s="1018"/>
      <c r="E1125" s="1018"/>
      <c r="F1125" s="1018"/>
      <c r="G1125" s="1018"/>
      <c r="H1125" s="1018"/>
      <c r="I1125" s="1018"/>
      <c r="J1125" s="1018"/>
      <c r="K1125" s="1018"/>
      <c r="L1125" s="1018"/>
      <c r="M1125" s="1018"/>
      <c r="N1125" s="1018"/>
      <c r="O1125" s="19"/>
      <c r="P1125" s="629">
        <f>+H1121</f>
        <v>6.01</v>
      </c>
      <c r="Q1125" s="17"/>
      <c r="R1125" s="412"/>
      <c r="S1125" s="625"/>
      <c r="T1125" s="20"/>
      <c r="U1125" s="20"/>
      <c r="V1125" s="430"/>
      <c r="W1125" s="14" t="str">
        <f t="shared" ref="W1125:W1127" si="326">IF(COUNT(T1125:V1125)=1,"m",IF(COUNT(T1125:V1125)=2,"m2",IF(COUNT(T1125:V1125)=3,"m3","")))</f>
        <v/>
      </c>
      <c r="X1125" s="14" t="str">
        <f t="shared" ref="X1125:X1127" si="327">IF(S1125="","",1)</f>
        <v/>
      </c>
      <c r="Y1125" s="14" t="str">
        <f t="shared" ref="Y1125:Y1127" si="328">IFERROR(IF(COUNT(T1125:V1125)=1,PRODUCT(T1125:V1125)*X1125,""),"")</f>
        <v/>
      </c>
      <c r="Z1125" s="14" t="str">
        <f t="shared" ref="Z1125:Z1127" si="329">IFERROR(IF(COUNT(T1125:V1125)=2,PRODUCT(T1125:V1125)*X1125,""),"")</f>
        <v/>
      </c>
      <c r="AA1125" s="15" t="str">
        <f t="shared" ref="AA1125:AA1146" si="330">IFERROR(IF(COUNT(T1125:V1125)=3,PRODUCT(T1125:V1125)*X1125,""),"")</f>
        <v/>
      </c>
    </row>
    <row r="1126" spans="2:27" ht="18" hidden="1" x14ac:dyDescent="0.25">
      <c r="B1126" s="16"/>
      <c r="C1126" s="1018"/>
      <c r="D1126" s="1018"/>
      <c r="E1126" s="1018"/>
      <c r="F1126" s="1018"/>
      <c r="G1126" s="1018"/>
      <c r="H1126" s="1018"/>
      <c r="I1126" s="1018"/>
      <c r="J1126" s="1018"/>
      <c r="K1126" s="1018"/>
      <c r="L1126" s="1018"/>
      <c r="M1126" s="1018"/>
      <c r="N1126" s="1018"/>
      <c r="O1126" s="19"/>
      <c r="P1126" s="629">
        <f>+H1121</f>
        <v>6.01</v>
      </c>
      <c r="Q1126" s="17"/>
      <c r="R1126" s="412"/>
      <c r="S1126" s="625"/>
      <c r="T1126" s="20"/>
      <c r="U1126" s="20"/>
      <c r="V1126" s="430"/>
      <c r="W1126" s="14" t="str">
        <f t="shared" si="326"/>
        <v/>
      </c>
      <c r="X1126" s="14" t="str">
        <f t="shared" si="327"/>
        <v/>
      </c>
      <c r="Y1126" s="14" t="str">
        <f t="shared" si="328"/>
        <v/>
      </c>
      <c r="Z1126" s="14" t="str">
        <f t="shared" si="329"/>
        <v/>
      </c>
      <c r="AA1126" s="15" t="str">
        <f t="shared" si="330"/>
        <v/>
      </c>
    </row>
    <row r="1127" spans="2:27" ht="18" hidden="1" x14ac:dyDescent="0.25">
      <c r="B1127" s="16"/>
      <c r="C1127" s="1018"/>
      <c r="D1127" s="1018"/>
      <c r="E1127" s="1018"/>
      <c r="F1127" s="1018"/>
      <c r="G1127" s="1018"/>
      <c r="H1127" s="1018"/>
      <c r="I1127" s="1018"/>
      <c r="J1127" s="1018"/>
      <c r="K1127" s="1018"/>
      <c r="L1127" s="1018"/>
      <c r="M1127" s="1018"/>
      <c r="N1127" s="1018"/>
      <c r="O1127" s="19"/>
      <c r="P1127" s="629">
        <f>+H1121</f>
        <v>6.01</v>
      </c>
      <c r="Q1127" s="17"/>
      <c r="R1127" s="412"/>
      <c r="S1127" s="626"/>
      <c r="T1127" s="20"/>
      <c r="U1127" s="20"/>
      <c r="V1127" s="430"/>
      <c r="W1127" s="14" t="str">
        <f t="shared" si="326"/>
        <v/>
      </c>
      <c r="X1127" s="14" t="str">
        <f t="shared" si="327"/>
        <v/>
      </c>
      <c r="Y1127" s="14" t="str">
        <f t="shared" si="328"/>
        <v/>
      </c>
      <c r="Z1127" s="14" t="str">
        <f t="shared" si="329"/>
        <v/>
      </c>
      <c r="AA1127" s="15" t="str">
        <f t="shared" si="330"/>
        <v/>
      </c>
    </row>
    <row r="1128" spans="2:27" ht="18" hidden="1" x14ac:dyDescent="0.25">
      <c r="B1128" s="16"/>
      <c r="C1128" s="1018"/>
      <c r="D1128" s="1018"/>
      <c r="E1128" s="1018"/>
      <c r="F1128" s="1018"/>
      <c r="G1128" s="1018"/>
      <c r="H1128" s="1018"/>
      <c r="I1128" s="1018"/>
      <c r="J1128" s="1018"/>
      <c r="K1128" s="1018"/>
      <c r="L1128" s="1018"/>
      <c r="M1128" s="1018"/>
      <c r="N1128" s="1018"/>
      <c r="O1128" s="19"/>
      <c r="P1128" s="629">
        <f>+H1121</f>
        <v>6.01</v>
      </c>
      <c r="Q1128" s="17"/>
      <c r="R1128" s="412"/>
      <c r="S1128" s="625"/>
      <c r="T1128" s="20"/>
      <c r="U1128" s="20"/>
      <c r="V1128" s="430"/>
      <c r="W1128" s="14"/>
      <c r="X1128" s="14"/>
      <c r="Y1128" s="14"/>
      <c r="Z1128" s="14"/>
      <c r="AA1128" s="15" t="str">
        <f t="shared" si="330"/>
        <v/>
      </c>
    </row>
    <row r="1129" spans="2:27" ht="18" hidden="1" x14ac:dyDescent="0.25">
      <c r="B1129" s="22"/>
      <c r="C1129" s="1018"/>
      <c r="D1129" s="1018"/>
      <c r="E1129" s="1018"/>
      <c r="F1129" s="1018"/>
      <c r="G1129" s="1018"/>
      <c r="H1129" s="1018"/>
      <c r="I1129" s="1018"/>
      <c r="J1129" s="1018"/>
      <c r="K1129" s="1018"/>
      <c r="L1129" s="1018"/>
      <c r="M1129" s="1018"/>
      <c r="N1129" s="1018"/>
      <c r="O1129" s="19"/>
      <c r="P1129" s="629">
        <f>+H1121</f>
        <v>6.01</v>
      </c>
      <c r="Q1129" s="17"/>
      <c r="R1129" s="412" t="s">
        <v>361</v>
      </c>
      <c r="S1129" s="625" t="s">
        <v>562</v>
      </c>
      <c r="T1129" s="20"/>
      <c r="U1129" s="20"/>
      <c r="V1129" s="430"/>
      <c r="W1129" s="14" t="str">
        <f t="shared" ref="W1129:W1130" si="331">IF(COUNT(T1129:V1129)=1,"m",IF(COUNT(T1129:V1129)=2,"m2",IF(COUNT(T1129:V1129)=3,"m3","")))</f>
        <v/>
      </c>
      <c r="X1129" s="14">
        <f t="shared" ref="X1129:X1135" si="332">IF(S1129="","",1)</f>
        <v>1</v>
      </c>
      <c r="Y1129" s="14" t="str">
        <f t="shared" ref="Y1129:Y1135" si="333">IFERROR(IF(COUNT(T1129:V1129)=1,PRODUCT(T1129:V1129)*X1129,""),"")</f>
        <v/>
      </c>
      <c r="Z1129" s="14" t="str">
        <f t="shared" ref="Z1129:Z1135" si="334">IFERROR(IF(COUNT(T1129:V1129)=2,PRODUCT(T1129:V1129)*X1129,""),"")</f>
        <v/>
      </c>
      <c r="AA1129" s="15" t="str">
        <f t="shared" si="330"/>
        <v/>
      </c>
    </row>
    <row r="1130" spans="2:27" ht="18" hidden="1" x14ac:dyDescent="0.25">
      <c r="B1130" s="16"/>
      <c r="C1130" s="1018"/>
      <c r="D1130" s="1018"/>
      <c r="E1130" s="1018"/>
      <c r="F1130" s="1018"/>
      <c r="G1130" s="1018"/>
      <c r="H1130" s="1018"/>
      <c r="I1130" s="1018"/>
      <c r="J1130" s="1018"/>
      <c r="K1130" s="1018"/>
      <c r="L1130" s="1018"/>
      <c r="M1130" s="1018"/>
      <c r="N1130" s="1018"/>
      <c r="O1130" s="19"/>
      <c r="P1130" s="629">
        <f>+H1121</f>
        <v>6.01</v>
      </c>
      <c r="Q1130" s="17"/>
      <c r="R1130" s="412"/>
      <c r="S1130" s="641"/>
      <c r="T1130" s="20"/>
      <c r="U1130" s="20"/>
      <c r="V1130" s="20"/>
      <c r="W1130" s="14" t="str">
        <f t="shared" si="331"/>
        <v/>
      </c>
      <c r="X1130" s="14" t="str">
        <f t="shared" si="332"/>
        <v/>
      </c>
      <c r="Y1130" s="14" t="str">
        <f t="shared" si="333"/>
        <v/>
      </c>
      <c r="Z1130" s="14" t="str">
        <f t="shared" si="334"/>
        <v/>
      </c>
      <c r="AA1130" s="15" t="str">
        <f t="shared" si="330"/>
        <v/>
      </c>
    </row>
    <row r="1131" spans="2:27" ht="18" hidden="1" x14ac:dyDescent="0.25">
      <c r="B1131" s="16"/>
      <c r="C1131" s="1018"/>
      <c r="D1131" s="1018"/>
      <c r="E1131" s="1018"/>
      <c r="F1131" s="1018"/>
      <c r="G1131" s="1018"/>
      <c r="H1131" s="1018"/>
      <c r="I1131" s="1018"/>
      <c r="J1131" s="1018"/>
      <c r="K1131" s="1018"/>
      <c r="L1131" s="1018"/>
      <c r="M1131" s="1018"/>
      <c r="N1131" s="1018"/>
      <c r="O1131" s="19"/>
      <c r="P1131" s="629">
        <f>+H1121</f>
        <v>6.01</v>
      </c>
      <c r="Q1131" s="17"/>
      <c r="R1131" s="412"/>
      <c r="S1131" s="625"/>
      <c r="T1131" s="20"/>
      <c r="U1131" s="20"/>
      <c r="V1131" s="430"/>
      <c r="W1131" s="14"/>
      <c r="X1131" s="14" t="str">
        <f t="shared" si="332"/>
        <v/>
      </c>
      <c r="Y1131" s="14" t="str">
        <f t="shared" si="333"/>
        <v/>
      </c>
      <c r="Z1131" s="14" t="str">
        <f t="shared" si="334"/>
        <v/>
      </c>
      <c r="AA1131" s="15" t="str">
        <f t="shared" si="330"/>
        <v/>
      </c>
    </row>
    <row r="1132" spans="2:27" ht="18" hidden="1" x14ac:dyDescent="0.25">
      <c r="B1132" s="16"/>
      <c r="C1132" s="1018"/>
      <c r="D1132" s="1018"/>
      <c r="E1132" s="1018"/>
      <c r="F1132" s="1018"/>
      <c r="G1132" s="1018"/>
      <c r="H1132" s="1018"/>
      <c r="I1132" s="1018"/>
      <c r="J1132" s="1018"/>
      <c r="K1132" s="1018"/>
      <c r="L1132" s="1018"/>
      <c r="M1132" s="1018"/>
      <c r="N1132" s="1018"/>
      <c r="O1132" s="19"/>
      <c r="P1132" s="629">
        <f>+H1121</f>
        <v>6.01</v>
      </c>
      <c r="Q1132" s="17"/>
      <c r="R1132" s="412"/>
      <c r="S1132" s="625"/>
      <c r="T1132" s="20"/>
      <c r="U1132" s="20"/>
      <c r="V1132" s="430"/>
      <c r="W1132" s="14"/>
      <c r="X1132" s="14" t="str">
        <f t="shared" si="332"/>
        <v/>
      </c>
      <c r="Y1132" s="14" t="str">
        <f t="shared" si="333"/>
        <v/>
      </c>
      <c r="Z1132" s="14" t="str">
        <f t="shared" si="334"/>
        <v/>
      </c>
      <c r="AA1132" s="15" t="str">
        <f t="shared" si="330"/>
        <v/>
      </c>
    </row>
    <row r="1133" spans="2:27" ht="18" hidden="1" x14ac:dyDescent="0.25">
      <c r="B1133" s="16"/>
      <c r="C1133" s="1018"/>
      <c r="D1133" s="1018"/>
      <c r="E1133" s="1018"/>
      <c r="F1133" s="1018"/>
      <c r="G1133" s="1018"/>
      <c r="H1133" s="1018"/>
      <c r="I1133" s="1018"/>
      <c r="J1133" s="1018"/>
      <c r="K1133" s="1018"/>
      <c r="L1133" s="1018"/>
      <c r="M1133" s="1018"/>
      <c r="N1133" s="1018"/>
      <c r="O1133" s="19"/>
      <c r="P1133" s="629">
        <f>+H1121</f>
        <v>6.01</v>
      </c>
      <c r="Q1133" s="17"/>
      <c r="R1133" s="412"/>
      <c r="S1133" s="625"/>
      <c r="T1133" s="20"/>
      <c r="U1133" s="20"/>
      <c r="V1133" s="430"/>
      <c r="W1133" s="14"/>
      <c r="X1133" s="14" t="str">
        <f t="shared" si="332"/>
        <v/>
      </c>
      <c r="Y1133" s="14" t="str">
        <f t="shared" si="333"/>
        <v/>
      </c>
      <c r="Z1133" s="14" t="str">
        <f t="shared" si="334"/>
        <v/>
      </c>
      <c r="AA1133" s="15" t="str">
        <f t="shared" si="330"/>
        <v/>
      </c>
    </row>
    <row r="1134" spans="2:27" ht="18" hidden="1" x14ac:dyDescent="0.25">
      <c r="B1134" s="16"/>
      <c r="C1134" s="1018"/>
      <c r="D1134" s="1018"/>
      <c r="E1134" s="1018"/>
      <c r="F1134" s="1018"/>
      <c r="G1134" s="1018"/>
      <c r="H1134" s="1018"/>
      <c r="I1134" s="1018"/>
      <c r="J1134" s="1018"/>
      <c r="K1134" s="1018"/>
      <c r="L1134" s="1018"/>
      <c r="M1134" s="1018"/>
      <c r="N1134" s="1018"/>
      <c r="O1134" s="19"/>
      <c r="P1134" s="629">
        <f>+H1121</f>
        <v>6.01</v>
      </c>
      <c r="Q1134" s="17"/>
      <c r="R1134" s="412"/>
      <c r="S1134" s="625"/>
      <c r="T1134" s="20"/>
      <c r="U1134" s="20"/>
      <c r="V1134" s="430"/>
      <c r="W1134" s="14"/>
      <c r="X1134" s="14" t="str">
        <f t="shared" si="332"/>
        <v/>
      </c>
      <c r="Y1134" s="14" t="str">
        <f t="shared" si="333"/>
        <v/>
      </c>
      <c r="Z1134" s="14" t="str">
        <f t="shared" si="334"/>
        <v/>
      </c>
      <c r="AA1134" s="15" t="str">
        <f t="shared" si="330"/>
        <v/>
      </c>
    </row>
    <row r="1135" spans="2:27" ht="18" hidden="1" x14ac:dyDescent="0.25">
      <c r="B1135" s="16"/>
      <c r="C1135" s="1018"/>
      <c r="D1135" s="1018"/>
      <c r="E1135" s="1018"/>
      <c r="F1135" s="1018"/>
      <c r="G1135" s="1018"/>
      <c r="H1135" s="1018"/>
      <c r="I1135" s="1018"/>
      <c r="J1135" s="1018"/>
      <c r="K1135" s="1018"/>
      <c r="L1135" s="1018"/>
      <c r="M1135" s="1018"/>
      <c r="N1135" s="1018"/>
      <c r="O1135" s="19"/>
      <c r="P1135" s="629">
        <f>+H1121</f>
        <v>6.01</v>
      </c>
      <c r="Q1135" s="17"/>
      <c r="R1135" s="412"/>
      <c r="S1135" s="625"/>
      <c r="T1135" s="20"/>
      <c r="U1135" s="20"/>
      <c r="V1135" s="430"/>
      <c r="W1135" s="14" t="str">
        <f t="shared" ref="W1135" si="335">IF(COUNT(T1135:V1135)=1,"m",IF(COUNT(T1135:V1135)=2,"m2",IF(COUNT(T1135:V1135)=3,"m3","")))</f>
        <v/>
      </c>
      <c r="X1135" s="14" t="str">
        <f t="shared" si="332"/>
        <v/>
      </c>
      <c r="Y1135" s="14" t="str">
        <f t="shared" si="333"/>
        <v/>
      </c>
      <c r="Z1135" s="14" t="str">
        <f t="shared" si="334"/>
        <v/>
      </c>
      <c r="AA1135" s="15" t="str">
        <f t="shared" si="330"/>
        <v/>
      </c>
    </row>
    <row r="1136" spans="2:27" ht="18" hidden="1" x14ac:dyDescent="0.25">
      <c r="B1136" s="16"/>
      <c r="C1136" s="1018"/>
      <c r="D1136" s="1018"/>
      <c r="E1136" s="1018"/>
      <c r="F1136" s="1018"/>
      <c r="G1136" s="1018"/>
      <c r="H1136" s="1018"/>
      <c r="I1136" s="1018"/>
      <c r="J1136" s="1018"/>
      <c r="K1136" s="1018"/>
      <c r="L1136" s="1018"/>
      <c r="M1136" s="1018"/>
      <c r="N1136" s="1018"/>
      <c r="O1136" s="19"/>
      <c r="P1136" s="629">
        <f>+H1121</f>
        <v>6.01</v>
      </c>
      <c r="Q1136" s="17"/>
      <c r="R1136" s="412"/>
      <c r="S1136" s="625"/>
      <c r="T1136" s="20"/>
      <c r="U1136" s="20"/>
      <c r="V1136" s="430"/>
      <c r="W1136" s="14"/>
      <c r="X1136" s="14"/>
      <c r="Y1136" s="14"/>
      <c r="Z1136" s="14"/>
      <c r="AA1136" s="15" t="str">
        <f t="shared" si="330"/>
        <v/>
      </c>
    </row>
    <row r="1137" spans="2:27" ht="18" hidden="1" x14ac:dyDescent="0.25">
      <c r="B1137" s="16"/>
      <c r="C1137" s="1018"/>
      <c r="D1137" s="1018"/>
      <c r="E1137" s="1018"/>
      <c r="F1137" s="1018"/>
      <c r="G1137" s="1018"/>
      <c r="H1137" s="1018"/>
      <c r="I1137" s="1018"/>
      <c r="J1137" s="1018"/>
      <c r="K1137" s="1018"/>
      <c r="L1137" s="1018"/>
      <c r="M1137" s="1018"/>
      <c r="N1137" s="1018"/>
      <c r="O1137" s="19"/>
      <c r="P1137" s="629">
        <f>+H1121</f>
        <v>6.01</v>
      </c>
      <c r="Q1137" s="17"/>
      <c r="R1137" s="412" t="s">
        <v>362</v>
      </c>
      <c r="S1137" s="625"/>
      <c r="T1137" s="20"/>
      <c r="U1137" s="20"/>
      <c r="V1137" s="430"/>
      <c r="W1137" s="14" t="str">
        <f t="shared" ref="W1137:W1146" si="336">IF(COUNT(T1137:V1137)=1,"m",IF(COUNT(T1137:V1137)=2,"m2",IF(COUNT(T1137:V1137)=3,"m3","")))</f>
        <v/>
      </c>
      <c r="X1137" s="14" t="str">
        <f t="shared" ref="X1137:X1146" si="337">IF(S1137="","",1)</f>
        <v/>
      </c>
      <c r="Y1137" s="14" t="str">
        <f t="shared" ref="Y1137:Y1146" si="338">IFERROR(IF(COUNT(T1137:V1137)=1,PRODUCT(T1137:V1137)*X1137,""),"")</f>
        <v/>
      </c>
      <c r="Z1137" s="14" t="str">
        <f t="shared" ref="Z1137:Z1146" si="339">IFERROR(IF(COUNT(T1137:V1137)=2,PRODUCT(T1137:V1137)*X1137,""),"")</f>
        <v/>
      </c>
      <c r="AA1137" s="15" t="str">
        <f t="shared" si="330"/>
        <v/>
      </c>
    </row>
    <row r="1138" spans="2:27" ht="18" hidden="1" x14ac:dyDescent="0.25">
      <c r="B1138" s="16"/>
      <c r="C1138" s="1018"/>
      <c r="D1138" s="1018"/>
      <c r="E1138" s="1018"/>
      <c r="F1138" s="1018"/>
      <c r="G1138" s="1018"/>
      <c r="H1138" s="1018"/>
      <c r="I1138" s="1018"/>
      <c r="J1138" s="1018"/>
      <c r="K1138" s="1018"/>
      <c r="L1138" s="1018"/>
      <c r="M1138" s="1018"/>
      <c r="N1138" s="1018"/>
      <c r="O1138" s="19"/>
      <c r="P1138" s="629">
        <f>+H1121</f>
        <v>6.01</v>
      </c>
      <c r="Q1138" s="17"/>
      <c r="R1138" s="412"/>
      <c r="S1138" s="626"/>
      <c r="T1138" s="20"/>
      <c r="U1138" s="20"/>
      <c r="V1138" s="430"/>
      <c r="W1138" s="14" t="str">
        <f t="shared" si="336"/>
        <v/>
      </c>
      <c r="X1138" s="14" t="str">
        <f t="shared" si="337"/>
        <v/>
      </c>
      <c r="Y1138" s="14" t="str">
        <f t="shared" si="338"/>
        <v/>
      </c>
      <c r="Z1138" s="14" t="str">
        <f t="shared" si="339"/>
        <v/>
      </c>
      <c r="AA1138" s="15" t="str">
        <f t="shared" si="330"/>
        <v/>
      </c>
    </row>
    <row r="1139" spans="2:27" ht="18" hidden="1" x14ac:dyDescent="0.25">
      <c r="B1139" s="16"/>
      <c r="C1139" s="1018"/>
      <c r="D1139" s="1018"/>
      <c r="E1139" s="1018"/>
      <c r="F1139" s="1018"/>
      <c r="G1139" s="1018"/>
      <c r="H1139" s="1018"/>
      <c r="I1139" s="1018"/>
      <c r="J1139" s="1018"/>
      <c r="K1139" s="1018"/>
      <c r="L1139" s="1018"/>
      <c r="M1139" s="1018"/>
      <c r="N1139" s="1018"/>
      <c r="O1139" s="19"/>
      <c r="P1139" s="629">
        <f>+H1121</f>
        <v>6.01</v>
      </c>
      <c r="Q1139" s="17"/>
      <c r="R1139" s="412"/>
      <c r="S1139" s="626"/>
      <c r="T1139" s="20"/>
      <c r="U1139" s="20"/>
      <c r="V1139" s="430"/>
      <c r="W1139" s="14" t="str">
        <f t="shared" si="336"/>
        <v/>
      </c>
      <c r="X1139" s="14" t="str">
        <f t="shared" si="337"/>
        <v/>
      </c>
      <c r="Y1139" s="14" t="str">
        <f t="shared" si="338"/>
        <v/>
      </c>
      <c r="Z1139" s="14" t="str">
        <f t="shared" si="339"/>
        <v/>
      </c>
      <c r="AA1139" s="15" t="str">
        <f t="shared" si="330"/>
        <v/>
      </c>
    </row>
    <row r="1140" spans="2:27" ht="18" hidden="1" x14ac:dyDescent="0.25">
      <c r="B1140" s="16"/>
      <c r="C1140" s="1018"/>
      <c r="D1140" s="1018"/>
      <c r="E1140" s="1018"/>
      <c r="F1140" s="1018"/>
      <c r="G1140" s="1018"/>
      <c r="H1140" s="1018"/>
      <c r="I1140" s="1018"/>
      <c r="J1140" s="1018"/>
      <c r="K1140" s="1018"/>
      <c r="L1140" s="1018"/>
      <c r="M1140" s="1018"/>
      <c r="N1140" s="1018"/>
      <c r="O1140" s="19"/>
      <c r="P1140" s="629">
        <f>+H1121</f>
        <v>6.01</v>
      </c>
      <c r="Q1140" s="17"/>
      <c r="R1140" s="412"/>
      <c r="S1140" s="626"/>
      <c r="T1140" s="20"/>
      <c r="U1140" s="20"/>
      <c r="V1140" s="20"/>
      <c r="W1140" s="14" t="str">
        <f t="shared" si="336"/>
        <v/>
      </c>
      <c r="X1140" s="14" t="str">
        <f t="shared" si="337"/>
        <v/>
      </c>
      <c r="Y1140" s="14" t="str">
        <f t="shared" si="338"/>
        <v/>
      </c>
      <c r="Z1140" s="14" t="str">
        <f t="shared" si="339"/>
        <v/>
      </c>
      <c r="AA1140" s="15" t="str">
        <f t="shared" si="330"/>
        <v/>
      </c>
    </row>
    <row r="1141" spans="2:27" ht="18" hidden="1" x14ac:dyDescent="0.25">
      <c r="B1141" s="16"/>
      <c r="C1141" s="1018"/>
      <c r="D1141" s="1018"/>
      <c r="E1141" s="1018"/>
      <c r="F1141" s="1018"/>
      <c r="G1141" s="1018"/>
      <c r="H1141" s="1018"/>
      <c r="I1141" s="1018"/>
      <c r="J1141" s="1018"/>
      <c r="K1141" s="1018"/>
      <c r="L1141" s="1018"/>
      <c r="M1141" s="1018"/>
      <c r="N1141" s="1018"/>
      <c r="O1141" s="19"/>
      <c r="P1141" s="629">
        <f>+H1121</f>
        <v>6.01</v>
      </c>
      <c r="Q1141" s="17"/>
      <c r="R1141" s="412"/>
      <c r="S1141" s="626"/>
      <c r="T1141" s="20"/>
      <c r="U1141" s="20"/>
      <c r="V1141" s="430"/>
      <c r="W1141" s="14" t="str">
        <f t="shared" si="336"/>
        <v/>
      </c>
      <c r="X1141" s="14" t="str">
        <f t="shared" si="337"/>
        <v/>
      </c>
      <c r="Y1141" s="14" t="str">
        <f t="shared" si="338"/>
        <v/>
      </c>
      <c r="Z1141" s="14" t="str">
        <f t="shared" si="339"/>
        <v/>
      </c>
      <c r="AA1141" s="15" t="str">
        <f t="shared" si="330"/>
        <v/>
      </c>
    </row>
    <row r="1142" spans="2:27" ht="18" hidden="1" x14ac:dyDescent="0.25">
      <c r="B1142" s="16"/>
      <c r="C1142" s="1018"/>
      <c r="D1142" s="1018"/>
      <c r="E1142" s="1018"/>
      <c r="F1142" s="1018"/>
      <c r="G1142" s="1018"/>
      <c r="H1142" s="1018"/>
      <c r="I1142" s="1018"/>
      <c r="J1142" s="1018"/>
      <c r="K1142" s="1018"/>
      <c r="L1142" s="1018"/>
      <c r="M1142" s="1018"/>
      <c r="N1142" s="1018"/>
      <c r="O1142" s="19"/>
      <c r="P1142" s="629">
        <f>+H1121</f>
        <v>6.01</v>
      </c>
      <c r="Q1142" s="17"/>
      <c r="R1142" s="412"/>
      <c r="S1142" s="626"/>
      <c r="T1142" s="20"/>
      <c r="U1142" s="20"/>
      <c r="V1142" s="430"/>
      <c r="W1142" s="14" t="str">
        <f t="shared" si="336"/>
        <v/>
      </c>
      <c r="X1142" s="14" t="str">
        <f t="shared" si="337"/>
        <v/>
      </c>
      <c r="Y1142" s="14" t="str">
        <f t="shared" si="338"/>
        <v/>
      </c>
      <c r="Z1142" s="14" t="str">
        <f t="shared" si="339"/>
        <v/>
      </c>
      <c r="AA1142" s="15" t="str">
        <f t="shared" si="330"/>
        <v/>
      </c>
    </row>
    <row r="1143" spans="2:27" ht="18" hidden="1" x14ac:dyDescent="0.25">
      <c r="B1143" s="16"/>
      <c r="C1143" s="1018"/>
      <c r="D1143" s="1018"/>
      <c r="E1143" s="1018"/>
      <c r="F1143" s="1018"/>
      <c r="G1143" s="1018"/>
      <c r="H1143" s="1018"/>
      <c r="I1143" s="1018"/>
      <c r="J1143" s="1018"/>
      <c r="K1143" s="1018"/>
      <c r="L1143" s="1018"/>
      <c r="M1143" s="1018"/>
      <c r="N1143" s="1018"/>
      <c r="O1143" s="19"/>
      <c r="P1143" s="629">
        <f>+H1121</f>
        <v>6.01</v>
      </c>
      <c r="Q1143" s="17"/>
      <c r="R1143" s="21"/>
      <c r="S1143" s="626"/>
      <c r="T1143" s="20"/>
      <c r="U1143" s="20"/>
      <c r="V1143" s="430"/>
      <c r="W1143" s="14" t="str">
        <f t="shared" si="336"/>
        <v/>
      </c>
      <c r="X1143" s="14" t="str">
        <f t="shared" si="337"/>
        <v/>
      </c>
      <c r="Y1143" s="14" t="str">
        <f t="shared" si="338"/>
        <v/>
      </c>
      <c r="Z1143" s="14" t="str">
        <f t="shared" si="339"/>
        <v/>
      </c>
      <c r="AA1143" s="15" t="str">
        <f t="shared" si="330"/>
        <v/>
      </c>
    </row>
    <row r="1144" spans="2:27" ht="18" hidden="1" x14ac:dyDescent="0.25">
      <c r="B1144" s="16"/>
      <c r="C1144" s="1018"/>
      <c r="D1144" s="1018"/>
      <c r="E1144" s="1018"/>
      <c r="F1144" s="1018"/>
      <c r="G1144" s="1018"/>
      <c r="H1144" s="1018"/>
      <c r="I1144" s="1018"/>
      <c r="J1144" s="1018"/>
      <c r="K1144" s="1018"/>
      <c r="L1144" s="1018"/>
      <c r="M1144" s="1018"/>
      <c r="N1144" s="1018"/>
      <c r="O1144" s="19"/>
      <c r="P1144" s="629">
        <f>+H1121</f>
        <v>6.01</v>
      </c>
      <c r="Q1144" s="17"/>
      <c r="R1144" s="26"/>
      <c r="S1144" s="626"/>
      <c r="T1144" s="20"/>
      <c r="U1144" s="20"/>
      <c r="V1144" s="430"/>
      <c r="W1144" s="14" t="str">
        <f t="shared" si="336"/>
        <v/>
      </c>
      <c r="X1144" s="14" t="str">
        <f t="shared" si="337"/>
        <v/>
      </c>
      <c r="Y1144" s="14" t="str">
        <f t="shared" si="338"/>
        <v/>
      </c>
      <c r="Z1144" s="14" t="str">
        <f t="shared" si="339"/>
        <v/>
      </c>
      <c r="AA1144" s="15" t="str">
        <f t="shared" si="330"/>
        <v/>
      </c>
    </row>
    <row r="1145" spans="2:27" ht="18" hidden="1" x14ac:dyDescent="0.25">
      <c r="B1145" s="16"/>
      <c r="C1145" s="1018"/>
      <c r="D1145" s="1018"/>
      <c r="E1145" s="1018"/>
      <c r="F1145" s="1018"/>
      <c r="G1145" s="1018"/>
      <c r="H1145" s="1018"/>
      <c r="I1145" s="1018"/>
      <c r="J1145" s="1018"/>
      <c r="K1145" s="1018"/>
      <c r="L1145" s="1018"/>
      <c r="M1145" s="1018"/>
      <c r="N1145" s="1018"/>
      <c r="O1145" s="19"/>
      <c r="P1145" s="629">
        <f>+H1121</f>
        <v>6.01</v>
      </c>
      <c r="Q1145" s="17"/>
      <c r="R1145" s="26"/>
      <c r="S1145" s="626"/>
      <c r="T1145" s="20"/>
      <c r="U1145" s="20"/>
      <c r="V1145" s="430"/>
      <c r="W1145" s="14" t="str">
        <f t="shared" si="336"/>
        <v/>
      </c>
      <c r="X1145" s="14" t="str">
        <f t="shared" si="337"/>
        <v/>
      </c>
      <c r="Y1145" s="14" t="str">
        <f t="shared" si="338"/>
        <v/>
      </c>
      <c r="Z1145" s="14" t="str">
        <f t="shared" si="339"/>
        <v/>
      </c>
      <c r="AA1145" s="15" t="str">
        <f t="shared" si="330"/>
        <v/>
      </c>
    </row>
    <row r="1146" spans="2:27" ht="18.75" hidden="1" thickBot="1" x14ac:dyDescent="0.3">
      <c r="B1146" s="27"/>
      <c r="C1146" s="1019"/>
      <c r="D1146" s="1019"/>
      <c r="E1146" s="1019"/>
      <c r="F1146" s="1019"/>
      <c r="G1146" s="1019"/>
      <c r="H1146" s="1019"/>
      <c r="I1146" s="1019"/>
      <c r="J1146" s="1019"/>
      <c r="K1146" s="1019"/>
      <c r="L1146" s="1019"/>
      <c r="M1146" s="1019"/>
      <c r="N1146" s="1019"/>
      <c r="O1146" s="30"/>
      <c r="P1146" s="629">
        <f>+H1121</f>
        <v>6.01</v>
      </c>
      <c r="Q1146" s="17"/>
      <c r="R1146" s="630"/>
      <c r="S1146" s="636"/>
      <c r="T1146" s="33"/>
      <c r="U1146" s="33"/>
      <c r="V1146" s="631"/>
      <c r="W1146" s="34" t="str">
        <f t="shared" si="336"/>
        <v/>
      </c>
      <c r="X1146" s="34" t="str">
        <f t="shared" si="337"/>
        <v/>
      </c>
      <c r="Y1146" s="14" t="str">
        <f t="shared" si="338"/>
        <v/>
      </c>
      <c r="Z1146" s="14" t="str">
        <f t="shared" si="339"/>
        <v/>
      </c>
      <c r="AA1146" s="15" t="str">
        <f t="shared" si="330"/>
        <v/>
      </c>
    </row>
    <row r="1147" spans="2:27" ht="18.75" hidden="1" thickBot="1" x14ac:dyDescent="0.3">
      <c r="B1147" s="786"/>
      <c r="C1147" s="787"/>
      <c r="D1147" s="787"/>
      <c r="E1147" s="787"/>
      <c r="F1147" s="787"/>
      <c r="G1147" s="787"/>
      <c r="H1147" s="787"/>
      <c r="I1147" s="787"/>
      <c r="J1147" s="787"/>
      <c r="K1147" s="787"/>
      <c r="L1147" s="787"/>
      <c r="M1147" s="787"/>
      <c r="N1147" s="787"/>
      <c r="O1147" s="787"/>
      <c r="P1147" s="428"/>
      <c r="Q1147" s="629">
        <f>+H1121</f>
        <v>6.01</v>
      </c>
      <c r="R1147" s="1024" t="s">
        <v>58</v>
      </c>
      <c r="S1147" s="1025"/>
      <c r="T1147" s="1027"/>
      <c r="U1147" s="1024" t="s">
        <v>53</v>
      </c>
      <c r="V1147" s="1027"/>
      <c r="W1147" s="1027"/>
      <c r="X1147" s="1026"/>
      <c r="Y1147" s="36"/>
      <c r="Z1147" s="37"/>
      <c r="AA1147" s="38">
        <f>SUM(Z1124:Z1146)</f>
        <v>0</v>
      </c>
    </row>
    <row r="1148" spans="2:27" ht="17.25" hidden="1" thickBot="1" x14ac:dyDescent="0.3">
      <c r="B1148" s="792" t="s">
        <v>59</v>
      </c>
      <c r="C1148" s="793"/>
      <c r="D1148" s="793"/>
      <c r="E1148" s="793"/>
      <c r="F1148" s="793"/>
      <c r="G1148" s="793"/>
      <c r="H1148" s="793"/>
      <c r="I1148" s="794"/>
      <c r="J1148" s="792" t="s">
        <v>60</v>
      </c>
      <c r="K1148" s="793"/>
      <c r="L1148" s="793"/>
      <c r="M1148" s="793"/>
      <c r="N1148" s="793"/>
      <c r="O1148" s="793"/>
      <c r="P1148" s="793"/>
      <c r="Q1148" s="793"/>
      <c r="R1148" s="1028"/>
      <c r="S1148" s="634"/>
      <c r="T1148" s="39"/>
      <c r="U1148" s="40"/>
      <c r="V1148" s="40"/>
      <c r="W1148" s="40"/>
      <c r="X1148" s="40"/>
      <c r="Y1148" s="40"/>
      <c r="Z1148" s="40"/>
      <c r="AA1148" s="41"/>
    </row>
    <row r="1149" spans="2:27" ht="21" hidden="1" thickBot="1" x14ac:dyDescent="0.3">
      <c r="B1149" s="795"/>
      <c r="C1149" s="787"/>
      <c r="D1149" s="787"/>
      <c r="E1149" s="787"/>
      <c r="F1149" s="787"/>
      <c r="G1149" s="787"/>
      <c r="H1149" s="787"/>
      <c r="I1149" s="796"/>
      <c r="J1149" s="795"/>
      <c r="K1149" s="787"/>
      <c r="L1149" s="787"/>
      <c r="M1149" s="787"/>
      <c r="N1149" s="787"/>
      <c r="O1149" s="787"/>
      <c r="P1149" s="787"/>
      <c r="Q1149" s="787"/>
      <c r="R1149" s="796"/>
      <c r="S1149" s="635"/>
      <c r="T1149" s="797" t="s">
        <v>61</v>
      </c>
      <c r="U1149" s="798"/>
      <c r="V1149" s="798"/>
      <c r="W1149" s="798"/>
      <c r="X1149" s="798"/>
      <c r="Y1149" s="798"/>
      <c r="Z1149" s="799"/>
      <c r="AA1149" s="42">
        <f>AA1147</f>
        <v>0</v>
      </c>
    </row>
    <row r="1150" spans="2:27" hidden="1" x14ac:dyDescent="0.25"/>
    <row r="1151" spans="2:27" ht="15.75" hidden="1" thickBot="1" x14ac:dyDescent="0.3"/>
    <row r="1152" spans="2:27" hidden="1" x14ac:dyDescent="0.25">
      <c r="B1152" s="800" t="e" vm="16">
        <v>#VALUE!</v>
      </c>
      <c r="C1152" s="793"/>
      <c r="D1152" s="793"/>
      <c r="E1152" s="793"/>
      <c r="F1152" s="793"/>
      <c r="G1152" s="803" t="s">
        <v>42</v>
      </c>
      <c r="H1152" s="793"/>
      <c r="I1152" s="793"/>
      <c r="J1152" s="793"/>
      <c r="K1152" s="793"/>
      <c r="L1152" s="793"/>
      <c r="M1152" s="793"/>
      <c r="N1152" s="793"/>
      <c r="O1152" s="793"/>
      <c r="P1152" s="793"/>
      <c r="Q1152" s="793"/>
      <c r="R1152" s="793"/>
      <c r="S1152" s="793"/>
      <c r="T1152" s="793"/>
      <c r="U1152" s="804" t="s">
        <v>1</v>
      </c>
      <c r="V1152" s="805"/>
      <c r="W1152" s="805"/>
      <c r="X1152" s="806"/>
      <c r="Y1152" s="807" t="s">
        <v>43</v>
      </c>
      <c r="Z1152" s="805"/>
      <c r="AA1152" s="808"/>
    </row>
    <row r="1153" spans="2:27" hidden="1" x14ac:dyDescent="0.25">
      <c r="B1153" s="801"/>
      <c r="C1153" s="802"/>
      <c r="D1153" s="802"/>
      <c r="E1153" s="802"/>
      <c r="F1153" s="802"/>
      <c r="G1153" s="801"/>
      <c r="H1153" s="802"/>
      <c r="I1153" s="802"/>
      <c r="J1153" s="802"/>
      <c r="K1153" s="802"/>
      <c r="L1153" s="802"/>
      <c r="M1153" s="802"/>
      <c r="N1153" s="802"/>
      <c r="O1153" s="802"/>
      <c r="P1153" s="802"/>
      <c r="Q1153" s="802"/>
      <c r="R1153" s="802"/>
      <c r="S1153" s="802"/>
      <c r="T1153" s="802"/>
      <c r="U1153" s="809" t="s">
        <v>3</v>
      </c>
      <c r="V1153" s="810"/>
      <c r="W1153" s="810"/>
      <c r="X1153" s="811"/>
      <c r="Y1153" s="812">
        <v>1</v>
      </c>
      <c r="Z1153" s="810"/>
      <c r="AA1153" s="813"/>
    </row>
    <row r="1154" spans="2:27" ht="15.75" hidden="1" thickBot="1" x14ac:dyDescent="0.3">
      <c r="B1154" s="795"/>
      <c r="C1154" s="787"/>
      <c r="D1154" s="787"/>
      <c r="E1154" s="787"/>
      <c r="F1154" s="787"/>
      <c r="G1154" s="795"/>
      <c r="H1154" s="787"/>
      <c r="I1154" s="787"/>
      <c r="J1154" s="787"/>
      <c r="K1154" s="787"/>
      <c r="L1154" s="787"/>
      <c r="M1154" s="787"/>
      <c r="N1154" s="787"/>
      <c r="O1154" s="787"/>
      <c r="P1154" s="787"/>
      <c r="Q1154" s="787"/>
      <c r="R1154" s="787"/>
      <c r="S1154" s="787"/>
      <c r="T1154" s="787"/>
      <c r="U1154" s="814" t="s">
        <v>4</v>
      </c>
      <c r="V1154" s="815"/>
      <c r="W1154" s="815"/>
      <c r="X1154" s="816"/>
      <c r="Y1154" s="817">
        <v>44236</v>
      </c>
      <c r="Z1154" s="818"/>
      <c r="AA1154" s="819"/>
    </row>
    <row r="1155" spans="2:27" ht="15" hidden="1" customHeight="1" x14ac:dyDescent="0.25">
      <c r="B1155" s="820" t="s">
        <v>44</v>
      </c>
      <c r="C1155" s="793"/>
      <c r="D1155" s="793"/>
      <c r="E1155" s="793"/>
      <c r="F1155" s="794"/>
      <c r="G1155"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155" s="822"/>
      <c r="I1155" s="822"/>
      <c r="J1155" s="822"/>
      <c r="K1155" s="822"/>
      <c r="L1155" s="822"/>
      <c r="M1155" s="822"/>
      <c r="N1155" s="822"/>
      <c r="O1155" s="822"/>
      <c r="P1155" s="822"/>
      <c r="Q1155" s="822"/>
      <c r="R1155" s="822"/>
      <c r="S1155" s="822"/>
      <c r="T1155" s="822"/>
      <c r="U1155" s="822"/>
      <c r="V1155" s="822"/>
      <c r="W1155" s="822"/>
      <c r="X1155" s="822"/>
      <c r="Y1155" s="822"/>
      <c r="Z1155" s="822"/>
      <c r="AA1155" s="823"/>
    </row>
    <row r="1156" spans="2:27" ht="15.75" hidden="1" customHeight="1" thickBot="1" x14ac:dyDescent="0.3">
      <c r="B1156" s="795"/>
      <c r="C1156" s="787"/>
      <c r="D1156" s="787"/>
      <c r="E1156" s="787"/>
      <c r="F1156" s="796"/>
      <c r="G1156" s="824"/>
      <c r="H1156" s="825"/>
      <c r="I1156" s="825"/>
      <c r="J1156" s="825"/>
      <c r="K1156" s="825"/>
      <c r="L1156" s="825"/>
      <c r="M1156" s="825"/>
      <c r="N1156" s="825"/>
      <c r="O1156" s="825"/>
      <c r="P1156" s="825"/>
      <c r="Q1156" s="825"/>
      <c r="R1156" s="825"/>
      <c r="S1156" s="825"/>
      <c r="T1156" s="825"/>
      <c r="U1156" s="825"/>
      <c r="V1156" s="825"/>
      <c r="W1156" s="825"/>
      <c r="X1156" s="825"/>
      <c r="Y1156" s="825"/>
      <c r="Z1156" s="825"/>
      <c r="AA1156" s="826"/>
    </row>
    <row r="1157" spans="2:27" ht="18.75" hidden="1" thickBot="1" x14ac:dyDescent="0.3">
      <c r="B1157" s="827" t="s">
        <v>46</v>
      </c>
      <c r="C1157" s="798"/>
      <c r="D1157" s="798"/>
      <c r="E1157" s="798"/>
      <c r="F1157" s="798"/>
      <c r="G1157" s="798"/>
      <c r="H1157" s="822" t="s">
        <v>47</v>
      </c>
      <c r="I1157" s="793"/>
      <c r="J1157" s="828"/>
      <c r="K1157" s="798"/>
      <c r="L1157" s="798"/>
      <c r="M1157" s="798"/>
      <c r="N1157" s="798"/>
      <c r="O1157" s="798"/>
      <c r="P1157" s="622"/>
      <c r="Q1157" s="622"/>
      <c r="R1157" s="828" t="s">
        <v>48</v>
      </c>
      <c r="S1157" s="828"/>
      <c r="T1157" s="798"/>
      <c r="U1157" s="798"/>
      <c r="V1157" s="798"/>
      <c r="W1157" s="798"/>
      <c r="X1157" s="798"/>
      <c r="Y1157" s="798"/>
      <c r="Z1157" s="798"/>
      <c r="AA1157" s="799"/>
    </row>
    <row r="1158" spans="2:27" ht="33" hidden="1" customHeight="1" thickBot="1" x14ac:dyDescent="0.3">
      <c r="B1158" s="829">
        <f>PRESUPUESTO!$B$47</f>
        <v>6</v>
      </c>
      <c r="C1158" s="793"/>
      <c r="D1158" s="793"/>
      <c r="E1158" s="793"/>
      <c r="F1158" s="793"/>
      <c r="G1158" s="793"/>
      <c r="H1158" s="830">
        <f>PRESUPUESTO!B49</f>
        <v>6.02</v>
      </c>
      <c r="I1158" s="831"/>
      <c r="J1158" s="832" t="str">
        <f>PRESUPUESTO!$F$47</f>
        <v>CARPINTERIA EN MADERA Y METALICA</v>
      </c>
      <c r="K1158" s="798"/>
      <c r="L1158" s="798"/>
      <c r="M1158" s="798"/>
      <c r="N1158" s="798"/>
      <c r="O1158" s="799"/>
      <c r="P1158" s="621"/>
      <c r="Q1158" s="621"/>
      <c r="R1158" s="833" t="str">
        <f>PRESUPUESTO!F49</f>
        <v>Mantenimiento y ajuste de puertas en aluminio y vidrio, incluye cambio de cerradura, ajuste de bisagras y lubricación.</v>
      </c>
      <c r="S1158" s="1020"/>
      <c r="T1158" s="793"/>
      <c r="U1158" s="793"/>
      <c r="V1158" s="793"/>
      <c r="W1158" s="793"/>
      <c r="X1158" s="793"/>
      <c r="Y1158" s="793"/>
      <c r="Z1158" s="793"/>
      <c r="AA1158" s="794"/>
    </row>
    <row r="1159" spans="2:27" ht="18.75" hidden="1" customHeight="1" thickBot="1" x14ac:dyDescent="0.3">
      <c r="B1159" s="821" t="s">
        <v>49</v>
      </c>
      <c r="C1159" s="834"/>
      <c r="D1159" s="834"/>
      <c r="E1159" s="834"/>
      <c r="F1159" s="834"/>
      <c r="G1159" s="834"/>
      <c r="H1159" s="835"/>
      <c r="I1159" s="835"/>
      <c r="J1159" s="834"/>
      <c r="K1159" s="834"/>
      <c r="L1159" s="834"/>
      <c r="M1159" s="834"/>
      <c r="N1159" s="834"/>
      <c r="O1159" s="834"/>
      <c r="P1159" s="623"/>
      <c r="Q1159" s="623"/>
      <c r="R1159" s="837" t="s">
        <v>50</v>
      </c>
      <c r="S1159" s="1030" t="s">
        <v>532</v>
      </c>
      <c r="T1159" s="1029" t="s">
        <v>51</v>
      </c>
      <c r="U1159" s="840"/>
      <c r="V1159" s="841"/>
      <c r="W1159" s="842" t="s">
        <v>20</v>
      </c>
      <c r="X1159" s="844" t="s">
        <v>52</v>
      </c>
      <c r="Y1159" s="846" t="s">
        <v>53</v>
      </c>
      <c r="Z1159" s="847"/>
      <c r="AA1159" s="848"/>
    </row>
    <row r="1160" spans="2:27" ht="26.25" hidden="1" thickBot="1" x14ac:dyDescent="0.3">
      <c r="B1160" s="836"/>
      <c r="C1160" s="835"/>
      <c r="D1160" s="835"/>
      <c r="E1160" s="835"/>
      <c r="F1160" s="835"/>
      <c r="G1160" s="835"/>
      <c r="H1160" s="835"/>
      <c r="I1160" s="835"/>
      <c r="J1160" s="835"/>
      <c r="K1160" s="835"/>
      <c r="L1160" s="835"/>
      <c r="M1160" s="835"/>
      <c r="N1160" s="835"/>
      <c r="O1160" s="835"/>
      <c r="P1160" s="623"/>
      <c r="Q1160" s="623"/>
      <c r="R1160" s="838"/>
      <c r="S1160" s="1031"/>
      <c r="T1160" s="645" t="s">
        <v>54</v>
      </c>
      <c r="U1160" s="5" t="s">
        <v>55</v>
      </c>
      <c r="V1160" s="6" t="s">
        <v>56</v>
      </c>
      <c r="W1160" s="843"/>
      <c r="X1160" s="845"/>
      <c r="Y1160" s="7" t="s">
        <v>57</v>
      </c>
      <c r="Z1160" s="8" t="s">
        <v>21</v>
      </c>
      <c r="AA1160" s="9" t="s">
        <v>22</v>
      </c>
    </row>
    <row r="1161" spans="2:27" ht="18" hidden="1" x14ac:dyDescent="0.25">
      <c r="B1161" s="10"/>
      <c r="C1161" s="11"/>
      <c r="D1161" s="11"/>
      <c r="E1161" s="11"/>
      <c r="F1161" s="11"/>
      <c r="G1161" s="11"/>
      <c r="H1161" s="11"/>
      <c r="I1161" s="11"/>
      <c r="J1161" s="11"/>
      <c r="K1161" s="11"/>
      <c r="L1161" s="11"/>
      <c r="M1161" s="11"/>
      <c r="N1161" s="11"/>
      <c r="O1161" s="12"/>
      <c r="P1161" s="629">
        <f>+H1158</f>
        <v>6.02</v>
      </c>
      <c r="Q1161" s="17"/>
      <c r="R1161" s="412" t="s">
        <v>356</v>
      </c>
      <c r="S1161" s="625"/>
      <c r="T1161" s="14"/>
      <c r="U1161" s="14"/>
      <c r="V1161" s="14"/>
      <c r="W1161" s="14" t="s">
        <v>20</v>
      </c>
      <c r="X1161" s="14" t="str">
        <f>IF(S1161="","",1)</f>
        <v/>
      </c>
      <c r="Y1161" s="14" t="str">
        <f>IFERROR(IF(COUNT(T1161:V1161)=1,PRODUCT(T1161:V1161)*X1161,""),"")</f>
        <v/>
      </c>
      <c r="Z1161" s="14" t="str">
        <f>IFERROR(IF(COUNT(T1161:V1161)=2,PRODUCT(T1161:V1161)*X1161,""),"")</f>
        <v/>
      </c>
      <c r="AA1161" s="15" t="str">
        <f>IFERROR(IF(COUNT(T1161:V1161)=3,PRODUCT(T1161:V1161)*X1161,""),"")</f>
        <v/>
      </c>
    </row>
    <row r="1162" spans="2:27" ht="18" hidden="1" x14ac:dyDescent="0.25">
      <c r="B1162" s="16"/>
      <c r="C1162" s="17"/>
      <c r="D1162" s="17"/>
      <c r="E1162" s="17"/>
      <c r="F1162" s="18"/>
      <c r="G1162" s="18"/>
      <c r="H1162" s="18"/>
      <c r="I1162" s="18"/>
      <c r="J1162" s="18"/>
      <c r="K1162" s="18"/>
      <c r="L1162" s="17"/>
      <c r="M1162" s="17"/>
      <c r="N1162" s="17"/>
      <c r="O1162" s="19"/>
      <c r="P1162" s="629">
        <f>+H1158</f>
        <v>6.02</v>
      </c>
      <c r="Q1162" s="17"/>
      <c r="R1162" s="412"/>
      <c r="S1162" s="625"/>
      <c r="T1162" s="20"/>
      <c r="U1162" s="20"/>
      <c r="V1162" s="430"/>
      <c r="W1162" s="14"/>
      <c r="X1162" s="14" t="str">
        <f t="shared" ref="X1162:X1164" si="340">IF(S1162="","",1)</f>
        <v/>
      </c>
      <c r="Y1162" s="14" t="str">
        <f t="shared" ref="Y1162:Y1164" si="341">IFERROR(IF(COUNT(T1162:V1162)=1,PRODUCT(T1162:V1162)*X1162,""),"")</f>
        <v/>
      </c>
      <c r="Z1162" s="14" t="str">
        <f t="shared" ref="Z1162:Z1164" si="342">IFERROR(IF(COUNT(T1162:V1162)=2,PRODUCT(T1162:V1162)*X1162,""),"")</f>
        <v/>
      </c>
      <c r="AA1162" s="15" t="str">
        <f t="shared" ref="AA1162:AA1183" si="343">IFERROR(IF(COUNT(T1162:V1162)=3,PRODUCT(T1162:V1162)*X1162,""),"")</f>
        <v/>
      </c>
    </row>
    <row r="1163" spans="2:27" ht="18" hidden="1" x14ac:dyDescent="0.25">
      <c r="B1163" s="16"/>
      <c r="C1163" s="17"/>
      <c r="D1163" s="17"/>
      <c r="E1163" s="17"/>
      <c r="F1163" s="18"/>
      <c r="G1163" s="18"/>
      <c r="H1163" s="18"/>
      <c r="I1163" s="18"/>
      <c r="J1163" s="18"/>
      <c r="K1163" s="18"/>
      <c r="L1163" s="17"/>
      <c r="M1163" s="17"/>
      <c r="N1163" s="17"/>
      <c r="O1163" s="19"/>
      <c r="P1163" s="629">
        <f>+H1158</f>
        <v>6.02</v>
      </c>
      <c r="Q1163" s="17"/>
      <c r="R1163" s="412"/>
      <c r="S1163" s="625"/>
      <c r="T1163" s="20"/>
      <c r="U1163" s="20"/>
      <c r="V1163" s="430"/>
      <c r="W1163" s="14"/>
      <c r="X1163" s="14" t="str">
        <f t="shared" si="340"/>
        <v/>
      </c>
      <c r="Y1163" s="14" t="str">
        <f t="shared" si="341"/>
        <v/>
      </c>
      <c r="Z1163" s="14" t="str">
        <f t="shared" si="342"/>
        <v/>
      </c>
      <c r="AA1163" s="15" t="str">
        <f t="shared" si="343"/>
        <v/>
      </c>
    </row>
    <row r="1164" spans="2:27" ht="18" hidden="1" x14ac:dyDescent="0.25">
      <c r="B1164" s="16"/>
      <c r="C1164" s="17"/>
      <c r="D1164" s="17"/>
      <c r="E1164" s="17"/>
      <c r="F1164" s="18"/>
      <c r="G1164" s="18"/>
      <c r="H1164" s="18"/>
      <c r="I1164" s="18"/>
      <c r="J1164" s="18"/>
      <c r="K1164" s="18"/>
      <c r="L1164" s="17"/>
      <c r="M1164" s="17"/>
      <c r="N1164" s="17"/>
      <c r="O1164" s="19"/>
      <c r="P1164" s="629">
        <f>+H1158</f>
        <v>6.02</v>
      </c>
      <c r="Q1164" s="17"/>
      <c r="R1164" s="412"/>
      <c r="S1164" s="626"/>
      <c r="T1164" s="20"/>
      <c r="U1164" s="20"/>
      <c r="V1164" s="430"/>
      <c r="W1164" s="14" t="str">
        <f t="shared" ref="W1164" si="344">IF(COUNT(T1164:V1164)=1,"m",IF(COUNT(T1164:V1164)=2,"m2",IF(COUNT(T1164:V1164)=3,"m3","")))</f>
        <v/>
      </c>
      <c r="X1164" s="14" t="str">
        <f t="shared" si="340"/>
        <v/>
      </c>
      <c r="Y1164" s="14" t="str">
        <f t="shared" si="341"/>
        <v/>
      </c>
      <c r="Z1164" s="14" t="str">
        <f t="shared" si="342"/>
        <v/>
      </c>
      <c r="AA1164" s="15" t="str">
        <f t="shared" si="343"/>
        <v/>
      </c>
    </row>
    <row r="1165" spans="2:27" ht="18" hidden="1" x14ac:dyDescent="0.25">
      <c r="B1165" s="16"/>
      <c r="D1165" s="17"/>
      <c r="E1165" s="17"/>
      <c r="F1165" s="18"/>
      <c r="G1165" s="18"/>
      <c r="H1165" s="18"/>
      <c r="J1165" s="18"/>
      <c r="K1165" s="18"/>
      <c r="L1165" s="17"/>
      <c r="M1165" s="17"/>
      <c r="N1165" s="17"/>
      <c r="O1165" s="19"/>
      <c r="P1165" s="629">
        <f>+H1158</f>
        <v>6.02</v>
      </c>
      <c r="Q1165" s="17"/>
      <c r="R1165" s="412"/>
      <c r="S1165" s="625"/>
      <c r="T1165" s="20"/>
      <c r="U1165" s="20"/>
      <c r="V1165" s="430"/>
      <c r="W1165" s="14"/>
      <c r="X1165" s="14"/>
      <c r="Y1165" s="14"/>
      <c r="Z1165" s="14"/>
      <c r="AA1165" s="15" t="str">
        <f t="shared" si="343"/>
        <v/>
      </c>
    </row>
    <row r="1166" spans="2:27" ht="18" hidden="1" x14ac:dyDescent="0.25">
      <c r="B1166" s="22"/>
      <c r="C1166" s="17"/>
      <c r="D1166" s="18"/>
      <c r="E1166" s="17"/>
      <c r="F1166" s="18"/>
      <c r="G1166" s="18"/>
      <c r="H1166" s="18"/>
      <c r="I1166" s="18"/>
      <c r="J1166" s="18"/>
      <c r="K1166" s="18"/>
      <c r="L1166" s="17"/>
      <c r="M1166" s="17"/>
      <c r="N1166" s="17"/>
      <c r="O1166" s="19"/>
      <c r="P1166" s="629">
        <f>+H1158</f>
        <v>6.02</v>
      </c>
      <c r="Q1166" s="17"/>
      <c r="R1166" s="412" t="s">
        <v>361</v>
      </c>
      <c r="S1166" s="625"/>
      <c r="T1166" s="20"/>
      <c r="U1166" s="20"/>
      <c r="V1166" s="430"/>
      <c r="W1166" s="14" t="s">
        <v>20</v>
      </c>
      <c r="X1166" s="14" t="str">
        <f t="shared" ref="X1166:X1172" si="345">IF(S1166="","",1)</f>
        <v/>
      </c>
      <c r="Y1166" s="14" t="str">
        <f t="shared" ref="Y1166:Y1172" si="346">IFERROR(IF(COUNT(T1166:V1166)=1,PRODUCT(T1166:V1166)*X1166,""),"")</f>
        <v/>
      </c>
      <c r="Z1166" s="14" t="str">
        <f t="shared" ref="Z1166:Z1172" si="347">IFERROR(IF(COUNT(T1166:V1166)=2,PRODUCT(T1166:V1166)*X1166,""),"")</f>
        <v/>
      </c>
      <c r="AA1166" s="15" t="str">
        <f t="shared" si="343"/>
        <v/>
      </c>
    </row>
    <row r="1167" spans="2:27" ht="18" hidden="1" x14ac:dyDescent="0.25">
      <c r="B1167" s="16"/>
      <c r="C1167" s="17"/>
      <c r="D1167" s="17"/>
      <c r="E1167" s="17"/>
      <c r="F1167" s="18"/>
      <c r="G1167" s="18"/>
      <c r="H1167" s="18"/>
      <c r="I1167" s="18"/>
      <c r="J1167" s="18"/>
      <c r="K1167" s="18"/>
      <c r="L1167" s="17"/>
      <c r="M1167" s="17"/>
      <c r="N1167" s="17"/>
      <c r="O1167" s="19"/>
      <c r="P1167" s="629">
        <f>+H1158</f>
        <v>6.02</v>
      </c>
      <c r="Q1167" s="17"/>
      <c r="R1167" s="412"/>
      <c r="S1167" s="628"/>
      <c r="T1167" s="20"/>
      <c r="U1167" s="20"/>
      <c r="V1167" s="430"/>
      <c r="W1167" s="14"/>
      <c r="X1167" s="14" t="str">
        <f t="shared" si="345"/>
        <v/>
      </c>
      <c r="Y1167" s="14" t="str">
        <f t="shared" si="346"/>
        <v/>
      </c>
      <c r="Z1167" s="14" t="str">
        <f t="shared" si="347"/>
        <v/>
      </c>
      <c r="AA1167" s="15" t="str">
        <f t="shared" si="343"/>
        <v/>
      </c>
    </row>
    <row r="1168" spans="2:27" ht="18" hidden="1" x14ac:dyDescent="0.25">
      <c r="B1168" s="16"/>
      <c r="C1168" s="17"/>
      <c r="D1168" s="17"/>
      <c r="E1168" s="17"/>
      <c r="F1168" s="17"/>
      <c r="G1168" s="17"/>
      <c r="H1168" s="17"/>
      <c r="I1168" s="17"/>
      <c r="J1168" s="17"/>
      <c r="K1168" s="17"/>
      <c r="L1168" s="17"/>
      <c r="M1168" s="17"/>
      <c r="N1168" s="17"/>
      <c r="O1168" s="19"/>
      <c r="P1168" s="629">
        <f>+H1158</f>
        <v>6.02</v>
      </c>
      <c r="Q1168" s="17"/>
      <c r="R1168" s="412"/>
      <c r="S1168" s="626"/>
      <c r="T1168" s="20"/>
      <c r="U1168" s="20"/>
      <c r="V1168" s="430"/>
      <c r="W1168" s="14" t="str">
        <f t="shared" ref="W1168:W1172" si="348">IF(COUNT(T1168:V1168)=1,"m",IF(COUNT(T1168:V1168)=2,"m2",IF(COUNT(T1168:V1168)=3,"m3","")))</f>
        <v/>
      </c>
      <c r="X1168" s="14" t="str">
        <f t="shared" si="345"/>
        <v/>
      </c>
      <c r="Y1168" s="14" t="str">
        <f t="shared" si="346"/>
        <v/>
      </c>
      <c r="Z1168" s="14" t="str">
        <f t="shared" si="347"/>
        <v/>
      </c>
      <c r="AA1168" s="15" t="str">
        <f t="shared" si="343"/>
        <v/>
      </c>
    </row>
    <row r="1169" spans="2:27" ht="18" hidden="1" x14ac:dyDescent="0.25">
      <c r="B1169" s="16"/>
      <c r="C1169" s="18"/>
      <c r="D1169" s="17"/>
      <c r="E1169" s="17"/>
      <c r="F1169" s="17"/>
      <c r="G1169" s="17"/>
      <c r="H1169" s="17"/>
      <c r="I1169" s="17"/>
      <c r="J1169" s="17"/>
      <c r="K1169" s="17"/>
      <c r="L1169" s="17"/>
      <c r="M1169" s="17"/>
      <c r="N1169" s="17"/>
      <c r="O1169" s="19"/>
      <c r="P1169" s="629">
        <f>+H1158</f>
        <v>6.02</v>
      </c>
      <c r="Q1169" s="17"/>
      <c r="R1169" s="412"/>
      <c r="S1169" s="625"/>
      <c r="T1169" s="20"/>
      <c r="U1169" s="20"/>
      <c r="V1169" s="430"/>
      <c r="W1169" s="14" t="str">
        <f t="shared" si="348"/>
        <v/>
      </c>
      <c r="X1169" s="14" t="str">
        <f t="shared" si="345"/>
        <v/>
      </c>
      <c r="Y1169" s="14" t="str">
        <f t="shared" si="346"/>
        <v/>
      </c>
      <c r="Z1169" s="14" t="str">
        <f t="shared" si="347"/>
        <v/>
      </c>
      <c r="AA1169" s="15" t="str">
        <f t="shared" si="343"/>
        <v/>
      </c>
    </row>
    <row r="1170" spans="2:27" ht="18" hidden="1" x14ac:dyDescent="0.25">
      <c r="B1170" s="16"/>
      <c r="C1170" s="17"/>
      <c r="D1170" s="17"/>
      <c r="E1170" s="17"/>
      <c r="F1170" s="17"/>
      <c r="G1170" s="17"/>
      <c r="H1170" s="17"/>
      <c r="I1170" s="17"/>
      <c r="J1170" s="17"/>
      <c r="K1170" s="17"/>
      <c r="L1170" s="17"/>
      <c r="M1170" s="17"/>
      <c r="N1170" s="17"/>
      <c r="O1170" s="19"/>
      <c r="P1170" s="629">
        <f>+H1158</f>
        <v>6.02</v>
      </c>
      <c r="Q1170" s="17"/>
      <c r="R1170" s="412"/>
      <c r="S1170" s="625"/>
      <c r="T1170" s="20"/>
      <c r="U1170" s="20"/>
      <c r="V1170" s="430"/>
      <c r="W1170" s="14" t="str">
        <f t="shared" si="348"/>
        <v/>
      </c>
      <c r="X1170" s="14" t="str">
        <f t="shared" si="345"/>
        <v/>
      </c>
      <c r="Y1170" s="14" t="str">
        <f t="shared" si="346"/>
        <v/>
      </c>
      <c r="Z1170" s="14" t="str">
        <f t="shared" si="347"/>
        <v/>
      </c>
      <c r="AA1170" s="15" t="str">
        <f t="shared" si="343"/>
        <v/>
      </c>
    </row>
    <row r="1171" spans="2:27" ht="18" hidden="1" x14ac:dyDescent="0.25">
      <c r="B1171" s="16"/>
      <c r="C1171" s="17"/>
      <c r="D1171" s="17"/>
      <c r="E1171" s="18"/>
      <c r="F1171" s="17"/>
      <c r="G1171" s="17"/>
      <c r="H1171" s="17"/>
      <c r="I1171" s="17"/>
      <c r="J1171" s="17"/>
      <c r="K1171" s="17"/>
      <c r="L1171" s="17"/>
      <c r="M1171" s="17"/>
      <c r="N1171" s="17"/>
      <c r="O1171" s="19"/>
      <c r="P1171" s="629">
        <f>+H1158</f>
        <v>6.02</v>
      </c>
      <c r="Q1171" s="17"/>
      <c r="R1171" s="412"/>
      <c r="S1171" s="625"/>
      <c r="T1171" s="20"/>
      <c r="U1171" s="20"/>
      <c r="V1171" s="430"/>
      <c r="W1171" s="14" t="str">
        <f t="shared" si="348"/>
        <v/>
      </c>
      <c r="X1171" s="14" t="str">
        <f t="shared" si="345"/>
        <v/>
      </c>
      <c r="Y1171" s="14" t="str">
        <f t="shared" si="346"/>
        <v/>
      </c>
      <c r="Z1171" s="14" t="str">
        <f t="shared" si="347"/>
        <v/>
      </c>
      <c r="AA1171" s="15" t="str">
        <f t="shared" si="343"/>
        <v/>
      </c>
    </row>
    <row r="1172" spans="2:27" ht="18" hidden="1" x14ac:dyDescent="0.25">
      <c r="B1172" s="16"/>
      <c r="C1172" s="18"/>
      <c r="D1172" s="18"/>
      <c r="E1172" s="18"/>
      <c r="F1172" s="18"/>
      <c r="G1172" s="18"/>
      <c r="H1172" s="18"/>
      <c r="I1172" s="18"/>
      <c r="J1172" s="18"/>
      <c r="K1172" s="18"/>
      <c r="L1172" s="18"/>
      <c r="M1172" s="18"/>
      <c r="N1172" s="18"/>
      <c r="O1172" s="19"/>
      <c r="P1172" s="629">
        <f>+H1158</f>
        <v>6.02</v>
      </c>
      <c r="Q1172" s="17"/>
      <c r="R1172" s="412"/>
      <c r="S1172" s="625"/>
      <c r="T1172" s="20"/>
      <c r="U1172" s="20"/>
      <c r="V1172" s="430"/>
      <c r="W1172" s="14" t="str">
        <f t="shared" si="348"/>
        <v/>
      </c>
      <c r="X1172" s="14" t="str">
        <f t="shared" si="345"/>
        <v/>
      </c>
      <c r="Y1172" s="14" t="str">
        <f t="shared" si="346"/>
        <v/>
      </c>
      <c r="Z1172" s="14" t="str">
        <f t="shared" si="347"/>
        <v/>
      </c>
      <c r="AA1172" s="15" t="str">
        <f t="shared" si="343"/>
        <v/>
      </c>
    </row>
    <row r="1173" spans="2:27" ht="18" hidden="1" x14ac:dyDescent="0.25">
      <c r="B1173" s="16"/>
      <c r="C1173" s="17"/>
      <c r="D1173" s="24"/>
      <c r="E1173" s="17"/>
      <c r="F1173" s="17"/>
      <c r="G1173" s="17"/>
      <c r="H1173" s="17"/>
      <c r="I1173" s="17"/>
      <c r="J1173" s="18"/>
      <c r="K1173" s="17"/>
      <c r="L1173" s="17"/>
      <c r="M1173" s="17"/>
      <c r="N1173" s="17"/>
      <c r="O1173" s="19"/>
      <c r="P1173" s="629">
        <f>+H1158</f>
        <v>6.02</v>
      </c>
      <c r="Q1173" s="17"/>
      <c r="R1173" s="412"/>
      <c r="S1173" s="625"/>
      <c r="T1173" s="20"/>
      <c r="U1173" s="20"/>
      <c r="V1173" s="430"/>
      <c r="W1173" s="14"/>
      <c r="X1173" s="14"/>
      <c r="Y1173" s="14"/>
      <c r="Z1173" s="14"/>
      <c r="AA1173" s="15" t="str">
        <f t="shared" si="343"/>
        <v/>
      </c>
    </row>
    <row r="1174" spans="2:27" ht="18" hidden="1" x14ac:dyDescent="0.25">
      <c r="B1174" s="16"/>
      <c r="C1174" s="18"/>
      <c r="D1174" s="17"/>
      <c r="E1174" s="17"/>
      <c r="F1174" s="17"/>
      <c r="G1174" s="17"/>
      <c r="H1174" s="18"/>
      <c r="I1174" s="18"/>
      <c r="J1174" s="17"/>
      <c r="K1174" s="18"/>
      <c r="L1174" s="17"/>
      <c r="M1174" s="17"/>
      <c r="N1174" s="17"/>
      <c r="O1174" s="19"/>
      <c r="P1174" s="629">
        <f>+H1158</f>
        <v>6.02</v>
      </c>
      <c r="Q1174" s="17"/>
      <c r="R1174" s="412" t="s">
        <v>362</v>
      </c>
      <c r="S1174" s="625"/>
      <c r="T1174" s="20"/>
      <c r="U1174" s="20"/>
      <c r="V1174" s="430"/>
      <c r="W1174" s="14" t="s">
        <v>20</v>
      </c>
      <c r="X1174" s="14" t="str">
        <f t="shared" ref="X1174:X1183" si="349">IF(S1174="","",1)</f>
        <v/>
      </c>
      <c r="Y1174" s="14" t="str">
        <f t="shared" ref="Y1174:Y1183" si="350">IFERROR(IF(COUNT(T1174:V1174)=1,PRODUCT(T1174:V1174)*X1174,""),"")</f>
        <v/>
      </c>
      <c r="Z1174" s="14" t="str">
        <f t="shared" ref="Z1174:Z1183" si="351">IFERROR(IF(COUNT(T1174:V1174)=2,PRODUCT(T1174:V1174)*X1174,""),"")</f>
        <v/>
      </c>
      <c r="AA1174" s="15" t="str">
        <f t="shared" si="343"/>
        <v/>
      </c>
    </row>
    <row r="1175" spans="2:27" ht="18" hidden="1" x14ac:dyDescent="0.25">
      <c r="B1175" s="16"/>
      <c r="C1175" s="17"/>
      <c r="D1175" s="17"/>
      <c r="E1175" s="17"/>
      <c r="F1175" s="17"/>
      <c r="G1175" s="17"/>
      <c r="H1175" s="17"/>
      <c r="I1175" s="17"/>
      <c r="J1175" s="17"/>
      <c r="K1175" s="17"/>
      <c r="L1175" s="17"/>
      <c r="M1175" s="17"/>
      <c r="N1175" s="17"/>
      <c r="O1175" s="19"/>
      <c r="P1175" s="629">
        <f>+H1158</f>
        <v>6.02</v>
      </c>
      <c r="Q1175" s="17"/>
      <c r="R1175" s="412"/>
      <c r="S1175" s="628"/>
      <c r="T1175" s="20"/>
      <c r="U1175" s="20"/>
      <c r="V1175" s="430"/>
      <c r="W1175" s="14" t="str">
        <f t="shared" ref="W1175:W1183" si="352">IF(COUNT(T1175:V1175)=1,"m",IF(COUNT(T1175:V1175)=2,"m2",IF(COUNT(T1175:V1175)=3,"m3","")))</f>
        <v/>
      </c>
      <c r="X1175" s="14" t="str">
        <f t="shared" si="349"/>
        <v/>
      </c>
      <c r="Y1175" s="14" t="str">
        <f t="shared" si="350"/>
        <v/>
      </c>
      <c r="Z1175" s="14" t="str">
        <f t="shared" si="351"/>
        <v/>
      </c>
      <c r="AA1175" s="15" t="str">
        <f t="shared" si="343"/>
        <v/>
      </c>
    </row>
    <row r="1176" spans="2:27" ht="18" hidden="1" x14ac:dyDescent="0.25">
      <c r="B1176" s="16"/>
      <c r="C1176" s="17"/>
      <c r="D1176" s="17"/>
      <c r="E1176" s="17"/>
      <c r="F1176" s="17"/>
      <c r="G1176" s="17"/>
      <c r="H1176" s="17"/>
      <c r="I1176" s="17"/>
      <c r="J1176" s="17"/>
      <c r="K1176" s="17"/>
      <c r="L1176" s="17"/>
      <c r="M1176" s="17"/>
      <c r="N1176" s="17"/>
      <c r="O1176" s="19"/>
      <c r="P1176" s="629">
        <f>+H1158</f>
        <v>6.02</v>
      </c>
      <c r="Q1176" s="17"/>
      <c r="R1176" s="412"/>
      <c r="S1176" s="626"/>
      <c r="T1176" s="20"/>
      <c r="U1176" s="20"/>
      <c r="V1176" s="430"/>
      <c r="W1176" s="14" t="str">
        <f t="shared" si="352"/>
        <v/>
      </c>
      <c r="X1176" s="14" t="str">
        <f t="shared" si="349"/>
        <v/>
      </c>
      <c r="Y1176" s="14" t="str">
        <f t="shared" si="350"/>
        <v/>
      </c>
      <c r="Z1176" s="14" t="str">
        <f t="shared" si="351"/>
        <v/>
      </c>
      <c r="AA1176" s="15" t="str">
        <f t="shared" si="343"/>
        <v/>
      </c>
    </row>
    <row r="1177" spans="2:27" ht="18" hidden="1" x14ac:dyDescent="0.25">
      <c r="B1177" s="16"/>
      <c r="D1177" s="17"/>
      <c r="E1177" s="17"/>
      <c r="F1177" s="17"/>
      <c r="G1177" s="17"/>
      <c r="H1177" s="17"/>
      <c r="I1177" s="17"/>
      <c r="J1177" s="17"/>
      <c r="K1177" s="17"/>
      <c r="L1177" s="17"/>
      <c r="M1177" s="17"/>
      <c r="N1177" s="17"/>
      <c r="O1177" s="19"/>
      <c r="P1177" s="629">
        <f>+H1158</f>
        <v>6.02</v>
      </c>
      <c r="Q1177" s="17"/>
      <c r="R1177" s="412"/>
      <c r="S1177" s="626"/>
      <c r="T1177" s="20"/>
      <c r="U1177" s="20"/>
      <c r="V1177" s="20"/>
      <c r="W1177" s="14" t="str">
        <f t="shared" si="352"/>
        <v/>
      </c>
      <c r="X1177" s="14" t="str">
        <f t="shared" si="349"/>
        <v/>
      </c>
      <c r="Y1177" s="14" t="str">
        <f t="shared" si="350"/>
        <v/>
      </c>
      <c r="Z1177" s="14" t="str">
        <f t="shared" si="351"/>
        <v/>
      </c>
      <c r="AA1177" s="15" t="str">
        <f t="shared" si="343"/>
        <v/>
      </c>
    </row>
    <row r="1178" spans="2:27" ht="18" hidden="1" x14ac:dyDescent="0.25">
      <c r="B1178" s="16"/>
      <c r="C1178" s="17"/>
      <c r="D1178" s="17"/>
      <c r="E1178" s="17"/>
      <c r="F1178" s="17"/>
      <c r="G1178" s="17"/>
      <c r="H1178" s="17"/>
      <c r="I1178" s="17"/>
      <c r="J1178" s="17"/>
      <c r="K1178" s="17"/>
      <c r="L1178" s="17"/>
      <c r="M1178" s="17"/>
      <c r="N1178" s="17"/>
      <c r="O1178" s="19"/>
      <c r="P1178" s="629">
        <f>+H1158</f>
        <v>6.02</v>
      </c>
      <c r="Q1178" s="17"/>
      <c r="R1178" s="412"/>
      <c r="S1178" s="626"/>
      <c r="T1178" s="20"/>
      <c r="U1178" s="20"/>
      <c r="V1178" s="430"/>
      <c r="W1178" s="14" t="str">
        <f t="shared" si="352"/>
        <v/>
      </c>
      <c r="X1178" s="14" t="str">
        <f t="shared" si="349"/>
        <v/>
      </c>
      <c r="Y1178" s="14" t="str">
        <f t="shared" si="350"/>
        <v/>
      </c>
      <c r="Z1178" s="14" t="str">
        <f t="shared" si="351"/>
        <v/>
      </c>
      <c r="AA1178" s="15" t="str">
        <f t="shared" si="343"/>
        <v/>
      </c>
    </row>
    <row r="1179" spans="2:27" ht="18" hidden="1" x14ac:dyDescent="0.25">
      <c r="B1179" s="16"/>
      <c r="C1179" s="17"/>
      <c r="D1179" s="17"/>
      <c r="E1179" s="17"/>
      <c r="F1179" s="17"/>
      <c r="G1179" s="17"/>
      <c r="H1179" s="17"/>
      <c r="I1179" s="17"/>
      <c r="J1179" s="17"/>
      <c r="K1179" s="17"/>
      <c r="L1179" s="17"/>
      <c r="M1179" s="17"/>
      <c r="N1179" s="17"/>
      <c r="O1179" s="19"/>
      <c r="P1179" s="629">
        <f>+H1158</f>
        <v>6.02</v>
      </c>
      <c r="Q1179" s="17"/>
      <c r="R1179" s="412"/>
      <c r="S1179" s="626"/>
      <c r="T1179" s="20"/>
      <c r="U1179" s="20"/>
      <c r="V1179" s="430"/>
      <c r="W1179" s="14" t="str">
        <f t="shared" si="352"/>
        <v/>
      </c>
      <c r="X1179" s="14" t="str">
        <f t="shared" si="349"/>
        <v/>
      </c>
      <c r="Y1179" s="14" t="str">
        <f t="shared" si="350"/>
        <v/>
      </c>
      <c r="Z1179" s="14" t="str">
        <f t="shared" si="351"/>
        <v/>
      </c>
      <c r="AA1179" s="15" t="str">
        <f t="shared" si="343"/>
        <v/>
      </c>
    </row>
    <row r="1180" spans="2:27" ht="18" hidden="1" x14ac:dyDescent="0.25">
      <c r="B1180" s="16"/>
      <c r="C1180" s="17"/>
      <c r="D1180" s="17"/>
      <c r="E1180" s="17"/>
      <c r="F1180" s="17"/>
      <c r="G1180" s="17"/>
      <c r="H1180" s="17"/>
      <c r="I1180" s="17"/>
      <c r="J1180" s="17"/>
      <c r="K1180" s="17"/>
      <c r="L1180" s="17"/>
      <c r="M1180" s="17"/>
      <c r="N1180" s="17"/>
      <c r="O1180" s="19"/>
      <c r="P1180" s="629">
        <f>+H1158</f>
        <v>6.02</v>
      </c>
      <c r="Q1180" s="17"/>
      <c r="R1180" s="21"/>
      <c r="S1180" s="626"/>
      <c r="T1180" s="20"/>
      <c r="U1180" s="20"/>
      <c r="V1180" s="430"/>
      <c r="W1180" s="14" t="str">
        <f t="shared" si="352"/>
        <v/>
      </c>
      <c r="X1180" s="14" t="str">
        <f t="shared" si="349"/>
        <v/>
      </c>
      <c r="Y1180" s="14" t="str">
        <f t="shared" si="350"/>
        <v/>
      </c>
      <c r="Z1180" s="14" t="str">
        <f t="shared" si="351"/>
        <v/>
      </c>
      <c r="AA1180" s="15" t="str">
        <f t="shared" si="343"/>
        <v/>
      </c>
    </row>
    <row r="1181" spans="2:27" ht="18" hidden="1" x14ac:dyDescent="0.25">
      <c r="B1181" s="16"/>
      <c r="C1181" s="17"/>
      <c r="D1181" s="17"/>
      <c r="E1181" s="17"/>
      <c r="F1181" s="17"/>
      <c r="G1181" s="17"/>
      <c r="H1181" s="17"/>
      <c r="I1181" s="17"/>
      <c r="J1181" s="17"/>
      <c r="K1181" s="17"/>
      <c r="L1181" s="17"/>
      <c r="M1181" s="17"/>
      <c r="N1181" s="17"/>
      <c r="O1181" s="19"/>
      <c r="P1181" s="629">
        <f>+H1158</f>
        <v>6.02</v>
      </c>
      <c r="Q1181" s="17"/>
      <c r="R1181" s="26"/>
      <c r="S1181" s="626"/>
      <c r="T1181" s="20"/>
      <c r="U1181" s="20"/>
      <c r="V1181" s="430"/>
      <c r="W1181" s="14" t="str">
        <f t="shared" si="352"/>
        <v/>
      </c>
      <c r="X1181" s="14" t="str">
        <f t="shared" si="349"/>
        <v/>
      </c>
      <c r="Y1181" s="14" t="str">
        <f t="shared" si="350"/>
        <v/>
      </c>
      <c r="Z1181" s="14" t="str">
        <f t="shared" si="351"/>
        <v/>
      </c>
      <c r="AA1181" s="15" t="str">
        <f t="shared" si="343"/>
        <v/>
      </c>
    </row>
    <row r="1182" spans="2:27" ht="18" hidden="1" x14ac:dyDescent="0.25">
      <c r="B1182" s="16"/>
      <c r="C1182" s="17"/>
      <c r="D1182" s="17"/>
      <c r="E1182" s="17"/>
      <c r="F1182" s="17"/>
      <c r="G1182" s="17"/>
      <c r="H1182" s="17"/>
      <c r="I1182" s="17"/>
      <c r="J1182" s="17"/>
      <c r="K1182" s="17"/>
      <c r="L1182" s="17"/>
      <c r="M1182" s="17"/>
      <c r="N1182" s="17"/>
      <c r="O1182" s="19"/>
      <c r="P1182" s="629">
        <f>+H1158</f>
        <v>6.02</v>
      </c>
      <c r="Q1182" s="17"/>
      <c r="R1182" s="26"/>
      <c r="S1182" s="626"/>
      <c r="T1182" s="20"/>
      <c r="U1182" s="20"/>
      <c r="V1182" s="430"/>
      <c r="W1182" s="14" t="str">
        <f t="shared" si="352"/>
        <v/>
      </c>
      <c r="X1182" s="14" t="str">
        <f t="shared" si="349"/>
        <v/>
      </c>
      <c r="Y1182" s="14" t="str">
        <f t="shared" si="350"/>
        <v/>
      </c>
      <c r="Z1182" s="14" t="str">
        <f t="shared" si="351"/>
        <v/>
      </c>
      <c r="AA1182" s="15" t="str">
        <f t="shared" si="343"/>
        <v/>
      </c>
    </row>
    <row r="1183" spans="2:27" ht="18.75" hidden="1" thickBot="1" x14ac:dyDescent="0.3">
      <c r="B1183" s="27"/>
      <c r="C1183" s="28"/>
      <c r="D1183" s="29"/>
      <c r="E1183" s="28"/>
      <c r="F1183" s="29"/>
      <c r="G1183" s="29"/>
      <c r="H1183" s="29"/>
      <c r="I1183" s="29"/>
      <c r="J1183" s="29"/>
      <c r="K1183" s="29"/>
      <c r="L1183" s="29"/>
      <c r="M1183" s="29"/>
      <c r="N1183" s="29"/>
      <c r="O1183" s="30"/>
      <c r="P1183" s="629">
        <f>+H1158</f>
        <v>6.02</v>
      </c>
      <c r="Q1183" s="17"/>
      <c r="R1183" s="630"/>
      <c r="S1183" s="636"/>
      <c r="T1183" s="33"/>
      <c r="U1183" s="33"/>
      <c r="V1183" s="631"/>
      <c r="W1183" s="34" t="str">
        <f t="shared" si="352"/>
        <v/>
      </c>
      <c r="X1183" s="34" t="str">
        <f t="shared" si="349"/>
        <v/>
      </c>
      <c r="Y1183" s="14" t="str">
        <f t="shared" si="350"/>
        <v/>
      </c>
      <c r="Z1183" s="14" t="str">
        <f t="shared" si="351"/>
        <v/>
      </c>
      <c r="AA1183" s="15" t="str">
        <f t="shared" si="343"/>
        <v/>
      </c>
    </row>
    <row r="1184" spans="2:27" ht="18.75" hidden="1" thickBot="1" x14ac:dyDescent="0.3">
      <c r="B1184" s="786"/>
      <c r="C1184" s="787"/>
      <c r="D1184" s="787"/>
      <c r="E1184" s="787"/>
      <c r="F1184" s="787"/>
      <c r="G1184" s="787"/>
      <c r="H1184" s="787"/>
      <c r="I1184" s="787"/>
      <c r="J1184" s="787"/>
      <c r="K1184" s="787"/>
      <c r="L1184" s="787"/>
      <c r="M1184" s="787"/>
      <c r="N1184" s="787"/>
      <c r="O1184" s="787"/>
      <c r="P1184" s="428"/>
      <c r="Q1184" s="629">
        <f>+H1158</f>
        <v>6.02</v>
      </c>
      <c r="R1184" s="1024" t="s">
        <v>58</v>
      </c>
      <c r="S1184" s="1025"/>
      <c r="T1184" s="1027"/>
      <c r="U1184" s="1024" t="s">
        <v>53</v>
      </c>
      <c r="V1184" s="1027"/>
      <c r="W1184" s="1027"/>
      <c r="X1184" s="1026"/>
      <c r="Y1184" s="36"/>
      <c r="Z1184" s="37"/>
      <c r="AA1184" s="38">
        <f>SUM(X1161:X1183)</f>
        <v>0</v>
      </c>
    </row>
    <row r="1185" spans="2:27" ht="17.25" hidden="1" thickBot="1" x14ac:dyDescent="0.3">
      <c r="B1185" s="792" t="s">
        <v>59</v>
      </c>
      <c r="C1185" s="793"/>
      <c r="D1185" s="793"/>
      <c r="E1185" s="793"/>
      <c r="F1185" s="793"/>
      <c r="G1185" s="793"/>
      <c r="H1185" s="793"/>
      <c r="I1185" s="794"/>
      <c r="J1185" s="792" t="s">
        <v>60</v>
      </c>
      <c r="K1185" s="793"/>
      <c r="L1185" s="793"/>
      <c r="M1185" s="793"/>
      <c r="N1185" s="793"/>
      <c r="O1185" s="793"/>
      <c r="P1185" s="793"/>
      <c r="Q1185" s="793"/>
      <c r="R1185" s="1028"/>
      <c r="S1185" s="634"/>
      <c r="T1185" s="39"/>
      <c r="U1185" s="40"/>
      <c r="V1185" s="40"/>
      <c r="W1185" s="40"/>
      <c r="X1185" s="40"/>
      <c r="Y1185" s="40"/>
      <c r="Z1185" s="40"/>
      <c r="AA1185" s="41"/>
    </row>
    <row r="1186" spans="2:27" ht="21" hidden="1" thickBot="1" x14ac:dyDescent="0.3">
      <c r="B1186" s="795"/>
      <c r="C1186" s="787"/>
      <c r="D1186" s="787"/>
      <c r="E1186" s="787"/>
      <c r="F1186" s="787"/>
      <c r="G1186" s="787"/>
      <c r="H1186" s="787"/>
      <c r="I1186" s="796"/>
      <c r="J1186" s="795"/>
      <c r="K1186" s="787"/>
      <c r="L1186" s="787"/>
      <c r="M1186" s="787"/>
      <c r="N1186" s="787"/>
      <c r="O1186" s="787"/>
      <c r="P1186" s="787"/>
      <c r="Q1186" s="787"/>
      <c r="R1186" s="796"/>
      <c r="S1186" s="635"/>
      <c r="T1186" s="797" t="s">
        <v>61</v>
      </c>
      <c r="U1186" s="798"/>
      <c r="V1186" s="798"/>
      <c r="W1186" s="798"/>
      <c r="X1186" s="798"/>
      <c r="Y1186" s="798"/>
      <c r="Z1186" s="799"/>
      <c r="AA1186" s="42">
        <f>AA1184</f>
        <v>0</v>
      </c>
    </row>
    <row r="1187" spans="2:27" hidden="1" x14ac:dyDescent="0.25"/>
    <row r="1188" spans="2:27" ht="15.75" thickBot="1" x14ac:dyDescent="0.3"/>
    <row r="1189" spans="2:27" x14ac:dyDescent="0.25">
      <c r="B1189" s="800" t="e" vm="32">
        <v>#VALUE!</v>
      </c>
      <c r="C1189" s="793"/>
      <c r="D1189" s="793"/>
      <c r="E1189" s="793"/>
      <c r="F1189" s="793"/>
      <c r="G1189" s="803" t="s">
        <v>42</v>
      </c>
      <c r="H1189" s="793"/>
      <c r="I1189" s="793"/>
      <c r="J1189" s="793"/>
      <c r="K1189" s="793"/>
      <c r="L1189" s="793"/>
      <c r="M1189" s="793"/>
      <c r="N1189" s="793"/>
      <c r="O1189" s="793"/>
      <c r="P1189" s="793"/>
      <c r="Q1189" s="793"/>
      <c r="R1189" s="793"/>
      <c r="S1189" s="793"/>
      <c r="T1189" s="793"/>
      <c r="U1189" s="804" t="s">
        <v>1</v>
      </c>
      <c r="V1189" s="805"/>
      <c r="W1189" s="805"/>
      <c r="X1189" s="806"/>
      <c r="Y1189" s="807" t="s">
        <v>43</v>
      </c>
      <c r="Z1189" s="805"/>
      <c r="AA1189" s="808"/>
    </row>
    <row r="1190" spans="2:27" x14ac:dyDescent="0.25">
      <c r="B1190" s="801"/>
      <c r="C1190" s="802"/>
      <c r="D1190" s="802"/>
      <c r="E1190" s="802"/>
      <c r="F1190" s="802"/>
      <c r="G1190" s="801"/>
      <c r="H1190" s="802"/>
      <c r="I1190" s="802"/>
      <c r="J1190" s="802"/>
      <c r="K1190" s="802"/>
      <c r="L1190" s="802"/>
      <c r="M1190" s="802"/>
      <c r="N1190" s="802"/>
      <c r="O1190" s="802"/>
      <c r="P1190" s="802"/>
      <c r="Q1190" s="802"/>
      <c r="R1190" s="802"/>
      <c r="S1190" s="802"/>
      <c r="T1190" s="802"/>
      <c r="U1190" s="809" t="s">
        <v>3</v>
      </c>
      <c r="V1190" s="810"/>
      <c r="W1190" s="810"/>
      <c r="X1190" s="811"/>
      <c r="Y1190" s="812">
        <v>1</v>
      </c>
      <c r="Z1190" s="810"/>
      <c r="AA1190" s="813"/>
    </row>
    <row r="1191" spans="2:27" ht="15.75" thickBot="1" x14ac:dyDescent="0.3">
      <c r="B1191" s="795"/>
      <c r="C1191" s="787"/>
      <c r="D1191" s="787"/>
      <c r="E1191" s="787"/>
      <c r="F1191" s="787"/>
      <c r="G1191" s="795"/>
      <c r="H1191" s="787"/>
      <c r="I1191" s="787"/>
      <c r="J1191" s="787"/>
      <c r="K1191" s="787"/>
      <c r="L1191" s="787"/>
      <c r="M1191" s="787"/>
      <c r="N1191" s="787"/>
      <c r="O1191" s="787"/>
      <c r="P1191" s="787"/>
      <c r="Q1191" s="787"/>
      <c r="R1191" s="787"/>
      <c r="S1191" s="787"/>
      <c r="T1191" s="787"/>
      <c r="U1191" s="814" t="s">
        <v>4</v>
      </c>
      <c r="V1191" s="815"/>
      <c r="W1191" s="815"/>
      <c r="X1191" s="816"/>
      <c r="Y1191" s="817">
        <v>44236</v>
      </c>
      <c r="Z1191" s="818"/>
      <c r="AA1191" s="819"/>
    </row>
    <row r="1192" spans="2:27" ht="15" customHeight="1" x14ac:dyDescent="0.25">
      <c r="B1192" s="820" t="s">
        <v>44</v>
      </c>
      <c r="C1192" s="793"/>
      <c r="D1192" s="793"/>
      <c r="E1192" s="793"/>
      <c r="F1192" s="794"/>
      <c r="G1192"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192" s="822"/>
      <c r="I1192" s="822"/>
      <c r="J1192" s="822"/>
      <c r="K1192" s="822"/>
      <c r="L1192" s="822"/>
      <c r="M1192" s="822"/>
      <c r="N1192" s="822"/>
      <c r="O1192" s="822"/>
      <c r="P1192" s="822"/>
      <c r="Q1192" s="822"/>
      <c r="R1192" s="822"/>
      <c r="S1192" s="822"/>
      <c r="T1192" s="822"/>
      <c r="U1192" s="822"/>
      <c r="V1192" s="822"/>
      <c r="W1192" s="822"/>
      <c r="X1192" s="822"/>
      <c r="Y1192" s="822"/>
      <c r="Z1192" s="822"/>
      <c r="AA1192" s="823"/>
    </row>
    <row r="1193" spans="2:27" ht="15.75" customHeight="1" thickBot="1" x14ac:dyDescent="0.3">
      <c r="B1193" s="795"/>
      <c r="C1193" s="787"/>
      <c r="D1193" s="787"/>
      <c r="E1193" s="787"/>
      <c r="F1193" s="796"/>
      <c r="G1193" s="824"/>
      <c r="H1193" s="825"/>
      <c r="I1193" s="825"/>
      <c r="J1193" s="825"/>
      <c r="K1193" s="825"/>
      <c r="L1193" s="825"/>
      <c r="M1193" s="825"/>
      <c r="N1193" s="825"/>
      <c r="O1193" s="825"/>
      <c r="P1193" s="825"/>
      <c r="Q1193" s="825"/>
      <c r="R1193" s="825"/>
      <c r="S1193" s="825"/>
      <c r="T1193" s="825"/>
      <c r="U1193" s="825"/>
      <c r="V1193" s="825"/>
      <c r="W1193" s="825"/>
      <c r="X1193" s="825"/>
      <c r="Y1193" s="825"/>
      <c r="Z1193" s="825"/>
      <c r="AA1193" s="826"/>
    </row>
    <row r="1194" spans="2:27" ht="18.75" thickBot="1" x14ac:dyDescent="0.3">
      <c r="B1194" s="827" t="s">
        <v>46</v>
      </c>
      <c r="C1194" s="798"/>
      <c r="D1194" s="798"/>
      <c r="E1194" s="798"/>
      <c r="F1194" s="798"/>
      <c r="G1194" s="798"/>
      <c r="H1194" s="822" t="s">
        <v>47</v>
      </c>
      <c r="I1194" s="793"/>
      <c r="J1194" s="828"/>
      <c r="K1194" s="798"/>
      <c r="L1194" s="798"/>
      <c r="M1194" s="798"/>
      <c r="N1194" s="798"/>
      <c r="O1194" s="798"/>
      <c r="P1194" s="622"/>
      <c r="Q1194" s="622"/>
      <c r="R1194" s="828" t="s">
        <v>48</v>
      </c>
      <c r="S1194" s="828"/>
      <c r="T1194" s="798"/>
      <c r="U1194" s="798"/>
      <c r="V1194" s="798"/>
      <c r="W1194" s="798"/>
      <c r="X1194" s="798"/>
      <c r="Y1194" s="798"/>
      <c r="Z1194" s="798"/>
      <c r="AA1194" s="799"/>
    </row>
    <row r="1195" spans="2:27" ht="56.25" customHeight="1" thickBot="1" x14ac:dyDescent="0.3">
      <c r="B1195" s="829">
        <f>PRESUPUESTO!$B$47</f>
        <v>6</v>
      </c>
      <c r="C1195" s="793"/>
      <c r="D1195" s="793"/>
      <c r="E1195" s="793"/>
      <c r="F1195" s="793"/>
      <c r="G1195" s="793"/>
      <c r="H1195" s="830">
        <f>PRESUPUESTO!B50</f>
        <v>6.0299999999999994</v>
      </c>
      <c r="I1195" s="831"/>
      <c r="J1195" s="832" t="str">
        <f>PRESUPUESTO!$F$47</f>
        <v>CARPINTERIA EN MADERA Y METALICA</v>
      </c>
      <c r="K1195" s="798"/>
      <c r="L1195" s="798"/>
      <c r="M1195" s="798"/>
      <c r="N1195" s="798"/>
      <c r="O1195" s="799"/>
      <c r="P1195" s="621"/>
      <c r="Q1195" s="621"/>
      <c r="R1195" s="833" t="str">
        <f>PRESUPUESTO!F50</f>
        <v>Suministro e instalacion de Puertas entamboradad en RH color ceniza, abatible 0,70 x 2,2m, incluye cerradura tipo palanca cuadrada color negro, bisagras y demás elementos para su instalación</v>
      </c>
      <c r="S1195" s="1020"/>
      <c r="T1195" s="793"/>
      <c r="U1195" s="793"/>
      <c r="V1195" s="793"/>
      <c r="W1195" s="793"/>
      <c r="X1195" s="793"/>
      <c r="Y1195" s="793"/>
      <c r="Z1195" s="793"/>
      <c r="AA1195" s="794"/>
    </row>
    <row r="1196" spans="2:27" ht="18.600000000000001" customHeight="1" thickBot="1" x14ac:dyDescent="0.3">
      <c r="B1196" s="821" t="s">
        <v>49</v>
      </c>
      <c r="C1196" s="834"/>
      <c r="D1196" s="834"/>
      <c r="E1196" s="834"/>
      <c r="F1196" s="834"/>
      <c r="G1196" s="834"/>
      <c r="H1196" s="835"/>
      <c r="I1196" s="835"/>
      <c r="J1196" s="834"/>
      <c r="K1196" s="834"/>
      <c r="L1196" s="834"/>
      <c r="M1196" s="834"/>
      <c r="N1196" s="834"/>
      <c r="O1196" s="834"/>
      <c r="P1196" s="623"/>
      <c r="Q1196" s="623"/>
      <c r="R1196" s="837" t="s">
        <v>50</v>
      </c>
      <c r="S1196" s="1030" t="s">
        <v>532</v>
      </c>
      <c r="T1196" s="839" t="s">
        <v>51</v>
      </c>
      <c r="U1196" s="840"/>
      <c r="V1196" s="841"/>
      <c r="W1196" s="842" t="s">
        <v>20</v>
      </c>
      <c r="X1196" s="844" t="s">
        <v>52</v>
      </c>
      <c r="Y1196" s="846" t="s">
        <v>53</v>
      </c>
      <c r="Z1196" s="847"/>
      <c r="AA1196" s="848"/>
    </row>
    <row r="1197" spans="2:27" ht="26.25" thickBot="1" x14ac:dyDescent="0.3">
      <c r="B1197" s="836"/>
      <c r="C1197" s="835"/>
      <c r="D1197" s="835"/>
      <c r="E1197" s="835"/>
      <c r="F1197" s="835"/>
      <c r="G1197" s="835"/>
      <c r="H1197" s="835"/>
      <c r="I1197" s="835"/>
      <c r="J1197" s="835"/>
      <c r="K1197" s="835"/>
      <c r="L1197" s="835"/>
      <c r="M1197" s="835"/>
      <c r="N1197" s="835"/>
      <c r="O1197" s="835"/>
      <c r="P1197" s="623"/>
      <c r="Q1197" s="623"/>
      <c r="R1197" s="838"/>
      <c r="S1197" s="1031"/>
      <c r="T1197" s="4" t="s">
        <v>54</v>
      </c>
      <c r="U1197" s="5" t="s">
        <v>55</v>
      </c>
      <c r="V1197" s="6" t="s">
        <v>56</v>
      </c>
      <c r="W1197" s="843"/>
      <c r="X1197" s="845"/>
      <c r="Y1197" s="7" t="s">
        <v>57</v>
      </c>
      <c r="Z1197" s="8" t="s">
        <v>21</v>
      </c>
      <c r="AA1197" s="9" t="s">
        <v>22</v>
      </c>
    </row>
    <row r="1198" spans="2:27" ht="18" x14ac:dyDescent="0.25">
      <c r="B1198" s="10"/>
      <c r="C1198" s="1017" t="e" vm="33">
        <v>#VALUE!</v>
      </c>
      <c r="D1198" s="1017"/>
      <c r="E1198" s="1017"/>
      <c r="F1198" s="1017"/>
      <c r="G1198" s="1017"/>
      <c r="H1198" s="1017"/>
      <c r="I1198" s="1017" t="e" vm="34">
        <v>#VALUE!</v>
      </c>
      <c r="J1198" s="1017"/>
      <c r="K1198" s="1017"/>
      <c r="L1198" s="1017"/>
      <c r="M1198" s="1017"/>
      <c r="N1198" s="1017"/>
      <c r="O1198" s="12"/>
      <c r="P1198" s="629">
        <f>+H1195</f>
        <v>6.0299999999999994</v>
      </c>
      <c r="Q1198" s="17"/>
      <c r="R1198" s="412" t="s">
        <v>356</v>
      </c>
      <c r="S1198" s="625" t="s">
        <v>595</v>
      </c>
      <c r="T1198" s="14"/>
      <c r="U1198" s="14"/>
      <c r="V1198" s="14"/>
      <c r="W1198" s="14" t="s">
        <v>20</v>
      </c>
      <c r="X1198" s="14">
        <v>2</v>
      </c>
      <c r="Y1198" s="14" t="str">
        <f>IFERROR(IF(COUNT(T1198:V1198)=1,PRODUCT(T1198:V1198)*X1198,""),"")</f>
        <v/>
      </c>
      <c r="Z1198" s="14" t="str">
        <f>IFERROR(IF(COUNT(T1198:V1198)=2,PRODUCT(T1198:V1198)*X1198,""),"")</f>
        <v/>
      </c>
      <c r="AA1198" s="15" t="str">
        <f>IFERROR(IF(COUNT(T1198:V1198)=3,PRODUCT(T1198:V1198)*X1198,""),"")</f>
        <v/>
      </c>
    </row>
    <row r="1199" spans="2:27" ht="18" x14ac:dyDescent="0.25">
      <c r="B1199" s="16"/>
      <c r="C1199" s="1018"/>
      <c r="D1199" s="1018"/>
      <c r="E1199" s="1018"/>
      <c r="F1199" s="1018"/>
      <c r="G1199" s="1018"/>
      <c r="H1199" s="1018"/>
      <c r="I1199" s="1018"/>
      <c r="J1199" s="1018"/>
      <c r="K1199" s="1018"/>
      <c r="L1199" s="1018"/>
      <c r="M1199" s="1018"/>
      <c r="N1199" s="1018"/>
      <c r="O1199" s="19"/>
      <c r="P1199" s="629">
        <f>+H1195</f>
        <v>6.0299999999999994</v>
      </c>
      <c r="Q1199" s="17"/>
      <c r="R1199" s="412"/>
      <c r="S1199" s="625"/>
      <c r="T1199" s="20"/>
      <c r="U1199" s="20"/>
      <c r="V1199" s="430"/>
      <c r="W1199" s="14"/>
      <c r="X1199" s="14" t="str">
        <f t="shared" ref="X1199:X1201" si="353">IF(S1199="","",1)</f>
        <v/>
      </c>
      <c r="Y1199" s="14" t="str">
        <f t="shared" ref="Y1199:Y1201" si="354">IFERROR(IF(COUNT(T1199:V1199)=1,PRODUCT(T1199:V1199)*X1199,""),"")</f>
        <v/>
      </c>
      <c r="Z1199" s="14" t="str">
        <f t="shared" ref="Z1199:Z1201" si="355">IFERROR(IF(COUNT(T1199:V1199)=2,PRODUCT(T1199:V1199)*X1199,""),"")</f>
        <v/>
      </c>
      <c r="AA1199" s="15" t="str">
        <f t="shared" ref="AA1199:AA1220" si="356">IFERROR(IF(COUNT(T1199:V1199)=3,PRODUCT(T1199:V1199)*X1199,""),"")</f>
        <v/>
      </c>
    </row>
    <row r="1200" spans="2:27" ht="18" x14ac:dyDescent="0.25">
      <c r="B1200" s="16"/>
      <c r="C1200" s="1018"/>
      <c r="D1200" s="1018"/>
      <c r="E1200" s="1018"/>
      <c r="F1200" s="1018"/>
      <c r="G1200" s="1018"/>
      <c r="H1200" s="1018"/>
      <c r="I1200" s="1018"/>
      <c r="J1200" s="1018"/>
      <c r="K1200" s="1018"/>
      <c r="L1200" s="1018"/>
      <c r="M1200" s="1018"/>
      <c r="N1200" s="1018"/>
      <c r="O1200" s="19"/>
      <c r="P1200" s="629">
        <f>+H1195</f>
        <v>6.0299999999999994</v>
      </c>
      <c r="Q1200" s="17"/>
      <c r="R1200" s="412"/>
      <c r="S1200" s="625"/>
      <c r="T1200" s="20"/>
      <c r="U1200" s="20"/>
      <c r="V1200" s="430"/>
      <c r="W1200" s="14"/>
      <c r="X1200" s="14" t="str">
        <f t="shared" si="353"/>
        <v/>
      </c>
      <c r="Y1200" s="14" t="str">
        <f t="shared" si="354"/>
        <v/>
      </c>
      <c r="Z1200" s="14" t="str">
        <f t="shared" si="355"/>
        <v/>
      </c>
      <c r="AA1200" s="15" t="str">
        <f t="shared" si="356"/>
        <v/>
      </c>
    </row>
    <row r="1201" spans="2:27" ht="18" x14ac:dyDescent="0.25">
      <c r="B1201" s="16"/>
      <c r="C1201" s="1018"/>
      <c r="D1201" s="1018"/>
      <c r="E1201" s="1018"/>
      <c r="F1201" s="1018"/>
      <c r="G1201" s="1018"/>
      <c r="H1201" s="1018"/>
      <c r="I1201" s="1018"/>
      <c r="J1201" s="1018"/>
      <c r="K1201" s="1018"/>
      <c r="L1201" s="1018"/>
      <c r="M1201" s="1018"/>
      <c r="N1201" s="1018"/>
      <c r="O1201" s="19"/>
      <c r="P1201" s="629">
        <f>+H1195</f>
        <v>6.0299999999999994</v>
      </c>
      <c r="Q1201" s="17"/>
      <c r="R1201" s="412"/>
      <c r="S1201" s="626"/>
      <c r="T1201" s="20"/>
      <c r="U1201" s="20"/>
      <c r="V1201" s="430"/>
      <c r="W1201" s="14" t="str">
        <f t="shared" ref="W1201" si="357">IF(COUNT(T1201:V1201)=1,"m",IF(COUNT(T1201:V1201)=2,"m2",IF(COUNT(T1201:V1201)=3,"m3","")))</f>
        <v/>
      </c>
      <c r="X1201" s="14" t="str">
        <f t="shared" si="353"/>
        <v/>
      </c>
      <c r="Y1201" s="14" t="str">
        <f t="shared" si="354"/>
        <v/>
      </c>
      <c r="Z1201" s="14" t="str">
        <f t="shared" si="355"/>
        <v/>
      </c>
      <c r="AA1201" s="15" t="str">
        <f t="shared" si="356"/>
        <v/>
      </c>
    </row>
    <row r="1202" spans="2:27" ht="18" x14ac:dyDescent="0.25">
      <c r="B1202" s="16"/>
      <c r="C1202" s="1018"/>
      <c r="D1202" s="1018"/>
      <c r="E1202" s="1018"/>
      <c r="F1202" s="1018"/>
      <c r="G1202" s="1018"/>
      <c r="H1202" s="1018"/>
      <c r="I1202" s="1018"/>
      <c r="J1202" s="1018"/>
      <c r="K1202" s="1018"/>
      <c r="L1202" s="1018"/>
      <c r="M1202" s="1018"/>
      <c r="N1202" s="1018"/>
      <c r="O1202" s="19"/>
      <c r="P1202" s="629">
        <f>+H1195</f>
        <v>6.0299999999999994</v>
      </c>
      <c r="Q1202" s="17"/>
      <c r="R1202" s="412"/>
      <c r="S1202" s="625"/>
      <c r="T1202" s="20"/>
      <c r="U1202" s="20"/>
      <c r="V1202" s="430"/>
      <c r="W1202" s="14"/>
      <c r="X1202" s="14"/>
      <c r="Y1202" s="14"/>
      <c r="Z1202" s="14"/>
      <c r="AA1202" s="15" t="str">
        <f t="shared" si="356"/>
        <v/>
      </c>
    </row>
    <row r="1203" spans="2:27" ht="18" x14ac:dyDescent="0.25">
      <c r="B1203" s="22"/>
      <c r="C1203" s="1018"/>
      <c r="D1203" s="1018"/>
      <c r="E1203" s="1018"/>
      <c r="F1203" s="1018"/>
      <c r="G1203" s="1018"/>
      <c r="H1203" s="1018"/>
      <c r="I1203" s="1018"/>
      <c r="J1203" s="1018"/>
      <c r="K1203" s="1018"/>
      <c r="L1203" s="1018"/>
      <c r="M1203" s="1018"/>
      <c r="N1203" s="1018"/>
      <c r="O1203" s="19"/>
      <c r="P1203" s="629">
        <f>+H1195</f>
        <v>6.0299999999999994</v>
      </c>
      <c r="Q1203" s="17"/>
      <c r="R1203" s="412" t="s">
        <v>361</v>
      </c>
      <c r="S1203" s="625"/>
      <c r="T1203" s="20"/>
      <c r="U1203" s="20"/>
      <c r="V1203" s="430"/>
      <c r="W1203" s="14" t="s">
        <v>20</v>
      </c>
      <c r="X1203" s="14">
        <v>2</v>
      </c>
      <c r="Y1203" s="14" t="str">
        <f t="shared" ref="Y1203:Y1209" si="358">IFERROR(IF(COUNT(T1203:V1203)=1,PRODUCT(T1203:V1203)*X1203,""),"")</f>
        <v/>
      </c>
      <c r="Z1203" s="14" t="str">
        <f t="shared" ref="Z1203:Z1209" si="359">IFERROR(IF(COUNT(T1203:V1203)=2,PRODUCT(T1203:V1203)*X1203,""),"")</f>
        <v/>
      </c>
      <c r="AA1203" s="15" t="str">
        <f t="shared" si="356"/>
        <v/>
      </c>
    </row>
    <row r="1204" spans="2:27" ht="18" x14ac:dyDescent="0.25">
      <c r="B1204" s="16"/>
      <c r="C1204" s="1018"/>
      <c r="D1204" s="1018"/>
      <c r="E1204" s="1018"/>
      <c r="F1204" s="1018"/>
      <c r="G1204" s="1018"/>
      <c r="H1204" s="1018"/>
      <c r="I1204" s="1018"/>
      <c r="J1204" s="1018"/>
      <c r="K1204" s="1018"/>
      <c r="L1204" s="1018"/>
      <c r="M1204" s="1018"/>
      <c r="N1204" s="1018"/>
      <c r="O1204" s="19"/>
      <c r="P1204" s="629">
        <f>+H1195</f>
        <v>6.0299999999999994</v>
      </c>
      <c r="Q1204" s="17"/>
      <c r="R1204" s="412"/>
      <c r="S1204" s="628"/>
      <c r="T1204" s="20"/>
      <c r="U1204" s="20"/>
      <c r="V1204" s="430"/>
      <c r="W1204" s="14"/>
      <c r="X1204" s="14" t="str">
        <f t="shared" ref="X1204:X1209" si="360">IF(S1204="","",1)</f>
        <v/>
      </c>
      <c r="Y1204" s="14" t="str">
        <f t="shared" si="358"/>
        <v/>
      </c>
      <c r="Z1204" s="14" t="str">
        <f t="shared" si="359"/>
        <v/>
      </c>
      <c r="AA1204" s="15" t="str">
        <f t="shared" si="356"/>
        <v/>
      </c>
    </row>
    <row r="1205" spans="2:27" ht="18" x14ac:dyDescent="0.25">
      <c r="B1205" s="16"/>
      <c r="C1205" s="1018"/>
      <c r="D1205" s="1018"/>
      <c r="E1205" s="1018"/>
      <c r="F1205" s="1018"/>
      <c r="G1205" s="1018"/>
      <c r="H1205" s="1018"/>
      <c r="I1205" s="1018"/>
      <c r="J1205" s="1018"/>
      <c r="K1205" s="1018"/>
      <c r="L1205" s="1018"/>
      <c r="M1205" s="1018"/>
      <c r="N1205" s="1018"/>
      <c r="O1205" s="19"/>
      <c r="P1205" s="629">
        <f>+H1195</f>
        <v>6.0299999999999994</v>
      </c>
      <c r="Q1205" s="17"/>
      <c r="R1205" s="412"/>
      <c r="S1205" s="626"/>
      <c r="T1205" s="20"/>
      <c r="U1205" s="20"/>
      <c r="V1205" s="430"/>
      <c r="W1205" s="14" t="str">
        <f t="shared" ref="W1205:W1209" si="361">IF(COUNT(T1205:V1205)=1,"m",IF(COUNT(T1205:V1205)=2,"m2",IF(COUNT(T1205:V1205)=3,"m3","")))</f>
        <v/>
      </c>
      <c r="X1205" s="14" t="str">
        <f t="shared" si="360"/>
        <v/>
      </c>
      <c r="Y1205" s="14" t="str">
        <f t="shared" si="358"/>
        <v/>
      </c>
      <c r="Z1205" s="14" t="str">
        <f t="shared" si="359"/>
        <v/>
      </c>
      <c r="AA1205" s="15" t="str">
        <f t="shared" si="356"/>
        <v/>
      </c>
    </row>
    <row r="1206" spans="2:27" ht="18" x14ac:dyDescent="0.25">
      <c r="B1206" s="16"/>
      <c r="C1206" s="1018"/>
      <c r="D1206" s="1018"/>
      <c r="E1206" s="1018"/>
      <c r="F1206" s="1018"/>
      <c r="G1206" s="1018"/>
      <c r="H1206" s="1018"/>
      <c r="I1206" s="1018"/>
      <c r="J1206" s="1018"/>
      <c r="K1206" s="1018"/>
      <c r="L1206" s="1018"/>
      <c r="M1206" s="1018"/>
      <c r="N1206" s="1018"/>
      <c r="O1206" s="19"/>
      <c r="P1206" s="629">
        <f>+H1195</f>
        <v>6.0299999999999994</v>
      </c>
      <c r="Q1206" s="17"/>
      <c r="R1206" s="412"/>
      <c r="S1206" s="625"/>
      <c r="T1206" s="20"/>
      <c r="U1206" s="20"/>
      <c r="V1206" s="430"/>
      <c r="W1206" s="14" t="str">
        <f t="shared" si="361"/>
        <v/>
      </c>
      <c r="X1206" s="14" t="str">
        <f t="shared" si="360"/>
        <v/>
      </c>
      <c r="Y1206" s="14" t="str">
        <f t="shared" si="358"/>
        <v/>
      </c>
      <c r="Z1206" s="14" t="str">
        <f t="shared" si="359"/>
        <v/>
      </c>
      <c r="AA1206" s="15" t="str">
        <f t="shared" si="356"/>
        <v/>
      </c>
    </row>
    <row r="1207" spans="2:27" ht="18" x14ac:dyDescent="0.25">
      <c r="B1207" s="16"/>
      <c r="C1207" s="1018"/>
      <c r="D1207" s="1018"/>
      <c r="E1207" s="1018"/>
      <c r="F1207" s="1018"/>
      <c r="G1207" s="1018"/>
      <c r="H1207" s="1018"/>
      <c r="I1207" s="1018"/>
      <c r="J1207" s="1018"/>
      <c r="K1207" s="1018"/>
      <c r="L1207" s="1018"/>
      <c r="M1207" s="1018"/>
      <c r="N1207" s="1018"/>
      <c r="O1207" s="19"/>
      <c r="P1207" s="629">
        <f>+H1195</f>
        <v>6.0299999999999994</v>
      </c>
      <c r="Q1207" s="17"/>
      <c r="R1207" s="412"/>
      <c r="S1207" s="625"/>
      <c r="T1207" s="20"/>
      <c r="U1207" s="20"/>
      <c r="V1207" s="430"/>
      <c r="W1207" s="14" t="str">
        <f t="shared" si="361"/>
        <v/>
      </c>
      <c r="X1207" s="14" t="str">
        <f t="shared" si="360"/>
        <v/>
      </c>
      <c r="Y1207" s="14" t="str">
        <f t="shared" si="358"/>
        <v/>
      </c>
      <c r="Z1207" s="14" t="str">
        <f t="shared" si="359"/>
        <v/>
      </c>
      <c r="AA1207" s="15" t="str">
        <f t="shared" si="356"/>
        <v/>
      </c>
    </row>
    <row r="1208" spans="2:27" ht="18" x14ac:dyDescent="0.25">
      <c r="B1208" s="16"/>
      <c r="C1208" s="1018"/>
      <c r="D1208" s="1018"/>
      <c r="E1208" s="1018"/>
      <c r="F1208" s="1018"/>
      <c r="G1208" s="1018"/>
      <c r="H1208" s="1018"/>
      <c r="I1208" s="1018"/>
      <c r="J1208" s="1018"/>
      <c r="K1208" s="1018"/>
      <c r="L1208" s="1018"/>
      <c r="M1208" s="1018"/>
      <c r="N1208" s="1018"/>
      <c r="O1208" s="19"/>
      <c r="P1208" s="629">
        <f>+H1195</f>
        <v>6.0299999999999994</v>
      </c>
      <c r="Q1208" s="17"/>
      <c r="R1208" s="412"/>
      <c r="S1208" s="625"/>
      <c r="T1208" s="20"/>
      <c r="U1208" s="20"/>
      <c r="V1208" s="430"/>
      <c r="W1208" s="14" t="str">
        <f t="shared" si="361"/>
        <v/>
      </c>
      <c r="X1208" s="14" t="str">
        <f t="shared" si="360"/>
        <v/>
      </c>
      <c r="Y1208" s="14" t="str">
        <f t="shared" si="358"/>
        <v/>
      </c>
      <c r="Z1208" s="14" t="str">
        <f t="shared" si="359"/>
        <v/>
      </c>
      <c r="AA1208" s="15" t="str">
        <f t="shared" si="356"/>
        <v/>
      </c>
    </row>
    <row r="1209" spans="2:27" ht="18" x14ac:dyDescent="0.25">
      <c r="B1209" s="16"/>
      <c r="C1209" s="1018"/>
      <c r="D1209" s="1018"/>
      <c r="E1209" s="1018"/>
      <c r="F1209" s="1018"/>
      <c r="G1209" s="1018"/>
      <c r="H1209" s="1018"/>
      <c r="I1209" s="1018"/>
      <c r="J1209" s="1018"/>
      <c r="K1209" s="1018"/>
      <c r="L1209" s="1018"/>
      <c r="M1209" s="1018"/>
      <c r="N1209" s="1018"/>
      <c r="O1209" s="19"/>
      <c r="P1209" s="629">
        <f>+H1195</f>
        <v>6.0299999999999994</v>
      </c>
      <c r="Q1209" s="17"/>
      <c r="R1209" s="412"/>
      <c r="S1209" s="625"/>
      <c r="T1209" s="20"/>
      <c r="U1209" s="20"/>
      <c r="V1209" s="430"/>
      <c r="W1209" s="14" t="str">
        <f t="shared" si="361"/>
        <v/>
      </c>
      <c r="X1209" s="14" t="str">
        <f t="shared" si="360"/>
        <v/>
      </c>
      <c r="Y1209" s="14" t="str">
        <f t="shared" si="358"/>
        <v/>
      </c>
      <c r="Z1209" s="14" t="str">
        <f t="shared" si="359"/>
        <v/>
      </c>
      <c r="AA1209" s="15" t="str">
        <f t="shared" si="356"/>
        <v/>
      </c>
    </row>
    <row r="1210" spans="2:27" ht="18" x14ac:dyDescent="0.25">
      <c r="B1210" s="16"/>
      <c r="C1210" s="1018"/>
      <c r="D1210" s="1018"/>
      <c r="E1210" s="1018"/>
      <c r="F1210" s="1018"/>
      <c r="G1210" s="1018"/>
      <c r="H1210" s="1018"/>
      <c r="I1210" s="1018"/>
      <c r="J1210" s="1018"/>
      <c r="K1210" s="1018"/>
      <c r="L1210" s="1018"/>
      <c r="M1210" s="1018"/>
      <c r="N1210" s="1018"/>
      <c r="O1210" s="19"/>
      <c r="P1210" s="629">
        <f>+H1195</f>
        <v>6.0299999999999994</v>
      </c>
      <c r="Q1210" s="17"/>
      <c r="R1210" s="412"/>
      <c r="S1210" s="625"/>
      <c r="T1210" s="20"/>
      <c r="U1210" s="20"/>
      <c r="V1210" s="430"/>
      <c r="W1210" s="14"/>
      <c r="X1210" s="14"/>
      <c r="Y1210" s="14"/>
      <c r="Z1210" s="14"/>
      <c r="AA1210" s="15" t="str">
        <f t="shared" si="356"/>
        <v/>
      </c>
    </row>
    <row r="1211" spans="2:27" ht="18" x14ac:dyDescent="0.25">
      <c r="B1211" s="16"/>
      <c r="C1211" s="1018"/>
      <c r="D1211" s="1018"/>
      <c r="E1211" s="1018"/>
      <c r="F1211" s="1018"/>
      <c r="G1211" s="1018"/>
      <c r="H1211" s="1018"/>
      <c r="I1211" s="1018"/>
      <c r="J1211" s="1018"/>
      <c r="K1211" s="1018"/>
      <c r="L1211" s="1018"/>
      <c r="M1211" s="1018"/>
      <c r="N1211" s="1018"/>
      <c r="O1211" s="19"/>
      <c r="P1211" s="629">
        <f>+H1195</f>
        <v>6.0299999999999994</v>
      </c>
      <c r="Q1211" s="17"/>
      <c r="R1211" s="412" t="s">
        <v>362</v>
      </c>
      <c r="S1211" s="625"/>
      <c r="T1211" s="20"/>
      <c r="U1211" s="20"/>
      <c r="V1211" s="430"/>
      <c r="W1211" s="14" t="s">
        <v>20</v>
      </c>
      <c r="X1211" s="14">
        <v>2</v>
      </c>
      <c r="Y1211" s="14" t="str">
        <f t="shared" ref="Y1211:Y1220" si="362">IFERROR(IF(COUNT(T1211:V1211)=1,PRODUCT(T1211:V1211)*X1211,""),"")</f>
        <v/>
      </c>
      <c r="Z1211" s="14" t="str">
        <f t="shared" ref="Z1211:Z1220" si="363">IFERROR(IF(COUNT(T1211:V1211)=2,PRODUCT(T1211:V1211)*X1211,""),"")</f>
        <v/>
      </c>
      <c r="AA1211" s="15" t="str">
        <f t="shared" si="356"/>
        <v/>
      </c>
    </row>
    <row r="1212" spans="2:27" ht="18" x14ac:dyDescent="0.25">
      <c r="B1212" s="16"/>
      <c r="C1212" s="1018"/>
      <c r="D1212" s="1018"/>
      <c r="E1212" s="1018"/>
      <c r="F1212" s="1018"/>
      <c r="G1212" s="1018"/>
      <c r="H1212" s="1018"/>
      <c r="I1212" s="1018"/>
      <c r="J1212" s="1018"/>
      <c r="K1212" s="1018"/>
      <c r="L1212" s="1018"/>
      <c r="M1212" s="1018"/>
      <c r="N1212" s="1018"/>
      <c r="O1212" s="19"/>
      <c r="P1212" s="629">
        <f>+H1195</f>
        <v>6.0299999999999994</v>
      </c>
      <c r="Q1212" s="17"/>
      <c r="R1212" s="412"/>
      <c r="S1212" s="628"/>
      <c r="T1212" s="20"/>
      <c r="U1212" s="20"/>
      <c r="V1212" s="430"/>
      <c r="W1212" s="14" t="str">
        <f t="shared" ref="W1212:W1220" si="364">IF(COUNT(T1212:V1212)=1,"m",IF(COUNT(T1212:V1212)=2,"m2",IF(COUNT(T1212:V1212)=3,"m3","")))</f>
        <v/>
      </c>
      <c r="X1212" s="14" t="str">
        <f t="shared" ref="X1212:X1220" si="365">IF(S1212="","",1)</f>
        <v/>
      </c>
      <c r="Y1212" s="14" t="str">
        <f t="shared" si="362"/>
        <v/>
      </c>
      <c r="Z1212" s="14" t="str">
        <f t="shared" si="363"/>
        <v/>
      </c>
      <c r="AA1212" s="15" t="str">
        <f t="shared" si="356"/>
        <v/>
      </c>
    </row>
    <row r="1213" spans="2:27" ht="18" x14ac:dyDescent="0.25">
      <c r="B1213" s="16"/>
      <c r="C1213" s="1018"/>
      <c r="D1213" s="1018"/>
      <c r="E1213" s="1018"/>
      <c r="F1213" s="1018"/>
      <c r="G1213" s="1018"/>
      <c r="H1213" s="1018"/>
      <c r="I1213" s="1018"/>
      <c r="J1213" s="1018"/>
      <c r="K1213" s="1018"/>
      <c r="L1213" s="1018"/>
      <c r="M1213" s="1018"/>
      <c r="N1213" s="1018"/>
      <c r="O1213" s="19"/>
      <c r="P1213" s="629">
        <f>+H1195</f>
        <v>6.0299999999999994</v>
      </c>
      <c r="Q1213" s="17"/>
      <c r="R1213" s="412"/>
      <c r="S1213" s="626"/>
      <c r="T1213" s="20"/>
      <c r="U1213" s="20"/>
      <c r="V1213" s="430"/>
      <c r="W1213" s="14" t="str">
        <f t="shared" si="364"/>
        <v/>
      </c>
      <c r="X1213" s="14" t="str">
        <f t="shared" si="365"/>
        <v/>
      </c>
      <c r="Y1213" s="14" t="str">
        <f t="shared" si="362"/>
        <v/>
      </c>
      <c r="Z1213" s="14" t="str">
        <f t="shared" si="363"/>
        <v/>
      </c>
      <c r="AA1213" s="15" t="str">
        <f t="shared" si="356"/>
        <v/>
      </c>
    </row>
    <row r="1214" spans="2:27" ht="18" x14ac:dyDescent="0.25">
      <c r="B1214" s="16"/>
      <c r="C1214" s="1018"/>
      <c r="D1214" s="1018"/>
      <c r="E1214" s="1018"/>
      <c r="F1214" s="1018"/>
      <c r="G1214" s="1018"/>
      <c r="H1214" s="1018"/>
      <c r="I1214" s="1018"/>
      <c r="J1214" s="1018"/>
      <c r="K1214" s="1018"/>
      <c r="L1214" s="1018"/>
      <c r="M1214" s="1018"/>
      <c r="N1214" s="1018"/>
      <c r="O1214" s="19"/>
      <c r="P1214" s="629">
        <f>+H1195</f>
        <v>6.0299999999999994</v>
      </c>
      <c r="Q1214" s="17"/>
      <c r="R1214" s="412"/>
      <c r="S1214" s="626"/>
      <c r="T1214" s="20"/>
      <c r="U1214" s="20"/>
      <c r="V1214" s="20"/>
      <c r="W1214" s="14" t="str">
        <f t="shared" si="364"/>
        <v/>
      </c>
      <c r="X1214" s="14" t="str">
        <f t="shared" si="365"/>
        <v/>
      </c>
      <c r="Y1214" s="14" t="str">
        <f t="shared" si="362"/>
        <v/>
      </c>
      <c r="Z1214" s="14" t="str">
        <f t="shared" si="363"/>
        <v/>
      </c>
      <c r="AA1214" s="15" t="str">
        <f t="shared" si="356"/>
        <v/>
      </c>
    </row>
    <row r="1215" spans="2:27" ht="18" x14ac:dyDescent="0.25">
      <c r="B1215" s="16"/>
      <c r="C1215" s="1018"/>
      <c r="D1215" s="1018"/>
      <c r="E1215" s="1018"/>
      <c r="F1215" s="1018"/>
      <c r="G1215" s="1018"/>
      <c r="H1215" s="1018"/>
      <c r="I1215" s="1018"/>
      <c r="J1215" s="1018"/>
      <c r="K1215" s="1018"/>
      <c r="L1215" s="1018"/>
      <c r="M1215" s="1018"/>
      <c r="N1215" s="1018"/>
      <c r="O1215" s="19"/>
      <c r="P1215" s="629">
        <f>+H1195</f>
        <v>6.0299999999999994</v>
      </c>
      <c r="Q1215" s="17"/>
      <c r="R1215" s="412"/>
      <c r="S1215" s="626"/>
      <c r="T1215" s="20"/>
      <c r="U1215" s="20"/>
      <c r="V1215" s="430"/>
      <c r="W1215" s="14" t="str">
        <f t="shared" si="364"/>
        <v/>
      </c>
      <c r="X1215" s="14" t="str">
        <f t="shared" si="365"/>
        <v/>
      </c>
      <c r="Y1215" s="14" t="str">
        <f t="shared" si="362"/>
        <v/>
      </c>
      <c r="Z1215" s="14" t="str">
        <f t="shared" si="363"/>
        <v/>
      </c>
      <c r="AA1215" s="15" t="str">
        <f t="shared" si="356"/>
        <v/>
      </c>
    </row>
    <row r="1216" spans="2:27" ht="18" x14ac:dyDescent="0.25">
      <c r="B1216" s="16"/>
      <c r="C1216" s="1018"/>
      <c r="D1216" s="1018"/>
      <c r="E1216" s="1018"/>
      <c r="F1216" s="1018"/>
      <c r="G1216" s="1018"/>
      <c r="H1216" s="1018"/>
      <c r="I1216" s="1018"/>
      <c r="J1216" s="1018"/>
      <c r="K1216" s="1018"/>
      <c r="L1216" s="1018"/>
      <c r="M1216" s="1018"/>
      <c r="N1216" s="1018"/>
      <c r="O1216" s="19"/>
      <c r="P1216" s="629">
        <f>+H1195</f>
        <v>6.0299999999999994</v>
      </c>
      <c r="Q1216" s="17"/>
      <c r="R1216" s="412"/>
      <c r="S1216" s="626"/>
      <c r="T1216" s="20"/>
      <c r="U1216" s="20"/>
      <c r="V1216" s="430"/>
      <c r="W1216" s="14" t="str">
        <f t="shared" si="364"/>
        <v/>
      </c>
      <c r="X1216" s="14" t="str">
        <f t="shared" si="365"/>
        <v/>
      </c>
      <c r="Y1216" s="14" t="str">
        <f t="shared" si="362"/>
        <v/>
      </c>
      <c r="Z1216" s="14" t="str">
        <f t="shared" si="363"/>
        <v/>
      </c>
      <c r="AA1216" s="15" t="str">
        <f t="shared" si="356"/>
        <v/>
      </c>
    </row>
    <row r="1217" spans="2:27" ht="18" x14ac:dyDescent="0.25">
      <c r="B1217" s="16"/>
      <c r="C1217" s="1018"/>
      <c r="D1217" s="1018"/>
      <c r="E1217" s="1018"/>
      <c r="F1217" s="1018"/>
      <c r="G1217" s="1018"/>
      <c r="H1217" s="1018"/>
      <c r="I1217" s="1018"/>
      <c r="J1217" s="1018"/>
      <c r="K1217" s="1018"/>
      <c r="L1217" s="1018"/>
      <c r="M1217" s="1018"/>
      <c r="N1217" s="1018"/>
      <c r="O1217" s="19"/>
      <c r="P1217" s="629">
        <f>+H1195</f>
        <v>6.0299999999999994</v>
      </c>
      <c r="Q1217" s="17"/>
      <c r="R1217" s="21"/>
      <c r="S1217" s="626"/>
      <c r="T1217" s="20"/>
      <c r="U1217" s="20"/>
      <c r="V1217" s="430"/>
      <c r="W1217" s="14" t="str">
        <f t="shared" si="364"/>
        <v/>
      </c>
      <c r="X1217" s="14" t="str">
        <f t="shared" si="365"/>
        <v/>
      </c>
      <c r="Y1217" s="14" t="str">
        <f t="shared" si="362"/>
        <v/>
      </c>
      <c r="Z1217" s="14" t="str">
        <f t="shared" si="363"/>
        <v/>
      </c>
      <c r="AA1217" s="15" t="str">
        <f t="shared" si="356"/>
        <v/>
      </c>
    </row>
    <row r="1218" spans="2:27" ht="18" x14ac:dyDescent="0.25">
      <c r="B1218" s="16"/>
      <c r="C1218" s="1018"/>
      <c r="D1218" s="1018"/>
      <c r="E1218" s="1018"/>
      <c r="F1218" s="1018"/>
      <c r="G1218" s="1018"/>
      <c r="H1218" s="1018"/>
      <c r="I1218" s="1018"/>
      <c r="J1218" s="1018"/>
      <c r="K1218" s="1018"/>
      <c r="L1218" s="1018"/>
      <c r="M1218" s="1018"/>
      <c r="N1218" s="1018"/>
      <c r="O1218" s="19"/>
      <c r="P1218" s="629">
        <f>+H1195</f>
        <v>6.0299999999999994</v>
      </c>
      <c r="Q1218" s="17"/>
      <c r="R1218" s="26"/>
      <c r="S1218" s="626"/>
      <c r="T1218" s="20"/>
      <c r="U1218" s="20"/>
      <c r="V1218" s="430"/>
      <c r="W1218" s="14" t="str">
        <f t="shared" si="364"/>
        <v/>
      </c>
      <c r="X1218" s="14" t="str">
        <f t="shared" si="365"/>
        <v/>
      </c>
      <c r="Y1218" s="14" t="str">
        <f t="shared" si="362"/>
        <v/>
      </c>
      <c r="Z1218" s="14" t="str">
        <f t="shared" si="363"/>
        <v/>
      </c>
      <c r="AA1218" s="15" t="str">
        <f t="shared" si="356"/>
        <v/>
      </c>
    </row>
    <row r="1219" spans="2:27" ht="18" x14ac:dyDescent="0.25">
      <c r="B1219" s="16"/>
      <c r="C1219" s="1018"/>
      <c r="D1219" s="1018"/>
      <c r="E1219" s="1018"/>
      <c r="F1219" s="1018"/>
      <c r="G1219" s="1018"/>
      <c r="H1219" s="1018"/>
      <c r="I1219" s="1018"/>
      <c r="J1219" s="1018"/>
      <c r="K1219" s="1018"/>
      <c r="L1219" s="1018"/>
      <c r="M1219" s="1018"/>
      <c r="N1219" s="1018"/>
      <c r="O1219" s="19"/>
      <c r="P1219" s="629">
        <f>+H1195</f>
        <v>6.0299999999999994</v>
      </c>
      <c r="Q1219" s="17"/>
      <c r="R1219" s="26"/>
      <c r="S1219" s="626"/>
      <c r="T1219" s="20"/>
      <c r="U1219" s="20"/>
      <c r="V1219" s="430"/>
      <c r="W1219" s="14" t="str">
        <f t="shared" si="364"/>
        <v/>
      </c>
      <c r="X1219" s="14" t="str">
        <f t="shared" si="365"/>
        <v/>
      </c>
      <c r="Y1219" s="14" t="str">
        <f t="shared" si="362"/>
        <v/>
      </c>
      <c r="Z1219" s="14" t="str">
        <f t="shared" si="363"/>
        <v/>
      </c>
      <c r="AA1219" s="15" t="str">
        <f t="shared" si="356"/>
        <v/>
      </c>
    </row>
    <row r="1220" spans="2:27" ht="18.75" thickBot="1" x14ac:dyDescent="0.3">
      <c r="B1220" s="27"/>
      <c r="C1220" s="1019"/>
      <c r="D1220" s="1019"/>
      <c r="E1220" s="1019"/>
      <c r="F1220" s="1019"/>
      <c r="G1220" s="1019"/>
      <c r="H1220" s="1019"/>
      <c r="I1220" s="1019"/>
      <c r="J1220" s="1019"/>
      <c r="K1220" s="1019"/>
      <c r="L1220" s="1019"/>
      <c r="M1220" s="1019"/>
      <c r="N1220" s="1019"/>
      <c r="O1220" s="30"/>
      <c r="P1220" s="629">
        <f>+H1195</f>
        <v>6.0299999999999994</v>
      </c>
      <c r="Q1220" s="17"/>
      <c r="R1220" s="630"/>
      <c r="S1220" s="636"/>
      <c r="T1220" s="33"/>
      <c r="U1220" s="33"/>
      <c r="V1220" s="631"/>
      <c r="W1220" s="34" t="str">
        <f t="shared" si="364"/>
        <v/>
      </c>
      <c r="X1220" s="34" t="str">
        <f t="shared" si="365"/>
        <v/>
      </c>
      <c r="Y1220" s="14" t="str">
        <f t="shared" si="362"/>
        <v/>
      </c>
      <c r="Z1220" s="14" t="str">
        <f t="shared" si="363"/>
        <v/>
      </c>
      <c r="AA1220" s="15" t="str">
        <f t="shared" si="356"/>
        <v/>
      </c>
    </row>
    <row r="1221" spans="2:27" ht="18.75" thickBot="1" x14ac:dyDescent="0.3">
      <c r="B1221" s="786"/>
      <c r="C1221" s="787"/>
      <c r="D1221" s="787"/>
      <c r="E1221" s="787"/>
      <c r="F1221" s="787"/>
      <c r="G1221" s="787"/>
      <c r="H1221" s="787"/>
      <c r="I1221" s="787"/>
      <c r="J1221" s="787"/>
      <c r="K1221" s="787"/>
      <c r="L1221" s="787"/>
      <c r="M1221" s="787"/>
      <c r="N1221" s="787"/>
      <c r="O1221" s="787"/>
      <c r="P1221" s="428"/>
      <c r="Q1221" s="629">
        <f>+H1195</f>
        <v>6.0299999999999994</v>
      </c>
      <c r="R1221" s="788" t="s">
        <v>58</v>
      </c>
      <c r="S1221" s="1023"/>
      <c r="T1221" s="787"/>
      <c r="U1221" s="789" t="s">
        <v>53</v>
      </c>
      <c r="V1221" s="790"/>
      <c r="W1221" s="790"/>
      <c r="X1221" s="791"/>
      <c r="Y1221" s="36"/>
      <c r="Z1221" s="37"/>
      <c r="AA1221" s="38">
        <f>SUM(X1198:X1220)</f>
        <v>6</v>
      </c>
    </row>
    <row r="1222" spans="2:27" ht="17.25" thickBot="1" x14ac:dyDescent="0.3">
      <c r="B1222" s="792" t="s">
        <v>59</v>
      </c>
      <c r="C1222" s="793"/>
      <c r="D1222" s="793"/>
      <c r="E1222" s="793"/>
      <c r="F1222" s="793"/>
      <c r="G1222" s="793"/>
      <c r="H1222" s="793"/>
      <c r="I1222" s="794"/>
      <c r="J1222" s="792" t="s">
        <v>60</v>
      </c>
      <c r="K1222" s="793"/>
      <c r="L1222" s="793"/>
      <c r="M1222" s="793"/>
      <c r="N1222" s="793"/>
      <c r="O1222" s="793"/>
      <c r="P1222" s="793"/>
      <c r="Q1222" s="793"/>
      <c r="R1222" s="794"/>
      <c r="S1222" s="634"/>
      <c r="T1222" s="39"/>
      <c r="U1222" s="40"/>
      <c r="V1222" s="40"/>
      <c r="W1222" s="40"/>
      <c r="X1222" s="40"/>
      <c r="Y1222" s="40"/>
      <c r="Z1222" s="40"/>
      <c r="AA1222" s="41"/>
    </row>
    <row r="1223" spans="2:27" ht="21" thickBot="1" x14ac:dyDescent="0.3">
      <c r="B1223" s="795"/>
      <c r="C1223" s="787"/>
      <c r="D1223" s="787"/>
      <c r="E1223" s="787"/>
      <c r="F1223" s="787"/>
      <c r="G1223" s="787"/>
      <c r="H1223" s="787"/>
      <c r="I1223" s="796"/>
      <c r="J1223" s="795"/>
      <c r="K1223" s="787"/>
      <c r="L1223" s="787"/>
      <c r="M1223" s="787"/>
      <c r="N1223" s="787"/>
      <c r="O1223" s="787"/>
      <c r="P1223" s="787"/>
      <c r="Q1223" s="787"/>
      <c r="R1223" s="796"/>
      <c r="S1223" s="635"/>
      <c r="T1223" s="797" t="s">
        <v>61</v>
      </c>
      <c r="U1223" s="798"/>
      <c r="V1223" s="798"/>
      <c r="W1223" s="798"/>
      <c r="X1223" s="798"/>
      <c r="Y1223" s="798"/>
      <c r="Z1223" s="799"/>
      <c r="AA1223" s="42">
        <f>AA1221</f>
        <v>6</v>
      </c>
    </row>
    <row r="1225" spans="2:27" ht="15.75" hidden="1" thickBot="1" x14ac:dyDescent="0.3"/>
    <row r="1226" spans="2:27" hidden="1" x14ac:dyDescent="0.25">
      <c r="B1226" s="800" t="e" vm="16">
        <v>#VALUE!</v>
      </c>
      <c r="C1226" s="793"/>
      <c r="D1226" s="793"/>
      <c r="E1226" s="793"/>
      <c r="F1226" s="793"/>
      <c r="G1226" s="803" t="s">
        <v>42</v>
      </c>
      <c r="H1226" s="793"/>
      <c r="I1226" s="793"/>
      <c r="J1226" s="793"/>
      <c r="K1226" s="793"/>
      <c r="L1226" s="793"/>
      <c r="M1226" s="793"/>
      <c r="N1226" s="793"/>
      <c r="O1226" s="793"/>
      <c r="P1226" s="793"/>
      <c r="Q1226" s="793"/>
      <c r="R1226" s="793"/>
      <c r="S1226" s="793"/>
      <c r="T1226" s="793"/>
      <c r="U1226" s="804" t="s">
        <v>1</v>
      </c>
      <c r="V1226" s="805"/>
      <c r="W1226" s="805"/>
      <c r="X1226" s="806"/>
      <c r="Y1226" s="807" t="s">
        <v>43</v>
      </c>
      <c r="Z1226" s="805"/>
      <c r="AA1226" s="808"/>
    </row>
    <row r="1227" spans="2:27" hidden="1" x14ac:dyDescent="0.25">
      <c r="B1227" s="801"/>
      <c r="C1227" s="802"/>
      <c r="D1227" s="802"/>
      <c r="E1227" s="802"/>
      <c r="F1227" s="802"/>
      <c r="G1227" s="801"/>
      <c r="H1227" s="802"/>
      <c r="I1227" s="802"/>
      <c r="J1227" s="802"/>
      <c r="K1227" s="802"/>
      <c r="L1227" s="802"/>
      <c r="M1227" s="802"/>
      <c r="N1227" s="802"/>
      <c r="O1227" s="802"/>
      <c r="P1227" s="802"/>
      <c r="Q1227" s="802"/>
      <c r="R1227" s="802"/>
      <c r="S1227" s="802"/>
      <c r="T1227" s="802"/>
      <c r="U1227" s="809" t="s">
        <v>3</v>
      </c>
      <c r="V1227" s="810"/>
      <c r="W1227" s="810"/>
      <c r="X1227" s="811"/>
      <c r="Y1227" s="812">
        <v>1</v>
      </c>
      <c r="Z1227" s="810"/>
      <c r="AA1227" s="813"/>
    </row>
    <row r="1228" spans="2:27" ht="15.75" hidden="1" thickBot="1" x14ac:dyDescent="0.3">
      <c r="B1228" s="795"/>
      <c r="C1228" s="787"/>
      <c r="D1228" s="787"/>
      <c r="E1228" s="787"/>
      <c r="F1228" s="787"/>
      <c r="G1228" s="795"/>
      <c r="H1228" s="787"/>
      <c r="I1228" s="787"/>
      <c r="J1228" s="787"/>
      <c r="K1228" s="787"/>
      <c r="L1228" s="787"/>
      <c r="M1228" s="787"/>
      <c r="N1228" s="787"/>
      <c r="O1228" s="787"/>
      <c r="P1228" s="787"/>
      <c r="Q1228" s="787"/>
      <c r="R1228" s="787"/>
      <c r="S1228" s="787"/>
      <c r="T1228" s="787"/>
      <c r="U1228" s="814" t="s">
        <v>4</v>
      </c>
      <c r="V1228" s="815"/>
      <c r="W1228" s="815"/>
      <c r="X1228" s="816"/>
      <c r="Y1228" s="817">
        <v>44236</v>
      </c>
      <c r="Z1228" s="818"/>
      <c r="AA1228" s="819"/>
    </row>
    <row r="1229" spans="2:27" ht="15" hidden="1" customHeight="1" x14ac:dyDescent="0.25">
      <c r="B1229" s="820" t="s">
        <v>44</v>
      </c>
      <c r="C1229" s="793"/>
      <c r="D1229" s="793"/>
      <c r="E1229" s="793"/>
      <c r="F1229" s="794"/>
      <c r="G1229"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229" s="822"/>
      <c r="I1229" s="822"/>
      <c r="J1229" s="822"/>
      <c r="K1229" s="822"/>
      <c r="L1229" s="822"/>
      <c r="M1229" s="822"/>
      <c r="N1229" s="822"/>
      <c r="O1229" s="822"/>
      <c r="P1229" s="822"/>
      <c r="Q1229" s="822"/>
      <c r="R1229" s="822"/>
      <c r="S1229" s="822"/>
      <c r="T1229" s="822"/>
      <c r="U1229" s="822"/>
      <c r="V1229" s="822"/>
      <c r="W1229" s="822"/>
      <c r="X1229" s="822"/>
      <c r="Y1229" s="822"/>
      <c r="Z1229" s="822"/>
      <c r="AA1229" s="823"/>
    </row>
    <row r="1230" spans="2:27" ht="15.75" hidden="1" customHeight="1" thickBot="1" x14ac:dyDescent="0.3">
      <c r="B1230" s="795"/>
      <c r="C1230" s="787"/>
      <c r="D1230" s="787"/>
      <c r="E1230" s="787"/>
      <c r="F1230" s="796"/>
      <c r="G1230" s="824"/>
      <c r="H1230" s="825"/>
      <c r="I1230" s="825"/>
      <c r="J1230" s="825"/>
      <c r="K1230" s="825"/>
      <c r="L1230" s="825"/>
      <c r="M1230" s="825"/>
      <c r="N1230" s="825"/>
      <c r="O1230" s="825"/>
      <c r="P1230" s="825"/>
      <c r="Q1230" s="825"/>
      <c r="R1230" s="825"/>
      <c r="S1230" s="825"/>
      <c r="T1230" s="825"/>
      <c r="U1230" s="825"/>
      <c r="V1230" s="825"/>
      <c r="W1230" s="825"/>
      <c r="X1230" s="825"/>
      <c r="Y1230" s="825"/>
      <c r="Z1230" s="825"/>
      <c r="AA1230" s="826"/>
    </row>
    <row r="1231" spans="2:27" ht="18.75" hidden="1" thickBot="1" x14ac:dyDescent="0.3">
      <c r="B1231" s="827" t="s">
        <v>46</v>
      </c>
      <c r="C1231" s="798"/>
      <c r="D1231" s="798"/>
      <c r="E1231" s="798"/>
      <c r="F1231" s="798"/>
      <c r="G1231" s="798"/>
      <c r="H1231" s="822" t="s">
        <v>47</v>
      </c>
      <c r="I1231" s="793"/>
      <c r="J1231" s="828"/>
      <c r="K1231" s="798"/>
      <c r="L1231" s="798"/>
      <c r="M1231" s="798"/>
      <c r="N1231" s="798"/>
      <c r="O1231" s="798"/>
      <c r="P1231" s="622"/>
      <c r="Q1231" s="622"/>
      <c r="R1231" s="828" t="s">
        <v>48</v>
      </c>
      <c r="S1231" s="828"/>
      <c r="T1231" s="798"/>
      <c r="U1231" s="798"/>
      <c r="V1231" s="798"/>
      <c r="W1231" s="798"/>
      <c r="X1231" s="798"/>
      <c r="Y1231" s="798"/>
      <c r="Z1231" s="798"/>
      <c r="AA1231" s="799"/>
    </row>
    <row r="1232" spans="2:27" ht="42" hidden="1" customHeight="1" thickBot="1" x14ac:dyDescent="0.3">
      <c r="B1232" s="829">
        <f>PRESUPUESTO!$B$47</f>
        <v>6</v>
      </c>
      <c r="C1232" s="793"/>
      <c r="D1232" s="793"/>
      <c r="E1232" s="793"/>
      <c r="F1232" s="793"/>
      <c r="G1232" s="793"/>
      <c r="H1232" s="830">
        <f>PRESUPUESTO!B51</f>
        <v>6.0399999999999991</v>
      </c>
      <c r="I1232" s="831"/>
      <c r="J1232" s="832" t="str">
        <f>PRESUPUESTO!$F$47</f>
        <v>CARPINTERIA EN MADERA Y METALICA</v>
      </c>
      <c r="K1232" s="798"/>
      <c r="L1232" s="798"/>
      <c r="M1232" s="798"/>
      <c r="N1232" s="798"/>
      <c r="O1232" s="799"/>
      <c r="P1232" s="621"/>
      <c r="Q1232" s="621"/>
      <c r="R1232" s="833" t="str">
        <f>PRESUPUESTO!F51</f>
        <v>Suministro e instalación de puertas en vidrio templado de 12 mm, incluye cerradura con 2 llaves, herrajes en color negro y todo lo necesario para su correcto funcionamiento.</v>
      </c>
      <c r="S1232" s="1020"/>
      <c r="T1232" s="793"/>
      <c r="U1232" s="793"/>
      <c r="V1232" s="793"/>
      <c r="W1232" s="793"/>
      <c r="X1232" s="793"/>
      <c r="Y1232" s="793"/>
      <c r="Z1232" s="793"/>
      <c r="AA1232" s="794"/>
    </row>
    <row r="1233" spans="2:27" ht="18.75" hidden="1" thickBot="1" x14ac:dyDescent="0.3">
      <c r="B1233" s="821" t="s">
        <v>49</v>
      </c>
      <c r="C1233" s="834"/>
      <c r="D1233" s="834"/>
      <c r="E1233" s="834"/>
      <c r="F1233" s="834"/>
      <c r="G1233" s="834"/>
      <c r="H1233" s="835"/>
      <c r="I1233" s="835"/>
      <c r="J1233" s="834"/>
      <c r="K1233" s="834"/>
      <c r="L1233" s="834"/>
      <c r="M1233" s="834"/>
      <c r="N1233" s="834"/>
      <c r="O1233" s="834"/>
      <c r="P1233" s="623"/>
      <c r="Q1233" s="623"/>
      <c r="R1233" s="837" t="s">
        <v>50</v>
      </c>
      <c r="S1233" s="1030" t="s">
        <v>532</v>
      </c>
      <c r="T1233" s="839" t="s">
        <v>51</v>
      </c>
      <c r="U1233" s="840"/>
      <c r="V1233" s="841"/>
      <c r="W1233" s="842" t="s">
        <v>20</v>
      </c>
      <c r="X1233" s="844" t="s">
        <v>52</v>
      </c>
      <c r="Y1233" s="846" t="s">
        <v>53</v>
      </c>
      <c r="Z1233" s="847"/>
      <c r="AA1233" s="848"/>
    </row>
    <row r="1234" spans="2:27" ht="26.25" hidden="1" thickBot="1" x14ac:dyDescent="0.3">
      <c r="B1234" s="836"/>
      <c r="C1234" s="835"/>
      <c r="D1234" s="835"/>
      <c r="E1234" s="835"/>
      <c r="F1234" s="835"/>
      <c r="G1234" s="835"/>
      <c r="H1234" s="835"/>
      <c r="I1234" s="835"/>
      <c r="J1234" s="835"/>
      <c r="K1234" s="835"/>
      <c r="L1234" s="835"/>
      <c r="M1234" s="835"/>
      <c r="N1234" s="835"/>
      <c r="O1234" s="835"/>
      <c r="P1234" s="623"/>
      <c r="Q1234" s="623"/>
      <c r="R1234" s="838"/>
      <c r="S1234" s="1031"/>
      <c r="T1234" s="4" t="s">
        <v>54</v>
      </c>
      <c r="U1234" s="5" t="s">
        <v>55</v>
      </c>
      <c r="V1234" s="6" t="s">
        <v>56</v>
      </c>
      <c r="W1234" s="843"/>
      <c r="X1234" s="845"/>
      <c r="Y1234" s="7" t="s">
        <v>57</v>
      </c>
      <c r="Z1234" s="8" t="s">
        <v>21</v>
      </c>
      <c r="AA1234" s="9" t="s">
        <v>22</v>
      </c>
    </row>
    <row r="1235" spans="2:27" ht="18" hidden="1" x14ac:dyDescent="0.25">
      <c r="B1235" s="10"/>
      <c r="C1235" s="11"/>
      <c r="D1235" s="11"/>
      <c r="E1235" s="11"/>
      <c r="F1235" s="11"/>
      <c r="G1235" s="11"/>
      <c r="H1235" s="11"/>
      <c r="I1235" s="11"/>
      <c r="J1235" s="11"/>
      <c r="K1235" s="11"/>
      <c r="L1235" s="11"/>
      <c r="M1235" s="11"/>
      <c r="N1235" s="11"/>
      <c r="O1235" s="12"/>
      <c r="P1235" s="629">
        <f>+H1232</f>
        <v>6.0399999999999991</v>
      </c>
      <c r="Q1235" s="17"/>
      <c r="R1235" s="412" t="s">
        <v>356</v>
      </c>
      <c r="S1235" s="625"/>
      <c r="T1235" s="14"/>
      <c r="U1235" s="14"/>
      <c r="V1235" s="14"/>
      <c r="W1235" s="14" t="str">
        <f>IF(COUNT(T1235:V1235)=1,"m",IF(COUNT(T1235:V1235)=2,"m2",IF(COUNT(T1235:V1235)=3,"m3","")))</f>
        <v/>
      </c>
      <c r="X1235" s="14" t="str">
        <f>IF(S1235="","",1)</f>
        <v/>
      </c>
      <c r="Y1235" s="14" t="str">
        <f>IFERROR(IF(COUNT(T1235:V1235)=1,PRODUCT(T1235:V1235)*X1235,""),"")</f>
        <v/>
      </c>
      <c r="Z1235" s="14" t="str">
        <f>IFERROR(IF(COUNT(T1235:V1235)=2,PRODUCT(T1235:V1235)*X1235,""),"")</f>
        <v/>
      </c>
      <c r="AA1235" s="15" t="str">
        <f>IFERROR(IF(COUNT(T1235:V1235)=3,PRODUCT(T1235:V1235)*X1235,""),"")</f>
        <v/>
      </c>
    </row>
    <row r="1236" spans="2:27" ht="18" hidden="1" x14ac:dyDescent="0.25">
      <c r="B1236" s="16"/>
      <c r="C1236" s="17"/>
      <c r="D1236" s="17"/>
      <c r="E1236" s="17"/>
      <c r="F1236" s="18"/>
      <c r="G1236" s="18"/>
      <c r="H1236" s="18"/>
      <c r="I1236" s="18"/>
      <c r="J1236" s="18"/>
      <c r="K1236" s="18"/>
      <c r="L1236" s="17"/>
      <c r="M1236" s="17"/>
      <c r="N1236" s="17"/>
      <c r="O1236" s="19"/>
      <c r="P1236" s="629">
        <f>+H1232</f>
        <v>6.0399999999999991</v>
      </c>
      <c r="Q1236" s="17"/>
      <c r="R1236" s="412"/>
      <c r="S1236" s="625"/>
      <c r="T1236" s="20"/>
      <c r="U1236" s="20"/>
      <c r="V1236" s="430"/>
      <c r="W1236" s="14" t="str">
        <f t="shared" ref="W1236:W1238" si="366">IF(COUNT(T1236:V1236)=1,"m",IF(COUNT(T1236:V1236)=2,"m2",IF(COUNT(T1236:V1236)=3,"m3","")))</f>
        <v/>
      </c>
      <c r="X1236" s="14" t="str">
        <f t="shared" ref="X1236:X1238" si="367">IF(S1236="","",1)</f>
        <v/>
      </c>
      <c r="Y1236" s="14" t="str">
        <f t="shared" ref="Y1236:Y1238" si="368">IFERROR(IF(COUNT(T1236:V1236)=1,PRODUCT(T1236:V1236)*X1236,""),"")</f>
        <v/>
      </c>
      <c r="Z1236" s="14" t="str">
        <f t="shared" ref="Z1236:Z1238" si="369">IFERROR(IF(COUNT(T1236:V1236)=2,PRODUCT(T1236:V1236)*X1236,""),"")</f>
        <v/>
      </c>
      <c r="AA1236" s="15" t="str">
        <f t="shared" ref="AA1236:AA1257" si="370">IFERROR(IF(COUNT(T1236:V1236)=3,PRODUCT(T1236:V1236)*X1236,""),"")</f>
        <v/>
      </c>
    </row>
    <row r="1237" spans="2:27" ht="18" hidden="1" x14ac:dyDescent="0.25">
      <c r="B1237" s="16"/>
      <c r="C1237" s="17"/>
      <c r="D1237" s="17"/>
      <c r="E1237" s="17"/>
      <c r="F1237" s="18"/>
      <c r="G1237" s="18"/>
      <c r="H1237" s="18"/>
      <c r="I1237" s="18"/>
      <c r="J1237" s="18"/>
      <c r="K1237" s="18"/>
      <c r="L1237" s="17"/>
      <c r="M1237" s="17"/>
      <c r="N1237" s="17"/>
      <c r="O1237" s="19"/>
      <c r="P1237" s="629">
        <f>+H1232</f>
        <v>6.0399999999999991</v>
      </c>
      <c r="Q1237" s="17"/>
      <c r="R1237" s="412"/>
      <c r="S1237" s="625"/>
      <c r="T1237" s="20"/>
      <c r="U1237" s="20"/>
      <c r="V1237" s="430"/>
      <c r="W1237" s="14" t="str">
        <f t="shared" si="366"/>
        <v/>
      </c>
      <c r="X1237" s="14" t="str">
        <f t="shared" si="367"/>
        <v/>
      </c>
      <c r="Y1237" s="14" t="str">
        <f t="shared" si="368"/>
        <v/>
      </c>
      <c r="Z1237" s="14" t="str">
        <f t="shared" si="369"/>
        <v/>
      </c>
      <c r="AA1237" s="15" t="str">
        <f t="shared" si="370"/>
        <v/>
      </c>
    </row>
    <row r="1238" spans="2:27" ht="18" hidden="1" x14ac:dyDescent="0.25">
      <c r="B1238" s="16"/>
      <c r="C1238" s="17"/>
      <c r="D1238" s="17"/>
      <c r="E1238" s="17"/>
      <c r="F1238" s="18"/>
      <c r="G1238" s="18"/>
      <c r="H1238" s="18"/>
      <c r="I1238" s="18"/>
      <c r="J1238" s="18"/>
      <c r="K1238" s="18"/>
      <c r="L1238" s="17"/>
      <c r="M1238" s="17"/>
      <c r="N1238" s="17"/>
      <c r="O1238" s="19"/>
      <c r="P1238" s="629">
        <f>+H1232</f>
        <v>6.0399999999999991</v>
      </c>
      <c r="Q1238" s="17"/>
      <c r="R1238" s="412"/>
      <c r="S1238" s="626"/>
      <c r="T1238" s="20"/>
      <c r="U1238" s="20"/>
      <c r="V1238" s="430"/>
      <c r="W1238" s="14" t="str">
        <f t="shared" si="366"/>
        <v/>
      </c>
      <c r="X1238" s="14" t="str">
        <f t="shared" si="367"/>
        <v/>
      </c>
      <c r="Y1238" s="14" t="str">
        <f t="shared" si="368"/>
        <v/>
      </c>
      <c r="Z1238" s="14" t="str">
        <f t="shared" si="369"/>
        <v/>
      </c>
      <c r="AA1238" s="15" t="str">
        <f t="shared" si="370"/>
        <v/>
      </c>
    </row>
    <row r="1239" spans="2:27" ht="18" hidden="1" x14ac:dyDescent="0.25">
      <c r="B1239" s="16"/>
      <c r="D1239" s="17"/>
      <c r="E1239" s="17"/>
      <c r="F1239" s="18"/>
      <c r="G1239" s="18"/>
      <c r="H1239" s="18"/>
      <c r="J1239" s="18"/>
      <c r="K1239" s="18"/>
      <c r="L1239" s="17"/>
      <c r="M1239" s="17"/>
      <c r="N1239" s="17"/>
      <c r="O1239" s="19"/>
      <c r="P1239" s="629">
        <f>+H1232</f>
        <v>6.0399999999999991</v>
      </c>
      <c r="Q1239" s="17"/>
      <c r="R1239" s="412"/>
      <c r="S1239" s="625"/>
      <c r="T1239" s="20"/>
      <c r="U1239" s="20"/>
      <c r="V1239" s="430"/>
      <c r="W1239" s="14"/>
      <c r="X1239" s="14"/>
      <c r="Y1239" s="14"/>
      <c r="Z1239" s="14"/>
      <c r="AA1239" s="15" t="str">
        <f t="shared" si="370"/>
        <v/>
      </c>
    </row>
    <row r="1240" spans="2:27" ht="18" hidden="1" x14ac:dyDescent="0.25">
      <c r="B1240" s="22"/>
      <c r="C1240" s="17"/>
      <c r="D1240" s="18"/>
      <c r="E1240" s="17"/>
      <c r="F1240" s="18"/>
      <c r="G1240" s="18"/>
      <c r="H1240" s="18"/>
      <c r="I1240" s="18"/>
      <c r="J1240" s="18"/>
      <c r="K1240" s="18"/>
      <c r="L1240" s="17"/>
      <c r="M1240" s="17"/>
      <c r="N1240" s="17"/>
      <c r="O1240" s="19"/>
      <c r="P1240" s="629">
        <f>+H1232</f>
        <v>6.0399999999999991</v>
      </c>
      <c r="Q1240" s="17"/>
      <c r="R1240" s="412" t="s">
        <v>361</v>
      </c>
      <c r="S1240" s="625"/>
      <c r="T1240" s="20"/>
      <c r="U1240" s="20"/>
      <c r="V1240" s="430"/>
      <c r="W1240" s="14" t="str">
        <f t="shared" ref="W1240:W1241" si="371">IF(COUNT(T1240:V1240)=1,"m",IF(COUNT(T1240:V1240)=2,"m2",IF(COUNT(T1240:V1240)=3,"m3","")))</f>
        <v/>
      </c>
      <c r="X1240" s="14" t="str">
        <f t="shared" ref="X1240:X1246" si="372">IF(S1240="","",1)</f>
        <v/>
      </c>
      <c r="Y1240" s="14" t="str">
        <f t="shared" ref="Y1240:Y1246" si="373">IFERROR(IF(COUNT(T1240:V1240)=1,PRODUCT(T1240:V1240)*X1240,""),"")</f>
        <v/>
      </c>
      <c r="Z1240" s="14" t="str">
        <f t="shared" ref="Z1240:Z1246" si="374">IFERROR(IF(COUNT(T1240:V1240)=2,PRODUCT(T1240:V1240)*X1240,""),"")</f>
        <v/>
      </c>
      <c r="AA1240" s="15" t="str">
        <f t="shared" si="370"/>
        <v/>
      </c>
    </row>
    <row r="1241" spans="2:27" ht="18" hidden="1" x14ac:dyDescent="0.25">
      <c r="B1241" s="16"/>
      <c r="C1241" s="17"/>
      <c r="D1241" s="17"/>
      <c r="E1241" s="17"/>
      <c r="F1241" s="18"/>
      <c r="G1241" s="18"/>
      <c r="H1241" s="18"/>
      <c r="I1241" s="18"/>
      <c r="J1241" s="18"/>
      <c r="K1241" s="18"/>
      <c r="L1241" s="17"/>
      <c r="M1241" s="17"/>
      <c r="N1241" s="17"/>
      <c r="O1241" s="19"/>
      <c r="P1241" s="629">
        <f>+H1232</f>
        <v>6.0399999999999991</v>
      </c>
      <c r="Q1241" s="17"/>
      <c r="R1241" s="412"/>
      <c r="S1241" s="641"/>
      <c r="T1241" s="20"/>
      <c r="U1241" s="20"/>
      <c r="V1241" s="20"/>
      <c r="W1241" s="14" t="str">
        <f t="shared" si="371"/>
        <v/>
      </c>
      <c r="X1241" s="14" t="str">
        <f t="shared" si="372"/>
        <v/>
      </c>
      <c r="Y1241" s="14" t="str">
        <f t="shared" si="373"/>
        <v/>
      </c>
      <c r="Z1241" s="14" t="str">
        <f t="shared" si="374"/>
        <v/>
      </c>
      <c r="AA1241" s="15" t="str">
        <f t="shared" si="370"/>
        <v/>
      </c>
    </row>
    <row r="1242" spans="2:27" ht="18" hidden="1" x14ac:dyDescent="0.25">
      <c r="B1242" s="16"/>
      <c r="C1242" s="17"/>
      <c r="D1242" s="17"/>
      <c r="E1242" s="17"/>
      <c r="F1242" s="17"/>
      <c r="G1242" s="17"/>
      <c r="H1242" s="17"/>
      <c r="I1242" s="17"/>
      <c r="J1242" s="17"/>
      <c r="K1242" s="17"/>
      <c r="L1242" s="17"/>
      <c r="M1242" s="17"/>
      <c r="N1242" s="17"/>
      <c r="O1242" s="19"/>
      <c r="P1242" s="629">
        <f>+H1232</f>
        <v>6.0399999999999991</v>
      </c>
      <c r="Q1242" s="17"/>
      <c r="R1242" s="412"/>
      <c r="S1242" s="625"/>
      <c r="T1242" s="20"/>
      <c r="U1242" s="20"/>
      <c r="V1242" s="430"/>
      <c r="W1242" s="14"/>
      <c r="X1242" s="14" t="str">
        <f t="shared" si="372"/>
        <v/>
      </c>
      <c r="Y1242" s="14" t="str">
        <f t="shared" si="373"/>
        <v/>
      </c>
      <c r="Z1242" s="14" t="str">
        <f t="shared" si="374"/>
        <v/>
      </c>
      <c r="AA1242" s="15" t="str">
        <f t="shared" si="370"/>
        <v/>
      </c>
    </row>
    <row r="1243" spans="2:27" ht="18" hidden="1" x14ac:dyDescent="0.25">
      <c r="B1243" s="16"/>
      <c r="C1243" s="18"/>
      <c r="D1243" s="17"/>
      <c r="E1243" s="17"/>
      <c r="F1243" s="17"/>
      <c r="G1243" s="17"/>
      <c r="H1243" s="17"/>
      <c r="I1243" s="17"/>
      <c r="J1243" s="17"/>
      <c r="K1243" s="17"/>
      <c r="L1243" s="17"/>
      <c r="M1243" s="17"/>
      <c r="N1243" s="17"/>
      <c r="O1243" s="19"/>
      <c r="P1243" s="629">
        <f>+H1232</f>
        <v>6.0399999999999991</v>
      </c>
      <c r="Q1243" s="17"/>
      <c r="R1243" s="412"/>
      <c r="S1243" s="625"/>
      <c r="T1243" s="20"/>
      <c r="U1243" s="20"/>
      <c r="V1243" s="430"/>
      <c r="W1243" s="14"/>
      <c r="X1243" s="14" t="str">
        <f t="shared" si="372"/>
        <v/>
      </c>
      <c r="Y1243" s="14" t="str">
        <f t="shared" si="373"/>
        <v/>
      </c>
      <c r="Z1243" s="14" t="str">
        <f t="shared" si="374"/>
        <v/>
      </c>
      <c r="AA1243" s="15" t="str">
        <f t="shared" si="370"/>
        <v/>
      </c>
    </row>
    <row r="1244" spans="2:27" ht="18" hidden="1" x14ac:dyDescent="0.25">
      <c r="B1244" s="16"/>
      <c r="C1244" s="17"/>
      <c r="D1244" s="17"/>
      <c r="E1244" s="17"/>
      <c r="F1244" s="17"/>
      <c r="G1244" s="17"/>
      <c r="H1244" s="17"/>
      <c r="I1244" s="17"/>
      <c r="J1244" s="17"/>
      <c r="K1244" s="17"/>
      <c r="L1244" s="17"/>
      <c r="M1244" s="17"/>
      <c r="N1244" s="17"/>
      <c r="O1244" s="19"/>
      <c r="P1244" s="629">
        <f>+H1232</f>
        <v>6.0399999999999991</v>
      </c>
      <c r="Q1244" s="17"/>
      <c r="R1244" s="412"/>
      <c r="S1244" s="625"/>
      <c r="T1244" s="20"/>
      <c r="U1244" s="20"/>
      <c r="V1244" s="430"/>
      <c r="W1244" s="14"/>
      <c r="X1244" s="14" t="str">
        <f t="shared" si="372"/>
        <v/>
      </c>
      <c r="Y1244" s="14" t="str">
        <f t="shared" si="373"/>
        <v/>
      </c>
      <c r="Z1244" s="14" t="str">
        <f t="shared" si="374"/>
        <v/>
      </c>
      <c r="AA1244" s="15" t="str">
        <f t="shared" si="370"/>
        <v/>
      </c>
    </row>
    <row r="1245" spans="2:27" ht="18" hidden="1" x14ac:dyDescent="0.25">
      <c r="B1245" s="16"/>
      <c r="C1245" s="17"/>
      <c r="D1245" s="17"/>
      <c r="E1245" s="18"/>
      <c r="F1245" s="17"/>
      <c r="G1245" s="17"/>
      <c r="H1245" s="17"/>
      <c r="I1245" s="17"/>
      <c r="J1245" s="17"/>
      <c r="K1245" s="17"/>
      <c r="L1245" s="17"/>
      <c r="M1245" s="17"/>
      <c r="N1245" s="17"/>
      <c r="O1245" s="19"/>
      <c r="P1245" s="629">
        <f>+H1232</f>
        <v>6.0399999999999991</v>
      </c>
      <c r="Q1245" s="17"/>
      <c r="R1245" s="412"/>
      <c r="S1245" s="625"/>
      <c r="T1245" s="20"/>
      <c r="U1245" s="20"/>
      <c r="V1245" s="430"/>
      <c r="W1245" s="14"/>
      <c r="X1245" s="14" t="str">
        <f t="shared" si="372"/>
        <v/>
      </c>
      <c r="Y1245" s="14" t="str">
        <f t="shared" si="373"/>
        <v/>
      </c>
      <c r="Z1245" s="14" t="str">
        <f t="shared" si="374"/>
        <v/>
      </c>
      <c r="AA1245" s="15" t="str">
        <f t="shared" si="370"/>
        <v/>
      </c>
    </row>
    <row r="1246" spans="2:27" ht="18" hidden="1" x14ac:dyDescent="0.25">
      <c r="B1246" s="16"/>
      <c r="C1246" s="18"/>
      <c r="D1246" s="18"/>
      <c r="E1246" s="18"/>
      <c r="F1246" s="18"/>
      <c r="G1246" s="18"/>
      <c r="H1246" s="18"/>
      <c r="I1246" s="18"/>
      <c r="J1246" s="18"/>
      <c r="K1246" s="18"/>
      <c r="L1246" s="18"/>
      <c r="M1246" s="18"/>
      <c r="N1246" s="18"/>
      <c r="O1246" s="19"/>
      <c r="P1246" s="629">
        <f>+H1232</f>
        <v>6.0399999999999991</v>
      </c>
      <c r="Q1246" s="17"/>
      <c r="R1246" s="412"/>
      <c r="S1246" s="625"/>
      <c r="T1246" s="20"/>
      <c r="U1246" s="20"/>
      <c r="V1246" s="430"/>
      <c r="W1246" s="14" t="str">
        <f t="shared" ref="W1246" si="375">IF(COUNT(T1246:V1246)=1,"m",IF(COUNT(T1246:V1246)=2,"m2",IF(COUNT(T1246:V1246)=3,"m3","")))</f>
        <v/>
      </c>
      <c r="X1246" s="14" t="str">
        <f t="shared" si="372"/>
        <v/>
      </c>
      <c r="Y1246" s="14" t="str">
        <f t="shared" si="373"/>
        <v/>
      </c>
      <c r="Z1246" s="14" t="str">
        <f t="shared" si="374"/>
        <v/>
      </c>
      <c r="AA1246" s="15" t="str">
        <f t="shared" si="370"/>
        <v/>
      </c>
    </row>
    <row r="1247" spans="2:27" ht="18" hidden="1" x14ac:dyDescent="0.25">
      <c r="B1247" s="16"/>
      <c r="C1247" s="17"/>
      <c r="D1247" s="24"/>
      <c r="E1247" s="17"/>
      <c r="F1247" s="17"/>
      <c r="G1247" s="17"/>
      <c r="H1247" s="17"/>
      <c r="I1247" s="17"/>
      <c r="J1247" s="18"/>
      <c r="K1247" s="17"/>
      <c r="L1247" s="17"/>
      <c r="M1247" s="17"/>
      <c r="N1247" s="17"/>
      <c r="O1247" s="19"/>
      <c r="P1247" s="629">
        <f>+H1232</f>
        <v>6.0399999999999991</v>
      </c>
      <c r="Q1247" s="17"/>
      <c r="R1247" s="412"/>
      <c r="S1247" s="625"/>
      <c r="T1247" s="20"/>
      <c r="U1247" s="20"/>
      <c r="V1247" s="430"/>
      <c r="W1247" s="14"/>
      <c r="X1247" s="14"/>
      <c r="Y1247" s="14"/>
      <c r="Z1247" s="14"/>
      <c r="AA1247" s="15" t="str">
        <f t="shared" si="370"/>
        <v/>
      </c>
    </row>
    <row r="1248" spans="2:27" ht="18" hidden="1" x14ac:dyDescent="0.25">
      <c r="B1248" s="16"/>
      <c r="C1248" s="18"/>
      <c r="D1248" s="17"/>
      <c r="E1248" s="17"/>
      <c r="F1248" s="17"/>
      <c r="G1248" s="17"/>
      <c r="H1248" s="18"/>
      <c r="I1248" s="18"/>
      <c r="J1248" s="17"/>
      <c r="K1248" s="18"/>
      <c r="L1248" s="17"/>
      <c r="M1248" s="17"/>
      <c r="N1248" s="17"/>
      <c r="O1248" s="19"/>
      <c r="P1248" s="629">
        <f>+H1232</f>
        <v>6.0399999999999991</v>
      </c>
      <c r="Q1248" s="17"/>
      <c r="R1248" s="412" t="s">
        <v>362</v>
      </c>
      <c r="S1248" s="625"/>
      <c r="T1248" s="20"/>
      <c r="U1248" s="20"/>
      <c r="V1248" s="430"/>
      <c r="W1248" s="14" t="str">
        <f t="shared" ref="W1248:W1257" si="376">IF(COUNT(T1248:V1248)=1,"m",IF(COUNT(T1248:V1248)=2,"m2",IF(COUNT(T1248:V1248)=3,"m3","")))</f>
        <v/>
      </c>
      <c r="X1248" s="14" t="str">
        <f t="shared" ref="X1248:X1257" si="377">IF(S1248="","",1)</f>
        <v/>
      </c>
      <c r="Y1248" s="14" t="str">
        <f t="shared" ref="Y1248:Y1257" si="378">IFERROR(IF(COUNT(T1248:V1248)=1,PRODUCT(T1248:V1248)*X1248,""),"")</f>
        <v/>
      </c>
      <c r="Z1248" s="14" t="str">
        <f t="shared" ref="Z1248:Z1257" si="379">IFERROR(IF(COUNT(T1248:V1248)=2,PRODUCT(T1248:V1248)*X1248,""),"")</f>
        <v/>
      </c>
      <c r="AA1248" s="15" t="str">
        <f t="shared" si="370"/>
        <v/>
      </c>
    </row>
    <row r="1249" spans="2:27" ht="18" hidden="1" x14ac:dyDescent="0.25">
      <c r="B1249" s="16"/>
      <c r="C1249" s="17"/>
      <c r="D1249" s="17"/>
      <c r="E1249" s="17"/>
      <c r="F1249" s="17"/>
      <c r="G1249" s="17"/>
      <c r="H1249" s="17"/>
      <c r="I1249" s="17"/>
      <c r="J1249" s="17"/>
      <c r="K1249" s="17"/>
      <c r="L1249" s="17"/>
      <c r="M1249" s="17"/>
      <c r="N1249" s="17"/>
      <c r="O1249" s="19"/>
      <c r="P1249" s="629">
        <f>+H1232</f>
        <v>6.0399999999999991</v>
      </c>
      <c r="Q1249" s="17"/>
      <c r="R1249" s="412"/>
      <c r="S1249" s="626"/>
      <c r="T1249" s="20"/>
      <c r="U1249" s="20"/>
      <c r="V1249" s="430"/>
      <c r="W1249" s="14" t="str">
        <f t="shared" si="376"/>
        <v/>
      </c>
      <c r="X1249" s="14" t="str">
        <f t="shared" si="377"/>
        <v/>
      </c>
      <c r="Y1249" s="14" t="str">
        <f t="shared" si="378"/>
        <v/>
      </c>
      <c r="Z1249" s="14" t="str">
        <f t="shared" si="379"/>
        <v/>
      </c>
      <c r="AA1249" s="15" t="str">
        <f t="shared" si="370"/>
        <v/>
      </c>
    </row>
    <row r="1250" spans="2:27" ht="18" hidden="1" x14ac:dyDescent="0.25">
      <c r="B1250" s="16"/>
      <c r="C1250" s="17"/>
      <c r="D1250" s="17"/>
      <c r="E1250" s="17"/>
      <c r="F1250" s="17"/>
      <c r="G1250" s="17"/>
      <c r="H1250" s="17"/>
      <c r="I1250" s="17"/>
      <c r="J1250" s="17"/>
      <c r="K1250" s="17"/>
      <c r="L1250" s="17"/>
      <c r="M1250" s="17"/>
      <c r="N1250" s="17"/>
      <c r="O1250" s="19"/>
      <c r="P1250" s="629">
        <f>+H1232</f>
        <v>6.0399999999999991</v>
      </c>
      <c r="Q1250" s="17"/>
      <c r="R1250" s="412"/>
      <c r="S1250" s="626"/>
      <c r="T1250" s="20"/>
      <c r="U1250" s="20"/>
      <c r="V1250" s="430"/>
      <c r="W1250" s="14" t="str">
        <f t="shared" si="376"/>
        <v/>
      </c>
      <c r="X1250" s="14" t="str">
        <f t="shared" si="377"/>
        <v/>
      </c>
      <c r="Y1250" s="14" t="str">
        <f t="shared" si="378"/>
        <v/>
      </c>
      <c r="Z1250" s="14" t="str">
        <f t="shared" si="379"/>
        <v/>
      </c>
      <c r="AA1250" s="15" t="str">
        <f t="shared" si="370"/>
        <v/>
      </c>
    </row>
    <row r="1251" spans="2:27" ht="18" hidden="1" x14ac:dyDescent="0.25">
      <c r="B1251" s="16"/>
      <c r="D1251" s="17"/>
      <c r="E1251" s="17"/>
      <c r="F1251" s="17"/>
      <c r="G1251" s="17"/>
      <c r="H1251" s="17"/>
      <c r="I1251" s="17"/>
      <c r="J1251" s="17"/>
      <c r="K1251" s="17"/>
      <c r="L1251" s="17"/>
      <c r="M1251" s="17"/>
      <c r="N1251" s="17"/>
      <c r="O1251" s="19"/>
      <c r="P1251" s="629">
        <f>+H1232</f>
        <v>6.0399999999999991</v>
      </c>
      <c r="Q1251" s="17"/>
      <c r="R1251" s="412"/>
      <c r="S1251" s="626"/>
      <c r="T1251" s="20"/>
      <c r="U1251" s="20"/>
      <c r="V1251" s="20"/>
      <c r="W1251" s="14" t="str">
        <f t="shared" si="376"/>
        <v/>
      </c>
      <c r="X1251" s="14" t="str">
        <f t="shared" si="377"/>
        <v/>
      </c>
      <c r="Y1251" s="14" t="str">
        <f t="shared" si="378"/>
        <v/>
      </c>
      <c r="Z1251" s="14" t="str">
        <f t="shared" si="379"/>
        <v/>
      </c>
      <c r="AA1251" s="15" t="str">
        <f t="shared" si="370"/>
        <v/>
      </c>
    </row>
    <row r="1252" spans="2:27" ht="18" hidden="1" x14ac:dyDescent="0.25">
      <c r="B1252" s="16"/>
      <c r="C1252" s="17"/>
      <c r="D1252" s="17"/>
      <c r="E1252" s="17"/>
      <c r="F1252" s="17"/>
      <c r="G1252" s="17"/>
      <c r="H1252" s="17"/>
      <c r="I1252" s="17"/>
      <c r="J1252" s="17"/>
      <c r="K1252" s="17"/>
      <c r="L1252" s="17"/>
      <c r="M1252" s="17"/>
      <c r="N1252" s="17"/>
      <c r="O1252" s="19"/>
      <c r="P1252" s="629">
        <f>+H1232</f>
        <v>6.0399999999999991</v>
      </c>
      <c r="Q1252" s="17"/>
      <c r="R1252" s="412"/>
      <c r="S1252" s="626"/>
      <c r="T1252" s="20"/>
      <c r="U1252" s="20"/>
      <c r="V1252" s="430"/>
      <c r="W1252" s="14" t="str">
        <f t="shared" si="376"/>
        <v/>
      </c>
      <c r="X1252" s="14" t="str">
        <f t="shared" si="377"/>
        <v/>
      </c>
      <c r="Y1252" s="14" t="str">
        <f t="shared" si="378"/>
        <v/>
      </c>
      <c r="Z1252" s="14" t="str">
        <f t="shared" si="379"/>
        <v/>
      </c>
      <c r="AA1252" s="15" t="str">
        <f t="shared" si="370"/>
        <v/>
      </c>
    </row>
    <row r="1253" spans="2:27" ht="18" hidden="1" x14ac:dyDescent="0.25">
      <c r="B1253" s="16"/>
      <c r="C1253" s="17"/>
      <c r="D1253" s="17"/>
      <c r="E1253" s="17"/>
      <c r="F1253" s="17"/>
      <c r="G1253" s="17"/>
      <c r="H1253" s="17"/>
      <c r="I1253" s="17"/>
      <c r="J1253" s="17"/>
      <c r="K1253" s="17"/>
      <c r="L1253" s="17"/>
      <c r="M1253" s="17"/>
      <c r="N1253" s="17"/>
      <c r="O1253" s="19"/>
      <c r="P1253" s="629">
        <f>+H1232</f>
        <v>6.0399999999999991</v>
      </c>
      <c r="Q1253" s="17"/>
      <c r="R1253" s="412"/>
      <c r="S1253" s="626"/>
      <c r="T1253" s="20"/>
      <c r="U1253" s="20"/>
      <c r="V1253" s="430"/>
      <c r="W1253" s="14" t="str">
        <f t="shared" si="376"/>
        <v/>
      </c>
      <c r="X1253" s="14" t="str">
        <f t="shared" si="377"/>
        <v/>
      </c>
      <c r="Y1253" s="14" t="str">
        <f t="shared" si="378"/>
        <v/>
      </c>
      <c r="Z1253" s="14" t="str">
        <f t="shared" si="379"/>
        <v/>
      </c>
      <c r="AA1253" s="15" t="str">
        <f t="shared" si="370"/>
        <v/>
      </c>
    </row>
    <row r="1254" spans="2:27" ht="18" hidden="1" x14ac:dyDescent="0.25">
      <c r="B1254" s="16"/>
      <c r="C1254" s="17"/>
      <c r="D1254" s="17"/>
      <c r="E1254" s="17"/>
      <c r="F1254" s="17"/>
      <c r="G1254" s="17"/>
      <c r="H1254" s="17"/>
      <c r="I1254" s="17"/>
      <c r="J1254" s="17"/>
      <c r="K1254" s="17"/>
      <c r="L1254" s="17"/>
      <c r="M1254" s="17"/>
      <c r="N1254" s="17"/>
      <c r="O1254" s="19"/>
      <c r="P1254" s="629">
        <f>+H1232</f>
        <v>6.0399999999999991</v>
      </c>
      <c r="Q1254" s="17"/>
      <c r="R1254" s="21"/>
      <c r="S1254" s="626"/>
      <c r="T1254" s="20"/>
      <c r="U1254" s="20"/>
      <c r="V1254" s="430"/>
      <c r="W1254" s="14" t="str">
        <f t="shared" si="376"/>
        <v/>
      </c>
      <c r="X1254" s="14" t="str">
        <f t="shared" si="377"/>
        <v/>
      </c>
      <c r="Y1254" s="14" t="str">
        <f t="shared" si="378"/>
        <v/>
      </c>
      <c r="Z1254" s="14" t="str">
        <f t="shared" si="379"/>
        <v/>
      </c>
      <c r="AA1254" s="15" t="str">
        <f t="shared" si="370"/>
        <v/>
      </c>
    </row>
    <row r="1255" spans="2:27" ht="18" hidden="1" x14ac:dyDescent="0.25">
      <c r="B1255" s="16"/>
      <c r="C1255" s="17"/>
      <c r="D1255" s="17"/>
      <c r="E1255" s="17"/>
      <c r="F1255" s="17"/>
      <c r="G1255" s="17"/>
      <c r="H1255" s="17"/>
      <c r="I1255" s="17"/>
      <c r="J1255" s="17"/>
      <c r="K1255" s="17"/>
      <c r="L1255" s="17"/>
      <c r="M1255" s="17"/>
      <c r="N1255" s="17"/>
      <c r="O1255" s="19"/>
      <c r="P1255" s="629">
        <f>+H1232</f>
        <v>6.0399999999999991</v>
      </c>
      <c r="Q1255" s="17"/>
      <c r="R1255" s="26"/>
      <c r="S1255" s="626"/>
      <c r="T1255" s="20"/>
      <c r="U1255" s="20"/>
      <c r="V1255" s="430"/>
      <c r="W1255" s="14" t="str">
        <f t="shared" si="376"/>
        <v/>
      </c>
      <c r="X1255" s="14" t="str">
        <f t="shared" si="377"/>
        <v/>
      </c>
      <c r="Y1255" s="14" t="str">
        <f t="shared" si="378"/>
        <v/>
      </c>
      <c r="Z1255" s="14" t="str">
        <f t="shared" si="379"/>
        <v/>
      </c>
      <c r="AA1255" s="15" t="str">
        <f t="shared" si="370"/>
        <v/>
      </c>
    </row>
    <row r="1256" spans="2:27" ht="18" hidden="1" x14ac:dyDescent="0.25">
      <c r="B1256" s="16"/>
      <c r="C1256" s="17"/>
      <c r="D1256" s="17"/>
      <c r="E1256" s="17"/>
      <c r="F1256" s="17"/>
      <c r="G1256" s="17"/>
      <c r="H1256" s="17"/>
      <c r="I1256" s="17"/>
      <c r="J1256" s="17"/>
      <c r="K1256" s="17"/>
      <c r="L1256" s="17"/>
      <c r="M1256" s="17"/>
      <c r="N1256" s="17"/>
      <c r="O1256" s="19"/>
      <c r="P1256" s="629">
        <f>+H1232</f>
        <v>6.0399999999999991</v>
      </c>
      <c r="Q1256" s="17"/>
      <c r="R1256" s="26"/>
      <c r="S1256" s="626"/>
      <c r="T1256" s="20"/>
      <c r="U1256" s="20"/>
      <c r="V1256" s="430"/>
      <c r="W1256" s="14" t="str">
        <f t="shared" si="376"/>
        <v/>
      </c>
      <c r="X1256" s="14" t="str">
        <f t="shared" si="377"/>
        <v/>
      </c>
      <c r="Y1256" s="14" t="str">
        <f t="shared" si="378"/>
        <v/>
      </c>
      <c r="Z1256" s="14" t="str">
        <f t="shared" si="379"/>
        <v/>
      </c>
      <c r="AA1256" s="15" t="str">
        <f t="shared" si="370"/>
        <v/>
      </c>
    </row>
    <row r="1257" spans="2:27" ht="18.75" hidden="1" thickBot="1" x14ac:dyDescent="0.3">
      <c r="B1257" s="27"/>
      <c r="C1257" s="28"/>
      <c r="D1257" s="29"/>
      <c r="E1257" s="28"/>
      <c r="F1257" s="29"/>
      <c r="G1257" s="29"/>
      <c r="H1257" s="29"/>
      <c r="I1257" s="29"/>
      <c r="J1257" s="29"/>
      <c r="K1257" s="29"/>
      <c r="L1257" s="29"/>
      <c r="M1257" s="29"/>
      <c r="N1257" s="29"/>
      <c r="O1257" s="30"/>
      <c r="P1257" s="629">
        <f>+H1232</f>
        <v>6.0399999999999991</v>
      </c>
      <c r="Q1257" s="17"/>
      <c r="R1257" s="630"/>
      <c r="S1257" s="636"/>
      <c r="T1257" s="33"/>
      <c r="U1257" s="33"/>
      <c r="V1257" s="631"/>
      <c r="W1257" s="34" t="str">
        <f t="shared" si="376"/>
        <v/>
      </c>
      <c r="X1257" s="34" t="str">
        <f t="shared" si="377"/>
        <v/>
      </c>
      <c r="Y1257" s="14" t="str">
        <f t="shared" si="378"/>
        <v/>
      </c>
      <c r="Z1257" s="14" t="str">
        <f t="shared" si="379"/>
        <v/>
      </c>
      <c r="AA1257" s="15" t="str">
        <f t="shared" si="370"/>
        <v/>
      </c>
    </row>
    <row r="1258" spans="2:27" ht="18.75" hidden="1" thickBot="1" x14ac:dyDescent="0.3">
      <c r="B1258" s="786"/>
      <c r="C1258" s="787"/>
      <c r="D1258" s="787"/>
      <c r="E1258" s="787"/>
      <c r="F1258" s="787"/>
      <c r="G1258" s="787"/>
      <c r="H1258" s="787"/>
      <c r="I1258" s="787"/>
      <c r="J1258" s="787"/>
      <c r="K1258" s="787"/>
      <c r="L1258" s="787"/>
      <c r="M1258" s="787"/>
      <c r="N1258" s="787"/>
      <c r="O1258" s="787"/>
      <c r="P1258" s="428"/>
      <c r="Q1258" s="629">
        <f>+H1232</f>
        <v>6.0399999999999991</v>
      </c>
      <c r="R1258" s="1024" t="s">
        <v>58</v>
      </c>
      <c r="S1258" s="1025"/>
      <c r="T1258" s="1027"/>
      <c r="U1258" s="1024" t="s">
        <v>53</v>
      </c>
      <c r="V1258" s="1027"/>
      <c r="W1258" s="1027"/>
      <c r="X1258" s="1026"/>
      <c r="Y1258" s="36"/>
      <c r="Z1258" s="37"/>
      <c r="AA1258" s="38">
        <f>SUM(Z1235:Z1257)</f>
        <v>0</v>
      </c>
    </row>
    <row r="1259" spans="2:27" ht="17.25" hidden="1" thickBot="1" x14ac:dyDescent="0.3">
      <c r="B1259" s="792" t="s">
        <v>59</v>
      </c>
      <c r="C1259" s="793"/>
      <c r="D1259" s="793"/>
      <c r="E1259" s="793"/>
      <c r="F1259" s="793"/>
      <c r="G1259" s="793"/>
      <c r="H1259" s="793"/>
      <c r="I1259" s="794"/>
      <c r="J1259" s="792" t="s">
        <v>60</v>
      </c>
      <c r="K1259" s="793"/>
      <c r="L1259" s="793"/>
      <c r="M1259" s="793"/>
      <c r="N1259" s="793"/>
      <c r="O1259" s="793"/>
      <c r="P1259" s="793"/>
      <c r="Q1259" s="793"/>
      <c r="R1259" s="1028"/>
      <c r="S1259" s="634"/>
      <c r="T1259" s="39"/>
      <c r="U1259" s="40"/>
      <c r="V1259" s="40"/>
      <c r="W1259" s="40"/>
      <c r="X1259" s="40"/>
      <c r="Y1259" s="40"/>
      <c r="Z1259" s="40"/>
      <c r="AA1259" s="41"/>
    </row>
    <row r="1260" spans="2:27" ht="21" hidden="1" thickBot="1" x14ac:dyDescent="0.3">
      <c r="B1260" s="795"/>
      <c r="C1260" s="787"/>
      <c r="D1260" s="787"/>
      <c r="E1260" s="787"/>
      <c r="F1260" s="787"/>
      <c r="G1260" s="787"/>
      <c r="H1260" s="787"/>
      <c r="I1260" s="796"/>
      <c r="J1260" s="795"/>
      <c r="K1260" s="787"/>
      <c r="L1260" s="787"/>
      <c r="M1260" s="787"/>
      <c r="N1260" s="787"/>
      <c r="O1260" s="787"/>
      <c r="P1260" s="787"/>
      <c r="Q1260" s="787"/>
      <c r="R1260" s="796"/>
      <c r="S1260" s="635"/>
      <c r="T1260" s="797" t="s">
        <v>61</v>
      </c>
      <c r="U1260" s="798"/>
      <c r="V1260" s="798"/>
      <c r="W1260" s="798"/>
      <c r="X1260" s="798"/>
      <c r="Y1260" s="798"/>
      <c r="Z1260" s="799"/>
      <c r="AA1260" s="42">
        <f>AA1258</f>
        <v>0</v>
      </c>
    </row>
    <row r="1261" spans="2:27" hidden="1" x14ac:dyDescent="0.25"/>
    <row r="1262" spans="2:27" ht="15.75" thickBot="1" x14ac:dyDescent="0.3"/>
    <row r="1263" spans="2:27" x14ac:dyDescent="0.25">
      <c r="B1263" s="800" t="e" vm="16">
        <v>#VALUE!</v>
      </c>
      <c r="C1263" s="793"/>
      <c r="D1263" s="793"/>
      <c r="E1263" s="793"/>
      <c r="F1263" s="793"/>
      <c r="G1263" s="803" t="s">
        <v>42</v>
      </c>
      <c r="H1263" s="793"/>
      <c r="I1263" s="793"/>
      <c r="J1263" s="793"/>
      <c r="K1263" s="793"/>
      <c r="L1263" s="793"/>
      <c r="M1263" s="793"/>
      <c r="N1263" s="793"/>
      <c r="O1263" s="793"/>
      <c r="P1263" s="793"/>
      <c r="Q1263" s="793"/>
      <c r="R1263" s="793"/>
      <c r="S1263" s="793"/>
      <c r="T1263" s="793"/>
      <c r="U1263" s="804" t="s">
        <v>1</v>
      </c>
      <c r="V1263" s="805"/>
      <c r="W1263" s="805"/>
      <c r="X1263" s="806"/>
      <c r="Y1263" s="807" t="s">
        <v>43</v>
      </c>
      <c r="Z1263" s="805"/>
      <c r="AA1263" s="808"/>
    </row>
    <row r="1264" spans="2:27" x14ac:dyDescent="0.25">
      <c r="B1264" s="801"/>
      <c r="C1264" s="802"/>
      <c r="D1264" s="802"/>
      <c r="E1264" s="802"/>
      <c r="F1264" s="802"/>
      <c r="G1264" s="801"/>
      <c r="H1264" s="802"/>
      <c r="I1264" s="802"/>
      <c r="J1264" s="802"/>
      <c r="K1264" s="802"/>
      <c r="L1264" s="802"/>
      <c r="M1264" s="802"/>
      <c r="N1264" s="802"/>
      <c r="O1264" s="802"/>
      <c r="P1264" s="802"/>
      <c r="Q1264" s="802"/>
      <c r="R1264" s="802"/>
      <c r="S1264" s="802"/>
      <c r="T1264" s="802"/>
      <c r="U1264" s="809" t="s">
        <v>3</v>
      </c>
      <c r="V1264" s="810"/>
      <c r="W1264" s="810"/>
      <c r="X1264" s="811"/>
      <c r="Y1264" s="812">
        <v>1</v>
      </c>
      <c r="Z1264" s="810"/>
      <c r="AA1264" s="813"/>
    </row>
    <row r="1265" spans="2:27" ht="15.75" thickBot="1" x14ac:dyDescent="0.3">
      <c r="B1265" s="795"/>
      <c r="C1265" s="787"/>
      <c r="D1265" s="787"/>
      <c r="E1265" s="787"/>
      <c r="F1265" s="787"/>
      <c r="G1265" s="795"/>
      <c r="H1265" s="787"/>
      <c r="I1265" s="787"/>
      <c r="J1265" s="787"/>
      <c r="K1265" s="787"/>
      <c r="L1265" s="787"/>
      <c r="M1265" s="787"/>
      <c r="N1265" s="787"/>
      <c r="O1265" s="787"/>
      <c r="P1265" s="787"/>
      <c r="Q1265" s="787"/>
      <c r="R1265" s="787"/>
      <c r="S1265" s="787"/>
      <c r="T1265" s="787"/>
      <c r="U1265" s="814" t="s">
        <v>4</v>
      </c>
      <c r="V1265" s="815"/>
      <c r="W1265" s="815"/>
      <c r="X1265" s="816"/>
      <c r="Y1265" s="817">
        <v>44236</v>
      </c>
      <c r="Z1265" s="818"/>
      <c r="AA1265" s="819"/>
    </row>
    <row r="1266" spans="2:27" ht="15" customHeight="1" x14ac:dyDescent="0.25">
      <c r="B1266" s="820" t="s">
        <v>44</v>
      </c>
      <c r="C1266" s="793"/>
      <c r="D1266" s="793"/>
      <c r="E1266" s="793"/>
      <c r="F1266" s="794"/>
      <c r="G1266"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266" s="822"/>
      <c r="I1266" s="822"/>
      <c r="J1266" s="822"/>
      <c r="K1266" s="822"/>
      <c r="L1266" s="822"/>
      <c r="M1266" s="822"/>
      <c r="N1266" s="822"/>
      <c r="O1266" s="822"/>
      <c r="P1266" s="822"/>
      <c r="Q1266" s="822"/>
      <c r="R1266" s="822"/>
      <c r="S1266" s="822"/>
      <c r="T1266" s="822"/>
      <c r="U1266" s="822"/>
      <c r="V1266" s="822"/>
      <c r="W1266" s="822"/>
      <c r="X1266" s="822"/>
      <c r="Y1266" s="822"/>
      <c r="Z1266" s="822"/>
      <c r="AA1266" s="823"/>
    </row>
    <row r="1267" spans="2:27" ht="15.75" customHeight="1" thickBot="1" x14ac:dyDescent="0.3">
      <c r="B1267" s="795"/>
      <c r="C1267" s="787"/>
      <c r="D1267" s="787"/>
      <c r="E1267" s="787"/>
      <c r="F1267" s="796"/>
      <c r="G1267" s="824"/>
      <c r="H1267" s="825"/>
      <c r="I1267" s="825"/>
      <c r="J1267" s="825"/>
      <c r="K1267" s="825"/>
      <c r="L1267" s="825"/>
      <c r="M1267" s="825"/>
      <c r="N1267" s="825"/>
      <c r="O1267" s="825"/>
      <c r="P1267" s="825"/>
      <c r="Q1267" s="825"/>
      <c r="R1267" s="825"/>
      <c r="S1267" s="825"/>
      <c r="T1267" s="825"/>
      <c r="U1267" s="825"/>
      <c r="V1267" s="825"/>
      <c r="W1267" s="825"/>
      <c r="X1267" s="825"/>
      <c r="Y1267" s="825"/>
      <c r="Z1267" s="825"/>
      <c r="AA1267" s="826"/>
    </row>
    <row r="1268" spans="2:27" ht="18.75" thickBot="1" x14ac:dyDescent="0.3">
      <c r="B1268" s="827" t="s">
        <v>46</v>
      </c>
      <c r="C1268" s="798"/>
      <c r="D1268" s="798"/>
      <c r="E1268" s="798"/>
      <c r="F1268" s="798"/>
      <c r="G1268" s="798"/>
      <c r="H1268" s="822" t="s">
        <v>47</v>
      </c>
      <c r="I1268" s="793"/>
      <c r="J1268" s="828"/>
      <c r="K1268" s="798"/>
      <c r="L1268" s="798"/>
      <c r="M1268" s="798"/>
      <c r="N1268" s="798"/>
      <c r="O1268" s="798"/>
      <c r="P1268" s="622"/>
      <c r="Q1268" s="622"/>
      <c r="R1268" s="828" t="s">
        <v>48</v>
      </c>
      <c r="S1268" s="828"/>
      <c r="T1268" s="798"/>
      <c r="U1268" s="798"/>
      <c r="V1268" s="798"/>
      <c r="W1268" s="798"/>
      <c r="X1268" s="798"/>
      <c r="Y1268" s="798"/>
      <c r="Z1268" s="798"/>
      <c r="AA1268" s="799"/>
    </row>
    <row r="1269" spans="2:27" ht="33" customHeight="1" thickBot="1" x14ac:dyDescent="0.3">
      <c r="B1269" s="829">
        <f>PRESUPUESTO!$B$47</f>
        <v>6</v>
      </c>
      <c r="C1269" s="793"/>
      <c r="D1269" s="793"/>
      <c r="E1269" s="793"/>
      <c r="F1269" s="793"/>
      <c r="G1269" s="793"/>
      <c r="H1269" s="830">
        <f>PRESUPUESTO!B52</f>
        <v>6.0499999999999989</v>
      </c>
      <c r="I1269" s="831"/>
      <c r="J1269" s="832" t="str">
        <f>PRESUPUESTO!$F$47</f>
        <v>CARPINTERIA EN MADERA Y METALICA</v>
      </c>
      <c r="K1269" s="798"/>
      <c r="L1269" s="798"/>
      <c r="M1269" s="798"/>
      <c r="N1269" s="798"/>
      <c r="O1269" s="799"/>
      <c r="P1269" s="621"/>
      <c r="Q1269" s="621"/>
      <c r="R1269" s="833" t="str">
        <f>PRESUPUESTO!F52</f>
        <v>Mantenimiento  y pintura  en anticorrosivo y esmalte de la escalera metalica.</v>
      </c>
      <c r="S1269" s="1020"/>
      <c r="T1269" s="793"/>
      <c r="U1269" s="793"/>
      <c r="V1269" s="793"/>
      <c r="W1269" s="793"/>
      <c r="X1269" s="793"/>
      <c r="Y1269" s="793"/>
      <c r="Z1269" s="793"/>
      <c r="AA1269" s="794"/>
    </row>
    <row r="1270" spans="2:27" ht="18.75" customHeight="1" thickBot="1" x14ac:dyDescent="0.3">
      <c r="B1270" s="821" t="s">
        <v>49</v>
      </c>
      <c r="C1270" s="834"/>
      <c r="D1270" s="834"/>
      <c r="E1270" s="834"/>
      <c r="F1270" s="834"/>
      <c r="G1270" s="834"/>
      <c r="H1270" s="835"/>
      <c r="I1270" s="835"/>
      <c r="J1270" s="834"/>
      <c r="K1270" s="834"/>
      <c r="L1270" s="834"/>
      <c r="M1270" s="834"/>
      <c r="N1270" s="834"/>
      <c r="O1270" s="834"/>
      <c r="P1270" s="623"/>
      <c r="Q1270" s="623"/>
      <c r="R1270" s="837" t="s">
        <v>50</v>
      </c>
      <c r="S1270" s="1030" t="s">
        <v>532</v>
      </c>
      <c r="T1270" s="839" t="s">
        <v>51</v>
      </c>
      <c r="U1270" s="840"/>
      <c r="V1270" s="841"/>
      <c r="W1270" s="842" t="s">
        <v>20</v>
      </c>
      <c r="X1270" s="844" t="s">
        <v>52</v>
      </c>
      <c r="Y1270" s="846" t="s">
        <v>53</v>
      </c>
      <c r="Z1270" s="847"/>
      <c r="AA1270" s="848"/>
    </row>
    <row r="1271" spans="2:27" ht="26.25" thickBot="1" x14ac:dyDescent="0.3">
      <c r="B1271" s="836"/>
      <c r="C1271" s="835"/>
      <c r="D1271" s="835"/>
      <c r="E1271" s="835"/>
      <c r="F1271" s="835"/>
      <c r="G1271" s="835"/>
      <c r="H1271" s="835"/>
      <c r="I1271" s="835"/>
      <c r="J1271" s="835"/>
      <c r="K1271" s="835"/>
      <c r="L1271" s="835"/>
      <c r="M1271" s="835"/>
      <c r="N1271" s="835"/>
      <c r="O1271" s="835"/>
      <c r="P1271" s="623"/>
      <c r="Q1271" s="623"/>
      <c r="R1271" s="838"/>
      <c r="S1271" s="1031"/>
      <c r="T1271" s="4" t="s">
        <v>54</v>
      </c>
      <c r="U1271" s="5" t="s">
        <v>55</v>
      </c>
      <c r="V1271" s="6" t="s">
        <v>56</v>
      </c>
      <c r="W1271" s="843"/>
      <c r="X1271" s="845"/>
      <c r="Y1271" s="7" t="s">
        <v>57</v>
      </c>
      <c r="Z1271" s="8" t="s">
        <v>21</v>
      </c>
      <c r="AA1271" s="9" t="s">
        <v>22</v>
      </c>
    </row>
    <row r="1272" spans="2:27" ht="18" x14ac:dyDescent="0.25">
      <c r="B1272" s="10"/>
      <c r="C1272" s="1017" t="e" vm="35">
        <v>#VALUE!</v>
      </c>
      <c r="D1272" s="1017"/>
      <c r="E1272" s="1017"/>
      <c r="F1272" s="1017"/>
      <c r="G1272" s="1017"/>
      <c r="H1272" s="1017"/>
      <c r="I1272" s="1017" t="e" vm="36">
        <v>#VALUE!</v>
      </c>
      <c r="J1272" s="1017"/>
      <c r="K1272" s="1017"/>
      <c r="L1272" s="1017"/>
      <c r="M1272" s="1017"/>
      <c r="N1272" s="1017"/>
      <c r="O1272" s="12"/>
      <c r="P1272" s="629">
        <f>+H1269</f>
        <v>6.0499999999999989</v>
      </c>
      <c r="Q1272" s="17"/>
      <c r="R1272" s="412" t="s">
        <v>356</v>
      </c>
      <c r="S1272" s="625" t="s">
        <v>597</v>
      </c>
      <c r="T1272" s="14">
        <v>0.3</v>
      </c>
      <c r="U1272" s="14"/>
      <c r="V1272" s="14">
        <v>0.7</v>
      </c>
      <c r="W1272" s="14" t="str">
        <f>IF(COUNT(T1272:V1272)=1,"m",IF(COUNT(T1272:V1272)=2,"m2",IF(COUNT(T1272:V1272)=3,"m3","")))</f>
        <v>m2</v>
      </c>
      <c r="X1272" s="14">
        <v>12</v>
      </c>
      <c r="Y1272" s="14" t="str">
        <f>IFERROR(IF(COUNT(T1272:V1272)=1,PRODUCT(T1272:V1272)*X1272,""),"")</f>
        <v/>
      </c>
      <c r="Z1272" s="14">
        <f>IFERROR(IF(COUNT(T1272:V1272)=2,PRODUCT(T1272:V1272)*X1272,""),"")</f>
        <v>2.52</v>
      </c>
      <c r="AA1272" s="15" t="str">
        <f>IFERROR(IF(COUNT(T1272:V1272)=3,PRODUCT(T1272:V1272)*X1272,""),"")</f>
        <v/>
      </c>
    </row>
    <row r="1273" spans="2:27" ht="18" x14ac:dyDescent="0.25">
      <c r="B1273" s="16"/>
      <c r="C1273" s="1018"/>
      <c r="D1273" s="1018"/>
      <c r="E1273" s="1018"/>
      <c r="F1273" s="1018"/>
      <c r="G1273" s="1018"/>
      <c r="H1273" s="1018"/>
      <c r="I1273" s="1018"/>
      <c r="J1273" s="1018"/>
      <c r="K1273" s="1018"/>
      <c r="L1273" s="1018"/>
      <c r="M1273" s="1018"/>
      <c r="N1273" s="1018"/>
      <c r="O1273" s="19"/>
      <c r="P1273" s="629">
        <f>+H1269</f>
        <v>6.0499999999999989</v>
      </c>
      <c r="Q1273" s="17"/>
      <c r="R1273" s="412"/>
      <c r="S1273" s="625" t="s">
        <v>598</v>
      </c>
      <c r="T1273" s="14">
        <v>0.3</v>
      </c>
      <c r="U1273" s="14"/>
      <c r="V1273" s="14">
        <v>0.7</v>
      </c>
      <c r="W1273" s="14" t="str">
        <f>IF(COUNT(T1273:V1273)=1,"m",IF(COUNT(T1273:V1273)=2,"m2",IF(COUNT(T1273:V1273)=3,"m3","")))</f>
        <v>m2</v>
      </c>
      <c r="X1273" s="14">
        <v>12</v>
      </c>
      <c r="Y1273" s="14" t="str">
        <f t="shared" ref="Y1273:Y1275" si="380">IFERROR(IF(COUNT(T1273:V1273)=1,PRODUCT(T1273:V1273)*X1273,""),"")</f>
        <v/>
      </c>
      <c r="Z1273" s="14">
        <f t="shared" ref="Z1273:Z1275" si="381">IFERROR(IF(COUNT(T1273:V1273)=2,PRODUCT(T1273:V1273)*X1273,""),"")</f>
        <v>2.52</v>
      </c>
      <c r="AA1273" s="15" t="str">
        <f t="shared" ref="AA1273:AA1294" si="382">IFERROR(IF(COUNT(T1273:V1273)=3,PRODUCT(T1273:V1273)*X1273,""),"")</f>
        <v/>
      </c>
    </row>
    <row r="1274" spans="2:27" ht="18" x14ac:dyDescent="0.25">
      <c r="B1274" s="16"/>
      <c r="C1274" s="1018"/>
      <c r="D1274" s="1018"/>
      <c r="E1274" s="1018"/>
      <c r="F1274" s="1018"/>
      <c r="G1274" s="1018"/>
      <c r="H1274" s="1018"/>
      <c r="I1274" s="1018"/>
      <c r="J1274" s="1018"/>
      <c r="K1274" s="1018"/>
      <c r="L1274" s="1018"/>
      <c r="M1274" s="1018"/>
      <c r="N1274" s="1018"/>
      <c r="O1274" s="19"/>
      <c r="P1274" s="629">
        <f>+H1269</f>
        <v>6.0499999999999989</v>
      </c>
      <c r="Q1274" s="17"/>
      <c r="R1274" s="412"/>
      <c r="S1274" s="625" t="s">
        <v>599</v>
      </c>
      <c r="T1274" s="20">
        <v>0.7</v>
      </c>
      <c r="U1274" s="20"/>
      <c r="V1274" s="430">
        <v>0.7</v>
      </c>
      <c r="W1274" s="14" t="str">
        <f t="shared" ref="W1274:W1275" si="383">IF(COUNT(T1274:V1274)=1,"m",IF(COUNT(T1274:V1274)=2,"m2",IF(COUNT(T1274:V1274)=3,"m3","")))</f>
        <v>m2</v>
      </c>
      <c r="X1274" s="14">
        <f t="shared" ref="X1274:X1275" si="384">IF(S1274="","",1)</f>
        <v>1</v>
      </c>
      <c r="Y1274" s="14" t="str">
        <f t="shared" si="380"/>
        <v/>
      </c>
      <c r="Z1274" s="14">
        <f t="shared" si="381"/>
        <v>0.48999999999999994</v>
      </c>
      <c r="AA1274" s="15" t="str">
        <f t="shared" si="382"/>
        <v/>
      </c>
    </row>
    <row r="1275" spans="2:27" ht="18" x14ac:dyDescent="0.25">
      <c r="B1275" s="16"/>
      <c r="C1275" s="1018"/>
      <c r="D1275" s="1018"/>
      <c r="E1275" s="1018"/>
      <c r="F1275" s="1018"/>
      <c r="G1275" s="1018"/>
      <c r="H1275" s="1018"/>
      <c r="I1275" s="1018"/>
      <c r="J1275" s="1018"/>
      <c r="K1275" s="1018"/>
      <c r="L1275" s="1018"/>
      <c r="M1275" s="1018"/>
      <c r="N1275" s="1018"/>
      <c r="O1275" s="19"/>
      <c r="P1275" s="629">
        <f>+H1269</f>
        <v>6.0499999999999989</v>
      </c>
      <c r="Q1275" s="17"/>
      <c r="R1275" s="412"/>
      <c r="S1275" s="626" t="s">
        <v>600</v>
      </c>
      <c r="T1275" s="20">
        <v>5.3</v>
      </c>
      <c r="U1275" s="20"/>
      <c r="V1275" s="430">
        <v>0.4</v>
      </c>
      <c r="W1275" s="14" t="str">
        <f t="shared" si="383"/>
        <v>m2</v>
      </c>
      <c r="X1275" s="14">
        <f t="shared" si="384"/>
        <v>1</v>
      </c>
      <c r="Y1275" s="14" t="str">
        <f t="shared" si="380"/>
        <v/>
      </c>
      <c r="Z1275" s="14">
        <f t="shared" si="381"/>
        <v>2.12</v>
      </c>
      <c r="AA1275" s="15" t="str">
        <f t="shared" si="382"/>
        <v/>
      </c>
    </row>
    <row r="1276" spans="2:27" ht="18" x14ac:dyDescent="0.25">
      <c r="B1276" s="16"/>
      <c r="C1276" s="1018"/>
      <c r="D1276" s="1018"/>
      <c r="E1276" s="1018"/>
      <c r="F1276" s="1018"/>
      <c r="G1276" s="1018"/>
      <c r="H1276" s="1018"/>
      <c r="I1276" s="1018"/>
      <c r="J1276" s="1018"/>
      <c r="K1276" s="1018"/>
      <c r="L1276" s="1018"/>
      <c r="M1276" s="1018"/>
      <c r="N1276" s="1018"/>
      <c r="O1276" s="19"/>
      <c r="P1276" s="629">
        <f>+H1269</f>
        <v>6.0499999999999989</v>
      </c>
      <c r="Q1276" s="17"/>
      <c r="R1276" s="412"/>
      <c r="S1276" s="625"/>
      <c r="T1276" s="20"/>
      <c r="U1276" s="20"/>
      <c r="V1276" s="430"/>
      <c r="W1276" s="14"/>
      <c r="X1276" s="14"/>
      <c r="Y1276" s="14"/>
      <c r="Z1276" s="14"/>
      <c r="AA1276" s="15" t="str">
        <f t="shared" si="382"/>
        <v/>
      </c>
    </row>
    <row r="1277" spans="2:27" ht="18" x14ac:dyDescent="0.25">
      <c r="B1277" s="22"/>
      <c r="C1277" s="1018"/>
      <c r="D1277" s="1018"/>
      <c r="E1277" s="1018"/>
      <c r="F1277" s="1018"/>
      <c r="G1277" s="1018"/>
      <c r="H1277" s="1018"/>
      <c r="I1277" s="1018"/>
      <c r="J1277" s="1018"/>
      <c r="K1277" s="1018"/>
      <c r="L1277" s="1018"/>
      <c r="M1277" s="1018"/>
      <c r="N1277" s="1018"/>
      <c r="O1277" s="19"/>
      <c r="P1277" s="629">
        <f>+H1269</f>
        <v>6.0499999999999989</v>
      </c>
      <c r="Q1277" s="17"/>
      <c r="R1277" s="412" t="s">
        <v>361</v>
      </c>
      <c r="S1277" s="625"/>
      <c r="T1277" s="20"/>
      <c r="U1277" s="20"/>
      <c r="V1277" s="430"/>
      <c r="W1277" s="14" t="str">
        <f t="shared" ref="W1277:W1278" si="385">IF(COUNT(T1277:V1277)=1,"m",IF(COUNT(T1277:V1277)=2,"m2",IF(COUNT(T1277:V1277)=3,"m3","")))</f>
        <v/>
      </c>
      <c r="X1277" s="14" t="str">
        <f t="shared" ref="X1277:X1283" si="386">IF(S1277="","",1)</f>
        <v/>
      </c>
      <c r="Y1277" s="14" t="str">
        <f t="shared" ref="Y1277:Y1283" si="387">IFERROR(IF(COUNT(T1277:V1277)=1,PRODUCT(T1277:V1277)*X1277,""),"")</f>
        <v/>
      </c>
      <c r="Z1277" s="14" t="str">
        <f t="shared" ref="Z1277:Z1283" si="388">IFERROR(IF(COUNT(T1277:V1277)=2,PRODUCT(T1277:V1277)*X1277,""),"")</f>
        <v/>
      </c>
      <c r="AA1277" s="15" t="str">
        <f t="shared" si="382"/>
        <v/>
      </c>
    </row>
    <row r="1278" spans="2:27" ht="18" x14ac:dyDescent="0.25">
      <c r="B1278" s="16"/>
      <c r="C1278" s="1018"/>
      <c r="D1278" s="1018"/>
      <c r="E1278" s="1018"/>
      <c r="F1278" s="1018"/>
      <c r="G1278" s="1018"/>
      <c r="H1278" s="1018"/>
      <c r="I1278" s="1018"/>
      <c r="J1278" s="1018"/>
      <c r="K1278" s="1018"/>
      <c r="L1278" s="1018"/>
      <c r="M1278" s="1018"/>
      <c r="N1278" s="1018"/>
      <c r="O1278" s="19"/>
      <c r="P1278" s="629">
        <f>+H1269</f>
        <v>6.0499999999999989</v>
      </c>
      <c r="Q1278" s="17"/>
      <c r="R1278" s="412"/>
      <c r="S1278" s="641"/>
      <c r="T1278" s="20"/>
      <c r="U1278" s="20"/>
      <c r="V1278" s="20"/>
      <c r="W1278" s="14" t="str">
        <f t="shared" si="385"/>
        <v/>
      </c>
      <c r="X1278" s="14" t="str">
        <f t="shared" si="386"/>
        <v/>
      </c>
      <c r="Y1278" s="14" t="str">
        <f t="shared" si="387"/>
        <v/>
      </c>
      <c r="Z1278" s="14" t="str">
        <f t="shared" si="388"/>
        <v/>
      </c>
      <c r="AA1278" s="15" t="str">
        <f t="shared" si="382"/>
        <v/>
      </c>
    </row>
    <row r="1279" spans="2:27" ht="18" x14ac:dyDescent="0.25">
      <c r="B1279" s="16"/>
      <c r="C1279" s="1018"/>
      <c r="D1279" s="1018"/>
      <c r="E1279" s="1018"/>
      <c r="F1279" s="1018"/>
      <c r="G1279" s="1018"/>
      <c r="H1279" s="1018"/>
      <c r="I1279" s="1018"/>
      <c r="J1279" s="1018"/>
      <c r="K1279" s="1018"/>
      <c r="L1279" s="1018"/>
      <c r="M1279" s="1018"/>
      <c r="N1279" s="1018"/>
      <c r="O1279" s="19"/>
      <c r="P1279" s="629">
        <f>+H1269</f>
        <v>6.0499999999999989</v>
      </c>
      <c r="Q1279" s="17"/>
      <c r="R1279" s="412"/>
      <c r="S1279" s="625"/>
      <c r="T1279" s="20"/>
      <c r="U1279" s="20"/>
      <c r="V1279" s="430"/>
      <c r="W1279" s="14"/>
      <c r="X1279" s="14" t="str">
        <f t="shared" si="386"/>
        <v/>
      </c>
      <c r="Y1279" s="14" t="str">
        <f t="shared" si="387"/>
        <v/>
      </c>
      <c r="Z1279" s="14" t="str">
        <f t="shared" si="388"/>
        <v/>
      </c>
      <c r="AA1279" s="15" t="str">
        <f t="shared" si="382"/>
        <v/>
      </c>
    </row>
    <row r="1280" spans="2:27" ht="18" x14ac:dyDescent="0.25">
      <c r="B1280" s="16"/>
      <c r="C1280" s="1018"/>
      <c r="D1280" s="1018"/>
      <c r="E1280" s="1018"/>
      <c r="F1280" s="1018"/>
      <c r="G1280" s="1018"/>
      <c r="H1280" s="1018"/>
      <c r="I1280" s="1018"/>
      <c r="J1280" s="1018"/>
      <c r="K1280" s="1018"/>
      <c r="L1280" s="1018"/>
      <c r="M1280" s="1018"/>
      <c r="N1280" s="1018"/>
      <c r="O1280" s="19"/>
      <c r="P1280" s="629">
        <f>+H1269</f>
        <v>6.0499999999999989</v>
      </c>
      <c r="Q1280" s="17"/>
      <c r="R1280" s="412"/>
      <c r="S1280" s="625"/>
      <c r="T1280" s="20"/>
      <c r="U1280" s="20"/>
      <c r="V1280" s="430"/>
      <c r="W1280" s="14"/>
      <c r="X1280" s="14" t="str">
        <f t="shared" si="386"/>
        <v/>
      </c>
      <c r="Y1280" s="14" t="str">
        <f t="shared" si="387"/>
        <v/>
      </c>
      <c r="Z1280" s="14" t="str">
        <f t="shared" si="388"/>
        <v/>
      </c>
      <c r="AA1280" s="15" t="str">
        <f t="shared" si="382"/>
        <v/>
      </c>
    </row>
    <row r="1281" spans="2:27" ht="18" x14ac:dyDescent="0.25">
      <c r="B1281" s="16"/>
      <c r="C1281" s="1018"/>
      <c r="D1281" s="1018"/>
      <c r="E1281" s="1018"/>
      <c r="F1281" s="1018"/>
      <c r="G1281" s="1018"/>
      <c r="H1281" s="1018"/>
      <c r="I1281" s="1018"/>
      <c r="J1281" s="1018"/>
      <c r="K1281" s="1018"/>
      <c r="L1281" s="1018"/>
      <c r="M1281" s="1018"/>
      <c r="N1281" s="1018"/>
      <c r="O1281" s="19"/>
      <c r="P1281" s="629">
        <f>+H1269</f>
        <v>6.0499999999999989</v>
      </c>
      <c r="Q1281" s="17"/>
      <c r="R1281" s="412"/>
      <c r="S1281" s="625"/>
      <c r="T1281" s="20"/>
      <c r="U1281" s="20"/>
      <c r="V1281" s="430"/>
      <c r="W1281" s="14"/>
      <c r="X1281" s="14" t="str">
        <f t="shared" si="386"/>
        <v/>
      </c>
      <c r="Y1281" s="14" t="str">
        <f t="shared" si="387"/>
        <v/>
      </c>
      <c r="Z1281" s="14" t="str">
        <f t="shared" si="388"/>
        <v/>
      </c>
      <c r="AA1281" s="15" t="str">
        <f t="shared" si="382"/>
        <v/>
      </c>
    </row>
    <row r="1282" spans="2:27" ht="18" x14ac:dyDescent="0.25">
      <c r="B1282" s="16"/>
      <c r="C1282" s="1018"/>
      <c r="D1282" s="1018"/>
      <c r="E1282" s="1018"/>
      <c r="F1282" s="1018"/>
      <c r="G1282" s="1018"/>
      <c r="H1282" s="1018"/>
      <c r="I1282" s="1018"/>
      <c r="J1282" s="1018"/>
      <c r="K1282" s="1018"/>
      <c r="L1282" s="1018"/>
      <c r="M1282" s="1018"/>
      <c r="N1282" s="1018"/>
      <c r="O1282" s="19"/>
      <c r="P1282" s="629">
        <f>+H1269</f>
        <v>6.0499999999999989</v>
      </c>
      <c r="Q1282" s="17"/>
      <c r="R1282" s="412"/>
      <c r="S1282" s="625"/>
      <c r="T1282" s="20"/>
      <c r="U1282" s="20"/>
      <c r="V1282" s="430"/>
      <c r="W1282" s="14"/>
      <c r="X1282" s="14" t="str">
        <f t="shared" si="386"/>
        <v/>
      </c>
      <c r="Y1282" s="14" t="str">
        <f t="shared" si="387"/>
        <v/>
      </c>
      <c r="Z1282" s="14" t="str">
        <f t="shared" si="388"/>
        <v/>
      </c>
      <c r="AA1282" s="15" t="str">
        <f t="shared" si="382"/>
        <v/>
      </c>
    </row>
    <row r="1283" spans="2:27" ht="18" x14ac:dyDescent="0.25">
      <c r="B1283" s="16"/>
      <c r="C1283" s="1018"/>
      <c r="D1283" s="1018"/>
      <c r="E1283" s="1018"/>
      <c r="F1283" s="1018"/>
      <c r="G1283" s="1018"/>
      <c r="H1283" s="1018"/>
      <c r="I1283" s="1018"/>
      <c r="J1283" s="1018"/>
      <c r="K1283" s="1018"/>
      <c r="L1283" s="1018"/>
      <c r="M1283" s="1018"/>
      <c r="N1283" s="1018"/>
      <c r="O1283" s="19"/>
      <c r="P1283" s="629">
        <f>+H1269</f>
        <v>6.0499999999999989</v>
      </c>
      <c r="Q1283" s="17"/>
      <c r="R1283" s="412"/>
      <c r="S1283" s="625"/>
      <c r="T1283" s="20"/>
      <c r="U1283" s="20"/>
      <c r="V1283" s="430"/>
      <c r="W1283" s="14" t="str">
        <f t="shared" ref="W1283" si="389">IF(COUNT(T1283:V1283)=1,"m",IF(COUNT(T1283:V1283)=2,"m2",IF(COUNT(T1283:V1283)=3,"m3","")))</f>
        <v/>
      </c>
      <c r="X1283" s="14" t="str">
        <f t="shared" si="386"/>
        <v/>
      </c>
      <c r="Y1283" s="14" t="str">
        <f t="shared" si="387"/>
        <v/>
      </c>
      <c r="Z1283" s="14" t="str">
        <f t="shared" si="388"/>
        <v/>
      </c>
      <c r="AA1283" s="15" t="str">
        <f t="shared" si="382"/>
        <v/>
      </c>
    </row>
    <row r="1284" spans="2:27" ht="18" x14ac:dyDescent="0.25">
      <c r="B1284" s="16"/>
      <c r="C1284" s="1018"/>
      <c r="D1284" s="1018"/>
      <c r="E1284" s="1018"/>
      <c r="F1284" s="1018"/>
      <c r="G1284" s="1018"/>
      <c r="H1284" s="1018"/>
      <c r="I1284" s="1018"/>
      <c r="J1284" s="1018"/>
      <c r="K1284" s="1018"/>
      <c r="L1284" s="1018"/>
      <c r="M1284" s="1018"/>
      <c r="N1284" s="1018"/>
      <c r="O1284" s="19"/>
      <c r="P1284" s="629">
        <f>+H1269</f>
        <v>6.0499999999999989</v>
      </c>
      <c r="Q1284" s="17"/>
      <c r="R1284" s="412"/>
      <c r="S1284" s="625"/>
      <c r="T1284" s="20"/>
      <c r="U1284" s="20"/>
      <c r="V1284" s="430"/>
      <c r="W1284" s="14"/>
      <c r="X1284" s="14"/>
      <c r="Y1284" s="14"/>
      <c r="Z1284" s="14"/>
      <c r="AA1284" s="15" t="str">
        <f t="shared" si="382"/>
        <v/>
      </c>
    </row>
    <row r="1285" spans="2:27" ht="18" x14ac:dyDescent="0.25">
      <c r="B1285" s="16"/>
      <c r="C1285" s="1018"/>
      <c r="D1285" s="1018"/>
      <c r="E1285" s="1018"/>
      <c r="F1285" s="1018"/>
      <c r="G1285" s="1018"/>
      <c r="H1285" s="1018"/>
      <c r="I1285" s="1018"/>
      <c r="J1285" s="1018"/>
      <c r="K1285" s="1018"/>
      <c r="L1285" s="1018"/>
      <c r="M1285" s="1018"/>
      <c r="N1285" s="1018"/>
      <c r="O1285" s="19"/>
      <c r="P1285" s="629">
        <f>+H1269</f>
        <v>6.0499999999999989</v>
      </c>
      <c r="Q1285" s="17"/>
      <c r="R1285" s="412" t="s">
        <v>362</v>
      </c>
      <c r="S1285" s="625"/>
      <c r="T1285" s="20"/>
      <c r="U1285" s="20"/>
      <c r="V1285" s="430"/>
      <c r="W1285" s="14" t="str">
        <f t="shared" ref="W1285:W1294" si="390">IF(COUNT(T1285:V1285)=1,"m",IF(COUNT(T1285:V1285)=2,"m2",IF(COUNT(T1285:V1285)=3,"m3","")))</f>
        <v/>
      </c>
      <c r="X1285" s="14" t="str">
        <f t="shared" ref="X1285:X1294" si="391">IF(S1285="","",1)</f>
        <v/>
      </c>
      <c r="Y1285" s="14" t="str">
        <f t="shared" ref="Y1285:Y1294" si="392">IFERROR(IF(COUNT(T1285:V1285)=1,PRODUCT(T1285:V1285)*X1285,""),"")</f>
        <v/>
      </c>
      <c r="Z1285" s="14" t="str">
        <f t="shared" ref="Z1285:Z1294" si="393">IFERROR(IF(COUNT(T1285:V1285)=2,PRODUCT(T1285:V1285)*X1285,""),"")</f>
        <v/>
      </c>
      <c r="AA1285" s="15" t="str">
        <f t="shared" si="382"/>
        <v/>
      </c>
    </row>
    <row r="1286" spans="2:27" ht="18" x14ac:dyDescent="0.25">
      <c r="B1286" s="16"/>
      <c r="C1286" s="1018"/>
      <c r="D1286" s="1018"/>
      <c r="E1286" s="1018"/>
      <c r="F1286" s="1018"/>
      <c r="G1286" s="1018"/>
      <c r="H1286" s="1018"/>
      <c r="I1286" s="1018"/>
      <c r="J1286" s="1018"/>
      <c r="K1286" s="1018"/>
      <c r="L1286" s="1018"/>
      <c r="M1286" s="1018"/>
      <c r="N1286" s="1018"/>
      <c r="O1286" s="19"/>
      <c r="P1286" s="629">
        <f>+H1269</f>
        <v>6.0499999999999989</v>
      </c>
      <c r="Q1286" s="17"/>
      <c r="R1286" s="412"/>
      <c r="S1286" s="626"/>
      <c r="T1286" s="20"/>
      <c r="U1286" s="20"/>
      <c r="V1286" s="430"/>
      <c r="W1286" s="14" t="str">
        <f t="shared" si="390"/>
        <v/>
      </c>
      <c r="X1286" s="14" t="str">
        <f t="shared" si="391"/>
        <v/>
      </c>
      <c r="Y1286" s="14" t="str">
        <f t="shared" si="392"/>
        <v/>
      </c>
      <c r="Z1286" s="14" t="str">
        <f t="shared" si="393"/>
        <v/>
      </c>
      <c r="AA1286" s="15" t="str">
        <f t="shared" si="382"/>
        <v/>
      </c>
    </row>
    <row r="1287" spans="2:27" ht="18" x14ac:dyDescent="0.25">
      <c r="B1287" s="16"/>
      <c r="C1287" s="1018"/>
      <c r="D1287" s="1018"/>
      <c r="E1287" s="1018"/>
      <c r="F1287" s="1018"/>
      <c r="G1287" s="1018"/>
      <c r="H1287" s="1018"/>
      <c r="I1287" s="1018"/>
      <c r="J1287" s="1018"/>
      <c r="K1287" s="1018"/>
      <c r="L1287" s="1018"/>
      <c r="M1287" s="1018"/>
      <c r="N1287" s="1018"/>
      <c r="O1287" s="19"/>
      <c r="P1287" s="629">
        <f>+H1269</f>
        <v>6.0499999999999989</v>
      </c>
      <c r="Q1287" s="17"/>
      <c r="R1287" s="412"/>
      <c r="S1287" s="626"/>
      <c r="T1287" s="20"/>
      <c r="U1287" s="20"/>
      <c r="V1287" s="430"/>
      <c r="W1287" s="14" t="str">
        <f t="shared" si="390"/>
        <v/>
      </c>
      <c r="X1287" s="14" t="str">
        <f t="shared" si="391"/>
        <v/>
      </c>
      <c r="Y1287" s="14" t="str">
        <f t="shared" si="392"/>
        <v/>
      </c>
      <c r="Z1287" s="14" t="str">
        <f t="shared" si="393"/>
        <v/>
      </c>
      <c r="AA1287" s="15" t="str">
        <f t="shared" si="382"/>
        <v/>
      </c>
    </row>
    <row r="1288" spans="2:27" ht="18" x14ac:dyDescent="0.25">
      <c r="B1288" s="16"/>
      <c r="C1288" s="1018"/>
      <c r="D1288" s="1018"/>
      <c r="E1288" s="1018"/>
      <c r="F1288" s="1018"/>
      <c r="G1288" s="1018"/>
      <c r="H1288" s="1018"/>
      <c r="I1288" s="1018"/>
      <c r="J1288" s="1018"/>
      <c r="K1288" s="1018"/>
      <c r="L1288" s="1018"/>
      <c r="M1288" s="1018"/>
      <c r="N1288" s="1018"/>
      <c r="O1288" s="19"/>
      <c r="P1288" s="629">
        <f>+H1269</f>
        <v>6.0499999999999989</v>
      </c>
      <c r="Q1288" s="17"/>
      <c r="R1288" s="412"/>
      <c r="S1288" s="626"/>
      <c r="T1288" s="20"/>
      <c r="U1288" s="20"/>
      <c r="V1288" s="20"/>
      <c r="W1288" s="14" t="str">
        <f t="shared" si="390"/>
        <v/>
      </c>
      <c r="X1288" s="14" t="str">
        <f t="shared" si="391"/>
        <v/>
      </c>
      <c r="Y1288" s="14" t="str">
        <f t="shared" si="392"/>
        <v/>
      </c>
      <c r="Z1288" s="14" t="str">
        <f t="shared" si="393"/>
        <v/>
      </c>
      <c r="AA1288" s="15" t="str">
        <f t="shared" si="382"/>
        <v/>
      </c>
    </row>
    <row r="1289" spans="2:27" ht="18" x14ac:dyDescent="0.25">
      <c r="B1289" s="16"/>
      <c r="C1289" s="1018"/>
      <c r="D1289" s="1018"/>
      <c r="E1289" s="1018"/>
      <c r="F1289" s="1018"/>
      <c r="G1289" s="1018"/>
      <c r="H1289" s="1018"/>
      <c r="I1289" s="1018"/>
      <c r="J1289" s="1018"/>
      <c r="K1289" s="1018"/>
      <c r="L1289" s="1018"/>
      <c r="M1289" s="1018"/>
      <c r="N1289" s="1018"/>
      <c r="O1289" s="19"/>
      <c r="P1289" s="629">
        <f>+H1269</f>
        <v>6.0499999999999989</v>
      </c>
      <c r="Q1289" s="17"/>
      <c r="R1289" s="412"/>
      <c r="S1289" s="626"/>
      <c r="T1289" s="20"/>
      <c r="U1289" s="20"/>
      <c r="V1289" s="430"/>
      <c r="W1289" s="14" t="str">
        <f t="shared" si="390"/>
        <v/>
      </c>
      <c r="X1289" s="14" t="str">
        <f t="shared" si="391"/>
        <v/>
      </c>
      <c r="Y1289" s="14" t="str">
        <f t="shared" si="392"/>
        <v/>
      </c>
      <c r="Z1289" s="14" t="str">
        <f t="shared" si="393"/>
        <v/>
      </c>
      <c r="AA1289" s="15" t="str">
        <f t="shared" si="382"/>
        <v/>
      </c>
    </row>
    <row r="1290" spans="2:27" ht="18" x14ac:dyDescent="0.25">
      <c r="B1290" s="16"/>
      <c r="C1290" s="1018"/>
      <c r="D1290" s="1018"/>
      <c r="E1290" s="1018"/>
      <c r="F1290" s="1018"/>
      <c r="G1290" s="1018"/>
      <c r="H1290" s="1018"/>
      <c r="I1290" s="1018"/>
      <c r="J1290" s="1018"/>
      <c r="K1290" s="1018"/>
      <c r="L1290" s="1018"/>
      <c r="M1290" s="1018"/>
      <c r="N1290" s="1018"/>
      <c r="O1290" s="19"/>
      <c r="P1290" s="629">
        <f>+H1269</f>
        <v>6.0499999999999989</v>
      </c>
      <c r="Q1290" s="17"/>
      <c r="R1290" s="412"/>
      <c r="S1290" s="626"/>
      <c r="T1290" s="20"/>
      <c r="U1290" s="20"/>
      <c r="V1290" s="430"/>
      <c r="W1290" s="14" t="str">
        <f t="shared" si="390"/>
        <v/>
      </c>
      <c r="X1290" s="14" t="str">
        <f t="shared" si="391"/>
        <v/>
      </c>
      <c r="Y1290" s="14" t="str">
        <f t="shared" si="392"/>
        <v/>
      </c>
      <c r="Z1290" s="14" t="str">
        <f t="shared" si="393"/>
        <v/>
      </c>
      <c r="AA1290" s="15" t="str">
        <f t="shared" si="382"/>
        <v/>
      </c>
    </row>
    <row r="1291" spans="2:27" ht="18" x14ac:dyDescent="0.25">
      <c r="B1291" s="16"/>
      <c r="C1291" s="1018"/>
      <c r="D1291" s="1018"/>
      <c r="E1291" s="1018"/>
      <c r="F1291" s="1018"/>
      <c r="G1291" s="1018"/>
      <c r="H1291" s="1018"/>
      <c r="I1291" s="1018"/>
      <c r="J1291" s="1018"/>
      <c r="K1291" s="1018"/>
      <c r="L1291" s="1018"/>
      <c r="M1291" s="1018"/>
      <c r="N1291" s="1018"/>
      <c r="O1291" s="19"/>
      <c r="P1291" s="629">
        <f>+H1269</f>
        <v>6.0499999999999989</v>
      </c>
      <c r="Q1291" s="17"/>
      <c r="R1291" s="21"/>
      <c r="S1291" s="626"/>
      <c r="T1291" s="20"/>
      <c r="U1291" s="20"/>
      <c r="V1291" s="430"/>
      <c r="W1291" s="14" t="str">
        <f t="shared" si="390"/>
        <v/>
      </c>
      <c r="X1291" s="14" t="str">
        <f t="shared" si="391"/>
        <v/>
      </c>
      <c r="Y1291" s="14" t="str">
        <f t="shared" si="392"/>
        <v/>
      </c>
      <c r="Z1291" s="14" t="str">
        <f t="shared" si="393"/>
        <v/>
      </c>
      <c r="AA1291" s="15" t="str">
        <f t="shared" si="382"/>
        <v/>
      </c>
    </row>
    <row r="1292" spans="2:27" ht="18" x14ac:dyDescent="0.25">
      <c r="B1292" s="16"/>
      <c r="C1292" s="1018"/>
      <c r="D1292" s="1018"/>
      <c r="E1292" s="1018"/>
      <c r="F1292" s="1018"/>
      <c r="G1292" s="1018"/>
      <c r="H1292" s="1018"/>
      <c r="I1292" s="1018"/>
      <c r="J1292" s="1018"/>
      <c r="K1292" s="1018"/>
      <c r="L1292" s="1018"/>
      <c r="M1292" s="1018"/>
      <c r="N1292" s="1018"/>
      <c r="O1292" s="19"/>
      <c r="P1292" s="629">
        <f>+H1269</f>
        <v>6.0499999999999989</v>
      </c>
      <c r="Q1292" s="17"/>
      <c r="R1292" s="26"/>
      <c r="S1292" s="626"/>
      <c r="T1292" s="20"/>
      <c r="U1292" s="20"/>
      <c r="V1292" s="430"/>
      <c r="W1292" s="14" t="str">
        <f t="shared" si="390"/>
        <v/>
      </c>
      <c r="X1292" s="14" t="str">
        <f t="shared" si="391"/>
        <v/>
      </c>
      <c r="Y1292" s="14" t="str">
        <f t="shared" si="392"/>
        <v/>
      </c>
      <c r="Z1292" s="14" t="str">
        <f t="shared" si="393"/>
        <v/>
      </c>
      <c r="AA1292" s="15" t="str">
        <f t="shared" si="382"/>
        <v/>
      </c>
    </row>
    <row r="1293" spans="2:27" ht="18" x14ac:dyDescent="0.25">
      <c r="B1293" s="16"/>
      <c r="C1293" s="1018"/>
      <c r="D1293" s="1018"/>
      <c r="E1293" s="1018"/>
      <c r="F1293" s="1018"/>
      <c r="G1293" s="1018"/>
      <c r="H1293" s="1018"/>
      <c r="I1293" s="1018"/>
      <c r="J1293" s="1018"/>
      <c r="K1293" s="1018"/>
      <c r="L1293" s="1018"/>
      <c r="M1293" s="1018"/>
      <c r="N1293" s="1018"/>
      <c r="O1293" s="19"/>
      <c r="P1293" s="629">
        <f>+H1269</f>
        <v>6.0499999999999989</v>
      </c>
      <c r="Q1293" s="17"/>
      <c r="R1293" s="26"/>
      <c r="S1293" s="626"/>
      <c r="T1293" s="20"/>
      <c r="U1293" s="20"/>
      <c r="V1293" s="430"/>
      <c r="W1293" s="14" t="str">
        <f t="shared" si="390"/>
        <v/>
      </c>
      <c r="X1293" s="14" t="str">
        <f t="shared" si="391"/>
        <v/>
      </c>
      <c r="Y1293" s="14" t="str">
        <f t="shared" si="392"/>
        <v/>
      </c>
      <c r="Z1293" s="14" t="str">
        <f t="shared" si="393"/>
        <v/>
      </c>
      <c r="AA1293" s="15" t="str">
        <f t="shared" si="382"/>
        <v/>
      </c>
    </row>
    <row r="1294" spans="2:27" ht="18.75" thickBot="1" x14ac:dyDescent="0.3">
      <c r="B1294" s="27"/>
      <c r="C1294" s="1019"/>
      <c r="D1294" s="1019"/>
      <c r="E1294" s="1019"/>
      <c r="F1294" s="1019"/>
      <c r="G1294" s="1019"/>
      <c r="H1294" s="1019"/>
      <c r="I1294" s="1019"/>
      <c r="J1294" s="1019"/>
      <c r="K1294" s="1019"/>
      <c r="L1294" s="1019"/>
      <c r="M1294" s="1019"/>
      <c r="N1294" s="1019"/>
      <c r="O1294" s="30"/>
      <c r="P1294" s="629">
        <f>+H1269</f>
        <v>6.0499999999999989</v>
      </c>
      <c r="Q1294" s="17"/>
      <c r="R1294" s="630"/>
      <c r="S1294" s="636"/>
      <c r="T1294" s="33"/>
      <c r="U1294" s="33"/>
      <c r="V1294" s="631"/>
      <c r="W1294" s="34" t="str">
        <f t="shared" si="390"/>
        <v/>
      </c>
      <c r="X1294" s="34" t="str">
        <f t="shared" si="391"/>
        <v/>
      </c>
      <c r="Y1294" s="14" t="str">
        <f t="shared" si="392"/>
        <v/>
      </c>
      <c r="Z1294" s="14" t="str">
        <f t="shared" si="393"/>
        <v/>
      </c>
      <c r="AA1294" s="15" t="str">
        <f t="shared" si="382"/>
        <v/>
      </c>
    </row>
    <row r="1295" spans="2:27" ht="18.75" thickBot="1" x14ac:dyDescent="0.3">
      <c r="B1295" s="786"/>
      <c r="C1295" s="787"/>
      <c r="D1295" s="787"/>
      <c r="E1295" s="787"/>
      <c r="F1295" s="787"/>
      <c r="G1295" s="787"/>
      <c r="H1295" s="787"/>
      <c r="I1295" s="787"/>
      <c r="J1295" s="787"/>
      <c r="K1295" s="787"/>
      <c r="L1295" s="787"/>
      <c r="M1295" s="787"/>
      <c r="N1295" s="787"/>
      <c r="O1295" s="787"/>
      <c r="P1295" s="428"/>
      <c r="Q1295" s="629">
        <f>+H1269</f>
        <v>6.0499999999999989</v>
      </c>
      <c r="R1295" s="1024" t="s">
        <v>58</v>
      </c>
      <c r="S1295" s="1025"/>
      <c r="T1295" s="1027"/>
      <c r="U1295" s="1024" t="s">
        <v>53</v>
      </c>
      <c r="V1295" s="1027"/>
      <c r="W1295" s="1027"/>
      <c r="X1295" s="1026"/>
      <c r="Y1295" s="36"/>
      <c r="Z1295" s="37"/>
      <c r="AA1295" s="38">
        <f>SUM(Z1272:Z1294)</f>
        <v>7.65</v>
      </c>
    </row>
    <row r="1296" spans="2:27" ht="17.25" thickBot="1" x14ac:dyDescent="0.3">
      <c r="B1296" s="792" t="s">
        <v>59</v>
      </c>
      <c r="C1296" s="793"/>
      <c r="D1296" s="793"/>
      <c r="E1296" s="793"/>
      <c r="F1296" s="793"/>
      <c r="G1296" s="793"/>
      <c r="H1296" s="793"/>
      <c r="I1296" s="794"/>
      <c r="J1296" s="792" t="s">
        <v>60</v>
      </c>
      <c r="K1296" s="793"/>
      <c r="L1296" s="793"/>
      <c r="M1296" s="793"/>
      <c r="N1296" s="793"/>
      <c r="O1296" s="793"/>
      <c r="P1296" s="793"/>
      <c r="Q1296" s="793"/>
      <c r="R1296" s="794"/>
      <c r="S1296" s="634"/>
      <c r="T1296" s="39"/>
      <c r="U1296" s="40"/>
      <c r="V1296" s="40"/>
      <c r="W1296" s="40"/>
      <c r="X1296" s="40"/>
      <c r="Y1296" s="40"/>
      <c r="Z1296" s="40"/>
      <c r="AA1296" s="41"/>
    </row>
    <row r="1297" spans="2:27" ht="21" thickBot="1" x14ac:dyDescent="0.3">
      <c r="B1297" s="795"/>
      <c r="C1297" s="787"/>
      <c r="D1297" s="787"/>
      <c r="E1297" s="787"/>
      <c r="F1297" s="787"/>
      <c r="G1297" s="787"/>
      <c r="H1297" s="787"/>
      <c r="I1297" s="796"/>
      <c r="J1297" s="795"/>
      <c r="K1297" s="787"/>
      <c r="L1297" s="787"/>
      <c r="M1297" s="787"/>
      <c r="N1297" s="787"/>
      <c r="O1297" s="787"/>
      <c r="P1297" s="787"/>
      <c r="Q1297" s="787"/>
      <c r="R1297" s="796"/>
      <c r="S1297" s="635"/>
      <c r="T1297" s="797" t="s">
        <v>61</v>
      </c>
      <c r="U1297" s="798"/>
      <c r="V1297" s="798"/>
      <c r="W1297" s="798"/>
      <c r="X1297" s="798"/>
      <c r="Y1297" s="798"/>
      <c r="Z1297" s="799"/>
      <c r="AA1297" s="42">
        <f>AA1295</f>
        <v>7.65</v>
      </c>
    </row>
    <row r="1299" spans="2:27" ht="15.75" hidden="1" thickBot="1" x14ac:dyDescent="0.3"/>
    <row r="1300" spans="2:27" hidden="1" x14ac:dyDescent="0.25">
      <c r="B1300" s="800" t="e" vm="37">
        <v>#VALUE!</v>
      </c>
      <c r="C1300" s="793"/>
      <c r="D1300" s="793"/>
      <c r="E1300" s="793"/>
      <c r="F1300" s="793"/>
      <c r="G1300" s="803" t="s">
        <v>42</v>
      </c>
      <c r="H1300" s="793"/>
      <c r="I1300" s="793"/>
      <c r="J1300" s="793"/>
      <c r="K1300" s="793"/>
      <c r="L1300" s="793"/>
      <c r="M1300" s="793"/>
      <c r="N1300" s="793"/>
      <c r="O1300" s="793"/>
      <c r="P1300" s="793"/>
      <c r="Q1300" s="793"/>
      <c r="R1300" s="793"/>
      <c r="S1300" s="793"/>
      <c r="T1300" s="793"/>
      <c r="U1300" s="804" t="s">
        <v>1</v>
      </c>
      <c r="V1300" s="805"/>
      <c r="W1300" s="805"/>
      <c r="X1300" s="806"/>
      <c r="Y1300" s="807" t="s">
        <v>43</v>
      </c>
      <c r="Z1300" s="805"/>
      <c r="AA1300" s="808"/>
    </row>
    <row r="1301" spans="2:27" hidden="1" x14ac:dyDescent="0.25">
      <c r="B1301" s="801"/>
      <c r="C1301" s="802"/>
      <c r="D1301" s="802"/>
      <c r="E1301" s="802"/>
      <c r="F1301" s="802"/>
      <c r="G1301" s="801"/>
      <c r="H1301" s="802"/>
      <c r="I1301" s="802"/>
      <c r="J1301" s="802"/>
      <c r="K1301" s="802"/>
      <c r="L1301" s="802"/>
      <c r="M1301" s="802"/>
      <c r="N1301" s="802"/>
      <c r="O1301" s="802"/>
      <c r="P1301" s="802"/>
      <c r="Q1301" s="802"/>
      <c r="R1301" s="802"/>
      <c r="S1301" s="802"/>
      <c r="T1301" s="802"/>
      <c r="U1301" s="809" t="s">
        <v>3</v>
      </c>
      <c r="V1301" s="810"/>
      <c r="W1301" s="810"/>
      <c r="X1301" s="811"/>
      <c r="Y1301" s="812">
        <v>1</v>
      </c>
      <c r="Z1301" s="810"/>
      <c r="AA1301" s="813"/>
    </row>
    <row r="1302" spans="2:27" ht="15.75" hidden="1" thickBot="1" x14ac:dyDescent="0.3">
      <c r="B1302" s="795"/>
      <c r="C1302" s="787"/>
      <c r="D1302" s="787"/>
      <c r="E1302" s="787"/>
      <c r="F1302" s="787"/>
      <c r="G1302" s="795"/>
      <c r="H1302" s="787"/>
      <c r="I1302" s="787"/>
      <c r="J1302" s="787"/>
      <c r="K1302" s="787"/>
      <c r="L1302" s="787"/>
      <c r="M1302" s="787"/>
      <c r="N1302" s="787"/>
      <c r="O1302" s="787"/>
      <c r="P1302" s="787"/>
      <c r="Q1302" s="787"/>
      <c r="R1302" s="787"/>
      <c r="S1302" s="787"/>
      <c r="T1302" s="787"/>
      <c r="U1302" s="814" t="s">
        <v>4</v>
      </c>
      <c r="V1302" s="815"/>
      <c r="W1302" s="815"/>
      <c r="X1302" s="816"/>
      <c r="Y1302" s="817">
        <v>44236</v>
      </c>
      <c r="Z1302" s="818"/>
      <c r="AA1302" s="819"/>
    </row>
    <row r="1303" spans="2:27" ht="15" hidden="1" customHeight="1" x14ac:dyDescent="0.25">
      <c r="B1303" s="820" t="s">
        <v>44</v>
      </c>
      <c r="C1303" s="793"/>
      <c r="D1303" s="793"/>
      <c r="E1303" s="793"/>
      <c r="F1303" s="794"/>
      <c r="G1303"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303" s="822"/>
      <c r="I1303" s="822"/>
      <c r="J1303" s="822"/>
      <c r="K1303" s="822"/>
      <c r="L1303" s="822"/>
      <c r="M1303" s="822"/>
      <c r="N1303" s="822"/>
      <c r="O1303" s="822"/>
      <c r="P1303" s="822"/>
      <c r="Q1303" s="822"/>
      <c r="R1303" s="822"/>
      <c r="S1303" s="822"/>
      <c r="T1303" s="822"/>
      <c r="U1303" s="822"/>
      <c r="V1303" s="822"/>
      <c r="W1303" s="822"/>
      <c r="X1303" s="822"/>
      <c r="Y1303" s="822"/>
      <c r="Z1303" s="822"/>
      <c r="AA1303" s="823"/>
    </row>
    <row r="1304" spans="2:27" ht="15.75" hidden="1" customHeight="1" thickBot="1" x14ac:dyDescent="0.3">
      <c r="B1304" s="795"/>
      <c r="C1304" s="787"/>
      <c r="D1304" s="787"/>
      <c r="E1304" s="787"/>
      <c r="F1304" s="796"/>
      <c r="G1304" s="824"/>
      <c r="H1304" s="825"/>
      <c r="I1304" s="825"/>
      <c r="J1304" s="825"/>
      <c r="K1304" s="825"/>
      <c r="L1304" s="825"/>
      <c r="M1304" s="825"/>
      <c r="N1304" s="825"/>
      <c r="O1304" s="825"/>
      <c r="P1304" s="825"/>
      <c r="Q1304" s="825"/>
      <c r="R1304" s="825"/>
      <c r="S1304" s="825"/>
      <c r="T1304" s="825"/>
      <c r="U1304" s="825"/>
      <c r="V1304" s="825"/>
      <c r="W1304" s="825"/>
      <c r="X1304" s="825"/>
      <c r="Y1304" s="825"/>
      <c r="Z1304" s="825"/>
      <c r="AA1304" s="826"/>
    </row>
    <row r="1305" spans="2:27" ht="18.75" hidden="1" thickBot="1" x14ac:dyDescent="0.3">
      <c r="B1305" s="827" t="s">
        <v>46</v>
      </c>
      <c r="C1305" s="798"/>
      <c r="D1305" s="798"/>
      <c r="E1305" s="798"/>
      <c r="F1305" s="798"/>
      <c r="G1305" s="798"/>
      <c r="H1305" s="822" t="s">
        <v>47</v>
      </c>
      <c r="I1305" s="793"/>
      <c r="J1305" s="828"/>
      <c r="K1305" s="798"/>
      <c r="L1305" s="798"/>
      <c r="M1305" s="798"/>
      <c r="N1305" s="798"/>
      <c r="O1305" s="798"/>
      <c r="P1305" s="622"/>
      <c r="Q1305" s="622"/>
      <c r="R1305" s="828" t="s">
        <v>48</v>
      </c>
      <c r="S1305" s="828"/>
      <c r="T1305" s="798"/>
      <c r="U1305" s="798"/>
      <c r="V1305" s="798"/>
      <c r="W1305" s="798"/>
      <c r="X1305" s="798"/>
      <c r="Y1305" s="798"/>
      <c r="Z1305" s="798"/>
      <c r="AA1305" s="799"/>
    </row>
    <row r="1306" spans="2:27" ht="83.25" hidden="1" customHeight="1" thickBot="1" x14ac:dyDescent="0.3">
      <c r="B1306" s="829">
        <f>PRESUPUESTO!$B$47</f>
        <v>6</v>
      </c>
      <c r="C1306" s="793"/>
      <c r="D1306" s="793"/>
      <c r="E1306" s="793"/>
      <c r="F1306" s="793"/>
      <c r="G1306" s="793"/>
      <c r="H1306" s="830">
        <f>PRESUPUESTO!B53</f>
        <v>6.0599999999999987</v>
      </c>
      <c r="I1306" s="831"/>
      <c r="J1306" s="832" t="str">
        <f>PRESUPUESTO!$F$47</f>
        <v>CARPINTERIA EN MADERA Y METALICA</v>
      </c>
      <c r="K1306" s="798"/>
      <c r="L1306" s="798"/>
      <c r="M1306" s="798"/>
      <c r="N1306" s="798"/>
      <c r="O1306" s="799"/>
      <c r="P1306" s="621"/>
      <c r="Q1306" s="621"/>
      <c r="R1306" s="833" t="str">
        <f>PRESUPUESTO!F53</f>
        <v>SUMINISTRO E INSTALACION DE ESCALERA EN ESTRUCTURA METÁLICA, HUELLAS EN ACERO INOXIDABLE CON ACABADO LAGRIMADO DE 2MM, INCLUYE LIMPIEZA DE SUPERFICIE SSPC-SP 03, ANTICORROSIVO Y PINTURA EN POLIURETANO ESQUEMA DE e=6mils y e=6mils RESPECTIVAMENTE. Incluye todos los elementos de soporte y anclaje, como platinas y pernos.</v>
      </c>
      <c r="S1306" s="1020"/>
      <c r="T1306" s="793"/>
      <c r="U1306" s="793"/>
      <c r="V1306" s="793"/>
      <c r="W1306" s="793"/>
      <c r="X1306" s="793"/>
      <c r="Y1306" s="793"/>
      <c r="Z1306" s="793"/>
      <c r="AA1306" s="794"/>
    </row>
    <row r="1307" spans="2:27" ht="18.75" hidden="1" customHeight="1" thickBot="1" x14ac:dyDescent="0.3">
      <c r="B1307" s="821" t="s">
        <v>49</v>
      </c>
      <c r="C1307" s="834"/>
      <c r="D1307" s="834"/>
      <c r="E1307" s="834"/>
      <c r="F1307" s="834"/>
      <c r="G1307" s="834"/>
      <c r="H1307" s="835"/>
      <c r="I1307" s="835"/>
      <c r="J1307" s="834"/>
      <c r="K1307" s="834"/>
      <c r="L1307" s="834"/>
      <c r="M1307" s="834"/>
      <c r="N1307" s="834"/>
      <c r="O1307" s="834"/>
      <c r="P1307" s="623"/>
      <c r="Q1307" s="623"/>
      <c r="R1307" s="837" t="s">
        <v>50</v>
      </c>
      <c r="S1307" s="1030" t="s">
        <v>532</v>
      </c>
      <c r="T1307" s="839" t="s">
        <v>51</v>
      </c>
      <c r="U1307" s="840"/>
      <c r="V1307" s="841"/>
      <c r="W1307" s="842" t="s">
        <v>20</v>
      </c>
      <c r="X1307" s="844" t="s">
        <v>52</v>
      </c>
      <c r="Y1307" s="846" t="s">
        <v>53</v>
      </c>
      <c r="Z1307" s="847"/>
      <c r="AA1307" s="848"/>
    </row>
    <row r="1308" spans="2:27" ht="26.25" hidden="1" thickBot="1" x14ac:dyDescent="0.3">
      <c r="B1308" s="836"/>
      <c r="C1308" s="835"/>
      <c r="D1308" s="835"/>
      <c r="E1308" s="835"/>
      <c r="F1308" s="835"/>
      <c r="G1308" s="835"/>
      <c r="H1308" s="835"/>
      <c r="I1308" s="835"/>
      <c r="J1308" s="835"/>
      <c r="K1308" s="835"/>
      <c r="L1308" s="835"/>
      <c r="M1308" s="835"/>
      <c r="N1308" s="835"/>
      <c r="O1308" s="835"/>
      <c r="P1308" s="623"/>
      <c r="Q1308" s="623"/>
      <c r="R1308" s="838"/>
      <c r="S1308" s="1031"/>
      <c r="T1308" s="4" t="s">
        <v>54</v>
      </c>
      <c r="U1308" s="5" t="s">
        <v>55</v>
      </c>
      <c r="V1308" s="6" t="s">
        <v>56</v>
      </c>
      <c r="W1308" s="843"/>
      <c r="X1308" s="845"/>
      <c r="Y1308" s="7" t="s">
        <v>57</v>
      </c>
      <c r="Z1308" s="8" t="s">
        <v>21</v>
      </c>
      <c r="AA1308" s="9" t="s">
        <v>22</v>
      </c>
    </row>
    <row r="1309" spans="2:27" ht="18" hidden="1" x14ac:dyDescent="0.25">
      <c r="B1309" s="10"/>
      <c r="C1309" s="11"/>
      <c r="D1309" s="11"/>
      <c r="E1309" s="11"/>
      <c r="F1309" s="11"/>
      <c r="G1309" s="11"/>
      <c r="H1309" s="11"/>
      <c r="I1309" s="11"/>
      <c r="J1309" s="11"/>
      <c r="K1309" s="11"/>
      <c r="L1309" s="11"/>
      <c r="M1309" s="11"/>
      <c r="N1309" s="11"/>
      <c r="O1309" s="12"/>
      <c r="P1309" s="629">
        <f>+H1306</f>
        <v>6.0599999999999987</v>
      </c>
      <c r="Q1309" s="17"/>
      <c r="R1309" s="412" t="s">
        <v>356</v>
      </c>
      <c r="S1309" s="625"/>
      <c r="T1309" s="14"/>
      <c r="U1309" s="14"/>
      <c r="V1309" s="14"/>
      <c r="W1309" s="14" t="str">
        <f>IF(COUNT(T1309:V1309)=1,"m",IF(COUNT(T1309:V1309)=2,"m2",IF(COUNT(T1309:V1309)=3,"m3","")))</f>
        <v/>
      </c>
      <c r="X1309" s="14" t="str">
        <f>IF(S1309="","",1)</f>
        <v/>
      </c>
      <c r="Y1309" s="14" t="str">
        <f>IFERROR(IF(COUNT(T1309:V1309)=1,PRODUCT(T1309:V1309)*X1309,""),"")</f>
        <v/>
      </c>
      <c r="Z1309" s="14" t="str">
        <f>IFERROR(IF(COUNT(T1309:V1309)=2,PRODUCT(T1309:V1309)*X1309,""),"")</f>
        <v/>
      </c>
      <c r="AA1309" s="15" t="str">
        <f>IFERROR(IF(COUNT(T1309:V1309)=3,PRODUCT(T1309:V1309)*X1309,""),"")</f>
        <v/>
      </c>
    </row>
    <row r="1310" spans="2:27" ht="18" hidden="1" x14ac:dyDescent="0.25">
      <c r="B1310" s="16"/>
      <c r="C1310" s="17"/>
      <c r="D1310" s="17"/>
      <c r="E1310" s="17"/>
      <c r="F1310" s="18"/>
      <c r="G1310" s="18"/>
      <c r="H1310" s="18"/>
      <c r="I1310" s="18"/>
      <c r="J1310" s="18"/>
      <c r="K1310" s="18"/>
      <c r="L1310" s="17"/>
      <c r="M1310" s="17"/>
      <c r="N1310" s="17"/>
      <c r="O1310" s="19"/>
      <c r="P1310" s="629">
        <f>+H1306</f>
        <v>6.0599999999999987</v>
      </c>
      <c r="Q1310" s="17"/>
      <c r="R1310" s="412"/>
      <c r="S1310" s="625"/>
      <c r="T1310" s="20"/>
      <c r="U1310" s="20"/>
      <c r="V1310" s="430"/>
      <c r="W1310" s="14" t="str">
        <f t="shared" ref="W1310:W1312" si="394">IF(COUNT(T1310:V1310)=1,"m",IF(COUNT(T1310:V1310)=2,"m2",IF(COUNT(T1310:V1310)=3,"m3","")))</f>
        <v/>
      </c>
      <c r="X1310" s="14" t="str">
        <f t="shared" ref="X1310:X1312" si="395">IF(S1310="","",1)</f>
        <v/>
      </c>
      <c r="Y1310" s="14" t="str">
        <f t="shared" ref="Y1310:Y1312" si="396">IFERROR(IF(COUNT(T1310:V1310)=1,PRODUCT(T1310:V1310)*X1310,""),"")</f>
        <v/>
      </c>
      <c r="Z1310" s="14" t="str">
        <f t="shared" ref="Z1310:Z1312" si="397">IFERROR(IF(COUNT(T1310:V1310)=2,PRODUCT(T1310:V1310)*X1310,""),"")</f>
        <v/>
      </c>
      <c r="AA1310" s="15" t="str">
        <f t="shared" ref="AA1310:AA1331" si="398">IFERROR(IF(COUNT(T1310:V1310)=3,PRODUCT(T1310:V1310)*X1310,""),"")</f>
        <v/>
      </c>
    </row>
    <row r="1311" spans="2:27" ht="18" hidden="1" x14ac:dyDescent="0.25">
      <c r="B1311" s="16"/>
      <c r="C1311" s="17"/>
      <c r="D1311" s="17"/>
      <c r="E1311" s="17"/>
      <c r="F1311" s="18"/>
      <c r="G1311" s="18"/>
      <c r="H1311" s="18"/>
      <c r="I1311" s="18"/>
      <c r="J1311" s="18"/>
      <c r="K1311" s="18"/>
      <c r="L1311" s="17"/>
      <c r="M1311" s="17"/>
      <c r="N1311" s="17"/>
      <c r="O1311" s="19"/>
      <c r="P1311" s="629">
        <f>+H1306</f>
        <v>6.0599999999999987</v>
      </c>
      <c r="Q1311" s="17"/>
      <c r="R1311" s="412"/>
      <c r="S1311" s="625"/>
      <c r="T1311" s="20"/>
      <c r="U1311" s="20"/>
      <c r="V1311" s="430"/>
      <c r="W1311" s="14" t="str">
        <f t="shared" si="394"/>
        <v/>
      </c>
      <c r="X1311" s="14" t="str">
        <f t="shared" si="395"/>
        <v/>
      </c>
      <c r="Y1311" s="14" t="str">
        <f t="shared" si="396"/>
        <v/>
      </c>
      <c r="Z1311" s="14" t="str">
        <f t="shared" si="397"/>
        <v/>
      </c>
      <c r="AA1311" s="15" t="str">
        <f t="shared" si="398"/>
        <v/>
      </c>
    </row>
    <row r="1312" spans="2:27" ht="18" hidden="1" x14ac:dyDescent="0.25">
      <c r="B1312" s="16"/>
      <c r="C1312" s="17"/>
      <c r="D1312" s="17"/>
      <c r="E1312" s="17"/>
      <c r="F1312" s="18"/>
      <c r="G1312" s="18"/>
      <c r="H1312" s="18"/>
      <c r="I1312" s="18"/>
      <c r="J1312" s="18"/>
      <c r="K1312" s="18"/>
      <c r="L1312" s="17"/>
      <c r="M1312" s="17"/>
      <c r="N1312" s="17"/>
      <c r="O1312" s="19"/>
      <c r="P1312" s="629">
        <f>+H1306</f>
        <v>6.0599999999999987</v>
      </c>
      <c r="Q1312" s="17"/>
      <c r="R1312" s="412"/>
      <c r="S1312" s="626"/>
      <c r="T1312" s="20"/>
      <c r="U1312" s="20"/>
      <c r="V1312" s="430"/>
      <c r="W1312" s="14" t="str">
        <f t="shared" si="394"/>
        <v/>
      </c>
      <c r="X1312" s="14" t="str">
        <f t="shared" si="395"/>
        <v/>
      </c>
      <c r="Y1312" s="14" t="str">
        <f t="shared" si="396"/>
        <v/>
      </c>
      <c r="Z1312" s="14" t="str">
        <f t="shared" si="397"/>
        <v/>
      </c>
      <c r="AA1312" s="15" t="str">
        <f t="shared" si="398"/>
        <v/>
      </c>
    </row>
    <row r="1313" spans="2:27" ht="18" hidden="1" x14ac:dyDescent="0.25">
      <c r="B1313" s="16"/>
      <c r="D1313" s="17"/>
      <c r="E1313" s="17"/>
      <c r="F1313" s="18"/>
      <c r="G1313" s="18"/>
      <c r="H1313" s="18"/>
      <c r="J1313" s="18"/>
      <c r="K1313" s="18"/>
      <c r="L1313" s="17"/>
      <c r="M1313" s="17"/>
      <c r="N1313" s="17"/>
      <c r="O1313" s="19"/>
      <c r="P1313" s="629">
        <f>+H1306</f>
        <v>6.0599999999999987</v>
      </c>
      <c r="Q1313" s="17"/>
      <c r="R1313" s="412"/>
      <c r="S1313" s="625"/>
      <c r="T1313" s="20"/>
      <c r="U1313" s="20"/>
      <c r="V1313" s="430"/>
      <c r="W1313" s="14"/>
      <c r="X1313" s="14"/>
      <c r="Y1313" s="14"/>
      <c r="Z1313" s="14"/>
      <c r="AA1313" s="15" t="str">
        <f t="shared" si="398"/>
        <v/>
      </c>
    </row>
    <row r="1314" spans="2:27" ht="18" hidden="1" x14ac:dyDescent="0.25">
      <c r="B1314" s="22"/>
      <c r="C1314" s="17"/>
      <c r="D1314" s="18"/>
      <c r="E1314" s="17"/>
      <c r="F1314" s="18"/>
      <c r="G1314" s="18"/>
      <c r="H1314" s="18"/>
      <c r="I1314" s="18"/>
      <c r="J1314" s="18"/>
      <c r="K1314" s="18"/>
      <c r="L1314" s="17"/>
      <c r="M1314" s="17"/>
      <c r="N1314" s="17"/>
      <c r="O1314" s="19"/>
      <c r="P1314" s="629">
        <f>+H1306</f>
        <v>6.0599999999999987</v>
      </c>
      <c r="Q1314" s="17"/>
      <c r="R1314" s="412" t="s">
        <v>361</v>
      </c>
      <c r="S1314" s="625"/>
      <c r="T1314" s="20"/>
      <c r="U1314" s="20"/>
      <c r="V1314" s="430"/>
      <c r="W1314" s="14" t="str">
        <f t="shared" ref="W1314:W1315" si="399">IF(COUNT(T1314:V1314)=1,"m",IF(COUNT(T1314:V1314)=2,"m2",IF(COUNT(T1314:V1314)=3,"m3","")))</f>
        <v/>
      </c>
      <c r="X1314" s="14" t="str">
        <f t="shared" ref="X1314:X1320" si="400">IF(S1314="","",1)</f>
        <v/>
      </c>
      <c r="Y1314" s="14" t="str">
        <f t="shared" ref="Y1314:Y1320" si="401">IFERROR(IF(COUNT(T1314:V1314)=1,PRODUCT(T1314:V1314)*X1314,""),"")</f>
        <v/>
      </c>
      <c r="Z1314" s="14" t="str">
        <f t="shared" ref="Z1314:Z1320" si="402">IFERROR(IF(COUNT(T1314:V1314)=2,PRODUCT(T1314:V1314)*X1314,""),"")</f>
        <v/>
      </c>
      <c r="AA1314" s="15" t="str">
        <f t="shared" si="398"/>
        <v/>
      </c>
    </row>
    <row r="1315" spans="2:27" ht="18" hidden="1" x14ac:dyDescent="0.25">
      <c r="B1315" s="16"/>
      <c r="C1315" s="17"/>
      <c r="D1315" s="17"/>
      <c r="E1315" s="17"/>
      <c r="F1315" s="18"/>
      <c r="G1315" s="18"/>
      <c r="H1315" s="18"/>
      <c r="I1315" s="18"/>
      <c r="J1315" s="18"/>
      <c r="K1315" s="18"/>
      <c r="L1315" s="17"/>
      <c r="M1315" s="17"/>
      <c r="N1315" s="17"/>
      <c r="O1315" s="19"/>
      <c r="P1315" s="629">
        <f>+H1306</f>
        <v>6.0599999999999987</v>
      </c>
      <c r="Q1315" s="17"/>
      <c r="R1315" s="412"/>
      <c r="S1315" s="641"/>
      <c r="T1315" s="20"/>
      <c r="U1315" s="20"/>
      <c r="V1315" s="20"/>
      <c r="W1315" s="14" t="str">
        <f t="shared" si="399"/>
        <v/>
      </c>
      <c r="X1315" s="14" t="str">
        <f t="shared" si="400"/>
        <v/>
      </c>
      <c r="Y1315" s="14" t="str">
        <f t="shared" si="401"/>
        <v/>
      </c>
      <c r="Z1315" s="14" t="str">
        <f t="shared" si="402"/>
        <v/>
      </c>
      <c r="AA1315" s="15" t="str">
        <f t="shared" si="398"/>
        <v/>
      </c>
    </row>
    <row r="1316" spans="2:27" ht="18" hidden="1" x14ac:dyDescent="0.25">
      <c r="B1316" s="16"/>
      <c r="C1316" s="17"/>
      <c r="D1316" s="17"/>
      <c r="E1316" s="17"/>
      <c r="F1316" s="17"/>
      <c r="G1316" s="17"/>
      <c r="H1316" s="17"/>
      <c r="I1316" s="17"/>
      <c r="J1316" s="17"/>
      <c r="K1316" s="17"/>
      <c r="L1316" s="17"/>
      <c r="M1316" s="17"/>
      <c r="N1316" s="17"/>
      <c r="O1316" s="19"/>
      <c r="P1316" s="629">
        <f>+H1306</f>
        <v>6.0599999999999987</v>
      </c>
      <c r="Q1316" s="17"/>
      <c r="R1316" s="412"/>
      <c r="S1316" s="625"/>
      <c r="T1316" s="20"/>
      <c r="U1316" s="20"/>
      <c r="V1316" s="430"/>
      <c r="W1316" s="14"/>
      <c r="X1316" s="14" t="str">
        <f t="shared" si="400"/>
        <v/>
      </c>
      <c r="Y1316" s="14" t="str">
        <f t="shared" si="401"/>
        <v/>
      </c>
      <c r="Z1316" s="14" t="str">
        <f t="shared" si="402"/>
        <v/>
      </c>
      <c r="AA1316" s="15" t="str">
        <f t="shared" si="398"/>
        <v/>
      </c>
    </row>
    <row r="1317" spans="2:27" ht="18" hidden="1" x14ac:dyDescent="0.25">
      <c r="B1317" s="16"/>
      <c r="C1317" s="18"/>
      <c r="D1317" s="17"/>
      <c r="E1317" s="17"/>
      <c r="F1317" s="17"/>
      <c r="G1317" s="17"/>
      <c r="H1317" s="17"/>
      <c r="I1317" s="17"/>
      <c r="J1317" s="17"/>
      <c r="K1317" s="17"/>
      <c r="L1317" s="17"/>
      <c r="M1317" s="17"/>
      <c r="N1317" s="17"/>
      <c r="O1317" s="19"/>
      <c r="P1317" s="629">
        <f>+H1306</f>
        <v>6.0599999999999987</v>
      </c>
      <c r="Q1317" s="17"/>
      <c r="R1317" s="412"/>
      <c r="S1317" s="625"/>
      <c r="T1317" s="20"/>
      <c r="U1317" s="20"/>
      <c r="V1317" s="430"/>
      <c r="W1317" s="14"/>
      <c r="X1317" s="14" t="str">
        <f t="shared" si="400"/>
        <v/>
      </c>
      <c r="Y1317" s="14" t="str">
        <f t="shared" si="401"/>
        <v/>
      </c>
      <c r="Z1317" s="14" t="str">
        <f t="shared" si="402"/>
        <v/>
      </c>
      <c r="AA1317" s="15" t="str">
        <f t="shared" si="398"/>
        <v/>
      </c>
    </row>
    <row r="1318" spans="2:27" ht="18" hidden="1" x14ac:dyDescent="0.25">
      <c r="B1318" s="16"/>
      <c r="C1318" s="17"/>
      <c r="D1318" s="17"/>
      <c r="E1318" s="17"/>
      <c r="F1318" s="17"/>
      <c r="G1318" s="17"/>
      <c r="H1318" s="17"/>
      <c r="I1318" s="17"/>
      <c r="J1318" s="17"/>
      <c r="K1318" s="17"/>
      <c r="L1318" s="17"/>
      <c r="M1318" s="17"/>
      <c r="N1318" s="17"/>
      <c r="O1318" s="19"/>
      <c r="P1318" s="629">
        <f>+H1306</f>
        <v>6.0599999999999987</v>
      </c>
      <c r="Q1318" s="17"/>
      <c r="R1318" s="412"/>
      <c r="S1318" s="625"/>
      <c r="T1318" s="20"/>
      <c r="U1318" s="20"/>
      <c r="V1318" s="430"/>
      <c r="W1318" s="14"/>
      <c r="X1318" s="14" t="str">
        <f t="shared" si="400"/>
        <v/>
      </c>
      <c r="Y1318" s="14" t="str">
        <f t="shared" si="401"/>
        <v/>
      </c>
      <c r="Z1318" s="14" t="str">
        <f t="shared" si="402"/>
        <v/>
      </c>
      <c r="AA1318" s="15" t="str">
        <f t="shared" si="398"/>
        <v/>
      </c>
    </row>
    <row r="1319" spans="2:27" ht="18" hidden="1" x14ac:dyDescent="0.25">
      <c r="B1319" s="16"/>
      <c r="C1319" s="17"/>
      <c r="D1319" s="17"/>
      <c r="E1319" s="18"/>
      <c r="F1319" s="17"/>
      <c r="G1319" s="17"/>
      <c r="H1319" s="17"/>
      <c r="I1319" s="17"/>
      <c r="J1319" s="17"/>
      <c r="K1319" s="17"/>
      <c r="L1319" s="17"/>
      <c r="M1319" s="17"/>
      <c r="N1319" s="17"/>
      <c r="O1319" s="19"/>
      <c r="P1319" s="629">
        <f>+H1306</f>
        <v>6.0599999999999987</v>
      </c>
      <c r="Q1319" s="17"/>
      <c r="R1319" s="412"/>
      <c r="S1319" s="625"/>
      <c r="T1319" s="20"/>
      <c r="U1319" s="20"/>
      <c r="V1319" s="430"/>
      <c r="W1319" s="14"/>
      <c r="X1319" s="14" t="str">
        <f t="shared" si="400"/>
        <v/>
      </c>
      <c r="Y1319" s="14" t="str">
        <f t="shared" si="401"/>
        <v/>
      </c>
      <c r="Z1319" s="14" t="str">
        <f t="shared" si="402"/>
        <v/>
      </c>
      <c r="AA1319" s="15" t="str">
        <f t="shared" si="398"/>
        <v/>
      </c>
    </row>
    <row r="1320" spans="2:27" ht="18" hidden="1" x14ac:dyDescent="0.25">
      <c r="B1320" s="16"/>
      <c r="C1320" s="18"/>
      <c r="D1320" s="18"/>
      <c r="E1320" s="18"/>
      <c r="F1320" s="18"/>
      <c r="G1320" s="18"/>
      <c r="H1320" s="18"/>
      <c r="I1320" s="18"/>
      <c r="J1320" s="18"/>
      <c r="K1320" s="18"/>
      <c r="L1320" s="18"/>
      <c r="M1320" s="18"/>
      <c r="N1320" s="18"/>
      <c r="O1320" s="19"/>
      <c r="P1320" s="629">
        <f>+H1306</f>
        <v>6.0599999999999987</v>
      </c>
      <c r="Q1320" s="17"/>
      <c r="R1320" s="412"/>
      <c r="S1320" s="625"/>
      <c r="T1320" s="20"/>
      <c r="U1320" s="20"/>
      <c r="V1320" s="430"/>
      <c r="W1320" s="14" t="str">
        <f t="shared" ref="W1320" si="403">IF(COUNT(T1320:V1320)=1,"m",IF(COUNT(T1320:V1320)=2,"m2",IF(COUNT(T1320:V1320)=3,"m3","")))</f>
        <v/>
      </c>
      <c r="X1320" s="14" t="str">
        <f t="shared" si="400"/>
        <v/>
      </c>
      <c r="Y1320" s="14" t="str">
        <f t="shared" si="401"/>
        <v/>
      </c>
      <c r="Z1320" s="14" t="str">
        <f t="shared" si="402"/>
        <v/>
      </c>
      <c r="AA1320" s="15" t="str">
        <f t="shared" si="398"/>
        <v/>
      </c>
    </row>
    <row r="1321" spans="2:27" ht="18" hidden="1" x14ac:dyDescent="0.25">
      <c r="B1321" s="16"/>
      <c r="C1321" s="17"/>
      <c r="D1321" s="24"/>
      <c r="E1321" s="17"/>
      <c r="F1321" s="17"/>
      <c r="G1321" s="17"/>
      <c r="H1321" s="17"/>
      <c r="I1321" s="17"/>
      <c r="J1321" s="18"/>
      <c r="K1321" s="17"/>
      <c r="L1321" s="17"/>
      <c r="M1321" s="17"/>
      <c r="N1321" s="17"/>
      <c r="O1321" s="19"/>
      <c r="P1321" s="629">
        <f>+H1306</f>
        <v>6.0599999999999987</v>
      </c>
      <c r="Q1321" s="17"/>
      <c r="R1321" s="412"/>
      <c r="S1321" s="625"/>
      <c r="T1321" s="20"/>
      <c r="U1321" s="20"/>
      <c r="V1321" s="430"/>
      <c r="W1321" s="14"/>
      <c r="X1321" s="14"/>
      <c r="Y1321" s="14"/>
      <c r="Z1321" s="14"/>
      <c r="AA1321" s="15" t="str">
        <f t="shared" si="398"/>
        <v/>
      </c>
    </row>
    <row r="1322" spans="2:27" ht="18" hidden="1" x14ac:dyDescent="0.25">
      <c r="B1322" s="16"/>
      <c r="C1322" s="18"/>
      <c r="D1322" s="17"/>
      <c r="E1322" s="17"/>
      <c r="F1322" s="17"/>
      <c r="G1322" s="17"/>
      <c r="H1322" s="18"/>
      <c r="I1322" s="18"/>
      <c r="J1322" s="17"/>
      <c r="K1322" s="18"/>
      <c r="L1322" s="17"/>
      <c r="M1322" s="17"/>
      <c r="N1322" s="17"/>
      <c r="O1322" s="19"/>
      <c r="P1322" s="629">
        <f>+H1306</f>
        <v>6.0599999999999987</v>
      </c>
      <c r="Q1322" s="17"/>
      <c r="R1322" s="412" t="s">
        <v>362</v>
      </c>
      <c r="S1322" s="625"/>
      <c r="T1322" s="20"/>
      <c r="U1322" s="20"/>
      <c r="V1322" s="430"/>
      <c r="W1322" s="14" t="str">
        <f t="shared" ref="W1322:W1331" si="404">IF(COUNT(T1322:V1322)=1,"m",IF(COUNT(T1322:V1322)=2,"m2",IF(COUNT(T1322:V1322)=3,"m3","")))</f>
        <v/>
      </c>
      <c r="X1322" s="14" t="str">
        <f t="shared" ref="X1322:X1331" si="405">IF(S1322="","",1)</f>
        <v/>
      </c>
      <c r="Y1322" s="14" t="str">
        <f t="shared" ref="Y1322:Y1331" si="406">IFERROR(IF(COUNT(T1322:V1322)=1,PRODUCT(T1322:V1322)*X1322,""),"")</f>
        <v/>
      </c>
      <c r="Z1322" s="14" t="str">
        <f t="shared" ref="Z1322:Z1331" si="407">IFERROR(IF(COUNT(T1322:V1322)=2,PRODUCT(T1322:V1322)*X1322,""),"")</f>
        <v/>
      </c>
      <c r="AA1322" s="15" t="str">
        <f t="shared" si="398"/>
        <v/>
      </c>
    </row>
    <row r="1323" spans="2:27" ht="18" hidden="1" x14ac:dyDescent="0.25">
      <c r="B1323" s="16"/>
      <c r="C1323" s="17"/>
      <c r="D1323" s="17"/>
      <c r="E1323" s="17"/>
      <c r="F1323" s="17"/>
      <c r="G1323" s="17"/>
      <c r="H1323" s="17"/>
      <c r="I1323" s="17"/>
      <c r="J1323" s="17"/>
      <c r="K1323" s="17"/>
      <c r="L1323" s="17"/>
      <c r="M1323" s="17"/>
      <c r="N1323" s="17"/>
      <c r="O1323" s="19"/>
      <c r="P1323" s="629">
        <f>+H1306</f>
        <v>6.0599999999999987</v>
      </c>
      <c r="Q1323" s="17"/>
      <c r="R1323" s="412"/>
      <c r="S1323" s="626"/>
      <c r="T1323" s="20"/>
      <c r="U1323" s="20"/>
      <c r="V1323" s="430"/>
      <c r="W1323" s="14" t="str">
        <f t="shared" si="404"/>
        <v/>
      </c>
      <c r="X1323" s="14" t="str">
        <f t="shared" si="405"/>
        <v/>
      </c>
      <c r="Y1323" s="14" t="str">
        <f t="shared" si="406"/>
        <v/>
      </c>
      <c r="Z1323" s="14" t="str">
        <f t="shared" si="407"/>
        <v/>
      </c>
      <c r="AA1323" s="15" t="str">
        <f t="shared" si="398"/>
        <v/>
      </c>
    </row>
    <row r="1324" spans="2:27" ht="18" hidden="1" x14ac:dyDescent="0.25">
      <c r="B1324" s="16"/>
      <c r="C1324" s="17"/>
      <c r="D1324" s="17"/>
      <c r="E1324" s="17"/>
      <c r="F1324" s="17"/>
      <c r="G1324" s="17"/>
      <c r="H1324" s="17"/>
      <c r="I1324" s="17"/>
      <c r="J1324" s="17"/>
      <c r="K1324" s="17"/>
      <c r="L1324" s="17"/>
      <c r="M1324" s="17"/>
      <c r="N1324" s="17"/>
      <c r="O1324" s="19"/>
      <c r="P1324" s="629">
        <f>+H1306</f>
        <v>6.0599999999999987</v>
      </c>
      <c r="Q1324" s="17"/>
      <c r="R1324" s="412"/>
      <c r="S1324" s="626"/>
      <c r="T1324" s="20"/>
      <c r="U1324" s="20"/>
      <c r="V1324" s="430"/>
      <c r="W1324" s="14" t="str">
        <f t="shared" si="404"/>
        <v/>
      </c>
      <c r="X1324" s="14" t="str">
        <f t="shared" si="405"/>
        <v/>
      </c>
      <c r="Y1324" s="14" t="str">
        <f t="shared" si="406"/>
        <v/>
      </c>
      <c r="Z1324" s="14" t="str">
        <f t="shared" si="407"/>
        <v/>
      </c>
      <c r="AA1324" s="15" t="str">
        <f t="shared" si="398"/>
        <v/>
      </c>
    </row>
    <row r="1325" spans="2:27" ht="18" hidden="1" x14ac:dyDescent="0.25">
      <c r="B1325" s="16"/>
      <c r="D1325" s="17"/>
      <c r="E1325" s="17"/>
      <c r="F1325" s="17"/>
      <c r="G1325" s="17"/>
      <c r="H1325" s="17"/>
      <c r="I1325" s="17"/>
      <c r="J1325" s="17"/>
      <c r="K1325" s="17"/>
      <c r="L1325" s="17"/>
      <c r="M1325" s="17"/>
      <c r="N1325" s="17"/>
      <c r="O1325" s="19"/>
      <c r="P1325" s="629">
        <f>+H1306</f>
        <v>6.0599999999999987</v>
      </c>
      <c r="Q1325" s="17"/>
      <c r="R1325" s="412"/>
      <c r="S1325" s="626"/>
      <c r="T1325" s="20"/>
      <c r="U1325" s="20"/>
      <c r="V1325" s="20"/>
      <c r="W1325" s="14" t="str">
        <f t="shared" si="404"/>
        <v/>
      </c>
      <c r="X1325" s="14" t="str">
        <f t="shared" si="405"/>
        <v/>
      </c>
      <c r="Y1325" s="14" t="str">
        <f t="shared" si="406"/>
        <v/>
      </c>
      <c r="Z1325" s="14" t="str">
        <f t="shared" si="407"/>
        <v/>
      </c>
      <c r="AA1325" s="15" t="str">
        <f t="shared" si="398"/>
        <v/>
      </c>
    </row>
    <row r="1326" spans="2:27" ht="18" hidden="1" x14ac:dyDescent="0.25">
      <c r="B1326" s="16"/>
      <c r="C1326" s="17"/>
      <c r="D1326" s="17"/>
      <c r="E1326" s="17"/>
      <c r="F1326" s="17"/>
      <c r="G1326" s="17"/>
      <c r="H1326" s="17"/>
      <c r="I1326" s="17"/>
      <c r="J1326" s="17"/>
      <c r="K1326" s="17"/>
      <c r="L1326" s="17"/>
      <c r="M1326" s="17"/>
      <c r="N1326" s="17"/>
      <c r="O1326" s="19"/>
      <c r="P1326" s="629">
        <f>+H1306</f>
        <v>6.0599999999999987</v>
      </c>
      <c r="Q1326" s="17"/>
      <c r="R1326" s="412"/>
      <c r="S1326" s="626"/>
      <c r="T1326" s="20"/>
      <c r="U1326" s="20"/>
      <c r="V1326" s="430"/>
      <c r="W1326" s="14" t="str">
        <f t="shared" si="404"/>
        <v/>
      </c>
      <c r="X1326" s="14" t="str">
        <f t="shared" si="405"/>
        <v/>
      </c>
      <c r="Y1326" s="14" t="str">
        <f t="shared" si="406"/>
        <v/>
      </c>
      <c r="Z1326" s="14" t="str">
        <f t="shared" si="407"/>
        <v/>
      </c>
      <c r="AA1326" s="15" t="str">
        <f t="shared" si="398"/>
        <v/>
      </c>
    </row>
    <row r="1327" spans="2:27" ht="18" hidden="1" x14ac:dyDescent="0.25">
      <c r="B1327" s="16"/>
      <c r="C1327" s="17"/>
      <c r="D1327" s="17"/>
      <c r="E1327" s="17"/>
      <c r="F1327" s="17"/>
      <c r="G1327" s="17"/>
      <c r="H1327" s="17"/>
      <c r="I1327" s="17"/>
      <c r="J1327" s="17"/>
      <c r="K1327" s="17"/>
      <c r="L1327" s="17"/>
      <c r="M1327" s="17"/>
      <c r="N1327" s="17"/>
      <c r="O1327" s="19"/>
      <c r="P1327" s="629">
        <f>+H1306</f>
        <v>6.0599999999999987</v>
      </c>
      <c r="Q1327" s="17"/>
      <c r="R1327" s="412"/>
      <c r="S1327" s="626"/>
      <c r="T1327" s="20"/>
      <c r="U1327" s="20"/>
      <c r="V1327" s="430"/>
      <c r="W1327" s="14" t="str">
        <f t="shared" si="404"/>
        <v/>
      </c>
      <c r="X1327" s="14" t="str">
        <f t="shared" si="405"/>
        <v/>
      </c>
      <c r="Y1327" s="14" t="str">
        <f t="shared" si="406"/>
        <v/>
      </c>
      <c r="Z1327" s="14" t="str">
        <f t="shared" si="407"/>
        <v/>
      </c>
      <c r="AA1327" s="15" t="str">
        <f t="shared" si="398"/>
        <v/>
      </c>
    </row>
    <row r="1328" spans="2:27" ht="18" hidden="1" x14ac:dyDescent="0.25">
      <c r="B1328" s="16"/>
      <c r="C1328" s="17"/>
      <c r="D1328" s="17"/>
      <c r="E1328" s="17"/>
      <c r="F1328" s="17"/>
      <c r="G1328" s="17"/>
      <c r="H1328" s="17"/>
      <c r="I1328" s="17"/>
      <c r="J1328" s="17"/>
      <c r="K1328" s="17"/>
      <c r="L1328" s="17"/>
      <c r="M1328" s="17"/>
      <c r="N1328" s="17"/>
      <c r="O1328" s="19"/>
      <c r="P1328" s="629">
        <f>+H1306</f>
        <v>6.0599999999999987</v>
      </c>
      <c r="Q1328" s="17"/>
      <c r="R1328" s="21"/>
      <c r="S1328" s="626"/>
      <c r="T1328" s="20"/>
      <c r="U1328" s="20"/>
      <c r="V1328" s="430"/>
      <c r="W1328" s="14" t="str">
        <f t="shared" si="404"/>
        <v/>
      </c>
      <c r="X1328" s="14" t="str">
        <f t="shared" si="405"/>
        <v/>
      </c>
      <c r="Y1328" s="14" t="str">
        <f t="shared" si="406"/>
        <v/>
      </c>
      <c r="Z1328" s="14" t="str">
        <f t="shared" si="407"/>
        <v/>
      </c>
      <c r="AA1328" s="15" t="str">
        <f t="shared" si="398"/>
        <v/>
      </c>
    </row>
    <row r="1329" spans="2:27" ht="18" hidden="1" x14ac:dyDescent="0.25">
      <c r="B1329" s="16"/>
      <c r="C1329" s="17"/>
      <c r="D1329" s="17"/>
      <c r="E1329" s="17"/>
      <c r="F1329" s="17"/>
      <c r="G1329" s="17"/>
      <c r="H1329" s="17"/>
      <c r="I1329" s="17"/>
      <c r="J1329" s="17"/>
      <c r="K1329" s="17"/>
      <c r="L1329" s="17"/>
      <c r="M1329" s="17"/>
      <c r="N1329" s="17"/>
      <c r="O1329" s="19"/>
      <c r="P1329" s="629">
        <f>+H1306</f>
        <v>6.0599999999999987</v>
      </c>
      <c r="Q1329" s="17"/>
      <c r="R1329" s="26"/>
      <c r="S1329" s="626"/>
      <c r="T1329" s="20"/>
      <c r="U1329" s="20"/>
      <c r="V1329" s="430"/>
      <c r="W1329" s="14" t="str">
        <f t="shared" si="404"/>
        <v/>
      </c>
      <c r="X1329" s="14" t="str">
        <f t="shared" si="405"/>
        <v/>
      </c>
      <c r="Y1329" s="14" t="str">
        <f t="shared" si="406"/>
        <v/>
      </c>
      <c r="Z1329" s="14" t="str">
        <f t="shared" si="407"/>
        <v/>
      </c>
      <c r="AA1329" s="15" t="str">
        <f t="shared" si="398"/>
        <v/>
      </c>
    </row>
    <row r="1330" spans="2:27" ht="18" hidden="1" x14ac:dyDescent="0.25">
      <c r="B1330" s="16"/>
      <c r="C1330" s="17"/>
      <c r="D1330" s="17"/>
      <c r="E1330" s="17"/>
      <c r="F1330" s="17"/>
      <c r="G1330" s="17"/>
      <c r="H1330" s="17"/>
      <c r="I1330" s="17"/>
      <c r="J1330" s="17"/>
      <c r="K1330" s="17"/>
      <c r="L1330" s="17"/>
      <c r="M1330" s="17"/>
      <c r="N1330" s="17"/>
      <c r="O1330" s="19"/>
      <c r="P1330" s="629">
        <f>+H1306</f>
        <v>6.0599999999999987</v>
      </c>
      <c r="Q1330" s="17"/>
      <c r="R1330" s="26"/>
      <c r="S1330" s="626"/>
      <c r="T1330" s="20"/>
      <c r="U1330" s="20"/>
      <c r="V1330" s="430"/>
      <c r="W1330" s="14" t="str">
        <f t="shared" si="404"/>
        <v/>
      </c>
      <c r="X1330" s="14" t="str">
        <f t="shared" si="405"/>
        <v/>
      </c>
      <c r="Y1330" s="14" t="str">
        <f t="shared" si="406"/>
        <v/>
      </c>
      <c r="Z1330" s="14" t="str">
        <f t="shared" si="407"/>
        <v/>
      </c>
      <c r="AA1330" s="15" t="str">
        <f t="shared" si="398"/>
        <v/>
      </c>
    </row>
    <row r="1331" spans="2:27" ht="18.75" hidden="1" thickBot="1" x14ac:dyDescent="0.3">
      <c r="B1331" s="27"/>
      <c r="C1331" s="28"/>
      <c r="D1331" s="29"/>
      <c r="E1331" s="28"/>
      <c r="F1331" s="29"/>
      <c r="G1331" s="29"/>
      <c r="H1331" s="29"/>
      <c r="I1331" s="29"/>
      <c r="J1331" s="29"/>
      <c r="K1331" s="29"/>
      <c r="L1331" s="29"/>
      <c r="M1331" s="29"/>
      <c r="N1331" s="29"/>
      <c r="O1331" s="30"/>
      <c r="P1331" s="629">
        <f>+H1306</f>
        <v>6.0599999999999987</v>
      </c>
      <c r="Q1331" s="17"/>
      <c r="R1331" s="630"/>
      <c r="S1331" s="636"/>
      <c r="T1331" s="33"/>
      <c r="U1331" s="33"/>
      <c r="V1331" s="631"/>
      <c r="W1331" s="34" t="str">
        <f t="shared" si="404"/>
        <v/>
      </c>
      <c r="X1331" s="34" t="str">
        <f t="shared" si="405"/>
        <v/>
      </c>
      <c r="Y1331" s="14" t="str">
        <f t="shared" si="406"/>
        <v/>
      </c>
      <c r="Z1331" s="14" t="str">
        <f t="shared" si="407"/>
        <v/>
      </c>
      <c r="AA1331" s="15" t="str">
        <f t="shared" si="398"/>
        <v/>
      </c>
    </row>
    <row r="1332" spans="2:27" ht="18.75" hidden="1" thickBot="1" x14ac:dyDescent="0.3">
      <c r="B1332" s="786"/>
      <c r="C1332" s="787"/>
      <c r="D1332" s="787"/>
      <c r="E1332" s="787"/>
      <c r="F1332" s="787"/>
      <c r="G1332" s="787"/>
      <c r="H1332" s="787"/>
      <c r="I1332" s="787"/>
      <c r="J1332" s="787"/>
      <c r="K1332" s="787"/>
      <c r="L1332" s="787"/>
      <c r="M1332" s="787"/>
      <c r="N1332" s="787"/>
      <c r="O1332" s="787"/>
      <c r="P1332" s="428"/>
      <c r="Q1332" s="629">
        <f>+H1306</f>
        <v>6.0599999999999987</v>
      </c>
      <c r="R1332" s="1024" t="s">
        <v>58</v>
      </c>
      <c r="S1332" s="1025"/>
      <c r="T1332" s="1027"/>
      <c r="U1332" s="1024" t="s">
        <v>53</v>
      </c>
      <c r="V1332" s="1027"/>
      <c r="W1332" s="1027"/>
      <c r="X1332" s="1026"/>
      <c r="Y1332" s="36"/>
      <c r="Z1332" s="37"/>
      <c r="AA1332" s="38">
        <f>SUM(Z1309:Z1331)</f>
        <v>0</v>
      </c>
    </row>
    <row r="1333" spans="2:27" ht="17.25" hidden="1" thickBot="1" x14ac:dyDescent="0.3">
      <c r="B1333" s="792" t="s">
        <v>59</v>
      </c>
      <c r="C1333" s="793"/>
      <c r="D1333" s="793"/>
      <c r="E1333" s="793"/>
      <c r="F1333" s="793"/>
      <c r="G1333" s="793"/>
      <c r="H1333" s="793"/>
      <c r="I1333" s="794"/>
      <c r="J1333" s="792" t="s">
        <v>60</v>
      </c>
      <c r="K1333" s="793"/>
      <c r="L1333" s="793"/>
      <c r="M1333" s="793"/>
      <c r="N1333" s="793"/>
      <c r="O1333" s="793"/>
      <c r="P1333" s="793"/>
      <c r="Q1333" s="793"/>
      <c r="R1333" s="794"/>
      <c r="S1333" s="634"/>
      <c r="T1333" s="39"/>
      <c r="U1333" s="40"/>
      <c r="V1333" s="40"/>
      <c r="W1333" s="40"/>
      <c r="X1333" s="40"/>
      <c r="Y1333" s="40"/>
      <c r="Z1333" s="40"/>
      <c r="AA1333" s="41"/>
    </row>
    <row r="1334" spans="2:27" ht="21" hidden="1" thickBot="1" x14ac:dyDescent="0.3">
      <c r="B1334" s="795"/>
      <c r="C1334" s="787"/>
      <c r="D1334" s="787"/>
      <c r="E1334" s="787"/>
      <c r="F1334" s="787"/>
      <c r="G1334" s="787"/>
      <c r="H1334" s="787"/>
      <c r="I1334" s="796"/>
      <c r="J1334" s="795"/>
      <c r="K1334" s="787"/>
      <c r="L1334" s="787"/>
      <c r="M1334" s="787"/>
      <c r="N1334" s="787"/>
      <c r="O1334" s="787"/>
      <c r="P1334" s="787"/>
      <c r="Q1334" s="787"/>
      <c r="R1334" s="796"/>
      <c r="S1334" s="635"/>
      <c r="T1334" s="797" t="s">
        <v>61</v>
      </c>
      <c r="U1334" s="798"/>
      <c r="V1334" s="798"/>
      <c r="W1334" s="798"/>
      <c r="X1334" s="798"/>
      <c r="Y1334" s="798"/>
      <c r="Z1334" s="799"/>
      <c r="AA1334" s="42">
        <f>AA1332</f>
        <v>0</v>
      </c>
    </row>
    <row r="1335" spans="2:27" hidden="1" x14ac:dyDescent="0.25"/>
    <row r="1336" spans="2:27" ht="15.75" hidden="1" thickBot="1" x14ac:dyDescent="0.3"/>
    <row r="1337" spans="2:27" hidden="1" x14ac:dyDescent="0.25">
      <c r="B1337" s="800" t="e" vm="37">
        <v>#VALUE!</v>
      </c>
      <c r="C1337" s="793"/>
      <c r="D1337" s="793"/>
      <c r="E1337" s="793"/>
      <c r="F1337" s="793"/>
      <c r="G1337" s="803" t="s">
        <v>42</v>
      </c>
      <c r="H1337" s="793"/>
      <c r="I1337" s="793"/>
      <c r="J1337" s="793"/>
      <c r="K1337" s="793"/>
      <c r="L1337" s="793"/>
      <c r="M1337" s="793"/>
      <c r="N1337" s="793"/>
      <c r="O1337" s="793"/>
      <c r="P1337" s="793"/>
      <c r="Q1337" s="793"/>
      <c r="R1337" s="793"/>
      <c r="S1337" s="793"/>
      <c r="T1337" s="793"/>
      <c r="U1337" s="804" t="s">
        <v>1</v>
      </c>
      <c r="V1337" s="805"/>
      <c r="W1337" s="805"/>
      <c r="X1337" s="806"/>
      <c r="Y1337" s="807" t="s">
        <v>43</v>
      </c>
      <c r="Z1337" s="805"/>
      <c r="AA1337" s="808"/>
    </row>
    <row r="1338" spans="2:27" hidden="1" x14ac:dyDescent="0.25">
      <c r="B1338" s="801"/>
      <c r="C1338" s="802"/>
      <c r="D1338" s="802"/>
      <c r="E1338" s="802"/>
      <c r="F1338" s="802"/>
      <c r="G1338" s="801"/>
      <c r="H1338" s="802"/>
      <c r="I1338" s="802"/>
      <c r="J1338" s="802"/>
      <c r="K1338" s="802"/>
      <c r="L1338" s="802"/>
      <c r="M1338" s="802"/>
      <c r="N1338" s="802"/>
      <c r="O1338" s="802"/>
      <c r="P1338" s="802"/>
      <c r="Q1338" s="802"/>
      <c r="R1338" s="802"/>
      <c r="S1338" s="802"/>
      <c r="T1338" s="802"/>
      <c r="U1338" s="809" t="s">
        <v>3</v>
      </c>
      <c r="V1338" s="810"/>
      <c r="W1338" s="810"/>
      <c r="X1338" s="811"/>
      <c r="Y1338" s="812">
        <v>1</v>
      </c>
      <c r="Z1338" s="810"/>
      <c r="AA1338" s="813"/>
    </row>
    <row r="1339" spans="2:27" ht="15.75" hidden="1" thickBot="1" x14ac:dyDescent="0.3">
      <c r="B1339" s="795"/>
      <c r="C1339" s="787"/>
      <c r="D1339" s="787"/>
      <c r="E1339" s="787"/>
      <c r="F1339" s="787"/>
      <c r="G1339" s="795"/>
      <c r="H1339" s="787"/>
      <c r="I1339" s="787"/>
      <c r="J1339" s="787"/>
      <c r="K1339" s="787"/>
      <c r="L1339" s="787"/>
      <c r="M1339" s="787"/>
      <c r="N1339" s="787"/>
      <c r="O1339" s="787"/>
      <c r="P1339" s="787"/>
      <c r="Q1339" s="787"/>
      <c r="R1339" s="787"/>
      <c r="S1339" s="787"/>
      <c r="T1339" s="787"/>
      <c r="U1339" s="814" t="s">
        <v>4</v>
      </c>
      <c r="V1339" s="815"/>
      <c r="W1339" s="815"/>
      <c r="X1339" s="816"/>
      <c r="Y1339" s="817">
        <v>44236</v>
      </c>
      <c r="Z1339" s="818"/>
      <c r="AA1339" s="819"/>
    </row>
    <row r="1340" spans="2:27" ht="15" hidden="1" customHeight="1" x14ac:dyDescent="0.25">
      <c r="B1340" s="820" t="s">
        <v>44</v>
      </c>
      <c r="C1340" s="793"/>
      <c r="D1340" s="793"/>
      <c r="E1340" s="793"/>
      <c r="F1340" s="794"/>
      <c r="G1340"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340" s="822"/>
      <c r="I1340" s="822"/>
      <c r="J1340" s="822"/>
      <c r="K1340" s="822"/>
      <c r="L1340" s="822"/>
      <c r="M1340" s="822"/>
      <c r="N1340" s="822"/>
      <c r="O1340" s="822"/>
      <c r="P1340" s="822"/>
      <c r="Q1340" s="822"/>
      <c r="R1340" s="822"/>
      <c r="S1340" s="822"/>
      <c r="T1340" s="822"/>
      <c r="U1340" s="822"/>
      <c r="V1340" s="822"/>
      <c r="W1340" s="822"/>
      <c r="X1340" s="822"/>
      <c r="Y1340" s="822"/>
      <c r="Z1340" s="822"/>
      <c r="AA1340" s="823"/>
    </row>
    <row r="1341" spans="2:27" ht="15.75" hidden="1" customHeight="1" thickBot="1" x14ac:dyDescent="0.3">
      <c r="B1341" s="795"/>
      <c r="C1341" s="787"/>
      <c r="D1341" s="787"/>
      <c r="E1341" s="787"/>
      <c r="F1341" s="796"/>
      <c r="G1341" s="824"/>
      <c r="H1341" s="825"/>
      <c r="I1341" s="825"/>
      <c r="J1341" s="825"/>
      <c r="K1341" s="825"/>
      <c r="L1341" s="825"/>
      <c r="M1341" s="825"/>
      <c r="N1341" s="825"/>
      <c r="O1341" s="825"/>
      <c r="P1341" s="825"/>
      <c r="Q1341" s="825"/>
      <c r="R1341" s="825"/>
      <c r="S1341" s="825"/>
      <c r="T1341" s="825"/>
      <c r="U1341" s="825"/>
      <c r="V1341" s="825"/>
      <c r="W1341" s="825"/>
      <c r="X1341" s="825"/>
      <c r="Y1341" s="825"/>
      <c r="Z1341" s="825"/>
      <c r="AA1341" s="826"/>
    </row>
    <row r="1342" spans="2:27" ht="18.75" hidden="1" thickBot="1" x14ac:dyDescent="0.3">
      <c r="B1342" s="827" t="s">
        <v>46</v>
      </c>
      <c r="C1342" s="798"/>
      <c r="D1342" s="798"/>
      <c r="E1342" s="798"/>
      <c r="F1342" s="798"/>
      <c r="G1342" s="798"/>
      <c r="H1342" s="822" t="s">
        <v>47</v>
      </c>
      <c r="I1342" s="793"/>
      <c r="J1342" s="828"/>
      <c r="K1342" s="798"/>
      <c r="L1342" s="798"/>
      <c r="M1342" s="798"/>
      <c r="N1342" s="798"/>
      <c r="O1342" s="798"/>
      <c r="P1342" s="622"/>
      <c r="Q1342" s="622"/>
      <c r="R1342" s="828" t="s">
        <v>48</v>
      </c>
      <c r="S1342" s="828"/>
      <c r="T1342" s="798"/>
      <c r="U1342" s="798"/>
      <c r="V1342" s="798"/>
      <c r="W1342" s="798"/>
      <c r="X1342" s="798"/>
      <c r="Y1342" s="798"/>
      <c r="Z1342" s="798"/>
      <c r="AA1342" s="799"/>
    </row>
    <row r="1343" spans="2:27" ht="57.75" hidden="1" customHeight="1" thickBot="1" x14ac:dyDescent="0.3">
      <c r="B1343" s="829">
        <f>PRESUPUESTO!$B$47</f>
        <v>6</v>
      </c>
      <c r="C1343" s="793"/>
      <c r="D1343" s="793"/>
      <c r="E1343" s="793"/>
      <c r="F1343" s="793"/>
      <c r="G1343" s="793"/>
      <c r="H1343" s="830">
        <f>PRESUPUESTO!B54</f>
        <v>6.0699999999999985</v>
      </c>
      <c r="I1343" s="831"/>
      <c r="J1343" s="832" t="str">
        <f>PRESUPUESTO!$F$47</f>
        <v>CARPINTERIA EN MADERA Y METALICA</v>
      </c>
      <c r="K1343" s="798"/>
      <c r="L1343" s="798"/>
      <c r="M1343" s="798"/>
      <c r="N1343" s="798"/>
      <c r="O1343" s="799"/>
      <c r="P1343" s="621"/>
      <c r="Q1343" s="621"/>
      <c r="R1343" s="833" t="str">
        <f>PRESUPUESTO!F54</f>
        <v>Suministro e instalacion de pasamanos para escalera en tuberia galvanizada de 2" x 1.5mm con esquema de pintura e=12mils anticorrosiva + poliuretano color negro. Incluye instalacion y accesorios de anclajes como platinas y pernos.</v>
      </c>
      <c r="S1343" s="1020"/>
      <c r="T1343" s="793"/>
      <c r="U1343" s="793"/>
      <c r="V1343" s="793"/>
      <c r="W1343" s="793"/>
      <c r="X1343" s="793"/>
      <c r="Y1343" s="793"/>
      <c r="Z1343" s="793"/>
      <c r="AA1343" s="794"/>
    </row>
    <row r="1344" spans="2:27" ht="18.75" hidden="1" customHeight="1" thickBot="1" x14ac:dyDescent="0.3">
      <c r="B1344" s="821" t="s">
        <v>49</v>
      </c>
      <c r="C1344" s="834"/>
      <c r="D1344" s="834"/>
      <c r="E1344" s="834"/>
      <c r="F1344" s="834"/>
      <c r="G1344" s="834"/>
      <c r="H1344" s="835"/>
      <c r="I1344" s="835"/>
      <c r="J1344" s="834"/>
      <c r="K1344" s="834"/>
      <c r="L1344" s="834"/>
      <c r="M1344" s="834"/>
      <c r="N1344" s="834"/>
      <c r="O1344" s="834"/>
      <c r="P1344" s="623"/>
      <c r="Q1344" s="623"/>
      <c r="R1344" s="837" t="s">
        <v>50</v>
      </c>
      <c r="S1344" s="1030" t="s">
        <v>532</v>
      </c>
      <c r="T1344" s="839" t="s">
        <v>51</v>
      </c>
      <c r="U1344" s="840"/>
      <c r="V1344" s="841"/>
      <c r="W1344" s="842" t="s">
        <v>20</v>
      </c>
      <c r="X1344" s="844" t="s">
        <v>52</v>
      </c>
      <c r="Y1344" s="846" t="s">
        <v>53</v>
      </c>
      <c r="Z1344" s="847"/>
      <c r="AA1344" s="848"/>
    </row>
    <row r="1345" spans="2:27" ht="26.25" hidden="1" thickBot="1" x14ac:dyDescent="0.3">
      <c r="B1345" s="836"/>
      <c r="C1345" s="835"/>
      <c r="D1345" s="835"/>
      <c r="E1345" s="835"/>
      <c r="F1345" s="835"/>
      <c r="G1345" s="835"/>
      <c r="H1345" s="835"/>
      <c r="I1345" s="835"/>
      <c r="J1345" s="835"/>
      <c r="K1345" s="835"/>
      <c r="L1345" s="835"/>
      <c r="M1345" s="835"/>
      <c r="N1345" s="835"/>
      <c r="O1345" s="835"/>
      <c r="P1345" s="623"/>
      <c r="Q1345" s="623"/>
      <c r="R1345" s="838"/>
      <c r="S1345" s="1031"/>
      <c r="T1345" s="4" t="s">
        <v>54</v>
      </c>
      <c r="U1345" s="5" t="s">
        <v>55</v>
      </c>
      <c r="V1345" s="6" t="s">
        <v>56</v>
      </c>
      <c r="W1345" s="843"/>
      <c r="X1345" s="845"/>
      <c r="Y1345" s="7" t="s">
        <v>57</v>
      </c>
      <c r="Z1345" s="8" t="s">
        <v>21</v>
      </c>
      <c r="AA1345" s="9" t="s">
        <v>22</v>
      </c>
    </row>
    <row r="1346" spans="2:27" ht="18" hidden="1" x14ac:dyDescent="0.25">
      <c r="B1346" s="10"/>
      <c r="C1346" s="11"/>
      <c r="D1346" s="11"/>
      <c r="E1346" s="11"/>
      <c r="F1346" s="11"/>
      <c r="G1346" s="11"/>
      <c r="H1346" s="11"/>
      <c r="I1346" s="11"/>
      <c r="J1346" s="11"/>
      <c r="K1346" s="11"/>
      <c r="L1346" s="11"/>
      <c r="M1346" s="11"/>
      <c r="N1346" s="11"/>
      <c r="O1346" s="12"/>
      <c r="P1346" s="629">
        <f>+H1343</f>
        <v>6.0699999999999985</v>
      </c>
      <c r="Q1346" s="17"/>
      <c r="R1346" s="412" t="s">
        <v>356</v>
      </c>
      <c r="S1346" s="625"/>
      <c r="T1346" s="14"/>
      <c r="U1346" s="14"/>
      <c r="V1346" s="14"/>
      <c r="W1346" s="14" t="str">
        <f>IF(COUNT(T1346:V1346)=1,"m",IF(COUNT(T1346:V1346)=2,"m2",IF(COUNT(T1346:V1346)=3,"m3","")))</f>
        <v/>
      </c>
      <c r="X1346" s="14" t="str">
        <f>IF(S1346="","",1)</f>
        <v/>
      </c>
      <c r="Y1346" s="14" t="str">
        <f>IFERROR(IF(COUNT(T1346:V1346)=1,PRODUCT(T1346:V1346)*X1346,""),"")</f>
        <v/>
      </c>
      <c r="Z1346" s="14" t="str">
        <f>IFERROR(IF(COUNT(T1346:V1346)=2,PRODUCT(T1346:V1346)*X1346,""),"")</f>
        <v/>
      </c>
      <c r="AA1346" s="15" t="str">
        <f>IFERROR(IF(COUNT(T1346:V1346)=3,PRODUCT(T1346:V1346)*X1346,""),"")</f>
        <v/>
      </c>
    </row>
    <row r="1347" spans="2:27" ht="18" hidden="1" x14ac:dyDescent="0.25">
      <c r="B1347" s="16"/>
      <c r="C1347" s="17"/>
      <c r="D1347" s="17"/>
      <c r="E1347" s="17"/>
      <c r="F1347" s="18"/>
      <c r="G1347" s="18"/>
      <c r="H1347" s="18"/>
      <c r="I1347" s="18"/>
      <c r="J1347" s="18"/>
      <c r="K1347" s="18"/>
      <c r="L1347" s="17"/>
      <c r="M1347" s="17"/>
      <c r="N1347" s="17"/>
      <c r="O1347" s="19"/>
      <c r="P1347" s="629">
        <f>+H1343</f>
        <v>6.0699999999999985</v>
      </c>
      <c r="Q1347" s="17"/>
      <c r="R1347" s="412"/>
      <c r="S1347" s="625"/>
      <c r="T1347" s="20"/>
      <c r="U1347" s="20"/>
      <c r="V1347" s="430"/>
      <c r="W1347" s="14" t="str">
        <f t="shared" ref="W1347:W1349" si="408">IF(COUNT(T1347:V1347)=1,"m",IF(COUNT(T1347:V1347)=2,"m2",IF(COUNT(T1347:V1347)=3,"m3","")))</f>
        <v/>
      </c>
      <c r="X1347" s="14" t="str">
        <f t="shared" ref="X1347:X1349" si="409">IF(S1347="","",1)</f>
        <v/>
      </c>
      <c r="Y1347" s="14" t="str">
        <f t="shared" ref="Y1347:Y1349" si="410">IFERROR(IF(COUNT(T1347:V1347)=1,PRODUCT(T1347:V1347)*X1347,""),"")</f>
        <v/>
      </c>
      <c r="Z1347" s="14" t="str">
        <f t="shared" ref="Z1347:Z1349" si="411">IFERROR(IF(COUNT(T1347:V1347)=2,PRODUCT(T1347:V1347)*X1347,""),"")</f>
        <v/>
      </c>
      <c r="AA1347" s="15" t="str">
        <f t="shared" ref="AA1347:AA1368" si="412">IFERROR(IF(COUNT(T1347:V1347)=3,PRODUCT(T1347:V1347)*X1347,""),"")</f>
        <v/>
      </c>
    </row>
    <row r="1348" spans="2:27" ht="18" hidden="1" x14ac:dyDescent="0.25">
      <c r="B1348" s="16"/>
      <c r="C1348" s="17"/>
      <c r="D1348" s="17"/>
      <c r="E1348" s="17"/>
      <c r="F1348" s="18"/>
      <c r="G1348" s="18"/>
      <c r="H1348" s="18"/>
      <c r="I1348" s="18"/>
      <c r="J1348" s="18"/>
      <c r="K1348" s="18"/>
      <c r="L1348" s="17"/>
      <c r="M1348" s="17"/>
      <c r="N1348" s="17"/>
      <c r="O1348" s="19"/>
      <c r="P1348" s="629">
        <f>+H1343</f>
        <v>6.0699999999999985</v>
      </c>
      <c r="Q1348" s="17"/>
      <c r="R1348" s="412"/>
      <c r="S1348" s="625"/>
      <c r="T1348" s="20"/>
      <c r="U1348" s="20"/>
      <c r="V1348" s="430"/>
      <c r="W1348" s="14" t="str">
        <f t="shared" si="408"/>
        <v/>
      </c>
      <c r="X1348" s="14" t="str">
        <f t="shared" si="409"/>
        <v/>
      </c>
      <c r="Y1348" s="14" t="str">
        <f t="shared" si="410"/>
        <v/>
      </c>
      <c r="Z1348" s="14" t="str">
        <f t="shared" si="411"/>
        <v/>
      </c>
      <c r="AA1348" s="15" t="str">
        <f t="shared" si="412"/>
        <v/>
      </c>
    </row>
    <row r="1349" spans="2:27" ht="18" hidden="1" x14ac:dyDescent="0.25">
      <c r="B1349" s="16"/>
      <c r="C1349" s="17"/>
      <c r="D1349" s="17"/>
      <c r="E1349" s="17"/>
      <c r="F1349" s="18"/>
      <c r="G1349" s="18"/>
      <c r="H1349" s="18"/>
      <c r="I1349" s="18"/>
      <c r="J1349" s="18"/>
      <c r="K1349" s="18"/>
      <c r="L1349" s="17"/>
      <c r="M1349" s="17"/>
      <c r="N1349" s="17"/>
      <c r="O1349" s="19"/>
      <c r="P1349" s="629">
        <f>+H1343</f>
        <v>6.0699999999999985</v>
      </c>
      <c r="Q1349" s="17"/>
      <c r="R1349" s="412"/>
      <c r="S1349" s="626"/>
      <c r="T1349" s="20"/>
      <c r="U1349" s="20"/>
      <c r="V1349" s="430"/>
      <c r="W1349" s="14" t="str">
        <f t="shared" si="408"/>
        <v/>
      </c>
      <c r="X1349" s="14" t="str">
        <f t="shared" si="409"/>
        <v/>
      </c>
      <c r="Y1349" s="14" t="str">
        <f t="shared" si="410"/>
        <v/>
      </c>
      <c r="Z1349" s="14" t="str">
        <f t="shared" si="411"/>
        <v/>
      </c>
      <c r="AA1349" s="15" t="str">
        <f t="shared" si="412"/>
        <v/>
      </c>
    </row>
    <row r="1350" spans="2:27" ht="18" hidden="1" x14ac:dyDescent="0.25">
      <c r="B1350" s="16"/>
      <c r="D1350" s="17"/>
      <c r="E1350" s="17"/>
      <c r="F1350" s="18"/>
      <c r="G1350" s="18"/>
      <c r="H1350" s="18"/>
      <c r="J1350" s="18"/>
      <c r="K1350" s="18"/>
      <c r="L1350" s="17"/>
      <c r="M1350" s="17"/>
      <c r="N1350" s="17"/>
      <c r="O1350" s="19"/>
      <c r="P1350" s="629">
        <f>+H1343</f>
        <v>6.0699999999999985</v>
      </c>
      <c r="Q1350" s="17"/>
      <c r="R1350" s="412"/>
      <c r="S1350" s="625"/>
      <c r="T1350" s="20"/>
      <c r="U1350" s="20"/>
      <c r="V1350" s="430"/>
      <c r="W1350" s="14"/>
      <c r="X1350" s="14"/>
      <c r="Y1350" s="14"/>
      <c r="Z1350" s="14"/>
      <c r="AA1350" s="15" t="str">
        <f t="shared" si="412"/>
        <v/>
      </c>
    </row>
    <row r="1351" spans="2:27" ht="18" hidden="1" x14ac:dyDescent="0.25">
      <c r="B1351" s="22"/>
      <c r="C1351" s="17"/>
      <c r="D1351" s="18"/>
      <c r="E1351" s="17"/>
      <c r="F1351" s="18"/>
      <c r="G1351" s="18"/>
      <c r="H1351" s="18"/>
      <c r="I1351" s="18"/>
      <c r="J1351" s="18"/>
      <c r="K1351" s="18"/>
      <c r="L1351" s="17"/>
      <c r="M1351" s="17"/>
      <c r="N1351" s="17"/>
      <c r="O1351" s="19"/>
      <c r="P1351" s="629">
        <f>+H1343</f>
        <v>6.0699999999999985</v>
      </c>
      <c r="Q1351" s="17"/>
      <c r="R1351" s="412" t="s">
        <v>361</v>
      </c>
      <c r="S1351" s="625"/>
      <c r="T1351" s="20"/>
      <c r="U1351" s="20"/>
      <c r="V1351" s="430"/>
      <c r="W1351" s="14" t="str">
        <f t="shared" ref="W1351:W1352" si="413">IF(COUNT(T1351:V1351)=1,"m",IF(COUNT(T1351:V1351)=2,"m2",IF(COUNT(T1351:V1351)=3,"m3","")))</f>
        <v/>
      </c>
      <c r="X1351" s="14" t="str">
        <f t="shared" ref="X1351:X1357" si="414">IF(S1351="","",1)</f>
        <v/>
      </c>
      <c r="Y1351" s="14" t="str">
        <f t="shared" ref="Y1351:Y1357" si="415">IFERROR(IF(COUNT(T1351:V1351)=1,PRODUCT(T1351:V1351)*X1351,""),"")</f>
        <v/>
      </c>
      <c r="Z1351" s="14" t="str">
        <f t="shared" ref="Z1351:Z1357" si="416">IFERROR(IF(COUNT(T1351:V1351)=2,PRODUCT(T1351:V1351)*X1351,""),"")</f>
        <v/>
      </c>
      <c r="AA1351" s="15" t="str">
        <f t="shared" si="412"/>
        <v/>
      </c>
    </row>
    <row r="1352" spans="2:27" ht="18" hidden="1" x14ac:dyDescent="0.25">
      <c r="B1352" s="16"/>
      <c r="C1352" s="17"/>
      <c r="D1352" s="17"/>
      <c r="E1352" s="17"/>
      <c r="F1352" s="18"/>
      <c r="G1352" s="18"/>
      <c r="H1352" s="18"/>
      <c r="I1352" s="18"/>
      <c r="J1352" s="18"/>
      <c r="K1352" s="18"/>
      <c r="L1352" s="17"/>
      <c r="M1352" s="17"/>
      <c r="N1352" s="17"/>
      <c r="O1352" s="19"/>
      <c r="P1352" s="629">
        <f>+H1343</f>
        <v>6.0699999999999985</v>
      </c>
      <c r="Q1352" s="17"/>
      <c r="R1352" s="412"/>
      <c r="S1352" s="641"/>
      <c r="T1352" s="20"/>
      <c r="U1352" s="20"/>
      <c r="V1352" s="20"/>
      <c r="W1352" s="14" t="str">
        <f t="shared" si="413"/>
        <v/>
      </c>
      <c r="X1352" s="14" t="str">
        <f t="shared" si="414"/>
        <v/>
      </c>
      <c r="Y1352" s="14" t="str">
        <f t="shared" si="415"/>
        <v/>
      </c>
      <c r="Z1352" s="14" t="str">
        <f t="shared" si="416"/>
        <v/>
      </c>
      <c r="AA1352" s="15" t="str">
        <f t="shared" si="412"/>
        <v/>
      </c>
    </row>
    <row r="1353" spans="2:27" ht="18" hidden="1" x14ac:dyDescent="0.25">
      <c r="B1353" s="16"/>
      <c r="C1353" s="17"/>
      <c r="D1353" s="17"/>
      <c r="E1353" s="17"/>
      <c r="F1353" s="17"/>
      <c r="G1353" s="17"/>
      <c r="H1353" s="17"/>
      <c r="I1353" s="17"/>
      <c r="J1353" s="17"/>
      <c r="K1353" s="17"/>
      <c r="L1353" s="17"/>
      <c r="M1353" s="17"/>
      <c r="N1353" s="17"/>
      <c r="O1353" s="19"/>
      <c r="P1353" s="629">
        <f>+H1343</f>
        <v>6.0699999999999985</v>
      </c>
      <c r="Q1353" s="17"/>
      <c r="R1353" s="412"/>
      <c r="S1353" s="625"/>
      <c r="T1353" s="20"/>
      <c r="U1353" s="20"/>
      <c r="V1353" s="430"/>
      <c r="W1353" s="14"/>
      <c r="X1353" s="14" t="str">
        <f t="shared" si="414"/>
        <v/>
      </c>
      <c r="Y1353" s="14" t="str">
        <f t="shared" si="415"/>
        <v/>
      </c>
      <c r="Z1353" s="14" t="str">
        <f t="shared" si="416"/>
        <v/>
      </c>
      <c r="AA1353" s="15" t="str">
        <f t="shared" si="412"/>
        <v/>
      </c>
    </row>
    <row r="1354" spans="2:27" ht="18" hidden="1" x14ac:dyDescent="0.25">
      <c r="B1354" s="16"/>
      <c r="C1354" s="18"/>
      <c r="D1354" s="17"/>
      <c r="E1354" s="17"/>
      <c r="F1354" s="17"/>
      <c r="G1354" s="17"/>
      <c r="H1354" s="17"/>
      <c r="I1354" s="17"/>
      <c r="J1354" s="17"/>
      <c r="K1354" s="17"/>
      <c r="L1354" s="17"/>
      <c r="M1354" s="17"/>
      <c r="N1354" s="17"/>
      <c r="O1354" s="19"/>
      <c r="P1354" s="629">
        <f>+H1343</f>
        <v>6.0699999999999985</v>
      </c>
      <c r="Q1354" s="17"/>
      <c r="R1354" s="412"/>
      <c r="S1354" s="625"/>
      <c r="T1354" s="20"/>
      <c r="U1354" s="20"/>
      <c r="V1354" s="430"/>
      <c r="W1354" s="14"/>
      <c r="X1354" s="14" t="str">
        <f t="shared" si="414"/>
        <v/>
      </c>
      <c r="Y1354" s="14" t="str">
        <f t="shared" si="415"/>
        <v/>
      </c>
      <c r="Z1354" s="14" t="str">
        <f t="shared" si="416"/>
        <v/>
      </c>
      <c r="AA1354" s="15" t="str">
        <f t="shared" si="412"/>
        <v/>
      </c>
    </row>
    <row r="1355" spans="2:27" ht="18" hidden="1" x14ac:dyDescent="0.25">
      <c r="B1355" s="16"/>
      <c r="C1355" s="17"/>
      <c r="D1355" s="17"/>
      <c r="E1355" s="17"/>
      <c r="F1355" s="17"/>
      <c r="G1355" s="17"/>
      <c r="H1355" s="17"/>
      <c r="I1355" s="17"/>
      <c r="J1355" s="17"/>
      <c r="K1355" s="17"/>
      <c r="L1355" s="17"/>
      <c r="M1355" s="17"/>
      <c r="N1355" s="17"/>
      <c r="O1355" s="19"/>
      <c r="P1355" s="629">
        <f>+H1343</f>
        <v>6.0699999999999985</v>
      </c>
      <c r="Q1355" s="17"/>
      <c r="R1355" s="412"/>
      <c r="S1355" s="625"/>
      <c r="T1355" s="20"/>
      <c r="U1355" s="20"/>
      <c r="V1355" s="430"/>
      <c r="W1355" s="14"/>
      <c r="X1355" s="14" t="str">
        <f t="shared" si="414"/>
        <v/>
      </c>
      <c r="Y1355" s="14" t="str">
        <f t="shared" si="415"/>
        <v/>
      </c>
      <c r="Z1355" s="14" t="str">
        <f t="shared" si="416"/>
        <v/>
      </c>
      <c r="AA1355" s="15" t="str">
        <f t="shared" si="412"/>
        <v/>
      </c>
    </row>
    <row r="1356" spans="2:27" ht="18" hidden="1" x14ac:dyDescent="0.25">
      <c r="B1356" s="16"/>
      <c r="C1356" s="17"/>
      <c r="D1356" s="17"/>
      <c r="E1356" s="18"/>
      <c r="F1356" s="17"/>
      <c r="G1356" s="17"/>
      <c r="H1356" s="17"/>
      <c r="I1356" s="17"/>
      <c r="J1356" s="17"/>
      <c r="K1356" s="17"/>
      <c r="L1356" s="17"/>
      <c r="M1356" s="17"/>
      <c r="N1356" s="17"/>
      <c r="O1356" s="19"/>
      <c r="P1356" s="629">
        <f>+H1343</f>
        <v>6.0699999999999985</v>
      </c>
      <c r="Q1356" s="17"/>
      <c r="R1356" s="412"/>
      <c r="S1356" s="625"/>
      <c r="T1356" s="20"/>
      <c r="U1356" s="20"/>
      <c r="V1356" s="430"/>
      <c r="W1356" s="14"/>
      <c r="X1356" s="14" t="str">
        <f t="shared" si="414"/>
        <v/>
      </c>
      <c r="Y1356" s="14" t="str">
        <f t="shared" si="415"/>
        <v/>
      </c>
      <c r="Z1356" s="14" t="str">
        <f t="shared" si="416"/>
        <v/>
      </c>
      <c r="AA1356" s="15" t="str">
        <f t="shared" si="412"/>
        <v/>
      </c>
    </row>
    <row r="1357" spans="2:27" ht="18" hidden="1" x14ac:dyDescent="0.25">
      <c r="B1357" s="16"/>
      <c r="C1357" s="18"/>
      <c r="D1357" s="18"/>
      <c r="E1357" s="18"/>
      <c r="F1357" s="18"/>
      <c r="G1357" s="18"/>
      <c r="H1357" s="18"/>
      <c r="I1357" s="18"/>
      <c r="J1357" s="18"/>
      <c r="K1357" s="18"/>
      <c r="L1357" s="18"/>
      <c r="M1357" s="18"/>
      <c r="N1357" s="18"/>
      <c r="O1357" s="19"/>
      <c r="P1357" s="629">
        <f>+H1343</f>
        <v>6.0699999999999985</v>
      </c>
      <c r="Q1357" s="17"/>
      <c r="R1357" s="412"/>
      <c r="S1357" s="625"/>
      <c r="T1357" s="20"/>
      <c r="U1357" s="20"/>
      <c r="V1357" s="430"/>
      <c r="W1357" s="14" t="str">
        <f t="shared" ref="W1357" si="417">IF(COUNT(T1357:V1357)=1,"m",IF(COUNT(T1357:V1357)=2,"m2",IF(COUNT(T1357:V1357)=3,"m3","")))</f>
        <v/>
      </c>
      <c r="X1357" s="14" t="str">
        <f t="shared" si="414"/>
        <v/>
      </c>
      <c r="Y1357" s="14" t="str">
        <f t="shared" si="415"/>
        <v/>
      </c>
      <c r="Z1357" s="14" t="str">
        <f t="shared" si="416"/>
        <v/>
      </c>
      <c r="AA1357" s="15" t="str">
        <f t="shared" si="412"/>
        <v/>
      </c>
    </row>
    <row r="1358" spans="2:27" ht="18" hidden="1" x14ac:dyDescent="0.25">
      <c r="B1358" s="16"/>
      <c r="C1358" s="17"/>
      <c r="D1358" s="24"/>
      <c r="E1358" s="17"/>
      <c r="F1358" s="17"/>
      <c r="G1358" s="17"/>
      <c r="H1358" s="17"/>
      <c r="I1358" s="17"/>
      <c r="J1358" s="18"/>
      <c r="K1358" s="17"/>
      <c r="L1358" s="17"/>
      <c r="M1358" s="17"/>
      <c r="N1358" s="17"/>
      <c r="O1358" s="19"/>
      <c r="P1358" s="629">
        <f>+H1343</f>
        <v>6.0699999999999985</v>
      </c>
      <c r="Q1358" s="17"/>
      <c r="R1358" s="412"/>
      <c r="S1358" s="625"/>
      <c r="T1358" s="20"/>
      <c r="U1358" s="20"/>
      <c r="V1358" s="430"/>
      <c r="W1358" s="14"/>
      <c r="X1358" s="14"/>
      <c r="Y1358" s="14"/>
      <c r="Z1358" s="14"/>
      <c r="AA1358" s="15" t="str">
        <f t="shared" si="412"/>
        <v/>
      </c>
    </row>
    <row r="1359" spans="2:27" ht="18" hidden="1" x14ac:dyDescent="0.25">
      <c r="B1359" s="16"/>
      <c r="C1359" s="18"/>
      <c r="D1359" s="17"/>
      <c r="E1359" s="17"/>
      <c r="F1359" s="17"/>
      <c r="G1359" s="17"/>
      <c r="H1359" s="18"/>
      <c r="I1359" s="18"/>
      <c r="J1359" s="17"/>
      <c r="K1359" s="18"/>
      <c r="L1359" s="17"/>
      <c r="M1359" s="17"/>
      <c r="N1359" s="17"/>
      <c r="O1359" s="19"/>
      <c r="P1359" s="629">
        <f>+H1343</f>
        <v>6.0699999999999985</v>
      </c>
      <c r="Q1359" s="17"/>
      <c r="R1359" s="412" t="s">
        <v>362</v>
      </c>
      <c r="S1359" s="625"/>
      <c r="T1359" s="20"/>
      <c r="U1359" s="20"/>
      <c r="V1359" s="430"/>
      <c r="W1359" s="14" t="str">
        <f t="shared" ref="W1359:W1368" si="418">IF(COUNT(T1359:V1359)=1,"m",IF(COUNT(T1359:V1359)=2,"m2",IF(COUNT(T1359:V1359)=3,"m3","")))</f>
        <v/>
      </c>
      <c r="X1359" s="14" t="str">
        <f t="shared" ref="X1359:X1368" si="419">IF(S1359="","",1)</f>
        <v/>
      </c>
      <c r="Y1359" s="14" t="str">
        <f t="shared" ref="Y1359:Y1368" si="420">IFERROR(IF(COUNT(T1359:V1359)=1,PRODUCT(T1359:V1359)*X1359,""),"")</f>
        <v/>
      </c>
      <c r="Z1359" s="14" t="str">
        <f t="shared" ref="Z1359:Z1368" si="421">IFERROR(IF(COUNT(T1359:V1359)=2,PRODUCT(T1359:V1359)*X1359,""),"")</f>
        <v/>
      </c>
      <c r="AA1359" s="15" t="str">
        <f t="shared" si="412"/>
        <v/>
      </c>
    </row>
    <row r="1360" spans="2:27" ht="18" hidden="1" x14ac:dyDescent="0.25">
      <c r="B1360" s="16"/>
      <c r="C1360" s="17"/>
      <c r="D1360" s="17"/>
      <c r="E1360" s="17"/>
      <c r="F1360" s="17"/>
      <c r="G1360" s="17"/>
      <c r="H1360" s="17"/>
      <c r="I1360" s="17"/>
      <c r="J1360" s="17"/>
      <c r="K1360" s="17"/>
      <c r="L1360" s="17"/>
      <c r="M1360" s="17"/>
      <c r="N1360" s="17"/>
      <c r="O1360" s="19"/>
      <c r="P1360" s="629">
        <f>+H1343</f>
        <v>6.0699999999999985</v>
      </c>
      <c r="Q1360" s="17"/>
      <c r="R1360" s="412"/>
      <c r="S1360" s="626"/>
      <c r="T1360" s="20"/>
      <c r="U1360" s="20"/>
      <c r="V1360" s="430"/>
      <c r="W1360" s="14" t="str">
        <f t="shared" si="418"/>
        <v/>
      </c>
      <c r="X1360" s="14" t="str">
        <f t="shared" si="419"/>
        <v/>
      </c>
      <c r="Y1360" s="14" t="str">
        <f t="shared" si="420"/>
        <v/>
      </c>
      <c r="Z1360" s="14" t="str">
        <f t="shared" si="421"/>
        <v/>
      </c>
      <c r="AA1360" s="15" t="str">
        <f t="shared" si="412"/>
        <v/>
      </c>
    </row>
    <row r="1361" spans="2:27" ht="18" hidden="1" x14ac:dyDescent="0.25">
      <c r="B1361" s="16"/>
      <c r="C1361" s="17"/>
      <c r="D1361" s="17"/>
      <c r="E1361" s="17"/>
      <c r="F1361" s="17"/>
      <c r="G1361" s="17"/>
      <c r="H1361" s="17"/>
      <c r="I1361" s="17"/>
      <c r="J1361" s="17"/>
      <c r="K1361" s="17"/>
      <c r="L1361" s="17"/>
      <c r="M1361" s="17"/>
      <c r="N1361" s="17"/>
      <c r="O1361" s="19"/>
      <c r="P1361" s="629">
        <f>+H1343</f>
        <v>6.0699999999999985</v>
      </c>
      <c r="Q1361" s="17"/>
      <c r="R1361" s="412"/>
      <c r="S1361" s="626"/>
      <c r="T1361" s="20"/>
      <c r="U1361" s="20"/>
      <c r="V1361" s="430"/>
      <c r="W1361" s="14" t="str">
        <f t="shared" si="418"/>
        <v/>
      </c>
      <c r="X1361" s="14" t="str">
        <f t="shared" si="419"/>
        <v/>
      </c>
      <c r="Y1361" s="14" t="str">
        <f t="shared" si="420"/>
        <v/>
      </c>
      <c r="Z1361" s="14" t="str">
        <f t="shared" si="421"/>
        <v/>
      </c>
      <c r="AA1361" s="15" t="str">
        <f t="shared" si="412"/>
        <v/>
      </c>
    </row>
    <row r="1362" spans="2:27" ht="18" hidden="1" x14ac:dyDescent="0.25">
      <c r="B1362" s="16"/>
      <c r="D1362" s="17"/>
      <c r="E1362" s="17"/>
      <c r="F1362" s="17"/>
      <c r="G1362" s="17"/>
      <c r="H1362" s="17"/>
      <c r="I1362" s="17"/>
      <c r="J1362" s="17"/>
      <c r="K1362" s="17"/>
      <c r="L1362" s="17"/>
      <c r="M1362" s="17"/>
      <c r="N1362" s="17"/>
      <c r="O1362" s="19"/>
      <c r="P1362" s="629">
        <f>+H1343</f>
        <v>6.0699999999999985</v>
      </c>
      <c r="Q1362" s="17"/>
      <c r="R1362" s="412"/>
      <c r="S1362" s="626"/>
      <c r="T1362" s="20"/>
      <c r="U1362" s="20"/>
      <c r="V1362" s="20"/>
      <c r="W1362" s="14" t="str">
        <f t="shared" si="418"/>
        <v/>
      </c>
      <c r="X1362" s="14" t="str">
        <f t="shared" si="419"/>
        <v/>
      </c>
      <c r="Y1362" s="14" t="str">
        <f t="shared" si="420"/>
        <v/>
      </c>
      <c r="Z1362" s="14" t="str">
        <f t="shared" si="421"/>
        <v/>
      </c>
      <c r="AA1362" s="15" t="str">
        <f t="shared" si="412"/>
        <v/>
      </c>
    </row>
    <row r="1363" spans="2:27" ht="18" hidden="1" x14ac:dyDescent="0.25">
      <c r="B1363" s="16"/>
      <c r="C1363" s="17"/>
      <c r="D1363" s="17"/>
      <c r="E1363" s="17"/>
      <c r="F1363" s="17"/>
      <c r="G1363" s="17"/>
      <c r="H1363" s="17"/>
      <c r="I1363" s="17"/>
      <c r="J1363" s="17"/>
      <c r="K1363" s="17"/>
      <c r="L1363" s="17"/>
      <c r="M1363" s="17"/>
      <c r="N1363" s="17"/>
      <c r="O1363" s="19"/>
      <c r="P1363" s="629">
        <f>+H1343</f>
        <v>6.0699999999999985</v>
      </c>
      <c r="Q1363" s="17"/>
      <c r="R1363" s="412"/>
      <c r="S1363" s="626"/>
      <c r="T1363" s="20"/>
      <c r="U1363" s="20"/>
      <c r="V1363" s="430"/>
      <c r="W1363" s="14" t="str">
        <f t="shared" si="418"/>
        <v/>
      </c>
      <c r="X1363" s="14" t="str">
        <f t="shared" si="419"/>
        <v/>
      </c>
      <c r="Y1363" s="14" t="str">
        <f t="shared" si="420"/>
        <v/>
      </c>
      <c r="Z1363" s="14" t="str">
        <f t="shared" si="421"/>
        <v/>
      </c>
      <c r="AA1363" s="15" t="str">
        <f t="shared" si="412"/>
        <v/>
      </c>
    </row>
    <row r="1364" spans="2:27" ht="18" hidden="1" x14ac:dyDescent="0.25">
      <c r="B1364" s="16"/>
      <c r="C1364" s="17"/>
      <c r="D1364" s="17"/>
      <c r="E1364" s="17"/>
      <c r="F1364" s="17"/>
      <c r="G1364" s="17"/>
      <c r="H1364" s="17"/>
      <c r="I1364" s="17"/>
      <c r="J1364" s="17"/>
      <c r="K1364" s="17"/>
      <c r="L1364" s="17"/>
      <c r="M1364" s="17"/>
      <c r="N1364" s="17"/>
      <c r="O1364" s="19"/>
      <c r="P1364" s="629">
        <f>+H1343</f>
        <v>6.0699999999999985</v>
      </c>
      <c r="Q1364" s="17"/>
      <c r="R1364" s="412"/>
      <c r="S1364" s="626"/>
      <c r="T1364" s="20"/>
      <c r="U1364" s="20"/>
      <c r="V1364" s="430"/>
      <c r="W1364" s="14" t="str">
        <f t="shared" si="418"/>
        <v/>
      </c>
      <c r="X1364" s="14" t="str">
        <f t="shared" si="419"/>
        <v/>
      </c>
      <c r="Y1364" s="14" t="str">
        <f t="shared" si="420"/>
        <v/>
      </c>
      <c r="Z1364" s="14" t="str">
        <f t="shared" si="421"/>
        <v/>
      </c>
      <c r="AA1364" s="15" t="str">
        <f t="shared" si="412"/>
        <v/>
      </c>
    </row>
    <row r="1365" spans="2:27" ht="18" hidden="1" x14ac:dyDescent="0.25">
      <c r="B1365" s="16"/>
      <c r="C1365" s="17"/>
      <c r="D1365" s="17"/>
      <c r="E1365" s="17"/>
      <c r="F1365" s="17"/>
      <c r="G1365" s="17"/>
      <c r="H1365" s="17"/>
      <c r="I1365" s="17"/>
      <c r="J1365" s="17"/>
      <c r="K1365" s="17"/>
      <c r="L1365" s="17"/>
      <c r="M1365" s="17"/>
      <c r="N1365" s="17"/>
      <c r="O1365" s="19"/>
      <c r="P1365" s="629">
        <f>+H1343</f>
        <v>6.0699999999999985</v>
      </c>
      <c r="Q1365" s="17"/>
      <c r="R1365" s="21"/>
      <c r="S1365" s="626"/>
      <c r="T1365" s="20"/>
      <c r="U1365" s="20"/>
      <c r="V1365" s="430"/>
      <c r="W1365" s="14" t="str">
        <f t="shared" si="418"/>
        <v/>
      </c>
      <c r="X1365" s="14" t="str">
        <f t="shared" si="419"/>
        <v/>
      </c>
      <c r="Y1365" s="14" t="str">
        <f t="shared" si="420"/>
        <v/>
      </c>
      <c r="Z1365" s="14" t="str">
        <f t="shared" si="421"/>
        <v/>
      </c>
      <c r="AA1365" s="15" t="str">
        <f t="shared" si="412"/>
        <v/>
      </c>
    </row>
    <row r="1366" spans="2:27" ht="18" hidden="1" x14ac:dyDescent="0.25">
      <c r="B1366" s="16"/>
      <c r="C1366" s="17"/>
      <c r="D1366" s="17"/>
      <c r="E1366" s="17"/>
      <c r="F1366" s="17"/>
      <c r="G1366" s="17"/>
      <c r="H1366" s="17"/>
      <c r="I1366" s="17"/>
      <c r="J1366" s="17"/>
      <c r="K1366" s="17"/>
      <c r="L1366" s="17"/>
      <c r="M1366" s="17"/>
      <c r="N1366" s="17"/>
      <c r="O1366" s="19"/>
      <c r="P1366" s="629">
        <f>+H1343</f>
        <v>6.0699999999999985</v>
      </c>
      <c r="Q1366" s="17"/>
      <c r="R1366" s="26"/>
      <c r="S1366" s="626"/>
      <c r="T1366" s="20"/>
      <c r="U1366" s="20"/>
      <c r="V1366" s="430"/>
      <c r="W1366" s="14" t="str">
        <f t="shared" si="418"/>
        <v/>
      </c>
      <c r="X1366" s="14" t="str">
        <f t="shared" si="419"/>
        <v/>
      </c>
      <c r="Y1366" s="14" t="str">
        <f t="shared" si="420"/>
        <v/>
      </c>
      <c r="Z1366" s="14" t="str">
        <f t="shared" si="421"/>
        <v/>
      </c>
      <c r="AA1366" s="15" t="str">
        <f t="shared" si="412"/>
        <v/>
      </c>
    </row>
    <row r="1367" spans="2:27" ht="18" hidden="1" x14ac:dyDescent="0.25">
      <c r="B1367" s="16"/>
      <c r="C1367" s="17"/>
      <c r="D1367" s="17"/>
      <c r="E1367" s="17"/>
      <c r="F1367" s="17"/>
      <c r="G1367" s="17"/>
      <c r="H1367" s="17"/>
      <c r="I1367" s="17"/>
      <c r="J1367" s="17"/>
      <c r="K1367" s="17"/>
      <c r="L1367" s="17"/>
      <c r="M1367" s="17"/>
      <c r="N1367" s="17"/>
      <c r="O1367" s="19"/>
      <c r="P1367" s="629">
        <f>+H1343</f>
        <v>6.0699999999999985</v>
      </c>
      <c r="Q1367" s="17"/>
      <c r="R1367" s="26"/>
      <c r="S1367" s="626"/>
      <c r="T1367" s="20"/>
      <c r="U1367" s="20"/>
      <c r="V1367" s="430"/>
      <c r="W1367" s="14" t="str">
        <f t="shared" si="418"/>
        <v/>
      </c>
      <c r="X1367" s="14" t="str">
        <f t="shared" si="419"/>
        <v/>
      </c>
      <c r="Y1367" s="14" t="str">
        <f t="shared" si="420"/>
        <v/>
      </c>
      <c r="Z1367" s="14" t="str">
        <f t="shared" si="421"/>
        <v/>
      </c>
      <c r="AA1367" s="15" t="str">
        <f t="shared" si="412"/>
        <v/>
      </c>
    </row>
    <row r="1368" spans="2:27" ht="18.75" hidden="1" thickBot="1" x14ac:dyDescent="0.3">
      <c r="B1368" s="27"/>
      <c r="C1368" s="28"/>
      <c r="D1368" s="29"/>
      <c r="E1368" s="28"/>
      <c r="F1368" s="29"/>
      <c r="G1368" s="29"/>
      <c r="H1368" s="29"/>
      <c r="I1368" s="29"/>
      <c r="J1368" s="29"/>
      <c r="K1368" s="29"/>
      <c r="L1368" s="29"/>
      <c r="M1368" s="29"/>
      <c r="N1368" s="29"/>
      <c r="O1368" s="30"/>
      <c r="P1368" s="629">
        <f>+H1343</f>
        <v>6.0699999999999985</v>
      </c>
      <c r="Q1368" s="17"/>
      <c r="R1368" s="630"/>
      <c r="S1368" s="636"/>
      <c r="T1368" s="33"/>
      <c r="U1368" s="33"/>
      <c r="V1368" s="631"/>
      <c r="W1368" s="34" t="str">
        <f t="shared" si="418"/>
        <v/>
      </c>
      <c r="X1368" s="34" t="str">
        <f t="shared" si="419"/>
        <v/>
      </c>
      <c r="Y1368" s="14" t="str">
        <f t="shared" si="420"/>
        <v/>
      </c>
      <c r="Z1368" s="14" t="str">
        <f t="shared" si="421"/>
        <v/>
      </c>
      <c r="AA1368" s="15" t="str">
        <f t="shared" si="412"/>
        <v/>
      </c>
    </row>
    <row r="1369" spans="2:27" ht="18.75" hidden="1" thickBot="1" x14ac:dyDescent="0.3">
      <c r="B1369" s="786"/>
      <c r="C1369" s="787"/>
      <c r="D1369" s="787"/>
      <c r="E1369" s="787"/>
      <c r="F1369" s="787"/>
      <c r="G1369" s="787"/>
      <c r="H1369" s="787"/>
      <c r="I1369" s="787"/>
      <c r="J1369" s="787"/>
      <c r="K1369" s="787"/>
      <c r="L1369" s="787"/>
      <c r="M1369" s="787"/>
      <c r="N1369" s="787"/>
      <c r="O1369" s="787"/>
      <c r="P1369" s="428"/>
      <c r="Q1369" s="629">
        <f>+H1343</f>
        <v>6.0699999999999985</v>
      </c>
      <c r="R1369" s="1024" t="s">
        <v>58</v>
      </c>
      <c r="S1369" s="1025"/>
      <c r="T1369" s="1027"/>
      <c r="U1369" s="1024" t="s">
        <v>53</v>
      </c>
      <c r="V1369" s="1027"/>
      <c r="W1369" s="1027"/>
      <c r="X1369" s="1026"/>
      <c r="Y1369" s="36"/>
      <c r="Z1369" s="37"/>
      <c r="AA1369" s="38">
        <f>SUM(Y1346:AA1368)</f>
        <v>0</v>
      </c>
    </row>
    <row r="1370" spans="2:27" ht="17.25" hidden="1" thickBot="1" x14ac:dyDescent="0.3">
      <c r="B1370" s="792" t="s">
        <v>59</v>
      </c>
      <c r="C1370" s="793"/>
      <c r="D1370" s="793"/>
      <c r="E1370" s="793"/>
      <c r="F1370" s="793"/>
      <c r="G1370" s="793"/>
      <c r="H1370" s="793"/>
      <c r="I1370" s="794"/>
      <c r="J1370" s="792" t="s">
        <v>60</v>
      </c>
      <c r="K1370" s="793"/>
      <c r="L1370" s="793"/>
      <c r="M1370" s="793"/>
      <c r="N1370" s="793"/>
      <c r="O1370" s="793"/>
      <c r="P1370" s="793"/>
      <c r="Q1370" s="793"/>
      <c r="R1370" s="794"/>
      <c r="S1370" s="634"/>
      <c r="T1370" s="39"/>
      <c r="U1370" s="40"/>
      <c r="V1370" s="40"/>
      <c r="W1370" s="40"/>
      <c r="X1370" s="40"/>
      <c r="Y1370" s="40"/>
      <c r="Z1370" s="40"/>
      <c r="AA1370" s="41"/>
    </row>
    <row r="1371" spans="2:27" ht="21" hidden="1" thickBot="1" x14ac:dyDescent="0.3">
      <c r="B1371" s="795"/>
      <c r="C1371" s="787"/>
      <c r="D1371" s="787"/>
      <c r="E1371" s="787"/>
      <c r="F1371" s="787"/>
      <c r="G1371" s="787"/>
      <c r="H1371" s="787"/>
      <c r="I1371" s="796"/>
      <c r="J1371" s="795"/>
      <c r="K1371" s="787"/>
      <c r="L1371" s="787"/>
      <c r="M1371" s="787"/>
      <c r="N1371" s="787"/>
      <c r="O1371" s="787"/>
      <c r="P1371" s="787"/>
      <c r="Q1371" s="787"/>
      <c r="R1371" s="796"/>
      <c r="S1371" s="635"/>
      <c r="T1371" s="797" t="s">
        <v>61</v>
      </c>
      <c r="U1371" s="798"/>
      <c r="V1371" s="798"/>
      <c r="W1371" s="798"/>
      <c r="X1371" s="798"/>
      <c r="Y1371" s="798"/>
      <c r="Z1371" s="799"/>
      <c r="AA1371" s="42">
        <f>AA1369</f>
        <v>0</v>
      </c>
    </row>
    <row r="1372" spans="2:27" hidden="1" x14ac:dyDescent="0.25"/>
    <row r="1373" spans="2:27" ht="15.75" thickBot="1" x14ac:dyDescent="0.3"/>
    <row r="1374" spans="2:27" x14ac:dyDescent="0.25">
      <c r="B1374" s="800"/>
      <c r="C1374" s="793"/>
      <c r="D1374" s="793"/>
      <c r="E1374" s="793"/>
      <c r="F1374" s="793"/>
      <c r="G1374" s="803" t="s">
        <v>42</v>
      </c>
      <c r="H1374" s="793"/>
      <c r="I1374" s="793"/>
      <c r="J1374" s="793"/>
      <c r="K1374" s="793"/>
      <c r="L1374" s="793"/>
      <c r="M1374" s="793"/>
      <c r="N1374" s="793"/>
      <c r="O1374" s="793"/>
      <c r="P1374" s="793"/>
      <c r="Q1374" s="793"/>
      <c r="R1374" s="793"/>
      <c r="S1374" s="793"/>
      <c r="T1374" s="793"/>
      <c r="U1374" s="804" t="s">
        <v>1</v>
      </c>
      <c r="V1374" s="805"/>
      <c r="W1374" s="805"/>
      <c r="X1374" s="806"/>
      <c r="Y1374" s="807" t="s">
        <v>43</v>
      </c>
      <c r="Z1374" s="805"/>
      <c r="AA1374" s="808"/>
    </row>
    <row r="1375" spans="2:27" x14ac:dyDescent="0.25">
      <c r="B1375" s="801"/>
      <c r="C1375" s="802"/>
      <c r="D1375" s="802"/>
      <c r="E1375" s="802"/>
      <c r="F1375" s="802"/>
      <c r="G1375" s="801"/>
      <c r="H1375" s="802"/>
      <c r="I1375" s="802"/>
      <c r="J1375" s="802"/>
      <c r="K1375" s="802"/>
      <c r="L1375" s="802"/>
      <c r="M1375" s="802"/>
      <c r="N1375" s="802"/>
      <c r="O1375" s="802"/>
      <c r="P1375" s="802"/>
      <c r="Q1375" s="802"/>
      <c r="R1375" s="802"/>
      <c r="S1375" s="802"/>
      <c r="T1375" s="802"/>
      <c r="U1375" s="809" t="s">
        <v>3</v>
      </c>
      <c r="V1375" s="810"/>
      <c r="W1375" s="810"/>
      <c r="X1375" s="811"/>
      <c r="Y1375" s="812">
        <v>1</v>
      </c>
      <c r="Z1375" s="810"/>
      <c r="AA1375" s="813"/>
    </row>
    <row r="1376" spans="2:27" ht="15.75" thickBot="1" x14ac:dyDescent="0.3">
      <c r="B1376" s="795"/>
      <c r="C1376" s="787"/>
      <c r="D1376" s="787"/>
      <c r="E1376" s="787"/>
      <c r="F1376" s="787"/>
      <c r="G1376" s="795"/>
      <c r="H1376" s="787"/>
      <c r="I1376" s="787"/>
      <c r="J1376" s="787"/>
      <c r="K1376" s="787"/>
      <c r="L1376" s="787"/>
      <c r="M1376" s="787"/>
      <c r="N1376" s="787"/>
      <c r="O1376" s="787"/>
      <c r="P1376" s="787"/>
      <c r="Q1376" s="787"/>
      <c r="R1376" s="787"/>
      <c r="S1376" s="787"/>
      <c r="T1376" s="787"/>
      <c r="U1376" s="814" t="s">
        <v>4</v>
      </c>
      <c r="V1376" s="815"/>
      <c r="W1376" s="815"/>
      <c r="X1376" s="816"/>
      <c r="Y1376" s="817">
        <v>44236</v>
      </c>
      <c r="Z1376" s="818"/>
      <c r="AA1376" s="819"/>
    </row>
    <row r="1377" spans="2:27" ht="15" customHeight="1" x14ac:dyDescent="0.25">
      <c r="B1377" s="820" t="s">
        <v>44</v>
      </c>
      <c r="C1377" s="793"/>
      <c r="D1377" s="793"/>
      <c r="E1377" s="793"/>
      <c r="F1377" s="794"/>
      <c r="G1377"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377" s="822"/>
      <c r="I1377" s="822"/>
      <c r="J1377" s="822"/>
      <c r="K1377" s="822"/>
      <c r="L1377" s="822"/>
      <c r="M1377" s="822"/>
      <c r="N1377" s="822"/>
      <c r="O1377" s="822"/>
      <c r="P1377" s="822"/>
      <c r="Q1377" s="822"/>
      <c r="R1377" s="822"/>
      <c r="S1377" s="822"/>
      <c r="T1377" s="822"/>
      <c r="U1377" s="822"/>
      <c r="V1377" s="822"/>
      <c r="W1377" s="822"/>
      <c r="X1377" s="822"/>
      <c r="Y1377" s="822"/>
      <c r="Z1377" s="822"/>
      <c r="AA1377" s="823"/>
    </row>
    <row r="1378" spans="2:27" ht="15.75" customHeight="1" thickBot="1" x14ac:dyDescent="0.3">
      <c r="B1378" s="795"/>
      <c r="C1378" s="787"/>
      <c r="D1378" s="787"/>
      <c r="E1378" s="787"/>
      <c r="F1378" s="796"/>
      <c r="G1378" s="824"/>
      <c r="H1378" s="825"/>
      <c r="I1378" s="825"/>
      <c r="J1378" s="825"/>
      <c r="K1378" s="825"/>
      <c r="L1378" s="825"/>
      <c r="M1378" s="825"/>
      <c r="N1378" s="825"/>
      <c r="O1378" s="825"/>
      <c r="P1378" s="825"/>
      <c r="Q1378" s="825"/>
      <c r="R1378" s="825"/>
      <c r="S1378" s="825"/>
      <c r="T1378" s="825"/>
      <c r="U1378" s="825"/>
      <c r="V1378" s="825"/>
      <c r="W1378" s="825"/>
      <c r="X1378" s="825"/>
      <c r="Y1378" s="825"/>
      <c r="Z1378" s="825"/>
      <c r="AA1378" s="826"/>
    </row>
    <row r="1379" spans="2:27" ht="18.75" thickBot="1" x14ac:dyDescent="0.3">
      <c r="B1379" s="827" t="s">
        <v>46</v>
      </c>
      <c r="C1379" s="798"/>
      <c r="D1379" s="798"/>
      <c r="E1379" s="798"/>
      <c r="F1379" s="798"/>
      <c r="G1379" s="798"/>
      <c r="H1379" s="822" t="s">
        <v>47</v>
      </c>
      <c r="I1379" s="793"/>
      <c r="J1379" s="828"/>
      <c r="K1379" s="798"/>
      <c r="L1379" s="798"/>
      <c r="M1379" s="798"/>
      <c r="N1379" s="798"/>
      <c r="O1379" s="798"/>
      <c r="P1379" s="622"/>
      <c r="Q1379" s="622"/>
      <c r="R1379" s="828" t="s">
        <v>48</v>
      </c>
      <c r="S1379" s="828"/>
      <c r="T1379" s="798"/>
      <c r="U1379" s="798"/>
      <c r="V1379" s="798"/>
      <c r="W1379" s="798"/>
      <c r="X1379" s="798"/>
      <c r="Y1379" s="798"/>
      <c r="Z1379" s="798"/>
      <c r="AA1379" s="799"/>
    </row>
    <row r="1380" spans="2:27" ht="26.25" customHeight="1" thickBot="1" x14ac:dyDescent="0.3">
      <c r="B1380" s="829">
        <f>PRESUPUESTO!$B$55</f>
        <v>7</v>
      </c>
      <c r="C1380" s="793"/>
      <c r="D1380" s="793"/>
      <c r="E1380" s="793"/>
      <c r="F1380" s="793"/>
      <c r="G1380" s="793"/>
      <c r="H1380" s="830">
        <f>PRESUPUESTO!B56</f>
        <v>7.01</v>
      </c>
      <c r="I1380" s="831"/>
      <c r="J1380" s="832" t="str">
        <f>PRESUPUESTO!$F$55</f>
        <v>ELECTRICOS</v>
      </c>
      <c r="K1380" s="798"/>
      <c r="L1380" s="798"/>
      <c r="M1380" s="798"/>
      <c r="N1380" s="798"/>
      <c r="O1380" s="799"/>
      <c r="P1380" s="621"/>
      <c r="Q1380" s="621"/>
      <c r="R1380" s="833" t="str">
        <f>PRESUPUESTO!F56</f>
        <v>PUNTOS ELECTRICOS</v>
      </c>
      <c r="S1380" s="1020"/>
      <c r="T1380" s="793"/>
      <c r="U1380" s="793"/>
      <c r="V1380" s="793"/>
      <c r="W1380" s="793"/>
      <c r="X1380" s="793"/>
      <c r="Y1380" s="793"/>
      <c r="Z1380" s="793"/>
      <c r="AA1380" s="794"/>
    </row>
    <row r="1381" spans="2:27" ht="18.75" customHeight="1" thickBot="1" x14ac:dyDescent="0.3">
      <c r="B1381" s="821" t="s">
        <v>49</v>
      </c>
      <c r="C1381" s="834"/>
      <c r="D1381" s="834"/>
      <c r="E1381" s="834"/>
      <c r="F1381" s="834"/>
      <c r="G1381" s="834"/>
      <c r="H1381" s="835"/>
      <c r="I1381" s="835"/>
      <c r="J1381" s="834"/>
      <c r="K1381" s="834"/>
      <c r="L1381" s="834"/>
      <c r="M1381" s="834"/>
      <c r="N1381" s="834"/>
      <c r="O1381" s="834"/>
      <c r="P1381" s="623"/>
      <c r="Q1381" s="623"/>
      <c r="R1381" s="837" t="s">
        <v>50</v>
      </c>
      <c r="S1381" s="1030" t="s">
        <v>532</v>
      </c>
      <c r="T1381" s="839" t="s">
        <v>51</v>
      </c>
      <c r="U1381" s="840"/>
      <c r="V1381" s="841"/>
      <c r="W1381" s="842" t="s">
        <v>20</v>
      </c>
      <c r="X1381" s="844" t="s">
        <v>52</v>
      </c>
      <c r="Y1381" s="846" t="s">
        <v>53</v>
      </c>
      <c r="Z1381" s="847"/>
      <c r="AA1381" s="848"/>
    </row>
    <row r="1382" spans="2:27" ht="26.25" thickBot="1" x14ac:dyDescent="0.3">
      <c r="B1382" s="836"/>
      <c r="C1382" s="835"/>
      <c r="D1382" s="835"/>
      <c r="E1382" s="835"/>
      <c r="F1382" s="835"/>
      <c r="G1382" s="835"/>
      <c r="H1382" s="835"/>
      <c r="I1382" s="835"/>
      <c r="J1382" s="835"/>
      <c r="K1382" s="835"/>
      <c r="L1382" s="835"/>
      <c r="M1382" s="835"/>
      <c r="N1382" s="835"/>
      <c r="O1382" s="835"/>
      <c r="P1382" s="623"/>
      <c r="Q1382" s="623"/>
      <c r="R1382" s="838"/>
      <c r="S1382" s="1031"/>
      <c r="T1382" s="4" t="s">
        <v>54</v>
      </c>
      <c r="U1382" s="5" t="s">
        <v>55</v>
      </c>
      <c r="V1382" s="6" t="s">
        <v>56</v>
      </c>
      <c r="W1382" s="843"/>
      <c r="X1382" s="845"/>
      <c r="Y1382" s="7" t="s">
        <v>57</v>
      </c>
      <c r="Z1382" s="8" t="s">
        <v>21</v>
      </c>
      <c r="AA1382" s="9" t="s">
        <v>22</v>
      </c>
    </row>
    <row r="1383" spans="2:27" ht="18" x14ac:dyDescent="0.25">
      <c r="B1383" s="10"/>
      <c r="C1383" s="1017" t="e" vm="38">
        <v>#VALUE!</v>
      </c>
      <c r="D1383" s="1017"/>
      <c r="E1383" s="1017"/>
      <c r="F1383" s="1017"/>
      <c r="G1383" s="1017"/>
      <c r="H1383" s="1017"/>
      <c r="I1383" s="1017" t="e" vm="39">
        <v>#VALUE!</v>
      </c>
      <c r="J1383" s="1017"/>
      <c r="K1383" s="1017"/>
      <c r="L1383" s="1017"/>
      <c r="M1383" s="1017"/>
      <c r="N1383" s="1017"/>
      <c r="O1383" s="12"/>
      <c r="P1383" s="629">
        <f>+H1380</f>
        <v>7.01</v>
      </c>
      <c r="Q1383" s="17"/>
      <c r="R1383" s="412" t="s">
        <v>356</v>
      </c>
      <c r="S1383" s="625" t="s">
        <v>563</v>
      </c>
      <c r="T1383" s="14"/>
      <c r="U1383" s="14"/>
      <c r="V1383" s="14"/>
      <c r="W1383" s="14" t="s">
        <v>20</v>
      </c>
      <c r="X1383" s="14"/>
      <c r="Y1383" s="14" t="str">
        <f>IFERROR(IF(COUNT(T1383:V1383)=1,PRODUCT(T1383:V1383)*X1383,""),"")</f>
        <v/>
      </c>
      <c r="Z1383" s="14" t="str">
        <f>IFERROR(IF(COUNT(T1383:V1383)=2,PRODUCT(T1383:V1383)*X1383,""),"")</f>
        <v/>
      </c>
      <c r="AA1383" s="15" t="str">
        <f>IFERROR(IF(COUNT(T1383:V1383)=3,PRODUCT(T1383:V1383)*X1383,""),"")</f>
        <v/>
      </c>
    </row>
    <row r="1384" spans="2:27" ht="18" x14ac:dyDescent="0.25">
      <c r="B1384" s="16"/>
      <c r="C1384" s="1018"/>
      <c r="D1384" s="1018"/>
      <c r="E1384" s="1018"/>
      <c r="F1384" s="1018"/>
      <c r="G1384" s="1018"/>
      <c r="H1384" s="1018"/>
      <c r="I1384" s="1018"/>
      <c r="J1384" s="1018"/>
      <c r="K1384" s="1018"/>
      <c r="L1384" s="1018"/>
      <c r="M1384" s="1018"/>
      <c r="N1384" s="1018"/>
      <c r="O1384" s="19"/>
      <c r="P1384" s="629">
        <f>+H1380</f>
        <v>7.01</v>
      </c>
      <c r="Q1384" s="17"/>
      <c r="R1384" s="412" t="s">
        <v>356</v>
      </c>
      <c r="S1384" s="625" t="s">
        <v>564</v>
      </c>
      <c r="T1384" s="20"/>
      <c r="U1384" s="20"/>
      <c r="V1384" s="430"/>
      <c r="W1384" s="14" t="s">
        <v>20</v>
      </c>
      <c r="X1384" s="14"/>
      <c r="Y1384" s="14" t="str">
        <f t="shared" ref="Y1384:Y1386" si="422">IFERROR(IF(COUNT(T1384:V1384)=1,PRODUCT(T1384:V1384)*X1384,""),"")</f>
        <v/>
      </c>
      <c r="Z1384" s="14" t="str">
        <f t="shared" ref="Z1384:Z1386" si="423">IFERROR(IF(COUNT(T1384:V1384)=2,PRODUCT(T1384:V1384)*X1384,""),"")</f>
        <v/>
      </c>
      <c r="AA1384" s="15" t="str">
        <f t="shared" ref="AA1384:AA1405" si="424">IFERROR(IF(COUNT(T1384:V1384)=3,PRODUCT(T1384:V1384)*X1384,""),"")</f>
        <v/>
      </c>
    </row>
    <row r="1385" spans="2:27" ht="36" x14ac:dyDescent="0.25">
      <c r="B1385" s="16"/>
      <c r="C1385" s="1018"/>
      <c r="D1385" s="1018"/>
      <c r="E1385" s="1018"/>
      <c r="F1385" s="1018"/>
      <c r="G1385" s="1018"/>
      <c r="H1385" s="1018"/>
      <c r="I1385" s="1018"/>
      <c r="J1385" s="1018"/>
      <c r="K1385" s="1018"/>
      <c r="L1385" s="1018"/>
      <c r="M1385" s="1018"/>
      <c r="N1385" s="1018"/>
      <c r="O1385" s="19"/>
      <c r="P1385" s="629">
        <f>+H1380</f>
        <v>7.01</v>
      </c>
      <c r="Q1385" s="17"/>
      <c r="R1385" s="412" t="s">
        <v>356</v>
      </c>
      <c r="S1385" s="625" t="s">
        <v>565</v>
      </c>
      <c r="T1385" s="20"/>
      <c r="U1385" s="20"/>
      <c r="V1385" s="430"/>
      <c r="W1385" s="14" t="s">
        <v>20</v>
      </c>
      <c r="X1385" s="14">
        <v>1</v>
      </c>
      <c r="Y1385" s="14" t="str">
        <f t="shared" si="422"/>
        <v/>
      </c>
      <c r="Z1385" s="14" t="str">
        <f t="shared" si="423"/>
        <v/>
      </c>
      <c r="AA1385" s="15" t="str">
        <f t="shared" si="424"/>
        <v/>
      </c>
    </row>
    <row r="1386" spans="2:27" ht="18" x14ac:dyDescent="0.25">
      <c r="B1386" s="16"/>
      <c r="C1386" s="1018"/>
      <c r="D1386" s="1018"/>
      <c r="E1386" s="1018"/>
      <c r="F1386" s="1018"/>
      <c r="G1386" s="1018"/>
      <c r="H1386" s="1018"/>
      <c r="I1386" s="1018"/>
      <c r="J1386" s="1018"/>
      <c r="K1386" s="1018"/>
      <c r="L1386" s="1018"/>
      <c r="M1386" s="1018"/>
      <c r="N1386" s="1018"/>
      <c r="O1386" s="19"/>
      <c r="P1386" s="629">
        <f>+H1380</f>
        <v>7.01</v>
      </c>
      <c r="Q1386" s="17"/>
      <c r="R1386" s="412" t="s">
        <v>356</v>
      </c>
      <c r="S1386" s="626" t="s">
        <v>547</v>
      </c>
      <c r="T1386" s="20"/>
      <c r="U1386" s="20"/>
      <c r="V1386" s="430"/>
      <c r="W1386" s="14" t="s">
        <v>20</v>
      </c>
      <c r="X1386" s="14"/>
      <c r="Y1386" s="14" t="str">
        <f t="shared" si="422"/>
        <v/>
      </c>
      <c r="Z1386" s="14" t="str">
        <f t="shared" si="423"/>
        <v/>
      </c>
      <c r="AA1386" s="15" t="str">
        <f t="shared" si="424"/>
        <v/>
      </c>
    </row>
    <row r="1387" spans="2:27" ht="18" x14ac:dyDescent="0.25">
      <c r="B1387" s="16"/>
      <c r="C1387" s="1018"/>
      <c r="D1387" s="1018"/>
      <c r="E1387" s="1018"/>
      <c r="F1387" s="1018"/>
      <c r="G1387" s="1018"/>
      <c r="H1387" s="1018"/>
      <c r="I1387" s="1018"/>
      <c r="J1387" s="1018"/>
      <c r="K1387" s="1018"/>
      <c r="L1387" s="1018"/>
      <c r="M1387" s="1018"/>
      <c r="N1387" s="1018"/>
      <c r="O1387" s="19"/>
      <c r="P1387" s="629">
        <f>+H1380</f>
        <v>7.01</v>
      </c>
      <c r="Q1387" s="17"/>
      <c r="R1387" s="412"/>
      <c r="S1387" s="625"/>
      <c r="T1387" s="20"/>
      <c r="U1387" s="20"/>
      <c r="V1387" s="430"/>
      <c r="W1387" s="14"/>
      <c r="X1387" s="14"/>
      <c r="Y1387" s="14"/>
      <c r="Z1387" s="14"/>
      <c r="AA1387" s="15" t="str">
        <f t="shared" si="424"/>
        <v/>
      </c>
    </row>
    <row r="1388" spans="2:27" ht="18" x14ac:dyDescent="0.25">
      <c r="B1388" s="22"/>
      <c r="C1388" s="1018"/>
      <c r="D1388" s="1018"/>
      <c r="E1388" s="1018"/>
      <c r="F1388" s="1018"/>
      <c r="G1388" s="1018"/>
      <c r="H1388" s="1018"/>
      <c r="I1388" s="1018"/>
      <c r="J1388" s="1018"/>
      <c r="K1388" s="1018"/>
      <c r="L1388" s="1018"/>
      <c r="M1388" s="1018"/>
      <c r="N1388" s="1018"/>
      <c r="O1388" s="19"/>
      <c r="P1388" s="629">
        <f>+H1380</f>
        <v>7.01</v>
      </c>
      <c r="Q1388" s="17"/>
      <c r="R1388" s="412" t="s">
        <v>361</v>
      </c>
      <c r="S1388" s="625" t="s">
        <v>563</v>
      </c>
      <c r="T1388" s="14"/>
      <c r="U1388" s="14"/>
      <c r="V1388" s="14"/>
      <c r="W1388" s="14" t="s">
        <v>20</v>
      </c>
      <c r="X1388" s="14"/>
      <c r="Y1388" s="14" t="str">
        <f t="shared" ref="Y1388:Y1394" si="425">IFERROR(IF(COUNT(T1388:V1388)=1,PRODUCT(T1388:V1388)*X1388,""),"")</f>
        <v/>
      </c>
      <c r="Z1388" s="14" t="str">
        <f t="shared" ref="Z1388:Z1394" si="426">IFERROR(IF(COUNT(T1388:V1388)=2,PRODUCT(T1388:V1388)*X1388,""),"")</f>
        <v/>
      </c>
      <c r="AA1388" s="15" t="str">
        <f t="shared" si="424"/>
        <v/>
      </c>
    </row>
    <row r="1389" spans="2:27" ht="18" x14ac:dyDescent="0.25">
      <c r="B1389" s="16"/>
      <c r="C1389" s="1018"/>
      <c r="D1389" s="1018"/>
      <c r="E1389" s="1018"/>
      <c r="F1389" s="1018"/>
      <c r="G1389" s="1018"/>
      <c r="H1389" s="1018"/>
      <c r="I1389" s="1018"/>
      <c r="J1389" s="1018"/>
      <c r="K1389" s="1018"/>
      <c r="L1389" s="1018"/>
      <c r="M1389" s="1018"/>
      <c r="N1389" s="1018"/>
      <c r="O1389" s="19"/>
      <c r="P1389" s="629">
        <f>+H1380</f>
        <v>7.01</v>
      </c>
      <c r="Q1389" s="17"/>
      <c r="R1389" s="412" t="s">
        <v>361</v>
      </c>
      <c r="S1389" s="625" t="s">
        <v>564</v>
      </c>
      <c r="T1389" s="20"/>
      <c r="U1389" s="20"/>
      <c r="V1389" s="430"/>
      <c r="W1389" s="14" t="s">
        <v>20</v>
      </c>
      <c r="X1389" s="14"/>
      <c r="Y1389" s="14" t="str">
        <f t="shared" si="425"/>
        <v/>
      </c>
      <c r="Z1389" s="14" t="str">
        <f t="shared" si="426"/>
        <v/>
      </c>
      <c r="AA1389" s="15" t="str">
        <f t="shared" si="424"/>
        <v/>
      </c>
    </row>
    <row r="1390" spans="2:27" ht="36" x14ac:dyDescent="0.25">
      <c r="B1390" s="16"/>
      <c r="C1390" s="1018"/>
      <c r="D1390" s="1018"/>
      <c r="E1390" s="1018"/>
      <c r="F1390" s="1018"/>
      <c r="G1390" s="1018"/>
      <c r="H1390" s="1018"/>
      <c r="I1390" s="1018"/>
      <c r="J1390" s="1018"/>
      <c r="K1390" s="1018"/>
      <c r="L1390" s="1018"/>
      <c r="M1390" s="1018"/>
      <c r="N1390" s="1018"/>
      <c r="O1390" s="19"/>
      <c r="P1390" s="629">
        <f>+H1380</f>
        <v>7.01</v>
      </c>
      <c r="Q1390" s="17"/>
      <c r="R1390" s="412" t="s">
        <v>361</v>
      </c>
      <c r="S1390" s="626" t="s">
        <v>566</v>
      </c>
      <c r="T1390" s="20"/>
      <c r="U1390" s="20"/>
      <c r="V1390" s="430"/>
      <c r="W1390" s="14" t="s">
        <v>20</v>
      </c>
      <c r="X1390" s="14">
        <v>2</v>
      </c>
      <c r="Y1390" s="14" t="str">
        <f t="shared" si="425"/>
        <v/>
      </c>
      <c r="Z1390" s="14" t="str">
        <f t="shared" si="426"/>
        <v/>
      </c>
      <c r="AA1390" s="15" t="str">
        <f t="shared" si="424"/>
        <v/>
      </c>
    </row>
    <row r="1391" spans="2:27" ht="18" x14ac:dyDescent="0.25">
      <c r="B1391" s="16"/>
      <c r="C1391" s="1018"/>
      <c r="D1391" s="1018"/>
      <c r="E1391" s="1018"/>
      <c r="F1391" s="1018"/>
      <c r="G1391" s="1018"/>
      <c r="H1391" s="1018"/>
      <c r="I1391" s="1018"/>
      <c r="J1391" s="1018"/>
      <c r="K1391" s="1018"/>
      <c r="L1391" s="1018"/>
      <c r="M1391" s="1018"/>
      <c r="N1391" s="1018"/>
      <c r="O1391" s="19"/>
      <c r="P1391" s="629">
        <f>+H1380</f>
        <v>7.01</v>
      </c>
      <c r="Q1391" s="17"/>
      <c r="R1391" s="412" t="s">
        <v>361</v>
      </c>
      <c r="S1391" s="625" t="s">
        <v>372</v>
      </c>
      <c r="T1391" s="20"/>
      <c r="U1391" s="20"/>
      <c r="V1391" s="430"/>
      <c r="W1391" s="14" t="s">
        <v>20</v>
      </c>
      <c r="X1391" s="14"/>
      <c r="Y1391" s="14" t="str">
        <f t="shared" si="425"/>
        <v/>
      </c>
      <c r="Z1391" s="14" t="str">
        <f t="shared" si="426"/>
        <v/>
      </c>
      <c r="AA1391" s="15" t="str">
        <f t="shared" si="424"/>
        <v/>
      </c>
    </row>
    <row r="1392" spans="2:27" ht="36" x14ac:dyDescent="0.25">
      <c r="B1392" s="16"/>
      <c r="C1392" s="1018"/>
      <c r="D1392" s="1018"/>
      <c r="E1392" s="1018"/>
      <c r="F1392" s="1018"/>
      <c r="G1392" s="1018"/>
      <c r="H1392" s="1018"/>
      <c r="I1392" s="1018"/>
      <c r="J1392" s="1018"/>
      <c r="K1392" s="1018"/>
      <c r="L1392" s="1018"/>
      <c r="M1392" s="1018"/>
      <c r="N1392" s="1018"/>
      <c r="O1392" s="19"/>
      <c r="P1392" s="629">
        <f>+H1380</f>
        <v>7.01</v>
      </c>
      <c r="Q1392" s="17"/>
      <c r="R1392" s="412" t="s">
        <v>361</v>
      </c>
      <c r="S1392" s="626" t="s">
        <v>565</v>
      </c>
      <c r="T1392" s="20"/>
      <c r="U1392" s="20"/>
      <c r="V1392" s="430"/>
      <c r="W1392" s="14" t="s">
        <v>20</v>
      </c>
      <c r="X1392" s="14"/>
      <c r="Y1392" s="14" t="str">
        <f t="shared" si="425"/>
        <v/>
      </c>
      <c r="Z1392" s="14" t="str">
        <f t="shared" si="426"/>
        <v/>
      </c>
      <c r="AA1392" s="15" t="str">
        <f t="shared" si="424"/>
        <v/>
      </c>
    </row>
    <row r="1393" spans="2:27" ht="18" x14ac:dyDescent="0.25">
      <c r="B1393" s="16"/>
      <c r="C1393" s="1018"/>
      <c r="D1393" s="1018"/>
      <c r="E1393" s="1018"/>
      <c r="F1393" s="1018"/>
      <c r="G1393" s="1018"/>
      <c r="H1393" s="1018"/>
      <c r="I1393" s="1018"/>
      <c r="J1393" s="1018"/>
      <c r="K1393" s="1018"/>
      <c r="L1393" s="1018"/>
      <c r="M1393" s="1018"/>
      <c r="N1393" s="1018"/>
      <c r="O1393" s="19"/>
      <c r="P1393" s="629">
        <f>+H1380</f>
        <v>7.01</v>
      </c>
      <c r="Q1393" s="17"/>
      <c r="R1393" s="412"/>
      <c r="S1393" s="625"/>
      <c r="T1393" s="20"/>
      <c r="U1393" s="20"/>
      <c r="V1393" s="430"/>
      <c r="W1393" s="14" t="str">
        <f t="shared" ref="W1393:W1394" si="427">IF(COUNT(T1393:V1393)=1,"m",IF(COUNT(T1393:V1393)=2,"m2",IF(COUNT(T1393:V1393)=3,"m3","")))</f>
        <v/>
      </c>
      <c r="X1393" s="14" t="str">
        <f t="shared" ref="X1393:X1394" si="428">IF(S1393="","",1)</f>
        <v/>
      </c>
      <c r="Y1393" s="14" t="str">
        <f t="shared" si="425"/>
        <v/>
      </c>
      <c r="Z1393" s="14" t="str">
        <f t="shared" si="426"/>
        <v/>
      </c>
      <c r="AA1393" s="15" t="str">
        <f t="shared" si="424"/>
        <v/>
      </c>
    </row>
    <row r="1394" spans="2:27" ht="18" x14ac:dyDescent="0.25">
      <c r="B1394" s="16"/>
      <c r="C1394" s="1018"/>
      <c r="D1394" s="1018"/>
      <c r="E1394" s="1018"/>
      <c r="F1394" s="1018"/>
      <c r="G1394" s="1018"/>
      <c r="H1394" s="1018"/>
      <c r="I1394" s="1018"/>
      <c r="J1394" s="1018"/>
      <c r="K1394" s="1018"/>
      <c r="L1394" s="1018"/>
      <c r="M1394" s="1018"/>
      <c r="N1394" s="1018"/>
      <c r="O1394" s="19"/>
      <c r="P1394" s="629">
        <f>+H1380</f>
        <v>7.01</v>
      </c>
      <c r="Q1394" s="17"/>
      <c r="R1394" s="412"/>
      <c r="S1394" s="625"/>
      <c r="T1394" s="20"/>
      <c r="U1394" s="20"/>
      <c r="V1394" s="430"/>
      <c r="W1394" s="14" t="str">
        <f t="shared" si="427"/>
        <v/>
      </c>
      <c r="X1394" s="14" t="str">
        <f t="shared" si="428"/>
        <v/>
      </c>
      <c r="Y1394" s="14" t="str">
        <f t="shared" si="425"/>
        <v/>
      </c>
      <c r="Z1394" s="14" t="str">
        <f t="shared" si="426"/>
        <v/>
      </c>
      <c r="AA1394" s="15" t="str">
        <f t="shared" si="424"/>
        <v/>
      </c>
    </row>
    <row r="1395" spans="2:27" ht="18" x14ac:dyDescent="0.25">
      <c r="B1395" s="16"/>
      <c r="C1395" s="1018"/>
      <c r="D1395" s="1018"/>
      <c r="E1395" s="1018"/>
      <c r="F1395" s="1018"/>
      <c r="G1395" s="1018"/>
      <c r="H1395" s="1018"/>
      <c r="I1395" s="1018"/>
      <c r="J1395" s="1018"/>
      <c r="K1395" s="1018"/>
      <c r="L1395" s="1018"/>
      <c r="M1395" s="1018"/>
      <c r="N1395" s="1018"/>
      <c r="O1395" s="19"/>
      <c r="P1395" s="629">
        <f>+H1380</f>
        <v>7.01</v>
      </c>
      <c r="Q1395" s="17"/>
      <c r="R1395" s="412"/>
      <c r="S1395" s="625"/>
      <c r="T1395" s="20"/>
      <c r="U1395" s="20"/>
      <c r="V1395" s="430"/>
      <c r="W1395" s="14"/>
      <c r="X1395" s="14"/>
      <c r="Y1395" s="14"/>
      <c r="Z1395" s="14"/>
      <c r="AA1395" s="15" t="str">
        <f t="shared" si="424"/>
        <v/>
      </c>
    </row>
    <row r="1396" spans="2:27" ht="18" x14ac:dyDescent="0.25">
      <c r="B1396" s="16"/>
      <c r="C1396" s="1018"/>
      <c r="D1396" s="1018"/>
      <c r="E1396" s="1018"/>
      <c r="F1396" s="1018"/>
      <c r="G1396" s="1018"/>
      <c r="H1396" s="1018"/>
      <c r="I1396" s="1018"/>
      <c r="J1396" s="1018"/>
      <c r="K1396" s="1018"/>
      <c r="L1396" s="1018"/>
      <c r="M1396" s="1018"/>
      <c r="N1396" s="1018"/>
      <c r="O1396" s="19"/>
      <c r="P1396" s="629">
        <f>+H1380</f>
        <v>7.01</v>
      </c>
      <c r="Q1396" s="17"/>
      <c r="R1396" s="412" t="s">
        <v>362</v>
      </c>
      <c r="S1396" s="625" t="s">
        <v>563</v>
      </c>
      <c r="T1396" s="20"/>
      <c r="U1396" s="20"/>
      <c r="V1396" s="430"/>
      <c r="W1396" s="14" t="s">
        <v>20</v>
      </c>
      <c r="X1396" s="14">
        <v>1</v>
      </c>
      <c r="Y1396" s="14" t="str">
        <f t="shared" ref="Y1396:Y1405" si="429">IFERROR(IF(COUNT(T1396:V1396)=1,PRODUCT(T1396:V1396)*X1396,""),"")</f>
        <v/>
      </c>
      <c r="Z1396" s="14" t="str">
        <f t="shared" ref="Z1396:Z1405" si="430">IFERROR(IF(COUNT(T1396:V1396)=2,PRODUCT(T1396:V1396)*X1396,""),"")</f>
        <v/>
      </c>
      <c r="AA1396" s="15" t="str">
        <f t="shared" si="424"/>
        <v/>
      </c>
    </row>
    <row r="1397" spans="2:27" ht="18" x14ac:dyDescent="0.25">
      <c r="B1397" s="16"/>
      <c r="C1397" s="1018"/>
      <c r="D1397" s="1018"/>
      <c r="E1397" s="1018"/>
      <c r="F1397" s="1018"/>
      <c r="G1397" s="1018"/>
      <c r="H1397" s="1018"/>
      <c r="I1397" s="1018"/>
      <c r="J1397" s="1018"/>
      <c r="K1397" s="1018"/>
      <c r="L1397" s="1018"/>
      <c r="M1397" s="1018"/>
      <c r="N1397" s="1018"/>
      <c r="O1397" s="19"/>
      <c r="P1397" s="629">
        <f>+H1380</f>
        <v>7.01</v>
      </c>
      <c r="Q1397" s="17"/>
      <c r="R1397" s="412" t="s">
        <v>362</v>
      </c>
      <c r="S1397" s="625" t="s">
        <v>564</v>
      </c>
      <c r="T1397" s="20"/>
      <c r="U1397" s="20"/>
      <c r="V1397" s="430"/>
      <c r="W1397" s="14" t="s">
        <v>20</v>
      </c>
      <c r="X1397" s="14"/>
      <c r="Y1397" s="14" t="str">
        <f t="shared" si="429"/>
        <v/>
      </c>
      <c r="Z1397" s="14" t="str">
        <f t="shared" si="430"/>
        <v/>
      </c>
      <c r="AA1397" s="15" t="str">
        <f t="shared" si="424"/>
        <v/>
      </c>
    </row>
    <row r="1398" spans="2:27" ht="36" x14ac:dyDescent="0.25">
      <c r="B1398" s="16"/>
      <c r="C1398" s="1018"/>
      <c r="D1398" s="1018"/>
      <c r="E1398" s="1018"/>
      <c r="F1398" s="1018"/>
      <c r="G1398" s="1018"/>
      <c r="H1398" s="1018"/>
      <c r="I1398" s="1018"/>
      <c r="J1398" s="1018"/>
      <c r="K1398" s="1018"/>
      <c r="L1398" s="1018"/>
      <c r="M1398" s="1018"/>
      <c r="N1398" s="1018"/>
      <c r="O1398" s="19"/>
      <c r="P1398" s="629">
        <f>+H1380</f>
        <v>7.01</v>
      </c>
      <c r="Q1398" s="17"/>
      <c r="R1398" s="412" t="s">
        <v>362</v>
      </c>
      <c r="S1398" s="626" t="s">
        <v>565</v>
      </c>
      <c r="T1398" s="20"/>
      <c r="U1398" s="20"/>
      <c r="V1398" s="430"/>
      <c r="W1398" s="14" t="s">
        <v>20</v>
      </c>
      <c r="X1398" s="14"/>
      <c r="Y1398" s="14" t="str">
        <f t="shared" si="429"/>
        <v/>
      </c>
      <c r="Z1398" s="14" t="str">
        <f t="shared" si="430"/>
        <v/>
      </c>
      <c r="AA1398" s="15" t="str">
        <f t="shared" si="424"/>
        <v/>
      </c>
    </row>
    <row r="1399" spans="2:27" ht="18" x14ac:dyDescent="0.25">
      <c r="B1399" s="16"/>
      <c r="C1399" s="1018"/>
      <c r="D1399" s="1018"/>
      <c r="E1399" s="1018"/>
      <c r="F1399" s="1018"/>
      <c r="G1399" s="1018"/>
      <c r="H1399" s="1018"/>
      <c r="I1399" s="1018"/>
      <c r="J1399" s="1018"/>
      <c r="K1399" s="1018"/>
      <c r="L1399" s="1018"/>
      <c r="M1399" s="1018"/>
      <c r="N1399" s="1018"/>
      <c r="O1399" s="19"/>
      <c r="P1399" s="629">
        <f>+H1380</f>
        <v>7.01</v>
      </c>
      <c r="Q1399" s="17"/>
      <c r="R1399" s="412"/>
      <c r="S1399" s="626"/>
      <c r="T1399" s="20"/>
      <c r="U1399" s="20"/>
      <c r="V1399" s="20"/>
      <c r="W1399" s="14" t="str">
        <f t="shared" ref="W1399:W1405" si="431">IF(COUNT(T1399:V1399)=1,"m",IF(COUNT(T1399:V1399)=2,"m2",IF(COUNT(T1399:V1399)=3,"m3","")))</f>
        <v/>
      </c>
      <c r="X1399" s="14" t="str">
        <f t="shared" ref="X1399:X1405" si="432">IF(S1399="","",1)</f>
        <v/>
      </c>
      <c r="Y1399" s="14" t="str">
        <f t="shared" si="429"/>
        <v/>
      </c>
      <c r="Z1399" s="14" t="str">
        <f t="shared" si="430"/>
        <v/>
      </c>
      <c r="AA1399" s="15" t="str">
        <f t="shared" si="424"/>
        <v/>
      </c>
    </row>
    <row r="1400" spans="2:27" ht="18" x14ac:dyDescent="0.25">
      <c r="B1400" s="16"/>
      <c r="C1400" s="1018"/>
      <c r="D1400" s="1018"/>
      <c r="E1400" s="1018"/>
      <c r="F1400" s="1018"/>
      <c r="G1400" s="1018"/>
      <c r="H1400" s="1018"/>
      <c r="I1400" s="1018"/>
      <c r="J1400" s="1018"/>
      <c r="K1400" s="1018"/>
      <c r="L1400" s="1018"/>
      <c r="M1400" s="1018"/>
      <c r="N1400" s="1018"/>
      <c r="O1400" s="19"/>
      <c r="P1400" s="629">
        <f>+H1380</f>
        <v>7.01</v>
      </c>
      <c r="Q1400" s="17"/>
      <c r="R1400" s="412"/>
      <c r="S1400" s="626"/>
      <c r="T1400" s="20"/>
      <c r="U1400" s="20"/>
      <c r="V1400" s="430"/>
      <c r="W1400" s="14" t="str">
        <f t="shared" si="431"/>
        <v/>
      </c>
      <c r="X1400" s="14" t="str">
        <f t="shared" si="432"/>
        <v/>
      </c>
      <c r="Y1400" s="14" t="str">
        <f t="shared" si="429"/>
        <v/>
      </c>
      <c r="Z1400" s="14" t="str">
        <f t="shared" si="430"/>
        <v/>
      </c>
      <c r="AA1400" s="15" t="str">
        <f t="shared" si="424"/>
        <v/>
      </c>
    </row>
    <row r="1401" spans="2:27" ht="18" x14ac:dyDescent="0.25">
      <c r="B1401" s="16"/>
      <c r="C1401" s="1018"/>
      <c r="D1401" s="1018"/>
      <c r="E1401" s="1018"/>
      <c r="F1401" s="1018"/>
      <c r="G1401" s="1018"/>
      <c r="H1401" s="1018"/>
      <c r="I1401" s="1018"/>
      <c r="J1401" s="1018"/>
      <c r="K1401" s="1018"/>
      <c r="L1401" s="1018"/>
      <c r="M1401" s="1018"/>
      <c r="N1401" s="1018"/>
      <c r="O1401" s="19"/>
      <c r="P1401" s="629">
        <f>+H1380</f>
        <v>7.01</v>
      </c>
      <c r="Q1401" s="17"/>
      <c r="R1401" s="412"/>
      <c r="S1401" s="626"/>
      <c r="T1401" s="20"/>
      <c r="U1401" s="20"/>
      <c r="V1401" s="430"/>
      <c r="W1401" s="14" t="str">
        <f t="shared" si="431"/>
        <v/>
      </c>
      <c r="X1401" s="14" t="str">
        <f t="shared" si="432"/>
        <v/>
      </c>
      <c r="Y1401" s="14" t="str">
        <f t="shared" si="429"/>
        <v/>
      </c>
      <c r="Z1401" s="14" t="str">
        <f t="shared" si="430"/>
        <v/>
      </c>
      <c r="AA1401" s="15" t="str">
        <f t="shared" si="424"/>
        <v/>
      </c>
    </row>
    <row r="1402" spans="2:27" ht="18" x14ac:dyDescent="0.25">
      <c r="B1402" s="16"/>
      <c r="C1402" s="1018"/>
      <c r="D1402" s="1018"/>
      <c r="E1402" s="1018"/>
      <c r="F1402" s="1018"/>
      <c r="G1402" s="1018"/>
      <c r="H1402" s="1018"/>
      <c r="I1402" s="1018"/>
      <c r="J1402" s="1018"/>
      <c r="K1402" s="1018"/>
      <c r="L1402" s="1018"/>
      <c r="M1402" s="1018"/>
      <c r="N1402" s="1018"/>
      <c r="O1402" s="19"/>
      <c r="P1402" s="629">
        <f>+H1380</f>
        <v>7.01</v>
      </c>
      <c r="Q1402" s="17"/>
      <c r="R1402" s="21"/>
      <c r="S1402" s="626"/>
      <c r="T1402" s="20"/>
      <c r="U1402" s="20"/>
      <c r="V1402" s="430"/>
      <c r="W1402" s="14" t="str">
        <f t="shared" si="431"/>
        <v/>
      </c>
      <c r="X1402" s="14" t="str">
        <f t="shared" si="432"/>
        <v/>
      </c>
      <c r="Y1402" s="14" t="str">
        <f t="shared" si="429"/>
        <v/>
      </c>
      <c r="Z1402" s="14" t="str">
        <f t="shared" si="430"/>
        <v/>
      </c>
      <c r="AA1402" s="15" t="str">
        <f t="shared" si="424"/>
        <v/>
      </c>
    </row>
    <row r="1403" spans="2:27" ht="18" x14ac:dyDescent="0.25">
      <c r="B1403" s="16"/>
      <c r="C1403" s="1018"/>
      <c r="D1403" s="1018"/>
      <c r="E1403" s="1018"/>
      <c r="F1403" s="1018"/>
      <c r="G1403" s="1018"/>
      <c r="H1403" s="1018"/>
      <c r="I1403" s="1018"/>
      <c r="J1403" s="1018"/>
      <c r="K1403" s="1018"/>
      <c r="L1403" s="1018"/>
      <c r="M1403" s="1018"/>
      <c r="N1403" s="1018"/>
      <c r="O1403" s="19"/>
      <c r="P1403" s="629">
        <f>+H1380</f>
        <v>7.01</v>
      </c>
      <c r="Q1403" s="17"/>
      <c r="R1403" s="26"/>
      <c r="S1403" s="626"/>
      <c r="T1403" s="20"/>
      <c r="U1403" s="20"/>
      <c r="V1403" s="430"/>
      <c r="W1403" s="14" t="str">
        <f t="shared" si="431"/>
        <v/>
      </c>
      <c r="X1403" s="14" t="str">
        <f t="shared" si="432"/>
        <v/>
      </c>
      <c r="Y1403" s="14" t="str">
        <f t="shared" si="429"/>
        <v/>
      </c>
      <c r="Z1403" s="14" t="str">
        <f t="shared" si="430"/>
        <v/>
      </c>
      <c r="AA1403" s="15" t="str">
        <f t="shared" si="424"/>
        <v/>
      </c>
    </row>
    <row r="1404" spans="2:27" ht="18" x14ac:dyDescent="0.25">
      <c r="B1404" s="16"/>
      <c r="C1404" s="1018"/>
      <c r="D1404" s="1018"/>
      <c r="E1404" s="1018"/>
      <c r="F1404" s="1018"/>
      <c r="G1404" s="1018"/>
      <c r="H1404" s="1018"/>
      <c r="I1404" s="1018"/>
      <c r="J1404" s="1018"/>
      <c r="K1404" s="1018"/>
      <c r="L1404" s="1018"/>
      <c r="M1404" s="1018"/>
      <c r="N1404" s="1018"/>
      <c r="O1404" s="19"/>
      <c r="P1404" s="629">
        <f>+H1380</f>
        <v>7.01</v>
      </c>
      <c r="Q1404" s="17"/>
      <c r="R1404" s="26"/>
      <c r="S1404" s="626"/>
      <c r="T1404" s="20"/>
      <c r="U1404" s="20"/>
      <c r="V1404" s="430"/>
      <c r="W1404" s="14" t="str">
        <f t="shared" si="431"/>
        <v/>
      </c>
      <c r="X1404" s="14" t="str">
        <f t="shared" si="432"/>
        <v/>
      </c>
      <c r="Y1404" s="14" t="str">
        <f t="shared" si="429"/>
        <v/>
      </c>
      <c r="Z1404" s="14" t="str">
        <f t="shared" si="430"/>
        <v/>
      </c>
      <c r="AA1404" s="15" t="str">
        <f t="shared" si="424"/>
        <v/>
      </c>
    </row>
    <row r="1405" spans="2:27" ht="18.75" thickBot="1" x14ac:dyDescent="0.3">
      <c r="B1405" s="27"/>
      <c r="C1405" s="1019"/>
      <c r="D1405" s="1019"/>
      <c r="E1405" s="1019"/>
      <c r="F1405" s="1019"/>
      <c r="G1405" s="1019"/>
      <c r="H1405" s="1019"/>
      <c r="I1405" s="1019"/>
      <c r="J1405" s="1019"/>
      <c r="K1405" s="1019"/>
      <c r="L1405" s="1019"/>
      <c r="M1405" s="1019"/>
      <c r="N1405" s="1019"/>
      <c r="O1405" s="30"/>
      <c r="P1405" s="629">
        <f>+H1380</f>
        <v>7.01</v>
      </c>
      <c r="Q1405" s="17"/>
      <c r="R1405" s="630"/>
      <c r="S1405" s="636"/>
      <c r="T1405" s="33"/>
      <c r="U1405" s="33"/>
      <c r="V1405" s="631"/>
      <c r="W1405" s="34" t="str">
        <f t="shared" si="431"/>
        <v/>
      </c>
      <c r="X1405" s="34" t="str">
        <f t="shared" si="432"/>
        <v/>
      </c>
      <c r="Y1405" s="14" t="str">
        <f t="shared" si="429"/>
        <v/>
      </c>
      <c r="Z1405" s="14" t="str">
        <f t="shared" si="430"/>
        <v/>
      </c>
      <c r="AA1405" s="15" t="str">
        <f t="shared" si="424"/>
        <v/>
      </c>
    </row>
    <row r="1406" spans="2:27" ht="18.75" thickBot="1" x14ac:dyDescent="0.3">
      <c r="B1406" s="786"/>
      <c r="C1406" s="787"/>
      <c r="D1406" s="787"/>
      <c r="E1406" s="787"/>
      <c r="F1406" s="787"/>
      <c r="G1406" s="787"/>
      <c r="H1406" s="787"/>
      <c r="I1406" s="787"/>
      <c r="J1406" s="787"/>
      <c r="K1406" s="787"/>
      <c r="L1406" s="787"/>
      <c r="M1406" s="787"/>
      <c r="N1406" s="787"/>
      <c r="O1406" s="787"/>
      <c r="P1406" s="428"/>
      <c r="Q1406" s="629">
        <f>+H1380</f>
        <v>7.01</v>
      </c>
      <c r="R1406" s="1024" t="s">
        <v>58</v>
      </c>
      <c r="S1406" s="1025"/>
      <c r="T1406" s="1027"/>
      <c r="U1406" s="1024" t="s">
        <v>53</v>
      </c>
      <c r="V1406" s="1027"/>
      <c r="W1406" s="1027"/>
      <c r="X1406" s="1026"/>
      <c r="Y1406" s="36"/>
      <c r="Z1406" s="37"/>
      <c r="AA1406" s="38">
        <f>SUM(X1383:X1405)</f>
        <v>4</v>
      </c>
    </row>
    <row r="1407" spans="2:27" ht="17.25" thickBot="1" x14ac:dyDescent="0.3">
      <c r="B1407" s="792" t="s">
        <v>59</v>
      </c>
      <c r="C1407" s="793"/>
      <c r="D1407" s="793"/>
      <c r="E1407" s="793"/>
      <c r="F1407" s="793"/>
      <c r="G1407" s="793"/>
      <c r="H1407" s="793"/>
      <c r="I1407" s="794"/>
      <c r="J1407" s="792" t="s">
        <v>60</v>
      </c>
      <c r="K1407" s="793"/>
      <c r="L1407" s="793"/>
      <c r="M1407" s="793"/>
      <c r="N1407" s="793"/>
      <c r="O1407" s="793"/>
      <c r="P1407" s="793"/>
      <c r="Q1407" s="793"/>
      <c r="R1407" s="1028"/>
      <c r="S1407" s="634"/>
      <c r="T1407" s="39"/>
      <c r="U1407" s="40"/>
      <c r="V1407" s="40"/>
      <c r="W1407" s="40"/>
      <c r="X1407" s="40"/>
      <c r="Y1407" s="40"/>
      <c r="Z1407" s="40"/>
      <c r="AA1407" s="41"/>
    </row>
    <row r="1408" spans="2:27" ht="21" thickBot="1" x14ac:dyDescent="0.3">
      <c r="B1408" s="795"/>
      <c r="C1408" s="787"/>
      <c r="D1408" s="787"/>
      <c r="E1408" s="787"/>
      <c r="F1408" s="787"/>
      <c r="G1408" s="787"/>
      <c r="H1408" s="787"/>
      <c r="I1408" s="796"/>
      <c r="J1408" s="795"/>
      <c r="K1408" s="787"/>
      <c r="L1408" s="787"/>
      <c r="M1408" s="787"/>
      <c r="N1408" s="787"/>
      <c r="O1408" s="787"/>
      <c r="P1408" s="787"/>
      <c r="Q1408" s="787"/>
      <c r="R1408" s="796"/>
      <c r="S1408" s="635"/>
      <c r="T1408" s="797" t="s">
        <v>61</v>
      </c>
      <c r="U1408" s="798"/>
      <c r="V1408" s="798"/>
      <c r="W1408" s="798"/>
      <c r="X1408" s="798"/>
      <c r="Y1408" s="798"/>
      <c r="Z1408" s="799"/>
      <c r="AA1408" s="42">
        <f>AA1406</f>
        <v>4</v>
      </c>
    </row>
    <row r="1410" spans="2:27" ht="15.75" thickBot="1" x14ac:dyDescent="0.3"/>
    <row r="1411" spans="2:27" x14ac:dyDescent="0.25">
      <c r="B1411" s="800"/>
      <c r="C1411" s="793"/>
      <c r="D1411" s="793"/>
      <c r="E1411" s="793"/>
      <c r="F1411" s="793"/>
      <c r="G1411" s="803" t="s">
        <v>42</v>
      </c>
      <c r="H1411" s="793"/>
      <c r="I1411" s="793"/>
      <c r="J1411" s="793"/>
      <c r="K1411" s="793"/>
      <c r="L1411" s="793"/>
      <c r="M1411" s="793"/>
      <c r="N1411" s="793"/>
      <c r="O1411" s="793"/>
      <c r="P1411" s="793"/>
      <c r="Q1411" s="793"/>
      <c r="R1411" s="793"/>
      <c r="S1411" s="793"/>
      <c r="T1411" s="793"/>
      <c r="U1411" s="804" t="s">
        <v>1</v>
      </c>
      <c r="V1411" s="805"/>
      <c r="W1411" s="805"/>
      <c r="X1411" s="806"/>
      <c r="Y1411" s="807" t="s">
        <v>43</v>
      </c>
      <c r="Z1411" s="805"/>
      <c r="AA1411" s="808"/>
    </row>
    <row r="1412" spans="2:27" x14ac:dyDescent="0.25">
      <c r="B1412" s="801"/>
      <c r="C1412" s="802"/>
      <c r="D1412" s="802"/>
      <c r="E1412" s="802"/>
      <c r="F1412" s="802"/>
      <c r="G1412" s="801"/>
      <c r="H1412" s="802"/>
      <c r="I1412" s="802"/>
      <c r="J1412" s="802"/>
      <c r="K1412" s="802"/>
      <c r="L1412" s="802"/>
      <c r="M1412" s="802"/>
      <c r="N1412" s="802"/>
      <c r="O1412" s="802"/>
      <c r="P1412" s="802"/>
      <c r="Q1412" s="802"/>
      <c r="R1412" s="802"/>
      <c r="S1412" s="802"/>
      <c r="T1412" s="802"/>
      <c r="U1412" s="809" t="s">
        <v>3</v>
      </c>
      <c r="V1412" s="810"/>
      <c r="W1412" s="810"/>
      <c r="X1412" s="811"/>
      <c r="Y1412" s="812">
        <v>1</v>
      </c>
      <c r="Z1412" s="810"/>
      <c r="AA1412" s="813"/>
    </row>
    <row r="1413" spans="2:27" ht="15.75" thickBot="1" x14ac:dyDescent="0.3">
      <c r="B1413" s="795"/>
      <c r="C1413" s="787"/>
      <c r="D1413" s="787"/>
      <c r="E1413" s="787"/>
      <c r="F1413" s="787"/>
      <c r="G1413" s="795"/>
      <c r="H1413" s="787"/>
      <c r="I1413" s="787"/>
      <c r="J1413" s="787"/>
      <c r="K1413" s="787"/>
      <c r="L1413" s="787"/>
      <c r="M1413" s="787"/>
      <c r="N1413" s="787"/>
      <c r="O1413" s="787"/>
      <c r="P1413" s="787"/>
      <c r="Q1413" s="787"/>
      <c r="R1413" s="787"/>
      <c r="S1413" s="787"/>
      <c r="T1413" s="787"/>
      <c r="U1413" s="814" t="s">
        <v>4</v>
      </c>
      <c r="V1413" s="815"/>
      <c r="W1413" s="815"/>
      <c r="X1413" s="816"/>
      <c r="Y1413" s="817">
        <v>44236</v>
      </c>
      <c r="Z1413" s="818"/>
      <c r="AA1413" s="819"/>
    </row>
    <row r="1414" spans="2:27" ht="15" customHeight="1" x14ac:dyDescent="0.25">
      <c r="B1414" s="820" t="s">
        <v>44</v>
      </c>
      <c r="C1414" s="793"/>
      <c r="D1414" s="793"/>
      <c r="E1414" s="793"/>
      <c r="F1414" s="794"/>
      <c r="G1414"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414" s="822"/>
      <c r="I1414" s="822"/>
      <c r="J1414" s="822"/>
      <c r="K1414" s="822"/>
      <c r="L1414" s="822"/>
      <c r="M1414" s="822"/>
      <c r="N1414" s="822"/>
      <c r="O1414" s="822"/>
      <c r="P1414" s="822"/>
      <c r="Q1414" s="822"/>
      <c r="R1414" s="822"/>
      <c r="S1414" s="822"/>
      <c r="T1414" s="822"/>
      <c r="U1414" s="822"/>
      <c r="V1414" s="822"/>
      <c r="W1414" s="822"/>
      <c r="X1414" s="822"/>
      <c r="Y1414" s="822"/>
      <c r="Z1414" s="822"/>
      <c r="AA1414" s="823"/>
    </row>
    <row r="1415" spans="2:27" ht="15.75" customHeight="1" thickBot="1" x14ac:dyDescent="0.3">
      <c r="B1415" s="795"/>
      <c r="C1415" s="787"/>
      <c r="D1415" s="787"/>
      <c r="E1415" s="787"/>
      <c r="F1415" s="796"/>
      <c r="G1415" s="824"/>
      <c r="H1415" s="825"/>
      <c r="I1415" s="825"/>
      <c r="J1415" s="825"/>
      <c r="K1415" s="825"/>
      <c r="L1415" s="825"/>
      <c r="M1415" s="825"/>
      <c r="N1415" s="825"/>
      <c r="O1415" s="825"/>
      <c r="P1415" s="825"/>
      <c r="Q1415" s="825"/>
      <c r="R1415" s="825"/>
      <c r="S1415" s="825"/>
      <c r="T1415" s="825"/>
      <c r="U1415" s="825"/>
      <c r="V1415" s="825"/>
      <c r="W1415" s="825"/>
      <c r="X1415" s="825"/>
      <c r="Y1415" s="825"/>
      <c r="Z1415" s="825"/>
      <c r="AA1415" s="826"/>
    </row>
    <row r="1416" spans="2:27" ht="18.75" thickBot="1" x14ac:dyDescent="0.3">
      <c r="B1416" s="827" t="s">
        <v>46</v>
      </c>
      <c r="C1416" s="798"/>
      <c r="D1416" s="798"/>
      <c r="E1416" s="798"/>
      <c r="F1416" s="798"/>
      <c r="G1416" s="798"/>
      <c r="H1416" s="822" t="s">
        <v>47</v>
      </c>
      <c r="I1416" s="793"/>
      <c r="J1416" s="828"/>
      <c r="K1416" s="798"/>
      <c r="L1416" s="798"/>
      <c r="M1416" s="798"/>
      <c r="N1416" s="798"/>
      <c r="O1416" s="798"/>
      <c r="P1416" s="622"/>
      <c r="Q1416" s="622"/>
      <c r="R1416" s="828" t="s">
        <v>48</v>
      </c>
      <c r="S1416" s="828"/>
      <c r="T1416" s="798"/>
      <c r="U1416" s="798"/>
      <c r="V1416" s="798"/>
      <c r="W1416" s="798"/>
      <c r="X1416" s="798"/>
      <c r="Y1416" s="798"/>
      <c r="Z1416" s="798"/>
      <c r="AA1416" s="799"/>
    </row>
    <row r="1417" spans="2:27" ht="28.5" customHeight="1" thickBot="1" x14ac:dyDescent="0.3">
      <c r="B1417" s="829">
        <f>PRESUPUESTO!$B$55</f>
        <v>7</v>
      </c>
      <c r="C1417" s="793"/>
      <c r="D1417" s="793"/>
      <c r="E1417" s="793"/>
      <c r="F1417" s="793"/>
      <c r="G1417" s="793"/>
      <c r="H1417" s="830">
        <f>PRESUPUESTO!B57</f>
        <v>7.02</v>
      </c>
      <c r="I1417" s="831"/>
      <c r="J1417" s="832" t="str">
        <f>PRESUPUESTO!$F$55</f>
        <v>ELECTRICOS</v>
      </c>
      <c r="K1417" s="798"/>
      <c r="L1417" s="798"/>
      <c r="M1417" s="798"/>
      <c r="N1417" s="798"/>
      <c r="O1417" s="799"/>
      <c r="P1417" s="621"/>
      <c r="Q1417" s="621"/>
      <c r="R1417" s="833" t="str">
        <f>PRESUPUESTO!F57</f>
        <v>SUMINISTRO E INSTALACION DE TOMACORRIENTE</v>
      </c>
      <c r="S1417" s="1020"/>
      <c r="T1417" s="793"/>
      <c r="U1417" s="793"/>
      <c r="V1417" s="793"/>
      <c r="W1417" s="793"/>
      <c r="X1417" s="793"/>
      <c r="Y1417" s="793"/>
      <c r="Z1417" s="793"/>
      <c r="AA1417" s="794"/>
    </row>
    <row r="1418" spans="2:27" ht="18.75" customHeight="1" thickBot="1" x14ac:dyDescent="0.3">
      <c r="B1418" s="821" t="s">
        <v>49</v>
      </c>
      <c r="C1418" s="834"/>
      <c r="D1418" s="834"/>
      <c r="E1418" s="834"/>
      <c r="F1418" s="834"/>
      <c r="G1418" s="834"/>
      <c r="H1418" s="835"/>
      <c r="I1418" s="835"/>
      <c r="J1418" s="834"/>
      <c r="K1418" s="834"/>
      <c r="L1418" s="834"/>
      <c r="M1418" s="834"/>
      <c r="N1418" s="834"/>
      <c r="O1418" s="834"/>
      <c r="P1418" s="623"/>
      <c r="Q1418" s="623"/>
      <c r="R1418" s="837" t="s">
        <v>50</v>
      </c>
      <c r="S1418" s="1030" t="s">
        <v>532</v>
      </c>
      <c r="T1418" s="839" t="s">
        <v>51</v>
      </c>
      <c r="U1418" s="840"/>
      <c r="V1418" s="841"/>
      <c r="W1418" s="842" t="s">
        <v>20</v>
      </c>
      <c r="X1418" s="844" t="s">
        <v>52</v>
      </c>
      <c r="Y1418" s="846" t="s">
        <v>53</v>
      </c>
      <c r="Z1418" s="847"/>
      <c r="AA1418" s="848"/>
    </row>
    <row r="1419" spans="2:27" ht="26.25" thickBot="1" x14ac:dyDescent="0.3">
      <c r="B1419" s="836"/>
      <c r="C1419" s="835"/>
      <c r="D1419" s="835"/>
      <c r="E1419" s="835"/>
      <c r="F1419" s="835"/>
      <c r="G1419" s="835"/>
      <c r="H1419" s="835"/>
      <c r="I1419" s="835"/>
      <c r="J1419" s="835"/>
      <c r="K1419" s="835"/>
      <c r="L1419" s="835"/>
      <c r="M1419" s="835"/>
      <c r="N1419" s="835"/>
      <c r="O1419" s="835"/>
      <c r="P1419" s="623"/>
      <c r="Q1419" s="623"/>
      <c r="R1419" s="838"/>
      <c r="S1419" s="1031"/>
      <c r="T1419" s="4" t="s">
        <v>54</v>
      </c>
      <c r="U1419" s="5" t="s">
        <v>55</v>
      </c>
      <c r="V1419" s="6" t="s">
        <v>56</v>
      </c>
      <c r="W1419" s="843"/>
      <c r="X1419" s="845"/>
      <c r="Y1419" s="7" t="s">
        <v>57</v>
      </c>
      <c r="Z1419" s="8" t="s">
        <v>21</v>
      </c>
      <c r="AA1419" s="9" t="s">
        <v>22</v>
      </c>
    </row>
    <row r="1420" spans="2:27" ht="18" x14ac:dyDescent="0.25">
      <c r="B1420" s="10"/>
      <c r="C1420" s="1017" t="e" vm="38">
        <v>#VALUE!</v>
      </c>
      <c r="D1420" s="1017"/>
      <c r="E1420" s="1017"/>
      <c r="F1420" s="1017"/>
      <c r="G1420" s="1017"/>
      <c r="H1420" s="1017"/>
      <c r="I1420" s="1017" t="e" vm="40">
        <v>#VALUE!</v>
      </c>
      <c r="J1420" s="1017"/>
      <c r="K1420" s="1017"/>
      <c r="L1420" s="1017"/>
      <c r="M1420" s="1017"/>
      <c r="N1420" s="1017"/>
      <c r="O1420" s="12"/>
      <c r="P1420" s="629">
        <f>+H1417</f>
        <v>7.02</v>
      </c>
      <c r="Q1420" s="17"/>
      <c r="R1420" s="412" t="s">
        <v>356</v>
      </c>
      <c r="S1420" s="625" t="s">
        <v>563</v>
      </c>
      <c r="T1420" s="14"/>
      <c r="U1420" s="14"/>
      <c r="V1420" s="14"/>
      <c r="W1420" s="14" t="s">
        <v>20</v>
      </c>
      <c r="X1420" s="14">
        <v>2</v>
      </c>
      <c r="Y1420" s="14" t="str">
        <f>IFERROR(IF(COUNT(T1420:V1420)=1,PRODUCT(T1420:V1420)*X1420,""),"")</f>
        <v/>
      </c>
      <c r="Z1420" s="14" t="str">
        <f>IFERROR(IF(COUNT(T1420:V1420)=2,PRODUCT(T1420:V1420)*X1420,""),"")</f>
        <v/>
      </c>
      <c r="AA1420" s="15" t="str">
        <f>IFERROR(IF(COUNT(T1420:V1420)=3,PRODUCT(T1420:V1420)*X1420,""),"")</f>
        <v/>
      </c>
    </row>
    <row r="1421" spans="2:27" ht="18" x14ac:dyDescent="0.25">
      <c r="B1421" s="16"/>
      <c r="C1421" s="1018"/>
      <c r="D1421" s="1018"/>
      <c r="E1421" s="1018"/>
      <c r="F1421" s="1018"/>
      <c r="G1421" s="1018"/>
      <c r="H1421" s="1018"/>
      <c r="I1421" s="1018"/>
      <c r="J1421" s="1018"/>
      <c r="K1421" s="1018"/>
      <c r="L1421" s="1018"/>
      <c r="M1421" s="1018"/>
      <c r="N1421" s="1018"/>
      <c r="O1421" s="19"/>
      <c r="P1421" s="629">
        <f>+H1417</f>
        <v>7.02</v>
      </c>
      <c r="Q1421" s="17"/>
      <c r="R1421" s="412"/>
      <c r="S1421" s="625"/>
      <c r="T1421" s="20"/>
      <c r="U1421" s="20"/>
      <c r="V1421" s="430"/>
      <c r="W1421" s="14"/>
      <c r="X1421" s="14"/>
      <c r="Y1421" s="14" t="str">
        <f t="shared" ref="Y1421:Y1423" si="433">IFERROR(IF(COUNT(T1421:V1421)=1,PRODUCT(T1421:V1421)*X1421,""),"")</f>
        <v/>
      </c>
      <c r="Z1421" s="14" t="str">
        <f t="shared" ref="Z1421:Z1423" si="434">IFERROR(IF(COUNT(T1421:V1421)=2,PRODUCT(T1421:V1421)*X1421,""),"")</f>
        <v/>
      </c>
      <c r="AA1421" s="15" t="str">
        <f t="shared" ref="AA1421:AA1442" si="435">IFERROR(IF(COUNT(T1421:V1421)=3,PRODUCT(T1421:V1421)*X1421,""),"")</f>
        <v/>
      </c>
    </row>
    <row r="1422" spans="2:27" ht="18" x14ac:dyDescent="0.25">
      <c r="B1422" s="16"/>
      <c r="C1422" s="1018"/>
      <c r="D1422" s="1018"/>
      <c r="E1422" s="1018"/>
      <c r="F1422" s="1018"/>
      <c r="G1422" s="1018"/>
      <c r="H1422" s="1018"/>
      <c r="I1422" s="1018"/>
      <c r="J1422" s="1018"/>
      <c r="K1422" s="1018"/>
      <c r="L1422" s="1018"/>
      <c r="M1422" s="1018"/>
      <c r="N1422" s="1018"/>
      <c r="O1422" s="19"/>
      <c r="P1422" s="629">
        <f>+H1417</f>
        <v>7.02</v>
      </c>
      <c r="Q1422" s="17"/>
      <c r="R1422" s="412"/>
      <c r="S1422" s="625"/>
      <c r="T1422" s="20"/>
      <c r="U1422" s="20"/>
      <c r="V1422" s="430"/>
      <c r="W1422" s="14"/>
      <c r="X1422" s="14"/>
      <c r="Y1422" s="14" t="str">
        <f t="shared" si="433"/>
        <v/>
      </c>
      <c r="Z1422" s="14" t="str">
        <f t="shared" si="434"/>
        <v/>
      </c>
      <c r="AA1422" s="15" t="str">
        <f t="shared" si="435"/>
        <v/>
      </c>
    </row>
    <row r="1423" spans="2:27" ht="18" x14ac:dyDescent="0.25">
      <c r="B1423" s="16"/>
      <c r="C1423" s="1018"/>
      <c r="D1423" s="1018"/>
      <c r="E1423" s="1018"/>
      <c r="F1423" s="1018"/>
      <c r="G1423" s="1018"/>
      <c r="H1423" s="1018"/>
      <c r="I1423" s="1018"/>
      <c r="J1423" s="1018"/>
      <c r="K1423" s="1018"/>
      <c r="L1423" s="1018"/>
      <c r="M1423" s="1018"/>
      <c r="N1423" s="1018"/>
      <c r="O1423" s="19"/>
      <c r="P1423" s="629">
        <f>+H1417</f>
        <v>7.02</v>
      </c>
      <c r="Q1423" s="17"/>
      <c r="R1423" s="412"/>
      <c r="S1423" s="626"/>
      <c r="T1423" s="20"/>
      <c r="U1423" s="20"/>
      <c r="V1423" s="430"/>
      <c r="W1423" s="14"/>
      <c r="X1423" s="14"/>
      <c r="Y1423" s="14" t="str">
        <f t="shared" si="433"/>
        <v/>
      </c>
      <c r="Z1423" s="14" t="str">
        <f t="shared" si="434"/>
        <v/>
      </c>
      <c r="AA1423" s="15" t="str">
        <f t="shared" si="435"/>
        <v/>
      </c>
    </row>
    <row r="1424" spans="2:27" ht="18" x14ac:dyDescent="0.25">
      <c r="B1424" s="16"/>
      <c r="C1424" s="1018"/>
      <c r="D1424" s="1018"/>
      <c r="E1424" s="1018"/>
      <c r="F1424" s="1018"/>
      <c r="G1424" s="1018"/>
      <c r="H1424" s="1018"/>
      <c r="I1424" s="1018"/>
      <c r="J1424" s="1018"/>
      <c r="K1424" s="1018"/>
      <c r="L1424" s="1018"/>
      <c r="M1424" s="1018"/>
      <c r="N1424" s="1018"/>
      <c r="O1424" s="19"/>
      <c r="P1424" s="629">
        <f>+H1417</f>
        <v>7.02</v>
      </c>
      <c r="Q1424" s="17"/>
      <c r="R1424" s="412"/>
      <c r="S1424" s="625"/>
      <c r="T1424" s="20"/>
      <c r="U1424" s="20"/>
      <c r="V1424" s="430"/>
      <c r="W1424" s="14"/>
      <c r="X1424" s="14"/>
      <c r="Y1424" s="14"/>
      <c r="Z1424" s="14"/>
      <c r="AA1424" s="15" t="str">
        <f t="shared" si="435"/>
        <v/>
      </c>
    </row>
    <row r="1425" spans="2:27" ht="18" x14ac:dyDescent="0.25">
      <c r="B1425" s="22"/>
      <c r="C1425" s="1018"/>
      <c r="D1425" s="1018"/>
      <c r="E1425" s="1018"/>
      <c r="F1425" s="1018"/>
      <c r="G1425" s="1018"/>
      <c r="H1425" s="1018"/>
      <c r="I1425" s="1018"/>
      <c r="J1425" s="1018"/>
      <c r="K1425" s="1018"/>
      <c r="L1425" s="1018"/>
      <c r="M1425" s="1018"/>
      <c r="N1425" s="1018"/>
      <c r="O1425" s="19"/>
      <c r="P1425" s="629">
        <f>+H1417</f>
        <v>7.02</v>
      </c>
      <c r="Q1425" s="17"/>
      <c r="R1425" s="412" t="s">
        <v>361</v>
      </c>
      <c r="S1425" s="625" t="s">
        <v>563</v>
      </c>
      <c r="T1425" s="14"/>
      <c r="U1425" s="14"/>
      <c r="V1425" s="14"/>
      <c r="W1425" s="14" t="s">
        <v>20</v>
      </c>
      <c r="X1425" s="14"/>
      <c r="Y1425" s="14" t="str">
        <f t="shared" ref="Y1425:Y1431" si="436">IFERROR(IF(COUNT(T1425:V1425)=1,PRODUCT(T1425:V1425)*X1425,""),"")</f>
        <v/>
      </c>
      <c r="Z1425" s="14" t="str">
        <f t="shared" ref="Z1425:Z1431" si="437">IFERROR(IF(COUNT(T1425:V1425)=2,PRODUCT(T1425:V1425)*X1425,""),"")</f>
        <v/>
      </c>
      <c r="AA1425" s="15" t="str">
        <f t="shared" si="435"/>
        <v/>
      </c>
    </row>
    <row r="1426" spans="2:27" ht="18" x14ac:dyDescent="0.25">
      <c r="B1426" s="16"/>
      <c r="C1426" s="1018"/>
      <c r="D1426" s="1018"/>
      <c r="E1426" s="1018"/>
      <c r="F1426" s="1018"/>
      <c r="G1426" s="1018"/>
      <c r="H1426" s="1018"/>
      <c r="I1426" s="1018"/>
      <c r="J1426" s="1018"/>
      <c r="K1426" s="1018"/>
      <c r="L1426" s="1018"/>
      <c r="M1426" s="1018"/>
      <c r="N1426" s="1018"/>
      <c r="O1426" s="19"/>
      <c r="P1426" s="629">
        <f>+H1417</f>
        <v>7.02</v>
      </c>
      <c r="Q1426" s="17"/>
      <c r="R1426" s="412"/>
      <c r="S1426" s="625"/>
      <c r="T1426" s="20"/>
      <c r="U1426" s="20"/>
      <c r="V1426" s="430"/>
      <c r="W1426" s="14"/>
      <c r="X1426" s="14"/>
      <c r="Y1426" s="14" t="str">
        <f t="shared" si="436"/>
        <v/>
      </c>
      <c r="Z1426" s="14" t="str">
        <f t="shared" si="437"/>
        <v/>
      </c>
      <c r="AA1426" s="15" t="str">
        <f t="shared" si="435"/>
        <v/>
      </c>
    </row>
    <row r="1427" spans="2:27" ht="18" x14ac:dyDescent="0.25">
      <c r="B1427" s="16"/>
      <c r="C1427" s="1018"/>
      <c r="D1427" s="1018"/>
      <c r="E1427" s="1018"/>
      <c r="F1427" s="1018"/>
      <c r="G1427" s="1018"/>
      <c r="H1427" s="1018"/>
      <c r="I1427" s="1018"/>
      <c r="J1427" s="1018"/>
      <c r="K1427" s="1018"/>
      <c r="L1427" s="1018"/>
      <c r="M1427" s="1018"/>
      <c r="N1427" s="1018"/>
      <c r="O1427" s="19"/>
      <c r="P1427" s="629">
        <f>+H1417</f>
        <v>7.02</v>
      </c>
      <c r="Q1427" s="17"/>
      <c r="R1427" s="412"/>
      <c r="S1427" s="626"/>
      <c r="T1427" s="20"/>
      <c r="U1427" s="20"/>
      <c r="V1427" s="430"/>
      <c r="W1427" s="14"/>
      <c r="X1427" s="14"/>
      <c r="Y1427" s="14" t="str">
        <f t="shared" si="436"/>
        <v/>
      </c>
      <c r="Z1427" s="14" t="str">
        <f t="shared" si="437"/>
        <v/>
      </c>
      <c r="AA1427" s="15" t="str">
        <f t="shared" si="435"/>
        <v/>
      </c>
    </row>
    <row r="1428" spans="2:27" ht="18" x14ac:dyDescent="0.25">
      <c r="B1428" s="16"/>
      <c r="C1428" s="1018"/>
      <c r="D1428" s="1018"/>
      <c r="E1428" s="1018"/>
      <c r="F1428" s="1018"/>
      <c r="G1428" s="1018"/>
      <c r="H1428" s="1018"/>
      <c r="I1428" s="1018"/>
      <c r="J1428" s="1018"/>
      <c r="K1428" s="1018"/>
      <c r="L1428" s="1018"/>
      <c r="M1428" s="1018"/>
      <c r="N1428" s="1018"/>
      <c r="O1428" s="19"/>
      <c r="P1428" s="629">
        <f>+H1417</f>
        <v>7.02</v>
      </c>
      <c r="Q1428" s="17"/>
      <c r="R1428" s="412"/>
      <c r="S1428" s="625"/>
      <c r="T1428" s="20"/>
      <c r="U1428" s="20"/>
      <c r="V1428" s="430"/>
      <c r="W1428" s="14"/>
      <c r="X1428" s="14"/>
      <c r="Y1428" s="14" t="str">
        <f t="shared" si="436"/>
        <v/>
      </c>
      <c r="Z1428" s="14" t="str">
        <f t="shared" si="437"/>
        <v/>
      </c>
      <c r="AA1428" s="15" t="str">
        <f t="shared" si="435"/>
        <v/>
      </c>
    </row>
    <row r="1429" spans="2:27" ht="18" x14ac:dyDescent="0.25">
      <c r="B1429" s="16"/>
      <c r="C1429" s="1018"/>
      <c r="D1429" s="1018"/>
      <c r="E1429" s="1018"/>
      <c r="F1429" s="1018"/>
      <c r="G1429" s="1018"/>
      <c r="H1429" s="1018"/>
      <c r="I1429" s="1018"/>
      <c r="J1429" s="1018"/>
      <c r="K1429" s="1018"/>
      <c r="L1429" s="1018"/>
      <c r="M1429" s="1018"/>
      <c r="N1429" s="1018"/>
      <c r="O1429" s="19"/>
      <c r="P1429" s="629">
        <f>+H1417</f>
        <v>7.02</v>
      </c>
      <c r="Q1429" s="17"/>
      <c r="R1429" s="412"/>
      <c r="S1429" s="626"/>
      <c r="T1429" s="20"/>
      <c r="U1429" s="20"/>
      <c r="V1429" s="430"/>
      <c r="W1429" s="14"/>
      <c r="X1429" s="14"/>
      <c r="Y1429" s="14" t="str">
        <f t="shared" si="436"/>
        <v/>
      </c>
      <c r="Z1429" s="14" t="str">
        <f t="shared" si="437"/>
        <v/>
      </c>
      <c r="AA1429" s="15" t="str">
        <f t="shared" si="435"/>
        <v/>
      </c>
    </row>
    <row r="1430" spans="2:27" ht="18" x14ac:dyDescent="0.25">
      <c r="B1430" s="16"/>
      <c r="C1430" s="1018"/>
      <c r="D1430" s="1018"/>
      <c r="E1430" s="1018"/>
      <c r="F1430" s="1018"/>
      <c r="G1430" s="1018"/>
      <c r="H1430" s="1018"/>
      <c r="I1430" s="1018"/>
      <c r="J1430" s="1018"/>
      <c r="K1430" s="1018"/>
      <c r="L1430" s="1018"/>
      <c r="M1430" s="1018"/>
      <c r="N1430" s="1018"/>
      <c r="O1430" s="19"/>
      <c r="P1430" s="629">
        <f>+H1417</f>
        <v>7.02</v>
      </c>
      <c r="Q1430" s="17"/>
      <c r="R1430" s="412"/>
      <c r="S1430" s="625"/>
      <c r="T1430" s="20"/>
      <c r="U1430" s="20"/>
      <c r="V1430" s="430"/>
      <c r="W1430" s="14" t="str">
        <f t="shared" ref="W1430:W1431" si="438">IF(COUNT(T1430:V1430)=1,"m",IF(COUNT(T1430:V1430)=2,"m2",IF(COUNT(T1430:V1430)=3,"m3","")))</f>
        <v/>
      </c>
      <c r="X1430" s="14" t="str">
        <f t="shared" ref="X1430:X1431" si="439">IF(S1430="","",1)</f>
        <v/>
      </c>
      <c r="Y1430" s="14" t="str">
        <f t="shared" si="436"/>
        <v/>
      </c>
      <c r="Z1430" s="14" t="str">
        <f t="shared" si="437"/>
        <v/>
      </c>
      <c r="AA1430" s="15" t="str">
        <f t="shared" si="435"/>
        <v/>
      </c>
    </row>
    <row r="1431" spans="2:27" ht="18" x14ac:dyDescent="0.25">
      <c r="B1431" s="16"/>
      <c r="C1431" s="1018"/>
      <c r="D1431" s="1018"/>
      <c r="E1431" s="1018"/>
      <c r="F1431" s="1018"/>
      <c r="G1431" s="1018"/>
      <c r="H1431" s="1018"/>
      <c r="I1431" s="1018"/>
      <c r="J1431" s="1018"/>
      <c r="K1431" s="1018"/>
      <c r="L1431" s="1018"/>
      <c r="M1431" s="1018"/>
      <c r="N1431" s="1018"/>
      <c r="O1431" s="19"/>
      <c r="P1431" s="629">
        <f>+H1417</f>
        <v>7.02</v>
      </c>
      <c r="Q1431" s="17"/>
      <c r="R1431" s="412"/>
      <c r="S1431" s="625"/>
      <c r="T1431" s="20"/>
      <c r="U1431" s="20"/>
      <c r="V1431" s="430"/>
      <c r="W1431" s="14" t="str">
        <f t="shared" si="438"/>
        <v/>
      </c>
      <c r="X1431" s="14" t="str">
        <f t="shared" si="439"/>
        <v/>
      </c>
      <c r="Y1431" s="14" t="str">
        <f t="shared" si="436"/>
        <v/>
      </c>
      <c r="Z1431" s="14" t="str">
        <f t="shared" si="437"/>
        <v/>
      </c>
      <c r="AA1431" s="15" t="str">
        <f t="shared" si="435"/>
        <v/>
      </c>
    </row>
    <row r="1432" spans="2:27" ht="18" x14ac:dyDescent="0.25">
      <c r="B1432" s="16"/>
      <c r="C1432" s="1018"/>
      <c r="D1432" s="1018"/>
      <c r="E1432" s="1018"/>
      <c r="F1432" s="1018"/>
      <c r="G1432" s="1018"/>
      <c r="H1432" s="1018"/>
      <c r="I1432" s="1018"/>
      <c r="J1432" s="1018"/>
      <c r="K1432" s="1018"/>
      <c r="L1432" s="1018"/>
      <c r="M1432" s="1018"/>
      <c r="N1432" s="1018"/>
      <c r="O1432" s="19"/>
      <c r="P1432" s="629">
        <f>+H1417</f>
        <v>7.02</v>
      </c>
      <c r="Q1432" s="17"/>
      <c r="R1432" s="412"/>
      <c r="S1432" s="625"/>
      <c r="T1432" s="20"/>
      <c r="U1432" s="20"/>
      <c r="V1432" s="430"/>
      <c r="W1432" s="14"/>
      <c r="X1432" s="14"/>
      <c r="Y1432" s="14"/>
      <c r="Z1432" s="14"/>
      <c r="AA1432" s="15" t="str">
        <f t="shared" si="435"/>
        <v/>
      </c>
    </row>
    <row r="1433" spans="2:27" ht="18" x14ac:dyDescent="0.25">
      <c r="B1433" s="16"/>
      <c r="C1433" s="1018"/>
      <c r="D1433" s="1018"/>
      <c r="E1433" s="1018"/>
      <c r="F1433" s="1018"/>
      <c r="G1433" s="1018"/>
      <c r="H1433" s="1018"/>
      <c r="I1433" s="1018"/>
      <c r="J1433" s="1018"/>
      <c r="K1433" s="1018"/>
      <c r="L1433" s="1018"/>
      <c r="M1433" s="1018"/>
      <c r="N1433" s="1018"/>
      <c r="O1433" s="19"/>
      <c r="P1433" s="629">
        <f>+H1417</f>
        <v>7.02</v>
      </c>
      <c r="Q1433" s="17"/>
      <c r="R1433" s="412" t="s">
        <v>362</v>
      </c>
      <c r="S1433" s="625" t="s">
        <v>563</v>
      </c>
      <c r="T1433" s="20"/>
      <c r="U1433" s="20"/>
      <c r="V1433" s="430"/>
      <c r="W1433" s="14" t="s">
        <v>20</v>
      </c>
      <c r="X1433" s="14">
        <v>2</v>
      </c>
      <c r="Y1433" s="14" t="str">
        <f t="shared" ref="Y1433:Y1442" si="440">IFERROR(IF(COUNT(T1433:V1433)=1,PRODUCT(T1433:V1433)*X1433,""),"")</f>
        <v/>
      </c>
      <c r="Z1433" s="14" t="str">
        <f t="shared" ref="Z1433:Z1442" si="441">IFERROR(IF(COUNT(T1433:V1433)=2,PRODUCT(T1433:V1433)*X1433,""),"")</f>
        <v/>
      </c>
      <c r="AA1433" s="15" t="str">
        <f t="shared" si="435"/>
        <v/>
      </c>
    </row>
    <row r="1434" spans="2:27" ht="18" x14ac:dyDescent="0.25">
      <c r="B1434" s="16"/>
      <c r="C1434" s="1018"/>
      <c r="D1434" s="1018"/>
      <c r="E1434" s="1018"/>
      <c r="F1434" s="1018"/>
      <c r="G1434" s="1018"/>
      <c r="H1434" s="1018"/>
      <c r="I1434" s="1018"/>
      <c r="J1434" s="1018"/>
      <c r="K1434" s="1018"/>
      <c r="L1434" s="1018"/>
      <c r="M1434" s="1018"/>
      <c r="N1434" s="1018"/>
      <c r="O1434" s="19"/>
      <c r="P1434" s="629">
        <f>+H1417</f>
        <v>7.02</v>
      </c>
      <c r="Q1434" s="17"/>
      <c r="R1434" s="412"/>
      <c r="S1434" s="625"/>
      <c r="T1434" s="20"/>
      <c r="U1434" s="20"/>
      <c r="V1434" s="430"/>
      <c r="W1434" s="14"/>
      <c r="X1434" s="14"/>
      <c r="Y1434" s="14" t="str">
        <f t="shared" si="440"/>
        <v/>
      </c>
      <c r="Z1434" s="14" t="str">
        <f t="shared" si="441"/>
        <v/>
      </c>
      <c r="AA1434" s="15" t="str">
        <f t="shared" si="435"/>
        <v/>
      </c>
    </row>
    <row r="1435" spans="2:27" ht="18" x14ac:dyDescent="0.25">
      <c r="B1435" s="16"/>
      <c r="C1435" s="1018"/>
      <c r="D1435" s="1018"/>
      <c r="E1435" s="1018"/>
      <c r="F1435" s="1018"/>
      <c r="G1435" s="1018"/>
      <c r="H1435" s="1018"/>
      <c r="I1435" s="1018"/>
      <c r="J1435" s="1018"/>
      <c r="K1435" s="1018"/>
      <c r="L1435" s="1018"/>
      <c r="M1435" s="1018"/>
      <c r="N1435" s="1018"/>
      <c r="O1435" s="19"/>
      <c r="P1435" s="629">
        <f>+H1417</f>
        <v>7.02</v>
      </c>
      <c r="Q1435" s="17"/>
      <c r="R1435" s="412"/>
      <c r="S1435" s="626"/>
      <c r="T1435" s="20"/>
      <c r="U1435" s="20"/>
      <c r="V1435" s="430"/>
      <c r="W1435" s="14"/>
      <c r="X1435" s="14"/>
      <c r="Y1435" s="14" t="str">
        <f t="shared" si="440"/>
        <v/>
      </c>
      <c r="Z1435" s="14" t="str">
        <f t="shared" si="441"/>
        <v/>
      </c>
      <c r="AA1435" s="15" t="str">
        <f t="shared" si="435"/>
        <v/>
      </c>
    </row>
    <row r="1436" spans="2:27" ht="18" x14ac:dyDescent="0.25">
      <c r="B1436" s="16"/>
      <c r="C1436" s="1018"/>
      <c r="D1436" s="1018"/>
      <c r="E1436" s="1018"/>
      <c r="F1436" s="1018"/>
      <c r="G1436" s="1018"/>
      <c r="H1436" s="1018"/>
      <c r="I1436" s="1018"/>
      <c r="J1436" s="1018"/>
      <c r="K1436" s="1018"/>
      <c r="L1436" s="1018"/>
      <c r="M1436" s="1018"/>
      <c r="N1436" s="1018"/>
      <c r="O1436" s="19"/>
      <c r="P1436" s="629">
        <f>+H1417</f>
        <v>7.02</v>
      </c>
      <c r="Q1436" s="17"/>
      <c r="R1436" s="412"/>
      <c r="S1436" s="626"/>
      <c r="T1436" s="20"/>
      <c r="U1436" s="20"/>
      <c r="V1436" s="20"/>
      <c r="W1436" s="14" t="str">
        <f t="shared" ref="W1436:W1442" si="442">IF(COUNT(T1436:V1436)=1,"m",IF(COUNT(T1436:V1436)=2,"m2",IF(COUNT(T1436:V1436)=3,"m3","")))</f>
        <v/>
      </c>
      <c r="X1436" s="14" t="str">
        <f t="shared" ref="X1436:X1442" si="443">IF(S1436="","",1)</f>
        <v/>
      </c>
      <c r="Y1436" s="14" t="str">
        <f t="shared" si="440"/>
        <v/>
      </c>
      <c r="Z1436" s="14" t="str">
        <f t="shared" si="441"/>
        <v/>
      </c>
      <c r="AA1436" s="15" t="str">
        <f t="shared" si="435"/>
        <v/>
      </c>
    </row>
    <row r="1437" spans="2:27" ht="18" x14ac:dyDescent="0.25">
      <c r="B1437" s="16"/>
      <c r="C1437" s="1018"/>
      <c r="D1437" s="1018"/>
      <c r="E1437" s="1018"/>
      <c r="F1437" s="1018"/>
      <c r="G1437" s="1018"/>
      <c r="H1437" s="1018"/>
      <c r="I1437" s="1018"/>
      <c r="J1437" s="1018"/>
      <c r="K1437" s="1018"/>
      <c r="L1437" s="1018"/>
      <c r="M1437" s="1018"/>
      <c r="N1437" s="1018"/>
      <c r="O1437" s="19"/>
      <c r="P1437" s="629">
        <f>+H1417</f>
        <v>7.02</v>
      </c>
      <c r="Q1437" s="17"/>
      <c r="R1437" s="412"/>
      <c r="S1437" s="626"/>
      <c r="T1437" s="20"/>
      <c r="U1437" s="20"/>
      <c r="V1437" s="430"/>
      <c r="W1437" s="14" t="str">
        <f t="shared" si="442"/>
        <v/>
      </c>
      <c r="X1437" s="14" t="str">
        <f t="shared" si="443"/>
        <v/>
      </c>
      <c r="Y1437" s="14" t="str">
        <f t="shared" si="440"/>
        <v/>
      </c>
      <c r="Z1437" s="14" t="str">
        <f t="shared" si="441"/>
        <v/>
      </c>
      <c r="AA1437" s="15" t="str">
        <f t="shared" si="435"/>
        <v/>
      </c>
    </row>
    <row r="1438" spans="2:27" ht="18" x14ac:dyDescent="0.25">
      <c r="B1438" s="16"/>
      <c r="C1438" s="1018"/>
      <c r="D1438" s="1018"/>
      <c r="E1438" s="1018"/>
      <c r="F1438" s="1018"/>
      <c r="G1438" s="1018"/>
      <c r="H1438" s="1018"/>
      <c r="I1438" s="1018"/>
      <c r="J1438" s="1018"/>
      <c r="K1438" s="1018"/>
      <c r="L1438" s="1018"/>
      <c r="M1438" s="1018"/>
      <c r="N1438" s="1018"/>
      <c r="O1438" s="19"/>
      <c r="P1438" s="629">
        <f>+H1417</f>
        <v>7.02</v>
      </c>
      <c r="Q1438" s="17"/>
      <c r="R1438" s="412"/>
      <c r="S1438" s="626"/>
      <c r="T1438" s="20"/>
      <c r="U1438" s="20"/>
      <c r="V1438" s="430"/>
      <c r="W1438" s="14" t="str">
        <f t="shared" si="442"/>
        <v/>
      </c>
      <c r="X1438" s="14" t="str">
        <f t="shared" si="443"/>
        <v/>
      </c>
      <c r="Y1438" s="14" t="str">
        <f t="shared" si="440"/>
        <v/>
      </c>
      <c r="Z1438" s="14" t="str">
        <f t="shared" si="441"/>
        <v/>
      </c>
      <c r="AA1438" s="15" t="str">
        <f t="shared" si="435"/>
        <v/>
      </c>
    </row>
    <row r="1439" spans="2:27" ht="18" x14ac:dyDescent="0.25">
      <c r="B1439" s="16"/>
      <c r="C1439" s="1018"/>
      <c r="D1439" s="1018"/>
      <c r="E1439" s="1018"/>
      <c r="F1439" s="1018"/>
      <c r="G1439" s="1018"/>
      <c r="H1439" s="1018"/>
      <c r="I1439" s="1018"/>
      <c r="J1439" s="1018"/>
      <c r="K1439" s="1018"/>
      <c r="L1439" s="1018"/>
      <c r="M1439" s="1018"/>
      <c r="N1439" s="1018"/>
      <c r="O1439" s="19"/>
      <c r="P1439" s="629">
        <f>+H1417</f>
        <v>7.02</v>
      </c>
      <c r="Q1439" s="17"/>
      <c r="R1439" s="21"/>
      <c r="S1439" s="626"/>
      <c r="T1439" s="20"/>
      <c r="U1439" s="20"/>
      <c r="V1439" s="430"/>
      <c r="W1439" s="14" t="str">
        <f t="shared" si="442"/>
        <v/>
      </c>
      <c r="X1439" s="14" t="str">
        <f t="shared" si="443"/>
        <v/>
      </c>
      <c r="Y1439" s="14" t="str">
        <f t="shared" si="440"/>
        <v/>
      </c>
      <c r="Z1439" s="14" t="str">
        <f t="shared" si="441"/>
        <v/>
      </c>
      <c r="AA1439" s="15" t="str">
        <f t="shared" si="435"/>
        <v/>
      </c>
    </row>
    <row r="1440" spans="2:27" ht="18" x14ac:dyDescent="0.25">
      <c r="B1440" s="16"/>
      <c r="C1440" s="1018"/>
      <c r="D1440" s="1018"/>
      <c r="E1440" s="1018"/>
      <c r="F1440" s="1018"/>
      <c r="G1440" s="1018"/>
      <c r="H1440" s="1018"/>
      <c r="I1440" s="1018"/>
      <c r="J1440" s="1018"/>
      <c r="K1440" s="1018"/>
      <c r="L1440" s="1018"/>
      <c r="M1440" s="1018"/>
      <c r="N1440" s="1018"/>
      <c r="O1440" s="19"/>
      <c r="P1440" s="629">
        <f>+H1417</f>
        <v>7.02</v>
      </c>
      <c r="Q1440" s="17"/>
      <c r="R1440" s="26"/>
      <c r="S1440" s="626"/>
      <c r="T1440" s="20"/>
      <c r="U1440" s="20"/>
      <c r="V1440" s="430"/>
      <c r="W1440" s="14" t="str">
        <f t="shared" si="442"/>
        <v/>
      </c>
      <c r="X1440" s="14" t="str">
        <f t="shared" si="443"/>
        <v/>
      </c>
      <c r="Y1440" s="14" t="str">
        <f t="shared" si="440"/>
        <v/>
      </c>
      <c r="Z1440" s="14" t="str">
        <f t="shared" si="441"/>
        <v/>
      </c>
      <c r="AA1440" s="15" t="str">
        <f t="shared" si="435"/>
        <v/>
      </c>
    </row>
    <row r="1441" spans="2:27" ht="18" x14ac:dyDescent="0.25">
      <c r="B1441" s="16"/>
      <c r="C1441" s="1018"/>
      <c r="D1441" s="1018"/>
      <c r="E1441" s="1018"/>
      <c r="F1441" s="1018"/>
      <c r="G1441" s="1018"/>
      <c r="H1441" s="1018"/>
      <c r="I1441" s="1018"/>
      <c r="J1441" s="1018"/>
      <c r="K1441" s="1018"/>
      <c r="L1441" s="1018"/>
      <c r="M1441" s="1018"/>
      <c r="N1441" s="1018"/>
      <c r="O1441" s="19"/>
      <c r="P1441" s="629">
        <f>+H1417</f>
        <v>7.02</v>
      </c>
      <c r="Q1441" s="17"/>
      <c r="R1441" s="26"/>
      <c r="S1441" s="626"/>
      <c r="T1441" s="20"/>
      <c r="U1441" s="20"/>
      <c r="V1441" s="430"/>
      <c r="W1441" s="14" t="str">
        <f t="shared" si="442"/>
        <v/>
      </c>
      <c r="X1441" s="14" t="str">
        <f t="shared" si="443"/>
        <v/>
      </c>
      <c r="Y1441" s="14" t="str">
        <f t="shared" si="440"/>
        <v/>
      </c>
      <c r="Z1441" s="14" t="str">
        <f t="shared" si="441"/>
        <v/>
      </c>
      <c r="AA1441" s="15" t="str">
        <f t="shared" si="435"/>
        <v/>
      </c>
    </row>
    <row r="1442" spans="2:27" ht="18.75" thickBot="1" x14ac:dyDescent="0.3">
      <c r="B1442" s="27"/>
      <c r="C1442" s="1019"/>
      <c r="D1442" s="1019"/>
      <c r="E1442" s="1019"/>
      <c r="F1442" s="1019"/>
      <c r="G1442" s="1019"/>
      <c r="H1442" s="1019"/>
      <c r="I1442" s="1019"/>
      <c r="J1442" s="1019"/>
      <c r="K1442" s="1019"/>
      <c r="L1442" s="1019"/>
      <c r="M1442" s="1019"/>
      <c r="N1442" s="1019"/>
      <c r="O1442" s="30"/>
      <c r="P1442" s="629">
        <f>+H1417</f>
        <v>7.02</v>
      </c>
      <c r="Q1442" s="17"/>
      <c r="R1442" s="630"/>
      <c r="S1442" s="636"/>
      <c r="T1442" s="33"/>
      <c r="U1442" s="33"/>
      <c r="V1442" s="631"/>
      <c r="W1442" s="34" t="str">
        <f t="shared" si="442"/>
        <v/>
      </c>
      <c r="X1442" s="34" t="str">
        <f t="shared" si="443"/>
        <v/>
      </c>
      <c r="Y1442" s="14" t="str">
        <f t="shared" si="440"/>
        <v/>
      </c>
      <c r="Z1442" s="14" t="str">
        <f t="shared" si="441"/>
        <v/>
      </c>
      <c r="AA1442" s="15" t="str">
        <f t="shared" si="435"/>
        <v/>
      </c>
    </row>
    <row r="1443" spans="2:27" ht="18.75" thickBot="1" x14ac:dyDescent="0.3">
      <c r="B1443" s="786"/>
      <c r="C1443" s="787"/>
      <c r="D1443" s="787"/>
      <c r="E1443" s="787"/>
      <c r="F1443" s="787"/>
      <c r="G1443" s="787"/>
      <c r="H1443" s="787"/>
      <c r="I1443" s="787"/>
      <c r="J1443" s="787"/>
      <c r="K1443" s="787"/>
      <c r="L1443" s="787"/>
      <c r="M1443" s="787"/>
      <c r="N1443" s="787"/>
      <c r="O1443" s="787"/>
      <c r="P1443" s="428"/>
      <c r="Q1443" s="629">
        <f>+H1417</f>
        <v>7.02</v>
      </c>
      <c r="R1443" s="1024" t="s">
        <v>58</v>
      </c>
      <c r="S1443" s="1025"/>
      <c r="T1443" s="1027"/>
      <c r="U1443" s="1024" t="s">
        <v>53</v>
      </c>
      <c r="V1443" s="1027"/>
      <c r="W1443" s="1027"/>
      <c r="X1443" s="1026"/>
      <c r="Y1443" s="36"/>
      <c r="Z1443" s="37"/>
      <c r="AA1443" s="38">
        <f>SUM(X1420:X1442)</f>
        <v>4</v>
      </c>
    </row>
    <row r="1444" spans="2:27" ht="17.25" thickBot="1" x14ac:dyDescent="0.3">
      <c r="B1444" s="792" t="s">
        <v>59</v>
      </c>
      <c r="C1444" s="793"/>
      <c r="D1444" s="793"/>
      <c r="E1444" s="793"/>
      <c r="F1444" s="793"/>
      <c r="G1444" s="793"/>
      <c r="H1444" s="793"/>
      <c r="I1444" s="794"/>
      <c r="J1444" s="792" t="s">
        <v>60</v>
      </c>
      <c r="K1444" s="793"/>
      <c r="L1444" s="793"/>
      <c r="M1444" s="793"/>
      <c r="N1444" s="793"/>
      <c r="O1444" s="793"/>
      <c r="P1444" s="793"/>
      <c r="Q1444" s="793"/>
      <c r="R1444" s="794"/>
      <c r="S1444" s="634"/>
      <c r="T1444" s="39"/>
      <c r="U1444" s="40"/>
      <c r="V1444" s="40"/>
      <c r="W1444" s="40"/>
      <c r="X1444" s="40"/>
      <c r="Y1444" s="40"/>
      <c r="Z1444" s="40"/>
      <c r="AA1444" s="41"/>
    </row>
    <row r="1445" spans="2:27" ht="21" thickBot="1" x14ac:dyDescent="0.3">
      <c r="B1445" s="795"/>
      <c r="C1445" s="787"/>
      <c r="D1445" s="787"/>
      <c r="E1445" s="787"/>
      <c r="F1445" s="787"/>
      <c r="G1445" s="787"/>
      <c r="H1445" s="787"/>
      <c r="I1445" s="796"/>
      <c r="J1445" s="795"/>
      <c r="K1445" s="787"/>
      <c r="L1445" s="787"/>
      <c r="M1445" s="787"/>
      <c r="N1445" s="787"/>
      <c r="O1445" s="787"/>
      <c r="P1445" s="787"/>
      <c r="Q1445" s="787"/>
      <c r="R1445" s="796"/>
      <c r="S1445" s="635"/>
      <c r="T1445" s="797" t="s">
        <v>61</v>
      </c>
      <c r="U1445" s="798"/>
      <c r="V1445" s="798"/>
      <c r="W1445" s="798"/>
      <c r="X1445" s="798"/>
      <c r="Y1445" s="798"/>
      <c r="Z1445" s="799"/>
      <c r="AA1445" s="42">
        <f>AA1443</f>
        <v>4</v>
      </c>
    </row>
    <row r="1447" spans="2:27" ht="15.75" thickBot="1" x14ac:dyDescent="0.3"/>
    <row r="1448" spans="2:27" x14ac:dyDescent="0.25">
      <c r="B1448" s="800"/>
      <c r="C1448" s="793"/>
      <c r="D1448" s="793"/>
      <c r="E1448" s="793"/>
      <c r="F1448" s="793"/>
      <c r="G1448" s="803" t="s">
        <v>42</v>
      </c>
      <c r="H1448" s="793"/>
      <c r="I1448" s="793"/>
      <c r="J1448" s="793"/>
      <c r="K1448" s="793"/>
      <c r="L1448" s="793"/>
      <c r="M1448" s="793"/>
      <c r="N1448" s="793"/>
      <c r="O1448" s="793"/>
      <c r="P1448" s="793"/>
      <c r="Q1448" s="793"/>
      <c r="R1448" s="793"/>
      <c r="S1448" s="793"/>
      <c r="T1448" s="793"/>
      <c r="U1448" s="804" t="s">
        <v>1</v>
      </c>
      <c r="V1448" s="805"/>
      <c r="W1448" s="805"/>
      <c r="X1448" s="806"/>
      <c r="Y1448" s="807" t="s">
        <v>43</v>
      </c>
      <c r="Z1448" s="805"/>
      <c r="AA1448" s="808"/>
    </row>
    <row r="1449" spans="2:27" x14ac:dyDescent="0.25">
      <c r="B1449" s="801"/>
      <c r="C1449" s="802"/>
      <c r="D1449" s="802"/>
      <c r="E1449" s="802"/>
      <c r="F1449" s="802"/>
      <c r="G1449" s="801"/>
      <c r="H1449" s="802"/>
      <c r="I1449" s="802"/>
      <c r="J1449" s="802"/>
      <c r="K1449" s="802"/>
      <c r="L1449" s="802"/>
      <c r="M1449" s="802"/>
      <c r="N1449" s="802"/>
      <c r="O1449" s="802"/>
      <c r="P1449" s="802"/>
      <c r="Q1449" s="802"/>
      <c r="R1449" s="802"/>
      <c r="S1449" s="802"/>
      <c r="T1449" s="802"/>
      <c r="U1449" s="809" t="s">
        <v>3</v>
      </c>
      <c r="V1449" s="810"/>
      <c r="W1449" s="810"/>
      <c r="X1449" s="811"/>
      <c r="Y1449" s="812">
        <v>1</v>
      </c>
      <c r="Z1449" s="810"/>
      <c r="AA1449" s="813"/>
    </row>
    <row r="1450" spans="2:27" ht="15.75" thickBot="1" x14ac:dyDescent="0.3">
      <c r="B1450" s="795"/>
      <c r="C1450" s="787"/>
      <c r="D1450" s="787"/>
      <c r="E1450" s="787"/>
      <c r="F1450" s="787"/>
      <c r="G1450" s="795"/>
      <c r="H1450" s="787"/>
      <c r="I1450" s="787"/>
      <c r="J1450" s="787"/>
      <c r="K1450" s="787"/>
      <c r="L1450" s="787"/>
      <c r="M1450" s="787"/>
      <c r="N1450" s="787"/>
      <c r="O1450" s="787"/>
      <c r="P1450" s="787"/>
      <c r="Q1450" s="787"/>
      <c r="R1450" s="787"/>
      <c r="S1450" s="787"/>
      <c r="T1450" s="787"/>
      <c r="U1450" s="814" t="s">
        <v>4</v>
      </c>
      <c r="V1450" s="815"/>
      <c r="W1450" s="815"/>
      <c r="X1450" s="816"/>
      <c r="Y1450" s="817">
        <v>44236</v>
      </c>
      <c r="Z1450" s="818"/>
      <c r="AA1450" s="819"/>
    </row>
    <row r="1451" spans="2:27" ht="15" customHeight="1" x14ac:dyDescent="0.25">
      <c r="B1451" s="820" t="s">
        <v>44</v>
      </c>
      <c r="C1451" s="793"/>
      <c r="D1451" s="793"/>
      <c r="E1451" s="793"/>
      <c r="F1451" s="794"/>
      <c r="G1451"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451" s="822"/>
      <c r="I1451" s="822"/>
      <c r="J1451" s="822"/>
      <c r="K1451" s="822"/>
      <c r="L1451" s="822"/>
      <c r="M1451" s="822"/>
      <c r="N1451" s="822"/>
      <c r="O1451" s="822"/>
      <c r="P1451" s="822"/>
      <c r="Q1451" s="822"/>
      <c r="R1451" s="822"/>
      <c r="S1451" s="822"/>
      <c r="T1451" s="822"/>
      <c r="U1451" s="822"/>
      <c r="V1451" s="822"/>
      <c r="W1451" s="822"/>
      <c r="X1451" s="822"/>
      <c r="Y1451" s="822"/>
      <c r="Z1451" s="822"/>
      <c r="AA1451" s="823"/>
    </row>
    <row r="1452" spans="2:27" ht="15.75" customHeight="1" thickBot="1" x14ac:dyDescent="0.3">
      <c r="B1452" s="795"/>
      <c r="C1452" s="787"/>
      <c r="D1452" s="787"/>
      <c r="E1452" s="787"/>
      <c r="F1452" s="796"/>
      <c r="G1452" s="824"/>
      <c r="H1452" s="825"/>
      <c r="I1452" s="825"/>
      <c r="J1452" s="825"/>
      <c r="K1452" s="825"/>
      <c r="L1452" s="825"/>
      <c r="M1452" s="825"/>
      <c r="N1452" s="825"/>
      <c r="O1452" s="825"/>
      <c r="P1452" s="825"/>
      <c r="Q1452" s="825"/>
      <c r="R1452" s="825"/>
      <c r="S1452" s="825"/>
      <c r="T1452" s="825"/>
      <c r="U1452" s="825"/>
      <c r="V1452" s="825"/>
      <c r="W1452" s="825"/>
      <c r="X1452" s="825"/>
      <c r="Y1452" s="825"/>
      <c r="Z1452" s="825"/>
      <c r="AA1452" s="826"/>
    </row>
    <row r="1453" spans="2:27" ht="18.75" thickBot="1" x14ac:dyDescent="0.3">
      <c r="B1453" s="827" t="s">
        <v>46</v>
      </c>
      <c r="C1453" s="798"/>
      <c r="D1453" s="798"/>
      <c r="E1453" s="798"/>
      <c r="F1453" s="798"/>
      <c r="G1453" s="798"/>
      <c r="H1453" s="822" t="s">
        <v>47</v>
      </c>
      <c r="I1453" s="793"/>
      <c r="J1453" s="828"/>
      <c r="K1453" s="798"/>
      <c r="L1453" s="798"/>
      <c r="M1453" s="798"/>
      <c r="N1453" s="798"/>
      <c r="O1453" s="798"/>
      <c r="P1453" s="622"/>
      <c r="Q1453" s="622"/>
      <c r="R1453" s="828" t="s">
        <v>48</v>
      </c>
      <c r="S1453" s="828"/>
      <c r="T1453" s="798"/>
      <c r="U1453" s="798"/>
      <c r="V1453" s="798"/>
      <c r="W1453" s="798"/>
      <c r="X1453" s="798"/>
      <c r="Y1453" s="798"/>
      <c r="Z1453" s="798"/>
      <c r="AA1453" s="799"/>
    </row>
    <row r="1454" spans="2:27" ht="30.75" customHeight="1" thickBot="1" x14ac:dyDescent="0.3">
      <c r="B1454" s="829">
        <f>PRESUPUESTO!$B$55</f>
        <v>7</v>
      </c>
      <c r="C1454" s="793"/>
      <c r="D1454" s="793"/>
      <c r="E1454" s="793"/>
      <c r="F1454" s="793"/>
      <c r="G1454" s="793"/>
      <c r="H1454" s="830">
        <f>PRESUPUESTO!B58</f>
        <v>7.0299999999999994</v>
      </c>
      <c r="I1454" s="831"/>
      <c r="J1454" s="832" t="str">
        <f>PRESUPUESTO!$F$55</f>
        <v>ELECTRICOS</v>
      </c>
      <c r="K1454" s="798"/>
      <c r="L1454" s="798"/>
      <c r="M1454" s="798"/>
      <c r="N1454" s="798"/>
      <c r="O1454" s="799"/>
      <c r="P1454" s="621"/>
      <c r="Q1454" s="621"/>
      <c r="R1454" s="833" t="str">
        <f>PRESUPUESTO!F58</f>
        <v>SUMINISTRO E INSTALACION DE INTERRUPTORES</v>
      </c>
      <c r="S1454" s="1020"/>
      <c r="T1454" s="793"/>
      <c r="U1454" s="793"/>
      <c r="V1454" s="793"/>
      <c r="W1454" s="793"/>
      <c r="X1454" s="793"/>
      <c r="Y1454" s="793"/>
      <c r="Z1454" s="793"/>
      <c r="AA1454" s="794"/>
    </row>
    <row r="1455" spans="2:27" ht="18.75" customHeight="1" thickBot="1" x14ac:dyDescent="0.3">
      <c r="B1455" s="821" t="s">
        <v>49</v>
      </c>
      <c r="C1455" s="834"/>
      <c r="D1455" s="834"/>
      <c r="E1455" s="834"/>
      <c r="F1455" s="834"/>
      <c r="G1455" s="834"/>
      <c r="H1455" s="835"/>
      <c r="I1455" s="835"/>
      <c r="J1455" s="834"/>
      <c r="K1455" s="834"/>
      <c r="L1455" s="834"/>
      <c r="M1455" s="834"/>
      <c r="N1455" s="834"/>
      <c r="O1455" s="834"/>
      <c r="P1455" s="623"/>
      <c r="Q1455" s="623"/>
      <c r="R1455" s="837" t="s">
        <v>50</v>
      </c>
      <c r="S1455" s="1030" t="s">
        <v>532</v>
      </c>
      <c r="T1455" s="839" t="s">
        <v>51</v>
      </c>
      <c r="U1455" s="840"/>
      <c r="V1455" s="841"/>
      <c r="W1455" s="842" t="s">
        <v>20</v>
      </c>
      <c r="X1455" s="844" t="s">
        <v>52</v>
      </c>
      <c r="Y1455" s="846" t="s">
        <v>53</v>
      </c>
      <c r="Z1455" s="847"/>
      <c r="AA1455" s="848"/>
    </row>
    <row r="1456" spans="2:27" ht="26.25" thickBot="1" x14ac:dyDescent="0.3">
      <c r="B1456" s="836"/>
      <c r="C1456" s="835"/>
      <c r="D1456" s="835"/>
      <c r="E1456" s="835"/>
      <c r="F1456" s="835"/>
      <c r="G1456" s="835"/>
      <c r="H1456" s="835"/>
      <c r="I1456" s="835"/>
      <c r="J1456" s="835"/>
      <c r="K1456" s="835"/>
      <c r="L1456" s="835"/>
      <c r="M1456" s="835"/>
      <c r="N1456" s="835"/>
      <c r="O1456" s="835"/>
      <c r="P1456" s="623"/>
      <c r="Q1456" s="623"/>
      <c r="R1456" s="838"/>
      <c r="S1456" s="1031"/>
      <c r="T1456" s="4" t="s">
        <v>54</v>
      </c>
      <c r="U1456" s="5" t="s">
        <v>55</v>
      </c>
      <c r="V1456" s="6" t="s">
        <v>56</v>
      </c>
      <c r="W1456" s="843"/>
      <c r="X1456" s="845"/>
      <c r="Y1456" s="7" t="s">
        <v>57</v>
      </c>
      <c r="Z1456" s="8" t="s">
        <v>21</v>
      </c>
      <c r="AA1456" s="9" t="s">
        <v>22</v>
      </c>
    </row>
    <row r="1457" spans="2:27" ht="18" x14ac:dyDescent="0.25">
      <c r="B1457" s="10"/>
      <c r="C1457" s="1017" t="e" vm="41">
        <v>#VALUE!</v>
      </c>
      <c r="D1457" s="1017"/>
      <c r="E1457" s="1017"/>
      <c r="F1457" s="1017"/>
      <c r="G1457" s="1017"/>
      <c r="H1457" s="1017"/>
      <c r="I1457" s="1017" t="e" vm="42">
        <v>#VALUE!</v>
      </c>
      <c r="J1457" s="1017"/>
      <c r="K1457" s="1017"/>
      <c r="L1457" s="1017"/>
      <c r="M1457" s="1017"/>
      <c r="N1457" s="1017"/>
      <c r="O1457" s="12"/>
      <c r="P1457" s="629">
        <f>+H1454</f>
        <v>7.0299999999999994</v>
      </c>
      <c r="Q1457" s="17"/>
      <c r="R1457" s="412" t="s">
        <v>356</v>
      </c>
      <c r="S1457" s="625" t="s">
        <v>567</v>
      </c>
      <c r="T1457" s="14"/>
      <c r="U1457" s="14"/>
      <c r="V1457" s="14"/>
      <c r="W1457" s="14" t="s">
        <v>20</v>
      </c>
      <c r="X1457" s="14">
        <v>3</v>
      </c>
      <c r="Y1457" s="14" t="str">
        <f>IFERROR(IF(COUNT(T1457:V1457)=1,PRODUCT(T1457:V1457)*X1457,""),"")</f>
        <v/>
      </c>
      <c r="Z1457" s="14" t="str">
        <f>IFERROR(IF(COUNT(T1457:V1457)=2,PRODUCT(T1457:V1457)*X1457,""),"")</f>
        <v/>
      </c>
      <c r="AA1457" s="15" t="str">
        <f>IFERROR(IF(COUNT(T1457:V1457)=3,PRODUCT(T1457:V1457)*X1457,""),"")</f>
        <v/>
      </c>
    </row>
    <row r="1458" spans="2:27" ht="18" x14ac:dyDescent="0.25">
      <c r="B1458" s="16"/>
      <c r="C1458" s="1018"/>
      <c r="D1458" s="1018"/>
      <c r="E1458" s="1018"/>
      <c r="F1458" s="1018"/>
      <c r="G1458" s="1018"/>
      <c r="H1458" s="1018"/>
      <c r="I1458" s="1018"/>
      <c r="J1458" s="1018"/>
      <c r="K1458" s="1018"/>
      <c r="L1458" s="1018"/>
      <c r="M1458" s="1018"/>
      <c r="N1458" s="1018"/>
      <c r="O1458" s="19"/>
      <c r="P1458" s="629">
        <f>+H1454</f>
        <v>7.0299999999999994</v>
      </c>
      <c r="Q1458" s="17"/>
      <c r="R1458" s="412"/>
      <c r="S1458" s="625"/>
      <c r="T1458" s="20"/>
      <c r="U1458" s="20"/>
      <c r="V1458" s="430"/>
      <c r="W1458" s="14"/>
      <c r="X1458" s="14"/>
      <c r="Y1458" s="14" t="str">
        <f t="shared" ref="Y1458:Y1460" si="444">IFERROR(IF(COUNT(T1458:V1458)=1,PRODUCT(T1458:V1458)*X1458,""),"")</f>
        <v/>
      </c>
      <c r="Z1458" s="14" t="str">
        <f t="shared" ref="Z1458:Z1460" si="445">IFERROR(IF(COUNT(T1458:V1458)=2,PRODUCT(T1458:V1458)*X1458,""),"")</f>
        <v/>
      </c>
      <c r="AA1458" s="15" t="str">
        <f t="shared" ref="AA1458:AA1479" si="446">IFERROR(IF(COUNT(T1458:V1458)=3,PRODUCT(T1458:V1458)*X1458,""),"")</f>
        <v/>
      </c>
    </row>
    <row r="1459" spans="2:27" ht="18" x14ac:dyDescent="0.25">
      <c r="B1459" s="16"/>
      <c r="C1459" s="1018"/>
      <c r="D1459" s="1018"/>
      <c r="E1459" s="1018"/>
      <c r="F1459" s="1018"/>
      <c r="G1459" s="1018"/>
      <c r="H1459" s="1018"/>
      <c r="I1459" s="1018"/>
      <c r="J1459" s="1018"/>
      <c r="K1459" s="1018"/>
      <c r="L1459" s="1018"/>
      <c r="M1459" s="1018"/>
      <c r="N1459" s="1018"/>
      <c r="O1459" s="19"/>
      <c r="P1459" s="629">
        <f>+H1454</f>
        <v>7.0299999999999994</v>
      </c>
      <c r="Q1459" s="17"/>
      <c r="R1459" s="412"/>
      <c r="S1459" s="625"/>
      <c r="T1459" s="20"/>
      <c r="U1459" s="20"/>
      <c r="V1459" s="430"/>
      <c r="W1459" s="14"/>
      <c r="X1459" s="14"/>
      <c r="Y1459" s="14" t="str">
        <f t="shared" si="444"/>
        <v/>
      </c>
      <c r="Z1459" s="14" t="str">
        <f t="shared" si="445"/>
        <v/>
      </c>
      <c r="AA1459" s="15" t="str">
        <f t="shared" si="446"/>
        <v/>
      </c>
    </row>
    <row r="1460" spans="2:27" ht="18" x14ac:dyDescent="0.25">
      <c r="B1460" s="16"/>
      <c r="C1460" s="1018"/>
      <c r="D1460" s="1018"/>
      <c r="E1460" s="1018"/>
      <c r="F1460" s="1018"/>
      <c r="G1460" s="1018"/>
      <c r="H1460" s="1018"/>
      <c r="I1460" s="1018"/>
      <c r="J1460" s="1018"/>
      <c r="K1460" s="1018"/>
      <c r="L1460" s="1018"/>
      <c r="M1460" s="1018"/>
      <c r="N1460" s="1018"/>
      <c r="O1460" s="19"/>
      <c r="P1460" s="629">
        <f>+H1454</f>
        <v>7.0299999999999994</v>
      </c>
      <c r="Q1460" s="17"/>
      <c r="R1460" s="412"/>
      <c r="S1460" s="626"/>
      <c r="T1460" s="20"/>
      <c r="U1460" s="20"/>
      <c r="V1460" s="430"/>
      <c r="W1460" s="14"/>
      <c r="X1460" s="14"/>
      <c r="Y1460" s="14" t="str">
        <f t="shared" si="444"/>
        <v/>
      </c>
      <c r="Z1460" s="14" t="str">
        <f t="shared" si="445"/>
        <v/>
      </c>
      <c r="AA1460" s="15" t="str">
        <f t="shared" si="446"/>
        <v/>
      </c>
    </row>
    <row r="1461" spans="2:27" ht="18" x14ac:dyDescent="0.25">
      <c r="B1461" s="16"/>
      <c r="C1461" s="1018"/>
      <c r="D1461" s="1018"/>
      <c r="E1461" s="1018"/>
      <c r="F1461" s="1018"/>
      <c r="G1461" s="1018"/>
      <c r="H1461" s="1018"/>
      <c r="I1461" s="1018"/>
      <c r="J1461" s="1018"/>
      <c r="K1461" s="1018"/>
      <c r="L1461" s="1018"/>
      <c r="M1461" s="1018"/>
      <c r="N1461" s="1018"/>
      <c r="O1461" s="19"/>
      <c r="P1461" s="629">
        <f>+H1454</f>
        <v>7.0299999999999994</v>
      </c>
      <c r="Q1461" s="17"/>
      <c r="R1461" s="412"/>
      <c r="S1461" s="625"/>
      <c r="T1461" s="20"/>
      <c r="U1461" s="20"/>
      <c r="V1461" s="430"/>
      <c r="W1461" s="14"/>
      <c r="X1461" s="14"/>
      <c r="Y1461" s="14"/>
      <c r="Z1461" s="14"/>
      <c r="AA1461" s="15" t="str">
        <f t="shared" si="446"/>
        <v/>
      </c>
    </row>
    <row r="1462" spans="2:27" ht="18" x14ac:dyDescent="0.25">
      <c r="B1462" s="22"/>
      <c r="C1462" s="1018"/>
      <c r="D1462" s="1018"/>
      <c r="E1462" s="1018"/>
      <c r="F1462" s="1018"/>
      <c r="G1462" s="1018"/>
      <c r="H1462" s="1018"/>
      <c r="I1462" s="1018"/>
      <c r="J1462" s="1018"/>
      <c r="K1462" s="1018"/>
      <c r="L1462" s="1018"/>
      <c r="M1462" s="1018"/>
      <c r="N1462" s="1018"/>
      <c r="O1462" s="19"/>
      <c r="P1462" s="629">
        <f>+H1454</f>
        <v>7.0299999999999994</v>
      </c>
      <c r="Q1462" s="17"/>
      <c r="R1462" s="412" t="s">
        <v>361</v>
      </c>
      <c r="S1462" s="625" t="s">
        <v>567</v>
      </c>
      <c r="T1462" s="14"/>
      <c r="U1462" s="14"/>
      <c r="V1462" s="14"/>
      <c r="W1462" s="14" t="s">
        <v>20</v>
      </c>
      <c r="X1462" s="14">
        <v>3</v>
      </c>
      <c r="Y1462" s="14" t="str">
        <f t="shared" ref="Y1462:Y1468" si="447">IFERROR(IF(COUNT(T1462:V1462)=1,PRODUCT(T1462:V1462)*X1462,""),"")</f>
        <v/>
      </c>
      <c r="Z1462" s="14" t="str">
        <f t="shared" ref="Z1462:Z1468" si="448">IFERROR(IF(COUNT(T1462:V1462)=2,PRODUCT(T1462:V1462)*X1462,""),"")</f>
        <v/>
      </c>
      <c r="AA1462" s="15" t="str">
        <f t="shared" si="446"/>
        <v/>
      </c>
    </row>
    <row r="1463" spans="2:27" ht="18" x14ac:dyDescent="0.25">
      <c r="B1463" s="16"/>
      <c r="C1463" s="1018"/>
      <c r="D1463" s="1018"/>
      <c r="E1463" s="1018"/>
      <c r="F1463" s="1018"/>
      <c r="G1463" s="1018"/>
      <c r="H1463" s="1018"/>
      <c r="I1463" s="1018"/>
      <c r="J1463" s="1018"/>
      <c r="K1463" s="1018"/>
      <c r="L1463" s="1018"/>
      <c r="M1463" s="1018"/>
      <c r="N1463" s="1018"/>
      <c r="O1463" s="19"/>
      <c r="P1463" s="629">
        <f>+H1454</f>
        <v>7.0299999999999994</v>
      </c>
      <c r="Q1463" s="17"/>
      <c r="R1463" s="412"/>
      <c r="S1463" s="625"/>
      <c r="T1463" s="20"/>
      <c r="U1463" s="20"/>
      <c r="V1463" s="430"/>
      <c r="W1463" s="14"/>
      <c r="X1463" s="14"/>
      <c r="Y1463" s="14" t="str">
        <f t="shared" si="447"/>
        <v/>
      </c>
      <c r="Z1463" s="14" t="str">
        <f t="shared" si="448"/>
        <v/>
      </c>
      <c r="AA1463" s="15" t="str">
        <f t="shared" si="446"/>
        <v/>
      </c>
    </row>
    <row r="1464" spans="2:27" ht="18" x14ac:dyDescent="0.25">
      <c r="B1464" s="16"/>
      <c r="C1464" s="1018"/>
      <c r="D1464" s="1018"/>
      <c r="E1464" s="1018"/>
      <c r="F1464" s="1018"/>
      <c r="G1464" s="1018"/>
      <c r="H1464" s="1018"/>
      <c r="I1464" s="1018"/>
      <c r="J1464" s="1018"/>
      <c r="K1464" s="1018"/>
      <c r="L1464" s="1018"/>
      <c r="M1464" s="1018"/>
      <c r="N1464" s="1018"/>
      <c r="O1464" s="19"/>
      <c r="P1464" s="629">
        <f>+H1454</f>
        <v>7.0299999999999994</v>
      </c>
      <c r="Q1464" s="17"/>
      <c r="R1464" s="412"/>
      <c r="S1464" s="626"/>
      <c r="T1464" s="20"/>
      <c r="U1464" s="20"/>
      <c r="V1464" s="430"/>
      <c r="W1464" s="14"/>
      <c r="X1464" s="14"/>
      <c r="Y1464" s="14" t="str">
        <f t="shared" si="447"/>
        <v/>
      </c>
      <c r="Z1464" s="14" t="str">
        <f t="shared" si="448"/>
        <v/>
      </c>
      <c r="AA1464" s="15" t="str">
        <f t="shared" si="446"/>
        <v/>
      </c>
    </row>
    <row r="1465" spans="2:27" ht="18" x14ac:dyDescent="0.25">
      <c r="B1465" s="16"/>
      <c r="C1465" s="1018"/>
      <c r="D1465" s="1018"/>
      <c r="E1465" s="1018"/>
      <c r="F1465" s="1018"/>
      <c r="G1465" s="1018"/>
      <c r="H1465" s="1018"/>
      <c r="I1465" s="1018"/>
      <c r="J1465" s="1018"/>
      <c r="K1465" s="1018"/>
      <c r="L1465" s="1018"/>
      <c r="M1465" s="1018"/>
      <c r="N1465" s="1018"/>
      <c r="O1465" s="19"/>
      <c r="P1465" s="629">
        <f>+H1454</f>
        <v>7.0299999999999994</v>
      </c>
      <c r="Q1465" s="17"/>
      <c r="R1465" s="412"/>
      <c r="S1465" s="625"/>
      <c r="T1465" s="20"/>
      <c r="U1465" s="20"/>
      <c r="V1465" s="430"/>
      <c r="W1465" s="14"/>
      <c r="X1465" s="14"/>
      <c r="Y1465" s="14" t="str">
        <f t="shared" si="447"/>
        <v/>
      </c>
      <c r="Z1465" s="14" t="str">
        <f t="shared" si="448"/>
        <v/>
      </c>
      <c r="AA1465" s="15" t="str">
        <f t="shared" si="446"/>
        <v/>
      </c>
    </row>
    <row r="1466" spans="2:27" ht="18" x14ac:dyDescent="0.25">
      <c r="B1466" s="16"/>
      <c r="C1466" s="1018"/>
      <c r="D1466" s="1018"/>
      <c r="E1466" s="1018"/>
      <c r="F1466" s="1018"/>
      <c r="G1466" s="1018"/>
      <c r="H1466" s="1018"/>
      <c r="I1466" s="1018"/>
      <c r="J1466" s="1018"/>
      <c r="K1466" s="1018"/>
      <c r="L1466" s="1018"/>
      <c r="M1466" s="1018"/>
      <c r="N1466" s="1018"/>
      <c r="O1466" s="19"/>
      <c r="P1466" s="629">
        <f>+H1454</f>
        <v>7.0299999999999994</v>
      </c>
      <c r="Q1466" s="17"/>
      <c r="R1466" s="412"/>
      <c r="S1466" s="626"/>
      <c r="T1466" s="20"/>
      <c r="U1466" s="20"/>
      <c r="V1466" s="430"/>
      <c r="W1466" s="14"/>
      <c r="X1466" s="14"/>
      <c r="Y1466" s="14" t="str">
        <f t="shared" si="447"/>
        <v/>
      </c>
      <c r="Z1466" s="14" t="str">
        <f t="shared" si="448"/>
        <v/>
      </c>
      <c r="AA1466" s="15" t="str">
        <f t="shared" si="446"/>
        <v/>
      </c>
    </row>
    <row r="1467" spans="2:27" ht="18" x14ac:dyDescent="0.25">
      <c r="B1467" s="16"/>
      <c r="C1467" s="1018"/>
      <c r="D1467" s="1018"/>
      <c r="E1467" s="1018"/>
      <c r="F1467" s="1018"/>
      <c r="G1467" s="1018"/>
      <c r="H1467" s="1018"/>
      <c r="I1467" s="1018"/>
      <c r="J1467" s="1018"/>
      <c r="K1467" s="1018"/>
      <c r="L1467" s="1018"/>
      <c r="M1467" s="1018"/>
      <c r="N1467" s="1018"/>
      <c r="O1467" s="19"/>
      <c r="P1467" s="629">
        <f>+H1454</f>
        <v>7.0299999999999994</v>
      </c>
      <c r="Q1467" s="17"/>
      <c r="R1467" s="412"/>
      <c r="S1467" s="625"/>
      <c r="T1467" s="20"/>
      <c r="U1467" s="20"/>
      <c r="V1467" s="430"/>
      <c r="W1467" s="14" t="str">
        <f t="shared" ref="W1467:W1468" si="449">IF(COUNT(T1467:V1467)=1,"m",IF(COUNT(T1467:V1467)=2,"m2",IF(COUNT(T1467:V1467)=3,"m3","")))</f>
        <v/>
      </c>
      <c r="X1467" s="14" t="str">
        <f t="shared" ref="X1467:X1468" si="450">IF(S1467="","",1)</f>
        <v/>
      </c>
      <c r="Y1467" s="14" t="str">
        <f t="shared" si="447"/>
        <v/>
      </c>
      <c r="Z1467" s="14" t="str">
        <f t="shared" si="448"/>
        <v/>
      </c>
      <c r="AA1467" s="15" t="str">
        <f t="shared" si="446"/>
        <v/>
      </c>
    </row>
    <row r="1468" spans="2:27" ht="18" x14ac:dyDescent="0.25">
      <c r="B1468" s="16"/>
      <c r="C1468" s="1018"/>
      <c r="D1468" s="1018"/>
      <c r="E1468" s="1018"/>
      <c r="F1468" s="1018"/>
      <c r="G1468" s="1018"/>
      <c r="H1468" s="1018"/>
      <c r="I1468" s="1018"/>
      <c r="J1468" s="1018"/>
      <c r="K1468" s="1018"/>
      <c r="L1468" s="1018"/>
      <c r="M1468" s="1018"/>
      <c r="N1468" s="1018"/>
      <c r="O1468" s="19"/>
      <c r="P1468" s="629">
        <f>+H1454</f>
        <v>7.0299999999999994</v>
      </c>
      <c r="Q1468" s="17"/>
      <c r="R1468" s="412"/>
      <c r="S1468" s="625"/>
      <c r="T1468" s="20"/>
      <c r="U1468" s="20"/>
      <c r="V1468" s="430"/>
      <c r="W1468" s="14" t="str">
        <f t="shared" si="449"/>
        <v/>
      </c>
      <c r="X1468" s="14" t="str">
        <f t="shared" si="450"/>
        <v/>
      </c>
      <c r="Y1468" s="14" t="str">
        <f t="shared" si="447"/>
        <v/>
      </c>
      <c r="Z1468" s="14" t="str">
        <f t="shared" si="448"/>
        <v/>
      </c>
      <c r="AA1468" s="15" t="str">
        <f t="shared" si="446"/>
        <v/>
      </c>
    </row>
    <row r="1469" spans="2:27" ht="18" x14ac:dyDescent="0.25">
      <c r="B1469" s="16"/>
      <c r="C1469" s="1018"/>
      <c r="D1469" s="1018"/>
      <c r="E1469" s="1018"/>
      <c r="F1469" s="1018"/>
      <c r="G1469" s="1018"/>
      <c r="H1469" s="1018"/>
      <c r="I1469" s="1018"/>
      <c r="J1469" s="1018"/>
      <c r="K1469" s="1018"/>
      <c r="L1469" s="1018"/>
      <c r="M1469" s="1018"/>
      <c r="N1469" s="1018"/>
      <c r="O1469" s="19"/>
      <c r="P1469" s="629">
        <f>+H1454</f>
        <v>7.0299999999999994</v>
      </c>
      <c r="Q1469" s="17"/>
      <c r="R1469" s="412"/>
      <c r="S1469" s="625"/>
      <c r="T1469" s="20"/>
      <c r="U1469" s="20"/>
      <c r="V1469" s="430"/>
      <c r="W1469" s="14"/>
      <c r="X1469" s="14"/>
      <c r="Y1469" s="14"/>
      <c r="Z1469" s="14"/>
      <c r="AA1469" s="15" t="str">
        <f t="shared" si="446"/>
        <v/>
      </c>
    </row>
    <row r="1470" spans="2:27" ht="18" x14ac:dyDescent="0.25">
      <c r="B1470" s="16"/>
      <c r="C1470" s="1018"/>
      <c r="D1470" s="1018"/>
      <c r="E1470" s="1018"/>
      <c r="F1470" s="1018"/>
      <c r="G1470" s="1018"/>
      <c r="H1470" s="1018"/>
      <c r="I1470" s="1018"/>
      <c r="J1470" s="1018"/>
      <c r="K1470" s="1018"/>
      <c r="L1470" s="1018"/>
      <c r="M1470" s="1018"/>
      <c r="N1470" s="1018"/>
      <c r="O1470" s="19"/>
      <c r="P1470" s="629">
        <f>+H1454</f>
        <v>7.0299999999999994</v>
      </c>
      <c r="Q1470" s="17"/>
      <c r="R1470" s="412" t="s">
        <v>362</v>
      </c>
      <c r="S1470" s="625" t="s">
        <v>567</v>
      </c>
      <c r="T1470" s="20"/>
      <c r="U1470" s="20"/>
      <c r="V1470" s="430"/>
      <c r="W1470" s="14" t="s">
        <v>20</v>
      </c>
      <c r="X1470" s="14">
        <v>3</v>
      </c>
      <c r="Y1470" s="14" t="str">
        <f t="shared" ref="Y1470:Y1479" si="451">IFERROR(IF(COUNT(T1470:V1470)=1,PRODUCT(T1470:V1470)*X1470,""),"")</f>
        <v/>
      </c>
      <c r="Z1470" s="14" t="str">
        <f t="shared" ref="Z1470:Z1479" si="452">IFERROR(IF(COUNT(T1470:V1470)=2,PRODUCT(T1470:V1470)*X1470,""),"")</f>
        <v/>
      </c>
      <c r="AA1470" s="15" t="str">
        <f t="shared" si="446"/>
        <v/>
      </c>
    </row>
    <row r="1471" spans="2:27" ht="18" x14ac:dyDescent="0.25">
      <c r="B1471" s="16"/>
      <c r="C1471" s="1018"/>
      <c r="D1471" s="1018"/>
      <c r="E1471" s="1018"/>
      <c r="F1471" s="1018"/>
      <c r="G1471" s="1018"/>
      <c r="H1471" s="1018"/>
      <c r="I1471" s="1018"/>
      <c r="J1471" s="1018"/>
      <c r="K1471" s="1018"/>
      <c r="L1471" s="1018"/>
      <c r="M1471" s="1018"/>
      <c r="N1471" s="1018"/>
      <c r="O1471" s="19"/>
      <c r="P1471" s="629">
        <f>+H1454</f>
        <v>7.0299999999999994</v>
      </c>
      <c r="Q1471" s="17"/>
      <c r="R1471" s="412"/>
      <c r="S1471" s="625"/>
      <c r="T1471" s="20"/>
      <c r="U1471" s="20"/>
      <c r="V1471" s="430"/>
      <c r="W1471" s="14"/>
      <c r="X1471" s="14"/>
      <c r="Y1471" s="14" t="str">
        <f t="shared" si="451"/>
        <v/>
      </c>
      <c r="Z1471" s="14" t="str">
        <f t="shared" si="452"/>
        <v/>
      </c>
      <c r="AA1471" s="15" t="str">
        <f t="shared" si="446"/>
        <v/>
      </c>
    </row>
    <row r="1472" spans="2:27" ht="18" x14ac:dyDescent="0.25">
      <c r="B1472" s="16"/>
      <c r="C1472" s="1018"/>
      <c r="D1472" s="1018"/>
      <c r="E1472" s="1018"/>
      <c r="F1472" s="1018"/>
      <c r="G1472" s="1018"/>
      <c r="H1472" s="1018"/>
      <c r="I1472" s="1018"/>
      <c r="J1472" s="1018"/>
      <c r="K1472" s="1018"/>
      <c r="L1472" s="1018"/>
      <c r="M1472" s="1018"/>
      <c r="N1472" s="1018"/>
      <c r="O1472" s="19"/>
      <c r="P1472" s="629">
        <f>+H1454</f>
        <v>7.0299999999999994</v>
      </c>
      <c r="Q1472" s="17"/>
      <c r="R1472" s="412"/>
      <c r="S1472" s="626"/>
      <c r="T1472" s="20"/>
      <c r="U1472" s="20"/>
      <c r="V1472" s="430"/>
      <c r="W1472" s="14"/>
      <c r="X1472" s="14"/>
      <c r="Y1472" s="14" t="str">
        <f t="shared" si="451"/>
        <v/>
      </c>
      <c r="Z1472" s="14" t="str">
        <f t="shared" si="452"/>
        <v/>
      </c>
      <c r="AA1472" s="15" t="str">
        <f t="shared" si="446"/>
        <v/>
      </c>
    </row>
    <row r="1473" spans="2:27" ht="18" x14ac:dyDescent="0.25">
      <c r="B1473" s="16"/>
      <c r="C1473" s="1018"/>
      <c r="D1473" s="1018"/>
      <c r="E1473" s="1018"/>
      <c r="F1473" s="1018"/>
      <c r="G1473" s="1018"/>
      <c r="H1473" s="1018"/>
      <c r="I1473" s="1018"/>
      <c r="J1473" s="1018"/>
      <c r="K1473" s="1018"/>
      <c r="L1473" s="1018"/>
      <c r="M1473" s="1018"/>
      <c r="N1473" s="1018"/>
      <c r="O1473" s="19"/>
      <c r="P1473" s="629">
        <f>+H1454</f>
        <v>7.0299999999999994</v>
      </c>
      <c r="Q1473" s="17"/>
      <c r="R1473" s="412"/>
      <c r="S1473" s="626"/>
      <c r="T1473" s="20"/>
      <c r="U1473" s="20"/>
      <c r="V1473" s="20"/>
      <c r="W1473" s="14" t="str">
        <f t="shared" ref="W1473:W1479" si="453">IF(COUNT(T1473:V1473)=1,"m",IF(COUNT(T1473:V1473)=2,"m2",IF(COUNT(T1473:V1473)=3,"m3","")))</f>
        <v/>
      </c>
      <c r="X1473" s="14" t="str">
        <f t="shared" ref="X1473:X1479" si="454">IF(S1473="","",1)</f>
        <v/>
      </c>
      <c r="Y1473" s="14" t="str">
        <f t="shared" si="451"/>
        <v/>
      </c>
      <c r="Z1473" s="14" t="str">
        <f t="shared" si="452"/>
        <v/>
      </c>
      <c r="AA1473" s="15" t="str">
        <f t="shared" si="446"/>
        <v/>
      </c>
    </row>
    <row r="1474" spans="2:27" ht="18" x14ac:dyDescent="0.25">
      <c r="B1474" s="16"/>
      <c r="C1474" s="1018"/>
      <c r="D1474" s="1018"/>
      <c r="E1474" s="1018"/>
      <c r="F1474" s="1018"/>
      <c r="G1474" s="1018"/>
      <c r="H1474" s="1018"/>
      <c r="I1474" s="1018"/>
      <c r="J1474" s="1018"/>
      <c r="K1474" s="1018"/>
      <c r="L1474" s="1018"/>
      <c r="M1474" s="1018"/>
      <c r="N1474" s="1018"/>
      <c r="O1474" s="19"/>
      <c r="P1474" s="629">
        <f>+H1454</f>
        <v>7.0299999999999994</v>
      </c>
      <c r="Q1474" s="17"/>
      <c r="R1474" s="412"/>
      <c r="S1474" s="626"/>
      <c r="T1474" s="20"/>
      <c r="U1474" s="20"/>
      <c r="V1474" s="430"/>
      <c r="W1474" s="14" t="str">
        <f t="shared" si="453"/>
        <v/>
      </c>
      <c r="X1474" s="14" t="str">
        <f t="shared" si="454"/>
        <v/>
      </c>
      <c r="Y1474" s="14" t="str">
        <f t="shared" si="451"/>
        <v/>
      </c>
      <c r="Z1474" s="14" t="str">
        <f t="shared" si="452"/>
        <v/>
      </c>
      <c r="AA1474" s="15" t="str">
        <f t="shared" si="446"/>
        <v/>
      </c>
    </row>
    <row r="1475" spans="2:27" ht="18" x14ac:dyDescent="0.25">
      <c r="B1475" s="16"/>
      <c r="C1475" s="1018"/>
      <c r="D1475" s="1018"/>
      <c r="E1475" s="1018"/>
      <c r="F1475" s="1018"/>
      <c r="G1475" s="1018"/>
      <c r="H1475" s="1018"/>
      <c r="I1475" s="1018"/>
      <c r="J1475" s="1018"/>
      <c r="K1475" s="1018"/>
      <c r="L1475" s="1018"/>
      <c r="M1475" s="1018"/>
      <c r="N1475" s="1018"/>
      <c r="O1475" s="19"/>
      <c r="P1475" s="629">
        <f>+H1454</f>
        <v>7.0299999999999994</v>
      </c>
      <c r="Q1475" s="17"/>
      <c r="R1475" s="412"/>
      <c r="S1475" s="626"/>
      <c r="T1475" s="20"/>
      <c r="U1475" s="20"/>
      <c r="V1475" s="430"/>
      <c r="W1475" s="14" t="str">
        <f t="shared" si="453"/>
        <v/>
      </c>
      <c r="X1475" s="14" t="str">
        <f t="shared" si="454"/>
        <v/>
      </c>
      <c r="Y1475" s="14" t="str">
        <f t="shared" si="451"/>
        <v/>
      </c>
      <c r="Z1475" s="14" t="str">
        <f t="shared" si="452"/>
        <v/>
      </c>
      <c r="AA1475" s="15" t="str">
        <f t="shared" si="446"/>
        <v/>
      </c>
    </row>
    <row r="1476" spans="2:27" ht="18" x14ac:dyDescent="0.25">
      <c r="B1476" s="16"/>
      <c r="C1476" s="1018"/>
      <c r="D1476" s="1018"/>
      <c r="E1476" s="1018"/>
      <c r="F1476" s="1018"/>
      <c r="G1476" s="1018"/>
      <c r="H1476" s="1018"/>
      <c r="I1476" s="1018"/>
      <c r="J1476" s="1018"/>
      <c r="K1476" s="1018"/>
      <c r="L1476" s="1018"/>
      <c r="M1476" s="1018"/>
      <c r="N1476" s="1018"/>
      <c r="O1476" s="19"/>
      <c r="P1476" s="629">
        <f>+H1454</f>
        <v>7.0299999999999994</v>
      </c>
      <c r="Q1476" s="17"/>
      <c r="R1476" s="21"/>
      <c r="S1476" s="626"/>
      <c r="T1476" s="20"/>
      <c r="U1476" s="20"/>
      <c r="V1476" s="430"/>
      <c r="W1476" s="14" t="str">
        <f t="shared" si="453"/>
        <v/>
      </c>
      <c r="X1476" s="14" t="str">
        <f t="shared" si="454"/>
        <v/>
      </c>
      <c r="Y1476" s="14" t="str">
        <f t="shared" si="451"/>
        <v/>
      </c>
      <c r="Z1476" s="14" t="str">
        <f t="shared" si="452"/>
        <v/>
      </c>
      <c r="AA1476" s="15" t="str">
        <f t="shared" si="446"/>
        <v/>
      </c>
    </row>
    <row r="1477" spans="2:27" ht="18" x14ac:dyDescent="0.25">
      <c r="B1477" s="16"/>
      <c r="C1477" s="1018"/>
      <c r="D1477" s="1018"/>
      <c r="E1477" s="1018"/>
      <c r="F1477" s="1018"/>
      <c r="G1477" s="1018"/>
      <c r="H1477" s="1018"/>
      <c r="I1477" s="1018"/>
      <c r="J1477" s="1018"/>
      <c r="K1477" s="1018"/>
      <c r="L1477" s="1018"/>
      <c r="M1477" s="1018"/>
      <c r="N1477" s="1018"/>
      <c r="O1477" s="19"/>
      <c r="P1477" s="629">
        <f>+H1454</f>
        <v>7.0299999999999994</v>
      </c>
      <c r="Q1477" s="17"/>
      <c r="R1477" s="26"/>
      <c r="S1477" s="626"/>
      <c r="T1477" s="20"/>
      <c r="U1477" s="20"/>
      <c r="V1477" s="430"/>
      <c r="W1477" s="14" t="str">
        <f t="shared" si="453"/>
        <v/>
      </c>
      <c r="X1477" s="14" t="str">
        <f t="shared" si="454"/>
        <v/>
      </c>
      <c r="Y1477" s="14" t="str">
        <f t="shared" si="451"/>
        <v/>
      </c>
      <c r="Z1477" s="14" t="str">
        <f t="shared" si="452"/>
        <v/>
      </c>
      <c r="AA1477" s="15" t="str">
        <f t="shared" si="446"/>
        <v/>
      </c>
    </row>
    <row r="1478" spans="2:27" ht="18" x14ac:dyDescent="0.25">
      <c r="B1478" s="16"/>
      <c r="C1478" s="1018"/>
      <c r="D1478" s="1018"/>
      <c r="E1478" s="1018"/>
      <c r="F1478" s="1018"/>
      <c r="G1478" s="1018"/>
      <c r="H1478" s="1018"/>
      <c r="I1478" s="1018"/>
      <c r="J1478" s="1018"/>
      <c r="K1478" s="1018"/>
      <c r="L1478" s="1018"/>
      <c r="M1478" s="1018"/>
      <c r="N1478" s="1018"/>
      <c r="O1478" s="19"/>
      <c r="P1478" s="629">
        <f>+H1454</f>
        <v>7.0299999999999994</v>
      </c>
      <c r="Q1478" s="17"/>
      <c r="R1478" s="26"/>
      <c r="S1478" s="626"/>
      <c r="T1478" s="20"/>
      <c r="U1478" s="20"/>
      <c r="V1478" s="430"/>
      <c r="W1478" s="14" t="str">
        <f t="shared" si="453"/>
        <v/>
      </c>
      <c r="X1478" s="14" t="str">
        <f t="shared" si="454"/>
        <v/>
      </c>
      <c r="Y1478" s="14" t="str">
        <f t="shared" si="451"/>
        <v/>
      </c>
      <c r="Z1478" s="14" t="str">
        <f t="shared" si="452"/>
        <v/>
      </c>
      <c r="AA1478" s="15" t="str">
        <f t="shared" si="446"/>
        <v/>
      </c>
    </row>
    <row r="1479" spans="2:27" ht="18.75" thickBot="1" x14ac:dyDescent="0.3">
      <c r="B1479" s="27"/>
      <c r="C1479" s="1019"/>
      <c r="D1479" s="1019"/>
      <c r="E1479" s="1019"/>
      <c r="F1479" s="1019"/>
      <c r="G1479" s="1019"/>
      <c r="H1479" s="1019"/>
      <c r="I1479" s="1019"/>
      <c r="J1479" s="1019"/>
      <c r="K1479" s="1019"/>
      <c r="L1479" s="1019"/>
      <c r="M1479" s="1019"/>
      <c r="N1479" s="1019"/>
      <c r="O1479" s="30"/>
      <c r="P1479" s="629">
        <f>+H1454</f>
        <v>7.0299999999999994</v>
      </c>
      <c r="Q1479" s="17"/>
      <c r="R1479" s="630"/>
      <c r="S1479" s="636"/>
      <c r="T1479" s="33"/>
      <c r="U1479" s="33"/>
      <c r="V1479" s="631"/>
      <c r="W1479" s="34" t="str">
        <f t="shared" si="453"/>
        <v/>
      </c>
      <c r="X1479" s="34" t="str">
        <f t="shared" si="454"/>
        <v/>
      </c>
      <c r="Y1479" s="14" t="str">
        <f t="shared" si="451"/>
        <v/>
      </c>
      <c r="Z1479" s="14" t="str">
        <f t="shared" si="452"/>
        <v/>
      </c>
      <c r="AA1479" s="15" t="str">
        <f t="shared" si="446"/>
        <v/>
      </c>
    </row>
    <row r="1480" spans="2:27" ht="18.75" thickBot="1" x14ac:dyDescent="0.3">
      <c r="B1480" s="786"/>
      <c r="C1480" s="787"/>
      <c r="D1480" s="787"/>
      <c r="E1480" s="787"/>
      <c r="F1480" s="787"/>
      <c r="G1480" s="787"/>
      <c r="H1480" s="787"/>
      <c r="I1480" s="787"/>
      <c r="J1480" s="787"/>
      <c r="K1480" s="787"/>
      <c r="L1480" s="787"/>
      <c r="M1480" s="787"/>
      <c r="N1480" s="787"/>
      <c r="O1480" s="787"/>
      <c r="P1480" s="428"/>
      <c r="Q1480" s="629">
        <f>+H1454</f>
        <v>7.0299999999999994</v>
      </c>
      <c r="R1480" s="788" t="s">
        <v>58</v>
      </c>
      <c r="S1480" s="1023"/>
      <c r="T1480" s="787"/>
      <c r="U1480" s="789" t="s">
        <v>53</v>
      </c>
      <c r="V1480" s="790"/>
      <c r="W1480" s="790"/>
      <c r="X1480" s="791"/>
      <c r="Y1480" s="36"/>
      <c r="Z1480" s="37"/>
      <c r="AA1480" s="38">
        <f>SUM(X1457:X1479)</f>
        <v>9</v>
      </c>
    </row>
    <row r="1481" spans="2:27" ht="17.25" thickBot="1" x14ac:dyDescent="0.3">
      <c r="B1481" s="792" t="s">
        <v>59</v>
      </c>
      <c r="C1481" s="793"/>
      <c r="D1481" s="793"/>
      <c r="E1481" s="793"/>
      <c r="F1481" s="793"/>
      <c r="G1481" s="793"/>
      <c r="H1481" s="793"/>
      <c r="I1481" s="794"/>
      <c r="J1481" s="792" t="s">
        <v>60</v>
      </c>
      <c r="K1481" s="793"/>
      <c r="L1481" s="793"/>
      <c r="M1481" s="793"/>
      <c r="N1481" s="793"/>
      <c r="O1481" s="793"/>
      <c r="P1481" s="793"/>
      <c r="Q1481" s="793"/>
      <c r="R1481" s="794"/>
      <c r="S1481" s="634"/>
      <c r="T1481" s="39"/>
      <c r="U1481" s="40"/>
      <c r="V1481" s="40"/>
      <c r="W1481" s="40"/>
      <c r="X1481" s="40"/>
      <c r="Y1481" s="40"/>
      <c r="Z1481" s="40"/>
      <c r="AA1481" s="41"/>
    </row>
    <row r="1482" spans="2:27" ht="21" thickBot="1" x14ac:dyDescent="0.3">
      <c r="B1482" s="795"/>
      <c r="C1482" s="787"/>
      <c r="D1482" s="787"/>
      <c r="E1482" s="787"/>
      <c r="F1482" s="787"/>
      <c r="G1482" s="787"/>
      <c r="H1482" s="787"/>
      <c r="I1482" s="796"/>
      <c r="J1482" s="795"/>
      <c r="K1482" s="787"/>
      <c r="L1482" s="787"/>
      <c r="M1482" s="787"/>
      <c r="N1482" s="787"/>
      <c r="O1482" s="787"/>
      <c r="P1482" s="787"/>
      <c r="Q1482" s="787"/>
      <c r="R1482" s="796"/>
      <c r="S1482" s="635"/>
      <c r="T1482" s="797" t="s">
        <v>61</v>
      </c>
      <c r="U1482" s="798"/>
      <c r="V1482" s="798"/>
      <c r="W1482" s="798"/>
      <c r="X1482" s="798"/>
      <c r="Y1482" s="798"/>
      <c r="Z1482" s="799"/>
      <c r="AA1482" s="42">
        <f>AA1480</f>
        <v>9</v>
      </c>
    </row>
    <row r="1484" spans="2:27" ht="15.75" thickBot="1" x14ac:dyDescent="0.3"/>
    <row r="1485" spans="2:27" x14ac:dyDescent="0.25">
      <c r="B1485" s="800"/>
      <c r="C1485" s="793"/>
      <c r="D1485" s="793"/>
      <c r="E1485" s="793"/>
      <c r="F1485" s="793"/>
      <c r="G1485" s="803" t="s">
        <v>42</v>
      </c>
      <c r="H1485" s="793"/>
      <c r="I1485" s="793"/>
      <c r="J1485" s="793"/>
      <c r="K1485" s="793"/>
      <c r="L1485" s="793"/>
      <c r="M1485" s="793"/>
      <c r="N1485" s="793"/>
      <c r="O1485" s="793"/>
      <c r="P1485" s="793"/>
      <c r="Q1485" s="793"/>
      <c r="R1485" s="793"/>
      <c r="S1485" s="793"/>
      <c r="T1485" s="793"/>
      <c r="U1485" s="804" t="s">
        <v>1</v>
      </c>
      <c r="V1485" s="805"/>
      <c r="W1485" s="805"/>
      <c r="X1485" s="806"/>
      <c r="Y1485" s="807" t="s">
        <v>43</v>
      </c>
      <c r="Z1485" s="805"/>
      <c r="AA1485" s="808"/>
    </row>
    <row r="1486" spans="2:27" x14ac:dyDescent="0.25">
      <c r="B1486" s="801"/>
      <c r="C1486" s="802"/>
      <c r="D1486" s="802"/>
      <c r="E1486" s="802"/>
      <c r="F1486" s="802"/>
      <c r="G1486" s="801"/>
      <c r="H1486" s="802"/>
      <c r="I1486" s="802"/>
      <c r="J1486" s="802"/>
      <c r="K1486" s="802"/>
      <c r="L1486" s="802"/>
      <c r="M1486" s="802"/>
      <c r="N1486" s="802"/>
      <c r="O1486" s="802"/>
      <c r="P1486" s="802"/>
      <c r="Q1486" s="802"/>
      <c r="R1486" s="802"/>
      <c r="S1486" s="802"/>
      <c r="T1486" s="802"/>
      <c r="U1486" s="809" t="s">
        <v>3</v>
      </c>
      <c r="V1486" s="810"/>
      <c r="W1486" s="810"/>
      <c r="X1486" s="811"/>
      <c r="Y1486" s="812">
        <v>1</v>
      </c>
      <c r="Z1486" s="810"/>
      <c r="AA1486" s="813"/>
    </row>
    <row r="1487" spans="2:27" ht="15.75" thickBot="1" x14ac:dyDescent="0.3">
      <c r="B1487" s="795"/>
      <c r="C1487" s="787"/>
      <c r="D1487" s="787"/>
      <c r="E1487" s="787"/>
      <c r="F1487" s="787"/>
      <c r="G1487" s="795"/>
      <c r="H1487" s="787"/>
      <c r="I1487" s="787"/>
      <c r="J1487" s="787"/>
      <c r="K1487" s="787"/>
      <c r="L1487" s="787"/>
      <c r="M1487" s="787"/>
      <c r="N1487" s="787"/>
      <c r="O1487" s="787"/>
      <c r="P1487" s="787"/>
      <c r="Q1487" s="787"/>
      <c r="R1487" s="787"/>
      <c r="S1487" s="787"/>
      <c r="T1487" s="787"/>
      <c r="U1487" s="814" t="s">
        <v>4</v>
      </c>
      <c r="V1487" s="815"/>
      <c r="W1487" s="815"/>
      <c r="X1487" s="816"/>
      <c r="Y1487" s="817">
        <v>44236</v>
      </c>
      <c r="Z1487" s="818"/>
      <c r="AA1487" s="819"/>
    </row>
    <row r="1488" spans="2:27" ht="15" customHeight="1" x14ac:dyDescent="0.25">
      <c r="B1488" s="820" t="s">
        <v>44</v>
      </c>
      <c r="C1488" s="793"/>
      <c r="D1488" s="793"/>
      <c r="E1488" s="793"/>
      <c r="F1488" s="794"/>
      <c r="G1488"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488" s="822"/>
      <c r="I1488" s="822"/>
      <c r="J1488" s="822"/>
      <c r="K1488" s="822"/>
      <c r="L1488" s="822"/>
      <c r="M1488" s="822"/>
      <c r="N1488" s="822"/>
      <c r="O1488" s="822"/>
      <c r="P1488" s="822"/>
      <c r="Q1488" s="822"/>
      <c r="R1488" s="822"/>
      <c r="S1488" s="822"/>
      <c r="T1488" s="822"/>
      <c r="U1488" s="822"/>
      <c r="V1488" s="822"/>
      <c r="W1488" s="822"/>
      <c r="X1488" s="822"/>
      <c r="Y1488" s="822"/>
      <c r="Z1488" s="822"/>
      <c r="AA1488" s="823"/>
    </row>
    <row r="1489" spans="2:27" ht="15.75" customHeight="1" thickBot="1" x14ac:dyDescent="0.3">
      <c r="B1489" s="795"/>
      <c r="C1489" s="787"/>
      <c r="D1489" s="787"/>
      <c r="E1489" s="787"/>
      <c r="F1489" s="796"/>
      <c r="G1489" s="824"/>
      <c r="H1489" s="825"/>
      <c r="I1489" s="825"/>
      <c r="J1489" s="825"/>
      <c r="K1489" s="825"/>
      <c r="L1489" s="825"/>
      <c r="M1489" s="825"/>
      <c r="N1489" s="825"/>
      <c r="O1489" s="825"/>
      <c r="P1489" s="825"/>
      <c r="Q1489" s="825"/>
      <c r="R1489" s="825"/>
      <c r="S1489" s="825"/>
      <c r="T1489" s="825"/>
      <c r="U1489" s="825"/>
      <c r="V1489" s="825"/>
      <c r="W1489" s="825"/>
      <c r="X1489" s="825"/>
      <c r="Y1489" s="825"/>
      <c r="Z1489" s="825"/>
      <c r="AA1489" s="826"/>
    </row>
    <row r="1490" spans="2:27" ht="18.75" thickBot="1" x14ac:dyDescent="0.3">
      <c r="B1490" s="827" t="s">
        <v>46</v>
      </c>
      <c r="C1490" s="798"/>
      <c r="D1490" s="798"/>
      <c r="E1490" s="798"/>
      <c r="F1490" s="798"/>
      <c r="G1490" s="798"/>
      <c r="H1490" s="822" t="s">
        <v>47</v>
      </c>
      <c r="I1490" s="793"/>
      <c r="J1490" s="828"/>
      <c r="K1490" s="798"/>
      <c r="L1490" s="798"/>
      <c r="M1490" s="798"/>
      <c r="N1490" s="798"/>
      <c r="O1490" s="798"/>
      <c r="P1490" s="622"/>
      <c r="Q1490" s="622"/>
      <c r="R1490" s="828" t="s">
        <v>48</v>
      </c>
      <c r="S1490" s="828"/>
      <c r="T1490" s="798"/>
      <c r="U1490" s="798"/>
      <c r="V1490" s="798"/>
      <c r="W1490" s="798"/>
      <c r="X1490" s="798"/>
      <c r="Y1490" s="798"/>
      <c r="Z1490" s="798"/>
      <c r="AA1490" s="799"/>
    </row>
    <row r="1491" spans="2:27" ht="30" customHeight="1" thickBot="1" x14ac:dyDescent="0.3">
      <c r="B1491" s="829">
        <f>PRESUPUESTO!$B$55</f>
        <v>7</v>
      </c>
      <c r="C1491" s="793"/>
      <c r="D1491" s="793"/>
      <c r="E1491" s="793"/>
      <c r="F1491" s="793"/>
      <c r="G1491" s="793"/>
      <c r="H1491" s="830">
        <f>PRESUPUESTO!B59</f>
        <v>7.0399999999999991</v>
      </c>
      <c r="I1491" s="831"/>
      <c r="J1491" s="832" t="str">
        <f>PRESUPUESTO!$F$55</f>
        <v>ELECTRICOS</v>
      </c>
      <c r="K1491" s="798"/>
      <c r="L1491" s="798"/>
      <c r="M1491" s="798"/>
      <c r="N1491" s="798"/>
      <c r="O1491" s="799"/>
      <c r="P1491" s="621"/>
      <c r="Q1491" s="621"/>
      <c r="R1491" s="833" t="str">
        <f>PRESUPUESTO!F59</f>
        <v>Suminsitro e instalcion de luminaria panel led de 18 W luz neutra</v>
      </c>
      <c r="S1491" s="1020"/>
      <c r="T1491" s="793"/>
      <c r="U1491" s="793"/>
      <c r="V1491" s="793"/>
      <c r="W1491" s="793"/>
      <c r="X1491" s="793"/>
      <c r="Y1491" s="793"/>
      <c r="Z1491" s="793"/>
      <c r="AA1491" s="794"/>
    </row>
    <row r="1492" spans="2:27" ht="18.75" customHeight="1" thickBot="1" x14ac:dyDescent="0.3">
      <c r="B1492" s="821" t="s">
        <v>49</v>
      </c>
      <c r="C1492" s="834"/>
      <c r="D1492" s="834"/>
      <c r="E1492" s="834"/>
      <c r="F1492" s="834"/>
      <c r="G1492" s="834"/>
      <c r="H1492" s="835"/>
      <c r="I1492" s="835"/>
      <c r="J1492" s="834"/>
      <c r="K1492" s="834"/>
      <c r="L1492" s="834"/>
      <c r="M1492" s="834"/>
      <c r="N1492" s="834"/>
      <c r="O1492" s="834"/>
      <c r="P1492" s="623"/>
      <c r="Q1492" s="623"/>
      <c r="R1492" s="837" t="s">
        <v>50</v>
      </c>
      <c r="S1492" s="1030" t="s">
        <v>532</v>
      </c>
      <c r="T1492" s="839" t="s">
        <v>51</v>
      </c>
      <c r="U1492" s="840"/>
      <c r="V1492" s="841"/>
      <c r="W1492" s="842" t="s">
        <v>20</v>
      </c>
      <c r="X1492" s="844" t="s">
        <v>52</v>
      </c>
      <c r="Y1492" s="846" t="s">
        <v>53</v>
      </c>
      <c r="Z1492" s="847"/>
      <c r="AA1492" s="848"/>
    </row>
    <row r="1493" spans="2:27" ht="26.25" thickBot="1" x14ac:dyDescent="0.3">
      <c r="B1493" s="836"/>
      <c r="C1493" s="835"/>
      <c r="D1493" s="835"/>
      <c r="E1493" s="835"/>
      <c r="F1493" s="835"/>
      <c r="G1493" s="835"/>
      <c r="H1493" s="835"/>
      <c r="I1493" s="835"/>
      <c r="J1493" s="835"/>
      <c r="K1493" s="835"/>
      <c r="L1493" s="835"/>
      <c r="M1493" s="835"/>
      <c r="N1493" s="835"/>
      <c r="O1493" s="835"/>
      <c r="P1493" s="623"/>
      <c r="Q1493" s="623"/>
      <c r="R1493" s="838"/>
      <c r="S1493" s="1031"/>
      <c r="T1493" s="4" t="s">
        <v>54</v>
      </c>
      <c r="U1493" s="5" t="s">
        <v>55</v>
      </c>
      <c r="V1493" s="6" t="s">
        <v>56</v>
      </c>
      <c r="W1493" s="843"/>
      <c r="X1493" s="845"/>
      <c r="Y1493" s="7" t="s">
        <v>57</v>
      </c>
      <c r="Z1493" s="8" t="s">
        <v>21</v>
      </c>
      <c r="AA1493" s="9" t="s">
        <v>22</v>
      </c>
    </row>
    <row r="1494" spans="2:27" ht="36" x14ac:dyDescent="0.25">
      <c r="B1494" s="10"/>
      <c r="C1494" s="1017" t="e" vm="43">
        <v>#VALUE!</v>
      </c>
      <c r="D1494" s="1017"/>
      <c r="E1494" s="1017"/>
      <c r="F1494" s="1017"/>
      <c r="G1494" s="1017"/>
      <c r="H1494" s="1017"/>
      <c r="I1494" s="1017" t="e" vm="44">
        <v>#VALUE!</v>
      </c>
      <c r="J1494" s="1017"/>
      <c r="K1494" s="1017"/>
      <c r="L1494" s="1017"/>
      <c r="M1494" s="1017"/>
      <c r="N1494" s="1017"/>
      <c r="O1494" s="12"/>
      <c r="P1494" s="629">
        <f>+H1491</f>
        <v>7.0399999999999991</v>
      </c>
      <c r="Q1494" s="17"/>
      <c r="R1494" s="412" t="s">
        <v>356</v>
      </c>
      <c r="S1494" s="625" t="s">
        <v>566</v>
      </c>
      <c r="T1494" s="20"/>
      <c r="U1494" s="20"/>
      <c r="V1494" s="430"/>
      <c r="W1494" s="14" t="s">
        <v>20</v>
      </c>
      <c r="X1494" s="14">
        <v>6</v>
      </c>
      <c r="Y1494" s="14" t="str">
        <f>IFERROR(IF(COUNT(T1494:V1494)=1,PRODUCT(T1494:V1494)*X1494,""),"")</f>
        <v/>
      </c>
      <c r="Z1494" s="14" t="str">
        <f>IFERROR(IF(COUNT(T1494:V1494)=2,PRODUCT(T1494:V1494)*X1494,""),"")</f>
        <v/>
      </c>
      <c r="AA1494" s="15" t="str">
        <f>IFERROR(IF(COUNT(T1494:V1494)=3,PRODUCT(T1494:V1494)*X1494,""),"")</f>
        <v/>
      </c>
    </row>
    <row r="1495" spans="2:27" ht="36" x14ac:dyDescent="0.25">
      <c r="B1495" s="16"/>
      <c r="C1495" s="1018"/>
      <c r="D1495" s="1018"/>
      <c r="E1495" s="1018"/>
      <c r="F1495" s="1018"/>
      <c r="G1495" s="1018"/>
      <c r="H1495" s="1018"/>
      <c r="I1495" s="1018"/>
      <c r="J1495" s="1018"/>
      <c r="K1495" s="1018"/>
      <c r="L1495" s="1018"/>
      <c r="M1495" s="1018"/>
      <c r="N1495" s="1018"/>
      <c r="O1495" s="19"/>
      <c r="P1495" s="629">
        <f>+H1491</f>
        <v>7.0399999999999991</v>
      </c>
      <c r="Q1495" s="17"/>
      <c r="R1495" s="412" t="s">
        <v>356</v>
      </c>
      <c r="S1495" s="625" t="s">
        <v>565</v>
      </c>
      <c r="T1495" s="20"/>
      <c r="U1495" s="20"/>
      <c r="V1495" s="430"/>
      <c r="W1495" s="14" t="s">
        <v>20</v>
      </c>
      <c r="X1495" s="14">
        <v>3</v>
      </c>
      <c r="Y1495" s="14" t="str">
        <f t="shared" ref="Y1495:Y1497" si="455">IFERROR(IF(COUNT(T1495:V1495)=1,PRODUCT(T1495:V1495)*X1495,""),"")</f>
        <v/>
      </c>
      <c r="Z1495" s="14" t="str">
        <f t="shared" ref="Z1495:Z1497" si="456">IFERROR(IF(COUNT(T1495:V1495)=2,PRODUCT(T1495:V1495)*X1495,""),"")</f>
        <v/>
      </c>
      <c r="AA1495" s="15" t="str">
        <f t="shared" ref="AA1495:AA1516" si="457">IFERROR(IF(COUNT(T1495:V1495)=3,PRODUCT(T1495:V1495)*X1495,""),"")</f>
        <v/>
      </c>
    </row>
    <row r="1496" spans="2:27" ht="18" x14ac:dyDescent="0.25">
      <c r="B1496" s="16"/>
      <c r="C1496" s="1018"/>
      <c r="D1496" s="1018"/>
      <c r="E1496" s="1018"/>
      <c r="F1496" s="1018"/>
      <c r="G1496" s="1018"/>
      <c r="H1496" s="1018"/>
      <c r="I1496" s="1018"/>
      <c r="J1496" s="1018"/>
      <c r="K1496" s="1018"/>
      <c r="L1496" s="1018"/>
      <c r="M1496" s="1018"/>
      <c r="N1496" s="1018"/>
      <c r="O1496" s="19"/>
      <c r="P1496" s="629">
        <f>+H1491</f>
        <v>7.0399999999999991</v>
      </c>
      <c r="Q1496" s="17"/>
      <c r="R1496" s="412" t="s">
        <v>356</v>
      </c>
      <c r="S1496" s="625" t="s">
        <v>372</v>
      </c>
      <c r="T1496" s="20"/>
      <c r="U1496" s="20"/>
      <c r="V1496" s="430"/>
      <c r="W1496" s="14" t="s">
        <v>20</v>
      </c>
      <c r="X1496" s="14">
        <v>1</v>
      </c>
      <c r="Y1496" s="14" t="str">
        <f t="shared" si="455"/>
        <v/>
      </c>
      <c r="Z1496" s="14" t="str">
        <f t="shared" si="456"/>
        <v/>
      </c>
      <c r="AA1496" s="15" t="str">
        <f t="shared" si="457"/>
        <v/>
      </c>
    </row>
    <row r="1497" spans="2:27" ht="18" x14ac:dyDescent="0.25">
      <c r="B1497" s="16"/>
      <c r="C1497" s="1018"/>
      <c r="D1497" s="1018"/>
      <c r="E1497" s="1018"/>
      <c r="F1497" s="1018"/>
      <c r="G1497" s="1018"/>
      <c r="H1497" s="1018"/>
      <c r="I1497" s="1018"/>
      <c r="J1497" s="1018"/>
      <c r="K1497" s="1018"/>
      <c r="L1497" s="1018"/>
      <c r="M1497" s="1018"/>
      <c r="N1497" s="1018"/>
      <c r="O1497" s="19"/>
      <c r="P1497" s="629">
        <f>+H1491</f>
        <v>7.0399999999999991</v>
      </c>
      <c r="Q1497" s="17"/>
      <c r="R1497" s="412"/>
      <c r="S1497" s="626"/>
      <c r="T1497" s="20"/>
      <c r="U1497" s="20"/>
      <c r="V1497" s="430"/>
      <c r="W1497" s="14"/>
      <c r="X1497" s="14"/>
      <c r="Y1497" s="14" t="str">
        <f t="shared" si="455"/>
        <v/>
      </c>
      <c r="Z1497" s="14" t="str">
        <f t="shared" si="456"/>
        <v/>
      </c>
      <c r="AA1497" s="15" t="str">
        <f t="shared" si="457"/>
        <v/>
      </c>
    </row>
    <row r="1498" spans="2:27" ht="18" x14ac:dyDescent="0.25">
      <c r="B1498" s="16"/>
      <c r="C1498" s="1018"/>
      <c r="D1498" s="1018"/>
      <c r="E1498" s="1018"/>
      <c r="F1498" s="1018"/>
      <c r="G1498" s="1018"/>
      <c r="H1498" s="1018"/>
      <c r="I1498" s="1018"/>
      <c r="J1498" s="1018"/>
      <c r="K1498" s="1018"/>
      <c r="L1498" s="1018"/>
      <c r="M1498" s="1018"/>
      <c r="N1498" s="1018"/>
      <c r="O1498" s="19"/>
      <c r="P1498" s="629">
        <f>+H1491</f>
        <v>7.0399999999999991</v>
      </c>
      <c r="Q1498" s="17"/>
      <c r="R1498" s="412"/>
      <c r="S1498" s="625"/>
      <c r="T1498" s="20"/>
      <c r="U1498" s="20"/>
      <c r="V1498" s="430"/>
      <c r="W1498" s="14"/>
      <c r="X1498" s="14"/>
      <c r="Y1498" s="14"/>
      <c r="Z1498" s="14"/>
      <c r="AA1498" s="15" t="str">
        <f t="shared" si="457"/>
        <v/>
      </c>
    </row>
    <row r="1499" spans="2:27" ht="18" x14ac:dyDescent="0.25">
      <c r="B1499" s="22"/>
      <c r="C1499" s="1018"/>
      <c r="D1499" s="1018"/>
      <c r="E1499" s="1018"/>
      <c r="F1499" s="1018"/>
      <c r="G1499" s="1018"/>
      <c r="H1499" s="1018"/>
      <c r="I1499" s="1018"/>
      <c r="J1499" s="1018"/>
      <c r="K1499" s="1018"/>
      <c r="L1499" s="1018"/>
      <c r="M1499" s="1018"/>
      <c r="N1499" s="1018"/>
      <c r="O1499" s="19"/>
      <c r="P1499" s="629">
        <f>+H1491</f>
        <v>7.0399999999999991</v>
      </c>
      <c r="Q1499" s="17"/>
      <c r="R1499" s="412"/>
      <c r="S1499" s="625"/>
      <c r="T1499" s="14"/>
      <c r="U1499" s="14"/>
      <c r="V1499" s="14"/>
      <c r="W1499" s="14"/>
      <c r="X1499" s="14"/>
      <c r="Y1499" s="14" t="str">
        <f t="shared" ref="Y1499:Y1505" si="458">IFERROR(IF(COUNT(T1499:V1499)=1,PRODUCT(T1499:V1499)*X1499,""),"")</f>
        <v/>
      </c>
      <c r="Z1499" s="14" t="str">
        <f t="shared" ref="Z1499:Z1505" si="459">IFERROR(IF(COUNT(T1499:V1499)=2,PRODUCT(T1499:V1499)*X1499,""),"")</f>
        <v/>
      </c>
      <c r="AA1499" s="15" t="str">
        <f t="shared" si="457"/>
        <v/>
      </c>
    </row>
    <row r="1500" spans="2:27" ht="18" x14ac:dyDescent="0.25">
      <c r="B1500" s="16"/>
      <c r="C1500" s="1018"/>
      <c r="D1500" s="1018"/>
      <c r="E1500" s="1018"/>
      <c r="F1500" s="1018"/>
      <c r="G1500" s="1018"/>
      <c r="H1500" s="1018"/>
      <c r="I1500" s="1018"/>
      <c r="J1500" s="1018"/>
      <c r="K1500" s="1018"/>
      <c r="L1500" s="1018"/>
      <c r="M1500" s="1018"/>
      <c r="N1500" s="1018"/>
      <c r="O1500" s="19"/>
      <c r="P1500" s="629">
        <f>+H1491</f>
        <v>7.0399999999999991</v>
      </c>
      <c r="Q1500" s="17"/>
      <c r="R1500" s="412"/>
      <c r="S1500" s="625"/>
      <c r="T1500" s="20"/>
      <c r="U1500" s="20"/>
      <c r="V1500" s="430"/>
      <c r="W1500" s="14"/>
      <c r="X1500" s="14"/>
      <c r="Y1500" s="14" t="str">
        <f t="shared" si="458"/>
        <v/>
      </c>
      <c r="Z1500" s="14" t="str">
        <f t="shared" si="459"/>
        <v/>
      </c>
      <c r="AA1500" s="15" t="str">
        <f t="shared" si="457"/>
        <v/>
      </c>
    </row>
    <row r="1501" spans="2:27" ht="36" x14ac:dyDescent="0.25">
      <c r="B1501" s="16"/>
      <c r="C1501" s="1018"/>
      <c r="D1501" s="1018"/>
      <c r="E1501" s="1018"/>
      <c r="F1501" s="1018"/>
      <c r="G1501" s="1018"/>
      <c r="H1501" s="1018"/>
      <c r="I1501" s="1018"/>
      <c r="J1501" s="1018"/>
      <c r="K1501" s="1018"/>
      <c r="L1501" s="1018"/>
      <c r="M1501" s="1018"/>
      <c r="N1501" s="1018"/>
      <c r="O1501" s="19"/>
      <c r="P1501" s="629">
        <f>+H1491</f>
        <v>7.0399999999999991</v>
      </c>
      <c r="Q1501" s="17"/>
      <c r="R1501" s="412" t="s">
        <v>361</v>
      </c>
      <c r="S1501" s="626" t="s">
        <v>566</v>
      </c>
      <c r="T1501" s="20"/>
      <c r="U1501" s="20"/>
      <c r="V1501" s="430"/>
      <c r="W1501" s="14" t="s">
        <v>20</v>
      </c>
      <c r="X1501" s="14">
        <v>6</v>
      </c>
      <c r="Y1501" s="14" t="str">
        <f t="shared" si="458"/>
        <v/>
      </c>
      <c r="Z1501" s="14" t="str">
        <f t="shared" si="459"/>
        <v/>
      </c>
      <c r="AA1501" s="15" t="str">
        <f t="shared" si="457"/>
        <v/>
      </c>
    </row>
    <row r="1502" spans="2:27" ht="36" x14ac:dyDescent="0.25">
      <c r="B1502" s="16"/>
      <c r="C1502" s="1018"/>
      <c r="D1502" s="1018"/>
      <c r="E1502" s="1018"/>
      <c r="F1502" s="1018"/>
      <c r="G1502" s="1018"/>
      <c r="H1502" s="1018"/>
      <c r="I1502" s="1018"/>
      <c r="J1502" s="1018"/>
      <c r="K1502" s="1018"/>
      <c r="L1502" s="1018"/>
      <c r="M1502" s="1018"/>
      <c r="N1502" s="1018"/>
      <c r="O1502" s="19"/>
      <c r="P1502" s="629">
        <f>+H1491</f>
        <v>7.0399999999999991</v>
      </c>
      <c r="Q1502" s="17"/>
      <c r="R1502" s="412" t="s">
        <v>361</v>
      </c>
      <c r="S1502" s="625" t="s">
        <v>565</v>
      </c>
      <c r="T1502" s="20"/>
      <c r="U1502" s="20"/>
      <c r="V1502" s="430"/>
      <c r="W1502" s="14" t="s">
        <v>20</v>
      </c>
      <c r="X1502" s="14">
        <v>6</v>
      </c>
      <c r="Y1502" s="14" t="str">
        <f t="shared" si="458"/>
        <v/>
      </c>
      <c r="Z1502" s="14" t="str">
        <f t="shared" si="459"/>
        <v/>
      </c>
      <c r="AA1502" s="15" t="str">
        <f t="shared" si="457"/>
        <v/>
      </c>
    </row>
    <row r="1503" spans="2:27" ht="18" x14ac:dyDescent="0.25">
      <c r="B1503" s="16"/>
      <c r="C1503" s="1018"/>
      <c r="D1503" s="1018"/>
      <c r="E1503" s="1018"/>
      <c r="F1503" s="1018"/>
      <c r="G1503" s="1018"/>
      <c r="H1503" s="1018"/>
      <c r="I1503" s="1018"/>
      <c r="J1503" s="1018"/>
      <c r="K1503" s="1018"/>
      <c r="L1503" s="1018"/>
      <c r="M1503" s="1018"/>
      <c r="N1503" s="1018"/>
      <c r="O1503" s="19"/>
      <c r="P1503" s="629">
        <f>+H1491</f>
        <v>7.0399999999999991</v>
      </c>
      <c r="Q1503" s="17"/>
      <c r="R1503" s="412" t="s">
        <v>361</v>
      </c>
      <c r="S1503" s="625" t="s">
        <v>372</v>
      </c>
      <c r="T1503" s="20"/>
      <c r="U1503" s="20"/>
      <c r="V1503" s="430"/>
      <c r="W1503" s="14" t="s">
        <v>20</v>
      </c>
      <c r="X1503" s="14">
        <v>1</v>
      </c>
      <c r="Y1503" s="14" t="str">
        <f t="shared" si="458"/>
        <v/>
      </c>
      <c r="Z1503" s="14" t="str">
        <f t="shared" si="459"/>
        <v/>
      </c>
      <c r="AA1503" s="15" t="str">
        <f t="shared" si="457"/>
        <v/>
      </c>
    </row>
    <row r="1504" spans="2:27" ht="18" x14ac:dyDescent="0.25">
      <c r="B1504" s="16"/>
      <c r="C1504" s="1018"/>
      <c r="D1504" s="1018"/>
      <c r="E1504" s="1018"/>
      <c r="F1504" s="1018"/>
      <c r="G1504" s="1018"/>
      <c r="H1504" s="1018"/>
      <c r="I1504" s="1018"/>
      <c r="J1504" s="1018"/>
      <c r="K1504" s="1018"/>
      <c r="L1504" s="1018"/>
      <c r="M1504" s="1018"/>
      <c r="N1504" s="1018"/>
      <c r="O1504" s="19"/>
      <c r="P1504" s="629">
        <f>+H1491</f>
        <v>7.0399999999999991</v>
      </c>
      <c r="Q1504" s="17"/>
      <c r="R1504" s="412"/>
      <c r="S1504" s="625"/>
      <c r="T1504" s="20"/>
      <c r="U1504" s="20"/>
      <c r="V1504" s="430"/>
      <c r="W1504" s="14" t="str">
        <f t="shared" ref="W1504:W1505" si="460">IF(COUNT(T1504:V1504)=1,"m",IF(COUNT(T1504:V1504)=2,"m2",IF(COUNT(T1504:V1504)=3,"m3","")))</f>
        <v/>
      </c>
      <c r="X1504" s="14"/>
      <c r="Y1504" s="14" t="str">
        <f t="shared" si="458"/>
        <v/>
      </c>
      <c r="Z1504" s="14" t="str">
        <f t="shared" si="459"/>
        <v/>
      </c>
      <c r="AA1504" s="15" t="str">
        <f t="shared" si="457"/>
        <v/>
      </c>
    </row>
    <row r="1505" spans="2:27" ht="18" x14ac:dyDescent="0.25">
      <c r="B1505" s="16"/>
      <c r="C1505" s="1018"/>
      <c r="D1505" s="1018"/>
      <c r="E1505" s="1018"/>
      <c r="F1505" s="1018"/>
      <c r="G1505" s="1018"/>
      <c r="H1505" s="1018"/>
      <c r="I1505" s="1018"/>
      <c r="J1505" s="1018"/>
      <c r="K1505" s="1018"/>
      <c r="L1505" s="1018"/>
      <c r="M1505" s="1018"/>
      <c r="N1505" s="1018"/>
      <c r="O1505" s="19"/>
      <c r="P1505" s="629">
        <f>+H1491</f>
        <v>7.0399999999999991</v>
      </c>
      <c r="Q1505" s="17"/>
      <c r="R1505" s="412"/>
      <c r="S1505" s="625"/>
      <c r="T1505" s="20"/>
      <c r="U1505" s="20"/>
      <c r="V1505" s="430"/>
      <c r="W1505" s="14" t="str">
        <f t="shared" si="460"/>
        <v/>
      </c>
      <c r="X1505" s="14"/>
      <c r="Y1505" s="14" t="str">
        <f t="shared" si="458"/>
        <v/>
      </c>
      <c r="Z1505" s="14" t="str">
        <f t="shared" si="459"/>
        <v/>
      </c>
      <c r="AA1505" s="15" t="str">
        <f t="shared" si="457"/>
        <v/>
      </c>
    </row>
    <row r="1506" spans="2:27" ht="18" x14ac:dyDescent="0.25">
      <c r="B1506" s="16"/>
      <c r="C1506" s="1018"/>
      <c r="D1506" s="1018"/>
      <c r="E1506" s="1018"/>
      <c r="F1506" s="1018"/>
      <c r="G1506" s="1018"/>
      <c r="H1506" s="1018"/>
      <c r="I1506" s="1018"/>
      <c r="J1506" s="1018"/>
      <c r="K1506" s="1018"/>
      <c r="L1506" s="1018"/>
      <c r="M1506" s="1018"/>
      <c r="N1506" s="1018"/>
      <c r="O1506" s="19"/>
      <c r="P1506" s="629">
        <f>+H1491</f>
        <v>7.0399999999999991</v>
      </c>
      <c r="Q1506" s="17"/>
      <c r="R1506" s="412"/>
      <c r="S1506" s="625"/>
      <c r="T1506" s="20"/>
      <c r="U1506" s="20"/>
      <c r="V1506" s="430"/>
      <c r="W1506" s="14"/>
      <c r="X1506" s="14"/>
      <c r="Y1506" s="14"/>
      <c r="Z1506" s="14"/>
      <c r="AA1506" s="15" t="str">
        <f t="shared" si="457"/>
        <v/>
      </c>
    </row>
    <row r="1507" spans="2:27" ht="36" x14ac:dyDescent="0.25">
      <c r="B1507" s="16"/>
      <c r="C1507" s="1018"/>
      <c r="D1507" s="1018"/>
      <c r="E1507" s="1018"/>
      <c r="F1507" s="1018"/>
      <c r="G1507" s="1018"/>
      <c r="H1507" s="1018"/>
      <c r="I1507" s="1018"/>
      <c r="J1507" s="1018"/>
      <c r="K1507" s="1018"/>
      <c r="L1507" s="1018"/>
      <c r="M1507" s="1018"/>
      <c r="N1507" s="1018"/>
      <c r="O1507" s="19"/>
      <c r="P1507" s="629">
        <f>+H1491</f>
        <v>7.0399999999999991</v>
      </c>
      <c r="Q1507" s="17"/>
      <c r="R1507" s="412" t="s">
        <v>362</v>
      </c>
      <c r="S1507" s="626" t="s">
        <v>565</v>
      </c>
      <c r="T1507" s="20"/>
      <c r="U1507" s="20"/>
      <c r="V1507" s="430"/>
      <c r="W1507" s="14" t="s">
        <v>20</v>
      </c>
      <c r="X1507" s="14"/>
      <c r="Y1507" s="14" t="str">
        <f t="shared" ref="Y1507:Y1516" si="461">IFERROR(IF(COUNT(T1507:V1507)=1,PRODUCT(T1507:V1507)*X1507,""),"")</f>
        <v/>
      </c>
      <c r="Z1507" s="14" t="str">
        <f t="shared" ref="Z1507:Z1516" si="462">IFERROR(IF(COUNT(T1507:V1507)=2,PRODUCT(T1507:V1507)*X1507,""),"")</f>
        <v/>
      </c>
      <c r="AA1507" s="15" t="str">
        <f t="shared" si="457"/>
        <v/>
      </c>
    </row>
    <row r="1508" spans="2:27" ht="36" x14ac:dyDescent="0.25">
      <c r="B1508" s="16"/>
      <c r="C1508" s="1018"/>
      <c r="D1508" s="1018"/>
      <c r="E1508" s="1018"/>
      <c r="F1508" s="1018"/>
      <c r="G1508" s="1018"/>
      <c r="H1508" s="1018"/>
      <c r="I1508" s="1018"/>
      <c r="J1508" s="1018"/>
      <c r="K1508" s="1018"/>
      <c r="L1508" s="1018"/>
      <c r="M1508" s="1018"/>
      <c r="N1508" s="1018"/>
      <c r="O1508" s="19"/>
      <c r="P1508" s="629">
        <f>+H1491</f>
        <v>7.0399999999999991</v>
      </c>
      <c r="Q1508" s="17"/>
      <c r="R1508" s="412" t="s">
        <v>362</v>
      </c>
      <c r="S1508" s="626" t="s">
        <v>566</v>
      </c>
      <c r="T1508" s="20"/>
      <c r="U1508" s="20"/>
      <c r="V1508" s="430"/>
      <c r="W1508" s="14" t="s">
        <v>20</v>
      </c>
      <c r="X1508" s="14">
        <v>4</v>
      </c>
      <c r="Y1508" s="14" t="str">
        <f t="shared" si="461"/>
        <v/>
      </c>
      <c r="Z1508" s="14" t="str">
        <f t="shared" si="462"/>
        <v/>
      </c>
      <c r="AA1508" s="15" t="str">
        <f t="shared" si="457"/>
        <v/>
      </c>
    </row>
    <row r="1509" spans="2:27" ht="18" x14ac:dyDescent="0.25">
      <c r="B1509" s="16"/>
      <c r="C1509" s="1018"/>
      <c r="D1509" s="1018"/>
      <c r="E1509" s="1018"/>
      <c r="F1509" s="1018"/>
      <c r="G1509" s="1018"/>
      <c r="H1509" s="1018"/>
      <c r="I1509" s="1018"/>
      <c r="J1509" s="1018"/>
      <c r="K1509" s="1018"/>
      <c r="L1509" s="1018"/>
      <c r="M1509" s="1018"/>
      <c r="N1509" s="1018"/>
      <c r="O1509" s="19"/>
      <c r="P1509" s="629">
        <f>+H1491</f>
        <v>7.0399999999999991</v>
      </c>
      <c r="Q1509" s="17"/>
      <c r="R1509" s="412" t="s">
        <v>362</v>
      </c>
      <c r="S1509" s="625" t="s">
        <v>372</v>
      </c>
      <c r="T1509" s="20"/>
      <c r="U1509" s="20"/>
      <c r="V1509" s="430"/>
      <c r="W1509" s="14" t="s">
        <v>20</v>
      </c>
      <c r="X1509" s="14">
        <v>1</v>
      </c>
      <c r="Y1509" s="14" t="str">
        <f t="shared" si="461"/>
        <v/>
      </c>
      <c r="Z1509" s="14" t="str">
        <f t="shared" si="462"/>
        <v/>
      </c>
      <c r="AA1509" s="15" t="str">
        <f t="shared" si="457"/>
        <v/>
      </c>
    </row>
    <row r="1510" spans="2:27" ht="18" x14ac:dyDescent="0.25">
      <c r="B1510" s="16"/>
      <c r="C1510" s="1018"/>
      <c r="D1510" s="1018"/>
      <c r="E1510" s="1018"/>
      <c r="F1510" s="1018"/>
      <c r="G1510" s="1018"/>
      <c r="H1510" s="1018"/>
      <c r="I1510" s="1018"/>
      <c r="J1510" s="1018"/>
      <c r="K1510" s="1018"/>
      <c r="L1510" s="1018"/>
      <c r="M1510" s="1018"/>
      <c r="N1510" s="1018"/>
      <c r="O1510" s="19"/>
      <c r="P1510" s="629">
        <f>+H1491</f>
        <v>7.0399999999999991</v>
      </c>
      <c r="Q1510" s="17"/>
      <c r="R1510" s="412"/>
      <c r="S1510" s="626"/>
      <c r="T1510" s="20"/>
      <c r="U1510" s="20"/>
      <c r="V1510" s="20"/>
      <c r="W1510" s="14" t="str">
        <f t="shared" ref="W1510:W1516" si="463">IF(COUNT(T1510:V1510)=1,"m",IF(COUNT(T1510:V1510)=2,"m2",IF(COUNT(T1510:V1510)=3,"m3","")))</f>
        <v/>
      </c>
      <c r="X1510" s="14" t="str">
        <f t="shared" ref="X1510:X1516" si="464">IF(S1510="","",1)</f>
        <v/>
      </c>
      <c r="Y1510" s="14" t="str">
        <f t="shared" si="461"/>
        <v/>
      </c>
      <c r="Z1510" s="14" t="str">
        <f t="shared" si="462"/>
        <v/>
      </c>
      <c r="AA1510" s="15" t="str">
        <f t="shared" si="457"/>
        <v/>
      </c>
    </row>
    <row r="1511" spans="2:27" ht="18" x14ac:dyDescent="0.25">
      <c r="B1511" s="16"/>
      <c r="C1511" s="1018"/>
      <c r="D1511" s="1018"/>
      <c r="E1511" s="1018"/>
      <c r="F1511" s="1018"/>
      <c r="G1511" s="1018"/>
      <c r="H1511" s="1018"/>
      <c r="I1511" s="1018"/>
      <c r="J1511" s="1018"/>
      <c r="K1511" s="1018"/>
      <c r="L1511" s="1018"/>
      <c r="M1511" s="1018"/>
      <c r="N1511" s="1018"/>
      <c r="O1511" s="19"/>
      <c r="P1511" s="629">
        <f>+H1491</f>
        <v>7.0399999999999991</v>
      </c>
      <c r="Q1511" s="17"/>
      <c r="R1511" s="412"/>
      <c r="S1511" s="626"/>
      <c r="T1511" s="20"/>
      <c r="U1511" s="20"/>
      <c r="V1511" s="430"/>
      <c r="W1511" s="14" t="str">
        <f t="shared" si="463"/>
        <v/>
      </c>
      <c r="X1511" s="14" t="str">
        <f t="shared" si="464"/>
        <v/>
      </c>
      <c r="Y1511" s="14" t="str">
        <f t="shared" si="461"/>
        <v/>
      </c>
      <c r="Z1511" s="14" t="str">
        <f t="shared" si="462"/>
        <v/>
      </c>
      <c r="AA1511" s="15" t="str">
        <f t="shared" si="457"/>
        <v/>
      </c>
    </row>
    <row r="1512" spans="2:27" ht="18" x14ac:dyDescent="0.25">
      <c r="B1512" s="16"/>
      <c r="C1512" s="1018"/>
      <c r="D1512" s="1018"/>
      <c r="E1512" s="1018"/>
      <c r="F1512" s="1018"/>
      <c r="G1512" s="1018"/>
      <c r="H1512" s="1018"/>
      <c r="I1512" s="1018"/>
      <c r="J1512" s="1018"/>
      <c r="K1512" s="1018"/>
      <c r="L1512" s="1018"/>
      <c r="M1512" s="1018"/>
      <c r="N1512" s="1018"/>
      <c r="O1512" s="19"/>
      <c r="P1512" s="629">
        <f>+H1491</f>
        <v>7.0399999999999991</v>
      </c>
      <c r="Q1512" s="17"/>
      <c r="R1512" s="412"/>
      <c r="S1512" s="626"/>
      <c r="T1512" s="20"/>
      <c r="U1512" s="20"/>
      <c r="V1512" s="430"/>
      <c r="W1512" s="14" t="str">
        <f t="shared" si="463"/>
        <v/>
      </c>
      <c r="X1512" s="14" t="str">
        <f t="shared" si="464"/>
        <v/>
      </c>
      <c r="Y1512" s="14" t="str">
        <f t="shared" si="461"/>
        <v/>
      </c>
      <c r="Z1512" s="14" t="str">
        <f t="shared" si="462"/>
        <v/>
      </c>
      <c r="AA1512" s="15" t="str">
        <f t="shared" si="457"/>
        <v/>
      </c>
    </row>
    <row r="1513" spans="2:27" ht="18" x14ac:dyDescent="0.25">
      <c r="B1513" s="16"/>
      <c r="C1513" s="1018"/>
      <c r="D1513" s="1018"/>
      <c r="E1513" s="1018"/>
      <c r="F1513" s="1018"/>
      <c r="G1513" s="1018"/>
      <c r="H1513" s="1018"/>
      <c r="I1513" s="1018"/>
      <c r="J1513" s="1018"/>
      <c r="K1513" s="1018"/>
      <c r="L1513" s="1018"/>
      <c r="M1513" s="1018"/>
      <c r="N1513" s="1018"/>
      <c r="O1513" s="19"/>
      <c r="P1513" s="629">
        <f>+H1491</f>
        <v>7.0399999999999991</v>
      </c>
      <c r="Q1513" s="17"/>
      <c r="R1513" s="21"/>
      <c r="S1513" s="626"/>
      <c r="T1513" s="20"/>
      <c r="U1513" s="20"/>
      <c r="V1513" s="430"/>
      <c r="W1513" s="14" t="str">
        <f t="shared" si="463"/>
        <v/>
      </c>
      <c r="X1513" s="14" t="str">
        <f t="shared" si="464"/>
        <v/>
      </c>
      <c r="Y1513" s="14" t="str">
        <f t="shared" si="461"/>
        <v/>
      </c>
      <c r="Z1513" s="14" t="str">
        <f t="shared" si="462"/>
        <v/>
      </c>
      <c r="AA1513" s="15" t="str">
        <f t="shared" si="457"/>
        <v/>
      </c>
    </row>
    <row r="1514" spans="2:27" ht="18" x14ac:dyDescent="0.25">
      <c r="B1514" s="16"/>
      <c r="C1514" s="1018"/>
      <c r="D1514" s="1018"/>
      <c r="E1514" s="1018"/>
      <c r="F1514" s="1018"/>
      <c r="G1514" s="1018"/>
      <c r="H1514" s="1018"/>
      <c r="I1514" s="1018"/>
      <c r="J1514" s="1018"/>
      <c r="K1514" s="1018"/>
      <c r="L1514" s="1018"/>
      <c r="M1514" s="1018"/>
      <c r="N1514" s="1018"/>
      <c r="O1514" s="19"/>
      <c r="P1514" s="629">
        <f>+H1491</f>
        <v>7.0399999999999991</v>
      </c>
      <c r="Q1514" s="17"/>
      <c r="R1514" s="26"/>
      <c r="S1514" s="626"/>
      <c r="T1514" s="20"/>
      <c r="U1514" s="20"/>
      <c r="V1514" s="430"/>
      <c r="W1514" s="14" t="str">
        <f t="shared" si="463"/>
        <v/>
      </c>
      <c r="X1514" s="14" t="str">
        <f t="shared" si="464"/>
        <v/>
      </c>
      <c r="Y1514" s="14" t="str">
        <f t="shared" si="461"/>
        <v/>
      </c>
      <c r="Z1514" s="14" t="str">
        <f t="shared" si="462"/>
        <v/>
      </c>
      <c r="AA1514" s="15" t="str">
        <f t="shared" si="457"/>
        <v/>
      </c>
    </row>
    <row r="1515" spans="2:27" ht="18" x14ac:dyDescent="0.25">
      <c r="B1515" s="16"/>
      <c r="C1515" s="1018"/>
      <c r="D1515" s="1018"/>
      <c r="E1515" s="1018"/>
      <c r="F1515" s="1018"/>
      <c r="G1515" s="1018"/>
      <c r="H1515" s="1018"/>
      <c r="I1515" s="1018"/>
      <c r="J1515" s="1018"/>
      <c r="K1515" s="1018"/>
      <c r="L1515" s="1018"/>
      <c r="M1515" s="1018"/>
      <c r="N1515" s="1018"/>
      <c r="O1515" s="19"/>
      <c r="P1515" s="629">
        <f>+H1491</f>
        <v>7.0399999999999991</v>
      </c>
      <c r="Q1515" s="17"/>
      <c r="R1515" s="26"/>
      <c r="S1515" s="626"/>
      <c r="T1515" s="20"/>
      <c r="U1515" s="20"/>
      <c r="V1515" s="430"/>
      <c r="W1515" s="14" t="str">
        <f t="shared" si="463"/>
        <v/>
      </c>
      <c r="X1515" s="14" t="str">
        <f t="shared" si="464"/>
        <v/>
      </c>
      <c r="Y1515" s="14" t="str">
        <f t="shared" si="461"/>
        <v/>
      </c>
      <c r="Z1515" s="14" t="str">
        <f t="shared" si="462"/>
        <v/>
      </c>
      <c r="AA1515" s="15" t="str">
        <f t="shared" si="457"/>
        <v/>
      </c>
    </row>
    <row r="1516" spans="2:27" ht="18.75" thickBot="1" x14ac:dyDescent="0.3">
      <c r="B1516" s="27"/>
      <c r="C1516" s="1019"/>
      <c r="D1516" s="1019"/>
      <c r="E1516" s="1019"/>
      <c r="F1516" s="1019"/>
      <c r="G1516" s="1019"/>
      <c r="H1516" s="1019"/>
      <c r="I1516" s="1019"/>
      <c r="J1516" s="1019"/>
      <c r="K1516" s="1019"/>
      <c r="L1516" s="1019"/>
      <c r="M1516" s="1019"/>
      <c r="N1516" s="1019"/>
      <c r="O1516" s="30"/>
      <c r="P1516" s="629">
        <f>+H1491</f>
        <v>7.0399999999999991</v>
      </c>
      <c r="Q1516" s="17"/>
      <c r="R1516" s="630"/>
      <c r="S1516" s="636"/>
      <c r="T1516" s="33"/>
      <c r="U1516" s="33"/>
      <c r="V1516" s="631"/>
      <c r="W1516" s="34" t="str">
        <f t="shared" si="463"/>
        <v/>
      </c>
      <c r="X1516" s="34" t="str">
        <f t="shared" si="464"/>
        <v/>
      </c>
      <c r="Y1516" s="14" t="str">
        <f t="shared" si="461"/>
        <v/>
      </c>
      <c r="Z1516" s="14" t="str">
        <f t="shared" si="462"/>
        <v/>
      </c>
      <c r="AA1516" s="15" t="str">
        <f t="shared" si="457"/>
        <v/>
      </c>
    </row>
    <row r="1517" spans="2:27" ht="18.75" thickBot="1" x14ac:dyDescent="0.3">
      <c r="B1517" s="786"/>
      <c r="C1517" s="787"/>
      <c r="D1517" s="787"/>
      <c r="E1517" s="787"/>
      <c r="F1517" s="787"/>
      <c r="G1517" s="787"/>
      <c r="H1517" s="787"/>
      <c r="I1517" s="787"/>
      <c r="J1517" s="787"/>
      <c r="K1517" s="787"/>
      <c r="L1517" s="787"/>
      <c r="M1517" s="787"/>
      <c r="N1517" s="787"/>
      <c r="O1517" s="787"/>
      <c r="P1517" s="428"/>
      <c r="Q1517" s="629">
        <f>+H1491</f>
        <v>7.0399999999999991</v>
      </c>
      <c r="R1517" s="788" t="s">
        <v>58</v>
      </c>
      <c r="S1517" s="1023"/>
      <c r="T1517" s="787"/>
      <c r="U1517" s="789" t="s">
        <v>53</v>
      </c>
      <c r="V1517" s="790"/>
      <c r="W1517" s="790"/>
      <c r="X1517" s="791"/>
      <c r="Y1517" s="36"/>
      <c r="Z1517" s="37"/>
      <c r="AA1517" s="38">
        <f>SUM(X1494:X1516)</f>
        <v>28</v>
      </c>
    </row>
    <row r="1518" spans="2:27" ht="17.25" thickBot="1" x14ac:dyDescent="0.3">
      <c r="B1518" s="792" t="s">
        <v>59</v>
      </c>
      <c r="C1518" s="793"/>
      <c r="D1518" s="793"/>
      <c r="E1518" s="793"/>
      <c r="F1518" s="793"/>
      <c r="G1518" s="793"/>
      <c r="H1518" s="793"/>
      <c r="I1518" s="794"/>
      <c r="J1518" s="792" t="s">
        <v>60</v>
      </c>
      <c r="K1518" s="793"/>
      <c r="L1518" s="793"/>
      <c r="M1518" s="793"/>
      <c r="N1518" s="793"/>
      <c r="O1518" s="793"/>
      <c r="P1518" s="793"/>
      <c r="Q1518" s="793"/>
      <c r="R1518" s="794"/>
      <c r="S1518" s="634"/>
      <c r="T1518" s="39"/>
      <c r="U1518" s="40"/>
      <c r="V1518" s="40"/>
      <c r="W1518" s="40"/>
      <c r="X1518" s="40"/>
      <c r="Y1518" s="40"/>
      <c r="Z1518" s="40"/>
      <c r="AA1518" s="41"/>
    </row>
    <row r="1519" spans="2:27" ht="21" thickBot="1" x14ac:dyDescent="0.3">
      <c r="B1519" s="795"/>
      <c r="C1519" s="787"/>
      <c r="D1519" s="787"/>
      <c r="E1519" s="787"/>
      <c r="F1519" s="787"/>
      <c r="G1519" s="787"/>
      <c r="H1519" s="787"/>
      <c r="I1519" s="796"/>
      <c r="J1519" s="795"/>
      <c r="K1519" s="787"/>
      <c r="L1519" s="787"/>
      <c r="M1519" s="787"/>
      <c r="N1519" s="787"/>
      <c r="O1519" s="787"/>
      <c r="P1519" s="787"/>
      <c r="Q1519" s="787"/>
      <c r="R1519" s="796"/>
      <c r="S1519" s="635"/>
      <c r="T1519" s="797" t="s">
        <v>61</v>
      </c>
      <c r="U1519" s="798"/>
      <c r="V1519" s="798"/>
      <c r="W1519" s="798"/>
      <c r="X1519" s="798"/>
      <c r="Y1519" s="798"/>
      <c r="Z1519" s="799"/>
      <c r="AA1519" s="42">
        <f>AA1517</f>
        <v>28</v>
      </c>
    </row>
    <row r="1521" spans="2:27" ht="15.75" hidden="1" thickBot="1" x14ac:dyDescent="0.3"/>
    <row r="1522" spans="2:27" hidden="1" x14ac:dyDescent="0.25">
      <c r="B1522" s="800" t="e" vm="45">
        <v>#VALUE!</v>
      </c>
      <c r="C1522" s="793"/>
      <c r="D1522" s="793"/>
      <c r="E1522" s="793"/>
      <c r="F1522" s="793"/>
      <c r="G1522" s="803" t="s">
        <v>42</v>
      </c>
      <c r="H1522" s="793"/>
      <c r="I1522" s="793"/>
      <c r="J1522" s="793"/>
      <c r="K1522" s="793"/>
      <c r="L1522" s="793"/>
      <c r="M1522" s="793"/>
      <c r="N1522" s="793"/>
      <c r="O1522" s="793"/>
      <c r="P1522" s="793"/>
      <c r="Q1522" s="793"/>
      <c r="R1522" s="793"/>
      <c r="S1522" s="793"/>
      <c r="T1522" s="793"/>
      <c r="U1522" s="804" t="s">
        <v>1</v>
      </c>
      <c r="V1522" s="805"/>
      <c r="W1522" s="805"/>
      <c r="X1522" s="806"/>
      <c r="Y1522" s="807" t="s">
        <v>43</v>
      </c>
      <c r="Z1522" s="805"/>
      <c r="AA1522" s="808"/>
    </row>
    <row r="1523" spans="2:27" hidden="1" x14ac:dyDescent="0.25">
      <c r="B1523" s="801"/>
      <c r="C1523" s="802"/>
      <c r="D1523" s="802"/>
      <c r="E1523" s="802"/>
      <c r="F1523" s="802"/>
      <c r="G1523" s="801"/>
      <c r="H1523" s="802"/>
      <c r="I1523" s="802"/>
      <c r="J1523" s="802"/>
      <c r="K1523" s="802"/>
      <c r="L1523" s="802"/>
      <c r="M1523" s="802"/>
      <c r="N1523" s="802"/>
      <c r="O1523" s="802"/>
      <c r="P1523" s="802"/>
      <c r="Q1523" s="802"/>
      <c r="R1523" s="802"/>
      <c r="S1523" s="802"/>
      <c r="T1523" s="802"/>
      <c r="U1523" s="809" t="s">
        <v>3</v>
      </c>
      <c r="V1523" s="810"/>
      <c r="W1523" s="810"/>
      <c r="X1523" s="811"/>
      <c r="Y1523" s="812">
        <v>1</v>
      </c>
      <c r="Z1523" s="810"/>
      <c r="AA1523" s="813"/>
    </row>
    <row r="1524" spans="2:27" ht="15.75" hidden="1" thickBot="1" x14ac:dyDescent="0.3">
      <c r="B1524" s="795"/>
      <c r="C1524" s="787"/>
      <c r="D1524" s="787"/>
      <c r="E1524" s="787"/>
      <c r="F1524" s="787"/>
      <c r="G1524" s="795"/>
      <c r="H1524" s="787"/>
      <c r="I1524" s="787"/>
      <c r="J1524" s="787"/>
      <c r="K1524" s="787"/>
      <c r="L1524" s="787"/>
      <c r="M1524" s="787"/>
      <c r="N1524" s="787"/>
      <c r="O1524" s="787"/>
      <c r="P1524" s="787"/>
      <c r="Q1524" s="787"/>
      <c r="R1524" s="787"/>
      <c r="S1524" s="787"/>
      <c r="T1524" s="787"/>
      <c r="U1524" s="814" t="s">
        <v>4</v>
      </c>
      <c r="V1524" s="815"/>
      <c r="W1524" s="815"/>
      <c r="X1524" s="816"/>
      <c r="Y1524" s="817">
        <v>44236</v>
      </c>
      <c r="Z1524" s="818"/>
      <c r="AA1524" s="819"/>
    </row>
    <row r="1525" spans="2:27" ht="15" hidden="1" customHeight="1" x14ac:dyDescent="0.25">
      <c r="B1525" s="820" t="s">
        <v>44</v>
      </c>
      <c r="C1525" s="793"/>
      <c r="D1525" s="793"/>
      <c r="E1525" s="793"/>
      <c r="F1525" s="794"/>
      <c r="G1525"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525" s="822"/>
      <c r="I1525" s="822"/>
      <c r="J1525" s="822"/>
      <c r="K1525" s="822"/>
      <c r="L1525" s="822"/>
      <c r="M1525" s="822"/>
      <c r="N1525" s="822"/>
      <c r="O1525" s="822"/>
      <c r="P1525" s="822"/>
      <c r="Q1525" s="822"/>
      <c r="R1525" s="822"/>
      <c r="S1525" s="822"/>
      <c r="T1525" s="822"/>
      <c r="U1525" s="822"/>
      <c r="V1525" s="822"/>
      <c r="W1525" s="822"/>
      <c r="X1525" s="822"/>
      <c r="Y1525" s="822"/>
      <c r="Z1525" s="822"/>
      <c r="AA1525" s="823"/>
    </row>
    <row r="1526" spans="2:27" ht="15.75" hidden="1" customHeight="1" thickBot="1" x14ac:dyDescent="0.3">
      <c r="B1526" s="795"/>
      <c r="C1526" s="787"/>
      <c r="D1526" s="787"/>
      <c r="E1526" s="787"/>
      <c r="F1526" s="796"/>
      <c r="G1526" s="824"/>
      <c r="H1526" s="825"/>
      <c r="I1526" s="825"/>
      <c r="J1526" s="825"/>
      <c r="K1526" s="825"/>
      <c r="L1526" s="825"/>
      <c r="M1526" s="825"/>
      <c r="N1526" s="825"/>
      <c r="O1526" s="825"/>
      <c r="P1526" s="825"/>
      <c r="Q1526" s="825"/>
      <c r="R1526" s="825"/>
      <c r="S1526" s="825"/>
      <c r="T1526" s="825"/>
      <c r="U1526" s="825"/>
      <c r="V1526" s="825"/>
      <c r="W1526" s="825"/>
      <c r="X1526" s="825"/>
      <c r="Y1526" s="825"/>
      <c r="Z1526" s="825"/>
      <c r="AA1526" s="826"/>
    </row>
    <row r="1527" spans="2:27" ht="18.75" hidden="1" thickBot="1" x14ac:dyDescent="0.3">
      <c r="B1527" s="827" t="s">
        <v>46</v>
      </c>
      <c r="C1527" s="798"/>
      <c r="D1527" s="798"/>
      <c r="E1527" s="798"/>
      <c r="F1527" s="798"/>
      <c r="G1527" s="798"/>
      <c r="H1527" s="822" t="s">
        <v>47</v>
      </c>
      <c r="I1527" s="793"/>
      <c r="J1527" s="828"/>
      <c r="K1527" s="798"/>
      <c r="L1527" s="798"/>
      <c r="M1527" s="798"/>
      <c r="N1527" s="798"/>
      <c r="O1527" s="798"/>
      <c r="P1527" s="622"/>
      <c r="Q1527" s="622"/>
      <c r="R1527" s="828" t="s">
        <v>48</v>
      </c>
      <c r="S1527" s="828"/>
      <c r="T1527" s="798"/>
      <c r="U1527" s="798"/>
      <c r="V1527" s="798"/>
      <c r="W1527" s="798"/>
      <c r="X1527" s="798"/>
      <c r="Y1527" s="798"/>
      <c r="Z1527" s="798"/>
      <c r="AA1527" s="799"/>
    </row>
    <row r="1528" spans="2:27" ht="33.75" hidden="1" customHeight="1" thickBot="1" x14ac:dyDescent="0.3">
      <c r="B1528" s="829">
        <f>PRESUPUESTO!$B$60</f>
        <v>8</v>
      </c>
      <c r="C1528" s="793"/>
      <c r="D1528" s="793"/>
      <c r="E1528" s="793"/>
      <c r="F1528" s="793"/>
      <c r="G1528" s="793"/>
      <c r="H1528" s="830">
        <f>PRESUPUESTO!B61</f>
        <v>8.01</v>
      </c>
      <c r="I1528" s="831"/>
      <c r="J1528" s="832" t="str">
        <f>PRESUPUESTO!$F$60</f>
        <v>COCINETA</v>
      </c>
      <c r="K1528" s="798"/>
      <c r="L1528" s="798"/>
      <c r="M1528" s="798"/>
      <c r="N1528" s="798"/>
      <c r="O1528" s="799"/>
      <c r="P1528" s="621"/>
      <c r="Q1528" s="621"/>
      <c r="R1528" s="833" t="str">
        <f>PRESUPUESTO!F61</f>
        <v>Suministro e instalacion de Lavaplatos institucional, incluye griferia mezcladora color negro, canastilla y sifon.</v>
      </c>
      <c r="S1528" s="1020"/>
      <c r="T1528" s="793"/>
      <c r="U1528" s="793"/>
      <c r="V1528" s="793"/>
      <c r="W1528" s="793"/>
      <c r="X1528" s="793"/>
      <c r="Y1528" s="793"/>
      <c r="Z1528" s="793"/>
      <c r="AA1528" s="794"/>
    </row>
    <row r="1529" spans="2:27" ht="18.75" hidden="1" customHeight="1" thickBot="1" x14ac:dyDescent="0.3">
      <c r="B1529" s="821" t="s">
        <v>49</v>
      </c>
      <c r="C1529" s="834"/>
      <c r="D1529" s="834"/>
      <c r="E1529" s="834"/>
      <c r="F1529" s="834"/>
      <c r="G1529" s="834"/>
      <c r="H1529" s="835"/>
      <c r="I1529" s="835"/>
      <c r="J1529" s="834"/>
      <c r="K1529" s="834"/>
      <c r="L1529" s="834"/>
      <c r="M1529" s="834"/>
      <c r="N1529" s="834"/>
      <c r="O1529" s="834"/>
      <c r="P1529" s="623"/>
      <c r="Q1529" s="623"/>
      <c r="R1529" s="837" t="s">
        <v>50</v>
      </c>
      <c r="S1529" s="1030" t="s">
        <v>532</v>
      </c>
      <c r="T1529" s="839" t="s">
        <v>51</v>
      </c>
      <c r="U1529" s="840"/>
      <c r="V1529" s="841"/>
      <c r="W1529" s="842" t="s">
        <v>20</v>
      </c>
      <c r="X1529" s="844" t="s">
        <v>52</v>
      </c>
      <c r="Y1529" s="846" t="s">
        <v>53</v>
      </c>
      <c r="Z1529" s="847"/>
      <c r="AA1529" s="848"/>
    </row>
    <row r="1530" spans="2:27" ht="26.25" hidden="1" thickBot="1" x14ac:dyDescent="0.3">
      <c r="B1530" s="836"/>
      <c r="C1530" s="835"/>
      <c r="D1530" s="835"/>
      <c r="E1530" s="835"/>
      <c r="F1530" s="835"/>
      <c r="G1530" s="835"/>
      <c r="H1530" s="835"/>
      <c r="I1530" s="835"/>
      <c r="J1530" s="835"/>
      <c r="K1530" s="835"/>
      <c r="L1530" s="835"/>
      <c r="M1530" s="835"/>
      <c r="N1530" s="835"/>
      <c r="O1530" s="835"/>
      <c r="P1530" s="623"/>
      <c r="Q1530" s="623"/>
      <c r="R1530" s="838"/>
      <c r="S1530" s="1031"/>
      <c r="T1530" s="4" t="s">
        <v>54</v>
      </c>
      <c r="U1530" s="5" t="s">
        <v>55</v>
      </c>
      <c r="V1530" s="6" t="s">
        <v>56</v>
      </c>
      <c r="W1530" s="843"/>
      <c r="X1530" s="845"/>
      <c r="Y1530" s="7" t="s">
        <v>57</v>
      </c>
      <c r="Z1530" s="8" t="s">
        <v>21</v>
      </c>
      <c r="AA1530" s="9" t="s">
        <v>22</v>
      </c>
    </row>
    <row r="1531" spans="2:27" ht="18" hidden="1" x14ac:dyDescent="0.25">
      <c r="B1531" s="10"/>
      <c r="C1531" s="11"/>
      <c r="D1531" s="11"/>
      <c r="E1531" s="11"/>
      <c r="F1531" s="11"/>
      <c r="G1531" s="11"/>
      <c r="H1531" s="11"/>
      <c r="I1531" s="11"/>
      <c r="J1531" s="11"/>
      <c r="K1531" s="11"/>
      <c r="L1531" s="11"/>
      <c r="M1531" s="11"/>
      <c r="N1531" s="11"/>
      <c r="O1531" s="12"/>
      <c r="P1531" s="629">
        <f>+H1528</f>
        <v>8.01</v>
      </c>
      <c r="Q1531" s="17"/>
      <c r="R1531" s="412" t="s">
        <v>356</v>
      </c>
      <c r="S1531" s="625"/>
      <c r="T1531" s="14"/>
      <c r="U1531" s="14"/>
      <c r="V1531" s="14"/>
      <c r="W1531" s="14" t="s">
        <v>20</v>
      </c>
      <c r="X1531" s="14" t="str">
        <f>IF(S1531="","",1)</f>
        <v/>
      </c>
      <c r="Y1531" s="14" t="str">
        <f>IFERROR(IF(COUNT(T1531:V1531)=1,PRODUCT(T1531:V1531)*X1531,""),"")</f>
        <v/>
      </c>
      <c r="Z1531" s="14" t="str">
        <f>IFERROR(IF(COUNT(T1531:V1531)=2,PRODUCT(T1531:V1531)*X1531,""),"")</f>
        <v/>
      </c>
      <c r="AA1531" s="15" t="str">
        <f>IFERROR(IF(COUNT(T1531:V1531)=3,PRODUCT(T1531:V1531)*X1531,""),"")</f>
        <v/>
      </c>
    </row>
    <row r="1532" spans="2:27" ht="18" hidden="1" x14ac:dyDescent="0.25">
      <c r="B1532" s="16"/>
      <c r="C1532" s="17"/>
      <c r="D1532" s="17"/>
      <c r="E1532" s="17"/>
      <c r="F1532" s="18"/>
      <c r="G1532" s="18"/>
      <c r="H1532" s="18"/>
      <c r="I1532" s="18"/>
      <c r="J1532" s="18"/>
      <c r="K1532" s="18"/>
      <c r="L1532" s="17"/>
      <c r="M1532" s="17"/>
      <c r="N1532" s="17"/>
      <c r="O1532" s="19"/>
      <c r="P1532" s="629">
        <f>+H1528</f>
        <v>8.01</v>
      </c>
      <c r="Q1532" s="17"/>
      <c r="R1532" s="412"/>
      <c r="S1532" s="625"/>
      <c r="T1532" s="20"/>
      <c r="U1532" s="20"/>
      <c r="V1532" s="430"/>
      <c r="W1532" s="14"/>
      <c r="X1532" s="14" t="str">
        <f t="shared" ref="X1532:X1534" si="465">IF(S1532="","",1)</f>
        <v/>
      </c>
      <c r="Y1532" s="14" t="str">
        <f t="shared" ref="Y1532:Y1534" si="466">IFERROR(IF(COUNT(T1532:V1532)=1,PRODUCT(T1532:V1532)*X1532,""),"")</f>
        <v/>
      </c>
      <c r="Z1532" s="14" t="str">
        <f t="shared" ref="Z1532:Z1534" si="467">IFERROR(IF(COUNT(T1532:V1532)=2,PRODUCT(T1532:V1532)*X1532,""),"")</f>
        <v/>
      </c>
      <c r="AA1532" s="15" t="str">
        <f t="shared" ref="AA1532:AA1553" si="468">IFERROR(IF(COUNT(T1532:V1532)=3,PRODUCT(T1532:V1532)*X1532,""),"")</f>
        <v/>
      </c>
    </row>
    <row r="1533" spans="2:27" ht="18" hidden="1" x14ac:dyDescent="0.25">
      <c r="B1533" s="16"/>
      <c r="C1533" s="17"/>
      <c r="D1533" s="17"/>
      <c r="E1533" s="17"/>
      <c r="F1533" s="18"/>
      <c r="G1533" s="18"/>
      <c r="H1533" s="18"/>
      <c r="I1533" s="18"/>
      <c r="J1533" s="18"/>
      <c r="K1533" s="18"/>
      <c r="L1533" s="17"/>
      <c r="M1533" s="17"/>
      <c r="N1533" s="17"/>
      <c r="O1533" s="19"/>
      <c r="P1533" s="629">
        <f>+H1528</f>
        <v>8.01</v>
      </c>
      <c r="Q1533" s="17"/>
      <c r="R1533" s="412"/>
      <c r="S1533" s="625"/>
      <c r="T1533" s="20"/>
      <c r="U1533" s="20"/>
      <c r="V1533" s="430"/>
      <c r="W1533" s="14"/>
      <c r="X1533" s="14" t="str">
        <f t="shared" si="465"/>
        <v/>
      </c>
      <c r="Y1533" s="14" t="str">
        <f t="shared" si="466"/>
        <v/>
      </c>
      <c r="Z1533" s="14" t="str">
        <f t="shared" si="467"/>
        <v/>
      </c>
      <c r="AA1533" s="15" t="str">
        <f t="shared" si="468"/>
        <v/>
      </c>
    </row>
    <row r="1534" spans="2:27" ht="18" hidden="1" x14ac:dyDescent="0.25">
      <c r="B1534" s="16"/>
      <c r="C1534" s="17"/>
      <c r="D1534" s="17"/>
      <c r="E1534" s="17"/>
      <c r="F1534" s="18"/>
      <c r="G1534" s="18"/>
      <c r="H1534" s="18"/>
      <c r="I1534" s="18"/>
      <c r="J1534" s="18"/>
      <c r="K1534" s="18"/>
      <c r="L1534" s="17"/>
      <c r="M1534" s="17"/>
      <c r="N1534" s="17"/>
      <c r="O1534" s="19"/>
      <c r="P1534" s="629">
        <f>+H1528</f>
        <v>8.01</v>
      </c>
      <c r="Q1534" s="17"/>
      <c r="R1534" s="412"/>
      <c r="S1534" s="626"/>
      <c r="T1534" s="20"/>
      <c r="U1534" s="20"/>
      <c r="V1534" s="430"/>
      <c r="W1534" s="14" t="str">
        <f t="shared" ref="W1534" si="469">IF(COUNT(T1534:V1534)=1,"m",IF(COUNT(T1534:V1534)=2,"m2",IF(COUNT(T1534:V1534)=3,"m3","")))</f>
        <v/>
      </c>
      <c r="X1534" s="14" t="str">
        <f t="shared" si="465"/>
        <v/>
      </c>
      <c r="Y1534" s="14" t="str">
        <f t="shared" si="466"/>
        <v/>
      </c>
      <c r="Z1534" s="14" t="str">
        <f t="shared" si="467"/>
        <v/>
      </c>
      <c r="AA1534" s="15" t="str">
        <f t="shared" si="468"/>
        <v/>
      </c>
    </row>
    <row r="1535" spans="2:27" ht="18" hidden="1" x14ac:dyDescent="0.25">
      <c r="B1535" s="16"/>
      <c r="D1535" s="17"/>
      <c r="E1535" s="17"/>
      <c r="F1535" s="18"/>
      <c r="G1535" s="18"/>
      <c r="H1535" s="18"/>
      <c r="J1535" s="18"/>
      <c r="K1535" s="18"/>
      <c r="L1535" s="17"/>
      <c r="M1535" s="17"/>
      <c r="N1535" s="17"/>
      <c r="O1535" s="19"/>
      <c r="P1535" s="629">
        <f>+H1528</f>
        <v>8.01</v>
      </c>
      <c r="Q1535" s="17"/>
      <c r="R1535" s="412"/>
      <c r="S1535" s="625"/>
      <c r="T1535" s="20"/>
      <c r="U1535" s="20"/>
      <c r="V1535" s="430"/>
      <c r="W1535" s="14"/>
      <c r="X1535" s="14"/>
      <c r="Y1535" s="14"/>
      <c r="Z1535" s="14"/>
      <c r="AA1535" s="15" t="str">
        <f t="shared" si="468"/>
        <v/>
      </c>
    </row>
    <row r="1536" spans="2:27" ht="18" hidden="1" x14ac:dyDescent="0.25">
      <c r="B1536" s="22"/>
      <c r="C1536" s="17"/>
      <c r="D1536" s="18"/>
      <c r="E1536" s="17"/>
      <c r="F1536" s="18"/>
      <c r="G1536" s="18"/>
      <c r="H1536" s="18"/>
      <c r="I1536" s="18"/>
      <c r="J1536" s="18"/>
      <c r="K1536" s="18"/>
      <c r="L1536" s="17"/>
      <c r="M1536" s="17"/>
      <c r="N1536" s="17"/>
      <c r="O1536" s="19"/>
      <c r="P1536" s="629">
        <f>+H1528</f>
        <v>8.01</v>
      </c>
      <c r="Q1536" s="17"/>
      <c r="R1536" s="412" t="s">
        <v>361</v>
      </c>
      <c r="S1536" s="625"/>
      <c r="T1536" s="20"/>
      <c r="U1536" s="20"/>
      <c r="V1536" s="430"/>
      <c r="W1536" s="14" t="s">
        <v>20</v>
      </c>
      <c r="X1536" s="14" t="str">
        <f t="shared" ref="X1536:X1542" si="470">IF(S1536="","",1)</f>
        <v/>
      </c>
      <c r="Y1536" s="14" t="str">
        <f t="shared" ref="Y1536:Y1542" si="471">IFERROR(IF(COUNT(T1536:V1536)=1,PRODUCT(T1536:V1536)*X1536,""),"")</f>
        <v/>
      </c>
      <c r="Z1536" s="14" t="str">
        <f t="shared" ref="Z1536:Z1542" si="472">IFERROR(IF(COUNT(T1536:V1536)=2,PRODUCT(T1536:V1536)*X1536,""),"")</f>
        <v/>
      </c>
      <c r="AA1536" s="15" t="str">
        <f t="shared" si="468"/>
        <v/>
      </c>
    </row>
    <row r="1537" spans="2:27" ht="18" hidden="1" x14ac:dyDescent="0.25">
      <c r="B1537" s="16"/>
      <c r="C1537" s="17"/>
      <c r="D1537" s="17"/>
      <c r="E1537" s="17"/>
      <c r="F1537" s="18"/>
      <c r="G1537" s="18"/>
      <c r="H1537" s="18"/>
      <c r="I1537" s="18"/>
      <c r="J1537" s="18"/>
      <c r="K1537" s="18"/>
      <c r="L1537" s="17"/>
      <c r="M1537" s="17"/>
      <c r="N1537" s="17"/>
      <c r="O1537" s="19"/>
      <c r="P1537" s="629">
        <f>+H1528</f>
        <v>8.01</v>
      </c>
      <c r="Q1537" s="17"/>
      <c r="R1537" s="412"/>
      <c r="S1537" s="628"/>
      <c r="T1537" s="20"/>
      <c r="U1537" s="20"/>
      <c r="V1537" s="430"/>
      <c r="W1537" s="14"/>
      <c r="X1537" s="14" t="str">
        <f t="shared" si="470"/>
        <v/>
      </c>
      <c r="Y1537" s="14" t="str">
        <f t="shared" si="471"/>
        <v/>
      </c>
      <c r="Z1537" s="14" t="str">
        <f t="shared" si="472"/>
        <v/>
      </c>
      <c r="AA1537" s="15" t="str">
        <f t="shared" si="468"/>
        <v/>
      </c>
    </row>
    <row r="1538" spans="2:27" ht="18" hidden="1" x14ac:dyDescent="0.25">
      <c r="B1538" s="16"/>
      <c r="C1538" s="17"/>
      <c r="D1538" s="17"/>
      <c r="E1538" s="17"/>
      <c r="F1538" s="17"/>
      <c r="G1538" s="17"/>
      <c r="H1538" s="17"/>
      <c r="I1538" s="17"/>
      <c r="J1538" s="17"/>
      <c r="K1538" s="17"/>
      <c r="L1538" s="17"/>
      <c r="M1538" s="17"/>
      <c r="N1538" s="17"/>
      <c r="O1538" s="19"/>
      <c r="P1538" s="629">
        <f>+H1528</f>
        <v>8.01</v>
      </c>
      <c r="Q1538" s="17"/>
      <c r="R1538" s="412"/>
      <c r="S1538" s="626"/>
      <c r="T1538" s="20"/>
      <c r="U1538" s="20"/>
      <c r="V1538" s="430"/>
      <c r="W1538" s="14" t="str">
        <f t="shared" ref="W1538:W1542" si="473">IF(COUNT(T1538:V1538)=1,"m",IF(COUNT(T1538:V1538)=2,"m2",IF(COUNT(T1538:V1538)=3,"m3","")))</f>
        <v/>
      </c>
      <c r="X1538" s="14" t="str">
        <f t="shared" si="470"/>
        <v/>
      </c>
      <c r="Y1538" s="14" t="str">
        <f t="shared" si="471"/>
        <v/>
      </c>
      <c r="Z1538" s="14" t="str">
        <f t="shared" si="472"/>
        <v/>
      </c>
      <c r="AA1538" s="15" t="str">
        <f t="shared" si="468"/>
        <v/>
      </c>
    </row>
    <row r="1539" spans="2:27" ht="18" hidden="1" x14ac:dyDescent="0.25">
      <c r="B1539" s="16"/>
      <c r="C1539" s="18"/>
      <c r="D1539" s="17"/>
      <c r="E1539" s="17"/>
      <c r="F1539" s="17"/>
      <c r="G1539" s="17"/>
      <c r="H1539" s="17"/>
      <c r="I1539" s="17"/>
      <c r="J1539" s="17"/>
      <c r="K1539" s="17"/>
      <c r="L1539" s="17"/>
      <c r="M1539" s="17"/>
      <c r="N1539" s="17"/>
      <c r="O1539" s="19"/>
      <c r="P1539" s="629">
        <f>+H1528</f>
        <v>8.01</v>
      </c>
      <c r="Q1539" s="17"/>
      <c r="R1539" s="412"/>
      <c r="S1539" s="625"/>
      <c r="T1539" s="20"/>
      <c r="U1539" s="20"/>
      <c r="V1539" s="430"/>
      <c r="W1539" s="14" t="str">
        <f t="shared" si="473"/>
        <v/>
      </c>
      <c r="X1539" s="14" t="str">
        <f t="shared" si="470"/>
        <v/>
      </c>
      <c r="Y1539" s="14" t="str">
        <f t="shared" si="471"/>
        <v/>
      </c>
      <c r="Z1539" s="14" t="str">
        <f t="shared" si="472"/>
        <v/>
      </c>
      <c r="AA1539" s="15" t="str">
        <f t="shared" si="468"/>
        <v/>
      </c>
    </row>
    <row r="1540" spans="2:27" ht="18" hidden="1" x14ac:dyDescent="0.25">
      <c r="B1540" s="16"/>
      <c r="C1540" s="17"/>
      <c r="D1540" s="17"/>
      <c r="E1540" s="17"/>
      <c r="F1540" s="17"/>
      <c r="G1540" s="17"/>
      <c r="H1540" s="17"/>
      <c r="I1540" s="17"/>
      <c r="J1540" s="17"/>
      <c r="K1540" s="17"/>
      <c r="L1540" s="17"/>
      <c r="M1540" s="17"/>
      <c r="N1540" s="17"/>
      <c r="O1540" s="19"/>
      <c r="P1540" s="629">
        <f>+H1528</f>
        <v>8.01</v>
      </c>
      <c r="Q1540" s="17"/>
      <c r="R1540" s="412"/>
      <c r="S1540" s="625"/>
      <c r="T1540" s="20"/>
      <c r="U1540" s="20"/>
      <c r="V1540" s="430"/>
      <c r="W1540" s="14" t="str">
        <f t="shared" si="473"/>
        <v/>
      </c>
      <c r="X1540" s="14" t="str">
        <f t="shared" si="470"/>
        <v/>
      </c>
      <c r="Y1540" s="14" t="str">
        <f t="shared" si="471"/>
        <v/>
      </c>
      <c r="Z1540" s="14" t="str">
        <f t="shared" si="472"/>
        <v/>
      </c>
      <c r="AA1540" s="15" t="str">
        <f t="shared" si="468"/>
        <v/>
      </c>
    </row>
    <row r="1541" spans="2:27" ht="18" hidden="1" x14ac:dyDescent="0.25">
      <c r="B1541" s="16"/>
      <c r="C1541" s="17"/>
      <c r="D1541" s="17"/>
      <c r="E1541" s="18"/>
      <c r="F1541" s="17"/>
      <c r="G1541" s="17"/>
      <c r="H1541" s="17"/>
      <c r="I1541" s="17"/>
      <c r="J1541" s="17"/>
      <c r="K1541" s="17"/>
      <c r="L1541" s="17"/>
      <c r="M1541" s="17"/>
      <c r="N1541" s="17"/>
      <c r="O1541" s="19"/>
      <c r="P1541" s="629">
        <f>+H1528</f>
        <v>8.01</v>
      </c>
      <c r="Q1541" s="17"/>
      <c r="R1541" s="412"/>
      <c r="S1541" s="625"/>
      <c r="T1541" s="20"/>
      <c r="U1541" s="20"/>
      <c r="V1541" s="430"/>
      <c r="W1541" s="14" t="str">
        <f t="shared" si="473"/>
        <v/>
      </c>
      <c r="X1541" s="14" t="str">
        <f t="shared" si="470"/>
        <v/>
      </c>
      <c r="Y1541" s="14" t="str">
        <f t="shared" si="471"/>
        <v/>
      </c>
      <c r="Z1541" s="14" t="str">
        <f t="shared" si="472"/>
        <v/>
      </c>
      <c r="AA1541" s="15" t="str">
        <f t="shared" si="468"/>
        <v/>
      </c>
    </row>
    <row r="1542" spans="2:27" ht="18" hidden="1" x14ac:dyDescent="0.25">
      <c r="B1542" s="16"/>
      <c r="C1542" s="18"/>
      <c r="D1542" s="18"/>
      <c r="E1542" s="18"/>
      <c r="F1542" s="18"/>
      <c r="G1542" s="18"/>
      <c r="H1542" s="18"/>
      <c r="I1542" s="18"/>
      <c r="J1542" s="18"/>
      <c r="K1542" s="18"/>
      <c r="L1542" s="18"/>
      <c r="M1542" s="18"/>
      <c r="N1542" s="18"/>
      <c r="O1542" s="19"/>
      <c r="P1542" s="629">
        <f>+H1528</f>
        <v>8.01</v>
      </c>
      <c r="Q1542" s="17"/>
      <c r="R1542" s="412"/>
      <c r="S1542" s="625"/>
      <c r="T1542" s="20"/>
      <c r="U1542" s="20"/>
      <c r="V1542" s="430"/>
      <c r="W1542" s="14" t="str">
        <f t="shared" si="473"/>
        <v/>
      </c>
      <c r="X1542" s="14" t="str">
        <f t="shared" si="470"/>
        <v/>
      </c>
      <c r="Y1542" s="14" t="str">
        <f t="shared" si="471"/>
        <v/>
      </c>
      <c r="Z1542" s="14" t="str">
        <f t="shared" si="472"/>
        <v/>
      </c>
      <c r="AA1542" s="15" t="str">
        <f t="shared" si="468"/>
        <v/>
      </c>
    </row>
    <row r="1543" spans="2:27" ht="18" hidden="1" x14ac:dyDescent="0.25">
      <c r="B1543" s="16"/>
      <c r="C1543" s="17"/>
      <c r="D1543" s="24"/>
      <c r="E1543" s="17"/>
      <c r="F1543" s="17"/>
      <c r="G1543" s="17"/>
      <c r="H1543" s="17"/>
      <c r="I1543" s="17"/>
      <c r="J1543" s="18"/>
      <c r="K1543" s="17"/>
      <c r="L1543" s="17"/>
      <c r="M1543" s="17"/>
      <c r="N1543" s="17"/>
      <c r="O1543" s="19"/>
      <c r="P1543" s="629">
        <f>+H1528</f>
        <v>8.01</v>
      </c>
      <c r="Q1543" s="17"/>
      <c r="R1543" s="412"/>
      <c r="S1543" s="625"/>
      <c r="T1543" s="20"/>
      <c r="U1543" s="20"/>
      <c r="V1543" s="430"/>
      <c r="W1543" s="14"/>
      <c r="X1543" s="14"/>
      <c r="Y1543" s="14"/>
      <c r="Z1543" s="14"/>
      <c r="AA1543" s="15" t="str">
        <f t="shared" si="468"/>
        <v/>
      </c>
    </row>
    <row r="1544" spans="2:27" ht="18" hidden="1" x14ac:dyDescent="0.25">
      <c r="B1544" s="16"/>
      <c r="C1544" s="18"/>
      <c r="D1544" s="17"/>
      <c r="E1544" s="17"/>
      <c r="F1544" s="17"/>
      <c r="G1544" s="17"/>
      <c r="H1544" s="18"/>
      <c r="I1544" s="18"/>
      <c r="J1544" s="17"/>
      <c r="K1544" s="18"/>
      <c r="L1544" s="17"/>
      <c r="M1544" s="17"/>
      <c r="N1544" s="17"/>
      <c r="O1544" s="19"/>
      <c r="P1544" s="629">
        <f>+H1528</f>
        <v>8.01</v>
      </c>
      <c r="Q1544" s="17"/>
      <c r="R1544" s="412" t="s">
        <v>362</v>
      </c>
      <c r="S1544" s="625"/>
      <c r="T1544" s="20"/>
      <c r="U1544" s="20"/>
      <c r="V1544" s="430"/>
      <c r="W1544" s="14" t="s">
        <v>20</v>
      </c>
      <c r="X1544" s="14" t="str">
        <f t="shared" ref="X1544:X1553" si="474">IF(S1544="","",1)</f>
        <v/>
      </c>
      <c r="Y1544" s="14" t="str">
        <f t="shared" ref="Y1544:Y1553" si="475">IFERROR(IF(COUNT(T1544:V1544)=1,PRODUCT(T1544:V1544)*X1544,""),"")</f>
        <v/>
      </c>
      <c r="Z1544" s="14" t="str">
        <f t="shared" ref="Z1544:Z1553" si="476">IFERROR(IF(COUNT(T1544:V1544)=2,PRODUCT(T1544:V1544)*X1544,""),"")</f>
        <v/>
      </c>
      <c r="AA1544" s="15" t="str">
        <f t="shared" si="468"/>
        <v/>
      </c>
    </row>
    <row r="1545" spans="2:27" ht="18" hidden="1" x14ac:dyDescent="0.25">
      <c r="B1545" s="16"/>
      <c r="C1545" s="17"/>
      <c r="D1545" s="17"/>
      <c r="E1545" s="17"/>
      <c r="F1545" s="17"/>
      <c r="G1545" s="17"/>
      <c r="H1545" s="17"/>
      <c r="I1545" s="17"/>
      <c r="J1545" s="17"/>
      <c r="K1545" s="17"/>
      <c r="L1545" s="17"/>
      <c r="M1545" s="17"/>
      <c r="N1545" s="17"/>
      <c r="O1545" s="19"/>
      <c r="P1545" s="629">
        <f>+H1528</f>
        <v>8.01</v>
      </c>
      <c r="Q1545" s="17"/>
      <c r="R1545" s="412"/>
      <c r="S1545" s="628"/>
      <c r="T1545" s="20"/>
      <c r="U1545" s="20"/>
      <c r="V1545" s="430"/>
      <c r="W1545" s="14" t="str">
        <f t="shared" ref="W1545:W1553" si="477">IF(COUNT(T1545:V1545)=1,"m",IF(COUNT(T1545:V1545)=2,"m2",IF(COUNT(T1545:V1545)=3,"m3","")))</f>
        <v/>
      </c>
      <c r="X1545" s="14" t="str">
        <f t="shared" si="474"/>
        <v/>
      </c>
      <c r="Y1545" s="14" t="str">
        <f t="shared" si="475"/>
        <v/>
      </c>
      <c r="Z1545" s="14" t="str">
        <f t="shared" si="476"/>
        <v/>
      </c>
      <c r="AA1545" s="15" t="str">
        <f t="shared" si="468"/>
        <v/>
      </c>
    </row>
    <row r="1546" spans="2:27" ht="18" hidden="1" x14ac:dyDescent="0.25">
      <c r="B1546" s="16"/>
      <c r="C1546" s="17"/>
      <c r="D1546" s="17"/>
      <c r="E1546" s="17"/>
      <c r="F1546" s="17"/>
      <c r="G1546" s="17"/>
      <c r="H1546" s="17"/>
      <c r="I1546" s="17"/>
      <c r="J1546" s="17"/>
      <c r="K1546" s="17"/>
      <c r="L1546" s="17"/>
      <c r="M1546" s="17"/>
      <c r="N1546" s="17"/>
      <c r="O1546" s="19"/>
      <c r="P1546" s="629">
        <f>+H1528</f>
        <v>8.01</v>
      </c>
      <c r="Q1546" s="17"/>
      <c r="R1546" s="412"/>
      <c r="S1546" s="626"/>
      <c r="T1546" s="20"/>
      <c r="U1546" s="20"/>
      <c r="V1546" s="430"/>
      <c r="W1546" s="14" t="str">
        <f t="shared" si="477"/>
        <v/>
      </c>
      <c r="X1546" s="14" t="str">
        <f t="shared" si="474"/>
        <v/>
      </c>
      <c r="Y1546" s="14" t="str">
        <f t="shared" si="475"/>
        <v/>
      </c>
      <c r="Z1546" s="14" t="str">
        <f t="shared" si="476"/>
        <v/>
      </c>
      <c r="AA1546" s="15" t="str">
        <f t="shared" si="468"/>
        <v/>
      </c>
    </row>
    <row r="1547" spans="2:27" ht="18" hidden="1" x14ac:dyDescent="0.25">
      <c r="B1547" s="16"/>
      <c r="D1547" s="17"/>
      <c r="E1547" s="17"/>
      <c r="F1547" s="17"/>
      <c r="G1547" s="17"/>
      <c r="H1547" s="17"/>
      <c r="I1547" s="17"/>
      <c r="J1547" s="17"/>
      <c r="K1547" s="17"/>
      <c r="L1547" s="17"/>
      <c r="M1547" s="17"/>
      <c r="N1547" s="17"/>
      <c r="O1547" s="19"/>
      <c r="P1547" s="629">
        <f>+H1528</f>
        <v>8.01</v>
      </c>
      <c r="Q1547" s="17"/>
      <c r="R1547" s="412"/>
      <c r="S1547" s="626"/>
      <c r="T1547" s="20"/>
      <c r="U1547" s="20"/>
      <c r="V1547" s="20"/>
      <c r="W1547" s="14" t="str">
        <f t="shared" si="477"/>
        <v/>
      </c>
      <c r="X1547" s="14" t="str">
        <f t="shared" si="474"/>
        <v/>
      </c>
      <c r="Y1547" s="14" t="str">
        <f t="shared" si="475"/>
        <v/>
      </c>
      <c r="Z1547" s="14" t="str">
        <f t="shared" si="476"/>
        <v/>
      </c>
      <c r="AA1547" s="15" t="str">
        <f t="shared" si="468"/>
        <v/>
      </c>
    </row>
    <row r="1548" spans="2:27" ht="18" hidden="1" x14ac:dyDescent="0.25">
      <c r="B1548" s="16"/>
      <c r="C1548" s="17"/>
      <c r="D1548" s="17"/>
      <c r="E1548" s="17"/>
      <c r="F1548" s="17"/>
      <c r="G1548" s="17"/>
      <c r="H1548" s="17"/>
      <c r="I1548" s="17"/>
      <c r="J1548" s="17"/>
      <c r="K1548" s="17"/>
      <c r="L1548" s="17"/>
      <c r="M1548" s="17"/>
      <c r="N1548" s="17"/>
      <c r="O1548" s="19"/>
      <c r="P1548" s="629">
        <f>+H1528</f>
        <v>8.01</v>
      </c>
      <c r="Q1548" s="17"/>
      <c r="R1548" s="412"/>
      <c r="S1548" s="626"/>
      <c r="T1548" s="20"/>
      <c r="U1548" s="20"/>
      <c r="V1548" s="430"/>
      <c r="W1548" s="14" t="str">
        <f t="shared" si="477"/>
        <v/>
      </c>
      <c r="X1548" s="14" t="str">
        <f t="shared" si="474"/>
        <v/>
      </c>
      <c r="Y1548" s="14" t="str">
        <f t="shared" si="475"/>
        <v/>
      </c>
      <c r="Z1548" s="14" t="str">
        <f t="shared" si="476"/>
        <v/>
      </c>
      <c r="AA1548" s="15" t="str">
        <f t="shared" si="468"/>
        <v/>
      </c>
    </row>
    <row r="1549" spans="2:27" ht="18" hidden="1" x14ac:dyDescent="0.25">
      <c r="B1549" s="16"/>
      <c r="C1549" s="17"/>
      <c r="D1549" s="17"/>
      <c r="E1549" s="17"/>
      <c r="F1549" s="17"/>
      <c r="G1549" s="17"/>
      <c r="H1549" s="17"/>
      <c r="I1549" s="17"/>
      <c r="J1549" s="17"/>
      <c r="K1549" s="17"/>
      <c r="L1549" s="17"/>
      <c r="M1549" s="17"/>
      <c r="N1549" s="17"/>
      <c r="O1549" s="19"/>
      <c r="P1549" s="629">
        <f>+H1528</f>
        <v>8.01</v>
      </c>
      <c r="Q1549" s="17"/>
      <c r="R1549" s="412"/>
      <c r="S1549" s="626"/>
      <c r="T1549" s="20"/>
      <c r="U1549" s="20"/>
      <c r="V1549" s="430"/>
      <c r="W1549" s="14" t="str">
        <f t="shared" si="477"/>
        <v/>
      </c>
      <c r="X1549" s="14" t="str">
        <f t="shared" si="474"/>
        <v/>
      </c>
      <c r="Y1549" s="14" t="str">
        <f t="shared" si="475"/>
        <v/>
      </c>
      <c r="Z1549" s="14" t="str">
        <f t="shared" si="476"/>
        <v/>
      </c>
      <c r="AA1549" s="15" t="str">
        <f t="shared" si="468"/>
        <v/>
      </c>
    </row>
    <row r="1550" spans="2:27" ht="18" hidden="1" x14ac:dyDescent="0.25">
      <c r="B1550" s="16"/>
      <c r="C1550" s="17"/>
      <c r="D1550" s="17"/>
      <c r="E1550" s="17"/>
      <c r="F1550" s="17"/>
      <c r="G1550" s="17"/>
      <c r="H1550" s="17"/>
      <c r="I1550" s="17"/>
      <c r="J1550" s="17"/>
      <c r="K1550" s="17"/>
      <c r="L1550" s="17"/>
      <c r="M1550" s="17"/>
      <c r="N1550" s="17"/>
      <c r="O1550" s="19"/>
      <c r="P1550" s="629">
        <f>+H1528</f>
        <v>8.01</v>
      </c>
      <c r="Q1550" s="17"/>
      <c r="R1550" s="21"/>
      <c r="S1550" s="626"/>
      <c r="T1550" s="20"/>
      <c r="U1550" s="20"/>
      <c r="V1550" s="430"/>
      <c r="W1550" s="14" t="str">
        <f t="shared" si="477"/>
        <v/>
      </c>
      <c r="X1550" s="14" t="str">
        <f t="shared" si="474"/>
        <v/>
      </c>
      <c r="Y1550" s="14" t="str">
        <f t="shared" si="475"/>
        <v/>
      </c>
      <c r="Z1550" s="14" t="str">
        <f t="shared" si="476"/>
        <v/>
      </c>
      <c r="AA1550" s="15" t="str">
        <f t="shared" si="468"/>
        <v/>
      </c>
    </row>
    <row r="1551" spans="2:27" ht="18" hidden="1" x14ac:dyDescent="0.25">
      <c r="B1551" s="16"/>
      <c r="C1551" s="17"/>
      <c r="D1551" s="17"/>
      <c r="E1551" s="17"/>
      <c r="F1551" s="17"/>
      <c r="G1551" s="17"/>
      <c r="H1551" s="17"/>
      <c r="I1551" s="17"/>
      <c r="J1551" s="17"/>
      <c r="K1551" s="17"/>
      <c r="L1551" s="17"/>
      <c r="M1551" s="17"/>
      <c r="N1551" s="17"/>
      <c r="O1551" s="19"/>
      <c r="P1551" s="629">
        <f>+H1528</f>
        <v>8.01</v>
      </c>
      <c r="Q1551" s="17"/>
      <c r="R1551" s="26"/>
      <c r="S1551" s="626"/>
      <c r="T1551" s="20"/>
      <c r="U1551" s="20"/>
      <c r="V1551" s="430"/>
      <c r="W1551" s="14" t="str">
        <f t="shared" si="477"/>
        <v/>
      </c>
      <c r="X1551" s="14" t="str">
        <f t="shared" si="474"/>
        <v/>
      </c>
      <c r="Y1551" s="14" t="str">
        <f t="shared" si="475"/>
        <v/>
      </c>
      <c r="Z1551" s="14" t="str">
        <f t="shared" si="476"/>
        <v/>
      </c>
      <c r="AA1551" s="15" t="str">
        <f t="shared" si="468"/>
        <v/>
      </c>
    </row>
    <row r="1552" spans="2:27" ht="18" hidden="1" x14ac:dyDescent="0.25">
      <c r="B1552" s="16"/>
      <c r="C1552" s="17"/>
      <c r="D1552" s="17"/>
      <c r="E1552" s="17"/>
      <c r="F1552" s="17"/>
      <c r="G1552" s="17"/>
      <c r="H1552" s="17"/>
      <c r="I1552" s="17"/>
      <c r="J1552" s="17"/>
      <c r="K1552" s="17"/>
      <c r="L1552" s="17"/>
      <c r="M1552" s="17"/>
      <c r="N1552" s="17"/>
      <c r="O1552" s="19"/>
      <c r="P1552" s="629">
        <f>+H1528</f>
        <v>8.01</v>
      </c>
      <c r="Q1552" s="17"/>
      <c r="R1552" s="26"/>
      <c r="S1552" s="626"/>
      <c r="T1552" s="20"/>
      <c r="U1552" s="20"/>
      <c r="V1552" s="430"/>
      <c r="W1552" s="14" t="str">
        <f t="shared" si="477"/>
        <v/>
      </c>
      <c r="X1552" s="14" t="str">
        <f t="shared" si="474"/>
        <v/>
      </c>
      <c r="Y1552" s="14" t="str">
        <f t="shared" si="475"/>
        <v/>
      </c>
      <c r="Z1552" s="14" t="str">
        <f t="shared" si="476"/>
        <v/>
      </c>
      <c r="AA1552" s="15" t="str">
        <f t="shared" si="468"/>
        <v/>
      </c>
    </row>
    <row r="1553" spans="2:27" ht="18.75" hidden="1" thickBot="1" x14ac:dyDescent="0.3">
      <c r="B1553" s="27"/>
      <c r="C1553" s="28"/>
      <c r="D1553" s="29"/>
      <c r="E1553" s="28"/>
      <c r="F1553" s="29"/>
      <c r="G1553" s="29"/>
      <c r="H1553" s="29"/>
      <c r="I1553" s="29"/>
      <c r="J1553" s="29"/>
      <c r="K1553" s="29"/>
      <c r="L1553" s="29"/>
      <c r="M1553" s="29"/>
      <c r="N1553" s="29"/>
      <c r="O1553" s="30"/>
      <c r="P1553" s="629">
        <f>+H1528</f>
        <v>8.01</v>
      </c>
      <c r="Q1553" s="17"/>
      <c r="R1553" s="630"/>
      <c r="S1553" s="636"/>
      <c r="T1553" s="33"/>
      <c r="U1553" s="33"/>
      <c r="V1553" s="631"/>
      <c r="W1553" s="34" t="str">
        <f t="shared" si="477"/>
        <v/>
      </c>
      <c r="X1553" s="34" t="str">
        <f t="shared" si="474"/>
        <v/>
      </c>
      <c r="Y1553" s="14" t="str">
        <f t="shared" si="475"/>
        <v/>
      </c>
      <c r="Z1553" s="14" t="str">
        <f t="shared" si="476"/>
        <v/>
      </c>
      <c r="AA1553" s="15" t="str">
        <f t="shared" si="468"/>
        <v/>
      </c>
    </row>
    <row r="1554" spans="2:27" ht="18.75" hidden="1" thickBot="1" x14ac:dyDescent="0.3">
      <c r="B1554" s="786"/>
      <c r="C1554" s="787"/>
      <c r="D1554" s="787"/>
      <c r="E1554" s="787"/>
      <c r="F1554" s="787"/>
      <c r="G1554" s="787"/>
      <c r="H1554" s="787"/>
      <c r="I1554" s="787"/>
      <c r="J1554" s="787"/>
      <c r="K1554" s="787"/>
      <c r="L1554" s="787"/>
      <c r="M1554" s="787"/>
      <c r="N1554" s="787"/>
      <c r="O1554" s="787"/>
      <c r="P1554" s="428"/>
      <c r="Q1554" s="629">
        <f>+H1528</f>
        <v>8.01</v>
      </c>
      <c r="R1554" s="788" t="s">
        <v>58</v>
      </c>
      <c r="S1554" s="1023"/>
      <c r="T1554" s="787"/>
      <c r="U1554" s="789" t="s">
        <v>53</v>
      </c>
      <c r="V1554" s="790"/>
      <c r="W1554" s="790"/>
      <c r="X1554" s="791"/>
      <c r="Y1554" s="36"/>
      <c r="Z1554" s="37"/>
      <c r="AA1554" s="38">
        <f>SUM(X1531:X1553)</f>
        <v>0</v>
      </c>
    </row>
    <row r="1555" spans="2:27" ht="17.25" hidden="1" thickBot="1" x14ac:dyDescent="0.3">
      <c r="B1555" s="792" t="s">
        <v>59</v>
      </c>
      <c r="C1555" s="793"/>
      <c r="D1555" s="793"/>
      <c r="E1555" s="793"/>
      <c r="F1555" s="793"/>
      <c r="G1555" s="793"/>
      <c r="H1555" s="793"/>
      <c r="I1555" s="794"/>
      <c r="J1555" s="792" t="s">
        <v>60</v>
      </c>
      <c r="K1555" s="793"/>
      <c r="L1555" s="793"/>
      <c r="M1555" s="793"/>
      <c r="N1555" s="793"/>
      <c r="O1555" s="793"/>
      <c r="P1555" s="793"/>
      <c r="Q1555" s="793"/>
      <c r="R1555" s="794"/>
      <c r="S1555" s="634"/>
      <c r="T1555" s="39"/>
      <c r="U1555" s="40"/>
      <c r="V1555" s="40"/>
      <c r="W1555" s="40"/>
      <c r="X1555" s="40"/>
      <c r="Y1555" s="40"/>
      <c r="Z1555" s="40"/>
      <c r="AA1555" s="41"/>
    </row>
    <row r="1556" spans="2:27" ht="21" hidden="1" thickBot="1" x14ac:dyDescent="0.3">
      <c r="B1556" s="795"/>
      <c r="C1556" s="787"/>
      <c r="D1556" s="787"/>
      <c r="E1556" s="787"/>
      <c r="F1556" s="787"/>
      <c r="G1556" s="787"/>
      <c r="H1556" s="787"/>
      <c r="I1556" s="796"/>
      <c r="J1556" s="795"/>
      <c r="K1556" s="787"/>
      <c r="L1556" s="787"/>
      <c r="M1556" s="787"/>
      <c r="N1556" s="787"/>
      <c r="O1556" s="787"/>
      <c r="P1556" s="787"/>
      <c r="Q1556" s="787"/>
      <c r="R1556" s="796"/>
      <c r="S1556" s="635"/>
      <c r="T1556" s="797" t="s">
        <v>61</v>
      </c>
      <c r="U1556" s="798"/>
      <c r="V1556" s="798"/>
      <c r="W1556" s="798"/>
      <c r="X1556" s="798"/>
      <c r="Y1556" s="798"/>
      <c r="Z1556" s="799"/>
      <c r="AA1556" s="42">
        <f>AA1554</f>
        <v>0</v>
      </c>
    </row>
    <row r="1557" spans="2:27" hidden="1" x14ac:dyDescent="0.25"/>
    <row r="1558" spans="2:27" ht="15.75" hidden="1" thickBot="1" x14ac:dyDescent="0.3"/>
    <row r="1559" spans="2:27" hidden="1" x14ac:dyDescent="0.25">
      <c r="B1559" s="800" t="e" vm="45">
        <v>#VALUE!</v>
      </c>
      <c r="C1559" s="793"/>
      <c r="D1559" s="793"/>
      <c r="E1559" s="793"/>
      <c r="F1559" s="793"/>
      <c r="G1559" s="803" t="s">
        <v>42</v>
      </c>
      <c r="H1559" s="793"/>
      <c r="I1559" s="793"/>
      <c r="J1559" s="793"/>
      <c r="K1559" s="793"/>
      <c r="L1559" s="793"/>
      <c r="M1559" s="793"/>
      <c r="N1559" s="793"/>
      <c r="O1559" s="793"/>
      <c r="P1559" s="793"/>
      <c r="Q1559" s="793"/>
      <c r="R1559" s="793"/>
      <c r="S1559" s="793"/>
      <c r="T1559" s="793"/>
      <c r="U1559" s="804" t="s">
        <v>1</v>
      </c>
      <c r="V1559" s="805"/>
      <c r="W1559" s="805"/>
      <c r="X1559" s="806"/>
      <c r="Y1559" s="807" t="s">
        <v>43</v>
      </c>
      <c r="Z1559" s="805"/>
      <c r="AA1559" s="808"/>
    </row>
    <row r="1560" spans="2:27" hidden="1" x14ac:dyDescent="0.25">
      <c r="B1560" s="801"/>
      <c r="C1560" s="802"/>
      <c r="D1560" s="802"/>
      <c r="E1560" s="802"/>
      <c r="F1560" s="802"/>
      <c r="G1560" s="801"/>
      <c r="H1560" s="802"/>
      <c r="I1560" s="802"/>
      <c r="J1560" s="802"/>
      <c r="K1560" s="802"/>
      <c r="L1560" s="802"/>
      <c r="M1560" s="802"/>
      <c r="N1560" s="802"/>
      <c r="O1560" s="802"/>
      <c r="P1560" s="802"/>
      <c r="Q1560" s="802"/>
      <c r="R1560" s="802"/>
      <c r="S1560" s="802"/>
      <c r="T1560" s="802"/>
      <c r="U1560" s="809" t="s">
        <v>3</v>
      </c>
      <c r="V1560" s="810"/>
      <c r="W1560" s="810"/>
      <c r="X1560" s="811"/>
      <c r="Y1560" s="812">
        <v>1</v>
      </c>
      <c r="Z1560" s="810"/>
      <c r="AA1560" s="813"/>
    </row>
    <row r="1561" spans="2:27" ht="15.75" hidden="1" thickBot="1" x14ac:dyDescent="0.3">
      <c r="B1561" s="795"/>
      <c r="C1561" s="787"/>
      <c r="D1561" s="787"/>
      <c r="E1561" s="787"/>
      <c r="F1561" s="787"/>
      <c r="G1561" s="795"/>
      <c r="H1561" s="787"/>
      <c r="I1561" s="787"/>
      <c r="J1561" s="787"/>
      <c r="K1561" s="787"/>
      <c r="L1561" s="787"/>
      <c r="M1561" s="787"/>
      <c r="N1561" s="787"/>
      <c r="O1561" s="787"/>
      <c r="P1561" s="787"/>
      <c r="Q1561" s="787"/>
      <c r="R1561" s="787"/>
      <c r="S1561" s="787"/>
      <c r="T1561" s="787"/>
      <c r="U1561" s="814" t="s">
        <v>4</v>
      </c>
      <c r="V1561" s="815"/>
      <c r="W1561" s="815"/>
      <c r="X1561" s="816"/>
      <c r="Y1561" s="817">
        <v>44236</v>
      </c>
      <c r="Z1561" s="818"/>
      <c r="AA1561" s="819"/>
    </row>
    <row r="1562" spans="2:27" ht="15" hidden="1" customHeight="1" x14ac:dyDescent="0.25">
      <c r="B1562" s="820" t="s">
        <v>44</v>
      </c>
      <c r="C1562" s="793"/>
      <c r="D1562" s="793"/>
      <c r="E1562" s="793"/>
      <c r="F1562" s="794"/>
      <c r="G1562"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562" s="822"/>
      <c r="I1562" s="822"/>
      <c r="J1562" s="822"/>
      <c r="K1562" s="822"/>
      <c r="L1562" s="822"/>
      <c r="M1562" s="822"/>
      <c r="N1562" s="822"/>
      <c r="O1562" s="822"/>
      <c r="P1562" s="822"/>
      <c r="Q1562" s="822"/>
      <c r="R1562" s="822"/>
      <c r="S1562" s="822"/>
      <c r="T1562" s="822"/>
      <c r="U1562" s="822"/>
      <c r="V1562" s="822"/>
      <c r="W1562" s="822"/>
      <c r="X1562" s="822"/>
      <c r="Y1562" s="822"/>
      <c r="Z1562" s="822"/>
      <c r="AA1562" s="823"/>
    </row>
    <row r="1563" spans="2:27" ht="15.75" hidden="1" customHeight="1" thickBot="1" x14ac:dyDescent="0.3">
      <c r="B1563" s="795"/>
      <c r="C1563" s="787"/>
      <c r="D1563" s="787"/>
      <c r="E1563" s="787"/>
      <c r="F1563" s="796"/>
      <c r="G1563" s="824"/>
      <c r="H1563" s="825"/>
      <c r="I1563" s="825"/>
      <c r="J1563" s="825"/>
      <c r="K1563" s="825"/>
      <c r="L1563" s="825"/>
      <c r="M1563" s="825"/>
      <c r="N1563" s="825"/>
      <c r="O1563" s="825"/>
      <c r="P1563" s="825"/>
      <c r="Q1563" s="825"/>
      <c r="R1563" s="825"/>
      <c r="S1563" s="825"/>
      <c r="T1563" s="825"/>
      <c r="U1563" s="825"/>
      <c r="V1563" s="825"/>
      <c r="W1563" s="825"/>
      <c r="X1563" s="825"/>
      <c r="Y1563" s="825"/>
      <c r="Z1563" s="825"/>
      <c r="AA1563" s="826"/>
    </row>
    <row r="1564" spans="2:27" ht="18.75" hidden="1" thickBot="1" x14ac:dyDescent="0.3">
      <c r="B1564" s="827" t="s">
        <v>46</v>
      </c>
      <c r="C1564" s="798"/>
      <c r="D1564" s="798"/>
      <c r="E1564" s="798"/>
      <c r="F1564" s="798"/>
      <c r="G1564" s="798"/>
      <c r="H1564" s="822" t="s">
        <v>47</v>
      </c>
      <c r="I1564" s="793"/>
      <c r="J1564" s="828"/>
      <c r="K1564" s="798"/>
      <c r="L1564" s="798"/>
      <c r="M1564" s="798"/>
      <c r="N1564" s="798"/>
      <c r="O1564" s="798"/>
      <c r="P1564" s="622"/>
      <c r="Q1564" s="622"/>
      <c r="R1564" s="828" t="s">
        <v>48</v>
      </c>
      <c r="S1564" s="828"/>
      <c r="T1564" s="798"/>
      <c r="U1564" s="798"/>
      <c r="V1564" s="798"/>
      <c r="W1564" s="798"/>
      <c r="X1564" s="798"/>
      <c r="Y1564" s="798"/>
      <c r="Z1564" s="798"/>
      <c r="AA1564" s="799"/>
    </row>
    <row r="1565" spans="2:27" ht="57" hidden="1" customHeight="1" thickBot="1" x14ac:dyDescent="0.3">
      <c r="B1565" s="829">
        <f>PRESUPUESTO!$B$60</f>
        <v>8</v>
      </c>
      <c r="C1565" s="793"/>
      <c r="D1565" s="793"/>
      <c r="E1565" s="793"/>
      <c r="F1565" s="793"/>
      <c r="G1565" s="793"/>
      <c r="H1565" s="830">
        <f>PRESUPUESTO!B62</f>
        <v>8.02</v>
      </c>
      <c r="I1565" s="831"/>
      <c r="J1565" s="832" t="str">
        <f>PRESUPUESTO!$F$60</f>
        <v>COCINETA</v>
      </c>
      <c r="K1565" s="798"/>
      <c r="L1565" s="798"/>
      <c r="M1565" s="798"/>
      <c r="N1565" s="798"/>
      <c r="O1565" s="799"/>
      <c r="P1565" s="621"/>
      <c r="Q1565" s="621"/>
      <c r="R1565" s="833" t="str">
        <f>PRESUPUESTO!F62</f>
        <v>Suministro e instalación de meson para cocineta en piedra piedra color Bianco Rhino, incluye cortes para lavaplatos, salpicadero de 20 cm y frentero 4cm.</v>
      </c>
      <c r="S1565" s="1020"/>
      <c r="T1565" s="793"/>
      <c r="U1565" s="793"/>
      <c r="V1565" s="793"/>
      <c r="W1565" s="793"/>
      <c r="X1565" s="793"/>
      <c r="Y1565" s="793"/>
      <c r="Z1565" s="793"/>
      <c r="AA1565" s="794"/>
    </row>
    <row r="1566" spans="2:27" ht="18.75" hidden="1" thickBot="1" x14ac:dyDescent="0.3">
      <c r="B1566" s="821" t="s">
        <v>49</v>
      </c>
      <c r="C1566" s="834"/>
      <c r="D1566" s="834"/>
      <c r="E1566" s="834"/>
      <c r="F1566" s="834"/>
      <c r="G1566" s="834"/>
      <c r="H1566" s="835"/>
      <c r="I1566" s="835"/>
      <c r="J1566" s="834"/>
      <c r="K1566" s="834"/>
      <c r="L1566" s="834"/>
      <c r="M1566" s="834"/>
      <c r="N1566" s="834"/>
      <c r="O1566" s="834"/>
      <c r="P1566" s="623"/>
      <c r="Q1566" s="623"/>
      <c r="R1566" s="837" t="s">
        <v>50</v>
      </c>
      <c r="S1566" s="1030" t="s">
        <v>532</v>
      </c>
      <c r="T1566" s="839" t="s">
        <v>51</v>
      </c>
      <c r="U1566" s="840"/>
      <c r="V1566" s="841"/>
      <c r="W1566" s="842" t="s">
        <v>20</v>
      </c>
      <c r="X1566" s="844" t="s">
        <v>52</v>
      </c>
      <c r="Y1566" s="846" t="s">
        <v>53</v>
      </c>
      <c r="Z1566" s="847"/>
      <c r="AA1566" s="848"/>
    </row>
    <row r="1567" spans="2:27" ht="26.25" hidden="1" thickBot="1" x14ac:dyDescent="0.3">
      <c r="B1567" s="836"/>
      <c r="C1567" s="835"/>
      <c r="D1567" s="835"/>
      <c r="E1567" s="835"/>
      <c r="F1567" s="835"/>
      <c r="G1567" s="835"/>
      <c r="H1567" s="835"/>
      <c r="I1567" s="835"/>
      <c r="J1567" s="835"/>
      <c r="K1567" s="835"/>
      <c r="L1567" s="835"/>
      <c r="M1567" s="835"/>
      <c r="N1567" s="835"/>
      <c r="O1567" s="835"/>
      <c r="P1567" s="623"/>
      <c r="Q1567" s="623"/>
      <c r="R1567" s="838"/>
      <c r="S1567" s="1031"/>
      <c r="T1567" s="4" t="s">
        <v>54</v>
      </c>
      <c r="U1567" s="5" t="s">
        <v>55</v>
      </c>
      <c r="V1567" s="6" t="s">
        <v>56</v>
      </c>
      <c r="W1567" s="843"/>
      <c r="X1567" s="845"/>
      <c r="Y1567" s="7" t="s">
        <v>57</v>
      </c>
      <c r="Z1567" s="8" t="s">
        <v>21</v>
      </c>
      <c r="AA1567" s="9" t="s">
        <v>22</v>
      </c>
    </row>
    <row r="1568" spans="2:27" ht="18" hidden="1" x14ac:dyDescent="0.25">
      <c r="B1568" s="10"/>
      <c r="C1568" s="11"/>
      <c r="D1568" s="11"/>
      <c r="E1568" s="11"/>
      <c r="F1568" s="11"/>
      <c r="G1568" s="11"/>
      <c r="H1568" s="11"/>
      <c r="I1568" s="11"/>
      <c r="J1568" s="11"/>
      <c r="K1568" s="11"/>
      <c r="L1568" s="11"/>
      <c r="M1568" s="11"/>
      <c r="N1568" s="11"/>
      <c r="O1568" s="12"/>
      <c r="P1568" s="629">
        <f>+H1565</f>
        <v>8.02</v>
      </c>
      <c r="Q1568" s="17"/>
      <c r="R1568" s="412" t="s">
        <v>356</v>
      </c>
      <c r="S1568" s="625"/>
      <c r="T1568" s="14"/>
      <c r="U1568" s="14"/>
      <c r="V1568" s="14"/>
      <c r="W1568" s="14" t="str">
        <f>IF(COUNT(T1568:V1568)=1,"m",IF(COUNT(T1568:V1568)=2,"m2",IF(COUNT(T1568:V1568)=3,"m3","")))</f>
        <v/>
      </c>
      <c r="X1568" s="14" t="str">
        <f>IF(S1568="","",1)</f>
        <v/>
      </c>
      <c r="Y1568" s="14" t="str">
        <f>IFERROR(IF(COUNT(T1568:V1568)=1,PRODUCT(T1568:V1568)*X1568,""),"")</f>
        <v/>
      </c>
      <c r="Z1568" s="14" t="str">
        <f>IFERROR(IF(COUNT(T1568:V1568)=2,PRODUCT(T1568:V1568)*X1568,""),"")</f>
        <v/>
      </c>
      <c r="AA1568" s="15" t="str">
        <f>IFERROR(IF(COUNT(T1568:V1568)=3,PRODUCT(T1568:V1568)*X1568,""),"")</f>
        <v/>
      </c>
    </row>
    <row r="1569" spans="2:27" ht="18" hidden="1" x14ac:dyDescent="0.25">
      <c r="B1569" s="16"/>
      <c r="C1569" s="17"/>
      <c r="D1569" s="17"/>
      <c r="E1569" s="17"/>
      <c r="F1569" s="18"/>
      <c r="G1569" s="18"/>
      <c r="H1569" s="18"/>
      <c r="I1569" s="18"/>
      <c r="J1569" s="18"/>
      <c r="K1569" s="18"/>
      <c r="L1569" s="17"/>
      <c r="M1569" s="17"/>
      <c r="N1569" s="17"/>
      <c r="O1569" s="19"/>
      <c r="P1569" s="629">
        <f>+H1565</f>
        <v>8.02</v>
      </c>
      <c r="Q1569" s="17"/>
      <c r="R1569" s="412"/>
      <c r="S1569" s="625"/>
      <c r="T1569" s="20"/>
      <c r="U1569" s="20"/>
      <c r="V1569" s="430"/>
      <c r="W1569" s="14" t="str">
        <f t="shared" ref="W1569:W1571" si="478">IF(COUNT(T1569:V1569)=1,"m",IF(COUNT(T1569:V1569)=2,"m2",IF(COUNT(T1569:V1569)=3,"m3","")))</f>
        <v/>
      </c>
      <c r="X1569" s="14" t="str">
        <f t="shared" ref="X1569:X1571" si="479">IF(S1569="","",1)</f>
        <v/>
      </c>
      <c r="Y1569" s="14" t="str">
        <f t="shared" ref="Y1569:Y1571" si="480">IFERROR(IF(COUNT(T1569:V1569)=1,PRODUCT(T1569:V1569)*X1569,""),"")</f>
        <v/>
      </c>
      <c r="Z1569" s="14" t="str">
        <f t="shared" ref="Z1569:Z1571" si="481">IFERROR(IF(COUNT(T1569:V1569)=2,PRODUCT(T1569:V1569)*X1569,""),"")</f>
        <v/>
      </c>
      <c r="AA1569" s="15" t="str">
        <f t="shared" ref="AA1569:AA1590" si="482">IFERROR(IF(COUNT(T1569:V1569)=3,PRODUCT(T1569:V1569)*X1569,""),"")</f>
        <v/>
      </c>
    </row>
    <row r="1570" spans="2:27" ht="18" hidden="1" x14ac:dyDescent="0.25">
      <c r="B1570" s="16"/>
      <c r="C1570" s="17"/>
      <c r="D1570" s="17"/>
      <c r="E1570" s="17"/>
      <c r="F1570" s="18"/>
      <c r="G1570" s="18"/>
      <c r="H1570" s="18"/>
      <c r="I1570" s="18"/>
      <c r="J1570" s="18"/>
      <c r="K1570" s="18"/>
      <c r="L1570" s="17"/>
      <c r="M1570" s="17"/>
      <c r="N1570" s="17"/>
      <c r="O1570" s="19"/>
      <c r="P1570" s="629">
        <f>+H1565</f>
        <v>8.02</v>
      </c>
      <c r="Q1570" s="17"/>
      <c r="R1570" s="412"/>
      <c r="S1570" s="625"/>
      <c r="T1570" s="20"/>
      <c r="U1570" s="20"/>
      <c r="V1570" s="430"/>
      <c r="W1570" s="14" t="str">
        <f t="shared" si="478"/>
        <v/>
      </c>
      <c r="X1570" s="14" t="str">
        <f t="shared" si="479"/>
        <v/>
      </c>
      <c r="Y1570" s="14" t="str">
        <f t="shared" si="480"/>
        <v/>
      </c>
      <c r="Z1570" s="14" t="str">
        <f t="shared" si="481"/>
        <v/>
      </c>
      <c r="AA1570" s="15" t="str">
        <f t="shared" si="482"/>
        <v/>
      </c>
    </row>
    <row r="1571" spans="2:27" ht="18" hidden="1" x14ac:dyDescent="0.25">
      <c r="B1571" s="16"/>
      <c r="C1571" s="17"/>
      <c r="D1571" s="17"/>
      <c r="E1571" s="17"/>
      <c r="F1571" s="18"/>
      <c r="G1571" s="18"/>
      <c r="H1571" s="18"/>
      <c r="I1571" s="18"/>
      <c r="J1571" s="18"/>
      <c r="K1571" s="18"/>
      <c r="L1571" s="17"/>
      <c r="M1571" s="17"/>
      <c r="N1571" s="17"/>
      <c r="O1571" s="19"/>
      <c r="P1571" s="629">
        <f>+H1565</f>
        <v>8.02</v>
      </c>
      <c r="Q1571" s="17"/>
      <c r="R1571" s="412"/>
      <c r="S1571" s="626"/>
      <c r="T1571" s="20"/>
      <c r="U1571" s="20"/>
      <c r="V1571" s="430"/>
      <c r="W1571" s="14" t="str">
        <f t="shared" si="478"/>
        <v/>
      </c>
      <c r="X1571" s="14" t="str">
        <f t="shared" si="479"/>
        <v/>
      </c>
      <c r="Y1571" s="14" t="str">
        <f t="shared" si="480"/>
        <v/>
      </c>
      <c r="Z1571" s="14" t="str">
        <f t="shared" si="481"/>
        <v/>
      </c>
      <c r="AA1571" s="15" t="str">
        <f t="shared" si="482"/>
        <v/>
      </c>
    </row>
    <row r="1572" spans="2:27" ht="18" hidden="1" x14ac:dyDescent="0.25">
      <c r="B1572" s="16"/>
      <c r="D1572" s="17"/>
      <c r="E1572" s="17"/>
      <c r="F1572" s="18"/>
      <c r="G1572" s="18"/>
      <c r="H1572" s="18"/>
      <c r="J1572" s="18"/>
      <c r="K1572" s="18"/>
      <c r="L1572" s="17"/>
      <c r="M1572" s="17"/>
      <c r="N1572" s="17"/>
      <c r="O1572" s="19"/>
      <c r="P1572" s="629">
        <f>+H1565</f>
        <v>8.02</v>
      </c>
      <c r="Q1572" s="17"/>
      <c r="R1572" s="412"/>
      <c r="S1572" s="625"/>
      <c r="T1572" s="20"/>
      <c r="U1572" s="20"/>
      <c r="V1572" s="430"/>
      <c r="W1572" s="14"/>
      <c r="X1572" s="14"/>
      <c r="Y1572" s="14"/>
      <c r="Z1572" s="14"/>
      <c r="AA1572" s="15" t="str">
        <f t="shared" si="482"/>
        <v/>
      </c>
    </row>
    <row r="1573" spans="2:27" ht="18" hidden="1" x14ac:dyDescent="0.25">
      <c r="B1573" s="22"/>
      <c r="C1573" s="17"/>
      <c r="D1573" s="18"/>
      <c r="E1573" s="17"/>
      <c r="F1573" s="18"/>
      <c r="G1573" s="18"/>
      <c r="H1573" s="18"/>
      <c r="I1573" s="18"/>
      <c r="J1573" s="18"/>
      <c r="K1573" s="18"/>
      <c r="L1573" s="17"/>
      <c r="M1573" s="17"/>
      <c r="N1573" s="17"/>
      <c r="O1573" s="19"/>
      <c r="P1573" s="629">
        <f>+H1565</f>
        <v>8.02</v>
      </c>
      <c r="Q1573" s="17"/>
      <c r="R1573" s="412" t="s">
        <v>361</v>
      </c>
      <c r="S1573" s="625"/>
      <c r="T1573" s="20"/>
      <c r="U1573" s="20"/>
      <c r="V1573" s="430"/>
      <c r="W1573" s="14" t="str">
        <f t="shared" ref="W1573:W1574" si="483">IF(COUNT(T1573:V1573)=1,"m",IF(COUNT(T1573:V1573)=2,"m2",IF(COUNT(T1573:V1573)=3,"m3","")))</f>
        <v/>
      </c>
      <c r="X1573" s="14" t="str">
        <f t="shared" ref="X1573:X1579" si="484">IF(S1573="","",1)</f>
        <v/>
      </c>
      <c r="Y1573" s="14" t="str">
        <f t="shared" ref="Y1573:Y1579" si="485">IFERROR(IF(COUNT(T1573:V1573)=1,PRODUCT(T1573:V1573)*X1573,""),"")</f>
        <v/>
      </c>
      <c r="Z1573" s="14" t="str">
        <f t="shared" ref="Z1573:Z1579" si="486">IFERROR(IF(COUNT(T1573:V1573)=2,PRODUCT(T1573:V1573)*X1573,""),"")</f>
        <v/>
      </c>
      <c r="AA1573" s="15" t="str">
        <f t="shared" si="482"/>
        <v/>
      </c>
    </row>
    <row r="1574" spans="2:27" ht="18" hidden="1" x14ac:dyDescent="0.25">
      <c r="B1574" s="16"/>
      <c r="C1574" s="17"/>
      <c r="D1574" s="17"/>
      <c r="E1574" s="17"/>
      <c r="F1574" s="18"/>
      <c r="G1574" s="18"/>
      <c r="H1574" s="18"/>
      <c r="I1574" s="18"/>
      <c r="J1574" s="18"/>
      <c r="K1574" s="18"/>
      <c r="L1574" s="17"/>
      <c r="M1574" s="17"/>
      <c r="N1574" s="17"/>
      <c r="O1574" s="19"/>
      <c r="P1574" s="629">
        <f>+H1565</f>
        <v>8.02</v>
      </c>
      <c r="Q1574" s="17"/>
      <c r="R1574" s="412"/>
      <c r="S1574" s="641"/>
      <c r="T1574" s="20"/>
      <c r="U1574" s="20"/>
      <c r="V1574" s="20"/>
      <c r="W1574" s="14" t="str">
        <f t="shared" si="483"/>
        <v/>
      </c>
      <c r="X1574" s="14" t="str">
        <f t="shared" si="484"/>
        <v/>
      </c>
      <c r="Y1574" s="14" t="str">
        <f t="shared" si="485"/>
        <v/>
      </c>
      <c r="Z1574" s="14" t="str">
        <f t="shared" si="486"/>
        <v/>
      </c>
      <c r="AA1574" s="15" t="str">
        <f t="shared" si="482"/>
        <v/>
      </c>
    </row>
    <row r="1575" spans="2:27" ht="18" hidden="1" x14ac:dyDescent="0.25">
      <c r="B1575" s="16"/>
      <c r="C1575" s="17"/>
      <c r="D1575" s="17"/>
      <c r="E1575" s="17"/>
      <c r="F1575" s="17"/>
      <c r="G1575" s="17"/>
      <c r="H1575" s="17"/>
      <c r="I1575" s="17"/>
      <c r="J1575" s="17"/>
      <c r="K1575" s="17"/>
      <c r="L1575" s="17"/>
      <c r="M1575" s="17"/>
      <c r="N1575" s="17"/>
      <c r="O1575" s="19"/>
      <c r="P1575" s="629">
        <f>+H1565</f>
        <v>8.02</v>
      </c>
      <c r="Q1575" s="17"/>
      <c r="R1575" s="412"/>
      <c r="S1575" s="625"/>
      <c r="T1575" s="20"/>
      <c r="U1575" s="20"/>
      <c r="V1575" s="430"/>
      <c r="W1575" s="14"/>
      <c r="X1575" s="14" t="str">
        <f t="shared" si="484"/>
        <v/>
      </c>
      <c r="Y1575" s="14" t="str">
        <f t="shared" si="485"/>
        <v/>
      </c>
      <c r="Z1575" s="14" t="str">
        <f t="shared" si="486"/>
        <v/>
      </c>
      <c r="AA1575" s="15" t="str">
        <f t="shared" si="482"/>
        <v/>
      </c>
    </row>
    <row r="1576" spans="2:27" ht="18" hidden="1" x14ac:dyDescent="0.25">
      <c r="B1576" s="16"/>
      <c r="C1576" s="18"/>
      <c r="D1576" s="17"/>
      <c r="E1576" s="17"/>
      <c r="F1576" s="17"/>
      <c r="G1576" s="17"/>
      <c r="H1576" s="17"/>
      <c r="I1576" s="17"/>
      <c r="J1576" s="17"/>
      <c r="K1576" s="17"/>
      <c r="L1576" s="17"/>
      <c r="M1576" s="17"/>
      <c r="N1576" s="17"/>
      <c r="O1576" s="19"/>
      <c r="P1576" s="629">
        <f>+H1565</f>
        <v>8.02</v>
      </c>
      <c r="Q1576" s="17"/>
      <c r="R1576" s="412"/>
      <c r="S1576" s="625"/>
      <c r="T1576" s="20"/>
      <c r="U1576" s="20"/>
      <c r="V1576" s="430"/>
      <c r="W1576" s="14"/>
      <c r="X1576" s="14" t="str">
        <f t="shared" si="484"/>
        <v/>
      </c>
      <c r="Y1576" s="14" t="str">
        <f t="shared" si="485"/>
        <v/>
      </c>
      <c r="Z1576" s="14" t="str">
        <f t="shared" si="486"/>
        <v/>
      </c>
      <c r="AA1576" s="15" t="str">
        <f t="shared" si="482"/>
        <v/>
      </c>
    </row>
    <row r="1577" spans="2:27" ht="18" hidden="1" x14ac:dyDescent="0.25">
      <c r="B1577" s="16"/>
      <c r="C1577" s="17"/>
      <c r="D1577" s="17"/>
      <c r="E1577" s="17"/>
      <c r="F1577" s="17"/>
      <c r="G1577" s="17"/>
      <c r="H1577" s="17"/>
      <c r="I1577" s="17"/>
      <c r="J1577" s="17"/>
      <c r="K1577" s="17"/>
      <c r="L1577" s="17"/>
      <c r="M1577" s="17"/>
      <c r="N1577" s="17"/>
      <c r="O1577" s="19"/>
      <c r="P1577" s="629">
        <f>+H1565</f>
        <v>8.02</v>
      </c>
      <c r="Q1577" s="17"/>
      <c r="R1577" s="412"/>
      <c r="S1577" s="625"/>
      <c r="T1577" s="20"/>
      <c r="U1577" s="20"/>
      <c r="V1577" s="430"/>
      <c r="W1577" s="14"/>
      <c r="X1577" s="14" t="str">
        <f t="shared" si="484"/>
        <v/>
      </c>
      <c r="Y1577" s="14" t="str">
        <f t="shared" si="485"/>
        <v/>
      </c>
      <c r="Z1577" s="14" t="str">
        <f t="shared" si="486"/>
        <v/>
      </c>
      <c r="AA1577" s="15" t="str">
        <f t="shared" si="482"/>
        <v/>
      </c>
    </row>
    <row r="1578" spans="2:27" ht="18" hidden="1" x14ac:dyDescent="0.25">
      <c r="B1578" s="16"/>
      <c r="C1578" s="17"/>
      <c r="D1578" s="17"/>
      <c r="E1578" s="18"/>
      <c r="F1578" s="17"/>
      <c r="G1578" s="17"/>
      <c r="H1578" s="17"/>
      <c r="I1578" s="17"/>
      <c r="J1578" s="17"/>
      <c r="K1578" s="17"/>
      <c r="L1578" s="17"/>
      <c r="M1578" s="17"/>
      <c r="N1578" s="17"/>
      <c r="O1578" s="19"/>
      <c r="P1578" s="629">
        <f>+H1565</f>
        <v>8.02</v>
      </c>
      <c r="Q1578" s="17"/>
      <c r="R1578" s="412"/>
      <c r="S1578" s="625"/>
      <c r="T1578" s="20"/>
      <c r="U1578" s="20"/>
      <c r="V1578" s="430"/>
      <c r="W1578" s="14"/>
      <c r="X1578" s="14" t="str">
        <f t="shared" si="484"/>
        <v/>
      </c>
      <c r="Y1578" s="14" t="str">
        <f t="shared" si="485"/>
        <v/>
      </c>
      <c r="Z1578" s="14" t="str">
        <f t="shared" si="486"/>
        <v/>
      </c>
      <c r="AA1578" s="15" t="str">
        <f t="shared" si="482"/>
        <v/>
      </c>
    </row>
    <row r="1579" spans="2:27" ht="18" hidden="1" x14ac:dyDescent="0.25">
      <c r="B1579" s="16"/>
      <c r="C1579" s="18"/>
      <c r="D1579" s="18"/>
      <c r="E1579" s="18"/>
      <c r="F1579" s="18"/>
      <c r="G1579" s="18"/>
      <c r="H1579" s="18"/>
      <c r="I1579" s="18"/>
      <c r="J1579" s="18"/>
      <c r="K1579" s="18"/>
      <c r="L1579" s="18"/>
      <c r="M1579" s="18"/>
      <c r="N1579" s="18"/>
      <c r="O1579" s="19"/>
      <c r="P1579" s="629">
        <f>+H1565</f>
        <v>8.02</v>
      </c>
      <c r="Q1579" s="17"/>
      <c r="R1579" s="412"/>
      <c r="S1579" s="625"/>
      <c r="T1579" s="20"/>
      <c r="U1579" s="20"/>
      <c r="V1579" s="430"/>
      <c r="W1579" s="14" t="str">
        <f t="shared" ref="W1579" si="487">IF(COUNT(T1579:V1579)=1,"m",IF(COUNT(T1579:V1579)=2,"m2",IF(COUNT(T1579:V1579)=3,"m3","")))</f>
        <v/>
      </c>
      <c r="X1579" s="14" t="str">
        <f t="shared" si="484"/>
        <v/>
      </c>
      <c r="Y1579" s="14" t="str">
        <f t="shared" si="485"/>
        <v/>
      </c>
      <c r="Z1579" s="14" t="str">
        <f t="shared" si="486"/>
        <v/>
      </c>
      <c r="AA1579" s="15" t="str">
        <f t="shared" si="482"/>
        <v/>
      </c>
    </row>
    <row r="1580" spans="2:27" ht="18" hidden="1" x14ac:dyDescent="0.25">
      <c r="B1580" s="16"/>
      <c r="C1580" s="17"/>
      <c r="D1580" s="24"/>
      <c r="E1580" s="17"/>
      <c r="F1580" s="17"/>
      <c r="G1580" s="17"/>
      <c r="H1580" s="17"/>
      <c r="I1580" s="17"/>
      <c r="J1580" s="18"/>
      <c r="K1580" s="17"/>
      <c r="L1580" s="17"/>
      <c r="M1580" s="17"/>
      <c r="N1580" s="17"/>
      <c r="O1580" s="19"/>
      <c r="P1580" s="629">
        <f>+H1565</f>
        <v>8.02</v>
      </c>
      <c r="Q1580" s="17"/>
      <c r="R1580" s="412"/>
      <c r="S1580" s="625"/>
      <c r="T1580" s="20"/>
      <c r="U1580" s="20"/>
      <c r="V1580" s="430"/>
      <c r="W1580" s="14"/>
      <c r="X1580" s="14"/>
      <c r="Y1580" s="14"/>
      <c r="Z1580" s="14"/>
      <c r="AA1580" s="15" t="str">
        <f t="shared" si="482"/>
        <v/>
      </c>
    </row>
    <row r="1581" spans="2:27" ht="18" hidden="1" x14ac:dyDescent="0.25">
      <c r="B1581" s="16"/>
      <c r="C1581" s="18"/>
      <c r="D1581" s="17"/>
      <c r="E1581" s="17"/>
      <c r="F1581" s="17"/>
      <c r="G1581" s="17"/>
      <c r="H1581" s="18"/>
      <c r="I1581" s="18"/>
      <c r="J1581" s="17"/>
      <c r="K1581" s="18"/>
      <c r="L1581" s="17"/>
      <c r="M1581" s="17"/>
      <c r="N1581" s="17"/>
      <c r="O1581" s="19"/>
      <c r="P1581" s="629">
        <f>+H1565</f>
        <v>8.02</v>
      </c>
      <c r="Q1581" s="17"/>
      <c r="R1581" s="412" t="s">
        <v>362</v>
      </c>
      <c r="S1581" s="625"/>
      <c r="T1581" s="20"/>
      <c r="U1581" s="20"/>
      <c r="V1581" s="430"/>
      <c r="W1581" s="14" t="str">
        <f t="shared" ref="W1581:W1590" si="488">IF(COUNT(T1581:V1581)=1,"m",IF(COUNT(T1581:V1581)=2,"m2",IF(COUNT(T1581:V1581)=3,"m3","")))</f>
        <v/>
      </c>
      <c r="X1581" s="14" t="str">
        <f t="shared" ref="X1581:X1590" si="489">IF(S1581="","",1)</f>
        <v/>
      </c>
      <c r="Y1581" s="14" t="str">
        <f t="shared" ref="Y1581:Y1590" si="490">IFERROR(IF(COUNT(T1581:V1581)=1,PRODUCT(T1581:V1581)*X1581,""),"")</f>
        <v/>
      </c>
      <c r="Z1581" s="14" t="str">
        <f t="shared" ref="Z1581:Z1590" si="491">IFERROR(IF(COUNT(T1581:V1581)=2,PRODUCT(T1581:V1581)*X1581,""),"")</f>
        <v/>
      </c>
      <c r="AA1581" s="15" t="str">
        <f t="shared" si="482"/>
        <v/>
      </c>
    </row>
    <row r="1582" spans="2:27" ht="18" hidden="1" x14ac:dyDescent="0.25">
      <c r="B1582" s="16"/>
      <c r="C1582" s="17"/>
      <c r="D1582" s="17"/>
      <c r="E1582" s="17"/>
      <c r="F1582" s="17"/>
      <c r="G1582" s="17"/>
      <c r="H1582" s="17"/>
      <c r="I1582" s="17"/>
      <c r="J1582" s="17"/>
      <c r="K1582" s="17"/>
      <c r="L1582" s="17"/>
      <c r="M1582" s="17"/>
      <c r="N1582" s="17"/>
      <c r="O1582" s="19"/>
      <c r="P1582" s="629">
        <f>+H1565</f>
        <v>8.02</v>
      </c>
      <c r="Q1582" s="17"/>
      <c r="R1582" s="412"/>
      <c r="S1582" s="626"/>
      <c r="T1582" s="20"/>
      <c r="U1582" s="20"/>
      <c r="V1582" s="430"/>
      <c r="W1582" s="14" t="str">
        <f t="shared" si="488"/>
        <v/>
      </c>
      <c r="X1582" s="14" t="str">
        <f t="shared" si="489"/>
        <v/>
      </c>
      <c r="Y1582" s="14" t="str">
        <f t="shared" si="490"/>
        <v/>
      </c>
      <c r="Z1582" s="14" t="str">
        <f t="shared" si="491"/>
        <v/>
      </c>
      <c r="AA1582" s="15" t="str">
        <f t="shared" si="482"/>
        <v/>
      </c>
    </row>
    <row r="1583" spans="2:27" ht="18" hidden="1" x14ac:dyDescent="0.25">
      <c r="B1583" s="16"/>
      <c r="C1583" s="17"/>
      <c r="D1583" s="17"/>
      <c r="E1583" s="17"/>
      <c r="F1583" s="17"/>
      <c r="G1583" s="17"/>
      <c r="H1583" s="17"/>
      <c r="I1583" s="17"/>
      <c r="J1583" s="17"/>
      <c r="K1583" s="17"/>
      <c r="L1583" s="17"/>
      <c r="M1583" s="17"/>
      <c r="N1583" s="17"/>
      <c r="O1583" s="19"/>
      <c r="P1583" s="629">
        <f>+H1565</f>
        <v>8.02</v>
      </c>
      <c r="Q1583" s="17"/>
      <c r="R1583" s="412"/>
      <c r="S1583" s="626"/>
      <c r="T1583" s="20"/>
      <c r="U1583" s="20"/>
      <c r="V1583" s="430"/>
      <c r="W1583" s="14" t="str">
        <f t="shared" si="488"/>
        <v/>
      </c>
      <c r="X1583" s="14" t="str">
        <f t="shared" si="489"/>
        <v/>
      </c>
      <c r="Y1583" s="14" t="str">
        <f t="shared" si="490"/>
        <v/>
      </c>
      <c r="Z1583" s="14" t="str">
        <f t="shared" si="491"/>
        <v/>
      </c>
      <c r="AA1583" s="15" t="str">
        <f t="shared" si="482"/>
        <v/>
      </c>
    </row>
    <row r="1584" spans="2:27" ht="18" hidden="1" x14ac:dyDescent="0.25">
      <c r="B1584" s="16"/>
      <c r="D1584" s="17"/>
      <c r="E1584" s="17"/>
      <c r="F1584" s="17"/>
      <c r="G1584" s="17"/>
      <c r="H1584" s="17"/>
      <c r="I1584" s="17"/>
      <c r="J1584" s="17"/>
      <c r="K1584" s="17"/>
      <c r="L1584" s="17"/>
      <c r="M1584" s="17"/>
      <c r="N1584" s="17"/>
      <c r="O1584" s="19"/>
      <c r="P1584" s="629">
        <f>+H1565</f>
        <v>8.02</v>
      </c>
      <c r="Q1584" s="17"/>
      <c r="R1584" s="412"/>
      <c r="S1584" s="626"/>
      <c r="T1584" s="20"/>
      <c r="U1584" s="20"/>
      <c r="V1584" s="20"/>
      <c r="W1584" s="14" t="str">
        <f t="shared" si="488"/>
        <v/>
      </c>
      <c r="X1584" s="14" t="str">
        <f t="shared" si="489"/>
        <v/>
      </c>
      <c r="Y1584" s="14" t="str">
        <f t="shared" si="490"/>
        <v/>
      </c>
      <c r="Z1584" s="14" t="str">
        <f t="shared" si="491"/>
        <v/>
      </c>
      <c r="AA1584" s="15" t="str">
        <f t="shared" si="482"/>
        <v/>
      </c>
    </row>
    <row r="1585" spans="2:27" ht="18" hidden="1" x14ac:dyDescent="0.25">
      <c r="B1585" s="16"/>
      <c r="C1585" s="17"/>
      <c r="D1585" s="17"/>
      <c r="E1585" s="17"/>
      <c r="F1585" s="17"/>
      <c r="G1585" s="17"/>
      <c r="H1585" s="17"/>
      <c r="I1585" s="17"/>
      <c r="J1585" s="17"/>
      <c r="K1585" s="17"/>
      <c r="L1585" s="17"/>
      <c r="M1585" s="17"/>
      <c r="N1585" s="17"/>
      <c r="O1585" s="19"/>
      <c r="P1585" s="629">
        <f>+H1565</f>
        <v>8.02</v>
      </c>
      <c r="Q1585" s="17"/>
      <c r="R1585" s="412"/>
      <c r="S1585" s="626"/>
      <c r="T1585" s="20"/>
      <c r="U1585" s="20"/>
      <c r="V1585" s="430"/>
      <c r="W1585" s="14" t="str">
        <f t="shared" si="488"/>
        <v/>
      </c>
      <c r="X1585" s="14" t="str">
        <f t="shared" si="489"/>
        <v/>
      </c>
      <c r="Y1585" s="14" t="str">
        <f t="shared" si="490"/>
        <v/>
      </c>
      <c r="Z1585" s="14" t="str">
        <f t="shared" si="491"/>
        <v/>
      </c>
      <c r="AA1585" s="15" t="str">
        <f t="shared" si="482"/>
        <v/>
      </c>
    </row>
    <row r="1586" spans="2:27" ht="18" hidden="1" x14ac:dyDescent="0.25">
      <c r="B1586" s="16"/>
      <c r="C1586" s="17"/>
      <c r="D1586" s="17"/>
      <c r="E1586" s="17"/>
      <c r="F1586" s="17"/>
      <c r="G1586" s="17"/>
      <c r="H1586" s="17"/>
      <c r="I1586" s="17"/>
      <c r="J1586" s="17"/>
      <c r="K1586" s="17"/>
      <c r="L1586" s="17"/>
      <c r="M1586" s="17"/>
      <c r="N1586" s="17"/>
      <c r="O1586" s="19"/>
      <c r="P1586" s="629">
        <f>+H1565</f>
        <v>8.02</v>
      </c>
      <c r="Q1586" s="17"/>
      <c r="R1586" s="412"/>
      <c r="S1586" s="626"/>
      <c r="T1586" s="20"/>
      <c r="U1586" s="20"/>
      <c r="V1586" s="430"/>
      <c r="W1586" s="14" t="str">
        <f t="shared" si="488"/>
        <v/>
      </c>
      <c r="X1586" s="14" t="str">
        <f t="shared" si="489"/>
        <v/>
      </c>
      <c r="Y1586" s="14" t="str">
        <f t="shared" si="490"/>
        <v/>
      </c>
      <c r="Z1586" s="14" t="str">
        <f t="shared" si="491"/>
        <v/>
      </c>
      <c r="AA1586" s="15" t="str">
        <f t="shared" si="482"/>
        <v/>
      </c>
    </row>
    <row r="1587" spans="2:27" ht="18" hidden="1" x14ac:dyDescent="0.25">
      <c r="B1587" s="16"/>
      <c r="C1587" s="17"/>
      <c r="D1587" s="17"/>
      <c r="E1587" s="17"/>
      <c r="F1587" s="17"/>
      <c r="G1587" s="17"/>
      <c r="H1587" s="17"/>
      <c r="I1587" s="17"/>
      <c r="J1587" s="17"/>
      <c r="K1587" s="17"/>
      <c r="L1587" s="17"/>
      <c r="M1587" s="17"/>
      <c r="N1587" s="17"/>
      <c r="O1587" s="19"/>
      <c r="P1587" s="629">
        <f>+H1565</f>
        <v>8.02</v>
      </c>
      <c r="Q1587" s="17"/>
      <c r="R1587" s="21"/>
      <c r="S1587" s="626"/>
      <c r="T1587" s="20"/>
      <c r="U1587" s="20"/>
      <c r="V1587" s="430"/>
      <c r="W1587" s="14" t="str">
        <f t="shared" si="488"/>
        <v/>
      </c>
      <c r="X1587" s="14" t="str">
        <f t="shared" si="489"/>
        <v/>
      </c>
      <c r="Y1587" s="14" t="str">
        <f t="shared" si="490"/>
        <v/>
      </c>
      <c r="Z1587" s="14" t="str">
        <f t="shared" si="491"/>
        <v/>
      </c>
      <c r="AA1587" s="15" t="str">
        <f t="shared" si="482"/>
        <v/>
      </c>
    </row>
    <row r="1588" spans="2:27" ht="18" hidden="1" x14ac:dyDescent="0.25">
      <c r="B1588" s="16"/>
      <c r="C1588" s="17"/>
      <c r="D1588" s="17"/>
      <c r="E1588" s="17"/>
      <c r="F1588" s="17"/>
      <c r="G1588" s="17"/>
      <c r="H1588" s="17"/>
      <c r="I1588" s="17"/>
      <c r="J1588" s="17"/>
      <c r="K1588" s="17"/>
      <c r="L1588" s="17"/>
      <c r="M1588" s="17"/>
      <c r="N1588" s="17"/>
      <c r="O1588" s="19"/>
      <c r="P1588" s="629">
        <f>+H1565</f>
        <v>8.02</v>
      </c>
      <c r="Q1588" s="17"/>
      <c r="R1588" s="26"/>
      <c r="S1588" s="626"/>
      <c r="T1588" s="20"/>
      <c r="U1588" s="20"/>
      <c r="V1588" s="430"/>
      <c r="W1588" s="14" t="str">
        <f t="shared" si="488"/>
        <v/>
      </c>
      <c r="X1588" s="14" t="str">
        <f t="shared" si="489"/>
        <v/>
      </c>
      <c r="Y1588" s="14" t="str">
        <f t="shared" si="490"/>
        <v/>
      </c>
      <c r="Z1588" s="14" t="str">
        <f t="shared" si="491"/>
        <v/>
      </c>
      <c r="AA1588" s="15" t="str">
        <f t="shared" si="482"/>
        <v/>
      </c>
    </row>
    <row r="1589" spans="2:27" ht="18" hidden="1" x14ac:dyDescent="0.25">
      <c r="B1589" s="16"/>
      <c r="C1589" s="17"/>
      <c r="D1589" s="17"/>
      <c r="E1589" s="17"/>
      <c r="F1589" s="17"/>
      <c r="G1589" s="17"/>
      <c r="H1589" s="17"/>
      <c r="I1589" s="17"/>
      <c r="J1589" s="17"/>
      <c r="K1589" s="17"/>
      <c r="L1589" s="17"/>
      <c r="M1589" s="17"/>
      <c r="N1589" s="17"/>
      <c r="O1589" s="19"/>
      <c r="P1589" s="629">
        <f>+H1565</f>
        <v>8.02</v>
      </c>
      <c r="Q1589" s="17"/>
      <c r="R1589" s="26"/>
      <c r="S1589" s="626"/>
      <c r="T1589" s="20"/>
      <c r="U1589" s="20"/>
      <c r="V1589" s="430"/>
      <c r="W1589" s="14" t="str">
        <f t="shared" si="488"/>
        <v/>
      </c>
      <c r="X1589" s="14" t="str">
        <f t="shared" si="489"/>
        <v/>
      </c>
      <c r="Y1589" s="14" t="str">
        <f t="shared" si="490"/>
        <v/>
      </c>
      <c r="Z1589" s="14" t="str">
        <f t="shared" si="491"/>
        <v/>
      </c>
      <c r="AA1589" s="15" t="str">
        <f t="shared" si="482"/>
        <v/>
      </c>
    </row>
    <row r="1590" spans="2:27" ht="18.75" hidden="1" thickBot="1" x14ac:dyDescent="0.3">
      <c r="B1590" s="27"/>
      <c r="C1590" s="28"/>
      <c r="D1590" s="29"/>
      <c r="E1590" s="28"/>
      <c r="F1590" s="29"/>
      <c r="G1590" s="29"/>
      <c r="H1590" s="29"/>
      <c r="I1590" s="29"/>
      <c r="J1590" s="29"/>
      <c r="K1590" s="29"/>
      <c r="L1590" s="29"/>
      <c r="M1590" s="29"/>
      <c r="N1590" s="29"/>
      <c r="O1590" s="30"/>
      <c r="P1590" s="629">
        <f>+H1565</f>
        <v>8.02</v>
      </c>
      <c r="Q1590" s="17"/>
      <c r="R1590" s="630"/>
      <c r="S1590" s="636"/>
      <c r="T1590" s="33"/>
      <c r="U1590" s="33"/>
      <c r="V1590" s="631"/>
      <c r="W1590" s="34" t="str">
        <f t="shared" si="488"/>
        <v/>
      </c>
      <c r="X1590" s="34" t="str">
        <f t="shared" si="489"/>
        <v/>
      </c>
      <c r="Y1590" s="14" t="str">
        <f t="shared" si="490"/>
        <v/>
      </c>
      <c r="Z1590" s="14" t="str">
        <f t="shared" si="491"/>
        <v/>
      </c>
      <c r="AA1590" s="15" t="str">
        <f t="shared" si="482"/>
        <v/>
      </c>
    </row>
    <row r="1591" spans="2:27" ht="18.75" hidden="1" thickBot="1" x14ac:dyDescent="0.3">
      <c r="B1591" s="786"/>
      <c r="C1591" s="787"/>
      <c r="D1591" s="787"/>
      <c r="E1591" s="787"/>
      <c r="F1591" s="787"/>
      <c r="G1591" s="787"/>
      <c r="H1591" s="787"/>
      <c r="I1591" s="787"/>
      <c r="J1591" s="787"/>
      <c r="K1591" s="787"/>
      <c r="L1591" s="787"/>
      <c r="M1591" s="787"/>
      <c r="N1591" s="787"/>
      <c r="O1591" s="787"/>
      <c r="P1591" s="428"/>
      <c r="Q1591" s="629">
        <f>+H1565</f>
        <v>8.02</v>
      </c>
      <c r="R1591" s="788" t="s">
        <v>58</v>
      </c>
      <c r="S1591" s="1023"/>
      <c r="T1591" s="787"/>
      <c r="U1591" s="789" t="s">
        <v>53</v>
      </c>
      <c r="V1591" s="790"/>
      <c r="W1591" s="790"/>
      <c r="X1591" s="791"/>
      <c r="Y1591" s="36"/>
      <c r="Z1591" s="37"/>
      <c r="AA1591" s="38">
        <f>SUM(Z1568:Z1590)</f>
        <v>0</v>
      </c>
    </row>
    <row r="1592" spans="2:27" ht="17.25" hidden="1" thickBot="1" x14ac:dyDescent="0.3">
      <c r="B1592" s="792" t="s">
        <v>59</v>
      </c>
      <c r="C1592" s="793"/>
      <c r="D1592" s="793"/>
      <c r="E1592" s="793"/>
      <c r="F1592" s="793"/>
      <c r="G1592" s="793"/>
      <c r="H1592" s="793"/>
      <c r="I1592" s="794"/>
      <c r="J1592" s="792" t="s">
        <v>60</v>
      </c>
      <c r="K1592" s="793"/>
      <c r="L1592" s="793"/>
      <c r="M1592" s="793"/>
      <c r="N1592" s="793"/>
      <c r="O1592" s="793"/>
      <c r="P1592" s="793"/>
      <c r="Q1592" s="793"/>
      <c r="R1592" s="794"/>
      <c r="S1592" s="634"/>
      <c r="T1592" s="39"/>
      <c r="U1592" s="40"/>
      <c r="V1592" s="40"/>
      <c r="W1592" s="40"/>
      <c r="X1592" s="40"/>
      <c r="Y1592" s="40"/>
      <c r="Z1592" s="40"/>
      <c r="AA1592" s="41"/>
    </row>
    <row r="1593" spans="2:27" ht="21" hidden="1" thickBot="1" x14ac:dyDescent="0.3">
      <c r="B1593" s="795"/>
      <c r="C1593" s="787"/>
      <c r="D1593" s="787"/>
      <c r="E1593" s="787"/>
      <c r="F1593" s="787"/>
      <c r="G1593" s="787"/>
      <c r="H1593" s="787"/>
      <c r="I1593" s="796"/>
      <c r="J1593" s="795"/>
      <c r="K1593" s="787"/>
      <c r="L1593" s="787"/>
      <c r="M1593" s="787"/>
      <c r="N1593" s="787"/>
      <c r="O1593" s="787"/>
      <c r="P1593" s="787"/>
      <c r="Q1593" s="787"/>
      <c r="R1593" s="796"/>
      <c r="S1593" s="635"/>
      <c r="T1593" s="797" t="s">
        <v>61</v>
      </c>
      <c r="U1593" s="798"/>
      <c r="V1593" s="798"/>
      <c r="W1593" s="798"/>
      <c r="X1593" s="798"/>
      <c r="Y1593" s="798"/>
      <c r="Z1593" s="799"/>
      <c r="AA1593" s="42">
        <f>AA1591</f>
        <v>0</v>
      </c>
    </row>
    <row r="1594" spans="2:27" hidden="1" x14ac:dyDescent="0.25"/>
    <row r="1595" spans="2:27" ht="15.75" hidden="1" thickBot="1" x14ac:dyDescent="0.3"/>
    <row r="1596" spans="2:27" hidden="1" x14ac:dyDescent="0.25">
      <c r="B1596" s="800" t="e" vm="46">
        <v>#VALUE!</v>
      </c>
      <c r="C1596" s="793"/>
      <c r="D1596" s="793"/>
      <c r="E1596" s="793"/>
      <c r="F1596" s="793"/>
      <c r="G1596" s="803" t="s">
        <v>42</v>
      </c>
      <c r="H1596" s="793"/>
      <c r="I1596" s="793"/>
      <c r="J1596" s="793"/>
      <c r="K1596" s="793"/>
      <c r="L1596" s="793"/>
      <c r="M1596" s="793"/>
      <c r="N1596" s="793"/>
      <c r="O1596" s="793"/>
      <c r="P1596" s="793"/>
      <c r="Q1596" s="793"/>
      <c r="R1596" s="793"/>
      <c r="S1596" s="793"/>
      <c r="T1596" s="793"/>
      <c r="U1596" s="804" t="s">
        <v>1</v>
      </c>
      <c r="V1596" s="805"/>
      <c r="W1596" s="805"/>
      <c r="X1596" s="806"/>
      <c r="Y1596" s="807" t="s">
        <v>43</v>
      </c>
      <c r="Z1596" s="805"/>
      <c r="AA1596" s="808"/>
    </row>
    <row r="1597" spans="2:27" hidden="1" x14ac:dyDescent="0.25">
      <c r="B1597" s="801"/>
      <c r="C1597" s="802"/>
      <c r="D1597" s="802"/>
      <c r="E1597" s="802"/>
      <c r="F1597" s="802"/>
      <c r="G1597" s="801"/>
      <c r="H1597" s="802"/>
      <c r="I1597" s="802"/>
      <c r="J1597" s="802"/>
      <c r="K1597" s="802"/>
      <c r="L1597" s="802"/>
      <c r="M1597" s="802"/>
      <c r="N1597" s="802"/>
      <c r="O1597" s="802"/>
      <c r="P1597" s="802"/>
      <c r="Q1597" s="802"/>
      <c r="R1597" s="802"/>
      <c r="S1597" s="802"/>
      <c r="T1597" s="802"/>
      <c r="U1597" s="809" t="s">
        <v>3</v>
      </c>
      <c r="V1597" s="810"/>
      <c r="W1597" s="810"/>
      <c r="X1597" s="811"/>
      <c r="Y1597" s="812">
        <v>1</v>
      </c>
      <c r="Z1597" s="810"/>
      <c r="AA1597" s="813"/>
    </row>
    <row r="1598" spans="2:27" ht="15.75" hidden="1" thickBot="1" x14ac:dyDescent="0.3">
      <c r="B1598" s="795"/>
      <c r="C1598" s="787"/>
      <c r="D1598" s="787"/>
      <c r="E1598" s="787"/>
      <c r="F1598" s="787"/>
      <c r="G1598" s="795"/>
      <c r="H1598" s="787"/>
      <c r="I1598" s="787"/>
      <c r="J1598" s="787"/>
      <c r="K1598" s="787"/>
      <c r="L1598" s="787"/>
      <c r="M1598" s="787"/>
      <c r="N1598" s="787"/>
      <c r="O1598" s="787"/>
      <c r="P1598" s="787"/>
      <c r="Q1598" s="787"/>
      <c r="R1598" s="787"/>
      <c r="S1598" s="787"/>
      <c r="T1598" s="787"/>
      <c r="U1598" s="814" t="s">
        <v>4</v>
      </c>
      <c r="V1598" s="815"/>
      <c r="W1598" s="815"/>
      <c r="X1598" s="816"/>
      <c r="Y1598" s="817">
        <v>44236</v>
      </c>
      <c r="Z1598" s="818"/>
      <c r="AA1598" s="819"/>
    </row>
    <row r="1599" spans="2:27" ht="15" hidden="1" customHeight="1" x14ac:dyDescent="0.25">
      <c r="B1599" s="820" t="s">
        <v>44</v>
      </c>
      <c r="C1599" s="793"/>
      <c r="D1599" s="793"/>
      <c r="E1599" s="793"/>
      <c r="F1599" s="794"/>
      <c r="G1599"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599" s="822"/>
      <c r="I1599" s="822"/>
      <c r="J1599" s="822"/>
      <c r="K1599" s="822"/>
      <c r="L1599" s="822"/>
      <c r="M1599" s="822"/>
      <c r="N1599" s="822"/>
      <c r="O1599" s="822"/>
      <c r="P1599" s="822"/>
      <c r="Q1599" s="822"/>
      <c r="R1599" s="822"/>
      <c r="S1599" s="822"/>
      <c r="T1599" s="822"/>
      <c r="U1599" s="822"/>
      <c r="V1599" s="822"/>
      <c r="W1599" s="822"/>
      <c r="X1599" s="822"/>
      <c r="Y1599" s="822"/>
      <c r="Z1599" s="822"/>
      <c r="AA1599" s="823"/>
    </row>
    <row r="1600" spans="2:27" ht="15.75" hidden="1" customHeight="1" thickBot="1" x14ac:dyDescent="0.3">
      <c r="B1600" s="795"/>
      <c r="C1600" s="787"/>
      <c r="D1600" s="787"/>
      <c r="E1600" s="787"/>
      <c r="F1600" s="796"/>
      <c r="G1600" s="824"/>
      <c r="H1600" s="825"/>
      <c r="I1600" s="825"/>
      <c r="J1600" s="825"/>
      <c r="K1600" s="825"/>
      <c r="L1600" s="825"/>
      <c r="M1600" s="825"/>
      <c r="N1600" s="825"/>
      <c r="O1600" s="825"/>
      <c r="P1600" s="825"/>
      <c r="Q1600" s="825"/>
      <c r="R1600" s="825"/>
      <c r="S1600" s="825"/>
      <c r="T1600" s="825"/>
      <c r="U1600" s="825"/>
      <c r="V1600" s="825"/>
      <c r="W1600" s="825"/>
      <c r="X1600" s="825"/>
      <c r="Y1600" s="825"/>
      <c r="Z1600" s="825"/>
      <c r="AA1600" s="826"/>
    </row>
    <row r="1601" spans="2:27" ht="18.75" hidden="1" thickBot="1" x14ac:dyDescent="0.3">
      <c r="B1601" s="827" t="s">
        <v>46</v>
      </c>
      <c r="C1601" s="798"/>
      <c r="D1601" s="798"/>
      <c r="E1601" s="798"/>
      <c r="F1601" s="798"/>
      <c r="G1601" s="798"/>
      <c r="H1601" s="822" t="s">
        <v>47</v>
      </c>
      <c r="I1601" s="793"/>
      <c r="J1601" s="828"/>
      <c r="K1601" s="798"/>
      <c r="L1601" s="798"/>
      <c r="M1601" s="798"/>
      <c r="N1601" s="798"/>
      <c r="O1601" s="798"/>
      <c r="P1601" s="622"/>
      <c r="Q1601" s="622"/>
      <c r="R1601" s="828" t="s">
        <v>48</v>
      </c>
      <c r="S1601" s="828"/>
      <c r="T1601" s="798"/>
      <c r="U1601" s="798"/>
      <c r="V1601" s="798"/>
      <c r="W1601" s="798"/>
      <c r="X1601" s="798"/>
      <c r="Y1601" s="798"/>
      <c r="Z1601" s="798"/>
      <c r="AA1601" s="799"/>
    </row>
    <row r="1602" spans="2:27" ht="46.5" hidden="1" customHeight="1" thickBot="1" x14ac:dyDescent="0.3">
      <c r="B1602" s="829">
        <f>PRESUPUESTO!$B$60</f>
        <v>8</v>
      </c>
      <c r="C1602" s="793"/>
      <c r="D1602" s="793"/>
      <c r="E1602" s="793"/>
      <c r="F1602" s="793"/>
      <c r="G1602" s="793"/>
      <c r="H1602" s="830">
        <f>PRESUPUESTO!B63</f>
        <v>8.0299999999999994</v>
      </c>
      <c r="I1602" s="831"/>
      <c r="J1602" s="832" t="str">
        <f>PRESUPUESTO!$F$60</f>
        <v>COCINETA</v>
      </c>
      <c r="K1602" s="798"/>
      <c r="L1602" s="798"/>
      <c r="M1602" s="798"/>
      <c r="N1602" s="798"/>
      <c r="O1602" s="799"/>
      <c r="P1602" s="621"/>
      <c r="Q1602" s="621"/>
      <c r="R1602" s="833" t="str">
        <f>PRESUPUESTO!F63</f>
        <v>Sumiistro e instalación de mueble en madera melaminica en oficina Sintraofipucar, incluye puertas, entrepaños, cortesy divisiones según diseño.</v>
      </c>
      <c r="S1602" s="1020"/>
      <c r="T1602" s="793"/>
      <c r="U1602" s="793"/>
      <c r="V1602" s="793"/>
      <c r="W1602" s="793"/>
      <c r="X1602" s="793"/>
      <c r="Y1602" s="793"/>
      <c r="Z1602" s="793"/>
      <c r="AA1602" s="794"/>
    </row>
    <row r="1603" spans="2:27" ht="18.75" hidden="1" customHeight="1" thickBot="1" x14ac:dyDescent="0.3">
      <c r="B1603" s="821" t="s">
        <v>49</v>
      </c>
      <c r="C1603" s="834"/>
      <c r="D1603" s="834"/>
      <c r="E1603" s="834"/>
      <c r="F1603" s="834"/>
      <c r="G1603" s="834"/>
      <c r="H1603" s="835"/>
      <c r="I1603" s="835"/>
      <c r="J1603" s="834"/>
      <c r="K1603" s="834"/>
      <c r="L1603" s="834"/>
      <c r="M1603" s="834"/>
      <c r="N1603" s="834"/>
      <c r="O1603" s="834"/>
      <c r="P1603" s="623"/>
      <c r="Q1603" s="623"/>
      <c r="R1603" s="837" t="s">
        <v>50</v>
      </c>
      <c r="S1603" s="1030" t="s">
        <v>532</v>
      </c>
      <c r="T1603" s="839" t="s">
        <v>51</v>
      </c>
      <c r="U1603" s="840"/>
      <c r="V1603" s="841"/>
      <c r="W1603" s="842" t="s">
        <v>20</v>
      </c>
      <c r="X1603" s="844" t="s">
        <v>52</v>
      </c>
      <c r="Y1603" s="846" t="s">
        <v>53</v>
      </c>
      <c r="Z1603" s="847"/>
      <c r="AA1603" s="848"/>
    </row>
    <row r="1604" spans="2:27" ht="26.25" hidden="1" thickBot="1" x14ac:dyDescent="0.3">
      <c r="B1604" s="836"/>
      <c r="C1604" s="835"/>
      <c r="D1604" s="835"/>
      <c r="E1604" s="835"/>
      <c r="F1604" s="835"/>
      <c r="G1604" s="835"/>
      <c r="H1604" s="835"/>
      <c r="I1604" s="835"/>
      <c r="J1604" s="835"/>
      <c r="K1604" s="835"/>
      <c r="L1604" s="835"/>
      <c r="M1604" s="835"/>
      <c r="N1604" s="835"/>
      <c r="O1604" s="835"/>
      <c r="P1604" s="623"/>
      <c r="Q1604" s="623"/>
      <c r="R1604" s="838"/>
      <c r="S1604" s="1031"/>
      <c r="T1604" s="4" t="s">
        <v>54</v>
      </c>
      <c r="U1604" s="5" t="s">
        <v>55</v>
      </c>
      <c r="V1604" s="6" t="s">
        <v>56</v>
      </c>
      <c r="W1604" s="843"/>
      <c r="X1604" s="845"/>
      <c r="Y1604" s="7" t="s">
        <v>57</v>
      </c>
      <c r="Z1604" s="8" t="s">
        <v>21</v>
      </c>
      <c r="AA1604" s="9" t="s">
        <v>22</v>
      </c>
    </row>
    <row r="1605" spans="2:27" ht="18" hidden="1" x14ac:dyDescent="0.25">
      <c r="B1605" s="10"/>
      <c r="C1605" s="11"/>
      <c r="D1605" s="11"/>
      <c r="E1605" s="11"/>
      <c r="F1605" s="11"/>
      <c r="G1605" s="11"/>
      <c r="H1605" s="11"/>
      <c r="I1605" s="11"/>
      <c r="J1605" s="11"/>
      <c r="K1605" s="11"/>
      <c r="L1605" s="11"/>
      <c r="M1605" s="11"/>
      <c r="N1605" s="11"/>
      <c r="O1605" s="12"/>
      <c r="P1605" s="629">
        <f>+H1602</f>
        <v>8.0299999999999994</v>
      </c>
      <c r="Q1605" s="17"/>
      <c r="R1605" s="412" t="s">
        <v>356</v>
      </c>
      <c r="S1605" s="625"/>
      <c r="T1605" s="14"/>
      <c r="U1605" s="14"/>
      <c r="V1605" s="14"/>
      <c r="W1605" s="14" t="s">
        <v>20</v>
      </c>
      <c r="X1605" s="14" t="str">
        <f>IF(S1605="","",1)</f>
        <v/>
      </c>
      <c r="Y1605" s="14" t="str">
        <f>IFERROR(IF(COUNT(T1605:V1605)=1,PRODUCT(T1605:V1605)*X1605,""),"")</f>
        <v/>
      </c>
      <c r="Z1605" s="14" t="str">
        <f>IFERROR(IF(COUNT(T1605:V1605)=2,PRODUCT(T1605:V1605)*X1605,""),"")</f>
        <v/>
      </c>
      <c r="AA1605" s="15" t="str">
        <f>IFERROR(IF(COUNT(T1605:V1605)=3,PRODUCT(T1605:V1605)*X1605,""),"")</f>
        <v/>
      </c>
    </row>
    <row r="1606" spans="2:27" ht="18" hidden="1" x14ac:dyDescent="0.25">
      <c r="B1606" s="16"/>
      <c r="C1606" s="17"/>
      <c r="D1606" s="17"/>
      <c r="E1606" s="17"/>
      <c r="F1606" s="18"/>
      <c r="G1606" s="18"/>
      <c r="H1606" s="18"/>
      <c r="I1606" s="18"/>
      <c r="J1606" s="18"/>
      <c r="K1606" s="18"/>
      <c r="L1606" s="17"/>
      <c r="M1606" s="17"/>
      <c r="N1606" s="17"/>
      <c r="O1606" s="19"/>
      <c r="P1606" s="629">
        <f>+H1602</f>
        <v>8.0299999999999994</v>
      </c>
      <c r="Q1606" s="17"/>
      <c r="R1606" s="412"/>
      <c r="S1606" s="625"/>
      <c r="T1606" s="20"/>
      <c r="U1606" s="20"/>
      <c r="V1606" s="430"/>
      <c r="W1606" s="14"/>
      <c r="X1606" s="14" t="str">
        <f t="shared" ref="X1606:X1608" si="492">IF(S1606="","",1)</f>
        <v/>
      </c>
      <c r="Y1606" s="14" t="str">
        <f t="shared" ref="Y1606:Y1608" si="493">IFERROR(IF(COUNT(T1606:V1606)=1,PRODUCT(T1606:V1606)*X1606,""),"")</f>
        <v/>
      </c>
      <c r="Z1606" s="14" t="str">
        <f t="shared" ref="Z1606:Z1608" si="494">IFERROR(IF(COUNT(T1606:V1606)=2,PRODUCT(T1606:V1606)*X1606,""),"")</f>
        <v/>
      </c>
      <c r="AA1606" s="15" t="str">
        <f t="shared" ref="AA1606:AA1627" si="495">IFERROR(IF(COUNT(T1606:V1606)=3,PRODUCT(T1606:V1606)*X1606,""),"")</f>
        <v/>
      </c>
    </row>
    <row r="1607" spans="2:27" ht="18" hidden="1" x14ac:dyDescent="0.25">
      <c r="B1607" s="16"/>
      <c r="C1607" s="17"/>
      <c r="D1607" s="17"/>
      <c r="E1607" s="17"/>
      <c r="F1607" s="18"/>
      <c r="G1607" s="18"/>
      <c r="H1607" s="18"/>
      <c r="I1607" s="18"/>
      <c r="J1607" s="18"/>
      <c r="K1607" s="18"/>
      <c r="L1607" s="17"/>
      <c r="M1607" s="17"/>
      <c r="N1607" s="17"/>
      <c r="O1607" s="19"/>
      <c r="P1607" s="629">
        <f>+H1602</f>
        <v>8.0299999999999994</v>
      </c>
      <c r="Q1607" s="17"/>
      <c r="R1607" s="412"/>
      <c r="S1607" s="625"/>
      <c r="T1607" s="20"/>
      <c r="U1607" s="20"/>
      <c r="V1607" s="430"/>
      <c r="W1607" s="14"/>
      <c r="X1607" s="14" t="str">
        <f t="shared" si="492"/>
        <v/>
      </c>
      <c r="Y1607" s="14" t="str">
        <f t="shared" si="493"/>
        <v/>
      </c>
      <c r="Z1607" s="14" t="str">
        <f t="shared" si="494"/>
        <v/>
      </c>
      <c r="AA1607" s="15" t="str">
        <f t="shared" si="495"/>
        <v/>
      </c>
    </row>
    <row r="1608" spans="2:27" ht="18" hidden="1" x14ac:dyDescent="0.25">
      <c r="B1608" s="16"/>
      <c r="C1608" s="17"/>
      <c r="D1608" s="17"/>
      <c r="E1608" s="17"/>
      <c r="F1608" s="18"/>
      <c r="G1608" s="18"/>
      <c r="H1608" s="18"/>
      <c r="I1608" s="18"/>
      <c r="J1608" s="18"/>
      <c r="K1608" s="18"/>
      <c r="L1608" s="17"/>
      <c r="M1608" s="17"/>
      <c r="N1608" s="17"/>
      <c r="O1608" s="19"/>
      <c r="P1608" s="629">
        <f>+H1602</f>
        <v>8.0299999999999994</v>
      </c>
      <c r="Q1608" s="17"/>
      <c r="R1608" s="412"/>
      <c r="S1608" s="626"/>
      <c r="T1608" s="20"/>
      <c r="U1608" s="20"/>
      <c r="V1608" s="430"/>
      <c r="W1608" s="14" t="str">
        <f t="shared" ref="W1608" si="496">IF(COUNT(T1608:V1608)=1,"m",IF(COUNT(T1608:V1608)=2,"m2",IF(COUNT(T1608:V1608)=3,"m3","")))</f>
        <v/>
      </c>
      <c r="X1608" s="14" t="str">
        <f t="shared" si="492"/>
        <v/>
      </c>
      <c r="Y1608" s="14" t="str">
        <f t="shared" si="493"/>
        <v/>
      </c>
      <c r="Z1608" s="14" t="str">
        <f t="shared" si="494"/>
        <v/>
      </c>
      <c r="AA1608" s="15" t="str">
        <f t="shared" si="495"/>
        <v/>
      </c>
    </row>
    <row r="1609" spans="2:27" ht="18" hidden="1" x14ac:dyDescent="0.25">
      <c r="B1609" s="16"/>
      <c r="D1609" s="17"/>
      <c r="E1609" s="17"/>
      <c r="F1609" s="18"/>
      <c r="G1609" s="18"/>
      <c r="H1609" s="18"/>
      <c r="J1609" s="18"/>
      <c r="K1609" s="18"/>
      <c r="L1609" s="17"/>
      <c r="M1609" s="17"/>
      <c r="N1609" s="17"/>
      <c r="O1609" s="19"/>
      <c r="P1609" s="629">
        <f>+H1602</f>
        <v>8.0299999999999994</v>
      </c>
      <c r="Q1609" s="17"/>
      <c r="R1609" s="412"/>
      <c r="S1609" s="625"/>
      <c r="T1609" s="20"/>
      <c r="U1609" s="20"/>
      <c r="V1609" s="430"/>
      <c r="W1609" s="14"/>
      <c r="X1609" s="14"/>
      <c r="Y1609" s="14"/>
      <c r="Z1609" s="14"/>
      <c r="AA1609" s="15" t="str">
        <f t="shared" si="495"/>
        <v/>
      </c>
    </row>
    <row r="1610" spans="2:27" ht="18" hidden="1" x14ac:dyDescent="0.25">
      <c r="B1610" s="22"/>
      <c r="C1610" s="17"/>
      <c r="D1610" s="18"/>
      <c r="E1610" s="17"/>
      <c r="F1610" s="18"/>
      <c r="G1610" s="18"/>
      <c r="H1610" s="18"/>
      <c r="I1610" s="18"/>
      <c r="J1610" s="18"/>
      <c r="K1610" s="18"/>
      <c r="L1610" s="17"/>
      <c r="M1610" s="17"/>
      <c r="N1610" s="17"/>
      <c r="O1610" s="19"/>
      <c r="P1610" s="629">
        <f>+H1602</f>
        <v>8.0299999999999994</v>
      </c>
      <c r="Q1610" s="17"/>
      <c r="R1610" s="412" t="s">
        <v>361</v>
      </c>
      <c r="S1610" s="625"/>
      <c r="T1610" s="20"/>
      <c r="U1610" s="20"/>
      <c r="V1610" s="430"/>
      <c r="W1610" s="14" t="s">
        <v>20</v>
      </c>
      <c r="X1610" s="14" t="str">
        <f t="shared" ref="X1610:X1616" si="497">IF(S1610="","",1)</f>
        <v/>
      </c>
      <c r="Y1610" s="14" t="str">
        <f t="shared" ref="Y1610:Y1616" si="498">IFERROR(IF(COUNT(T1610:V1610)=1,PRODUCT(T1610:V1610)*X1610,""),"")</f>
        <v/>
      </c>
      <c r="Z1610" s="14" t="str">
        <f t="shared" ref="Z1610:Z1616" si="499">IFERROR(IF(COUNT(T1610:V1610)=2,PRODUCT(T1610:V1610)*X1610,""),"")</f>
        <v/>
      </c>
      <c r="AA1610" s="15" t="str">
        <f t="shared" si="495"/>
        <v/>
      </c>
    </row>
    <row r="1611" spans="2:27" ht="18" hidden="1" x14ac:dyDescent="0.25">
      <c r="B1611" s="16"/>
      <c r="C1611" s="17"/>
      <c r="D1611" s="17"/>
      <c r="E1611" s="17"/>
      <c r="F1611" s="18"/>
      <c r="G1611" s="18"/>
      <c r="H1611" s="18"/>
      <c r="I1611" s="18"/>
      <c r="J1611" s="18"/>
      <c r="K1611" s="18"/>
      <c r="L1611" s="17"/>
      <c r="M1611" s="17"/>
      <c r="N1611" s="17"/>
      <c r="O1611" s="19"/>
      <c r="P1611" s="629">
        <f>+H1602</f>
        <v>8.0299999999999994</v>
      </c>
      <c r="Q1611" s="17"/>
      <c r="R1611" s="412"/>
      <c r="S1611" s="628"/>
      <c r="T1611" s="20"/>
      <c r="U1611" s="20"/>
      <c r="V1611" s="430"/>
      <c r="W1611" s="14"/>
      <c r="X1611" s="14" t="str">
        <f t="shared" si="497"/>
        <v/>
      </c>
      <c r="Y1611" s="14" t="str">
        <f t="shared" si="498"/>
        <v/>
      </c>
      <c r="Z1611" s="14" t="str">
        <f t="shared" si="499"/>
        <v/>
      </c>
      <c r="AA1611" s="15" t="str">
        <f t="shared" si="495"/>
        <v/>
      </c>
    </row>
    <row r="1612" spans="2:27" ht="18" hidden="1" x14ac:dyDescent="0.25">
      <c r="B1612" s="16"/>
      <c r="C1612" s="17"/>
      <c r="D1612" s="17"/>
      <c r="E1612" s="17"/>
      <c r="F1612" s="17"/>
      <c r="G1612" s="17"/>
      <c r="H1612" s="17"/>
      <c r="I1612" s="17"/>
      <c r="J1612" s="17"/>
      <c r="K1612" s="17"/>
      <c r="L1612" s="17"/>
      <c r="M1612" s="17"/>
      <c r="N1612" s="17"/>
      <c r="O1612" s="19"/>
      <c r="P1612" s="629">
        <f>+H1602</f>
        <v>8.0299999999999994</v>
      </c>
      <c r="Q1612" s="17"/>
      <c r="R1612" s="412"/>
      <c r="S1612" s="626"/>
      <c r="T1612" s="20"/>
      <c r="U1612" s="20"/>
      <c r="V1612" s="430"/>
      <c r="W1612" s="14" t="str">
        <f t="shared" ref="W1612:W1616" si="500">IF(COUNT(T1612:V1612)=1,"m",IF(COUNT(T1612:V1612)=2,"m2",IF(COUNT(T1612:V1612)=3,"m3","")))</f>
        <v/>
      </c>
      <c r="X1612" s="14" t="str">
        <f t="shared" si="497"/>
        <v/>
      </c>
      <c r="Y1612" s="14" t="str">
        <f t="shared" si="498"/>
        <v/>
      </c>
      <c r="Z1612" s="14" t="str">
        <f t="shared" si="499"/>
        <v/>
      </c>
      <c r="AA1612" s="15" t="str">
        <f t="shared" si="495"/>
        <v/>
      </c>
    </row>
    <row r="1613" spans="2:27" ht="18" hidden="1" x14ac:dyDescent="0.25">
      <c r="B1613" s="16"/>
      <c r="C1613" s="18"/>
      <c r="D1613" s="17"/>
      <c r="E1613" s="17"/>
      <c r="F1613" s="17"/>
      <c r="G1613" s="17"/>
      <c r="H1613" s="17"/>
      <c r="I1613" s="17"/>
      <c r="J1613" s="17"/>
      <c r="K1613" s="17"/>
      <c r="L1613" s="17"/>
      <c r="M1613" s="17"/>
      <c r="N1613" s="17"/>
      <c r="O1613" s="19"/>
      <c r="P1613" s="629">
        <f>+H1602</f>
        <v>8.0299999999999994</v>
      </c>
      <c r="Q1613" s="17"/>
      <c r="R1613" s="412"/>
      <c r="S1613" s="625"/>
      <c r="T1613" s="20"/>
      <c r="U1613" s="20"/>
      <c r="V1613" s="430"/>
      <c r="W1613" s="14" t="str">
        <f t="shared" si="500"/>
        <v/>
      </c>
      <c r="X1613" s="14" t="str">
        <f t="shared" si="497"/>
        <v/>
      </c>
      <c r="Y1613" s="14" t="str">
        <f t="shared" si="498"/>
        <v/>
      </c>
      <c r="Z1613" s="14" t="str">
        <f t="shared" si="499"/>
        <v/>
      </c>
      <c r="AA1613" s="15" t="str">
        <f t="shared" si="495"/>
        <v/>
      </c>
    </row>
    <row r="1614" spans="2:27" ht="18" hidden="1" x14ac:dyDescent="0.25">
      <c r="B1614" s="16"/>
      <c r="C1614" s="17"/>
      <c r="D1614" s="17"/>
      <c r="E1614" s="17"/>
      <c r="F1614" s="17"/>
      <c r="G1614" s="17"/>
      <c r="H1614" s="17"/>
      <c r="I1614" s="17"/>
      <c r="J1614" s="17"/>
      <c r="K1614" s="17"/>
      <c r="L1614" s="17"/>
      <c r="M1614" s="17"/>
      <c r="N1614" s="17"/>
      <c r="O1614" s="19"/>
      <c r="P1614" s="629">
        <f>+H1602</f>
        <v>8.0299999999999994</v>
      </c>
      <c r="Q1614" s="17"/>
      <c r="R1614" s="412"/>
      <c r="S1614" s="625"/>
      <c r="T1614" s="20"/>
      <c r="U1614" s="20"/>
      <c r="V1614" s="430"/>
      <c r="W1614" s="14" t="str">
        <f t="shared" si="500"/>
        <v/>
      </c>
      <c r="X1614" s="14" t="str">
        <f t="shared" si="497"/>
        <v/>
      </c>
      <c r="Y1614" s="14" t="str">
        <f t="shared" si="498"/>
        <v/>
      </c>
      <c r="Z1614" s="14" t="str">
        <f t="shared" si="499"/>
        <v/>
      </c>
      <c r="AA1614" s="15" t="str">
        <f t="shared" si="495"/>
        <v/>
      </c>
    </row>
    <row r="1615" spans="2:27" ht="18" hidden="1" x14ac:dyDescent="0.25">
      <c r="B1615" s="16"/>
      <c r="C1615" s="17"/>
      <c r="D1615" s="17"/>
      <c r="E1615" s="18"/>
      <c r="F1615" s="17"/>
      <c r="G1615" s="17"/>
      <c r="H1615" s="17"/>
      <c r="I1615" s="17"/>
      <c r="J1615" s="17"/>
      <c r="K1615" s="17"/>
      <c r="L1615" s="17"/>
      <c r="M1615" s="17"/>
      <c r="N1615" s="17"/>
      <c r="O1615" s="19"/>
      <c r="P1615" s="629">
        <f>+H1602</f>
        <v>8.0299999999999994</v>
      </c>
      <c r="Q1615" s="17"/>
      <c r="R1615" s="412"/>
      <c r="S1615" s="625"/>
      <c r="T1615" s="20"/>
      <c r="U1615" s="20"/>
      <c r="V1615" s="430"/>
      <c r="W1615" s="14" t="str">
        <f t="shared" si="500"/>
        <v/>
      </c>
      <c r="X1615" s="14" t="str">
        <f t="shared" si="497"/>
        <v/>
      </c>
      <c r="Y1615" s="14" t="str">
        <f t="shared" si="498"/>
        <v/>
      </c>
      <c r="Z1615" s="14" t="str">
        <f t="shared" si="499"/>
        <v/>
      </c>
      <c r="AA1615" s="15" t="str">
        <f t="shared" si="495"/>
        <v/>
      </c>
    </row>
    <row r="1616" spans="2:27" ht="18" hidden="1" x14ac:dyDescent="0.25">
      <c r="B1616" s="16"/>
      <c r="C1616" s="18"/>
      <c r="D1616" s="18"/>
      <c r="E1616" s="18"/>
      <c r="F1616" s="18"/>
      <c r="G1616" s="18"/>
      <c r="H1616" s="18"/>
      <c r="I1616" s="18"/>
      <c r="J1616" s="18"/>
      <c r="K1616" s="18"/>
      <c r="L1616" s="18"/>
      <c r="M1616" s="18"/>
      <c r="N1616" s="18"/>
      <c r="O1616" s="19"/>
      <c r="P1616" s="629">
        <f>+H1602</f>
        <v>8.0299999999999994</v>
      </c>
      <c r="Q1616" s="17"/>
      <c r="R1616" s="412"/>
      <c r="S1616" s="625"/>
      <c r="T1616" s="20"/>
      <c r="U1616" s="20"/>
      <c r="V1616" s="430"/>
      <c r="W1616" s="14" t="str">
        <f t="shared" si="500"/>
        <v/>
      </c>
      <c r="X1616" s="14" t="str">
        <f t="shared" si="497"/>
        <v/>
      </c>
      <c r="Y1616" s="14" t="str">
        <f t="shared" si="498"/>
        <v/>
      </c>
      <c r="Z1616" s="14" t="str">
        <f t="shared" si="499"/>
        <v/>
      </c>
      <c r="AA1616" s="15" t="str">
        <f t="shared" si="495"/>
        <v/>
      </c>
    </row>
    <row r="1617" spans="2:27" ht="18" hidden="1" x14ac:dyDescent="0.25">
      <c r="B1617" s="16"/>
      <c r="C1617" s="17"/>
      <c r="D1617" s="24"/>
      <c r="E1617" s="17"/>
      <c r="F1617" s="17"/>
      <c r="G1617" s="17"/>
      <c r="H1617" s="17"/>
      <c r="I1617" s="17"/>
      <c r="J1617" s="18"/>
      <c r="K1617" s="17"/>
      <c r="L1617" s="17"/>
      <c r="M1617" s="17"/>
      <c r="N1617" s="17"/>
      <c r="O1617" s="19"/>
      <c r="P1617" s="629">
        <f>+H1602</f>
        <v>8.0299999999999994</v>
      </c>
      <c r="Q1617" s="17"/>
      <c r="R1617" s="412"/>
      <c r="S1617" s="625"/>
      <c r="T1617" s="20"/>
      <c r="U1617" s="20"/>
      <c r="V1617" s="430"/>
      <c r="W1617" s="14"/>
      <c r="X1617" s="14"/>
      <c r="Y1617" s="14"/>
      <c r="Z1617" s="14"/>
      <c r="AA1617" s="15" t="str">
        <f t="shared" si="495"/>
        <v/>
      </c>
    </row>
    <row r="1618" spans="2:27" ht="18" hidden="1" x14ac:dyDescent="0.25">
      <c r="B1618" s="16"/>
      <c r="C1618" s="18"/>
      <c r="D1618" s="17"/>
      <c r="E1618" s="17"/>
      <c r="F1618" s="17"/>
      <c r="G1618" s="17"/>
      <c r="H1618" s="18"/>
      <c r="I1618" s="18"/>
      <c r="J1618" s="17"/>
      <c r="K1618" s="18"/>
      <c r="L1618" s="17"/>
      <c r="M1618" s="17"/>
      <c r="N1618" s="17"/>
      <c r="O1618" s="19"/>
      <c r="P1618" s="629">
        <f>+H1602</f>
        <v>8.0299999999999994</v>
      </c>
      <c r="Q1618" s="17"/>
      <c r="R1618" s="412" t="s">
        <v>362</v>
      </c>
      <c r="S1618" s="625"/>
      <c r="T1618" s="20"/>
      <c r="U1618" s="20"/>
      <c r="V1618" s="430"/>
      <c r="W1618" s="14" t="s">
        <v>20</v>
      </c>
      <c r="X1618" s="14" t="str">
        <f t="shared" ref="X1618:X1627" si="501">IF(S1618="","",1)</f>
        <v/>
      </c>
      <c r="Y1618" s="14" t="str">
        <f t="shared" ref="Y1618:Y1627" si="502">IFERROR(IF(COUNT(T1618:V1618)=1,PRODUCT(T1618:V1618)*X1618,""),"")</f>
        <v/>
      </c>
      <c r="Z1618" s="14" t="str">
        <f t="shared" ref="Z1618:Z1627" si="503">IFERROR(IF(COUNT(T1618:V1618)=2,PRODUCT(T1618:V1618)*X1618,""),"")</f>
        <v/>
      </c>
      <c r="AA1618" s="15" t="str">
        <f t="shared" si="495"/>
        <v/>
      </c>
    </row>
    <row r="1619" spans="2:27" ht="18" hidden="1" x14ac:dyDescent="0.25">
      <c r="B1619" s="16"/>
      <c r="C1619" s="17"/>
      <c r="D1619" s="17"/>
      <c r="E1619" s="17"/>
      <c r="F1619" s="17"/>
      <c r="G1619" s="17"/>
      <c r="H1619" s="17"/>
      <c r="I1619" s="17"/>
      <c r="J1619" s="17"/>
      <c r="K1619" s="17"/>
      <c r="L1619" s="17"/>
      <c r="M1619" s="17"/>
      <c r="N1619" s="17"/>
      <c r="O1619" s="19"/>
      <c r="P1619" s="629">
        <f>+H1602</f>
        <v>8.0299999999999994</v>
      </c>
      <c r="Q1619" s="17"/>
      <c r="R1619" s="412"/>
      <c r="S1619" s="628"/>
      <c r="T1619" s="20"/>
      <c r="U1619" s="20"/>
      <c r="V1619" s="430"/>
      <c r="W1619" s="14" t="str">
        <f t="shared" ref="W1619:W1627" si="504">IF(COUNT(T1619:V1619)=1,"m",IF(COUNT(T1619:V1619)=2,"m2",IF(COUNT(T1619:V1619)=3,"m3","")))</f>
        <v/>
      </c>
      <c r="X1619" s="14" t="str">
        <f t="shared" si="501"/>
        <v/>
      </c>
      <c r="Y1619" s="14" t="str">
        <f t="shared" si="502"/>
        <v/>
      </c>
      <c r="Z1619" s="14" t="str">
        <f t="shared" si="503"/>
        <v/>
      </c>
      <c r="AA1619" s="15" t="str">
        <f t="shared" si="495"/>
        <v/>
      </c>
    </row>
    <row r="1620" spans="2:27" ht="18" hidden="1" x14ac:dyDescent="0.25">
      <c r="B1620" s="16"/>
      <c r="C1620" s="17"/>
      <c r="D1620" s="17"/>
      <c r="E1620" s="17"/>
      <c r="F1620" s="17"/>
      <c r="G1620" s="17"/>
      <c r="H1620" s="17"/>
      <c r="I1620" s="17"/>
      <c r="J1620" s="17"/>
      <c r="K1620" s="17"/>
      <c r="L1620" s="17"/>
      <c r="M1620" s="17"/>
      <c r="N1620" s="17"/>
      <c r="O1620" s="19"/>
      <c r="P1620" s="629">
        <f>+H1602</f>
        <v>8.0299999999999994</v>
      </c>
      <c r="Q1620" s="17"/>
      <c r="R1620" s="412"/>
      <c r="S1620" s="626"/>
      <c r="T1620" s="20"/>
      <c r="U1620" s="20"/>
      <c r="V1620" s="430"/>
      <c r="W1620" s="14" t="str">
        <f t="shared" si="504"/>
        <v/>
      </c>
      <c r="X1620" s="14" t="str">
        <f t="shared" si="501"/>
        <v/>
      </c>
      <c r="Y1620" s="14" t="str">
        <f t="shared" si="502"/>
        <v/>
      </c>
      <c r="Z1620" s="14" t="str">
        <f t="shared" si="503"/>
        <v/>
      </c>
      <c r="AA1620" s="15" t="str">
        <f t="shared" si="495"/>
        <v/>
      </c>
    </row>
    <row r="1621" spans="2:27" ht="18" hidden="1" x14ac:dyDescent="0.25">
      <c r="B1621" s="16"/>
      <c r="D1621" s="17"/>
      <c r="E1621" s="17"/>
      <c r="F1621" s="17"/>
      <c r="G1621" s="17"/>
      <c r="H1621" s="17"/>
      <c r="I1621" s="17"/>
      <c r="J1621" s="17"/>
      <c r="K1621" s="17"/>
      <c r="L1621" s="17"/>
      <c r="M1621" s="17"/>
      <c r="N1621" s="17"/>
      <c r="O1621" s="19"/>
      <c r="P1621" s="629">
        <f>+H1602</f>
        <v>8.0299999999999994</v>
      </c>
      <c r="Q1621" s="17"/>
      <c r="R1621" s="412"/>
      <c r="S1621" s="626"/>
      <c r="T1621" s="20"/>
      <c r="U1621" s="20"/>
      <c r="V1621" s="20"/>
      <c r="W1621" s="14" t="str">
        <f t="shared" si="504"/>
        <v/>
      </c>
      <c r="X1621" s="14" t="str">
        <f t="shared" si="501"/>
        <v/>
      </c>
      <c r="Y1621" s="14" t="str">
        <f t="shared" si="502"/>
        <v/>
      </c>
      <c r="Z1621" s="14" t="str">
        <f t="shared" si="503"/>
        <v/>
      </c>
      <c r="AA1621" s="15" t="str">
        <f t="shared" si="495"/>
        <v/>
      </c>
    </row>
    <row r="1622" spans="2:27" ht="18" hidden="1" x14ac:dyDescent="0.25">
      <c r="B1622" s="16"/>
      <c r="C1622" s="17"/>
      <c r="D1622" s="17"/>
      <c r="E1622" s="17"/>
      <c r="F1622" s="17"/>
      <c r="G1622" s="17"/>
      <c r="H1622" s="17"/>
      <c r="I1622" s="17"/>
      <c r="J1622" s="17"/>
      <c r="K1622" s="17"/>
      <c r="L1622" s="17"/>
      <c r="M1622" s="17"/>
      <c r="N1622" s="17"/>
      <c r="O1622" s="19"/>
      <c r="P1622" s="629">
        <f>+H1602</f>
        <v>8.0299999999999994</v>
      </c>
      <c r="Q1622" s="17"/>
      <c r="R1622" s="412"/>
      <c r="S1622" s="626"/>
      <c r="T1622" s="20"/>
      <c r="U1622" s="20"/>
      <c r="V1622" s="430"/>
      <c r="W1622" s="14" t="str">
        <f t="shared" si="504"/>
        <v/>
      </c>
      <c r="X1622" s="14" t="str">
        <f t="shared" si="501"/>
        <v/>
      </c>
      <c r="Y1622" s="14" t="str">
        <f t="shared" si="502"/>
        <v/>
      </c>
      <c r="Z1622" s="14" t="str">
        <f t="shared" si="503"/>
        <v/>
      </c>
      <c r="AA1622" s="15" t="str">
        <f t="shared" si="495"/>
        <v/>
      </c>
    </row>
    <row r="1623" spans="2:27" ht="18" hidden="1" x14ac:dyDescent="0.25">
      <c r="B1623" s="16"/>
      <c r="C1623" s="17"/>
      <c r="D1623" s="17"/>
      <c r="E1623" s="17"/>
      <c r="F1623" s="17"/>
      <c r="G1623" s="17"/>
      <c r="H1623" s="17"/>
      <c r="I1623" s="17"/>
      <c r="J1623" s="17"/>
      <c r="K1623" s="17"/>
      <c r="L1623" s="17"/>
      <c r="M1623" s="17"/>
      <c r="N1623" s="17"/>
      <c r="O1623" s="19"/>
      <c r="P1623" s="629">
        <f>+H1602</f>
        <v>8.0299999999999994</v>
      </c>
      <c r="Q1623" s="17"/>
      <c r="R1623" s="412"/>
      <c r="S1623" s="626"/>
      <c r="T1623" s="20"/>
      <c r="U1623" s="20"/>
      <c r="V1623" s="430"/>
      <c r="W1623" s="14" t="str">
        <f t="shared" si="504"/>
        <v/>
      </c>
      <c r="X1623" s="14" t="str">
        <f t="shared" si="501"/>
        <v/>
      </c>
      <c r="Y1623" s="14" t="str">
        <f t="shared" si="502"/>
        <v/>
      </c>
      <c r="Z1623" s="14" t="str">
        <f t="shared" si="503"/>
        <v/>
      </c>
      <c r="AA1623" s="15" t="str">
        <f t="shared" si="495"/>
        <v/>
      </c>
    </row>
    <row r="1624" spans="2:27" ht="18" hidden="1" x14ac:dyDescent="0.25">
      <c r="B1624" s="16"/>
      <c r="C1624" s="17"/>
      <c r="D1624" s="17"/>
      <c r="E1624" s="17"/>
      <c r="F1624" s="17"/>
      <c r="G1624" s="17"/>
      <c r="H1624" s="17"/>
      <c r="I1624" s="17"/>
      <c r="J1624" s="17"/>
      <c r="K1624" s="17"/>
      <c r="L1624" s="17"/>
      <c r="M1624" s="17"/>
      <c r="N1624" s="17"/>
      <c r="O1624" s="19"/>
      <c r="P1624" s="629">
        <f>+H1602</f>
        <v>8.0299999999999994</v>
      </c>
      <c r="Q1624" s="17"/>
      <c r="R1624" s="21"/>
      <c r="S1624" s="626"/>
      <c r="T1624" s="20"/>
      <c r="U1624" s="20"/>
      <c r="V1624" s="430"/>
      <c r="W1624" s="14" t="str">
        <f t="shared" si="504"/>
        <v/>
      </c>
      <c r="X1624" s="14" t="str">
        <f t="shared" si="501"/>
        <v/>
      </c>
      <c r="Y1624" s="14" t="str">
        <f t="shared" si="502"/>
        <v/>
      </c>
      <c r="Z1624" s="14" t="str">
        <f t="shared" si="503"/>
        <v/>
      </c>
      <c r="AA1624" s="15" t="str">
        <f t="shared" si="495"/>
        <v/>
      </c>
    </row>
    <row r="1625" spans="2:27" ht="18" hidden="1" x14ac:dyDescent="0.25">
      <c r="B1625" s="16"/>
      <c r="C1625" s="17"/>
      <c r="D1625" s="17"/>
      <c r="E1625" s="17"/>
      <c r="F1625" s="17"/>
      <c r="G1625" s="17"/>
      <c r="H1625" s="17"/>
      <c r="I1625" s="17"/>
      <c r="J1625" s="17"/>
      <c r="K1625" s="17"/>
      <c r="L1625" s="17"/>
      <c r="M1625" s="17"/>
      <c r="N1625" s="17"/>
      <c r="O1625" s="19"/>
      <c r="P1625" s="629">
        <f>+H1602</f>
        <v>8.0299999999999994</v>
      </c>
      <c r="Q1625" s="17"/>
      <c r="R1625" s="26"/>
      <c r="S1625" s="626"/>
      <c r="T1625" s="20"/>
      <c r="U1625" s="20"/>
      <c r="V1625" s="430"/>
      <c r="W1625" s="14" t="str">
        <f t="shared" si="504"/>
        <v/>
      </c>
      <c r="X1625" s="14" t="str">
        <f t="shared" si="501"/>
        <v/>
      </c>
      <c r="Y1625" s="14" t="str">
        <f t="shared" si="502"/>
        <v/>
      </c>
      <c r="Z1625" s="14" t="str">
        <f t="shared" si="503"/>
        <v/>
      </c>
      <c r="AA1625" s="15" t="str">
        <f t="shared" si="495"/>
        <v/>
      </c>
    </row>
    <row r="1626" spans="2:27" ht="18" hidden="1" x14ac:dyDescent="0.25">
      <c r="B1626" s="16"/>
      <c r="C1626" s="17"/>
      <c r="D1626" s="17"/>
      <c r="E1626" s="17"/>
      <c r="F1626" s="17"/>
      <c r="G1626" s="17"/>
      <c r="H1626" s="17"/>
      <c r="I1626" s="17"/>
      <c r="J1626" s="17"/>
      <c r="K1626" s="17"/>
      <c r="L1626" s="17"/>
      <c r="M1626" s="17"/>
      <c r="N1626" s="17"/>
      <c r="O1626" s="19"/>
      <c r="P1626" s="629">
        <f>+H1602</f>
        <v>8.0299999999999994</v>
      </c>
      <c r="Q1626" s="17"/>
      <c r="R1626" s="26"/>
      <c r="S1626" s="626"/>
      <c r="T1626" s="20"/>
      <c r="U1626" s="20"/>
      <c r="V1626" s="430"/>
      <c r="W1626" s="14" t="str">
        <f t="shared" si="504"/>
        <v/>
      </c>
      <c r="X1626" s="14" t="str">
        <f t="shared" si="501"/>
        <v/>
      </c>
      <c r="Y1626" s="14" t="str">
        <f t="shared" si="502"/>
        <v/>
      </c>
      <c r="Z1626" s="14" t="str">
        <f t="shared" si="503"/>
        <v/>
      </c>
      <c r="AA1626" s="15" t="str">
        <f t="shared" si="495"/>
        <v/>
      </c>
    </row>
    <row r="1627" spans="2:27" ht="18.75" hidden="1" thickBot="1" x14ac:dyDescent="0.3">
      <c r="B1627" s="27"/>
      <c r="C1627" s="28"/>
      <c r="D1627" s="29"/>
      <c r="E1627" s="28"/>
      <c r="F1627" s="29"/>
      <c r="G1627" s="29"/>
      <c r="H1627" s="29"/>
      <c r="I1627" s="29"/>
      <c r="J1627" s="29"/>
      <c r="K1627" s="29"/>
      <c r="L1627" s="29"/>
      <c r="M1627" s="29"/>
      <c r="N1627" s="29"/>
      <c r="O1627" s="30"/>
      <c r="P1627" s="629">
        <f>+H1602</f>
        <v>8.0299999999999994</v>
      </c>
      <c r="Q1627" s="17"/>
      <c r="R1627" s="630"/>
      <c r="S1627" s="636"/>
      <c r="T1627" s="33"/>
      <c r="U1627" s="33"/>
      <c r="V1627" s="631"/>
      <c r="W1627" s="34" t="str">
        <f t="shared" si="504"/>
        <v/>
      </c>
      <c r="X1627" s="34" t="str">
        <f t="shared" si="501"/>
        <v/>
      </c>
      <c r="Y1627" s="14" t="str">
        <f t="shared" si="502"/>
        <v/>
      </c>
      <c r="Z1627" s="14" t="str">
        <f t="shared" si="503"/>
        <v/>
      </c>
      <c r="AA1627" s="15" t="str">
        <f t="shared" si="495"/>
        <v/>
      </c>
    </row>
    <row r="1628" spans="2:27" ht="18.75" hidden="1" thickBot="1" x14ac:dyDescent="0.3">
      <c r="B1628" s="786"/>
      <c r="C1628" s="787"/>
      <c r="D1628" s="787"/>
      <c r="E1628" s="787"/>
      <c r="F1628" s="787"/>
      <c r="G1628" s="787"/>
      <c r="H1628" s="787"/>
      <c r="I1628" s="787"/>
      <c r="J1628" s="787"/>
      <c r="K1628" s="787"/>
      <c r="L1628" s="787"/>
      <c r="M1628" s="787"/>
      <c r="N1628" s="787"/>
      <c r="O1628" s="787"/>
      <c r="P1628" s="428"/>
      <c r="Q1628" s="629">
        <f>+H1602</f>
        <v>8.0299999999999994</v>
      </c>
      <c r="R1628" s="788" t="s">
        <v>58</v>
      </c>
      <c r="S1628" s="1023"/>
      <c r="T1628" s="787"/>
      <c r="U1628" s="789" t="s">
        <v>53</v>
      </c>
      <c r="V1628" s="790"/>
      <c r="W1628" s="790"/>
      <c r="X1628" s="791"/>
      <c r="Y1628" s="36"/>
      <c r="Z1628" s="37"/>
      <c r="AA1628" s="38">
        <f>SUM(X1605:X1627)</f>
        <v>0</v>
      </c>
    </row>
    <row r="1629" spans="2:27" ht="17.25" hidden="1" thickBot="1" x14ac:dyDescent="0.3">
      <c r="B1629" s="792" t="s">
        <v>59</v>
      </c>
      <c r="C1629" s="793"/>
      <c r="D1629" s="793"/>
      <c r="E1629" s="793"/>
      <c r="F1629" s="793"/>
      <c r="G1629" s="793"/>
      <c r="H1629" s="793"/>
      <c r="I1629" s="794"/>
      <c r="J1629" s="792" t="s">
        <v>60</v>
      </c>
      <c r="K1629" s="793"/>
      <c r="L1629" s="793"/>
      <c r="M1629" s="793"/>
      <c r="N1629" s="793"/>
      <c r="O1629" s="793"/>
      <c r="P1629" s="793"/>
      <c r="Q1629" s="793"/>
      <c r="R1629" s="794"/>
      <c r="S1629" s="634"/>
      <c r="T1629" s="39"/>
      <c r="U1629" s="40"/>
      <c r="V1629" s="40"/>
      <c r="W1629" s="40"/>
      <c r="X1629" s="40"/>
      <c r="Y1629" s="40"/>
      <c r="Z1629" s="40"/>
      <c r="AA1629" s="41"/>
    </row>
    <row r="1630" spans="2:27" ht="21" hidden="1" thickBot="1" x14ac:dyDescent="0.3">
      <c r="B1630" s="795"/>
      <c r="C1630" s="787"/>
      <c r="D1630" s="787"/>
      <c r="E1630" s="787"/>
      <c r="F1630" s="787"/>
      <c r="G1630" s="787"/>
      <c r="H1630" s="787"/>
      <c r="I1630" s="796"/>
      <c r="J1630" s="795"/>
      <c r="K1630" s="787"/>
      <c r="L1630" s="787"/>
      <c r="M1630" s="787"/>
      <c r="N1630" s="787"/>
      <c r="O1630" s="787"/>
      <c r="P1630" s="787"/>
      <c r="Q1630" s="787"/>
      <c r="R1630" s="796"/>
      <c r="S1630" s="635"/>
      <c r="T1630" s="797" t="s">
        <v>61</v>
      </c>
      <c r="U1630" s="798"/>
      <c r="V1630" s="798"/>
      <c r="W1630" s="798"/>
      <c r="X1630" s="798"/>
      <c r="Y1630" s="798"/>
      <c r="Z1630" s="799"/>
      <c r="AA1630" s="42">
        <f>AA1628</f>
        <v>0</v>
      </c>
    </row>
    <row r="1631" spans="2:27" hidden="1" x14ac:dyDescent="0.25"/>
    <row r="1632" spans="2:27" ht="15.75" hidden="1" thickBot="1" x14ac:dyDescent="0.3"/>
    <row r="1633" spans="2:27" hidden="1" x14ac:dyDescent="0.25">
      <c r="B1633" s="800" t="e" vm="7">
        <v>#VALUE!</v>
      </c>
      <c r="C1633" s="793"/>
      <c r="D1633" s="793"/>
      <c r="E1633" s="793"/>
      <c r="F1633" s="793"/>
      <c r="G1633" s="803" t="s">
        <v>42</v>
      </c>
      <c r="H1633" s="793"/>
      <c r="I1633" s="793"/>
      <c r="J1633" s="793"/>
      <c r="K1633" s="793"/>
      <c r="L1633" s="793"/>
      <c r="M1633" s="793"/>
      <c r="N1633" s="793"/>
      <c r="O1633" s="793"/>
      <c r="P1633" s="793"/>
      <c r="Q1633" s="793"/>
      <c r="R1633" s="793"/>
      <c r="S1633" s="793"/>
      <c r="T1633" s="793"/>
      <c r="U1633" s="804" t="s">
        <v>1</v>
      </c>
      <c r="V1633" s="805"/>
      <c r="W1633" s="805"/>
      <c r="X1633" s="806"/>
      <c r="Y1633" s="807" t="s">
        <v>43</v>
      </c>
      <c r="Z1633" s="805"/>
      <c r="AA1633" s="808"/>
    </row>
    <row r="1634" spans="2:27" hidden="1" x14ac:dyDescent="0.25">
      <c r="B1634" s="801"/>
      <c r="C1634" s="802"/>
      <c r="D1634" s="802"/>
      <c r="E1634" s="802"/>
      <c r="F1634" s="802"/>
      <c r="G1634" s="801"/>
      <c r="H1634" s="802"/>
      <c r="I1634" s="802"/>
      <c r="J1634" s="802"/>
      <c r="K1634" s="802"/>
      <c r="L1634" s="802"/>
      <c r="M1634" s="802"/>
      <c r="N1634" s="802"/>
      <c r="O1634" s="802"/>
      <c r="P1634" s="802"/>
      <c r="Q1634" s="802"/>
      <c r="R1634" s="802"/>
      <c r="S1634" s="802"/>
      <c r="T1634" s="802"/>
      <c r="U1634" s="809" t="s">
        <v>3</v>
      </c>
      <c r="V1634" s="810"/>
      <c r="W1634" s="810"/>
      <c r="X1634" s="811"/>
      <c r="Y1634" s="812">
        <v>1</v>
      </c>
      <c r="Z1634" s="810"/>
      <c r="AA1634" s="813"/>
    </row>
    <row r="1635" spans="2:27" ht="15.75" hidden="1" thickBot="1" x14ac:dyDescent="0.3">
      <c r="B1635" s="795"/>
      <c r="C1635" s="787"/>
      <c r="D1635" s="787"/>
      <c r="E1635" s="787"/>
      <c r="F1635" s="787"/>
      <c r="G1635" s="795"/>
      <c r="H1635" s="787"/>
      <c r="I1635" s="787"/>
      <c r="J1635" s="787"/>
      <c r="K1635" s="787"/>
      <c r="L1635" s="787"/>
      <c r="M1635" s="787"/>
      <c r="N1635" s="787"/>
      <c r="O1635" s="787"/>
      <c r="P1635" s="787"/>
      <c r="Q1635" s="787"/>
      <c r="R1635" s="787"/>
      <c r="S1635" s="787"/>
      <c r="T1635" s="787"/>
      <c r="U1635" s="814" t="s">
        <v>4</v>
      </c>
      <c r="V1635" s="815"/>
      <c r="W1635" s="815"/>
      <c r="X1635" s="816"/>
      <c r="Y1635" s="817">
        <v>44236</v>
      </c>
      <c r="Z1635" s="818"/>
      <c r="AA1635" s="819"/>
    </row>
    <row r="1636" spans="2:27" ht="15" hidden="1" customHeight="1" x14ac:dyDescent="0.25">
      <c r="B1636" s="820" t="s">
        <v>44</v>
      </c>
      <c r="C1636" s="793"/>
      <c r="D1636" s="793"/>
      <c r="E1636" s="793"/>
      <c r="F1636" s="794"/>
      <c r="G1636"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636" s="822"/>
      <c r="I1636" s="822"/>
      <c r="J1636" s="822"/>
      <c r="K1636" s="822"/>
      <c r="L1636" s="822"/>
      <c r="M1636" s="822"/>
      <c r="N1636" s="822"/>
      <c r="O1636" s="822"/>
      <c r="P1636" s="822"/>
      <c r="Q1636" s="822"/>
      <c r="R1636" s="822"/>
      <c r="S1636" s="822"/>
      <c r="T1636" s="822"/>
      <c r="U1636" s="822"/>
      <c r="V1636" s="822"/>
      <c r="W1636" s="822"/>
      <c r="X1636" s="822"/>
      <c r="Y1636" s="822"/>
      <c r="Z1636" s="822"/>
      <c r="AA1636" s="823"/>
    </row>
    <row r="1637" spans="2:27" ht="15.75" hidden="1" customHeight="1" thickBot="1" x14ac:dyDescent="0.3">
      <c r="B1637" s="795"/>
      <c r="C1637" s="787"/>
      <c r="D1637" s="787"/>
      <c r="E1637" s="787"/>
      <c r="F1637" s="796"/>
      <c r="G1637" s="824"/>
      <c r="H1637" s="825"/>
      <c r="I1637" s="825"/>
      <c r="J1637" s="825"/>
      <c r="K1637" s="825"/>
      <c r="L1637" s="825"/>
      <c r="M1637" s="825"/>
      <c r="N1637" s="825"/>
      <c r="O1637" s="825"/>
      <c r="P1637" s="825"/>
      <c r="Q1637" s="825"/>
      <c r="R1637" s="825"/>
      <c r="S1637" s="825"/>
      <c r="T1637" s="825"/>
      <c r="U1637" s="825"/>
      <c r="V1637" s="825"/>
      <c r="W1637" s="825"/>
      <c r="X1637" s="825"/>
      <c r="Y1637" s="825"/>
      <c r="Z1637" s="825"/>
      <c r="AA1637" s="826"/>
    </row>
    <row r="1638" spans="2:27" ht="18.75" hidden="1" thickBot="1" x14ac:dyDescent="0.3">
      <c r="B1638" s="827" t="s">
        <v>46</v>
      </c>
      <c r="C1638" s="798"/>
      <c r="D1638" s="798"/>
      <c r="E1638" s="798"/>
      <c r="F1638" s="798"/>
      <c r="G1638" s="798"/>
      <c r="H1638" s="822" t="s">
        <v>47</v>
      </c>
      <c r="I1638" s="793"/>
      <c r="J1638" s="828"/>
      <c r="K1638" s="798"/>
      <c r="L1638" s="798"/>
      <c r="M1638" s="798"/>
      <c r="N1638" s="798"/>
      <c r="O1638" s="798"/>
      <c r="P1638" s="622"/>
      <c r="Q1638" s="622"/>
      <c r="R1638" s="828" t="s">
        <v>48</v>
      </c>
      <c r="S1638" s="828"/>
      <c r="T1638" s="798"/>
      <c r="U1638" s="798"/>
      <c r="V1638" s="798"/>
      <c r="W1638" s="798"/>
      <c r="X1638" s="798"/>
      <c r="Y1638" s="798"/>
      <c r="Z1638" s="798"/>
      <c r="AA1638" s="799"/>
    </row>
    <row r="1639" spans="2:27" ht="48" hidden="1" customHeight="1" thickBot="1" x14ac:dyDescent="0.3">
      <c r="B1639" s="829">
        <f>PRESUPUESTO!$B$60</f>
        <v>8</v>
      </c>
      <c r="C1639" s="793"/>
      <c r="D1639" s="793"/>
      <c r="E1639" s="793"/>
      <c r="F1639" s="793"/>
      <c r="G1639" s="793"/>
      <c r="H1639" s="830">
        <f>PRESUPUESTO!B64</f>
        <v>8.0399999999999991</v>
      </c>
      <c r="I1639" s="831"/>
      <c r="J1639" s="832" t="str">
        <f>PRESUPUESTO!$F$60</f>
        <v>COCINETA</v>
      </c>
      <c r="K1639" s="798"/>
      <c r="L1639" s="798"/>
      <c r="M1639" s="798"/>
      <c r="N1639" s="798"/>
      <c r="O1639" s="799"/>
      <c r="P1639" s="621"/>
      <c r="Q1639" s="621"/>
      <c r="R1639" s="833" t="str">
        <f>PRESUPUESTO!F64</f>
        <v>Sumiistro e instalación de mueble en madera melaminica en oficina Unalde, incluye puertas, entrepaños, cortesy divisiones según diseño.</v>
      </c>
      <c r="S1639" s="1020"/>
      <c r="T1639" s="793"/>
      <c r="U1639" s="793"/>
      <c r="V1639" s="793"/>
      <c r="W1639" s="793"/>
      <c r="X1639" s="793"/>
      <c r="Y1639" s="793"/>
      <c r="Z1639" s="793"/>
      <c r="AA1639" s="794"/>
    </row>
    <row r="1640" spans="2:27" ht="18.75" hidden="1" customHeight="1" thickBot="1" x14ac:dyDescent="0.3">
      <c r="B1640" s="821" t="s">
        <v>49</v>
      </c>
      <c r="C1640" s="834"/>
      <c r="D1640" s="834"/>
      <c r="E1640" s="834"/>
      <c r="F1640" s="834"/>
      <c r="G1640" s="834"/>
      <c r="H1640" s="835"/>
      <c r="I1640" s="835"/>
      <c r="J1640" s="834"/>
      <c r="K1640" s="834"/>
      <c r="L1640" s="834"/>
      <c r="M1640" s="834"/>
      <c r="N1640" s="834"/>
      <c r="O1640" s="834"/>
      <c r="P1640" s="623"/>
      <c r="Q1640" s="623"/>
      <c r="R1640" s="837" t="s">
        <v>50</v>
      </c>
      <c r="S1640" s="1030" t="s">
        <v>532</v>
      </c>
      <c r="T1640" s="839" t="s">
        <v>51</v>
      </c>
      <c r="U1640" s="840"/>
      <c r="V1640" s="841"/>
      <c r="W1640" s="842" t="s">
        <v>20</v>
      </c>
      <c r="X1640" s="844" t="s">
        <v>52</v>
      </c>
      <c r="Y1640" s="846" t="s">
        <v>53</v>
      </c>
      <c r="Z1640" s="847"/>
      <c r="AA1640" s="848"/>
    </row>
    <row r="1641" spans="2:27" ht="26.25" hidden="1" thickBot="1" x14ac:dyDescent="0.3">
      <c r="B1641" s="836"/>
      <c r="C1641" s="835"/>
      <c r="D1641" s="835"/>
      <c r="E1641" s="835"/>
      <c r="F1641" s="835"/>
      <c r="G1641" s="835"/>
      <c r="H1641" s="835"/>
      <c r="I1641" s="835"/>
      <c r="J1641" s="835"/>
      <c r="K1641" s="835"/>
      <c r="L1641" s="835"/>
      <c r="M1641" s="835"/>
      <c r="N1641" s="835"/>
      <c r="O1641" s="835"/>
      <c r="P1641" s="623"/>
      <c r="Q1641" s="623"/>
      <c r="R1641" s="838"/>
      <c r="S1641" s="1031"/>
      <c r="T1641" s="4" t="s">
        <v>54</v>
      </c>
      <c r="U1641" s="5" t="s">
        <v>55</v>
      </c>
      <c r="V1641" s="6" t="s">
        <v>56</v>
      </c>
      <c r="W1641" s="843"/>
      <c r="X1641" s="845"/>
      <c r="Y1641" s="7" t="s">
        <v>57</v>
      </c>
      <c r="Z1641" s="8" t="s">
        <v>21</v>
      </c>
      <c r="AA1641" s="9" t="s">
        <v>22</v>
      </c>
    </row>
    <row r="1642" spans="2:27" ht="18" hidden="1" x14ac:dyDescent="0.25">
      <c r="B1642" s="10"/>
      <c r="C1642" s="11"/>
      <c r="D1642" s="11"/>
      <c r="E1642" s="11"/>
      <c r="F1642" s="11"/>
      <c r="G1642" s="11"/>
      <c r="H1642" s="11"/>
      <c r="I1642" s="11"/>
      <c r="J1642" s="11"/>
      <c r="K1642" s="11"/>
      <c r="L1642" s="11"/>
      <c r="M1642" s="11"/>
      <c r="N1642" s="11"/>
      <c r="O1642" s="12"/>
      <c r="P1642" s="629">
        <f>+H1639</f>
        <v>8.0399999999999991</v>
      </c>
      <c r="Q1642" s="17"/>
      <c r="R1642" s="412" t="s">
        <v>356</v>
      </c>
      <c r="S1642" s="625"/>
      <c r="T1642" s="14"/>
      <c r="U1642" s="14"/>
      <c r="V1642" s="14"/>
      <c r="W1642" s="14" t="s">
        <v>20</v>
      </c>
      <c r="X1642" s="14" t="str">
        <f>IF(S1642="","",1)</f>
        <v/>
      </c>
      <c r="Y1642" s="14" t="str">
        <f>IFERROR(IF(COUNT(T1642:V1642)=1,PRODUCT(T1642:V1642)*X1642,""),"")</f>
        <v/>
      </c>
      <c r="Z1642" s="14" t="str">
        <f>IFERROR(IF(COUNT(T1642:V1642)=2,PRODUCT(T1642:V1642)*X1642,""),"")</f>
        <v/>
      </c>
      <c r="AA1642" s="15" t="str">
        <f>IFERROR(IF(COUNT(T1642:V1642)=3,PRODUCT(T1642:V1642)*X1642,""),"")</f>
        <v/>
      </c>
    </row>
    <row r="1643" spans="2:27" ht="18" hidden="1" x14ac:dyDescent="0.25">
      <c r="B1643" s="16"/>
      <c r="C1643" s="17"/>
      <c r="D1643" s="17"/>
      <c r="E1643" s="17"/>
      <c r="F1643" s="18"/>
      <c r="G1643" s="18"/>
      <c r="H1643" s="18"/>
      <c r="I1643" s="18"/>
      <c r="J1643" s="18"/>
      <c r="K1643" s="18"/>
      <c r="L1643" s="17"/>
      <c r="M1643" s="17"/>
      <c r="N1643" s="17"/>
      <c r="O1643" s="19"/>
      <c r="P1643" s="629">
        <f>+H1639</f>
        <v>8.0399999999999991</v>
      </c>
      <c r="Q1643" s="17"/>
      <c r="R1643" s="412"/>
      <c r="S1643" s="625"/>
      <c r="T1643" s="20"/>
      <c r="U1643" s="20"/>
      <c r="V1643" s="430"/>
      <c r="W1643" s="14"/>
      <c r="X1643" s="14" t="str">
        <f t="shared" ref="X1643:X1645" si="505">IF(S1643="","",1)</f>
        <v/>
      </c>
      <c r="Y1643" s="14" t="str">
        <f t="shared" ref="Y1643:Y1645" si="506">IFERROR(IF(COUNT(T1643:V1643)=1,PRODUCT(T1643:V1643)*X1643,""),"")</f>
        <v/>
      </c>
      <c r="Z1643" s="14" t="str">
        <f t="shared" ref="Z1643:Z1645" si="507">IFERROR(IF(COUNT(T1643:V1643)=2,PRODUCT(T1643:V1643)*X1643,""),"")</f>
        <v/>
      </c>
      <c r="AA1643" s="15" t="str">
        <f t="shared" ref="AA1643:AA1664" si="508">IFERROR(IF(COUNT(T1643:V1643)=3,PRODUCT(T1643:V1643)*X1643,""),"")</f>
        <v/>
      </c>
    </row>
    <row r="1644" spans="2:27" ht="18" hidden="1" x14ac:dyDescent="0.25">
      <c r="B1644" s="16"/>
      <c r="C1644" s="17"/>
      <c r="D1644" s="17"/>
      <c r="E1644" s="17"/>
      <c r="F1644" s="18"/>
      <c r="G1644" s="18"/>
      <c r="H1644" s="18"/>
      <c r="I1644" s="18"/>
      <c r="J1644" s="18"/>
      <c r="K1644" s="18"/>
      <c r="L1644" s="17"/>
      <c r="M1644" s="17"/>
      <c r="N1644" s="17"/>
      <c r="O1644" s="19"/>
      <c r="P1644" s="629">
        <f>+H1639</f>
        <v>8.0399999999999991</v>
      </c>
      <c r="Q1644" s="17"/>
      <c r="R1644" s="412"/>
      <c r="S1644" s="625"/>
      <c r="T1644" s="20"/>
      <c r="U1644" s="20"/>
      <c r="V1644" s="430"/>
      <c r="W1644" s="14"/>
      <c r="X1644" s="14" t="str">
        <f t="shared" si="505"/>
        <v/>
      </c>
      <c r="Y1644" s="14" t="str">
        <f t="shared" si="506"/>
        <v/>
      </c>
      <c r="Z1644" s="14" t="str">
        <f t="shared" si="507"/>
        <v/>
      </c>
      <c r="AA1644" s="15" t="str">
        <f t="shared" si="508"/>
        <v/>
      </c>
    </row>
    <row r="1645" spans="2:27" ht="18" hidden="1" x14ac:dyDescent="0.25">
      <c r="B1645" s="16"/>
      <c r="C1645" s="17"/>
      <c r="D1645" s="17"/>
      <c r="E1645" s="17"/>
      <c r="F1645" s="18"/>
      <c r="G1645" s="18"/>
      <c r="H1645" s="18"/>
      <c r="I1645" s="18"/>
      <c r="J1645" s="18"/>
      <c r="K1645" s="18"/>
      <c r="L1645" s="17"/>
      <c r="M1645" s="17"/>
      <c r="N1645" s="17"/>
      <c r="O1645" s="19"/>
      <c r="P1645" s="629">
        <f>+H1639</f>
        <v>8.0399999999999991</v>
      </c>
      <c r="Q1645" s="17"/>
      <c r="R1645" s="412"/>
      <c r="S1645" s="626"/>
      <c r="T1645" s="20"/>
      <c r="U1645" s="20"/>
      <c r="V1645" s="430"/>
      <c r="W1645" s="14" t="str">
        <f t="shared" ref="W1645" si="509">IF(COUNT(T1645:V1645)=1,"m",IF(COUNT(T1645:V1645)=2,"m2",IF(COUNT(T1645:V1645)=3,"m3","")))</f>
        <v/>
      </c>
      <c r="X1645" s="14" t="str">
        <f t="shared" si="505"/>
        <v/>
      </c>
      <c r="Y1645" s="14" t="str">
        <f t="shared" si="506"/>
        <v/>
      </c>
      <c r="Z1645" s="14" t="str">
        <f t="shared" si="507"/>
        <v/>
      </c>
      <c r="AA1645" s="15" t="str">
        <f t="shared" si="508"/>
        <v/>
      </c>
    </row>
    <row r="1646" spans="2:27" ht="18" hidden="1" x14ac:dyDescent="0.25">
      <c r="B1646" s="16"/>
      <c r="D1646" s="17"/>
      <c r="E1646" s="17"/>
      <c r="F1646" s="18"/>
      <c r="G1646" s="18"/>
      <c r="H1646" s="18"/>
      <c r="J1646" s="18"/>
      <c r="K1646" s="18"/>
      <c r="L1646" s="17"/>
      <c r="M1646" s="17"/>
      <c r="N1646" s="17"/>
      <c r="O1646" s="19"/>
      <c r="P1646" s="629">
        <f>+H1639</f>
        <v>8.0399999999999991</v>
      </c>
      <c r="Q1646" s="17"/>
      <c r="R1646" s="412"/>
      <c r="S1646" s="625"/>
      <c r="T1646" s="20"/>
      <c r="U1646" s="20"/>
      <c r="V1646" s="430"/>
      <c r="W1646" s="14"/>
      <c r="X1646" s="14"/>
      <c r="Y1646" s="14"/>
      <c r="Z1646" s="14"/>
      <c r="AA1646" s="15" t="str">
        <f t="shared" si="508"/>
        <v/>
      </c>
    </row>
    <row r="1647" spans="2:27" ht="18" hidden="1" x14ac:dyDescent="0.25">
      <c r="B1647" s="22"/>
      <c r="C1647" s="17"/>
      <c r="D1647" s="18"/>
      <c r="E1647" s="17"/>
      <c r="F1647" s="18"/>
      <c r="G1647" s="18"/>
      <c r="H1647" s="18"/>
      <c r="I1647" s="18"/>
      <c r="J1647" s="18"/>
      <c r="K1647" s="18"/>
      <c r="L1647" s="17"/>
      <c r="M1647" s="17"/>
      <c r="N1647" s="17"/>
      <c r="O1647" s="19"/>
      <c r="P1647" s="629">
        <f>+H1639</f>
        <v>8.0399999999999991</v>
      </c>
      <c r="Q1647" s="17"/>
      <c r="R1647" s="412" t="s">
        <v>361</v>
      </c>
      <c r="S1647" s="625"/>
      <c r="T1647" s="20"/>
      <c r="U1647" s="20"/>
      <c r="V1647" s="430"/>
      <c r="W1647" s="14" t="s">
        <v>20</v>
      </c>
      <c r="X1647" s="14" t="str">
        <f t="shared" ref="X1647:X1653" si="510">IF(S1647="","",1)</f>
        <v/>
      </c>
      <c r="Y1647" s="14" t="str">
        <f t="shared" ref="Y1647:Y1653" si="511">IFERROR(IF(COUNT(T1647:V1647)=1,PRODUCT(T1647:V1647)*X1647,""),"")</f>
        <v/>
      </c>
      <c r="Z1647" s="14" t="str">
        <f t="shared" ref="Z1647:Z1653" si="512">IFERROR(IF(COUNT(T1647:V1647)=2,PRODUCT(T1647:V1647)*X1647,""),"")</f>
        <v/>
      </c>
      <c r="AA1647" s="15" t="str">
        <f t="shared" si="508"/>
        <v/>
      </c>
    </row>
    <row r="1648" spans="2:27" ht="18" hidden="1" x14ac:dyDescent="0.25">
      <c r="B1648" s="16"/>
      <c r="C1648" s="17"/>
      <c r="D1648" s="17"/>
      <c r="E1648" s="17"/>
      <c r="F1648" s="18"/>
      <c r="G1648" s="18"/>
      <c r="H1648" s="18"/>
      <c r="I1648" s="18"/>
      <c r="J1648" s="18"/>
      <c r="K1648" s="18"/>
      <c r="L1648" s="17"/>
      <c r="M1648" s="17"/>
      <c r="N1648" s="17"/>
      <c r="O1648" s="19"/>
      <c r="P1648" s="629">
        <f>+H1639</f>
        <v>8.0399999999999991</v>
      </c>
      <c r="Q1648" s="17"/>
      <c r="R1648" s="412"/>
      <c r="S1648" s="628"/>
      <c r="T1648" s="20"/>
      <c r="U1648" s="20"/>
      <c r="V1648" s="430"/>
      <c r="W1648" s="14"/>
      <c r="X1648" s="14" t="str">
        <f t="shared" si="510"/>
        <v/>
      </c>
      <c r="Y1648" s="14" t="str">
        <f t="shared" si="511"/>
        <v/>
      </c>
      <c r="Z1648" s="14" t="str">
        <f t="shared" si="512"/>
        <v/>
      </c>
      <c r="AA1648" s="15" t="str">
        <f t="shared" si="508"/>
        <v/>
      </c>
    </row>
    <row r="1649" spans="2:27" ht="18" hidden="1" x14ac:dyDescent="0.25">
      <c r="B1649" s="16"/>
      <c r="C1649" s="17"/>
      <c r="D1649" s="17"/>
      <c r="E1649" s="17"/>
      <c r="F1649" s="17"/>
      <c r="G1649" s="17"/>
      <c r="H1649" s="17"/>
      <c r="I1649" s="17"/>
      <c r="J1649" s="17"/>
      <c r="K1649" s="17"/>
      <c r="L1649" s="17"/>
      <c r="M1649" s="17"/>
      <c r="N1649" s="17"/>
      <c r="O1649" s="19"/>
      <c r="P1649" s="629">
        <f>+H1639</f>
        <v>8.0399999999999991</v>
      </c>
      <c r="Q1649" s="17"/>
      <c r="R1649" s="412"/>
      <c r="S1649" s="626"/>
      <c r="T1649" s="20"/>
      <c r="U1649" s="20"/>
      <c r="V1649" s="430"/>
      <c r="W1649" s="14" t="str">
        <f t="shared" ref="W1649:W1653" si="513">IF(COUNT(T1649:V1649)=1,"m",IF(COUNT(T1649:V1649)=2,"m2",IF(COUNT(T1649:V1649)=3,"m3","")))</f>
        <v/>
      </c>
      <c r="X1649" s="14" t="str">
        <f t="shared" si="510"/>
        <v/>
      </c>
      <c r="Y1649" s="14" t="str">
        <f t="shared" si="511"/>
        <v/>
      </c>
      <c r="Z1649" s="14" t="str">
        <f t="shared" si="512"/>
        <v/>
      </c>
      <c r="AA1649" s="15" t="str">
        <f t="shared" si="508"/>
        <v/>
      </c>
    </row>
    <row r="1650" spans="2:27" ht="18" hidden="1" x14ac:dyDescent="0.25">
      <c r="B1650" s="16"/>
      <c r="C1650" s="18"/>
      <c r="D1650" s="17"/>
      <c r="E1650" s="17"/>
      <c r="F1650" s="17"/>
      <c r="G1650" s="17"/>
      <c r="H1650" s="17"/>
      <c r="I1650" s="17"/>
      <c r="J1650" s="17"/>
      <c r="K1650" s="17"/>
      <c r="L1650" s="17"/>
      <c r="M1650" s="17"/>
      <c r="N1650" s="17"/>
      <c r="O1650" s="19"/>
      <c r="P1650" s="629">
        <f>+H1639</f>
        <v>8.0399999999999991</v>
      </c>
      <c r="Q1650" s="17"/>
      <c r="R1650" s="412"/>
      <c r="S1650" s="625"/>
      <c r="T1650" s="20"/>
      <c r="U1650" s="20"/>
      <c r="V1650" s="430"/>
      <c r="W1650" s="14" t="str">
        <f t="shared" si="513"/>
        <v/>
      </c>
      <c r="X1650" s="14" t="str">
        <f t="shared" si="510"/>
        <v/>
      </c>
      <c r="Y1650" s="14" t="str">
        <f t="shared" si="511"/>
        <v/>
      </c>
      <c r="Z1650" s="14" t="str">
        <f t="shared" si="512"/>
        <v/>
      </c>
      <c r="AA1650" s="15" t="str">
        <f t="shared" si="508"/>
        <v/>
      </c>
    </row>
    <row r="1651" spans="2:27" ht="18" hidden="1" x14ac:dyDescent="0.25">
      <c r="B1651" s="16"/>
      <c r="C1651" s="17"/>
      <c r="D1651" s="17"/>
      <c r="E1651" s="17"/>
      <c r="F1651" s="17"/>
      <c r="G1651" s="17"/>
      <c r="H1651" s="17"/>
      <c r="I1651" s="17"/>
      <c r="J1651" s="17"/>
      <c r="K1651" s="17"/>
      <c r="L1651" s="17"/>
      <c r="M1651" s="17"/>
      <c r="N1651" s="17"/>
      <c r="O1651" s="19"/>
      <c r="P1651" s="629">
        <f>+H1639</f>
        <v>8.0399999999999991</v>
      </c>
      <c r="Q1651" s="17"/>
      <c r="R1651" s="412"/>
      <c r="S1651" s="625"/>
      <c r="T1651" s="20"/>
      <c r="U1651" s="20"/>
      <c r="V1651" s="430"/>
      <c r="W1651" s="14" t="str">
        <f t="shared" si="513"/>
        <v/>
      </c>
      <c r="X1651" s="14" t="str">
        <f t="shared" si="510"/>
        <v/>
      </c>
      <c r="Y1651" s="14" t="str">
        <f t="shared" si="511"/>
        <v/>
      </c>
      <c r="Z1651" s="14" t="str">
        <f t="shared" si="512"/>
        <v/>
      </c>
      <c r="AA1651" s="15" t="str">
        <f t="shared" si="508"/>
        <v/>
      </c>
    </row>
    <row r="1652" spans="2:27" ht="18" hidden="1" x14ac:dyDescent="0.25">
      <c r="B1652" s="16"/>
      <c r="C1652" s="17"/>
      <c r="D1652" s="17"/>
      <c r="E1652" s="18"/>
      <c r="F1652" s="17"/>
      <c r="G1652" s="17"/>
      <c r="H1652" s="17"/>
      <c r="I1652" s="17"/>
      <c r="J1652" s="17"/>
      <c r="K1652" s="17"/>
      <c r="L1652" s="17"/>
      <c r="M1652" s="17"/>
      <c r="N1652" s="17"/>
      <c r="O1652" s="19"/>
      <c r="P1652" s="629">
        <f>+H1639</f>
        <v>8.0399999999999991</v>
      </c>
      <c r="Q1652" s="17"/>
      <c r="R1652" s="412"/>
      <c r="S1652" s="625"/>
      <c r="T1652" s="20"/>
      <c r="U1652" s="20"/>
      <c r="V1652" s="430"/>
      <c r="W1652" s="14" t="str">
        <f t="shared" si="513"/>
        <v/>
      </c>
      <c r="X1652" s="14" t="str">
        <f t="shared" si="510"/>
        <v/>
      </c>
      <c r="Y1652" s="14" t="str">
        <f t="shared" si="511"/>
        <v/>
      </c>
      <c r="Z1652" s="14" t="str">
        <f t="shared" si="512"/>
        <v/>
      </c>
      <c r="AA1652" s="15" t="str">
        <f t="shared" si="508"/>
        <v/>
      </c>
    </row>
    <row r="1653" spans="2:27" ht="18" hidden="1" x14ac:dyDescent="0.25">
      <c r="B1653" s="16"/>
      <c r="C1653" s="18"/>
      <c r="D1653" s="18"/>
      <c r="E1653" s="18"/>
      <c r="F1653" s="18"/>
      <c r="G1653" s="18"/>
      <c r="H1653" s="18"/>
      <c r="I1653" s="18"/>
      <c r="J1653" s="18"/>
      <c r="K1653" s="18"/>
      <c r="L1653" s="18"/>
      <c r="M1653" s="18"/>
      <c r="N1653" s="18"/>
      <c r="O1653" s="19"/>
      <c r="P1653" s="629">
        <f>+H1639</f>
        <v>8.0399999999999991</v>
      </c>
      <c r="Q1653" s="17"/>
      <c r="R1653" s="412"/>
      <c r="S1653" s="625"/>
      <c r="T1653" s="20"/>
      <c r="U1653" s="20"/>
      <c r="V1653" s="430"/>
      <c r="W1653" s="14" t="str">
        <f t="shared" si="513"/>
        <v/>
      </c>
      <c r="X1653" s="14" t="str">
        <f t="shared" si="510"/>
        <v/>
      </c>
      <c r="Y1653" s="14" t="str">
        <f t="shared" si="511"/>
        <v/>
      </c>
      <c r="Z1653" s="14" t="str">
        <f t="shared" si="512"/>
        <v/>
      </c>
      <c r="AA1653" s="15" t="str">
        <f t="shared" si="508"/>
        <v/>
      </c>
    </row>
    <row r="1654" spans="2:27" ht="18" hidden="1" x14ac:dyDescent="0.25">
      <c r="B1654" s="16"/>
      <c r="C1654" s="17"/>
      <c r="D1654" s="24"/>
      <c r="E1654" s="17"/>
      <c r="F1654" s="17"/>
      <c r="G1654" s="17"/>
      <c r="H1654" s="17"/>
      <c r="I1654" s="17"/>
      <c r="J1654" s="18"/>
      <c r="K1654" s="17"/>
      <c r="L1654" s="17"/>
      <c r="M1654" s="17"/>
      <c r="N1654" s="17"/>
      <c r="O1654" s="19"/>
      <c r="P1654" s="629">
        <f>+H1639</f>
        <v>8.0399999999999991</v>
      </c>
      <c r="Q1654" s="17"/>
      <c r="R1654" s="412"/>
      <c r="S1654" s="625"/>
      <c r="T1654" s="20"/>
      <c r="U1654" s="20"/>
      <c r="V1654" s="430"/>
      <c r="W1654" s="14"/>
      <c r="X1654" s="14"/>
      <c r="Y1654" s="14"/>
      <c r="Z1654" s="14"/>
      <c r="AA1654" s="15" t="str">
        <f t="shared" si="508"/>
        <v/>
      </c>
    </row>
    <row r="1655" spans="2:27" ht="18" hidden="1" x14ac:dyDescent="0.25">
      <c r="B1655" s="16"/>
      <c r="C1655" s="18"/>
      <c r="D1655" s="17"/>
      <c r="E1655" s="17"/>
      <c r="F1655" s="17"/>
      <c r="G1655" s="17"/>
      <c r="H1655" s="18"/>
      <c r="I1655" s="18"/>
      <c r="J1655" s="17"/>
      <c r="K1655" s="18"/>
      <c r="L1655" s="17"/>
      <c r="M1655" s="17"/>
      <c r="N1655" s="17"/>
      <c r="O1655" s="19"/>
      <c r="P1655" s="629">
        <f>+H1639</f>
        <v>8.0399999999999991</v>
      </c>
      <c r="Q1655" s="17"/>
      <c r="R1655" s="412" t="s">
        <v>362</v>
      </c>
      <c r="S1655" s="625"/>
      <c r="T1655" s="20"/>
      <c r="U1655" s="20"/>
      <c r="V1655" s="430"/>
      <c r="W1655" s="14" t="s">
        <v>20</v>
      </c>
      <c r="X1655" s="14" t="str">
        <f t="shared" ref="X1655:X1664" si="514">IF(S1655="","",1)</f>
        <v/>
      </c>
      <c r="Y1655" s="14" t="str">
        <f t="shared" ref="Y1655:Y1664" si="515">IFERROR(IF(COUNT(T1655:V1655)=1,PRODUCT(T1655:V1655)*X1655,""),"")</f>
        <v/>
      </c>
      <c r="Z1655" s="14" t="str">
        <f t="shared" ref="Z1655:Z1664" si="516">IFERROR(IF(COUNT(T1655:V1655)=2,PRODUCT(T1655:V1655)*X1655,""),"")</f>
        <v/>
      </c>
      <c r="AA1655" s="15" t="str">
        <f t="shared" si="508"/>
        <v/>
      </c>
    </row>
    <row r="1656" spans="2:27" ht="18" hidden="1" x14ac:dyDescent="0.25">
      <c r="B1656" s="16"/>
      <c r="C1656" s="17"/>
      <c r="D1656" s="17"/>
      <c r="E1656" s="17"/>
      <c r="F1656" s="17"/>
      <c r="G1656" s="17"/>
      <c r="H1656" s="17"/>
      <c r="I1656" s="17"/>
      <c r="J1656" s="17"/>
      <c r="K1656" s="17"/>
      <c r="L1656" s="17"/>
      <c r="M1656" s="17"/>
      <c r="N1656" s="17"/>
      <c r="O1656" s="19"/>
      <c r="P1656" s="629">
        <f>+H1639</f>
        <v>8.0399999999999991</v>
      </c>
      <c r="Q1656" s="17"/>
      <c r="R1656" s="412"/>
      <c r="S1656" s="628"/>
      <c r="T1656" s="20"/>
      <c r="U1656" s="20"/>
      <c r="V1656" s="430"/>
      <c r="W1656" s="14" t="str">
        <f t="shared" ref="W1656:W1664" si="517">IF(COUNT(T1656:V1656)=1,"m",IF(COUNT(T1656:V1656)=2,"m2",IF(COUNT(T1656:V1656)=3,"m3","")))</f>
        <v/>
      </c>
      <c r="X1656" s="14" t="str">
        <f t="shared" si="514"/>
        <v/>
      </c>
      <c r="Y1656" s="14" t="str">
        <f t="shared" si="515"/>
        <v/>
      </c>
      <c r="Z1656" s="14" t="str">
        <f t="shared" si="516"/>
        <v/>
      </c>
      <c r="AA1656" s="15" t="str">
        <f t="shared" si="508"/>
        <v/>
      </c>
    </row>
    <row r="1657" spans="2:27" ht="18" hidden="1" x14ac:dyDescent="0.25">
      <c r="B1657" s="16"/>
      <c r="C1657" s="17"/>
      <c r="D1657" s="17"/>
      <c r="E1657" s="17"/>
      <c r="F1657" s="17"/>
      <c r="G1657" s="17"/>
      <c r="H1657" s="17"/>
      <c r="I1657" s="17"/>
      <c r="J1657" s="17"/>
      <c r="K1657" s="17"/>
      <c r="L1657" s="17"/>
      <c r="M1657" s="17"/>
      <c r="N1657" s="17"/>
      <c r="O1657" s="19"/>
      <c r="P1657" s="629">
        <f>+H1639</f>
        <v>8.0399999999999991</v>
      </c>
      <c r="Q1657" s="17"/>
      <c r="R1657" s="412"/>
      <c r="S1657" s="626"/>
      <c r="T1657" s="20"/>
      <c r="U1657" s="20"/>
      <c r="V1657" s="430"/>
      <c r="W1657" s="14" t="str">
        <f t="shared" si="517"/>
        <v/>
      </c>
      <c r="X1657" s="14" t="str">
        <f t="shared" si="514"/>
        <v/>
      </c>
      <c r="Y1657" s="14" t="str">
        <f t="shared" si="515"/>
        <v/>
      </c>
      <c r="Z1657" s="14" t="str">
        <f t="shared" si="516"/>
        <v/>
      </c>
      <c r="AA1657" s="15" t="str">
        <f t="shared" si="508"/>
        <v/>
      </c>
    </row>
    <row r="1658" spans="2:27" ht="18" hidden="1" x14ac:dyDescent="0.25">
      <c r="B1658" s="16"/>
      <c r="D1658" s="17"/>
      <c r="E1658" s="17"/>
      <c r="F1658" s="17"/>
      <c r="G1658" s="17"/>
      <c r="H1658" s="17"/>
      <c r="I1658" s="17"/>
      <c r="J1658" s="17"/>
      <c r="K1658" s="17"/>
      <c r="L1658" s="17"/>
      <c r="M1658" s="17"/>
      <c r="N1658" s="17"/>
      <c r="O1658" s="19"/>
      <c r="P1658" s="629">
        <f>+H1639</f>
        <v>8.0399999999999991</v>
      </c>
      <c r="Q1658" s="17"/>
      <c r="R1658" s="412"/>
      <c r="S1658" s="626"/>
      <c r="T1658" s="20"/>
      <c r="U1658" s="20"/>
      <c r="V1658" s="20"/>
      <c r="W1658" s="14" t="str">
        <f t="shared" si="517"/>
        <v/>
      </c>
      <c r="X1658" s="14" t="str">
        <f t="shared" si="514"/>
        <v/>
      </c>
      <c r="Y1658" s="14" t="str">
        <f t="shared" si="515"/>
        <v/>
      </c>
      <c r="Z1658" s="14" t="str">
        <f t="shared" si="516"/>
        <v/>
      </c>
      <c r="AA1658" s="15" t="str">
        <f t="shared" si="508"/>
        <v/>
      </c>
    </row>
    <row r="1659" spans="2:27" ht="18" hidden="1" x14ac:dyDescent="0.25">
      <c r="B1659" s="16"/>
      <c r="C1659" s="17"/>
      <c r="D1659" s="17"/>
      <c r="E1659" s="17"/>
      <c r="F1659" s="17"/>
      <c r="G1659" s="17"/>
      <c r="H1659" s="17"/>
      <c r="I1659" s="17"/>
      <c r="J1659" s="17"/>
      <c r="K1659" s="17"/>
      <c r="L1659" s="17"/>
      <c r="M1659" s="17"/>
      <c r="N1659" s="17"/>
      <c r="O1659" s="19"/>
      <c r="P1659" s="629">
        <f>+H1639</f>
        <v>8.0399999999999991</v>
      </c>
      <c r="Q1659" s="17"/>
      <c r="R1659" s="412"/>
      <c r="S1659" s="626"/>
      <c r="T1659" s="20"/>
      <c r="U1659" s="20"/>
      <c r="V1659" s="430"/>
      <c r="W1659" s="14" t="str">
        <f t="shared" si="517"/>
        <v/>
      </c>
      <c r="X1659" s="14" t="str">
        <f t="shared" si="514"/>
        <v/>
      </c>
      <c r="Y1659" s="14" t="str">
        <f t="shared" si="515"/>
        <v/>
      </c>
      <c r="Z1659" s="14" t="str">
        <f t="shared" si="516"/>
        <v/>
      </c>
      <c r="AA1659" s="15" t="str">
        <f t="shared" si="508"/>
        <v/>
      </c>
    </row>
    <row r="1660" spans="2:27" ht="18" hidden="1" x14ac:dyDescent="0.25">
      <c r="B1660" s="16"/>
      <c r="C1660" s="17"/>
      <c r="D1660" s="17"/>
      <c r="E1660" s="17"/>
      <c r="F1660" s="17"/>
      <c r="G1660" s="17"/>
      <c r="H1660" s="17"/>
      <c r="I1660" s="17"/>
      <c r="J1660" s="17"/>
      <c r="K1660" s="17"/>
      <c r="L1660" s="17"/>
      <c r="M1660" s="17"/>
      <c r="N1660" s="17"/>
      <c r="O1660" s="19"/>
      <c r="P1660" s="629">
        <f>+H1639</f>
        <v>8.0399999999999991</v>
      </c>
      <c r="Q1660" s="17"/>
      <c r="R1660" s="412"/>
      <c r="S1660" s="626"/>
      <c r="T1660" s="20"/>
      <c r="U1660" s="20"/>
      <c r="V1660" s="430"/>
      <c r="W1660" s="14" t="str">
        <f t="shared" si="517"/>
        <v/>
      </c>
      <c r="X1660" s="14" t="str">
        <f t="shared" si="514"/>
        <v/>
      </c>
      <c r="Y1660" s="14" t="str">
        <f t="shared" si="515"/>
        <v/>
      </c>
      <c r="Z1660" s="14" t="str">
        <f t="shared" si="516"/>
        <v/>
      </c>
      <c r="AA1660" s="15" t="str">
        <f t="shared" si="508"/>
        <v/>
      </c>
    </row>
    <row r="1661" spans="2:27" ht="18" hidden="1" x14ac:dyDescent="0.25">
      <c r="B1661" s="16"/>
      <c r="C1661" s="17"/>
      <c r="D1661" s="17"/>
      <c r="E1661" s="17"/>
      <c r="F1661" s="17"/>
      <c r="G1661" s="17"/>
      <c r="H1661" s="17"/>
      <c r="I1661" s="17"/>
      <c r="J1661" s="17"/>
      <c r="K1661" s="17"/>
      <c r="L1661" s="17"/>
      <c r="M1661" s="17"/>
      <c r="N1661" s="17"/>
      <c r="O1661" s="19"/>
      <c r="P1661" s="629">
        <f>+H1639</f>
        <v>8.0399999999999991</v>
      </c>
      <c r="Q1661" s="17"/>
      <c r="R1661" s="21"/>
      <c r="S1661" s="626"/>
      <c r="T1661" s="20"/>
      <c r="U1661" s="20"/>
      <c r="V1661" s="430"/>
      <c r="W1661" s="14" t="str">
        <f t="shared" si="517"/>
        <v/>
      </c>
      <c r="X1661" s="14" t="str">
        <f t="shared" si="514"/>
        <v/>
      </c>
      <c r="Y1661" s="14" t="str">
        <f t="shared" si="515"/>
        <v/>
      </c>
      <c r="Z1661" s="14" t="str">
        <f t="shared" si="516"/>
        <v/>
      </c>
      <c r="AA1661" s="15" t="str">
        <f t="shared" si="508"/>
        <v/>
      </c>
    </row>
    <row r="1662" spans="2:27" ht="18" hidden="1" x14ac:dyDescent="0.25">
      <c r="B1662" s="16"/>
      <c r="C1662" s="17"/>
      <c r="D1662" s="17"/>
      <c r="E1662" s="17"/>
      <c r="F1662" s="17"/>
      <c r="G1662" s="17"/>
      <c r="H1662" s="17"/>
      <c r="I1662" s="17"/>
      <c r="J1662" s="17"/>
      <c r="K1662" s="17"/>
      <c r="L1662" s="17"/>
      <c r="M1662" s="17"/>
      <c r="N1662" s="17"/>
      <c r="O1662" s="19"/>
      <c r="P1662" s="629">
        <f>+H1639</f>
        <v>8.0399999999999991</v>
      </c>
      <c r="Q1662" s="17"/>
      <c r="R1662" s="26"/>
      <c r="S1662" s="626"/>
      <c r="T1662" s="20"/>
      <c r="U1662" s="20"/>
      <c r="V1662" s="430"/>
      <c r="W1662" s="14" t="str">
        <f t="shared" si="517"/>
        <v/>
      </c>
      <c r="X1662" s="14" t="str">
        <f t="shared" si="514"/>
        <v/>
      </c>
      <c r="Y1662" s="14" t="str">
        <f t="shared" si="515"/>
        <v/>
      </c>
      <c r="Z1662" s="14" t="str">
        <f t="shared" si="516"/>
        <v/>
      </c>
      <c r="AA1662" s="15" t="str">
        <f t="shared" si="508"/>
        <v/>
      </c>
    </row>
    <row r="1663" spans="2:27" ht="18" hidden="1" x14ac:dyDescent="0.25">
      <c r="B1663" s="16"/>
      <c r="C1663" s="17"/>
      <c r="D1663" s="17"/>
      <c r="E1663" s="17"/>
      <c r="F1663" s="17"/>
      <c r="G1663" s="17"/>
      <c r="H1663" s="17"/>
      <c r="I1663" s="17"/>
      <c r="J1663" s="17"/>
      <c r="K1663" s="17"/>
      <c r="L1663" s="17"/>
      <c r="M1663" s="17"/>
      <c r="N1663" s="17"/>
      <c r="O1663" s="19"/>
      <c r="P1663" s="629">
        <f>+H1639</f>
        <v>8.0399999999999991</v>
      </c>
      <c r="Q1663" s="17"/>
      <c r="R1663" s="26"/>
      <c r="S1663" s="626"/>
      <c r="T1663" s="20"/>
      <c r="U1663" s="20"/>
      <c r="V1663" s="430"/>
      <c r="W1663" s="14" t="str">
        <f t="shared" si="517"/>
        <v/>
      </c>
      <c r="X1663" s="14" t="str">
        <f t="shared" si="514"/>
        <v/>
      </c>
      <c r="Y1663" s="14" t="str">
        <f t="shared" si="515"/>
        <v/>
      </c>
      <c r="Z1663" s="14" t="str">
        <f t="shared" si="516"/>
        <v/>
      </c>
      <c r="AA1663" s="15" t="str">
        <f t="shared" si="508"/>
        <v/>
      </c>
    </row>
    <row r="1664" spans="2:27" ht="18.75" hidden="1" thickBot="1" x14ac:dyDescent="0.3">
      <c r="B1664" s="27"/>
      <c r="C1664" s="28"/>
      <c r="D1664" s="29"/>
      <c r="E1664" s="28"/>
      <c r="F1664" s="29"/>
      <c r="G1664" s="29"/>
      <c r="H1664" s="29"/>
      <c r="I1664" s="29"/>
      <c r="J1664" s="29"/>
      <c r="K1664" s="29"/>
      <c r="L1664" s="29"/>
      <c r="M1664" s="29"/>
      <c r="N1664" s="29"/>
      <c r="O1664" s="30"/>
      <c r="P1664" s="629">
        <f>+H1639</f>
        <v>8.0399999999999991</v>
      </c>
      <c r="Q1664" s="17"/>
      <c r="R1664" s="630"/>
      <c r="S1664" s="636"/>
      <c r="T1664" s="33"/>
      <c r="U1664" s="33"/>
      <c r="V1664" s="631"/>
      <c r="W1664" s="34" t="str">
        <f t="shared" si="517"/>
        <v/>
      </c>
      <c r="X1664" s="34" t="str">
        <f t="shared" si="514"/>
        <v/>
      </c>
      <c r="Y1664" s="14" t="str">
        <f t="shared" si="515"/>
        <v/>
      </c>
      <c r="Z1664" s="14" t="str">
        <f t="shared" si="516"/>
        <v/>
      </c>
      <c r="AA1664" s="15" t="str">
        <f t="shared" si="508"/>
        <v/>
      </c>
    </row>
    <row r="1665" spans="2:27" ht="18.75" hidden="1" thickBot="1" x14ac:dyDescent="0.3">
      <c r="B1665" s="786"/>
      <c r="C1665" s="787"/>
      <c r="D1665" s="787"/>
      <c r="E1665" s="787"/>
      <c r="F1665" s="787"/>
      <c r="G1665" s="787"/>
      <c r="H1665" s="787"/>
      <c r="I1665" s="787"/>
      <c r="J1665" s="787"/>
      <c r="K1665" s="787"/>
      <c r="L1665" s="787"/>
      <c r="M1665" s="787"/>
      <c r="N1665" s="787"/>
      <c r="O1665" s="787"/>
      <c r="P1665" s="428"/>
      <c r="Q1665" s="629">
        <f>+H1639</f>
        <v>8.0399999999999991</v>
      </c>
      <c r="R1665" s="788" t="s">
        <v>58</v>
      </c>
      <c r="S1665" s="1023"/>
      <c r="T1665" s="787"/>
      <c r="U1665" s="789" t="s">
        <v>53</v>
      </c>
      <c r="V1665" s="790"/>
      <c r="W1665" s="790"/>
      <c r="X1665" s="791"/>
      <c r="Y1665" s="36"/>
      <c r="Z1665" s="37"/>
      <c r="AA1665" s="38">
        <f>SUM(X1642:X1664)</f>
        <v>0</v>
      </c>
    </row>
    <row r="1666" spans="2:27" ht="17.25" hidden="1" thickBot="1" x14ac:dyDescent="0.3">
      <c r="B1666" s="792" t="s">
        <v>59</v>
      </c>
      <c r="C1666" s="793"/>
      <c r="D1666" s="793"/>
      <c r="E1666" s="793"/>
      <c r="F1666" s="793"/>
      <c r="G1666" s="793"/>
      <c r="H1666" s="793"/>
      <c r="I1666" s="794"/>
      <c r="J1666" s="792" t="s">
        <v>60</v>
      </c>
      <c r="K1666" s="793"/>
      <c r="L1666" s="793"/>
      <c r="M1666" s="793"/>
      <c r="N1666" s="793"/>
      <c r="O1666" s="793"/>
      <c r="P1666" s="793"/>
      <c r="Q1666" s="793"/>
      <c r="R1666" s="794"/>
      <c r="S1666" s="634"/>
      <c r="T1666" s="39"/>
      <c r="U1666" s="40"/>
      <c r="V1666" s="40"/>
      <c r="W1666" s="40"/>
      <c r="X1666" s="40"/>
      <c r="Y1666" s="40"/>
      <c r="Z1666" s="40"/>
      <c r="AA1666" s="41"/>
    </row>
    <row r="1667" spans="2:27" ht="21" hidden="1" thickBot="1" x14ac:dyDescent="0.3">
      <c r="B1667" s="795"/>
      <c r="C1667" s="787"/>
      <c r="D1667" s="787"/>
      <c r="E1667" s="787"/>
      <c r="F1667" s="787"/>
      <c r="G1667" s="787"/>
      <c r="H1667" s="787"/>
      <c r="I1667" s="796"/>
      <c r="J1667" s="795"/>
      <c r="K1667" s="787"/>
      <c r="L1667" s="787"/>
      <c r="M1667" s="787"/>
      <c r="N1667" s="787"/>
      <c r="O1667" s="787"/>
      <c r="P1667" s="787"/>
      <c r="Q1667" s="787"/>
      <c r="R1667" s="796"/>
      <c r="S1667" s="635"/>
      <c r="T1667" s="797" t="s">
        <v>61</v>
      </c>
      <c r="U1667" s="798"/>
      <c r="V1667" s="798"/>
      <c r="W1667" s="798"/>
      <c r="X1667" s="798"/>
      <c r="Y1667" s="798"/>
      <c r="Z1667" s="799"/>
      <c r="AA1667" s="42">
        <f>AA1665</f>
        <v>0</v>
      </c>
    </row>
    <row r="1668" spans="2:27" hidden="1" x14ac:dyDescent="0.25"/>
    <row r="1669" spans="2:27" ht="15.75" hidden="1" thickBot="1" x14ac:dyDescent="0.3"/>
    <row r="1670" spans="2:27" hidden="1" x14ac:dyDescent="0.25">
      <c r="B1670" s="800" t="e" vm="16">
        <v>#VALUE!</v>
      </c>
      <c r="C1670" s="793"/>
      <c r="D1670" s="793"/>
      <c r="E1670" s="793"/>
      <c r="F1670" s="793"/>
      <c r="G1670" s="803" t="s">
        <v>42</v>
      </c>
      <c r="H1670" s="793"/>
      <c r="I1670" s="793"/>
      <c r="J1670" s="793"/>
      <c r="K1670" s="793"/>
      <c r="L1670" s="793"/>
      <c r="M1670" s="793"/>
      <c r="N1670" s="793"/>
      <c r="O1670" s="793"/>
      <c r="P1670" s="793"/>
      <c r="Q1670" s="793"/>
      <c r="R1670" s="793"/>
      <c r="S1670" s="793"/>
      <c r="T1670" s="793"/>
      <c r="U1670" s="804" t="s">
        <v>1</v>
      </c>
      <c r="V1670" s="805"/>
      <c r="W1670" s="805"/>
      <c r="X1670" s="806"/>
      <c r="Y1670" s="807" t="s">
        <v>43</v>
      </c>
      <c r="Z1670" s="805"/>
      <c r="AA1670" s="808"/>
    </row>
    <row r="1671" spans="2:27" hidden="1" x14ac:dyDescent="0.25">
      <c r="B1671" s="801"/>
      <c r="C1671" s="802"/>
      <c r="D1671" s="802"/>
      <c r="E1671" s="802"/>
      <c r="F1671" s="802"/>
      <c r="G1671" s="801"/>
      <c r="H1671" s="802"/>
      <c r="I1671" s="802"/>
      <c r="J1671" s="802"/>
      <c r="K1671" s="802"/>
      <c r="L1671" s="802"/>
      <c r="M1671" s="802"/>
      <c r="N1671" s="802"/>
      <c r="O1671" s="802"/>
      <c r="P1671" s="802"/>
      <c r="Q1671" s="802"/>
      <c r="R1671" s="802"/>
      <c r="S1671" s="802"/>
      <c r="T1671" s="802"/>
      <c r="U1671" s="809" t="s">
        <v>3</v>
      </c>
      <c r="V1671" s="810"/>
      <c r="W1671" s="810"/>
      <c r="X1671" s="811"/>
      <c r="Y1671" s="812">
        <v>1</v>
      </c>
      <c r="Z1671" s="810"/>
      <c r="AA1671" s="813"/>
    </row>
    <row r="1672" spans="2:27" ht="15.75" hidden="1" thickBot="1" x14ac:dyDescent="0.3">
      <c r="B1672" s="795"/>
      <c r="C1672" s="787"/>
      <c r="D1672" s="787"/>
      <c r="E1672" s="787"/>
      <c r="F1672" s="787"/>
      <c r="G1672" s="795"/>
      <c r="H1672" s="787"/>
      <c r="I1672" s="787"/>
      <c r="J1672" s="787"/>
      <c r="K1672" s="787"/>
      <c r="L1672" s="787"/>
      <c r="M1672" s="787"/>
      <c r="N1672" s="787"/>
      <c r="O1672" s="787"/>
      <c r="P1672" s="787"/>
      <c r="Q1672" s="787"/>
      <c r="R1672" s="787"/>
      <c r="S1672" s="787"/>
      <c r="T1672" s="787"/>
      <c r="U1672" s="814" t="s">
        <v>4</v>
      </c>
      <c r="V1672" s="815"/>
      <c r="W1672" s="815"/>
      <c r="X1672" s="816"/>
      <c r="Y1672" s="817">
        <v>44236</v>
      </c>
      <c r="Z1672" s="818"/>
      <c r="AA1672" s="819"/>
    </row>
    <row r="1673" spans="2:27" ht="15" hidden="1" customHeight="1" x14ac:dyDescent="0.25">
      <c r="B1673" s="820" t="s">
        <v>44</v>
      </c>
      <c r="C1673" s="793"/>
      <c r="D1673" s="793"/>
      <c r="E1673" s="793"/>
      <c r="F1673" s="794"/>
      <c r="G1673"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673" s="822"/>
      <c r="I1673" s="822"/>
      <c r="J1673" s="822"/>
      <c r="K1673" s="822"/>
      <c r="L1673" s="822"/>
      <c r="M1673" s="822"/>
      <c r="N1673" s="822"/>
      <c r="O1673" s="822"/>
      <c r="P1673" s="822"/>
      <c r="Q1673" s="822"/>
      <c r="R1673" s="822"/>
      <c r="S1673" s="822"/>
      <c r="T1673" s="822"/>
      <c r="U1673" s="822"/>
      <c r="V1673" s="822"/>
      <c r="W1673" s="822"/>
      <c r="X1673" s="822"/>
      <c r="Y1673" s="822"/>
      <c r="Z1673" s="822"/>
      <c r="AA1673" s="823"/>
    </row>
    <row r="1674" spans="2:27" ht="15.75" hidden="1" customHeight="1" thickBot="1" x14ac:dyDescent="0.3">
      <c r="B1674" s="795"/>
      <c r="C1674" s="787"/>
      <c r="D1674" s="787"/>
      <c r="E1674" s="787"/>
      <c r="F1674" s="796"/>
      <c r="G1674" s="824"/>
      <c r="H1674" s="825"/>
      <c r="I1674" s="825"/>
      <c r="J1674" s="825"/>
      <c r="K1674" s="825"/>
      <c r="L1674" s="825"/>
      <c r="M1674" s="825"/>
      <c r="N1674" s="825"/>
      <c r="O1674" s="825"/>
      <c r="P1674" s="825"/>
      <c r="Q1674" s="825"/>
      <c r="R1674" s="825"/>
      <c r="S1674" s="825"/>
      <c r="T1674" s="825"/>
      <c r="U1674" s="825"/>
      <c r="V1674" s="825"/>
      <c r="W1674" s="825"/>
      <c r="X1674" s="825"/>
      <c r="Y1674" s="825"/>
      <c r="Z1674" s="825"/>
      <c r="AA1674" s="826"/>
    </row>
    <row r="1675" spans="2:27" ht="18.75" hidden="1" thickBot="1" x14ac:dyDescent="0.3">
      <c r="B1675" s="827" t="s">
        <v>46</v>
      </c>
      <c r="C1675" s="798"/>
      <c r="D1675" s="798"/>
      <c r="E1675" s="798"/>
      <c r="F1675" s="798"/>
      <c r="G1675" s="798"/>
      <c r="H1675" s="822" t="s">
        <v>47</v>
      </c>
      <c r="I1675" s="793"/>
      <c r="J1675" s="828"/>
      <c r="K1675" s="798"/>
      <c r="L1675" s="798"/>
      <c r="M1675" s="798"/>
      <c r="N1675" s="798"/>
      <c r="O1675" s="798"/>
      <c r="P1675" s="622"/>
      <c r="Q1675" s="622"/>
      <c r="R1675" s="828" t="s">
        <v>48</v>
      </c>
      <c r="S1675" s="828"/>
      <c r="T1675" s="798"/>
      <c r="U1675" s="798"/>
      <c r="V1675" s="798"/>
      <c r="W1675" s="798"/>
      <c r="X1675" s="798"/>
      <c r="Y1675" s="798"/>
      <c r="Z1675" s="798"/>
      <c r="AA1675" s="799"/>
    </row>
    <row r="1676" spans="2:27" ht="45" hidden="1" customHeight="1" thickBot="1" x14ac:dyDescent="0.3">
      <c r="B1676" s="829">
        <f>PRESUPUESTO!$B$65</f>
        <v>9</v>
      </c>
      <c r="C1676" s="793"/>
      <c r="D1676" s="793"/>
      <c r="E1676" s="793"/>
      <c r="F1676" s="793"/>
      <c r="G1676" s="793"/>
      <c r="H1676" s="830">
        <f>PRESUPUESTO!B66</f>
        <v>9.01</v>
      </c>
      <c r="I1676" s="831"/>
      <c r="J1676" s="832" t="str">
        <f>PRESUPUESTO!$F$65</f>
        <v>ENTREPISO</v>
      </c>
      <c r="K1676" s="798"/>
      <c r="L1676" s="798"/>
      <c r="M1676" s="798"/>
      <c r="N1676" s="798"/>
      <c r="O1676" s="799"/>
      <c r="P1676" s="621"/>
      <c r="Q1676" s="621"/>
      <c r="R1676" s="833" t="str">
        <f>PRESUPUESTO!F66</f>
        <v>Anclaje estructural para refuerzo horizontal y verticalcon varilla corrugada N°4 y epoxico Sicadur Anchorfix 4. Extencion de traslapo de 60cm + 20cm de anclaje.</v>
      </c>
      <c r="S1676" s="1020"/>
      <c r="T1676" s="793"/>
      <c r="U1676" s="793"/>
      <c r="V1676" s="793"/>
      <c r="W1676" s="793"/>
      <c r="X1676" s="793"/>
      <c r="Y1676" s="793"/>
      <c r="Z1676" s="793"/>
      <c r="AA1676" s="794"/>
    </row>
    <row r="1677" spans="2:27" ht="18.75" hidden="1" customHeight="1" thickBot="1" x14ac:dyDescent="0.3">
      <c r="B1677" s="821" t="s">
        <v>49</v>
      </c>
      <c r="C1677" s="834"/>
      <c r="D1677" s="834"/>
      <c r="E1677" s="834"/>
      <c r="F1677" s="834"/>
      <c r="G1677" s="834"/>
      <c r="H1677" s="835"/>
      <c r="I1677" s="835"/>
      <c r="J1677" s="834"/>
      <c r="K1677" s="834"/>
      <c r="L1677" s="834"/>
      <c r="M1677" s="834"/>
      <c r="N1677" s="834"/>
      <c r="O1677" s="834"/>
      <c r="P1677" s="623"/>
      <c r="Q1677" s="623"/>
      <c r="R1677" s="837" t="s">
        <v>50</v>
      </c>
      <c r="S1677" s="1030" t="s">
        <v>532</v>
      </c>
      <c r="T1677" s="839" t="s">
        <v>51</v>
      </c>
      <c r="U1677" s="840"/>
      <c r="V1677" s="841"/>
      <c r="W1677" s="842" t="s">
        <v>20</v>
      </c>
      <c r="X1677" s="844" t="s">
        <v>52</v>
      </c>
      <c r="Y1677" s="846" t="s">
        <v>53</v>
      </c>
      <c r="Z1677" s="847"/>
      <c r="AA1677" s="848"/>
    </row>
    <row r="1678" spans="2:27" ht="26.25" hidden="1" thickBot="1" x14ac:dyDescent="0.3">
      <c r="B1678" s="836"/>
      <c r="C1678" s="835"/>
      <c r="D1678" s="835"/>
      <c r="E1678" s="835"/>
      <c r="F1678" s="835"/>
      <c r="G1678" s="835"/>
      <c r="H1678" s="835"/>
      <c r="I1678" s="835"/>
      <c r="J1678" s="835"/>
      <c r="K1678" s="835"/>
      <c r="L1678" s="835"/>
      <c r="M1678" s="835"/>
      <c r="N1678" s="835"/>
      <c r="O1678" s="835"/>
      <c r="P1678" s="623"/>
      <c r="Q1678" s="623"/>
      <c r="R1678" s="838"/>
      <c r="S1678" s="1031"/>
      <c r="T1678" s="4" t="s">
        <v>54</v>
      </c>
      <c r="U1678" s="5" t="s">
        <v>55</v>
      </c>
      <c r="V1678" s="6" t="s">
        <v>56</v>
      </c>
      <c r="W1678" s="843"/>
      <c r="X1678" s="845"/>
      <c r="Y1678" s="7" t="s">
        <v>57</v>
      </c>
      <c r="Z1678" s="8" t="s">
        <v>21</v>
      </c>
      <c r="AA1678" s="9" t="s">
        <v>22</v>
      </c>
    </row>
    <row r="1679" spans="2:27" ht="18" hidden="1" x14ac:dyDescent="0.25">
      <c r="B1679" s="10"/>
      <c r="C1679" s="11"/>
      <c r="D1679" s="11"/>
      <c r="E1679" s="11"/>
      <c r="F1679" s="11"/>
      <c r="G1679" s="11"/>
      <c r="H1679" s="11"/>
      <c r="I1679" s="11"/>
      <c r="J1679" s="11"/>
      <c r="K1679" s="11"/>
      <c r="L1679" s="11"/>
      <c r="M1679" s="11"/>
      <c r="N1679" s="11"/>
      <c r="O1679" s="12"/>
      <c r="P1679" s="629">
        <f>+H1676</f>
        <v>9.01</v>
      </c>
      <c r="Q1679" s="17"/>
      <c r="R1679" s="412" t="s">
        <v>356</v>
      </c>
      <c r="S1679" s="625"/>
      <c r="T1679" s="14"/>
      <c r="U1679" s="14"/>
      <c r="V1679" s="14"/>
      <c r="W1679" s="14" t="s">
        <v>20</v>
      </c>
      <c r="X1679" s="14" t="str">
        <f>IF(S1679="","",1)</f>
        <v/>
      </c>
      <c r="Y1679" s="14" t="str">
        <f>IFERROR(IF(COUNT(T1679:V1679)=1,PRODUCT(T1679:V1679)*X1679,""),"")</f>
        <v/>
      </c>
      <c r="Z1679" s="14" t="str">
        <f>IFERROR(IF(COUNT(T1679:V1679)=2,PRODUCT(T1679:V1679)*X1679,""),"")</f>
        <v/>
      </c>
      <c r="AA1679" s="15" t="str">
        <f>IFERROR(IF(COUNT(T1679:V1679)=3,PRODUCT(T1679:V1679)*X1679,""),"")</f>
        <v/>
      </c>
    </row>
    <row r="1680" spans="2:27" ht="18" hidden="1" x14ac:dyDescent="0.25">
      <c r="B1680" s="16"/>
      <c r="C1680" s="17"/>
      <c r="D1680" s="17"/>
      <c r="E1680" s="17"/>
      <c r="F1680" s="18"/>
      <c r="G1680" s="18"/>
      <c r="H1680" s="18"/>
      <c r="I1680" s="18"/>
      <c r="J1680" s="18"/>
      <c r="K1680" s="18"/>
      <c r="L1680" s="17"/>
      <c r="M1680" s="17"/>
      <c r="N1680" s="17"/>
      <c r="O1680" s="19"/>
      <c r="P1680" s="629">
        <f>+H1676</f>
        <v>9.01</v>
      </c>
      <c r="Q1680" s="17"/>
      <c r="R1680" s="412"/>
      <c r="S1680" s="625"/>
      <c r="T1680" s="20"/>
      <c r="U1680" s="20"/>
      <c r="V1680" s="430"/>
      <c r="W1680" s="14"/>
      <c r="X1680" s="14" t="str">
        <f t="shared" ref="X1680:X1682" si="518">IF(S1680="","",1)</f>
        <v/>
      </c>
      <c r="Y1680" s="14" t="str">
        <f t="shared" ref="Y1680:Y1682" si="519">IFERROR(IF(COUNT(T1680:V1680)=1,PRODUCT(T1680:V1680)*X1680,""),"")</f>
        <v/>
      </c>
      <c r="Z1680" s="14" t="str">
        <f t="shared" ref="Z1680:Z1682" si="520">IFERROR(IF(COUNT(T1680:V1680)=2,PRODUCT(T1680:V1680)*X1680,""),"")</f>
        <v/>
      </c>
      <c r="AA1680" s="15" t="str">
        <f t="shared" ref="AA1680:AA1701" si="521">IFERROR(IF(COUNT(T1680:V1680)=3,PRODUCT(T1680:V1680)*X1680,""),"")</f>
        <v/>
      </c>
    </row>
    <row r="1681" spans="2:27" ht="18" hidden="1" x14ac:dyDescent="0.25">
      <c r="B1681" s="16"/>
      <c r="C1681" s="17"/>
      <c r="D1681" s="17"/>
      <c r="E1681" s="17"/>
      <c r="F1681" s="18"/>
      <c r="G1681" s="18"/>
      <c r="H1681" s="18"/>
      <c r="I1681" s="18"/>
      <c r="J1681" s="18"/>
      <c r="K1681" s="18"/>
      <c r="L1681" s="17"/>
      <c r="M1681" s="17"/>
      <c r="N1681" s="17"/>
      <c r="O1681" s="19"/>
      <c r="P1681" s="629">
        <f>+H1676</f>
        <v>9.01</v>
      </c>
      <c r="Q1681" s="17"/>
      <c r="R1681" s="412"/>
      <c r="S1681" s="625"/>
      <c r="T1681" s="20"/>
      <c r="U1681" s="20"/>
      <c r="V1681" s="430"/>
      <c r="W1681" s="14"/>
      <c r="X1681" s="14" t="str">
        <f t="shared" si="518"/>
        <v/>
      </c>
      <c r="Y1681" s="14" t="str">
        <f t="shared" si="519"/>
        <v/>
      </c>
      <c r="Z1681" s="14" t="str">
        <f t="shared" si="520"/>
        <v/>
      </c>
      <c r="AA1681" s="15" t="str">
        <f t="shared" si="521"/>
        <v/>
      </c>
    </row>
    <row r="1682" spans="2:27" ht="18" hidden="1" x14ac:dyDescent="0.25">
      <c r="B1682" s="16"/>
      <c r="C1682" s="17"/>
      <c r="D1682" s="17"/>
      <c r="E1682" s="17"/>
      <c r="F1682" s="18"/>
      <c r="G1682" s="18"/>
      <c r="H1682" s="18"/>
      <c r="I1682" s="18"/>
      <c r="J1682" s="18"/>
      <c r="K1682" s="18"/>
      <c r="L1682" s="17"/>
      <c r="M1682" s="17"/>
      <c r="N1682" s="17"/>
      <c r="O1682" s="19"/>
      <c r="P1682" s="629">
        <f>+H1676</f>
        <v>9.01</v>
      </c>
      <c r="Q1682" s="17"/>
      <c r="R1682" s="412"/>
      <c r="S1682" s="626"/>
      <c r="T1682" s="20"/>
      <c r="U1682" s="20"/>
      <c r="V1682" s="430"/>
      <c r="W1682" s="14" t="str">
        <f t="shared" ref="W1682" si="522">IF(COUNT(T1682:V1682)=1,"m",IF(COUNT(T1682:V1682)=2,"m2",IF(COUNT(T1682:V1682)=3,"m3","")))</f>
        <v/>
      </c>
      <c r="X1682" s="14" t="str">
        <f t="shared" si="518"/>
        <v/>
      </c>
      <c r="Y1682" s="14" t="str">
        <f t="shared" si="519"/>
        <v/>
      </c>
      <c r="Z1682" s="14" t="str">
        <f t="shared" si="520"/>
        <v/>
      </c>
      <c r="AA1682" s="15" t="str">
        <f t="shared" si="521"/>
        <v/>
      </c>
    </row>
    <row r="1683" spans="2:27" ht="18" hidden="1" x14ac:dyDescent="0.25">
      <c r="B1683" s="16"/>
      <c r="D1683" s="17"/>
      <c r="E1683" s="17"/>
      <c r="F1683" s="18"/>
      <c r="G1683" s="18"/>
      <c r="H1683" s="18"/>
      <c r="J1683" s="18"/>
      <c r="K1683" s="18"/>
      <c r="L1683" s="17"/>
      <c r="M1683" s="17"/>
      <c r="N1683" s="17"/>
      <c r="O1683" s="19"/>
      <c r="P1683" s="629">
        <f>+H1676</f>
        <v>9.01</v>
      </c>
      <c r="Q1683" s="17"/>
      <c r="R1683" s="412"/>
      <c r="S1683" s="625"/>
      <c r="T1683" s="20"/>
      <c r="U1683" s="20"/>
      <c r="V1683" s="430"/>
      <c r="W1683" s="14"/>
      <c r="X1683" s="14"/>
      <c r="Y1683" s="14"/>
      <c r="Z1683" s="14"/>
      <c r="AA1683" s="15" t="str">
        <f t="shared" si="521"/>
        <v/>
      </c>
    </row>
    <row r="1684" spans="2:27" ht="18" hidden="1" x14ac:dyDescent="0.25">
      <c r="B1684" s="22"/>
      <c r="C1684" s="17"/>
      <c r="D1684" s="18"/>
      <c r="E1684" s="17"/>
      <c r="F1684" s="18"/>
      <c r="G1684" s="18"/>
      <c r="H1684" s="18"/>
      <c r="I1684" s="18"/>
      <c r="J1684" s="18"/>
      <c r="K1684" s="18"/>
      <c r="L1684" s="17"/>
      <c r="M1684" s="17"/>
      <c r="N1684" s="17"/>
      <c r="O1684" s="19"/>
      <c r="P1684" s="629">
        <f>+H1676</f>
        <v>9.01</v>
      </c>
      <c r="Q1684" s="17"/>
      <c r="R1684" s="412" t="s">
        <v>361</v>
      </c>
      <c r="S1684" s="625"/>
      <c r="T1684" s="20"/>
      <c r="U1684" s="20"/>
      <c r="V1684" s="430"/>
      <c r="W1684" s="14" t="s">
        <v>20</v>
      </c>
      <c r="X1684" s="14" t="str">
        <f t="shared" ref="X1684:X1690" si="523">IF(S1684="","",1)</f>
        <v/>
      </c>
      <c r="Y1684" s="14" t="str">
        <f t="shared" ref="Y1684:Y1690" si="524">IFERROR(IF(COUNT(T1684:V1684)=1,PRODUCT(T1684:V1684)*X1684,""),"")</f>
        <v/>
      </c>
      <c r="Z1684" s="14" t="str">
        <f t="shared" ref="Z1684:Z1690" si="525">IFERROR(IF(COUNT(T1684:V1684)=2,PRODUCT(T1684:V1684)*X1684,""),"")</f>
        <v/>
      </c>
      <c r="AA1684" s="15" t="str">
        <f t="shared" si="521"/>
        <v/>
      </c>
    </row>
    <row r="1685" spans="2:27" ht="18" hidden="1" x14ac:dyDescent="0.25">
      <c r="B1685" s="16"/>
      <c r="C1685" s="17"/>
      <c r="D1685" s="17"/>
      <c r="E1685" s="17"/>
      <c r="F1685" s="18"/>
      <c r="G1685" s="18"/>
      <c r="H1685" s="18"/>
      <c r="I1685" s="18"/>
      <c r="J1685" s="18"/>
      <c r="K1685" s="18"/>
      <c r="L1685" s="17"/>
      <c r="M1685" s="17"/>
      <c r="N1685" s="17"/>
      <c r="O1685" s="19"/>
      <c r="P1685" s="629">
        <f>+H1676</f>
        <v>9.01</v>
      </c>
      <c r="Q1685" s="17"/>
      <c r="R1685" s="412"/>
      <c r="S1685" s="628"/>
      <c r="T1685" s="20"/>
      <c r="U1685" s="20"/>
      <c r="V1685" s="430"/>
      <c r="W1685" s="14"/>
      <c r="X1685" s="14" t="str">
        <f t="shared" si="523"/>
        <v/>
      </c>
      <c r="Y1685" s="14" t="str">
        <f t="shared" si="524"/>
        <v/>
      </c>
      <c r="Z1685" s="14" t="str">
        <f t="shared" si="525"/>
        <v/>
      </c>
      <c r="AA1685" s="15" t="str">
        <f t="shared" si="521"/>
        <v/>
      </c>
    </row>
    <row r="1686" spans="2:27" ht="18" hidden="1" x14ac:dyDescent="0.25">
      <c r="B1686" s="16"/>
      <c r="C1686" s="17"/>
      <c r="D1686" s="17"/>
      <c r="E1686" s="17"/>
      <c r="F1686" s="17"/>
      <c r="G1686" s="17"/>
      <c r="H1686" s="17"/>
      <c r="I1686" s="17"/>
      <c r="J1686" s="17"/>
      <c r="K1686" s="17"/>
      <c r="L1686" s="17"/>
      <c r="M1686" s="17"/>
      <c r="N1686" s="17"/>
      <c r="O1686" s="19"/>
      <c r="P1686" s="629">
        <f>+H1676</f>
        <v>9.01</v>
      </c>
      <c r="Q1686" s="17"/>
      <c r="R1686" s="412"/>
      <c r="S1686" s="626"/>
      <c r="T1686" s="20"/>
      <c r="U1686" s="20"/>
      <c r="V1686" s="430"/>
      <c r="W1686" s="14" t="str">
        <f t="shared" ref="W1686:W1690" si="526">IF(COUNT(T1686:V1686)=1,"m",IF(COUNT(T1686:V1686)=2,"m2",IF(COUNT(T1686:V1686)=3,"m3","")))</f>
        <v/>
      </c>
      <c r="X1686" s="14" t="str">
        <f t="shared" si="523"/>
        <v/>
      </c>
      <c r="Y1686" s="14" t="str">
        <f t="shared" si="524"/>
        <v/>
      </c>
      <c r="Z1686" s="14" t="str">
        <f t="shared" si="525"/>
        <v/>
      </c>
      <c r="AA1686" s="15" t="str">
        <f t="shared" si="521"/>
        <v/>
      </c>
    </row>
    <row r="1687" spans="2:27" ht="18" hidden="1" x14ac:dyDescent="0.25">
      <c r="B1687" s="16"/>
      <c r="C1687" s="18"/>
      <c r="D1687" s="17"/>
      <c r="E1687" s="17"/>
      <c r="F1687" s="17"/>
      <c r="G1687" s="17"/>
      <c r="H1687" s="17"/>
      <c r="I1687" s="17"/>
      <c r="J1687" s="17"/>
      <c r="K1687" s="17"/>
      <c r="L1687" s="17"/>
      <c r="M1687" s="17"/>
      <c r="N1687" s="17"/>
      <c r="O1687" s="19"/>
      <c r="P1687" s="629">
        <f>+H1676</f>
        <v>9.01</v>
      </c>
      <c r="Q1687" s="17"/>
      <c r="R1687" s="412"/>
      <c r="S1687" s="625"/>
      <c r="T1687" s="20"/>
      <c r="U1687" s="20"/>
      <c r="V1687" s="430"/>
      <c r="W1687" s="14" t="str">
        <f t="shared" si="526"/>
        <v/>
      </c>
      <c r="X1687" s="14" t="str">
        <f t="shared" si="523"/>
        <v/>
      </c>
      <c r="Y1687" s="14" t="str">
        <f t="shared" si="524"/>
        <v/>
      </c>
      <c r="Z1687" s="14" t="str">
        <f t="shared" si="525"/>
        <v/>
      </c>
      <c r="AA1687" s="15" t="str">
        <f t="shared" si="521"/>
        <v/>
      </c>
    </row>
    <row r="1688" spans="2:27" ht="18" hidden="1" x14ac:dyDescent="0.25">
      <c r="B1688" s="16"/>
      <c r="C1688" s="17"/>
      <c r="D1688" s="17"/>
      <c r="E1688" s="17"/>
      <c r="F1688" s="17"/>
      <c r="G1688" s="17"/>
      <c r="H1688" s="17"/>
      <c r="I1688" s="17"/>
      <c r="J1688" s="17"/>
      <c r="K1688" s="17"/>
      <c r="L1688" s="17"/>
      <c r="M1688" s="17"/>
      <c r="N1688" s="17"/>
      <c r="O1688" s="19"/>
      <c r="P1688" s="629">
        <f>+H1676</f>
        <v>9.01</v>
      </c>
      <c r="Q1688" s="17"/>
      <c r="R1688" s="412"/>
      <c r="S1688" s="625"/>
      <c r="T1688" s="20"/>
      <c r="U1688" s="20"/>
      <c r="V1688" s="430"/>
      <c r="W1688" s="14" t="str">
        <f t="shared" si="526"/>
        <v/>
      </c>
      <c r="X1688" s="14" t="str">
        <f t="shared" si="523"/>
        <v/>
      </c>
      <c r="Y1688" s="14" t="str">
        <f t="shared" si="524"/>
        <v/>
      </c>
      <c r="Z1688" s="14" t="str">
        <f t="shared" si="525"/>
        <v/>
      </c>
      <c r="AA1688" s="15" t="str">
        <f t="shared" si="521"/>
        <v/>
      </c>
    </row>
    <row r="1689" spans="2:27" ht="18" hidden="1" x14ac:dyDescent="0.25">
      <c r="B1689" s="16"/>
      <c r="C1689" s="17"/>
      <c r="D1689" s="17"/>
      <c r="E1689" s="18"/>
      <c r="F1689" s="17"/>
      <c r="G1689" s="17"/>
      <c r="H1689" s="17"/>
      <c r="I1689" s="17"/>
      <c r="J1689" s="17"/>
      <c r="K1689" s="17"/>
      <c r="L1689" s="17"/>
      <c r="M1689" s="17"/>
      <c r="N1689" s="17"/>
      <c r="O1689" s="19"/>
      <c r="P1689" s="629">
        <f>+H1676</f>
        <v>9.01</v>
      </c>
      <c r="Q1689" s="17"/>
      <c r="R1689" s="412"/>
      <c r="S1689" s="625"/>
      <c r="T1689" s="20"/>
      <c r="U1689" s="20"/>
      <c r="V1689" s="430"/>
      <c r="W1689" s="14" t="str">
        <f t="shared" si="526"/>
        <v/>
      </c>
      <c r="X1689" s="14" t="str">
        <f t="shared" si="523"/>
        <v/>
      </c>
      <c r="Y1689" s="14" t="str">
        <f t="shared" si="524"/>
        <v/>
      </c>
      <c r="Z1689" s="14" t="str">
        <f t="shared" si="525"/>
        <v/>
      </c>
      <c r="AA1689" s="15" t="str">
        <f t="shared" si="521"/>
        <v/>
      </c>
    </row>
    <row r="1690" spans="2:27" ht="18" hidden="1" x14ac:dyDescent="0.25">
      <c r="B1690" s="16"/>
      <c r="C1690" s="18"/>
      <c r="D1690" s="18"/>
      <c r="E1690" s="18"/>
      <c r="F1690" s="18"/>
      <c r="G1690" s="18"/>
      <c r="H1690" s="18"/>
      <c r="I1690" s="18"/>
      <c r="J1690" s="18"/>
      <c r="K1690" s="18"/>
      <c r="L1690" s="18"/>
      <c r="M1690" s="18"/>
      <c r="N1690" s="18"/>
      <c r="O1690" s="19"/>
      <c r="P1690" s="629">
        <f>+H1676</f>
        <v>9.01</v>
      </c>
      <c r="Q1690" s="17"/>
      <c r="R1690" s="412"/>
      <c r="S1690" s="625"/>
      <c r="T1690" s="20"/>
      <c r="U1690" s="20"/>
      <c r="V1690" s="430"/>
      <c r="W1690" s="14" t="str">
        <f t="shared" si="526"/>
        <v/>
      </c>
      <c r="X1690" s="14" t="str">
        <f t="shared" si="523"/>
        <v/>
      </c>
      <c r="Y1690" s="14" t="str">
        <f t="shared" si="524"/>
        <v/>
      </c>
      <c r="Z1690" s="14" t="str">
        <f t="shared" si="525"/>
        <v/>
      </c>
      <c r="AA1690" s="15" t="str">
        <f t="shared" si="521"/>
        <v/>
      </c>
    </row>
    <row r="1691" spans="2:27" ht="18" hidden="1" x14ac:dyDescent="0.25">
      <c r="B1691" s="16"/>
      <c r="C1691" s="17"/>
      <c r="D1691" s="24"/>
      <c r="E1691" s="17"/>
      <c r="F1691" s="17"/>
      <c r="G1691" s="17"/>
      <c r="H1691" s="17"/>
      <c r="I1691" s="17"/>
      <c r="J1691" s="18"/>
      <c r="K1691" s="17"/>
      <c r="L1691" s="17"/>
      <c r="M1691" s="17"/>
      <c r="N1691" s="17"/>
      <c r="O1691" s="19"/>
      <c r="P1691" s="629">
        <f>+H1676</f>
        <v>9.01</v>
      </c>
      <c r="Q1691" s="17"/>
      <c r="R1691" s="412"/>
      <c r="S1691" s="625"/>
      <c r="T1691" s="20"/>
      <c r="U1691" s="20"/>
      <c r="V1691" s="430"/>
      <c r="W1691" s="14"/>
      <c r="X1691" s="14"/>
      <c r="Y1691" s="14"/>
      <c r="Z1691" s="14"/>
      <c r="AA1691" s="15" t="str">
        <f t="shared" si="521"/>
        <v/>
      </c>
    </row>
    <row r="1692" spans="2:27" ht="18" hidden="1" x14ac:dyDescent="0.25">
      <c r="B1692" s="16"/>
      <c r="C1692" s="18"/>
      <c r="D1692" s="17"/>
      <c r="E1692" s="17"/>
      <c r="F1692" s="17"/>
      <c r="G1692" s="17"/>
      <c r="H1692" s="18"/>
      <c r="I1692" s="18"/>
      <c r="J1692" s="17"/>
      <c r="K1692" s="18"/>
      <c r="L1692" s="17"/>
      <c r="M1692" s="17"/>
      <c r="N1692" s="17"/>
      <c r="O1692" s="19"/>
      <c r="P1692" s="629">
        <f>+H1676</f>
        <v>9.01</v>
      </c>
      <c r="Q1692" s="17"/>
      <c r="R1692" s="412" t="s">
        <v>362</v>
      </c>
      <c r="S1692" s="625"/>
      <c r="T1692" s="20"/>
      <c r="U1692" s="20"/>
      <c r="V1692" s="430"/>
      <c r="W1692" s="14" t="s">
        <v>20</v>
      </c>
      <c r="X1692" s="14" t="str">
        <f t="shared" ref="X1692:X1701" si="527">IF(S1692="","",1)</f>
        <v/>
      </c>
      <c r="Y1692" s="14" t="str">
        <f t="shared" ref="Y1692:Y1701" si="528">IFERROR(IF(COUNT(T1692:V1692)=1,PRODUCT(T1692:V1692)*X1692,""),"")</f>
        <v/>
      </c>
      <c r="Z1692" s="14" t="str">
        <f t="shared" ref="Z1692:Z1701" si="529">IFERROR(IF(COUNT(T1692:V1692)=2,PRODUCT(T1692:V1692)*X1692,""),"")</f>
        <v/>
      </c>
      <c r="AA1692" s="15" t="str">
        <f t="shared" si="521"/>
        <v/>
      </c>
    </row>
    <row r="1693" spans="2:27" ht="18" hidden="1" x14ac:dyDescent="0.25">
      <c r="B1693" s="16"/>
      <c r="C1693" s="17"/>
      <c r="D1693" s="17"/>
      <c r="E1693" s="17"/>
      <c r="F1693" s="17"/>
      <c r="G1693" s="17"/>
      <c r="H1693" s="17"/>
      <c r="I1693" s="17"/>
      <c r="J1693" s="17"/>
      <c r="K1693" s="17"/>
      <c r="L1693" s="17"/>
      <c r="M1693" s="17"/>
      <c r="N1693" s="17"/>
      <c r="O1693" s="19"/>
      <c r="P1693" s="629">
        <f>+H1676</f>
        <v>9.01</v>
      </c>
      <c r="Q1693" s="17"/>
      <c r="R1693" s="412"/>
      <c r="S1693" s="628"/>
      <c r="T1693" s="20"/>
      <c r="U1693" s="20"/>
      <c r="V1693" s="430"/>
      <c r="W1693" s="14" t="str">
        <f t="shared" ref="W1693:W1701" si="530">IF(COUNT(T1693:V1693)=1,"m",IF(COUNT(T1693:V1693)=2,"m2",IF(COUNT(T1693:V1693)=3,"m3","")))</f>
        <v/>
      </c>
      <c r="X1693" s="14" t="str">
        <f t="shared" si="527"/>
        <v/>
      </c>
      <c r="Y1693" s="14" t="str">
        <f t="shared" si="528"/>
        <v/>
      </c>
      <c r="Z1693" s="14" t="str">
        <f t="shared" si="529"/>
        <v/>
      </c>
      <c r="AA1693" s="15" t="str">
        <f t="shared" si="521"/>
        <v/>
      </c>
    </row>
    <row r="1694" spans="2:27" ht="18" hidden="1" x14ac:dyDescent="0.25">
      <c r="B1694" s="16"/>
      <c r="C1694" s="17"/>
      <c r="D1694" s="17"/>
      <c r="E1694" s="17"/>
      <c r="F1694" s="17"/>
      <c r="G1694" s="17"/>
      <c r="H1694" s="17"/>
      <c r="I1694" s="17"/>
      <c r="J1694" s="17"/>
      <c r="K1694" s="17"/>
      <c r="L1694" s="17"/>
      <c r="M1694" s="17"/>
      <c r="N1694" s="17"/>
      <c r="O1694" s="19"/>
      <c r="P1694" s="629">
        <f>+H1676</f>
        <v>9.01</v>
      </c>
      <c r="Q1694" s="17"/>
      <c r="R1694" s="412"/>
      <c r="S1694" s="626"/>
      <c r="T1694" s="20"/>
      <c r="U1694" s="20"/>
      <c r="V1694" s="430"/>
      <c r="W1694" s="14" t="str">
        <f t="shared" si="530"/>
        <v/>
      </c>
      <c r="X1694" s="14" t="str">
        <f t="shared" si="527"/>
        <v/>
      </c>
      <c r="Y1694" s="14" t="str">
        <f t="shared" si="528"/>
        <v/>
      </c>
      <c r="Z1694" s="14" t="str">
        <f t="shared" si="529"/>
        <v/>
      </c>
      <c r="AA1694" s="15" t="str">
        <f t="shared" si="521"/>
        <v/>
      </c>
    </row>
    <row r="1695" spans="2:27" ht="18" hidden="1" x14ac:dyDescent="0.25">
      <c r="B1695" s="16"/>
      <c r="D1695" s="17"/>
      <c r="E1695" s="17"/>
      <c r="F1695" s="17"/>
      <c r="G1695" s="17"/>
      <c r="H1695" s="17"/>
      <c r="I1695" s="17"/>
      <c r="J1695" s="17"/>
      <c r="K1695" s="17"/>
      <c r="L1695" s="17"/>
      <c r="M1695" s="17"/>
      <c r="N1695" s="17"/>
      <c r="O1695" s="19"/>
      <c r="P1695" s="629">
        <f>+H1676</f>
        <v>9.01</v>
      </c>
      <c r="Q1695" s="17"/>
      <c r="R1695" s="412"/>
      <c r="S1695" s="626"/>
      <c r="T1695" s="20"/>
      <c r="U1695" s="20"/>
      <c r="V1695" s="20"/>
      <c r="W1695" s="14" t="str">
        <f t="shared" si="530"/>
        <v/>
      </c>
      <c r="X1695" s="14" t="str">
        <f t="shared" si="527"/>
        <v/>
      </c>
      <c r="Y1695" s="14" t="str">
        <f t="shared" si="528"/>
        <v/>
      </c>
      <c r="Z1695" s="14" t="str">
        <f t="shared" si="529"/>
        <v/>
      </c>
      <c r="AA1695" s="15" t="str">
        <f t="shared" si="521"/>
        <v/>
      </c>
    </row>
    <row r="1696" spans="2:27" ht="18" hidden="1" x14ac:dyDescent="0.25">
      <c r="B1696" s="16"/>
      <c r="C1696" s="17"/>
      <c r="D1696" s="17"/>
      <c r="E1696" s="17"/>
      <c r="F1696" s="17"/>
      <c r="G1696" s="17"/>
      <c r="H1696" s="17"/>
      <c r="I1696" s="17"/>
      <c r="J1696" s="17"/>
      <c r="K1696" s="17"/>
      <c r="L1696" s="17"/>
      <c r="M1696" s="17"/>
      <c r="N1696" s="17"/>
      <c r="O1696" s="19"/>
      <c r="P1696" s="629">
        <f>+H1676</f>
        <v>9.01</v>
      </c>
      <c r="Q1696" s="17"/>
      <c r="R1696" s="412"/>
      <c r="S1696" s="626"/>
      <c r="T1696" s="20"/>
      <c r="U1696" s="20"/>
      <c r="V1696" s="430"/>
      <c r="W1696" s="14" t="str">
        <f t="shared" si="530"/>
        <v/>
      </c>
      <c r="X1696" s="14" t="str">
        <f t="shared" si="527"/>
        <v/>
      </c>
      <c r="Y1696" s="14" t="str">
        <f t="shared" si="528"/>
        <v/>
      </c>
      <c r="Z1696" s="14" t="str">
        <f t="shared" si="529"/>
        <v/>
      </c>
      <c r="AA1696" s="15" t="str">
        <f t="shared" si="521"/>
        <v/>
      </c>
    </row>
    <row r="1697" spans="2:27" ht="18" hidden="1" x14ac:dyDescent="0.25">
      <c r="B1697" s="16"/>
      <c r="C1697" s="17"/>
      <c r="D1697" s="17"/>
      <c r="E1697" s="17"/>
      <c r="F1697" s="17"/>
      <c r="G1697" s="17"/>
      <c r="H1697" s="17"/>
      <c r="I1697" s="17"/>
      <c r="J1697" s="17"/>
      <c r="K1697" s="17"/>
      <c r="L1697" s="17"/>
      <c r="M1697" s="17"/>
      <c r="N1697" s="17"/>
      <c r="O1697" s="19"/>
      <c r="P1697" s="629">
        <f>+H1676</f>
        <v>9.01</v>
      </c>
      <c r="Q1697" s="17"/>
      <c r="R1697" s="412"/>
      <c r="S1697" s="626"/>
      <c r="T1697" s="20"/>
      <c r="U1697" s="20"/>
      <c r="V1697" s="430"/>
      <c r="W1697" s="14" t="str">
        <f t="shared" si="530"/>
        <v/>
      </c>
      <c r="X1697" s="14" t="str">
        <f t="shared" si="527"/>
        <v/>
      </c>
      <c r="Y1697" s="14" t="str">
        <f t="shared" si="528"/>
        <v/>
      </c>
      <c r="Z1697" s="14" t="str">
        <f t="shared" si="529"/>
        <v/>
      </c>
      <c r="AA1697" s="15" t="str">
        <f t="shared" si="521"/>
        <v/>
      </c>
    </row>
    <row r="1698" spans="2:27" ht="18" hidden="1" x14ac:dyDescent="0.25">
      <c r="B1698" s="16"/>
      <c r="C1698" s="17"/>
      <c r="D1698" s="17"/>
      <c r="E1698" s="17"/>
      <c r="F1698" s="17"/>
      <c r="G1698" s="17"/>
      <c r="H1698" s="17"/>
      <c r="I1698" s="17"/>
      <c r="J1698" s="17"/>
      <c r="K1698" s="17"/>
      <c r="L1698" s="17"/>
      <c r="M1698" s="17"/>
      <c r="N1698" s="17"/>
      <c r="O1698" s="19"/>
      <c r="P1698" s="629">
        <f>+H1676</f>
        <v>9.01</v>
      </c>
      <c r="Q1698" s="17"/>
      <c r="R1698" s="21"/>
      <c r="S1698" s="626"/>
      <c r="T1698" s="20"/>
      <c r="U1698" s="20"/>
      <c r="V1698" s="430"/>
      <c r="W1698" s="14" t="str">
        <f t="shared" si="530"/>
        <v/>
      </c>
      <c r="X1698" s="14" t="str">
        <f t="shared" si="527"/>
        <v/>
      </c>
      <c r="Y1698" s="14" t="str">
        <f t="shared" si="528"/>
        <v/>
      </c>
      <c r="Z1698" s="14" t="str">
        <f t="shared" si="529"/>
        <v/>
      </c>
      <c r="AA1698" s="15" t="str">
        <f t="shared" si="521"/>
        <v/>
      </c>
    </row>
    <row r="1699" spans="2:27" ht="18" hidden="1" x14ac:dyDescent="0.25">
      <c r="B1699" s="16"/>
      <c r="C1699" s="17"/>
      <c r="D1699" s="17"/>
      <c r="E1699" s="17"/>
      <c r="F1699" s="17"/>
      <c r="G1699" s="17"/>
      <c r="H1699" s="17"/>
      <c r="I1699" s="17"/>
      <c r="J1699" s="17"/>
      <c r="K1699" s="17"/>
      <c r="L1699" s="17"/>
      <c r="M1699" s="17"/>
      <c r="N1699" s="17"/>
      <c r="O1699" s="19"/>
      <c r="P1699" s="629">
        <f>+H1676</f>
        <v>9.01</v>
      </c>
      <c r="Q1699" s="17"/>
      <c r="R1699" s="26"/>
      <c r="S1699" s="626"/>
      <c r="T1699" s="20"/>
      <c r="U1699" s="20"/>
      <c r="V1699" s="430"/>
      <c r="W1699" s="14" t="str">
        <f t="shared" si="530"/>
        <v/>
      </c>
      <c r="X1699" s="14" t="str">
        <f t="shared" si="527"/>
        <v/>
      </c>
      <c r="Y1699" s="14" t="str">
        <f t="shared" si="528"/>
        <v/>
      </c>
      <c r="Z1699" s="14" t="str">
        <f t="shared" si="529"/>
        <v/>
      </c>
      <c r="AA1699" s="15" t="str">
        <f t="shared" si="521"/>
        <v/>
      </c>
    </row>
    <row r="1700" spans="2:27" ht="18" hidden="1" x14ac:dyDescent="0.25">
      <c r="B1700" s="16"/>
      <c r="C1700" s="17"/>
      <c r="D1700" s="17"/>
      <c r="E1700" s="17"/>
      <c r="F1700" s="17"/>
      <c r="G1700" s="17"/>
      <c r="H1700" s="17"/>
      <c r="I1700" s="17"/>
      <c r="J1700" s="17"/>
      <c r="K1700" s="17"/>
      <c r="L1700" s="17"/>
      <c r="M1700" s="17"/>
      <c r="N1700" s="17"/>
      <c r="O1700" s="19"/>
      <c r="P1700" s="629">
        <f>+H1676</f>
        <v>9.01</v>
      </c>
      <c r="Q1700" s="17"/>
      <c r="R1700" s="26"/>
      <c r="S1700" s="626"/>
      <c r="T1700" s="20"/>
      <c r="U1700" s="20"/>
      <c r="V1700" s="430"/>
      <c r="W1700" s="14" t="str">
        <f t="shared" si="530"/>
        <v/>
      </c>
      <c r="X1700" s="14" t="str">
        <f t="shared" si="527"/>
        <v/>
      </c>
      <c r="Y1700" s="14" t="str">
        <f t="shared" si="528"/>
        <v/>
      </c>
      <c r="Z1700" s="14" t="str">
        <f t="shared" si="529"/>
        <v/>
      </c>
      <c r="AA1700" s="15" t="str">
        <f t="shared" si="521"/>
        <v/>
      </c>
    </row>
    <row r="1701" spans="2:27" ht="18.75" hidden="1" thickBot="1" x14ac:dyDescent="0.3">
      <c r="B1701" s="27"/>
      <c r="C1701" s="28"/>
      <c r="D1701" s="29"/>
      <c r="E1701" s="28"/>
      <c r="F1701" s="29"/>
      <c r="G1701" s="29"/>
      <c r="H1701" s="29"/>
      <c r="I1701" s="29"/>
      <c r="J1701" s="29"/>
      <c r="K1701" s="29"/>
      <c r="L1701" s="29"/>
      <c r="M1701" s="29"/>
      <c r="N1701" s="29"/>
      <c r="O1701" s="30"/>
      <c r="P1701" s="629">
        <f>+H1676</f>
        <v>9.01</v>
      </c>
      <c r="Q1701" s="17"/>
      <c r="R1701" s="630"/>
      <c r="S1701" s="636"/>
      <c r="T1701" s="33"/>
      <c r="U1701" s="33"/>
      <c r="V1701" s="631"/>
      <c r="W1701" s="34" t="str">
        <f t="shared" si="530"/>
        <v/>
      </c>
      <c r="X1701" s="34" t="str">
        <f t="shared" si="527"/>
        <v/>
      </c>
      <c r="Y1701" s="14" t="str">
        <f t="shared" si="528"/>
        <v/>
      </c>
      <c r="Z1701" s="14" t="str">
        <f t="shared" si="529"/>
        <v/>
      </c>
      <c r="AA1701" s="15" t="str">
        <f t="shared" si="521"/>
        <v/>
      </c>
    </row>
    <row r="1702" spans="2:27" ht="18.75" hidden="1" thickBot="1" x14ac:dyDescent="0.3">
      <c r="B1702" s="786"/>
      <c r="C1702" s="787"/>
      <c r="D1702" s="787"/>
      <c r="E1702" s="787"/>
      <c r="F1702" s="787"/>
      <c r="G1702" s="787"/>
      <c r="H1702" s="787"/>
      <c r="I1702" s="787"/>
      <c r="J1702" s="787"/>
      <c r="K1702" s="787"/>
      <c r="L1702" s="787"/>
      <c r="M1702" s="787"/>
      <c r="N1702" s="787"/>
      <c r="O1702" s="787"/>
      <c r="P1702" s="428"/>
      <c r="Q1702" s="629">
        <f>+H1676</f>
        <v>9.01</v>
      </c>
      <c r="R1702" s="788" t="s">
        <v>58</v>
      </c>
      <c r="S1702" s="1023"/>
      <c r="T1702" s="787"/>
      <c r="U1702" s="789" t="s">
        <v>53</v>
      </c>
      <c r="V1702" s="790"/>
      <c r="W1702" s="790"/>
      <c r="X1702" s="791"/>
      <c r="Y1702" s="36"/>
      <c r="Z1702" s="37"/>
      <c r="AA1702" s="38">
        <f>SUM(X1679:X1701)</f>
        <v>0</v>
      </c>
    </row>
    <row r="1703" spans="2:27" ht="17.25" hidden="1" thickBot="1" x14ac:dyDescent="0.3">
      <c r="B1703" s="792" t="s">
        <v>59</v>
      </c>
      <c r="C1703" s="793"/>
      <c r="D1703" s="793"/>
      <c r="E1703" s="793"/>
      <c r="F1703" s="793"/>
      <c r="G1703" s="793"/>
      <c r="H1703" s="793"/>
      <c r="I1703" s="794"/>
      <c r="J1703" s="792" t="s">
        <v>60</v>
      </c>
      <c r="K1703" s="793"/>
      <c r="L1703" s="793"/>
      <c r="M1703" s="793"/>
      <c r="N1703" s="793"/>
      <c r="O1703" s="793"/>
      <c r="P1703" s="793"/>
      <c r="Q1703" s="793"/>
      <c r="R1703" s="794"/>
      <c r="S1703" s="634"/>
      <c r="T1703" s="39"/>
      <c r="U1703" s="40"/>
      <c r="V1703" s="40"/>
      <c r="W1703" s="40"/>
      <c r="X1703" s="40"/>
      <c r="Y1703" s="40"/>
      <c r="Z1703" s="40"/>
      <c r="AA1703" s="41"/>
    </row>
    <row r="1704" spans="2:27" ht="21" hidden="1" thickBot="1" x14ac:dyDescent="0.3">
      <c r="B1704" s="795"/>
      <c r="C1704" s="787"/>
      <c r="D1704" s="787"/>
      <c r="E1704" s="787"/>
      <c r="F1704" s="787"/>
      <c r="G1704" s="787"/>
      <c r="H1704" s="787"/>
      <c r="I1704" s="796"/>
      <c r="J1704" s="795"/>
      <c r="K1704" s="787"/>
      <c r="L1704" s="787"/>
      <c r="M1704" s="787"/>
      <c r="N1704" s="787"/>
      <c r="O1704" s="787"/>
      <c r="P1704" s="787"/>
      <c r="Q1704" s="787"/>
      <c r="R1704" s="796"/>
      <c r="S1704" s="635"/>
      <c r="T1704" s="797" t="s">
        <v>61</v>
      </c>
      <c r="U1704" s="798"/>
      <c r="V1704" s="798"/>
      <c r="W1704" s="798"/>
      <c r="X1704" s="798"/>
      <c r="Y1704" s="798"/>
      <c r="Z1704" s="799"/>
      <c r="AA1704" s="42">
        <f>AA1702</f>
        <v>0</v>
      </c>
    </row>
    <row r="1705" spans="2:27" hidden="1" x14ac:dyDescent="0.25"/>
    <row r="1706" spans="2:27" ht="15.75" hidden="1" thickBot="1" x14ac:dyDescent="0.3"/>
    <row r="1707" spans="2:27" hidden="1" x14ac:dyDescent="0.25">
      <c r="B1707" s="800" t="e" vm="4">
        <v>#VALUE!</v>
      </c>
      <c r="C1707" s="793"/>
      <c r="D1707" s="793"/>
      <c r="E1707" s="793"/>
      <c r="F1707" s="793"/>
      <c r="G1707" s="803" t="s">
        <v>42</v>
      </c>
      <c r="H1707" s="793"/>
      <c r="I1707" s="793"/>
      <c r="J1707" s="793"/>
      <c r="K1707" s="793"/>
      <c r="L1707" s="793"/>
      <c r="M1707" s="793"/>
      <c r="N1707" s="793"/>
      <c r="O1707" s="793"/>
      <c r="P1707" s="793"/>
      <c r="Q1707" s="793"/>
      <c r="R1707" s="793"/>
      <c r="S1707" s="793"/>
      <c r="T1707" s="793"/>
      <c r="U1707" s="804" t="s">
        <v>1</v>
      </c>
      <c r="V1707" s="805"/>
      <c r="W1707" s="805"/>
      <c r="X1707" s="806"/>
      <c r="Y1707" s="807" t="s">
        <v>43</v>
      </c>
      <c r="Z1707" s="805"/>
      <c r="AA1707" s="808"/>
    </row>
    <row r="1708" spans="2:27" hidden="1" x14ac:dyDescent="0.25">
      <c r="B1708" s="801"/>
      <c r="C1708" s="802"/>
      <c r="D1708" s="802"/>
      <c r="E1708" s="802"/>
      <c r="F1708" s="802"/>
      <c r="G1708" s="801"/>
      <c r="H1708" s="802"/>
      <c r="I1708" s="802"/>
      <c r="J1708" s="802"/>
      <c r="K1708" s="802"/>
      <c r="L1708" s="802"/>
      <c r="M1708" s="802"/>
      <c r="N1708" s="802"/>
      <c r="O1708" s="802"/>
      <c r="P1708" s="802"/>
      <c r="Q1708" s="802"/>
      <c r="R1708" s="802"/>
      <c r="S1708" s="802"/>
      <c r="T1708" s="802"/>
      <c r="U1708" s="809" t="s">
        <v>3</v>
      </c>
      <c r="V1708" s="810"/>
      <c r="W1708" s="810"/>
      <c r="X1708" s="811"/>
      <c r="Y1708" s="812">
        <v>1</v>
      </c>
      <c r="Z1708" s="810"/>
      <c r="AA1708" s="813"/>
    </row>
    <row r="1709" spans="2:27" ht="15.75" hidden="1" thickBot="1" x14ac:dyDescent="0.3">
      <c r="B1709" s="795"/>
      <c r="C1709" s="787"/>
      <c r="D1709" s="787"/>
      <c r="E1709" s="787"/>
      <c r="F1709" s="787"/>
      <c r="G1709" s="795"/>
      <c r="H1709" s="787"/>
      <c r="I1709" s="787"/>
      <c r="J1709" s="787"/>
      <c r="K1709" s="787"/>
      <c r="L1709" s="787"/>
      <c r="M1709" s="787"/>
      <c r="N1709" s="787"/>
      <c r="O1709" s="787"/>
      <c r="P1709" s="787"/>
      <c r="Q1709" s="787"/>
      <c r="R1709" s="787"/>
      <c r="S1709" s="787"/>
      <c r="T1709" s="787"/>
      <c r="U1709" s="814" t="s">
        <v>4</v>
      </c>
      <c r="V1709" s="815"/>
      <c r="W1709" s="815"/>
      <c r="X1709" s="816"/>
      <c r="Y1709" s="817">
        <v>44236</v>
      </c>
      <c r="Z1709" s="818"/>
      <c r="AA1709" s="819"/>
    </row>
    <row r="1710" spans="2:27" ht="15" hidden="1" customHeight="1" x14ac:dyDescent="0.25">
      <c r="B1710" s="820" t="s">
        <v>44</v>
      </c>
      <c r="C1710" s="793"/>
      <c r="D1710" s="793"/>
      <c r="E1710" s="793"/>
      <c r="F1710" s="794"/>
      <c r="G1710"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710" s="822"/>
      <c r="I1710" s="822"/>
      <c r="J1710" s="822"/>
      <c r="K1710" s="822"/>
      <c r="L1710" s="822"/>
      <c r="M1710" s="822"/>
      <c r="N1710" s="822"/>
      <c r="O1710" s="822"/>
      <c r="P1710" s="822"/>
      <c r="Q1710" s="822"/>
      <c r="R1710" s="822"/>
      <c r="S1710" s="822"/>
      <c r="T1710" s="822"/>
      <c r="U1710" s="822"/>
      <c r="V1710" s="822"/>
      <c r="W1710" s="822"/>
      <c r="X1710" s="822"/>
      <c r="Y1710" s="822"/>
      <c r="Z1710" s="822"/>
      <c r="AA1710" s="823"/>
    </row>
    <row r="1711" spans="2:27" ht="15.75" hidden="1" customHeight="1" thickBot="1" x14ac:dyDescent="0.3">
      <c r="B1711" s="795"/>
      <c r="C1711" s="787"/>
      <c r="D1711" s="787"/>
      <c r="E1711" s="787"/>
      <c r="F1711" s="796"/>
      <c r="G1711" s="824"/>
      <c r="H1711" s="825"/>
      <c r="I1711" s="825"/>
      <c r="J1711" s="825"/>
      <c r="K1711" s="825"/>
      <c r="L1711" s="825"/>
      <c r="M1711" s="825"/>
      <c r="N1711" s="825"/>
      <c r="O1711" s="825"/>
      <c r="P1711" s="825"/>
      <c r="Q1711" s="825"/>
      <c r="R1711" s="825"/>
      <c r="S1711" s="825"/>
      <c r="T1711" s="825"/>
      <c r="U1711" s="825"/>
      <c r="V1711" s="825"/>
      <c r="W1711" s="825"/>
      <c r="X1711" s="825"/>
      <c r="Y1711" s="825"/>
      <c r="Z1711" s="825"/>
      <c r="AA1711" s="826"/>
    </row>
    <row r="1712" spans="2:27" ht="18.75" hidden="1" thickBot="1" x14ac:dyDescent="0.3">
      <c r="B1712" s="827" t="s">
        <v>46</v>
      </c>
      <c r="C1712" s="798"/>
      <c r="D1712" s="798"/>
      <c r="E1712" s="798"/>
      <c r="F1712" s="798"/>
      <c r="G1712" s="798"/>
      <c r="H1712" s="822" t="s">
        <v>47</v>
      </c>
      <c r="I1712" s="793"/>
      <c r="J1712" s="828"/>
      <c r="K1712" s="798"/>
      <c r="L1712" s="798"/>
      <c r="M1712" s="798"/>
      <c r="N1712" s="798"/>
      <c r="O1712" s="798"/>
      <c r="P1712" s="622"/>
      <c r="Q1712" s="622"/>
      <c r="R1712" s="828" t="s">
        <v>48</v>
      </c>
      <c r="S1712" s="828"/>
      <c r="T1712" s="798"/>
      <c r="U1712" s="798"/>
      <c r="V1712" s="798"/>
      <c r="W1712" s="798"/>
      <c r="X1712" s="798"/>
      <c r="Y1712" s="798"/>
      <c r="Z1712" s="798"/>
      <c r="AA1712" s="799"/>
    </row>
    <row r="1713" spans="2:27" ht="48" hidden="1" customHeight="1" thickBot="1" x14ac:dyDescent="0.3">
      <c r="B1713" s="829">
        <f>PRESUPUESTO!$B$65</f>
        <v>9</v>
      </c>
      <c r="C1713" s="793"/>
      <c r="D1713" s="793"/>
      <c r="E1713" s="793"/>
      <c r="F1713" s="793"/>
      <c r="G1713" s="793"/>
      <c r="H1713" s="830">
        <f>PRESUPUESTO!B67</f>
        <v>9.02</v>
      </c>
      <c r="I1713" s="831"/>
      <c r="J1713" s="832" t="str">
        <f>PRESUPUESTO!$F$65</f>
        <v>ENTREPISO</v>
      </c>
      <c r="K1713" s="798"/>
      <c r="L1713" s="798"/>
      <c r="M1713" s="798"/>
      <c r="N1713" s="798"/>
      <c r="O1713" s="799"/>
      <c r="P1713" s="621"/>
      <c r="Q1713" s="621"/>
      <c r="R1713" s="833" t="str">
        <f>PRESUPUESTO!F67</f>
        <v>Perno de Anclaje estructural para bases de estructura metalica en varilla roscada AC de 3/4" B7 y tres (3) tuercas 2H, con aplicación de epoxico Sicadur Anchorfix 4. Profundidad 20cm de anclaje.</v>
      </c>
      <c r="S1713" s="1020"/>
      <c r="T1713" s="793"/>
      <c r="U1713" s="793"/>
      <c r="V1713" s="793"/>
      <c r="W1713" s="793"/>
      <c r="X1713" s="793"/>
      <c r="Y1713" s="793"/>
      <c r="Z1713" s="793"/>
      <c r="AA1713" s="794"/>
    </row>
    <row r="1714" spans="2:27" ht="18.75" hidden="1" customHeight="1" thickBot="1" x14ac:dyDescent="0.3">
      <c r="B1714" s="821" t="s">
        <v>49</v>
      </c>
      <c r="C1714" s="834"/>
      <c r="D1714" s="834"/>
      <c r="E1714" s="834"/>
      <c r="F1714" s="834"/>
      <c r="G1714" s="834"/>
      <c r="H1714" s="835"/>
      <c r="I1714" s="835"/>
      <c r="J1714" s="834"/>
      <c r="K1714" s="834"/>
      <c r="L1714" s="834"/>
      <c r="M1714" s="834"/>
      <c r="N1714" s="834"/>
      <c r="O1714" s="834"/>
      <c r="P1714" s="623"/>
      <c r="Q1714" s="623"/>
      <c r="R1714" s="837" t="s">
        <v>50</v>
      </c>
      <c r="S1714" s="1030" t="s">
        <v>532</v>
      </c>
      <c r="T1714" s="839" t="s">
        <v>51</v>
      </c>
      <c r="U1714" s="840"/>
      <c r="V1714" s="841"/>
      <c r="W1714" s="842" t="s">
        <v>20</v>
      </c>
      <c r="X1714" s="844" t="s">
        <v>52</v>
      </c>
      <c r="Y1714" s="846" t="s">
        <v>53</v>
      </c>
      <c r="Z1714" s="847"/>
      <c r="AA1714" s="848"/>
    </row>
    <row r="1715" spans="2:27" ht="26.25" hidden="1" thickBot="1" x14ac:dyDescent="0.3">
      <c r="B1715" s="836"/>
      <c r="C1715" s="835"/>
      <c r="D1715" s="835"/>
      <c r="E1715" s="835"/>
      <c r="F1715" s="835"/>
      <c r="G1715" s="835"/>
      <c r="H1715" s="835"/>
      <c r="I1715" s="835"/>
      <c r="J1715" s="835"/>
      <c r="K1715" s="835"/>
      <c r="L1715" s="835"/>
      <c r="M1715" s="835"/>
      <c r="N1715" s="835"/>
      <c r="O1715" s="835"/>
      <c r="P1715" s="623"/>
      <c r="Q1715" s="623"/>
      <c r="R1715" s="838"/>
      <c r="S1715" s="1031"/>
      <c r="T1715" s="4" t="s">
        <v>54</v>
      </c>
      <c r="U1715" s="5" t="s">
        <v>55</v>
      </c>
      <c r="V1715" s="6" t="s">
        <v>56</v>
      </c>
      <c r="W1715" s="843"/>
      <c r="X1715" s="845"/>
      <c r="Y1715" s="7" t="s">
        <v>57</v>
      </c>
      <c r="Z1715" s="8" t="s">
        <v>21</v>
      </c>
      <c r="AA1715" s="9" t="s">
        <v>22</v>
      </c>
    </row>
    <row r="1716" spans="2:27" ht="18" hidden="1" x14ac:dyDescent="0.25">
      <c r="B1716" s="10"/>
      <c r="C1716" s="11"/>
      <c r="D1716" s="11"/>
      <c r="E1716" s="11"/>
      <c r="F1716" s="11"/>
      <c r="G1716" s="11"/>
      <c r="H1716" s="11"/>
      <c r="I1716" s="11"/>
      <c r="J1716" s="11"/>
      <c r="K1716" s="11"/>
      <c r="L1716" s="11"/>
      <c r="M1716" s="11"/>
      <c r="N1716" s="11"/>
      <c r="O1716" s="12"/>
      <c r="P1716" s="629">
        <f>+H1713</f>
        <v>9.02</v>
      </c>
      <c r="Q1716" s="17"/>
      <c r="R1716" s="412" t="s">
        <v>356</v>
      </c>
      <c r="S1716" s="625"/>
      <c r="T1716" s="14"/>
      <c r="U1716" s="14"/>
      <c r="V1716" s="14"/>
      <c r="W1716" s="14" t="s">
        <v>20</v>
      </c>
      <c r="X1716" s="14" t="str">
        <f>IF(S1716="","",1)</f>
        <v/>
      </c>
      <c r="Y1716" s="14" t="str">
        <f>IFERROR(IF(COUNT(T1716:V1716)=1,PRODUCT(T1716:V1716)*X1716,""),"")</f>
        <v/>
      </c>
      <c r="Z1716" s="14" t="str">
        <f>IFERROR(IF(COUNT(T1716:V1716)=2,PRODUCT(T1716:V1716)*X1716,""),"")</f>
        <v/>
      </c>
      <c r="AA1716" s="15" t="str">
        <f>IFERROR(IF(COUNT(T1716:V1716)=3,PRODUCT(T1716:V1716)*X1716,""),"")</f>
        <v/>
      </c>
    </row>
    <row r="1717" spans="2:27" ht="18" hidden="1" x14ac:dyDescent="0.25">
      <c r="B1717" s="16"/>
      <c r="C1717" s="17"/>
      <c r="D1717" s="17"/>
      <c r="E1717" s="17"/>
      <c r="F1717" s="18"/>
      <c r="G1717" s="18"/>
      <c r="H1717" s="18"/>
      <c r="I1717" s="18"/>
      <c r="J1717" s="18"/>
      <c r="K1717" s="18"/>
      <c r="L1717" s="17"/>
      <c r="M1717" s="17"/>
      <c r="N1717" s="17"/>
      <c r="O1717" s="19"/>
      <c r="P1717" s="629">
        <f>+H1713</f>
        <v>9.02</v>
      </c>
      <c r="Q1717" s="17"/>
      <c r="R1717" s="412"/>
      <c r="S1717" s="625"/>
      <c r="T1717" s="20"/>
      <c r="U1717" s="20"/>
      <c r="V1717" s="430"/>
      <c r="W1717" s="14"/>
      <c r="X1717" s="14" t="str">
        <f t="shared" ref="X1717:X1719" si="531">IF(S1717="","",1)</f>
        <v/>
      </c>
      <c r="Y1717" s="14" t="str">
        <f t="shared" ref="Y1717:Y1719" si="532">IFERROR(IF(COUNT(T1717:V1717)=1,PRODUCT(T1717:V1717)*X1717,""),"")</f>
        <v/>
      </c>
      <c r="Z1717" s="14" t="str">
        <f t="shared" ref="Z1717:Z1719" si="533">IFERROR(IF(COUNT(T1717:V1717)=2,PRODUCT(T1717:V1717)*X1717,""),"")</f>
        <v/>
      </c>
      <c r="AA1717" s="15" t="str">
        <f t="shared" ref="AA1717:AA1738" si="534">IFERROR(IF(COUNT(T1717:V1717)=3,PRODUCT(T1717:V1717)*X1717,""),"")</f>
        <v/>
      </c>
    </row>
    <row r="1718" spans="2:27" ht="18" hidden="1" x14ac:dyDescent="0.25">
      <c r="B1718" s="16"/>
      <c r="C1718" s="17"/>
      <c r="D1718" s="17"/>
      <c r="E1718" s="17"/>
      <c r="F1718" s="18"/>
      <c r="G1718" s="18"/>
      <c r="H1718" s="18"/>
      <c r="I1718" s="18"/>
      <c r="J1718" s="18"/>
      <c r="K1718" s="18"/>
      <c r="L1718" s="17"/>
      <c r="M1718" s="17"/>
      <c r="N1718" s="17"/>
      <c r="O1718" s="19"/>
      <c r="P1718" s="629">
        <f>+H1713</f>
        <v>9.02</v>
      </c>
      <c r="Q1718" s="17"/>
      <c r="R1718" s="412"/>
      <c r="S1718" s="625"/>
      <c r="T1718" s="20"/>
      <c r="U1718" s="20"/>
      <c r="V1718" s="430"/>
      <c r="W1718" s="14"/>
      <c r="X1718" s="14" t="str">
        <f t="shared" si="531"/>
        <v/>
      </c>
      <c r="Y1718" s="14" t="str">
        <f t="shared" si="532"/>
        <v/>
      </c>
      <c r="Z1718" s="14" t="str">
        <f t="shared" si="533"/>
        <v/>
      </c>
      <c r="AA1718" s="15" t="str">
        <f t="shared" si="534"/>
        <v/>
      </c>
    </row>
    <row r="1719" spans="2:27" ht="18" hidden="1" x14ac:dyDescent="0.25">
      <c r="B1719" s="16"/>
      <c r="C1719" s="17"/>
      <c r="D1719" s="17"/>
      <c r="E1719" s="17"/>
      <c r="F1719" s="18"/>
      <c r="G1719" s="18"/>
      <c r="H1719" s="18"/>
      <c r="I1719" s="18"/>
      <c r="J1719" s="18"/>
      <c r="K1719" s="18"/>
      <c r="L1719" s="17"/>
      <c r="M1719" s="17"/>
      <c r="N1719" s="17"/>
      <c r="O1719" s="19"/>
      <c r="P1719" s="629">
        <f>+H1713</f>
        <v>9.02</v>
      </c>
      <c r="Q1719" s="17"/>
      <c r="R1719" s="412"/>
      <c r="S1719" s="626"/>
      <c r="T1719" s="20"/>
      <c r="U1719" s="20"/>
      <c r="V1719" s="430"/>
      <c r="W1719" s="14" t="str">
        <f t="shared" ref="W1719" si="535">IF(COUNT(T1719:V1719)=1,"m",IF(COUNT(T1719:V1719)=2,"m2",IF(COUNT(T1719:V1719)=3,"m3","")))</f>
        <v/>
      </c>
      <c r="X1719" s="14" t="str">
        <f t="shared" si="531"/>
        <v/>
      </c>
      <c r="Y1719" s="14" t="str">
        <f t="shared" si="532"/>
        <v/>
      </c>
      <c r="Z1719" s="14" t="str">
        <f t="shared" si="533"/>
        <v/>
      </c>
      <c r="AA1719" s="15" t="str">
        <f t="shared" si="534"/>
        <v/>
      </c>
    </row>
    <row r="1720" spans="2:27" ht="18" hidden="1" x14ac:dyDescent="0.25">
      <c r="B1720" s="16"/>
      <c r="D1720" s="17"/>
      <c r="E1720" s="17"/>
      <c r="F1720" s="18"/>
      <c r="G1720" s="18"/>
      <c r="H1720" s="18"/>
      <c r="J1720" s="18"/>
      <c r="K1720" s="18"/>
      <c r="L1720" s="17"/>
      <c r="M1720" s="17"/>
      <c r="N1720" s="17"/>
      <c r="O1720" s="19"/>
      <c r="P1720" s="629">
        <f>+H1713</f>
        <v>9.02</v>
      </c>
      <c r="Q1720" s="17"/>
      <c r="R1720" s="412"/>
      <c r="S1720" s="625"/>
      <c r="T1720" s="20"/>
      <c r="U1720" s="20"/>
      <c r="V1720" s="430"/>
      <c r="W1720" s="14"/>
      <c r="X1720" s="14"/>
      <c r="Y1720" s="14"/>
      <c r="Z1720" s="14"/>
      <c r="AA1720" s="15" t="str">
        <f t="shared" si="534"/>
        <v/>
      </c>
    </row>
    <row r="1721" spans="2:27" ht="18" hidden="1" x14ac:dyDescent="0.25">
      <c r="B1721" s="22"/>
      <c r="C1721" s="17"/>
      <c r="D1721" s="18"/>
      <c r="E1721" s="17"/>
      <c r="F1721" s="18"/>
      <c r="G1721" s="18"/>
      <c r="H1721" s="18"/>
      <c r="I1721" s="18"/>
      <c r="J1721" s="18"/>
      <c r="K1721" s="18"/>
      <c r="L1721" s="17"/>
      <c r="M1721" s="17"/>
      <c r="N1721" s="17"/>
      <c r="O1721" s="19"/>
      <c r="P1721" s="629">
        <f>+H1713</f>
        <v>9.02</v>
      </c>
      <c r="Q1721" s="17"/>
      <c r="R1721" s="412" t="s">
        <v>361</v>
      </c>
      <c r="S1721" s="625"/>
      <c r="T1721" s="20"/>
      <c r="U1721" s="20"/>
      <c r="V1721" s="430"/>
      <c r="W1721" s="14" t="s">
        <v>20</v>
      </c>
      <c r="X1721" s="14" t="str">
        <f t="shared" ref="X1721:X1727" si="536">IF(S1721="","",1)</f>
        <v/>
      </c>
      <c r="Y1721" s="14" t="str">
        <f t="shared" ref="Y1721:Y1727" si="537">IFERROR(IF(COUNT(T1721:V1721)=1,PRODUCT(T1721:V1721)*X1721,""),"")</f>
        <v/>
      </c>
      <c r="Z1721" s="14" t="str">
        <f t="shared" ref="Z1721:Z1727" si="538">IFERROR(IF(COUNT(T1721:V1721)=2,PRODUCT(T1721:V1721)*X1721,""),"")</f>
        <v/>
      </c>
      <c r="AA1721" s="15" t="str">
        <f t="shared" si="534"/>
        <v/>
      </c>
    </row>
    <row r="1722" spans="2:27" ht="18" hidden="1" x14ac:dyDescent="0.25">
      <c r="B1722" s="16"/>
      <c r="C1722" s="17"/>
      <c r="D1722" s="17"/>
      <c r="E1722" s="17"/>
      <c r="F1722" s="18"/>
      <c r="G1722" s="18"/>
      <c r="H1722" s="18"/>
      <c r="I1722" s="18"/>
      <c r="J1722" s="18"/>
      <c r="K1722" s="18"/>
      <c r="L1722" s="17"/>
      <c r="M1722" s="17"/>
      <c r="N1722" s="17"/>
      <c r="O1722" s="19"/>
      <c r="P1722" s="629">
        <f>+H1713</f>
        <v>9.02</v>
      </c>
      <c r="Q1722" s="17"/>
      <c r="R1722" s="412"/>
      <c r="S1722" s="628"/>
      <c r="T1722" s="20"/>
      <c r="U1722" s="20"/>
      <c r="V1722" s="430"/>
      <c r="W1722" s="14"/>
      <c r="X1722" s="14" t="str">
        <f t="shared" si="536"/>
        <v/>
      </c>
      <c r="Y1722" s="14" t="str">
        <f t="shared" si="537"/>
        <v/>
      </c>
      <c r="Z1722" s="14" t="str">
        <f t="shared" si="538"/>
        <v/>
      </c>
      <c r="AA1722" s="15" t="str">
        <f t="shared" si="534"/>
        <v/>
      </c>
    </row>
    <row r="1723" spans="2:27" ht="18" hidden="1" x14ac:dyDescent="0.25">
      <c r="B1723" s="16"/>
      <c r="C1723" s="17"/>
      <c r="D1723" s="17"/>
      <c r="E1723" s="17"/>
      <c r="F1723" s="17"/>
      <c r="G1723" s="17"/>
      <c r="H1723" s="17"/>
      <c r="I1723" s="17"/>
      <c r="J1723" s="17"/>
      <c r="K1723" s="17"/>
      <c r="L1723" s="17"/>
      <c r="M1723" s="17"/>
      <c r="N1723" s="17"/>
      <c r="O1723" s="19"/>
      <c r="P1723" s="629">
        <f>+H1713</f>
        <v>9.02</v>
      </c>
      <c r="Q1723" s="17"/>
      <c r="R1723" s="412"/>
      <c r="S1723" s="626"/>
      <c r="T1723" s="20"/>
      <c r="U1723" s="20"/>
      <c r="V1723" s="430"/>
      <c r="W1723" s="14" t="str">
        <f t="shared" ref="W1723:W1727" si="539">IF(COUNT(T1723:V1723)=1,"m",IF(COUNT(T1723:V1723)=2,"m2",IF(COUNT(T1723:V1723)=3,"m3","")))</f>
        <v/>
      </c>
      <c r="X1723" s="14" t="str">
        <f t="shared" si="536"/>
        <v/>
      </c>
      <c r="Y1723" s="14" t="str">
        <f t="shared" si="537"/>
        <v/>
      </c>
      <c r="Z1723" s="14" t="str">
        <f t="shared" si="538"/>
        <v/>
      </c>
      <c r="AA1723" s="15" t="str">
        <f t="shared" si="534"/>
        <v/>
      </c>
    </row>
    <row r="1724" spans="2:27" ht="18" hidden="1" x14ac:dyDescent="0.25">
      <c r="B1724" s="16"/>
      <c r="C1724" s="18"/>
      <c r="D1724" s="17"/>
      <c r="E1724" s="17"/>
      <c r="F1724" s="17"/>
      <c r="G1724" s="17"/>
      <c r="H1724" s="17"/>
      <c r="I1724" s="17"/>
      <c r="J1724" s="17"/>
      <c r="K1724" s="17"/>
      <c r="L1724" s="17"/>
      <c r="M1724" s="17"/>
      <c r="N1724" s="17"/>
      <c r="O1724" s="19"/>
      <c r="P1724" s="629">
        <f>+H1713</f>
        <v>9.02</v>
      </c>
      <c r="Q1724" s="17"/>
      <c r="R1724" s="412"/>
      <c r="S1724" s="625"/>
      <c r="T1724" s="20"/>
      <c r="U1724" s="20"/>
      <c r="V1724" s="430"/>
      <c r="W1724" s="14" t="str">
        <f t="shared" si="539"/>
        <v/>
      </c>
      <c r="X1724" s="14" t="str">
        <f t="shared" si="536"/>
        <v/>
      </c>
      <c r="Y1724" s="14" t="str">
        <f t="shared" si="537"/>
        <v/>
      </c>
      <c r="Z1724" s="14" t="str">
        <f t="shared" si="538"/>
        <v/>
      </c>
      <c r="AA1724" s="15" t="str">
        <f t="shared" si="534"/>
        <v/>
      </c>
    </row>
    <row r="1725" spans="2:27" ht="18" hidden="1" x14ac:dyDescent="0.25">
      <c r="B1725" s="16"/>
      <c r="C1725" s="17"/>
      <c r="D1725" s="17"/>
      <c r="E1725" s="17"/>
      <c r="F1725" s="17"/>
      <c r="G1725" s="17"/>
      <c r="H1725" s="17"/>
      <c r="I1725" s="17"/>
      <c r="J1725" s="17"/>
      <c r="K1725" s="17"/>
      <c r="L1725" s="17"/>
      <c r="M1725" s="17"/>
      <c r="N1725" s="17"/>
      <c r="O1725" s="19"/>
      <c r="P1725" s="629">
        <f>+H1713</f>
        <v>9.02</v>
      </c>
      <c r="Q1725" s="17"/>
      <c r="R1725" s="412"/>
      <c r="S1725" s="625"/>
      <c r="T1725" s="20"/>
      <c r="U1725" s="20"/>
      <c r="V1725" s="430"/>
      <c r="W1725" s="14" t="str">
        <f t="shared" si="539"/>
        <v/>
      </c>
      <c r="X1725" s="14" t="str">
        <f t="shared" si="536"/>
        <v/>
      </c>
      <c r="Y1725" s="14" t="str">
        <f t="shared" si="537"/>
        <v/>
      </c>
      <c r="Z1725" s="14" t="str">
        <f t="shared" si="538"/>
        <v/>
      </c>
      <c r="AA1725" s="15" t="str">
        <f t="shared" si="534"/>
        <v/>
      </c>
    </row>
    <row r="1726" spans="2:27" ht="18" hidden="1" x14ac:dyDescent="0.25">
      <c r="B1726" s="16"/>
      <c r="C1726" s="17"/>
      <c r="D1726" s="17"/>
      <c r="E1726" s="18"/>
      <c r="F1726" s="17"/>
      <c r="G1726" s="17"/>
      <c r="H1726" s="17"/>
      <c r="I1726" s="17"/>
      <c r="J1726" s="17"/>
      <c r="K1726" s="17"/>
      <c r="L1726" s="17"/>
      <c r="M1726" s="17"/>
      <c r="N1726" s="17"/>
      <c r="O1726" s="19"/>
      <c r="P1726" s="629">
        <f>+H1713</f>
        <v>9.02</v>
      </c>
      <c r="Q1726" s="17"/>
      <c r="R1726" s="412"/>
      <c r="S1726" s="625"/>
      <c r="T1726" s="20"/>
      <c r="U1726" s="20"/>
      <c r="V1726" s="430"/>
      <c r="W1726" s="14" t="str">
        <f t="shared" si="539"/>
        <v/>
      </c>
      <c r="X1726" s="14" t="str">
        <f t="shared" si="536"/>
        <v/>
      </c>
      <c r="Y1726" s="14" t="str">
        <f t="shared" si="537"/>
        <v/>
      </c>
      <c r="Z1726" s="14" t="str">
        <f t="shared" si="538"/>
        <v/>
      </c>
      <c r="AA1726" s="15" t="str">
        <f t="shared" si="534"/>
        <v/>
      </c>
    </row>
    <row r="1727" spans="2:27" ht="18" hidden="1" x14ac:dyDescent="0.25">
      <c r="B1727" s="16"/>
      <c r="C1727" s="18"/>
      <c r="D1727" s="18"/>
      <c r="E1727" s="18"/>
      <c r="F1727" s="18"/>
      <c r="G1727" s="18"/>
      <c r="H1727" s="18"/>
      <c r="I1727" s="18"/>
      <c r="J1727" s="18"/>
      <c r="K1727" s="18"/>
      <c r="L1727" s="18"/>
      <c r="M1727" s="18"/>
      <c r="N1727" s="18"/>
      <c r="O1727" s="19"/>
      <c r="P1727" s="629">
        <f>+H1713</f>
        <v>9.02</v>
      </c>
      <c r="Q1727" s="17"/>
      <c r="R1727" s="412"/>
      <c r="S1727" s="625"/>
      <c r="T1727" s="20"/>
      <c r="U1727" s="20"/>
      <c r="V1727" s="430"/>
      <c r="W1727" s="14" t="str">
        <f t="shared" si="539"/>
        <v/>
      </c>
      <c r="X1727" s="14" t="str">
        <f t="shared" si="536"/>
        <v/>
      </c>
      <c r="Y1727" s="14" t="str">
        <f t="shared" si="537"/>
        <v/>
      </c>
      <c r="Z1727" s="14" t="str">
        <f t="shared" si="538"/>
        <v/>
      </c>
      <c r="AA1727" s="15" t="str">
        <f t="shared" si="534"/>
        <v/>
      </c>
    </row>
    <row r="1728" spans="2:27" ht="18" hidden="1" x14ac:dyDescent="0.25">
      <c r="B1728" s="16"/>
      <c r="C1728" s="17"/>
      <c r="D1728" s="24"/>
      <c r="E1728" s="17"/>
      <c r="F1728" s="17"/>
      <c r="G1728" s="17"/>
      <c r="H1728" s="17"/>
      <c r="I1728" s="17"/>
      <c r="J1728" s="18"/>
      <c r="K1728" s="17"/>
      <c r="L1728" s="17"/>
      <c r="M1728" s="17"/>
      <c r="N1728" s="17"/>
      <c r="O1728" s="19"/>
      <c r="P1728" s="629">
        <f>+H1713</f>
        <v>9.02</v>
      </c>
      <c r="Q1728" s="17"/>
      <c r="R1728" s="412"/>
      <c r="S1728" s="625"/>
      <c r="T1728" s="20"/>
      <c r="U1728" s="20"/>
      <c r="V1728" s="430"/>
      <c r="W1728" s="14"/>
      <c r="X1728" s="14"/>
      <c r="Y1728" s="14"/>
      <c r="Z1728" s="14"/>
      <c r="AA1728" s="15" t="str">
        <f t="shared" si="534"/>
        <v/>
      </c>
    </row>
    <row r="1729" spans="2:27" ht="18" hidden="1" x14ac:dyDescent="0.25">
      <c r="B1729" s="16"/>
      <c r="C1729" s="18"/>
      <c r="D1729" s="17"/>
      <c r="E1729" s="17"/>
      <c r="F1729" s="17"/>
      <c r="G1729" s="17"/>
      <c r="H1729" s="18"/>
      <c r="I1729" s="18"/>
      <c r="J1729" s="17"/>
      <c r="K1729" s="18"/>
      <c r="L1729" s="17"/>
      <c r="M1729" s="17"/>
      <c r="N1729" s="17"/>
      <c r="O1729" s="19"/>
      <c r="P1729" s="629">
        <f>+H1713</f>
        <v>9.02</v>
      </c>
      <c r="Q1729" s="17"/>
      <c r="R1729" s="412" t="s">
        <v>362</v>
      </c>
      <c r="S1729" s="625"/>
      <c r="T1729" s="20"/>
      <c r="U1729" s="20"/>
      <c r="V1729" s="430"/>
      <c r="W1729" s="14" t="s">
        <v>20</v>
      </c>
      <c r="X1729" s="14" t="str">
        <f t="shared" ref="X1729:X1738" si="540">IF(S1729="","",1)</f>
        <v/>
      </c>
      <c r="Y1729" s="14" t="str">
        <f t="shared" ref="Y1729:Y1738" si="541">IFERROR(IF(COUNT(T1729:V1729)=1,PRODUCT(T1729:V1729)*X1729,""),"")</f>
        <v/>
      </c>
      <c r="Z1729" s="14" t="str">
        <f t="shared" ref="Z1729:Z1738" si="542">IFERROR(IF(COUNT(T1729:V1729)=2,PRODUCT(T1729:V1729)*X1729,""),"")</f>
        <v/>
      </c>
      <c r="AA1729" s="15" t="str">
        <f t="shared" si="534"/>
        <v/>
      </c>
    </row>
    <row r="1730" spans="2:27" ht="18" hidden="1" x14ac:dyDescent="0.25">
      <c r="B1730" s="16"/>
      <c r="C1730" s="17"/>
      <c r="D1730" s="17"/>
      <c r="E1730" s="17"/>
      <c r="F1730" s="17"/>
      <c r="G1730" s="17"/>
      <c r="H1730" s="17"/>
      <c r="I1730" s="17"/>
      <c r="J1730" s="17"/>
      <c r="K1730" s="17"/>
      <c r="L1730" s="17"/>
      <c r="M1730" s="17"/>
      <c r="N1730" s="17"/>
      <c r="O1730" s="19"/>
      <c r="P1730" s="629">
        <f>+H1713</f>
        <v>9.02</v>
      </c>
      <c r="Q1730" s="17"/>
      <c r="R1730" s="412"/>
      <c r="S1730" s="628"/>
      <c r="T1730" s="20"/>
      <c r="U1730" s="20"/>
      <c r="V1730" s="430"/>
      <c r="W1730" s="14" t="str">
        <f t="shared" ref="W1730:W1738" si="543">IF(COUNT(T1730:V1730)=1,"m",IF(COUNT(T1730:V1730)=2,"m2",IF(COUNT(T1730:V1730)=3,"m3","")))</f>
        <v/>
      </c>
      <c r="X1730" s="14" t="str">
        <f t="shared" si="540"/>
        <v/>
      </c>
      <c r="Y1730" s="14" t="str">
        <f t="shared" si="541"/>
        <v/>
      </c>
      <c r="Z1730" s="14" t="str">
        <f t="shared" si="542"/>
        <v/>
      </c>
      <c r="AA1730" s="15" t="str">
        <f t="shared" si="534"/>
        <v/>
      </c>
    </row>
    <row r="1731" spans="2:27" ht="18" hidden="1" x14ac:dyDescent="0.25">
      <c r="B1731" s="16"/>
      <c r="C1731" s="17"/>
      <c r="D1731" s="17"/>
      <c r="E1731" s="17"/>
      <c r="F1731" s="17"/>
      <c r="G1731" s="17"/>
      <c r="H1731" s="17"/>
      <c r="I1731" s="17"/>
      <c r="J1731" s="17"/>
      <c r="K1731" s="17"/>
      <c r="L1731" s="17"/>
      <c r="M1731" s="17"/>
      <c r="N1731" s="17"/>
      <c r="O1731" s="19"/>
      <c r="P1731" s="629">
        <f>+H1713</f>
        <v>9.02</v>
      </c>
      <c r="Q1731" s="17"/>
      <c r="R1731" s="412"/>
      <c r="S1731" s="626"/>
      <c r="T1731" s="20"/>
      <c r="U1731" s="20"/>
      <c r="V1731" s="430"/>
      <c r="W1731" s="14" t="str">
        <f t="shared" si="543"/>
        <v/>
      </c>
      <c r="X1731" s="14" t="str">
        <f t="shared" si="540"/>
        <v/>
      </c>
      <c r="Y1731" s="14" t="str">
        <f t="shared" si="541"/>
        <v/>
      </c>
      <c r="Z1731" s="14" t="str">
        <f t="shared" si="542"/>
        <v/>
      </c>
      <c r="AA1731" s="15" t="str">
        <f t="shared" si="534"/>
        <v/>
      </c>
    </row>
    <row r="1732" spans="2:27" ht="18" hidden="1" x14ac:dyDescent="0.25">
      <c r="B1732" s="16"/>
      <c r="D1732" s="17"/>
      <c r="E1732" s="17"/>
      <c r="F1732" s="17"/>
      <c r="G1732" s="17"/>
      <c r="H1732" s="17"/>
      <c r="I1732" s="17"/>
      <c r="J1732" s="17"/>
      <c r="K1732" s="17"/>
      <c r="L1732" s="17"/>
      <c r="M1732" s="17"/>
      <c r="N1732" s="17"/>
      <c r="O1732" s="19"/>
      <c r="P1732" s="629">
        <f>+H1713</f>
        <v>9.02</v>
      </c>
      <c r="Q1732" s="17"/>
      <c r="R1732" s="412"/>
      <c r="S1732" s="626"/>
      <c r="T1732" s="20"/>
      <c r="U1732" s="20"/>
      <c r="V1732" s="20"/>
      <c r="W1732" s="14" t="str">
        <f t="shared" si="543"/>
        <v/>
      </c>
      <c r="X1732" s="14" t="str">
        <f t="shared" si="540"/>
        <v/>
      </c>
      <c r="Y1732" s="14" t="str">
        <f t="shared" si="541"/>
        <v/>
      </c>
      <c r="Z1732" s="14" t="str">
        <f t="shared" si="542"/>
        <v/>
      </c>
      <c r="AA1732" s="15" t="str">
        <f t="shared" si="534"/>
        <v/>
      </c>
    </row>
    <row r="1733" spans="2:27" ht="18" hidden="1" x14ac:dyDescent="0.25">
      <c r="B1733" s="16"/>
      <c r="C1733" s="17"/>
      <c r="D1733" s="17"/>
      <c r="E1733" s="17"/>
      <c r="F1733" s="17"/>
      <c r="G1733" s="17"/>
      <c r="H1733" s="17"/>
      <c r="I1733" s="17"/>
      <c r="J1733" s="17"/>
      <c r="K1733" s="17"/>
      <c r="L1733" s="17"/>
      <c r="M1733" s="17"/>
      <c r="N1733" s="17"/>
      <c r="O1733" s="19"/>
      <c r="P1733" s="629">
        <f>+H1713</f>
        <v>9.02</v>
      </c>
      <c r="Q1733" s="17"/>
      <c r="R1733" s="412"/>
      <c r="S1733" s="626"/>
      <c r="T1733" s="20"/>
      <c r="U1733" s="20"/>
      <c r="V1733" s="430"/>
      <c r="W1733" s="14" t="str">
        <f t="shared" si="543"/>
        <v/>
      </c>
      <c r="X1733" s="14" t="str">
        <f t="shared" si="540"/>
        <v/>
      </c>
      <c r="Y1733" s="14" t="str">
        <f t="shared" si="541"/>
        <v/>
      </c>
      <c r="Z1733" s="14" t="str">
        <f t="shared" si="542"/>
        <v/>
      </c>
      <c r="AA1733" s="15" t="str">
        <f t="shared" si="534"/>
        <v/>
      </c>
    </row>
    <row r="1734" spans="2:27" ht="18" hidden="1" x14ac:dyDescent="0.25">
      <c r="B1734" s="16"/>
      <c r="C1734" s="17"/>
      <c r="D1734" s="17"/>
      <c r="E1734" s="17"/>
      <c r="F1734" s="17"/>
      <c r="G1734" s="17"/>
      <c r="H1734" s="17"/>
      <c r="I1734" s="17"/>
      <c r="J1734" s="17"/>
      <c r="K1734" s="17"/>
      <c r="L1734" s="17"/>
      <c r="M1734" s="17"/>
      <c r="N1734" s="17"/>
      <c r="O1734" s="19"/>
      <c r="P1734" s="629">
        <f>+H1713</f>
        <v>9.02</v>
      </c>
      <c r="Q1734" s="17"/>
      <c r="R1734" s="412"/>
      <c r="S1734" s="626"/>
      <c r="T1734" s="20"/>
      <c r="U1734" s="20"/>
      <c r="V1734" s="430"/>
      <c r="W1734" s="14" t="str">
        <f t="shared" si="543"/>
        <v/>
      </c>
      <c r="X1734" s="14" t="str">
        <f t="shared" si="540"/>
        <v/>
      </c>
      <c r="Y1734" s="14" t="str">
        <f t="shared" si="541"/>
        <v/>
      </c>
      <c r="Z1734" s="14" t="str">
        <f t="shared" si="542"/>
        <v/>
      </c>
      <c r="AA1734" s="15" t="str">
        <f t="shared" si="534"/>
        <v/>
      </c>
    </row>
    <row r="1735" spans="2:27" ht="18" hidden="1" x14ac:dyDescent="0.25">
      <c r="B1735" s="16"/>
      <c r="C1735" s="17"/>
      <c r="D1735" s="17"/>
      <c r="E1735" s="17"/>
      <c r="F1735" s="17"/>
      <c r="G1735" s="17"/>
      <c r="H1735" s="17"/>
      <c r="I1735" s="17"/>
      <c r="J1735" s="17"/>
      <c r="K1735" s="17"/>
      <c r="L1735" s="17"/>
      <c r="M1735" s="17"/>
      <c r="N1735" s="17"/>
      <c r="O1735" s="19"/>
      <c r="P1735" s="629">
        <f>+H1713</f>
        <v>9.02</v>
      </c>
      <c r="Q1735" s="17"/>
      <c r="R1735" s="21"/>
      <c r="S1735" s="626"/>
      <c r="T1735" s="20"/>
      <c r="U1735" s="20"/>
      <c r="V1735" s="430"/>
      <c r="W1735" s="14" t="str">
        <f t="shared" si="543"/>
        <v/>
      </c>
      <c r="X1735" s="14" t="str">
        <f t="shared" si="540"/>
        <v/>
      </c>
      <c r="Y1735" s="14" t="str">
        <f t="shared" si="541"/>
        <v/>
      </c>
      <c r="Z1735" s="14" t="str">
        <f t="shared" si="542"/>
        <v/>
      </c>
      <c r="AA1735" s="15" t="str">
        <f t="shared" si="534"/>
        <v/>
      </c>
    </row>
    <row r="1736" spans="2:27" ht="18" hidden="1" x14ac:dyDescent="0.25">
      <c r="B1736" s="16"/>
      <c r="C1736" s="17"/>
      <c r="D1736" s="17"/>
      <c r="E1736" s="17"/>
      <c r="F1736" s="17"/>
      <c r="G1736" s="17"/>
      <c r="H1736" s="17"/>
      <c r="I1736" s="17"/>
      <c r="J1736" s="17"/>
      <c r="K1736" s="17"/>
      <c r="L1736" s="17"/>
      <c r="M1736" s="17"/>
      <c r="N1736" s="17"/>
      <c r="O1736" s="19"/>
      <c r="P1736" s="629">
        <f>+H1713</f>
        <v>9.02</v>
      </c>
      <c r="Q1736" s="17"/>
      <c r="R1736" s="26"/>
      <c r="S1736" s="626"/>
      <c r="T1736" s="20"/>
      <c r="U1736" s="20"/>
      <c r="V1736" s="430"/>
      <c r="W1736" s="14" t="str">
        <f t="shared" si="543"/>
        <v/>
      </c>
      <c r="X1736" s="14" t="str">
        <f t="shared" si="540"/>
        <v/>
      </c>
      <c r="Y1736" s="14" t="str">
        <f t="shared" si="541"/>
        <v/>
      </c>
      <c r="Z1736" s="14" t="str">
        <f t="shared" si="542"/>
        <v/>
      </c>
      <c r="AA1736" s="15" t="str">
        <f t="shared" si="534"/>
        <v/>
      </c>
    </row>
    <row r="1737" spans="2:27" ht="18" hidden="1" x14ac:dyDescent="0.25">
      <c r="B1737" s="16"/>
      <c r="C1737" s="17"/>
      <c r="D1737" s="17"/>
      <c r="E1737" s="17"/>
      <c r="F1737" s="17"/>
      <c r="G1737" s="17"/>
      <c r="H1737" s="17"/>
      <c r="I1737" s="17"/>
      <c r="J1737" s="17"/>
      <c r="K1737" s="17"/>
      <c r="L1737" s="17"/>
      <c r="M1737" s="17"/>
      <c r="N1737" s="17"/>
      <c r="O1737" s="19"/>
      <c r="P1737" s="629">
        <f>+H1713</f>
        <v>9.02</v>
      </c>
      <c r="Q1737" s="17"/>
      <c r="R1737" s="26"/>
      <c r="S1737" s="626"/>
      <c r="T1737" s="20"/>
      <c r="U1737" s="20"/>
      <c r="V1737" s="430"/>
      <c r="W1737" s="14" t="str">
        <f t="shared" si="543"/>
        <v/>
      </c>
      <c r="X1737" s="14" t="str">
        <f t="shared" si="540"/>
        <v/>
      </c>
      <c r="Y1737" s="14" t="str">
        <f t="shared" si="541"/>
        <v/>
      </c>
      <c r="Z1737" s="14" t="str">
        <f t="shared" si="542"/>
        <v/>
      </c>
      <c r="AA1737" s="15" t="str">
        <f t="shared" si="534"/>
        <v/>
      </c>
    </row>
    <row r="1738" spans="2:27" ht="18.75" hidden="1" thickBot="1" x14ac:dyDescent="0.3">
      <c r="B1738" s="27"/>
      <c r="C1738" s="28"/>
      <c r="D1738" s="29"/>
      <c r="E1738" s="28"/>
      <c r="F1738" s="29"/>
      <c r="G1738" s="29"/>
      <c r="H1738" s="29"/>
      <c r="I1738" s="29"/>
      <c r="J1738" s="29"/>
      <c r="K1738" s="29"/>
      <c r="L1738" s="29"/>
      <c r="M1738" s="29"/>
      <c r="N1738" s="29"/>
      <c r="O1738" s="30"/>
      <c r="P1738" s="629">
        <f>+H1713</f>
        <v>9.02</v>
      </c>
      <c r="Q1738" s="17"/>
      <c r="R1738" s="630"/>
      <c r="S1738" s="636"/>
      <c r="T1738" s="33"/>
      <c r="U1738" s="33"/>
      <c r="V1738" s="631"/>
      <c r="W1738" s="34" t="str">
        <f t="shared" si="543"/>
        <v/>
      </c>
      <c r="X1738" s="34" t="str">
        <f t="shared" si="540"/>
        <v/>
      </c>
      <c r="Y1738" s="14" t="str">
        <f t="shared" si="541"/>
        <v/>
      </c>
      <c r="Z1738" s="14" t="str">
        <f t="shared" si="542"/>
        <v/>
      </c>
      <c r="AA1738" s="15" t="str">
        <f t="shared" si="534"/>
        <v/>
      </c>
    </row>
    <row r="1739" spans="2:27" ht="18.75" hidden="1" thickBot="1" x14ac:dyDescent="0.3">
      <c r="B1739" s="786"/>
      <c r="C1739" s="787"/>
      <c r="D1739" s="787"/>
      <c r="E1739" s="787"/>
      <c r="F1739" s="787"/>
      <c r="G1739" s="787"/>
      <c r="H1739" s="787"/>
      <c r="I1739" s="787"/>
      <c r="J1739" s="787"/>
      <c r="K1739" s="787"/>
      <c r="L1739" s="787"/>
      <c r="M1739" s="787"/>
      <c r="N1739" s="787"/>
      <c r="O1739" s="787"/>
      <c r="P1739" s="428"/>
      <c r="Q1739" s="629">
        <f>+H1713</f>
        <v>9.02</v>
      </c>
      <c r="R1739" s="788" t="s">
        <v>58</v>
      </c>
      <c r="S1739" s="1023"/>
      <c r="T1739" s="787"/>
      <c r="U1739" s="789" t="s">
        <v>53</v>
      </c>
      <c r="V1739" s="790"/>
      <c r="W1739" s="790"/>
      <c r="X1739" s="791"/>
      <c r="Y1739" s="36"/>
      <c r="Z1739" s="37"/>
      <c r="AA1739" s="38">
        <f>SUM(X1716:X1738)</f>
        <v>0</v>
      </c>
    </row>
    <row r="1740" spans="2:27" ht="17.25" hidden="1" thickBot="1" x14ac:dyDescent="0.3">
      <c r="B1740" s="792" t="s">
        <v>59</v>
      </c>
      <c r="C1740" s="793"/>
      <c r="D1740" s="793"/>
      <c r="E1740" s="793"/>
      <c r="F1740" s="793"/>
      <c r="G1740" s="793"/>
      <c r="H1740" s="793"/>
      <c r="I1740" s="794"/>
      <c r="J1740" s="792" t="s">
        <v>60</v>
      </c>
      <c r="K1740" s="793"/>
      <c r="L1740" s="793"/>
      <c r="M1740" s="793"/>
      <c r="N1740" s="793"/>
      <c r="O1740" s="793"/>
      <c r="P1740" s="793"/>
      <c r="Q1740" s="793"/>
      <c r="R1740" s="794"/>
      <c r="S1740" s="634"/>
      <c r="T1740" s="39"/>
      <c r="U1740" s="40"/>
      <c r="V1740" s="40"/>
      <c r="W1740" s="40"/>
      <c r="X1740" s="40"/>
      <c r="Y1740" s="40"/>
      <c r="Z1740" s="40"/>
      <c r="AA1740" s="41"/>
    </row>
    <row r="1741" spans="2:27" ht="21" hidden="1" thickBot="1" x14ac:dyDescent="0.3">
      <c r="B1741" s="795"/>
      <c r="C1741" s="787"/>
      <c r="D1741" s="787"/>
      <c r="E1741" s="787"/>
      <c r="F1741" s="787"/>
      <c r="G1741" s="787"/>
      <c r="H1741" s="787"/>
      <c r="I1741" s="796"/>
      <c r="J1741" s="795"/>
      <c r="K1741" s="787"/>
      <c r="L1741" s="787"/>
      <c r="M1741" s="787"/>
      <c r="N1741" s="787"/>
      <c r="O1741" s="787"/>
      <c r="P1741" s="787"/>
      <c r="Q1741" s="787"/>
      <c r="R1741" s="796"/>
      <c r="S1741" s="635"/>
      <c r="T1741" s="797" t="s">
        <v>61</v>
      </c>
      <c r="U1741" s="798"/>
      <c r="V1741" s="798"/>
      <c r="W1741" s="798"/>
      <c r="X1741" s="798"/>
      <c r="Y1741" s="798"/>
      <c r="Z1741" s="799"/>
      <c r="AA1741" s="42">
        <f>AA1739</f>
        <v>0</v>
      </c>
    </row>
    <row r="1742" spans="2:27" hidden="1" x14ac:dyDescent="0.25"/>
    <row r="1743" spans="2:27" ht="15.75" hidden="1" thickBot="1" x14ac:dyDescent="0.3"/>
    <row r="1744" spans="2:27" hidden="1" x14ac:dyDescent="0.25">
      <c r="B1744" s="800" t="e" vm="47">
        <v>#VALUE!</v>
      </c>
      <c r="C1744" s="793"/>
      <c r="D1744" s="793"/>
      <c r="E1744" s="793"/>
      <c r="F1744" s="793"/>
      <c r="G1744" s="803" t="s">
        <v>42</v>
      </c>
      <c r="H1744" s="793"/>
      <c r="I1744" s="793"/>
      <c r="J1744" s="793"/>
      <c r="K1744" s="793"/>
      <c r="L1744" s="793"/>
      <c r="M1744" s="793"/>
      <c r="N1744" s="793"/>
      <c r="O1744" s="793"/>
      <c r="P1744" s="793"/>
      <c r="Q1744" s="793"/>
      <c r="R1744" s="793"/>
      <c r="S1744" s="793"/>
      <c r="T1744" s="793"/>
      <c r="U1744" s="804" t="s">
        <v>1</v>
      </c>
      <c r="V1744" s="805"/>
      <c r="W1744" s="805"/>
      <c r="X1744" s="806"/>
      <c r="Y1744" s="807" t="s">
        <v>43</v>
      </c>
      <c r="Z1744" s="805"/>
      <c r="AA1744" s="808"/>
    </row>
    <row r="1745" spans="2:27" hidden="1" x14ac:dyDescent="0.25">
      <c r="B1745" s="801"/>
      <c r="C1745" s="802"/>
      <c r="D1745" s="802"/>
      <c r="E1745" s="802"/>
      <c r="F1745" s="802"/>
      <c r="G1745" s="801"/>
      <c r="H1745" s="802"/>
      <c r="I1745" s="802"/>
      <c r="J1745" s="802"/>
      <c r="K1745" s="802"/>
      <c r="L1745" s="802"/>
      <c r="M1745" s="802"/>
      <c r="N1745" s="802"/>
      <c r="O1745" s="802"/>
      <c r="P1745" s="802"/>
      <c r="Q1745" s="802"/>
      <c r="R1745" s="802"/>
      <c r="S1745" s="802"/>
      <c r="T1745" s="802"/>
      <c r="U1745" s="809" t="s">
        <v>3</v>
      </c>
      <c r="V1745" s="810"/>
      <c r="W1745" s="810"/>
      <c r="X1745" s="811"/>
      <c r="Y1745" s="812">
        <v>1</v>
      </c>
      <c r="Z1745" s="810"/>
      <c r="AA1745" s="813"/>
    </row>
    <row r="1746" spans="2:27" ht="15.75" hidden="1" thickBot="1" x14ac:dyDescent="0.3">
      <c r="B1746" s="795"/>
      <c r="C1746" s="787"/>
      <c r="D1746" s="787"/>
      <c r="E1746" s="787"/>
      <c r="F1746" s="787"/>
      <c r="G1746" s="795"/>
      <c r="H1746" s="787"/>
      <c r="I1746" s="787"/>
      <c r="J1746" s="787"/>
      <c r="K1746" s="787"/>
      <c r="L1746" s="787"/>
      <c r="M1746" s="787"/>
      <c r="N1746" s="787"/>
      <c r="O1746" s="787"/>
      <c r="P1746" s="787"/>
      <c r="Q1746" s="787"/>
      <c r="R1746" s="787"/>
      <c r="S1746" s="787"/>
      <c r="T1746" s="787"/>
      <c r="U1746" s="814" t="s">
        <v>4</v>
      </c>
      <c r="V1746" s="815"/>
      <c r="W1746" s="815"/>
      <c r="X1746" s="816"/>
      <c r="Y1746" s="817">
        <v>44236</v>
      </c>
      <c r="Z1746" s="818"/>
      <c r="AA1746" s="819"/>
    </row>
    <row r="1747" spans="2:27" ht="15" hidden="1" customHeight="1" x14ac:dyDescent="0.25">
      <c r="B1747" s="820" t="s">
        <v>44</v>
      </c>
      <c r="C1747" s="793"/>
      <c r="D1747" s="793"/>
      <c r="E1747" s="793"/>
      <c r="F1747" s="794"/>
      <c r="G1747"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747" s="822"/>
      <c r="I1747" s="822"/>
      <c r="J1747" s="822"/>
      <c r="K1747" s="822"/>
      <c r="L1747" s="822"/>
      <c r="M1747" s="822"/>
      <c r="N1747" s="822"/>
      <c r="O1747" s="822"/>
      <c r="P1747" s="822"/>
      <c r="Q1747" s="822"/>
      <c r="R1747" s="822"/>
      <c r="S1747" s="822"/>
      <c r="T1747" s="822"/>
      <c r="U1747" s="822"/>
      <c r="V1747" s="822"/>
      <c r="W1747" s="822"/>
      <c r="X1747" s="822"/>
      <c r="Y1747" s="822"/>
      <c r="Z1747" s="822"/>
      <c r="AA1747" s="823"/>
    </row>
    <row r="1748" spans="2:27" ht="15.75" hidden="1" customHeight="1" thickBot="1" x14ac:dyDescent="0.3">
      <c r="B1748" s="795"/>
      <c r="C1748" s="787"/>
      <c r="D1748" s="787"/>
      <c r="E1748" s="787"/>
      <c r="F1748" s="796"/>
      <c r="G1748" s="824"/>
      <c r="H1748" s="825"/>
      <c r="I1748" s="825"/>
      <c r="J1748" s="825"/>
      <c r="K1748" s="825"/>
      <c r="L1748" s="825"/>
      <c r="M1748" s="825"/>
      <c r="N1748" s="825"/>
      <c r="O1748" s="825"/>
      <c r="P1748" s="825"/>
      <c r="Q1748" s="825"/>
      <c r="R1748" s="825"/>
      <c r="S1748" s="825"/>
      <c r="T1748" s="825"/>
      <c r="U1748" s="825"/>
      <c r="V1748" s="825"/>
      <c r="W1748" s="825"/>
      <c r="X1748" s="825"/>
      <c r="Y1748" s="825"/>
      <c r="Z1748" s="825"/>
      <c r="AA1748" s="826"/>
    </row>
    <row r="1749" spans="2:27" ht="18.75" hidden="1" thickBot="1" x14ac:dyDescent="0.3">
      <c r="B1749" s="827" t="s">
        <v>46</v>
      </c>
      <c r="C1749" s="798"/>
      <c r="D1749" s="798"/>
      <c r="E1749" s="798"/>
      <c r="F1749" s="798"/>
      <c r="G1749" s="798"/>
      <c r="H1749" s="822" t="s">
        <v>47</v>
      </c>
      <c r="I1749" s="793"/>
      <c r="J1749" s="828"/>
      <c r="K1749" s="798"/>
      <c r="L1749" s="798"/>
      <c r="M1749" s="798"/>
      <c r="N1749" s="798"/>
      <c r="O1749" s="798"/>
      <c r="P1749" s="622"/>
      <c r="Q1749" s="622"/>
      <c r="R1749" s="828" t="s">
        <v>48</v>
      </c>
      <c r="S1749" s="828"/>
      <c r="T1749" s="798"/>
      <c r="U1749" s="798"/>
      <c r="V1749" s="798"/>
      <c r="W1749" s="798"/>
      <c r="X1749" s="798"/>
      <c r="Y1749" s="798"/>
      <c r="Z1749" s="798"/>
      <c r="AA1749" s="799"/>
    </row>
    <row r="1750" spans="2:27" ht="69" hidden="1" customHeight="1" thickBot="1" x14ac:dyDescent="0.3">
      <c r="B1750" s="829">
        <f>PRESUPUESTO!$B$65</f>
        <v>9</v>
      </c>
      <c r="C1750" s="793"/>
      <c r="D1750" s="793"/>
      <c r="E1750" s="793"/>
      <c r="F1750" s="793"/>
      <c r="G1750" s="793"/>
      <c r="H1750" s="830">
        <f>PRESUPUESTO!B68</f>
        <v>9.0299999999999994</v>
      </c>
      <c r="I1750" s="831"/>
      <c r="J1750" s="832" t="str">
        <f>PRESUPUESTO!$F$65</f>
        <v>ENTREPISO</v>
      </c>
      <c r="K1750" s="798"/>
      <c r="L1750" s="798"/>
      <c r="M1750" s="798"/>
      <c r="N1750" s="798"/>
      <c r="O1750" s="799"/>
      <c r="P1750" s="621"/>
      <c r="Q1750" s="621"/>
      <c r="R1750" s="833" t="str">
        <f>PRESUPUESTO!F68</f>
        <v>SUMINISTRO E INSTALACION DE ESTRUCTURA METÁLICA PARA CUBIERTAS Y SUPER ESTRUCTURAS, INCLUYE LIMPIEZA DE SUPERFICIE SSPC-SP 03, ANTICORROSIVO Y PINTURA EN POLIURETANO ESQUEMA DE e=6mils y e=6mils RESPECTIVAMENTE. Incluye todos los elementos de soporte y anclaje, como platinas y pernos.</v>
      </c>
      <c r="S1750" s="1020"/>
      <c r="T1750" s="793"/>
      <c r="U1750" s="793"/>
      <c r="V1750" s="793"/>
      <c r="W1750" s="793"/>
      <c r="X1750" s="793"/>
      <c r="Y1750" s="793"/>
      <c r="Z1750" s="793"/>
      <c r="AA1750" s="794"/>
    </row>
    <row r="1751" spans="2:27" ht="18.75" hidden="1" thickBot="1" x14ac:dyDescent="0.3">
      <c r="B1751" s="821" t="s">
        <v>49</v>
      </c>
      <c r="C1751" s="834"/>
      <c r="D1751" s="834"/>
      <c r="E1751" s="834"/>
      <c r="F1751" s="834"/>
      <c r="G1751" s="834"/>
      <c r="H1751" s="835"/>
      <c r="I1751" s="835"/>
      <c r="J1751" s="834"/>
      <c r="K1751" s="834"/>
      <c r="L1751" s="834"/>
      <c r="M1751" s="834"/>
      <c r="N1751" s="834"/>
      <c r="O1751" s="834"/>
      <c r="P1751" s="623"/>
      <c r="Q1751" s="623"/>
      <c r="R1751" s="837" t="s">
        <v>50</v>
      </c>
      <c r="S1751" s="1030" t="s">
        <v>532</v>
      </c>
      <c r="T1751" s="839" t="s">
        <v>51</v>
      </c>
      <c r="U1751" s="840"/>
      <c r="V1751" s="841"/>
      <c r="W1751" s="842" t="s">
        <v>20</v>
      </c>
      <c r="X1751" s="844" t="s">
        <v>52</v>
      </c>
      <c r="Y1751" s="846" t="s">
        <v>53</v>
      </c>
      <c r="Z1751" s="847"/>
      <c r="AA1751" s="848"/>
    </row>
    <row r="1752" spans="2:27" ht="26.25" hidden="1" thickBot="1" x14ac:dyDescent="0.3">
      <c r="B1752" s="836"/>
      <c r="C1752" s="835"/>
      <c r="D1752" s="835"/>
      <c r="E1752" s="835"/>
      <c r="F1752" s="835"/>
      <c r="G1752" s="835"/>
      <c r="H1752" s="835"/>
      <c r="I1752" s="835"/>
      <c r="J1752" s="835"/>
      <c r="K1752" s="835"/>
      <c r="L1752" s="835"/>
      <c r="M1752" s="835"/>
      <c r="N1752" s="835"/>
      <c r="O1752" s="835"/>
      <c r="P1752" s="623"/>
      <c r="Q1752" s="623"/>
      <c r="R1752" s="838"/>
      <c r="S1752" s="1031"/>
      <c r="T1752" s="4" t="s">
        <v>54</v>
      </c>
      <c r="U1752" s="5" t="s">
        <v>55</v>
      </c>
      <c r="V1752" s="6" t="s">
        <v>56</v>
      </c>
      <c r="W1752" s="843"/>
      <c r="X1752" s="845"/>
      <c r="Y1752" s="7" t="s">
        <v>57</v>
      </c>
      <c r="Z1752" s="8" t="s">
        <v>21</v>
      </c>
      <c r="AA1752" s="9" t="s">
        <v>22</v>
      </c>
    </row>
    <row r="1753" spans="2:27" ht="18" hidden="1" x14ac:dyDescent="0.25">
      <c r="B1753" s="10"/>
      <c r="C1753" s="11"/>
      <c r="D1753" s="11"/>
      <c r="E1753" s="11"/>
      <c r="F1753" s="11"/>
      <c r="G1753" s="11"/>
      <c r="H1753" s="11"/>
      <c r="I1753" s="11"/>
      <c r="J1753" s="11"/>
      <c r="K1753" s="11"/>
      <c r="L1753" s="11"/>
      <c r="M1753" s="11"/>
      <c r="N1753" s="11"/>
      <c r="O1753" s="12"/>
      <c r="P1753" s="629">
        <f>+H1750</f>
        <v>9.0299999999999994</v>
      </c>
      <c r="Q1753" s="17"/>
      <c r="R1753" s="412" t="s">
        <v>356</v>
      </c>
      <c r="S1753" s="625"/>
      <c r="T1753" s="14"/>
      <c r="U1753" s="14"/>
      <c r="V1753" s="14"/>
      <c r="W1753" s="14" t="str">
        <f>IF(COUNT(T1753:V1753)=1,"m",IF(COUNT(T1753:V1753)=2,"m2",IF(COUNT(T1753:V1753)=3,"m3","")))</f>
        <v/>
      </c>
      <c r="X1753" s="14" t="str">
        <f>IF(S1753="","",1)</f>
        <v/>
      </c>
      <c r="Y1753" s="14" t="str">
        <f>IFERROR(IF(COUNT(T1753:V1753)=1,PRODUCT(T1753:V1753)*X1753,""),"")</f>
        <v/>
      </c>
      <c r="Z1753" s="14" t="str">
        <f>IFERROR(IF(COUNT(T1753:V1753)=2,PRODUCT(T1753:V1753)*X1753,""),"")</f>
        <v/>
      </c>
      <c r="AA1753" s="15" t="str">
        <f>IFERROR(IF(COUNT(T1753:V1753)=3,PRODUCT(T1753:V1753)*X1753,""),"")</f>
        <v/>
      </c>
    </row>
    <row r="1754" spans="2:27" ht="18" hidden="1" x14ac:dyDescent="0.25">
      <c r="B1754" s="16"/>
      <c r="C1754" s="17"/>
      <c r="D1754" s="17"/>
      <c r="E1754" s="17"/>
      <c r="F1754" s="18"/>
      <c r="G1754" s="18"/>
      <c r="H1754" s="18"/>
      <c r="I1754" s="18"/>
      <c r="J1754" s="18"/>
      <c r="K1754" s="18"/>
      <c r="L1754" s="17"/>
      <c r="M1754" s="17"/>
      <c r="N1754" s="17"/>
      <c r="O1754" s="19"/>
      <c r="P1754" s="629">
        <f>+H1750</f>
        <v>9.0299999999999994</v>
      </c>
      <c r="Q1754" s="17"/>
      <c r="R1754" s="412"/>
      <c r="S1754" s="625"/>
      <c r="T1754" s="20"/>
      <c r="U1754" s="20"/>
      <c r="V1754" s="430"/>
      <c r="W1754" s="14" t="str">
        <f t="shared" ref="W1754:W1756" si="544">IF(COUNT(T1754:V1754)=1,"m",IF(COUNT(T1754:V1754)=2,"m2",IF(COUNT(T1754:V1754)=3,"m3","")))</f>
        <v/>
      </c>
      <c r="X1754" s="14" t="str">
        <f t="shared" ref="X1754:X1756" si="545">IF(S1754="","",1)</f>
        <v/>
      </c>
      <c r="Y1754" s="14" t="str">
        <f t="shared" ref="Y1754:Y1756" si="546">IFERROR(IF(COUNT(T1754:V1754)=1,PRODUCT(T1754:V1754)*X1754,""),"")</f>
        <v/>
      </c>
      <c r="Z1754" s="14" t="str">
        <f t="shared" ref="Z1754:Z1756" si="547">IFERROR(IF(COUNT(T1754:V1754)=2,PRODUCT(T1754:V1754)*X1754,""),"")</f>
        <v/>
      </c>
      <c r="AA1754" s="15" t="str">
        <f t="shared" ref="AA1754:AA1775" si="548">IFERROR(IF(COUNT(T1754:V1754)=3,PRODUCT(T1754:V1754)*X1754,""),"")</f>
        <v/>
      </c>
    </row>
    <row r="1755" spans="2:27" ht="18" hidden="1" x14ac:dyDescent="0.25">
      <c r="B1755" s="16"/>
      <c r="C1755" s="17"/>
      <c r="D1755" s="17"/>
      <c r="E1755" s="17"/>
      <c r="F1755" s="18"/>
      <c r="G1755" s="18"/>
      <c r="H1755" s="18"/>
      <c r="I1755" s="18"/>
      <c r="J1755" s="18"/>
      <c r="K1755" s="18"/>
      <c r="L1755" s="17"/>
      <c r="M1755" s="17"/>
      <c r="N1755" s="17"/>
      <c r="O1755" s="19"/>
      <c r="P1755" s="629">
        <f>+H1750</f>
        <v>9.0299999999999994</v>
      </c>
      <c r="Q1755" s="17"/>
      <c r="R1755" s="412"/>
      <c r="S1755" s="625"/>
      <c r="T1755" s="20"/>
      <c r="U1755" s="20"/>
      <c r="V1755" s="430"/>
      <c r="W1755" s="14" t="str">
        <f t="shared" si="544"/>
        <v/>
      </c>
      <c r="X1755" s="14" t="str">
        <f t="shared" si="545"/>
        <v/>
      </c>
      <c r="Y1755" s="14" t="str">
        <f t="shared" si="546"/>
        <v/>
      </c>
      <c r="Z1755" s="14" t="str">
        <f t="shared" si="547"/>
        <v/>
      </c>
      <c r="AA1755" s="15" t="str">
        <f t="shared" si="548"/>
        <v/>
      </c>
    </row>
    <row r="1756" spans="2:27" ht="18" hidden="1" x14ac:dyDescent="0.25">
      <c r="B1756" s="16"/>
      <c r="C1756" s="17"/>
      <c r="D1756" s="17"/>
      <c r="E1756" s="17"/>
      <c r="F1756" s="18"/>
      <c r="G1756" s="18"/>
      <c r="H1756" s="18"/>
      <c r="I1756" s="18"/>
      <c r="J1756" s="18"/>
      <c r="K1756" s="18"/>
      <c r="L1756" s="17"/>
      <c r="M1756" s="17"/>
      <c r="N1756" s="17"/>
      <c r="O1756" s="19"/>
      <c r="P1756" s="629">
        <f>+H1750</f>
        <v>9.0299999999999994</v>
      </c>
      <c r="Q1756" s="17"/>
      <c r="R1756" s="412"/>
      <c r="S1756" s="626"/>
      <c r="T1756" s="20"/>
      <c r="U1756" s="20"/>
      <c r="V1756" s="430"/>
      <c r="W1756" s="14" t="str">
        <f t="shared" si="544"/>
        <v/>
      </c>
      <c r="X1756" s="14" t="str">
        <f t="shared" si="545"/>
        <v/>
      </c>
      <c r="Y1756" s="14" t="str">
        <f t="shared" si="546"/>
        <v/>
      </c>
      <c r="Z1756" s="14" t="str">
        <f t="shared" si="547"/>
        <v/>
      </c>
      <c r="AA1756" s="15" t="str">
        <f t="shared" si="548"/>
        <v/>
      </c>
    </row>
    <row r="1757" spans="2:27" ht="18" hidden="1" x14ac:dyDescent="0.25">
      <c r="B1757" s="16"/>
      <c r="D1757" s="17"/>
      <c r="E1757" s="17"/>
      <c r="F1757" s="18"/>
      <c r="G1757" s="18"/>
      <c r="H1757" s="18"/>
      <c r="J1757" s="18"/>
      <c r="K1757" s="18"/>
      <c r="L1757" s="17"/>
      <c r="M1757" s="17"/>
      <c r="N1757" s="17"/>
      <c r="O1757" s="19"/>
      <c r="P1757" s="629">
        <f>+H1750</f>
        <v>9.0299999999999994</v>
      </c>
      <c r="Q1757" s="17"/>
      <c r="R1757" s="412"/>
      <c r="S1757" s="625"/>
      <c r="T1757" s="20"/>
      <c r="U1757" s="20"/>
      <c r="V1757" s="430"/>
      <c r="W1757" s="14"/>
      <c r="X1757" s="14"/>
      <c r="Y1757" s="14"/>
      <c r="Z1757" s="14"/>
      <c r="AA1757" s="15" t="str">
        <f t="shared" si="548"/>
        <v/>
      </c>
    </row>
    <row r="1758" spans="2:27" ht="18" hidden="1" x14ac:dyDescent="0.25">
      <c r="B1758" s="22"/>
      <c r="C1758" s="17"/>
      <c r="D1758" s="18"/>
      <c r="E1758" s="17"/>
      <c r="F1758" s="18"/>
      <c r="G1758" s="18"/>
      <c r="H1758" s="18"/>
      <c r="I1758" s="18"/>
      <c r="J1758" s="18"/>
      <c r="K1758" s="18"/>
      <c r="L1758" s="17"/>
      <c r="M1758" s="17"/>
      <c r="N1758" s="17"/>
      <c r="O1758" s="19"/>
      <c r="P1758" s="629">
        <f>+H1750</f>
        <v>9.0299999999999994</v>
      </c>
      <c r="Q1758" s="17"/>
      <c r="R1758" s="412" t="s">
        <v>361</v>
      </c>
      <c r="S1758" s="625"/>
      <c r="T1758" s="20"/>
      <c r="U1758" s="20"/>
      <c r="V1758" s="430"/>
      <c r="W1758" s="14" t="str">
        <f t="shared" ref="W1758:W1759" si="549">IF(COUNT(T1758:V1758)=1,"m",IF(COUNT(T1758:V1758)=2,"m2",IF(COUNT(T1758:V1758)=3,"m3","")))</f>
        <v/>
      </c>
      <c r="X1758" s="14" t="str">
        <f t="shared" ref="X1758:X1764" si="550">IF(S1758="","",1)</f>
        <v/>
      </c>
      <c r="Y1758" s="14" t="str">
        <f t="shared" ref="Y1758:Y1764" si="551">IFERROR(IF(COUNT(T1758:V1758)=1,PRODUCT(T1758:V1758)*X1758,""),"")</f>
        <v/>
      </c>
      <c r="Z1758" s="14" t="str">
        <f t="shared" ref="Z1758:Z1764" si="552">IFERROR(IF(COUNT(T1758:V1758)=2,PRODUCT(T1758:V1758)*X1758,""),"")</f>
        <v/>
      </c>
      <c r="AA1758" s="15" t="str">
        <f t="shared" si="548"/>
        <v/>
      </c>
    </row>
    <row r="1759" spans="2:27" ht="18" hidden="1" x14ac:dyDescent="0.25">
      <c r="B1759" s="16"/>
      <c r="C1759" s="17"/>
      <c r="D1759" s="17"/>
      <c r="E1759" s="17"/>
      <c r="F1759" s="18"/>
      <c r="G1759" s="18"/>
      <c r="H1759" s="18"/>
      <c r="I1759" s="18"/>
      <c r="J1759" s="18"/>
      <c r="K1759" s="18"/>
      <c r="L1759" s="17"/>
      <c r="M1759" s="17"/>
      <c r="N1759" s="17"/>
      <c r="O1759" s="19"/>
      <c r="P1759" s="629">
        <f>+H1750</f>
        <v>9.0299999999999994</v>
      </c>
      <c r="Q1759" s="17"/>
      <c r="R1759" s="412"/>
      <c r="S1759" s="641"/>
      <c r="T1759" s="20"/>
      <c r="U1759" s="20"/>
      <c r="V1759" s="20"/>
      <c r="W1759" s="14" t="str">
        <f t="shared" si="549"/>
        <v/>
      </c>
      <c r="X1759" s="14" t="str">
        <f t="shared" si="550"/>
        <v/>
      </c>
      <c r="Y1759" s="14" t="str">
        <f t="shared" si="551"/>
        <v/>
      </c>
      <c r="Z1759" s="14" t="str">
        <f t="shared" si="552"/>
        <v/>
      </c>
      <c r="AA1759" s="15" t="str">
        <f t="shared" si="548"/>
        <v/>
      </c>
    </row>
    <row r="1760" spans="2:27" ht="18" hidden="1" x14ac:dyDescent="0.25">
      <c r="B1760" s="16"/>
      <c r="C1760" s="17"/>
      <c r="D1760" s="17"/>
      <c r="E1760" s="17"/>
      <c r="F1760" s="17"/>
      <c r="G1760" s="17"/>
      <c r="H1760" s="17"/>
      <c r="I1760" s="17"/>
      <c r="J1760" s="17"/>
      <c r="K1760" s="17"/>
      <c r="L1760" s="17"/>
      <c r="M1760" s="17"/>
      <c r="N1760" s="17"/>
      <c r="O1760" s="19"/>
      <c r="P1760" s="629">
        <f>+H1750</f>
        <v>9.0299999999999994</v>
      </c>
      <c r="Q1760" s="17"/>
      <c r="R1760" s="412"/>
      <c r="S1760" s="625"/>
      <c r="T1760" s="20"/>
      <c r="U1760" s="20"/>
      <c r="V1760" s="430"/>
      <c r="W1760" s="14"/>
      <c r="X1760" s="14" t="str">
        <f t="shared" si="550"/>
        <v/>
      </c>
      <c r="Y1760" s="14" t="str">
        <f t="shared" si="551"/>
        <v/>
      </c>
      <c r="Z1760" s="14" t="str">
        <f t="shared" si="552"/>
        <v/>
      </c>
      <c r="AA1760" s="15" t="str">
        <f t="shared" si="548"/>
        <v/>
      </c>
    </row>
    <row r="1761" spans="2:27" ht="18" hidden="1" x14ac:dyDescent="0.25">
      <c r="B1761" s="16"/>
      <c r="C1761" s="18"/>
      <c r="D1761" s="17"/>
      <c r="E1761" s="17"/>
      <c r="F1761" s="17"/>
      <c r="G1761" s="17"/>
      <c r="H1761" s="17"/>
      <c r="I1761" s="17"/>
      <c r="J1761" s="17"/>
      <c r="K1761" s="17"/>
      <c r="L1761" s="17"/>
      <c r="M1761" s="17"/>
      <c r="N1761" s="17"/>
      <c r="O1761" s="19"/>
      <c r="P1761" s="629">
        <f>+H1750</f>
        <v>9.0299999999999994</v>
      </c>
      <c r="Q1761" s="17"/>
      <c r="R1761" s="412"/>
      <c r="S1761" s="625"/>
      <c r="T1761" s="20"/>
      <c r="U1761" s="20"/>
      <c r="V1761" s="430"/>
      <c r="W1761" s="14"/>
      <c r="X1761" s="14" t="str">
        <f t="shared" si="550"/>
        <v/>
      </c>
      <c r="Y1761" s="14" t="str">
        <f t="shared" si="551"/>
        <v/>
      </c>
      <c r="Z1761" s="14" t="str">
        <f t="shared" si="552"/>
        <v/>
      </c>
      <c r="AA1761" s="15" t="str">
        <f t="shared" si="548"/>
        <v/>
      </c>
    </row>
    <row r="1762" spans="2:27" ht="18" hidden="1" x14ac:dyDescent="0.25">
      <c r="B1762" s="16"/>
      <c r="C1762" s="17"/>
      <c r="D1762" s="17"/>
      <c r="E1762" s="17"/>
      <c r="F1762" s="17"/>
      <c r="G1762" s="17"/>
      <c r="H1762" s="17"/>
      <c r="I1762" s="17"/>
      <c r="J1762" s="17"/>
      <c r="K1762" s="17"/>
      <c r="L1762" s="17"/>
      <c r="M1762" s="17"/>
      <c r="N1762" s="17"/>
      <c r="O1762" s="19"/>
      <c r="P1762" s="629">
        <f>+H1750</f>
        <v>9.0299999999999994</v>
      </c>
      <c r="Q1762" s="17"/>
      <c r="R1762" s="412"/>
      <c r="S1762" s="625"/>
      <c r="T1762" s="20"/>
      <c r="U1762" s="20"/>
      <c r="V1762" s="430"/>
      <c r="W1762" s="14"/>
      <c r="X1762" s="14" t="str">
        <f t="shared" si="550"/>
        <v/>
      </c>
      <c r="Y1762" s="14" t="str">
        <f t="shared" si="551"/>
        <v/>
      </c>
      <c r="Z1762" s="14" t="str">
        <f t="shared" si="552"/>
        <v/>
      </c>
      <c r="AA1762" s="15" t="str">
        <f t="shared" si="548"/>
        <v/>
      </c>
    </row>
    <row r="1763" spans="2:27" ht="18" hidden="1" x14ac:dyDescent="0.25">
      <c r="B1763" s="16"/>
      <c r="C1763" s="17"/>
      <c r="D1763" s="17"/>
      <c r="E1763" s="18"/>
      <c r="F1763" s="17"/>
      <c r="G1763" s="17"/>
      <c r="H1763" s="17"/>
      <c r="I1763" s="17"/>
      <c r="J1763" s="17"/>
      <c r="K1763" s="17"/>
      <c r="L1763" s="17"/>
      <c r="M1763" s="17"/>
      <c r="N1763" s="17"/>
      <c r="O1763" s="19"/>
      <c r="P1763" s="629">
        <f>+H1750</f>
        <v>9.0299999999999994</v>
      </c>
      <c r="Q1763" s="17"/>
      <c r="R1763" s="412"/>
      <c r="S1763" s="625"/>
      <c r="T1763" s="20"/>
      <c r="U1763" s="20"/>
      <c r="V1763" s="430"/>
      <c r="W1763" s="14"/>
      <c r="X1763" s="14" t="str">
        <f t="shared" si="550"/>
        <v/>
      </c>
      <c r="Y1763" s="14" t="str">
        <f t="shared" si="551"/>
        <v/>
      </c>
      <c r="Z1763" s="14" t="str">
        <f t="shared" si="552"/>
        <v/>
      </c>
      <c r="AA1763" s="15" t="str">
        <f t="shared" si="548"/>
        <v/>
      </c>
    </row>
    <row r="1764" spans="2:27" ht="18" hidden="1" x14ac:dyDescent="0.25">
      <c r="B1764" s="16"/>
      <c r="C1764" s="18"/>
      <c r="D1764" s="18"/>
      <c r="E1764" s="18"/>
      <c r="F1764" s="18"/>
      <c r="G1764" s="18"/>
      <c r="H1764" s="18"/>
      <c r="I1764" s="18"/>
      <c r="J1764" s="18"/>
      <c r="K1764" s="18"/>
      <c r="L1764" s="18"/>
      <c r="M1764" s="18"/>
      <c r="N1764" s="18"/>
      <c r="O1764" s="19"/>
      <c r="P1764" s="629">
        <f>+H1750</f>
        <v>9.0299999999999994</v>
      </c>
      <c r="Q1764" s="17"/>
      <c r="R1764" s="412"/>
      <c r="S1764" s="625"/>
      <c r="T1764" s="20"/>
      <c r="U1764" s="20"/>
      <c r="V1764" s="430"/>
      <c r="W1764" s="14" t="str">
        <f t="shared" ref="W1764" si="553">IF(COUNT(T1764:V1764)=1,"m",IF(COUNT(T1764:V1764)=2,"m2",IF(COUNT(T1764:V1764)=3,"m3","")))</f>
        <v/>
      </c>
      <c r="X1764" s="14" t="str">
        <f t="shared" si="550"/>
        <v/>
      </c>
      <c r="Y1764" s="14" t="str">
        <f t="shared" si="551"/>
        <v/>
      </c>
      <c r="Z1764" s="14" t="str">
        <f t="shared" si="552"/>
        <v/>
      </c>
      <c r="AA1764" s="15" t="str">
        <f t="shared" si="548"/>
        <v/>
      </c>
    </row>
    <row r="1765" spans="2:27" ht="18" hidden="1" x14ac:dyDescent="0.25">
      <c r="B1765" s="16"/>
      <c r="C1765" s="17"/>
      <c r="D1765" s="24"/>
      <c r="E1765" s="17"/>
      <c r="F1765" s="17"/>
      <c r="G1765" s="17"/>
      <c r="H1765" s="17"/>
      <c r="I1765" s="17"/>
      <c r="J1765" s="18"/>
      <c r="K1765" s="17"/>
      <c r="L1765" s="17"/>
      <c r="M1765" s="17"/>
      <c r="N1765" s="17"/>
      <c r="O1765" s="19"/>
      <c r="P1765" s="629">
        <f>+H1750</f>
        <v>9.0299999999999994</v>
      </c>
      <c r="Q1765" s="17"/>
      <c r="R1765" s="412"/>
      <c r="S1765" s="625"/>
      <c r="T1765" s="20"/>
      <c r="U1765" s="20"/>
      <c r="V1765" s="430"/>
      <c r="W1765" s="14"/>
      <c r="X1765" s="14"/>
      <c r="Y1765" s="14"/>
      <c r="Z1765" s="14"/>
      <c r="AA1765" s="15" t="str">
        <f t="shared" si="548"/>
        <v/>
      </c>
    </row>
    <row r="1766" spans="2:27" ht="18" hidden="1" x14ac:dyDescent="0.25">
      <c r="B1766" s="16"/>
      <c r="C1766" s="18"/>
      <c r="D1766" s="17"/>
      <c r="E1766" s="17"/>
      <c r="F1766" s="17"/>
      <c r="G1766" s="17"/>
      <c r="H1766" s="18"/>
      <c r="I1766" s="18"/>
      <c r="J1766" s="17"/>
      <c r="K1766" s="18"/>
      <c r="L1766" s="17"/>
      <c r="M1766" s="17"/>
      <c r="N1766" s="17"/>
      <c r="O1766" s="19"/>
      <c r="P1766" s="629">
        <f>+H1750</f>
        <v>9.0299999999999994</v>
      </c>
      <c r="Q1766" s="17"/>
      <c r="R1766" s="412" t="s">
        <v>362</v>
      </c>
      <c r="S1766" s="625"/>
      <c r="T1766" s="20"/>
      <c r="U1766" s="20"/>
      <c r="V1766" s="430"/>
      <c r="W1766" s="14" t="str">
        <f t="shared" ref="W1766:W1775" si="554">IF(COUNT(T1766:V1766)=1,"m",IF(COUNT(T1766:V1766)=2,"m2",IF(COUNT(T1766:V1766)=3,"m3","")))</f>
        <v/>
      </c>
      <c r="X1766" s="14" t="str">
        <f t="shared" ref="X1766:X1775" si="555">IF(S1766="","",1)</f>
        <v/>
      </c>
      <c r="Y1766" s="14" t="str">
        <f t="shared" ref="Y1766:Y1775" si="556">IFERROR(IF(COUNT(T1766:V1766)=1,PRODUCT(T1766:V1766)*X1766,""),"")</f>
        <v/>
      </c>
      <c r="Z1766" s="14" t="str">
        <f t="shared" ref="Z1766:Z1775" si="557">IFERROR(IF(COUNT(T1766:V1766)=2,PRODUCT(T1766:V1766)*X1766,""),"")</f>
        <v/>
      </c>
      <c r="AA1766" s="15" t="str">
        <f t="shared" si="548"/>
        <v/>
      </c>
    </row>
    <row r="1767" spans="2:27" ht="18" hidden="1" x14ac:dyDescent="0.25">
      <c r="B1767" s="16"/>
      <c r="C1767" s="17"/>
      <c r="D1767" s="17"/>
      <c r="E1767" s="17"/>
      <c r="F1767" s="17"/>
      <c r="G1767" s="17"/>
      <c r="H1767" s="17"/>
      <c r="I1767" s="17"/>
      <c r="J1767" s="17"/>
      <c r="K1767" s="17"/>
      <c r="L1767" s="17"/>
      <c r="M1767" s="17"/>
      <c r="N1767" s="17"/>
      <c r="O1767" s="19"/>
      <c r="P1767" s="629">
        <f>+H1750</f>
        <v>9.0299999999999994</v>
      </c>
      <c r="Q1767" s="17"/>
      <c r="R1767" s="412"/>
      <c r="S1767" s="626"/>
      <c r="T1767" s="20"/>
      <c r="U1767" s="20"/>
      <c r="V1767" s="430"/>
      <c r="W1767" s="14" t="str">
        <f t="shared" si="554"/>
        <v/>
      </c>
      <c r="X1767" s="14" t="str">
        <f t="shared" si="555"/>
        <v/>
      </c>
      <c r="Y1767" s="14" t="str">
        <f t="shared" si="556"/>
        <v/>
      </c>
      <c r="Z1767" s="14" t="str">
        <f t="shared" si="557"/>
        <v/>
      </c>
      <c r="AA1767" s="15" t="str">
        <f t="shared" si="548"/>
        <v/>
      </c>
    </row>
    <row r="1768" spans="2:27" ht="18" hidden="1" x14ac:dyDescent="0.25">
      <c r="B1768" s="16"/>
      <c r="C1768" s="17"/>
      <c r="D1768" s="17"/>
      <c r="E1768" s="17"/>
      <c r="F1768" s="17"/>
      <c r="G1768" s="17"/>
      <c r="H1768" s="17"/>
      <c r="I1768" s="17"/>
      <c r="J1768" s="17"/>
      <c r="K1768" s="17"/>
      <c r="L1768" s="17"/>
      <c r="M1768" s="17"/>
      <c r="N1768" s="17"/>
      <c r="O1768" s="19"/>
      <c r="P1768" s="629">
        <f>+H1750</f>
        <v>9.0299999999999994</v>
      </c>
      <c r="Q1768" s="17"/>
      <c r="R1768" s="412"/>
      <c r="S1768" s="626"/>
      <c r="T1768" s="20"/>
      <c r="U1768" s="20"/>
      <c r="V1768" s="430"/>
      <c r="W1768" s="14" t="str">
        <f t="shared" si="554"/>
        <v/>
      </c>
      <c r="X1768" s="14" t="str">
        <f t="shared" si="555"/>
        <v/>
      </c>
      <c r="Y1768" s="14" t="str">
        <f t="shared" si="556"/>
        <v/>
      </c>
      <c r="Z1768" s="14" t="str">
        <f t="shared" si="557"/>
        <v/>
      </c>
      <c r="AA1768" s="15" t="str">
        <f t="shared" si="548"/>
        <v/>
      </c>
    </row>
    <row r="1769" spans="2:27" ht="18" hidden="1" x14ac:dyDescent="0.25">
      <c r="B1769" s="16"/>
      <c r="D1769" s="17"/>
      <c r="E1769" s="17"/>
      <c r="F1769" s="17"/>
      <c r="G1769" s="17"/>
      <c r="H1769" s="17"/>
      <c r="I1769" s="17"/>
      <c r="J1769" s="17"/>
      <c r="K1769" s="17"/>
      <c r="L1769" s="17"/>
      <c r="M1769" s="17"/>
      <c r="N1769" s="17"/>
      <c r="O1769" s="19"/>
      <c r="P1769" s="629">
        <f>+H1750</f>
        <v>9.0299999999999994</v>
      </c>
      <c r="Q1769" s="17"/>
      <c r="R1769" s="412"/>
      <c r="S1769" s="626"/>
      <c r="T1769" s="20"/>
      <c r="U1769" s="20"/>
      <c r="V1769" s="20"/>
      <c r="W1769" s="14" t="str">
        <f t="shared" si="554"/>
        <v/>
      </c>
      <c r="X1769" s="14" t="str">
        <f t="shared" si="555"/>
        <v/>
      </c>
      <c r="Y1769" s="14" t="str">
        <f t="shared" si="556"/>
        <v/>
      </c>
      <c r="Z1769" s="14" t="str">
        <f t="shared" si="557"/>
        <v/>
      </c>
      <c r="AA1769" s="15" t="str">
        <f t="shared" si="548"/>
        <v/>
      </c>
    </row>
    <row r="1770" spans="2:27" ht="18" hidden="1" x14ac:dyDescent="0.25">
      <c r="B1770" s="16"/>
      <c r="C1770" s="17"/>
      <c r="D1770" s="17"/>
      <c r="E1770" s="17"/>
      <c r="F1770" s="17"/>
      <c r="G1770" s="17"/>
      <c r="H1770" s="17"/>
      <c r="I1770" s="17"/>
      <c r="J1770" s="17"/>
      <c r="K1770" s="17"/>
      <c r="L1770" s="17"/>
      <c r="M1770" s="17"/>
      <c r="N1770" s="17"/>
      <c r="O1770" s="19"/>
      <c r="P1770" s="629">
        <f>+H1750</f>
        <v>9.0299999999999994</v>
      </c>
      <c r="Q1770" s="17"/>
      <c r="R1770" s="412"/>
      <c r="S1770" s="626"/>
      <c r="T1770" s="20"/>
      <c r="U1770" s="20"/>
      <c r="V1770" s="430"/>
      <c r="W1770" s="14" t="str">
        <f t="shared" si="554"/>
        <v/>
      </c>
      <c r="X1770" s="14" t="str">
        <f t="shared" si="555"/>
        <v/>
      </c>
      <c r="Y1770" s="14" t="str">
        <f t="shared" si="556"/>
        <v/>
      </c>
      <c r="Z1770" s="14" t="str">
        <f t="shared" si="557"/>
        <v/>
      </c>
      <c r="AA1770" s="15" t="str">
        <f t="shared" si="548"/>
        <v/>
      </c>
    </row>
    <row r="1771" spans="2:27" ht="18" hidden="1" x14ac:dyDescent="0.25">
      <c r="B1771" s="16"/>
      <c r="C1771" s="17"/>
      <c r="D1771" s="17"/>
      <c r="E1771" s="17"/>
      <c r="F1771" s="17"/>
      <c r="G1771" s="17"/>
      <c r="H1771" s="17"/>
      <c r="I1771" s="17"/>
      <c r="J1771" s="17"/>
      <c r="K1771" s="17"/>
      <c r="L1771" s="17"/>
      <c r="M1771" s="17"/>
      <c r="N1771" s="17"/>
      <c r="O1771" s="19"/>
      <c r="P1771" s="629">
        <f>+H1750</f>
        <v>9.0299999999999994</v>
      </c>
      <c r="Q1771" s="17"/>
      <c r="R1771" s="412"/>
      <c r="S1771" s="626"/>
      <c r="T1771" s="20"/>
      <c r="U1771" s="20"/>
      <c r="V1771" s="430"/>
      <c r="W1771" s="14" t="str">
        <f t="shared" si="554"/>
        <v/>
      </c>
      <c r="X1771" s="14" t="str">
        <f t="shared" si="555"/>
        <v/>
      </c>
      <c r="Y1771" s="14" t="str">
        <f t="shared" si="556"/>
        <v/>
      </c>
      <c r="Z1771" s="14" t="str">
        <f t="shared" si="557"/>
        <v/>
      </c>
      <c r="AA1771" s="15" t="str">
        <f t="shared" si="548"/>
        <v/>
      </c>
    </row>
    <row r="1772" spans="2:27" ht="18" hidden="1" x14ac:dyDescent="0.25">
      <c r="B1772" s="16"/>
      <c r="C1772" s="17"/>
      <c r="D1772" s="17"/>
      <c r="E1772" s="17"/>
      <c r="F1772" s="17"/>
      <c r="G1772" s="17"/>
      <c r="H1772" s="17"/>
      <c r="I1772" s="17"/>
      <c r="J1772" s="17"/>
      <c r="K1772" s="17"/>
      <c r="L1772" s="17"/>
      <c r="M1772" s="17"/>
      <c r="N1772" s="17"/>
      <c r="O1772" s="19"/>
      <c r="P1772" s="629">
        <f>+H1750</f>
        <v>9.0299999999999994</v>
      </c>
      <c r="Q1772" s="17"/>
      <c r="R1772" s="21"/>
      <c r="S1772" s="626"/>
      <c r="T1772" s="20"/>
      <c r="U1772" s="20"/>
      <c r="V1772" s="430"/>
      <c r="W1772" s="14" t="str">
        <f t="shared" si="554"/>
        <v/>
      </c>
      <c r="X1772" s="14" t="str">
        <f t="shared" si="555"/>
        <v/>
      </c>
      <c r="Y1772" s="14" t="str">
        <f t="shared" si="556"/>
        <v/>
      </c>
      <c r="Z1772" s="14" t="str">
        <f t="shared" si="557"/>
        <v/>
      </c>
      <c r="AA1772" s="15" t="str">
        <f t="shared" si="548"/>
        <v/>
      </c>
    </row>
    <row r="1773" spans="2:27" ht="18" hidden="1" x14ac:dyDescent="0.25">
      <c r="B1773" s="16"/>
      <c r="C1773" s="17"/>
      <c r="D1773" s="17"/>
      <c r="E1773" s="17"/>
      <c r="F1773" s="17"/>
      <c r="G1773" s="17"/>
      <c r="H1773" s="17"/>
      <c r="I1773" s="17"/>
      <c r="J1773" s="17"/>
      <c r="K1773" s="17"/>
      <c r="L1773" s="17"/>
      <c r="M1773" s="17"/>
      <c r="N1773" s="17"/>
      <c r="O1773" s="19"/>
      <c r="P1773" s="629">
        <f>+H1750</f>
        <v>9.0299999999999994</v>
      </c>
      <c r="Q1773" s="17"/>
      <c r="R1773" s="26"/>
      <c r="S1773" s="626"/>
      <c r="T1773" s="20"/>
      <c r="U1773" s="20"/>
      <c r="V1773" s="430"/>
      <c r="W1773" s="14" t="str">
        <f t="shared" si="554"/>
        <v/>
      </c>
      <c r="X1773" s="14" t="str">
        <f t="shared" si="555"/>
        <v/>
      </c>
      <c r="Y1773" s="14" t="str">
        <f t="shared" si="556"/>
        <v/>
      </c>
      <c r="Z1773" s="14" t="str">
        <f t="shared" si="557"/>
        <v/>
      </c>
      <c r="AA1773" s="15" t="str">
        <f t="shared" si="548"/>
        <v/>
      </c>
    </row>
    <row r="1774" spans="2:27" ht="18" hidden="1" x14ac:dyDescent="0.25">
      <c r="B1774" s="16"/>
      <c r="C1774" s="17"/>
      <c r="D1774" s="17"/>
      <c r="E1774" s="17"/>
      <c r="F1774" s="17"/>
      <c r="G1774" s="17"/>
      <c r="H1774" s="17"/>
      <c r="I1774" s="17"/>
      <c r="J1774" s="17"/>
      <c r="K1774" s="17"/>
      <c r="L1774" s="17"/>
      <c r="M1774" s="17"/>
      <c r="N1774" s="17"/>
      <c r="O1774" s="19"/>
      <c r="P1774" s="629">
        <f>+H1750</f>
        <v>9.0299999999999994</v>
      </c>
      <c r="Q1774" s="17"/>
      <c r="R1774" s="26"/>
      <c r="S1774" s="626"/>
      <c r="T1774" s="20"/>
      <c r="U1774" s="20"/>
      <c r="V1774" s="430"/>
      <c r="W1774" s="14" t="str">
        <f t="shared" si="554"/>
        <v/>
      </c>
      <c r="X1774" s="14" t="str">
        <f t="shared" si="555"/>
        <v/>
      </c>
      <c r="Y1774" s="14" t="str">
        <f t="shared" si="556"/>
        <v/>
      </c>
      <c r="Z1774" s="14" t="str">
        <f t="shared" si="557"/>
        <v/>
      </c>
      <c r="AA1774" s="15" t="str">
        <f t="shared" si="548"/>
        <v/>
      </c>
    </row>
    <row r="1775" spans="2:27" ht="18.75" hidden="1" thickBot="1" x14ac:dyDescent="0.3">
      <c r="B1775" s="27"/>
      <c r="C1775" s="28"/>
      <c r="D1775" s="29"/>
      <c r="E1775" s="28"/>
      <c r="F1775" s="29"/>
      <c r="G1775" s="29"/>
      <c r="H1775" s="29"/>
      <c r="I1775" s="29"/>
      <c r="J1775" s="29"/>
      <c r="K1775" s="29"/>
      <c r="L1775" s="29"/>
      <c r="M1775" s="29"/>
      <c r="N1775" s="29"/>
      <c r="O1775" s="30"/>
      <c r="P1775" s="629">
        <f>+H1750</f>
        <v>9.0299999999999994</v>
      </c>
      <c r="Q1775" s="17"/>
      <c r="R1775" s="630"/>
      <c r="S1775" s="636"/>
      <c r="T1775" s="33"/>
      <c r="U1775" s="33"/>
      <c r="V1775" s="631"/>
      <c r="W1775" s="34" t="str">
        <f t="shared" si="554"/>
        <v/>
      </c>
      <c r="X1775" s="34" t="str">
        <f t="shared" si="555"/>
        <v/>
      </c>
      <c r="Y1775" s="14" t="str">
        <f t="shared" si="556"/>
        <v/>
      </c>
      <c r="Z1775" s="14" t="str">
        <f t="shared" si="557"/>
        <v/>
      </c>
      <c r="AA1775" s="15" t="str">
        <f t="shared" si="548"/>
        <v/>
      </c>
    </row>
    <row r="1776" spans="2:27" ht="18.75" hidden="1" thickBot="1" x14ac:dyDescent="0.3">
      <c r="B1776" s="786"/>
      <c r="C1776" s="787"/>
      <c r="D1776" s="787"/>
      <c r="E1776" s="787"/>
      <c r="F1776" s="787"/>
      <c r="G1776" s="787"/>
      <c r="H1776" s="787"/>
      <c r="I1776" s="787"/>
      <c r="J1776" s="787"/>
      <c r="K1776" s="787"/>
      <c r="L1776" s="787"/>
      <c r="M1776" s="787"/>
      <c r="N1776" s="787"/>
      <c r="O1776" s="787"/>
      <c r="P1776" s="428"/>
      <c r="Q1776" s="629">
        <f>+H1750</f>
        <v>9.0299999999999994</v>
      </c>
      <c r="R1776" s="788" t="s">
        <v>58</v>
      </c>
      <c r="S1776" s="1023"/>
      <c r="T1776" s="787"/>
      <c r="U1776" s="789" t="s">
        <v>53</v>
      </c>
      <c r="V1776" s="790"/>
      <c r="W1776" s="790"/>
      <c r="X1776" s="791"/>
      <c r="Y1776" s="36"/>
      <c r="Z1776" s="37"/>
      <c r="AA1776" s="38">
        <f>SUM(X1753:X1775)</f>
        <v>0</v>
      </c>
    </row>
    <row r="1777" spans="2:27" ht="17.25" hidden="1" thickBot="1" x14ac:dyDescent="0.3">
      <c r="B1777" s="792" t="s">
        <v>59</v>
      </c>
      <c r="C1777" s="793"/>
      <c r="D1777" s="793"/>
      <c r="E1777" s="793"/>
      <c r="F1777" s="793"/>
      <c r="G1777" s="793"/>
      <c r="H1777" s="793"/>
      <c r="I1777" s="794"/>
      <c r="J1777" s="792" t="s">
        <v>60</v>
      </c>
      <c r="K1777" s="793"/>
      <c r="L1777" s="793"/>
      <c r="M1777" s="793"/>
      <c r="N1777" s="793"/>
      <c r="O1777" s="793"/>
      <c r="P1777" s="793"/>
      <c r="Q1777" s="793"/>
      <c r="R1777" s="794"/>
      <c r="S1777" s="634"/>
      <c r="T1777" s="39"/>
      <c r="U1777" s="40"/>
      <c r="V1777" s="40"/>
      <c r="W1777" s="40"/>
      <c r="X1777" s="40"/>
      <c r="Y1777" s="40"/>
      <c r="Z1777" s="40"/>
      <c r="AA1777" s="41"/>
    </row>
    <row r="1778" spans="2:27" ht="21" hidden="1" thickBot="1" x14ac:dyDescent="0.3">
      <c r="B1778" s="795"/>
      <c r="C1778" s="787"/>
      <c r="D1778" s="787"/>
      <c r="E1778" s="787"/>
      <c r="F1778" s="787"/>
      <c r="G1778" s="787"/>
      <c r="H1778" s="787"/>
      <c r="I1778" s="796"/>
      <c r="J1778" s="795"/>
      <c r="K1778" s="787"/>
      <c r="L1778" s="787"/>
      <c r="M1778" s="787"/>
      <c r="N1778" s="787"/>
      <c r="O1778" s="787"/>
      <c r="P1778" s="787"/>
      <c r="Q1778" s="787"/>
      <c r="R1778" s="796"/>
      <c r="S1778" s="635"/>
      <c r="T1778" s="797" t="s">
        <v>61</v>
      </c>
      <c r="U1778" s="798"/>
      <c r="V1778" s="798"/>
      <c r="W1778" s="798"/>
      <c r="X1778" s="798"/>
      <c r="Y1778" s="798"/>
      <c r="Z1778" s="799"/>
      <c r="AA1778" s="42">
        <f>AA1776</f>
        <v>0</v>
      </c>
    </row>
    <row r="1779" spans="2:27" hidden="1" x14ac:dyDescent="0.25"/>
    <row r="1780" spans="2:27" ht="15.75" hidden="1" thickBot="1" x14ac:dyDescent="0.3"/>
    <row r="1781" spans="2:27" hidden="1" x14ac:dyDescent="0.25">
      <c r="B1781" s="800" t="e" vm="10">
        <v>#VALUE!</v>
      </c>
      <c r="C1781" s="793"/>
      <c r="D1781" s="793"/>
      <c r="E1781" s="793"/>
      <c r="F1781" s="793"/>
      <c r="G1781" s="803" t="s">
        <v>42</v>
      </c>
      <c r="H1781" s="793"/>
      <c r="I1781" s="793"/>
      <c r="J1781" s="793"/>
      <c r="K1781" s="793"/>
      <c r="L1781" s="793"/>
      <c r="M1781" s="793"/>
      <c r="N1781" s="793"/>
      <c r="O1781" s="793"/>
      <c r="P1781" s="793"/>
      <c r="Q1781" s="793"/>
      <c r="R1781" s="793"/>
      <c r="S1781" s="793"/>
      <c r="T1781" s="793"/>
      <c r="U1781" s="804" t="s">
        <v>1</v>
      </c>
      <c r="V1781" s="805"/>
      <c r="W1781" s="805"/>
      <c r="X1781" s="806"/>
      <c r="Y1781" s="807" t="s">
        <v>43</v>
      </c>
      <c r="Z1781" s="805"/>
      <c r="AA1781" s="808"/>
    </row>
    <row r="1782" spans="2:27" hidden="1" x14ac:dyDescent="0.25">
      <c r="B1782" s="801"/>
      <c r="C1782" s="802"/>
      <c r="D1782" s="802"/>
      <c r="E1782" s="802"/>
      <c r="F1782" s="802"/>
      <c r="G1782" s="801"/>
      <c r="H1782" s="802"/>
      <c r="I1782" s="802"/>
      <c r="J1782" s="802"/>
      <c r="K1782" s="802"/>
      <c r="L1782" s="802"/>
      <c r="M1782" s="802"/>
      <c r="N1782" s="802"/>
      <c r="O1782" s="802"/>
      <c r="P1782" s="802"/>
      <c r="Q1782" s="802"/>
      <c r="R1782" s="802"/>
      <c r="S1782" s="802"/>
      <c r="T1782" s="802"/>
      <c r="U1782" s="809" t="s">
        <v>3</v>
      </c>
      <c r="V1782" s="810"/>
      <c r="W1782" s="810"/>
      <c r="X1782" s="811"/>
      <c r="Y1782" s="812">
        <v>1</v>
      </c>
      <c r="Z1782" s="810"/>
      <c r="AA1782" s="813"/>
    </row>
    <row r="1783" spans="2:27" ht="15.75" hidden="1" thickBot="1" x14ac:dyDescent="0.3">
      <c r="B1783" s="795"/>
      <c r="C1783" s="787"/>
      <c r="D1783" s="787"/>
      <c r="E1783" s="787"/>
      <c r="F1783" s="787"/>
      <c r="G1783" s="795"/>
      <c r="H1783" s="787"/>
      <c r="I1783" s="787"/>
      <c r="J1783" s="787"/>
      <c r="K1783" s="787"/>
      <c r="L1783" s="787"/>
      <c r="M1783" s="787"/>
      <c r="N1783" s="787"/>
      <c r="O1783" s="787"/>
      <c r="P1783" s="787"/>
      <c r="Q1783" s="787"/>
      <c r="R1783" s="787"/>
      <c r="S1783" s="787"/>
      <c r="T1783" s="787"/>
      <c r="U1783" s="814" t="s">
        <v>4</v>
      </c>
      <c r="V1783" s="815"/>
      <c r="W1783" s="815"/>
      <c r="X1783" s="816"/>
      <c r="Y1783" s="817">
        <v>44236</v>
      </c>
      <c r="Z1783" s="818"/>
      <c r="AA1783" s="819"/>
    </row>
    <row r="1784" spans="2:27" ht="15" hidden="1" customHeight="1" x14ac:dyDescent="0.25">
      <c r="B1784" s="820" t="s">
        <v>44</v>
      </c>
      <c r="C1784" s="793"/>
      <c r="D1784" s="793"/>
      <c r="E1784" s="793"/>
      <c r="F1784" s="794"/>
      <c r="G1784"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784" s="822"/>
      <c r="I1784" s="822"/>
      <c r="J1784" s="822"/>
      <c r="K1784" s="822"/>
      <c r="L1784" s="822"/>
      <c r="M1784" s="822"/>
      <c r="N1784" s="822"/>
      <c r="O1784" s="822"/>
      <c r="P1784" s="822"/>
      <c r="Q1784" s="822"/>
      <c r="R1784" s="822"/>
      <c r="S1784" s="822"/>
      <c r="T1784" s="822"/>
      <c r="U1784" s="822"/>
      <c r="V1784" s="822"/>
      <c r="W1784" s="822"/>
      <c r="X1784" s="822"/>
      <c r="Y1784" s="822"/>
      <c r="Z1784" s="822"/>
      <c r="AA1784" s="823"/>
    </row>
    <row r="1785" spans="2:27" ht="15.75" hidden="1" customHeight="1" thickBot="1" x14ac:dyDescent="0.3">
      <c r="B1785" s="795"/>
      <c r="C1785" s="787"/>
      <c r="D1785" s="787"/>
      <c r="E1785" s="787"/>
      <c r="F1785" s="796"/>
      <c r="G1785" s="824"/>
      <c r="H1785" s="825"/>
      <c r="I1785" s="825"/>
      <c r="J1785" s="825"/>
      <c r="K1785" s="825"/>
      <c r="L1785" s="825"/>
      <c r="M1785" s="825"/>
      <c r="N1785" s="825"/>
      <c r="O1785" s="825"/>
      <c r="P1785" s="825"/>
      <c r="Q1785" s="825"/>
      <c r="R1785" s="825"/>
      <c r="S1785" s="825"/>
      <c r="T1785" s="825"/>
      <c r="U1785" s="825"/>
      <c r="V1785" s="825"/>
      <c r="W1785" s="825"/>
      <c r="X1785" s="825"/>
      <c r="Y1785" s="825"/>
      <c r="Z1785" s="825"/>
      <c r="AA1785" s="826"/>
    </row>
    <row r="1786" spans="2:27" ht="18.75" hidden="1" thickBot="1" x14ac:dyDescent="0.3">
      <c r="B1786" s="827" t="s">
        <v>46</v>
      </c>
      <c r="C1786" s="798"/>
      <c r="D1786" s="798"/>
      <c r="E1786" s="798"/>
      <c r="F1786" s="798"/>
      <c r="G1786" s="798"/>
      <c r="H1786" s="822" t="s">
        <v>47</v>
      </c>
      <c r="I1786" s="793"/>
      <c r="J1786" s="828"/>
      <c r="K1786" s="798"/>
      <c r="L1786" s="798"/>
      <c r="M1786" s="798"/>
      <c r="N1786" s="798"/>
      <c r="O1786" s="798"/>
      <c r="P1786" s="622"/>
      <c r="Q1786" s="622"/>
      <c r="R1786" s="828" t="s">
        <v>48</v>
      </c>
      <c r="S1786" s="828"/>
      <c r="T1786" s="798"/>
      <c r="U1786" s="798"/>
      <c r="V1786" s="798"/>
      <c r="W1786" s="798"/>
      <c r="X1786" s="798"/>
      <c r="Y1786" s="798"/>
      <c r="Z1786" s="798"/>
      <c r="AA1786" s="799"/>
    </row>
    <row r="1787" spans="2:27" ht="31.5" hidden="1" customHeight="1" thickBot="1" x14ac:dyDescent="0.3">
      <c r="B1787" s="829">
        <f>PRESUPUESTO!$B$65</f>
        <v>9</v>
      </c>
      <c r="C1787" s="793"/>
      <c r="D1787" s="793"/>
      <c r="E1787" s="793"/>
      <c r="F1787" s="793"/>
      <c r="G1787" s="793"/>
      <c r="H1787" s="830">
        <f>PRESUPUESTO!B69</f>
        <v>9.0399999999999991</v>
      </c>
      <c r="I1787" s="831"/>
      <c r="J1787" s="832" t="str">
        <f>PRESUPUESTO!$F$65</f>
        <v>ENTREPISO</v>
      </c>
      <c r="K1787" s="798"/>
      <c r="L1787" s="798"/>
      <c r="M1787" s="798"/>
      <c r="N1787" s="798"/>
      <c r="O1787" s="799"/>
      <c r="P1787" s="621"/>
      <c r="Q1787" s="621"/>
      <c r="R1787" s="833" t="str">
        <f>PRESUPUESTO!F69</f>
        <v>Placa en metaldeck e=10cm con refuerzo de acero en malla electrosoldada 15cm x 15cm x 4mm</v>
      </c>
      <c r="S1787" s="1020"/>
      <c r="T1787" s="793"/>
      <c r="U1787" s="793"/>
      <c r="V1787" s="793"/>
      <c r="W1787" s="793"/>
      <c r="X1787" s="793"/>
      <c r="Y1787" s="793"/>
      <c r="Z1787" s="793"/>
      <c r="AA1787" s="794"/>
    </row>
    <row r="1788" spans="2:27" ht="18.75" hidden="1" thickBot="1" x14ac:dyDescent="0.3">
      <c r="B1788" s="821" t="s">
        <v>49</v>
      </c>
      <c r="C1788" s="834"/>
      <c r="D1788" s="834"/>
      <c r="E1788" s="834"/>
      <c r="F1788" s="834"/>
      <c r="G1788" s="834"/>
      <c r="H1788" s="835"/>
      <c r="I1788" s="835"/>
      <c r="J1788" s="834"/>
      <c r="K1788" s="834"/>
      <c r="L1788" s="834"/>
      <c r="M1788" s="834"/>
      <c r="N1788" s="834"/>
      <c r="O1788" s="834"/>
      <c r="P1788" s="623"/>
      <c r="Q1788" s="623"/>
      <c r="R1788" s="837" t="s">
        <v>50</v>
      </c>
      <c r="S1788" s="1030" t="s">
        <v>532</v>
      </c>
      <c r="T1788" s="839" t="s">
        <v>51</v>
      </c>
      <c r="U1788" s="840"/>
      <c r="V1788" s="841"/>
      <c r="W1788" s="842" t="s">
        <v>20</v>
      </c>
      <c r="X1788" s="844" t="s">
        <v>52</v>
      </c>
      <c r="Y1788" s="846" t="s">
        <v>53</v>
      </c>
      <c r="Z1788" s="847"/>
      <c r="AA1788" s="848"/>
    </row>
    <row r="1789" spans="2:27" ht="26.25" hidden="1" thickBot="1" x14ac:dyDescent="0.3">
      <c r="B1789" s="836"/>
      <c r="C1789" s="835"/>
      <c r="D1789" s="835"/>
      <c r="E1789" s="835"/>
      <c r="F1789" s="835"/>
      <c r="G1789" s="835"/>
      <c r="H1789" s="835"/>
      <c r="I1789" s="835"/>
      <c r="J1789" s="835"/>
      <c r="K1789" s="835"/>
      <c r="L1789" s="835"/>
      <c r="M1789" s="835"/>
      <c r="N1789" s="835"/>
      <c r="O1789" s="835"/>
      <c r="P1789" s="623"/>
      <c r="Q1789" s="623"/>
      <c r="R1789" s="838"/>
      <c r="S1789" s="1031"/>
      <c r="T1789" s="4" t="s">
        <v>54</v>
      </c>
      <c r="U1789" s="5" t="s">
        <v>55</v>
      </c>
      <c r="V1789" s="6" t="s">
        <v>56</v>
      </c>
      <c r="W1789" s="843"/>
      <c r="X1789" s="845"/>
      <c r="Y1789" s="7" t="s">
        <v>57</v>
      </c>
      <c r="Z1789" s="8" t="s">
        <v>21</v>
      </c>
      <c r="AA1789" s="9" t="s">
        <v>22</v>
      </c>
    </row>
    <row r="1790" spans="2:27" ht="18" hidden="1" x14ac:dyDescent="0.25">
      <c r="B1790" s="10"/>
      <c r="C1790" s="11"/>
      <c r="D1790" s="11"/>
      <c r="E1790" s="11"/>
      <c r="F1790" s="11"/>
      <c r="G1790" s="11"/>
      <c r="H1790" s="11"/>
      <c r="I1790" s="11"/>
      <c r="J1790" s="11"/>
      <c r="K1790" s="11"/>
      <c r="L1790" s="11"/>
      <c r="M1790" s="11"/>
      <c r="N1790" s="11"/>
      <c r="O1790" s="12"/>
      <c r="P1790" s="629">
        <f>+H1787</f>
        <v>9.0399999999999991</v>
      </c>
      <c r="Q1790" s="17"/>
      <c r="R1790" s="412" t="s">
        <v>356</v>
      </c>
      <c r="S1790" s="625"/>
      <c r="T1790" s="14"/>
      <c r="U1790" s="14"/>
      <c r="V1790" s="14"/>
      <c r="W1790" s="14" t="str">
        <f>IF(COUNT(T1790:V1790)=1,"m",IF(COUNT(T1790:V1790)=2,"m2",IF(COUNT(T1790:V1790)=3,"m3","")))</f>
        <v/>
      </c>
      <c r="X1790" s="14" t="str">
        <f>IF(S1790="","",1)</f>
        <v/>
      </c>
      <c r="Y1790" s="14" t="str">
        <f>IFERROR(IF(COUNT(T1790:V1790)=1,PRODUCT(T1790:V1790)*X1790,""),"")</f>
        <v/>
      </c>
      <c r="Z1790" s="14" t="str">
        <f>IFERROR(IF(COUNT(T1790:V1790)=2,PRODUCT(T1790:V1790)*X1790,""),"")</f>
        <v/>
      </c>
      <c r="AA1790" s="15" t="str">
        <f>IFERROR(IF(COUNT(T1790:V1790)=3,PRODUCT(T1790:V1790)*X1790,""),"")</f>
        <v/>
      </c>
    </row>
    <row r="1791" spans="2:27" ht="18" hidden="1" x14ac:dyDescent="0.25">
      <c r="B1791" s="16"/>
      <c r="C1791" s="17"/>
      <c r="D1791" s="17"/>
      <c r="E1791" s="17"/>
      <c r="F1791" s="18"/>
      <c r="G1791" s="18"/>
      <c r="H1791" s="18"/>
      <c r="I1791" s="18"/>
      <c r="J1791" s="18"/>
      <c r="K1791" s="18"/>
      <c r="L1791" s="17"/>
      <c r="M1791" s="17"/>
      <c r="N1791" s="17"/>
      <c r="O1791" s="19"/>
      <c r="P1791" s="629">
        <f>+H1787</f>
        <v>9.0399999999999991</v>
      </c>
      <c r="Q1791" s="17"/>
      <c r="R1791" s="412"/>
      <c r="S1791" s="625"/>
      <c r="T1791" s="20"/>
      <c r="U1791" s="20"/>
      <c r="V1791" s="430"/>
      <c r="W1791" s="14" t="str">
        <f t="shared" ref="W1791:W1793" si="558">IF(COUNT(T1791:V1791)=1,"m",IF(COUNT(T1791:V1791)=2,"m2",IF(COUNT(T1791:V1791)=3,"m3","")))</f>
        <v/>
      </c>
      <c r="X1791" s="14" t="str">
        <f t="shared" ref="X1791:X1793" si="559">IF(S1791="","",1)</f>
        <v/>
      </c>
      <c r="Y1791" s="14" t="str">
        <f t="shared" ref="Y1791:Y1793" si="560">IFERROR(IF(COUNT(T1791:V1791)=1,PRODUCT(T1791:V1791)*X1791,""),"")</f>
        <v/>
      </c>
      <c r="Z1791" s="14" t="str">
        <f t="shared" ref="Z1791:Z1793" si="561">IFERROR(IF(COUNT(T1791:V1791)=2,PRODUCT(T1791:V1791)*X1791,""),"")</f>
        <v/>
      </c>
      <c r="AA1791" s="15" t="str">
        <f t="shared" ref="AA1791:AA1812" si="562">IFERROR(IF(COUNT(T1791:V1791)=3,PRODUCT(T1791:V1791)*X1791,""),"")</f>
        <v/>
      </c>
    </row>
    <row r="1792" spans="2:27" ht="18" hidden="1" x14ac:dyDescent="0.25">
      <c r="B1792" s="16"/>
      <c r="C1792" s="17"/>
      <c r="D1792" s="17"/>
      <c r="E1792" s="17"/>
      <c r="F1792" s="18"/>
      <c r="G1792" s="18"/>
      <c r="H1792" s="18"/>
      <c r="I1792" s="18"/>
      <c r="J1792" s="18"/>
      <c r="K1792" s="18"/>
      <c r="L1792" s="17"/>
      <c r="M1792" s="17"/>
      <c r="N1792" s="17"/>
      <c r="O1792" s="19"/>
      <c r="P1792" s="629">
        <f>+H1787</f>
        <v>9.0399999999999991</v>
      </c>
      <c r="Q1792" s="17"/>
      <c r="R1792" s="412"/>
      <c r="S1792" s="625"/>
      <c r="T1792" s="20"/>
      <c r="U1792" s="20"/>
      <c r="V1792" s="430"/>
      <c r="W1792" s="14" t="str">
        <f t="shared" si="558"/>
        <v/>
      </c>
      <c r="X1792" s="14" t="str">
        <f t="shared" si="559"/>
        <v/>
      </c>
      <c r="Y1792" s="14" t="str">
        <f t="shared" si="560"/>
        <v/>
      </c>
      <c r="Z1792" s="14" t="str">
        <f t="shared" si="561"/>
        <v/>
      </c>
      <c r="AA1792" s="15" t="str">
        <f t="shared" si="562"/>
        <v/>
      </c>
    </row>
    <row r="1793" spans="2:27" ht="18" hidden="1" x14ac:dyDescent="0.25">
      <c r="B1793" s="16"/>
      <c r="C1793" s="17"/>
      <c r="D1793" s="17"/>
      <c r="E1793" s="17"/>
      <c r="F1793" s="18"/>
      <c r="G1793" s="18"/>
      <c r="H1793" s="18"/>
      <c r="I1793" s="18"/>
      <c r="J1793" s="18"/>
      <c r="K1793" s="18"/>
      <c r="L1793" s="17"/>
      <c r="M1793" s="17"/>
      <c r="N1793" s="17"/>
      <c r="O1793" s="19"/>
      <c r="P1793" s="629">
        <f>+H1787</f>
        <v>9.0399999999999991</v>
      </c>
      <c r="Q1793" s="17"/>
      <c r="R1793" s="412"/>
      <c r="S1793" s="626"/>
      <c r="T1793" s="20"/>
      <c r="U1793" s="20"/>
      <c r="V1793" s="430"/>
      <c r="W1793" s="14" t="str">
        <f t="shared" si="558"/>
        <v/>
      </c>
      <c r="X1793" s="14" t="str">
        <f t="shared" si="559"/>
        <v/>
      </c>
      <c r="Y1793" s="14" t="str">
        <f t="shared" si="560"/>
        <v/>
      </c>
      <c r="Z1793" s="14" t="str">
        <f t="shared" si="561"/>
        <v/>
      </c>
      <c r="AA1793" s="15" t="str">
        <f t="shared" si="562"/>
        <v/>
      </c>
    </row>
    <row r="1794" spans="2:27" ht="18" hidden="1" x14ac:dyDescent="0.25">
      <c r="B1794" s="16"/>
      <c r="D1794" s="17"/>
      <c r="E1794" s="17"/>
      <c r="F1794" s="18"/>
      <c r="G1794" s="18"/>
      <c r="H1794" s="18"/>
      <c r="J1794" s="18"/>
      <c r="K1794" s="18"/>
      <c r="L1794" s="17"/>
      <c r="M1794" s="17"/>
      <c r="N1794" s="17"/>
      <c r="O1794" s="19"/>
      <c r="P1794" s="629">
        <f>+H1787</f>
        <v>9.0399999999999991</v>
      </c>
      <c r="Q1794" s="17"/>
      <c r="R1794" s="412"/>
      <c r="S1794" s="625"/>
      <c r="T1794" s="20"/>
      <c r="U1794" s="20"/>
      <c r="V1794" s="430"/>
      <c r="W1794" s="14"/>
      <c r="X1794" s="14"/>
      <c r="Y1794" s="14"/>
      <c r="Z1794" s="14"/>
      <c r="AA1794" s="15" t="str">
        <f t="shared" si="562"/>
        <v/>
      </c>
    </row>
    <row r="1795" spans="2:27" ht="18" hidden="1" x14ac:dyDescent="0.25">
      <c r="B1795" s="22"/>
      <c r="C1795" s="17"/>
      <c r="D1795" s="18"/>
      <c r="E1795" s="17"/>
      <c r="F1795" s="18"/>
      <c r="G1795" s="18"/>
      <c r="H1795" s="18"/>
      <c r="I1795" s="18"/>
      <c r="J1795" s="18"/>
      <c r="K1795" s="18"/>
      <c r="L1795" s="17"/>
      <c r="M1795" s="17"/>
      <c r="N1795" s="17"/>
      <c r="O1795" s="19"/>
      <c r="P1795" s="629">
        <f>+H1787</f>
        <v>9.0399999999999991</v>
      </c>
      <c r="Q1795" s="17"/>
      <c r="R1795" s="412" t="s">
        <v>361</v>
      </c>
      <c r="S1795" s="625"/>
      <c r="T1795" s="20"/>
      <c r="U1795" s="20"/>
      <c r="V1795" s="430"/>
      <c r="W1795" s="14" t="str">
        <f t="shared" ref="W1795:W1796" si="563">IF(COUNT(T1795:V1795)=1,"m",IF(COUNT(T1795:V1795)=2,"m2",IF(COUNT(T1795:V1795)=3,"m3","")))</f>
        <v/>
      </c>
      <c r="X1795" s="14" t="str">
        <f t="shared" ref="X1795:X1801" si="564">IF(S1795="","",1)</f>
        <v/>
      </c>
      <c r="Y1795" s="14" t="str">
        <f t="shared" ref="Y1795:Y1801" si="565">IFERROR(IF(COUNT(T1795:V1795)=1,PRODUCT(T1795:V1795)*X1795,""),"")</f>
        <v/>
      </c>
      <c r="Z1795" s="14" t="str">
        <f t="shared" ref="Z1795:Z1801" si="566">IFERROR(IF(COUNT(T1795:V1795)=2,PRODUCT(T1795:V1795)*X1795,""),"")</f>
        <v/>
      </c>
      <c r="AA1795" s="15" t="str">
        <f t="shared" si="562"/>
        <v/>
      </c>
    </row>
    <row r="1796" spans="2:27" ht="18" hidden="1" x14ac:dyDescent="0.25">
      <c r="B1796" s="16"/>
      <c r="C1796" s="17"/>
      <c r="D1796" s="17"/>
      <c r="E1796" s="17"/>
      <c r="F1796" s="18"/>
      <c r="G1796" s="18"/>
      <c r="H1796" s="18"/>
      <c r="I1796" s="18"/>
      <c r="J1796" s="18"/>
      <c r="K1796" s="18"/>
      <c r="L1796" s="17"/>
      <c r="M1796" s="17"/>
      <c r="N1796" s="17"/>
      <c r="O1796" s="19"/>
      <c r="P1796" s="629">
        <f>+H1787</f>
        <v>9.0399999999999991</v>
      </c>
      <c r="Q1796" s="17"/>
      <c r="R1796" s="412"/>
      <c r="S1796" s="641"/>
      <c r="T1796" s="20"/>
      <c r="U1796" s="20"/>
      <c r="V1796" s="20"/>
      <c r="W1796" s="14" t="str">
        <f t="shared" si="563"/>
        <v/>
      </c>
      <c r="X1796" s="14" t="str">
        <f t="shared" si="564"/>
        <v/>
      </c>
      <c r="Y1796" s="14" t="str">
        <f t="shared" si="565"/>
        <v/>
      </c>
      <c r="Z1796" s="14" t="str">
        <f t="shared" si="566"/>
        <v/>
      </c>
      <c r="AA1796" s="15" t="str">
        <f t="shared" si="562"/>
        <v/>
      </c>
    </row>
    <row r="1797" spans="2:27" ht="18" hidden="1" x14ac:dyDescent="0.25">
      <c r="B1797" s="16"/>
      <c r="C1797" s="17"/>
      <c r="D1797" s="17"/>
      <c r="E1797" s="17"/>
      <c r="F1797" s="17"/>
      <c r="G1797" s="17"/>
      <c r="H1797" s="17"/>
      <c r="I1797" s="17"/>
      <c r="J1797" s="17"/>
      <c r="K1797" s="17"/>
      <c r="L1797" s="17"/>
      <c r="M1797" s="17"/>
      <c r="N1797" s="17"/>
      <c r="O1797" s="19"/>
      <c r="P1797" s="629">
        <f>+H1787</f>
        <v>9.0399999999999991</v>
      </c>
      <c r="Q1797" s="17"/>
      <c r="R1797" s="412"/>
      <c r="S1797" s="625"/>
      <c r="T1797" s="20"/>
      <c r="U1797" s="20"/>
      <c r="V1797" s="430"/>
      <c r="W1797" s="14"/>
      <c r="X1797" s="14" t="str">
        <f t="shared" si="564"/>
        <v/>
      </c>
      <c r="Y1797" s="14" t="str">
        <f t="shared" si="565"/>
        <v/>
      </c>
      <c r="Z1797" s="14" t="str">
        <f t="shared" si="566"/>
        <v/>
      </c>
      <c r="AA1797" s="15" t="str">
        <f t="shared" si="562"/>
        <v/>
      </c>
    </row>
    <row r="1798" spans="2:27" ht="18" hidden="1" x14ac:dyDescent="0.25">
      <c r="B1798" s="16"/>
      <c r="C1798" s="18"/>
      <c r="D1798" s="17"/>
      <c r="E1798" s="17"/>
      <c r="F1798" s="17"/>
      <c r="G1798" s="17"/>
      <c r="H1798" s="17"/>
      <c r="I1798" s="17"/>
      <c r="J1798" s="17"/>
      <c r="K1798" s="17"/>
      <c r="L1798" s="17"/>
      <c r="M1798" s="17"/>
      <c r="N1798" s="17"/>
      <c r="O1798" s="19"/>
      <c r="P1798" s="629">
        <f>+H1787</f>
        <v>9.0399999999999991</v>
      </c>
      <c r="Q1798" s="17"/>
      <c r="R1798" s="412"/>
      <c r="S1798" s="625"/>
      <c r="T1798" s="20"/>
      <c r="U1798" s="20"/>
      <c r="V1798" s="430"/>
      <c r="W1798" s="14"/>
      <c r="X1798" s="14" t="str">
        <f t="shared" si="564"/>
        <v/>
      </c>
      <c r="Y1798" s="14" t="str">
        <f t="shared" si="565"/>
        <v/>
      </c>
      <c r="Z1798" s="14" t="str">
        <f t="shared" si="566"/>
        <v/>
      </c>
      <c r="AA1798" s="15" t="str">
        <f t="shared" si="562"/>
        <v/>
      </c>
    </row>
    <row r="1799" spans="2:27" ht="18" hidden="1" x14ac:dyDescent="0.25">
      <c r="B1799" s="16"/>
      <c r="C1799" s="17"/>
      <c r="D1799" s="17"/>
      <c r="E1799" s="17"/>
      <c r="F1799" s="17"/>
      <c r="G1799" s="17"/>
      <c r="H1799" s="17"/>
      <c r="I1799" s="17"/>
      <c r="J1799" s="17"/>
      <c r="K1799" s="17"/>
      <c r="L1799" s="17"/>
      <c r="M1799" s="17"/>
      <c r="N1799" s="17"/>
      <c r="O1799" s="19"/>
      <c r="P1799" s="629">
        <f>+H1787</f>
        <v>9.0399999999999991</v>
      </c>
      <c r="Q1799" s="17"/>
      <c r="R1799" s="412"/>
      <c r="S1799" s="625"/>
      <c r="T1799" s="20"/>
      <c r="U1799" s="20"/>
      <c r="V1799" s="430"/>
      <c r="W1799" s="14"/>
      <c r="X1799" s="14" t="str">
        <f t="shared" si="564"/>
        <v/>
      </c>
      <c r="Y1799" s="14" t="str">
        <f t="shared" si="565"/>
        <v/>
      </c>
      <c r="Z1799" s="14" t="str">
        <f t="shared" si="566"/>
        <v/>
      </c>
      <c r="AA1799" s="15" t="str">
        <f t="shared" si="562"/>
        <v/>
      </c>
    </row>
    <row r="1800" spans="2:27" ht="18" hidden="1" x14ac:dyDescent="0.25">
      <c r="B1800" s="16"/>
      <c r="C1800" s="17"/>
      <c r="D1800" s="17"/>
      <c r="E1800" s="18"/>
      <c r="F1800" s="17"/>
      <c r="G1800" s="17"/>
      <c r="H1800" s="17"/>
      <c r="I1800" s="17"/>
      <c r="J1800" s="17"/>
      <c r="K1800" s="17"/>
      <c r="L1800" s="17"/>
      <c r="M1800" s="17"/>
      <c r="N1800" s="17"/>
      <c r="O1800" s="19"/>
      <c r="P1800" s="629">
        <f>+H1787</f>
        <v>9.0399999999999991</v>
      </c>
      <c r="Q1800" s="17"/>
      <c r="R1800" s="412"/>
      <c r="S1800" s="625"/>
      <c r="T1800" s="20"/>
      <c r="U1800" s="20"/>
      <c r="V1800" s="430"/>
      <c r="W1800" s="14"/>
      <c r="X1800" s="14" t="str">
        <f t="shared" si="564"/>
        <v/>
      </c>
      <c r="Y1800" s="14" t="str">
        <f t="shared" si="565"/>
        <v/>
      </c>
      <c r="Z1800" s="14" t="str">
        <f t="shared" si="566"/>
        <v/>
      </c>
      <c r="AA1800" s="15" t="str">
        <f t="shared" si="562"/>
        <v/>
      </c>
    </row>
    <row r="1801" spans="2:27" ht="18" hidden="1" x14ac:dyDescent="0.25">
      <c r="B1801" s="16"/>
      <c r="C1801" s="18"/>
      <c r="D1801" s="18"/>
      <c r="E1801" s="18"/>
      <c r="F1801" s="18"/>
      <c r="G1801" s="18"/>
      <c r="H1801" s="18"/>
      <c r="I1801" s="18"/>
      <c r="J1801" s="18"/>
      <c r="K1801" s="18"/>
      <c r="L1801" s="18"/>
      <c r="M1801" s="18"/>
      <c r="N1801" s="18"/>
      <c r="O1801" s="19"/>
      <c r="P1801" s="629">
        <f>+H1787</f>
        <v>9.0399999999999991</v>
      </c>
      <c r="Q1801" s="17"/>
      <c r="R1801" s="412"/>
      <c r="S1801" s="625"/>
      <c r="T1801" s="20"/>
      <c r="U1801" s="20"/>
      <c r="V1801" s="430"/>
      <c r="W1801" s="14" t="str">
        <f t="shared" ref="W1801" si="567">IF(COUNT(T1801:V1801)=1,"m",IF(COUNT(T1801:V1801)=2,"m2",IF(COUNT(T1801:V1801)=3,"m3","")))</f>
        <v/>
      </c>
      <c r="X1801" s="14" t="str">
        <f t="shared" si="564"/>
        <v/>
      </c>
      <c r="Y1801" s="14" t="str">
        <f t="shared" si="565"/>
        <v/>
      </c>
      <c r="Z1801" s="14" t="str">
        <f t="shared" si="566"/>
        <v/>
      </c>
      <c r="AA1801" s="15" t="str">
        <f t="shared" si="562"/>
        <v/>
      </c>
    </row>
    <row r="1802" spans="2:27" ht="18" hidden="1" x14ac:dyDescent="0.25">
      <c r="B1802" s="16"/>
      <c r="C1802" s="17"/>
      <c r="D1802" s="24"/>
      <c r="E1802" s="17"/>
      <c r="F1802" s="17"/>
      <c r="G1802" s="17"/>
      <c r="H1802" s="17"/>
      <c r="I1802" s="17"/>
      <c r="J1802" s="18"/>
      <c r="K1802" s="17"/>
      <c r="L1802" s="17"/>
      <c r="M1802" s="17"/>
      <c r="N1802" s="17"/>
      <c r="O1802" s="19"/>
      <c r="P1802" s="629">
        <f>+H1787</f>
        <v>9.0399999999999991</v>
      </c>
      <c r="Q1802" s="17"/>
      <c r="R1802" s="412"/>
      <c r="S1802" s="625"/>
      <c r="T1802" s="20"/>
      <c r="U1802" s="20"/>
      <c r="V1802" s="430"/>
      <c r="W1802" s="14"/>
      <c r="X1802" s="14"/>
      <c r="Y1802" s="14"/>
      <c r="Z1802" s="14"/>
      <c r="AA1802" s="15" t="str">
        <f t="shared" si="562"/>
        <v/>
      </c>
    </row>
    <row r="1803" spans="2:27" ht="18" hidden="1" x14ac:dyDescent="0.25">
      <c r="B1803" s="16"/>
      <c r="C1803" s="18"/>
      <c r="D1803" s="17"/>
      <c r="E1803" s="17"/>
      <c r="F1803" s="17"/>
      <c r="G1803" s="17"/>
      <c r="H1803" s="18"/>
      <c r="I1803" s="18"/>
      <c r="J1803" s="17"/>
      <c r="K1803" s="18"/>
      <c r="L1803" s="17"/>
      <c r="M1803" s="17"/>
      <c r="N1803" s="17"/>
      <c r="O1803" s="19"/>
      <c r="P1803" s="629">
        <f>+H1787</f>
        <v>9.0399999999999991</v>
      </c>
      <c r="Q1803" s="17"/>
      <c r="R1803" s="412" t="s">
        <v>362</v>
      </c>
      <c r="S1803" s="625"/>
      <c r="T1803" s="20"/>
      <c r="U1803" s="20"/>
      <c r="V1803" s="430"/>
      <c r="W1803" s="14" t="str">
        <f t="shared" ref="W1803:W1812" si="568">IF(COUNT(T1803:V1803)=1,"m",IF(COUNT(T1803:V1803)=2,"m2",IF(COUNT(T1803:V1803)=3,"m3","")))</f>
        <v/>
      </c>
      <c r="X1803" s="14" t="str">
        <f t="shared" ref="X1803:X1812" si="569">IF(S1803="","",1)</f>
        <v/>
      </c>
      <c r="Y1803" s="14" t="str">
        <f t="shared" ref="Y1803:Y1812" si="570">IFERROR(IF(COUNT(T1803:V1803)=1,PRODUCT(T1803:V1803)*X1803,""),"")</f>
        <v/>
      </c>
      <c r="Z1803" s="14" t="str">
        <f t="shared" ref="Z1803:Z1812" si="571">IFERROR(IF(COUNT(T1803:V1803)=2,PRODUCT(T1803:V1803)*X1803,""),"")</f>
        <v/>
      </c>
      <c r="AA1803" s="15" t="str">
        <f t="shared" si="562"/>
        <v/>
      </c>
    </row>
    <row r="1804" spans="2:27" ht="18" hidden="1" x14ac:dyDescent="0.25">
      <c r="B1804" s="16"/>
      <c r="C1804" s="17"/>
      <c r="D1804" s="17"/>
      <c r="E1804" s="17"/>
      <c r="F1804" s="17"/>
      <c r="G1804" s="17"/>
      <c r="H1804" s="17"/>
      <c r="I1804" s="17"/>
      <c r="J1804" s="17"/>
      <c r="K1804" s="17"/>
      <c r="L1804" s="17"/>
      <c r="M1804" s="17"/>
      <c r="N1804" s="17"/>
      <c r="O1804" s="19"/>
      <c r="P1804" s="629">
        <f>+H1787</f>
        <v>9.0399999999999991</v>
      </c>
      <c r="Q1804" s="17"/>
      <c r="R1804" s="412"/>
      <c r="S1804" s="626"/>
      <c r="T1804" s="20"/>
      <c r="U1804" s="20"/>
      <c r="V1804" s="430"/>
      <c r="W1804" s="14" t="str">
        <f t="shared" si="568"/>
        <v/>
      </c>
      <c r="X1804" s="14" t="str">
        <f t="shared" si="569"/>
        <v/>
      </c>
      <c r="Y1804" s="14" t="str">
        <f t="shared" si="570"/>
        <v/>
      </c>
      <c r="Z1804" s="14" t="str">
        <f t="shared" si="571"/>
        <v/>
      </c>
      <c r="AA1804" s="15" t="str">
        <f t="shared" si="562"/>
        <v/>
      </c>
    </row>
    <row r="1805" spans="2:27" ht="18" hidden="1" x14ac:dyDescent="0.25">
      <c r="B1805" s="16"/>
      <c r="C1805" s="17"/>
      <c r="D1805" s="17"/>
      <c r="E1805" s="17"/>
      <c r="F1805" s="17"/>
      <c r="G1805" s="17"/>
      <c r="H1805" s="17"/>
      <c r="I1805" s="17"/>
      <c r="J1805" s="17"/>
      <c r="K1805" s="17"/>
      <c r="L1805" s="17"/>
      <c r="M1805" s="17"/>
      <c r="N1805" s="17"/>
      <c r="O1805" s="19"/>
      <c r="P1805" s="629">
        <f>+H1787</f>
        <v>9.0399999999999991</v>
      </c>
      <c r="Q1805" s="17"/>
      <c r="R1805" s="412"/>
      <c r="S1805" s="626"/>
      <c r="T1805" s="20"/>
      <c r="U1805" s="20"/>
      <c r="V1805" s="430"/>
      <c r="W1805" s="14" t="str">
        <f t="shared" si="568"/>
        <v/>
      </c>
      <c r="X1805" s="14" t="str">
        <f t="shared" si="569"/>
        <v/>
      </c>
      <c r="Y1805" s="14" t="str">
        <f t="shared" si="570"/>
        <v/>
      </c>
      <c r="Z1805" s="14" t="str">
        <f t="shared" si="571"/>
        <v/>
      </c>
      <c r="AA1805" s="15" t="str">
        <f t="shared" si="562"/>
        <v/>
      </c>
    </row>
    <row r="1806" spans="2:27" ht="18" hidden="1" x14ac:dyDescent="0.25">
      <c r="B1806" s="16"/>
      <c r="C1806" s="17"/>
      <c r="D1806" s="17"/>
      <c r="E1806" s="17"/>
      <c r="F1806" s="17"/>
      <c r="G1806" s="17"/>
      <c r="H1806" s="17"/>
      <c r="I1806" s="17"/>
      <c r="J1806" s="17"/>
      <c r="K1806" s="17"/>
      <c r="L1806" s="17"/>
      <c r="M1806" s="17"/>
      <c r="N1806" s="17"/>
      <c r="O1806" s="19"/>
      <c r="P1806" s="629">
        <f>+H1787</f>
        <v>9.0399999999999991</v>
      </c>
      <c r="Q1806" s="17"/>
      <c r="R1806" s="412"/>
      <c r="S1806" s="626"/>
      <c r="T1806" s="20"/>
      <c r="U1806" s="20"/>
      <c r="V1806" s="20"/>
      <c r="W1806" s="14" t="str">
        <f t="shared" si="568"/>
        <v/>
      </c>
      <c r="X1806" s="14" t="str">
        <f t="shared" si="569"/>
        <v/>
      </c>
      <c r="Y1806" s="14" t="str">
        <f t="shared" si="570"/>
        <v/>
      </c>
      <c r="Z1806" s="14" t="str">
        <f t="shared" si="571"/>
        <v/>
      </c>
      <c r="AA1806" s="15" t="str">
        <f t="shared" si="562"/>
        <v/>
      </c>
    </row>
    <row r="1807" spans="2:27" ht="18" hidden="1" x14ac:dyDescent="0.25">
      <c r="B1807" s="16"/>
      <c r="D1807" s="17"/>
      <c r="E1807" s="17"/>
      <c r="F1807" s="17"/>
      <c r="G1807" s="17"/>
      <c r="H1807" s="17"/>
      <c r="I1807" s="17"/>
      <c r="J1807" s="17"/>
      <c r="K1807" s="17"/>
      <c r="L1807" s="17"/>
      <c r="M1807" s="17"/>
      <c r="N1807" s="17"/>
      <c r="O1807" s="19"/>
      <c r="P1807" s="629">
        <f>+H1787</f>
        <v>9.0399999999999991</v>
      </c>
      <c r="Q1807" s="17"/>
      <c r="R1807" s="412"/>
      <c r="S1807" s="626"/>
      <c r="T1807" s="20"/>
      <c r="U1807" s="20"/>
      <c r="V1807" s="430"/>
      <c r="W1807" s="14" t="str">
        <f t="shared" si="568"/>
        <v/>
      </c>
      <c r="X1807" s="14" t="str">
        <f t="shared" si="569"/>
        <v/>
      </c>
      <c r="Y1807" s="14" t="str">
        <f t="shared" si="570"/>
        <v/>
      </c>
      <c r="Z1807" s="14" t="str">
        <f t="shared" si="571"/>
        <v/>
      </c>
      <c r="AA1807" s="15" t="str">
        <f t="shared" si="562"/>
        <v/>
      </c>
    </row>
    <row r="1808" spans="2:27" ht="18" hidden="1" x14ac:dyDescent="0.25">
      <c r="B1808" s="16"/>
      <c r="C1808" s="17"/>
      <c r="D1808" s="17"/>
      <c r="E1808" s="17"/>
      <c r="F1808" s="17"/>
      <c r="G1808" s="17"/>
      <c r="H1808" s="17"/>
      <c r="I1808" s="17"/>
      <c r="J1808" s="17"/>
      <c r="K1808" s="17"/>
      <c r="L1808" s="17"/>
      <c r="M1808" s="17"/>
      <c r="N1808" s="17"/>
      <c r="O1808" s="19"/>
      <c r="P1808" s="629">
        <f>+H1787</f>
        <v>9.0399999999999991</v>
      </c>
      <c r="Q1808" s="17"/>
      <c r="R1808" s="412"/>
      <c r="S1808" s="626"/>
      <c r="T1808" s="20"/>
      <c r="U1808" s="20"/>
      <c r="V1808" s="430"/>
      <c r="W1808" s="14" t="str">
        <f t="shared" si="568"/>
        <v/>
      </c>
      <c r="X1808" s="14" t="str">
        <f t="shared" si="569"/>
        <v/>
      </c>
      <c r="Y1808" s="14" t="str">
        <f t="shared" si="570"/>
        <v/>
      </c>
      <c r="Z1808" s="14" t="str">
        <f t="shared" si="571"/>
        <v/>
      </c>
      <c r="AA1808" s="15" t="str">
        <f t="shared" si="562"/>
        <v/>
      </c>
    </row>
    <row r="1809" spans="2:27" ht="18" hidden="1" x14ac:dyDescent="0.25">
      <c r="B1809" s="16"/>
      <c r="C1809" s="17"/>
      <c r="D1809" s="17"/>
      <c r="E1809" s="17"/>
      <c r="F1809" s="17"/>
      <c r="G1809" s="17"/>
      <c r="H1809" s="17"/>
      <c r="I1809" s="17"/>
      <c r="J1809" s="17"/>
      <c r="K1809" s="17"/>
      <c r="L1809" s="17"/>
      <c r="M1809" s="17"/>
      <c r="N1809" s="17"/>
      <c r="O1809" s="19"/>
      <c r="P1809" s="629">
        <f>+H1787</f>
        <v>9.0399999999999991</v>
      </c>
      <c r="Q1809" s="17"/>
      <c r="R1809" s="21"/>
      <c r="S1809" s="626"/>
      <c r="T1809" s="20"/>
      <c r="U1809" s="20"/>
      <c r="V1809" s="430"/>
      <c r="W1809" s="14" t="str">
        <f t="shared" si="568"/>
        <v/>
      </c>
      <c r="X1809" s="14" t="str">
        <f t="shared" si="569"/>
        <v/>
      </c>
      <c r="Y1809" s="14" t="str">
        <f t="shared" si="570"/>
        <v/>
      </c>
      <c r="Z1809" s="14" t="str">
        <f t="shared" si="571"/>
        <v/>
      </c>
      <c r="AA1809" s="15" t="str">
        <f t="shared" si="562"/>
        <v/>
      </c>
    </row>
    <row r="1810" spans="2:27" ht="18" hidden="1" x14ac:dyDescent="0.25">
      <c r="B1810" s="16"/>
      <c r="C1810" s="17"/>
      <c r="D1810" s="17"/>
      <c r="E1810" s="17"/>
      <c r="F1810" s="17"/>
      <c r="G1810" s="17"/>
      <c r="H1810" s="17"/>
      <c r="I1810" s="17"/>
      <c r="J1810" s="17"/>
      <c r="K1810" s="17"/>
      <c r="L1810" s="17"/>
      <c r="M1810" s="17"/>
      <c r="N1810" s="17"/>
      <c r="O1810" s="19"/>
      <c r="P1810" s="629">
        <f>+H1787</f>
        <v>9.0399999999999991</v>
      </c>
      <c r="Q1810" s="17"/>
      <c r="R1810" s="26"/>
      <c r="S1810" s="626"/>
      <c r="T1810" s="20"/>
      <c r="U1810" s="20"/>
      <c r="V1810" s="430"/>
      <c r="W1810" s="14" t="str">
        <f t="shared" si="568"/>
        <v/>
      </c>
      <c r="X1810" s="14" t="str">
        <f t="shared" si="569"/>
        <v/>
      </c>
      <c r="Y1810" s="14" t="str">
        <f t="shared" si="570"/>
        <v/>
      </c>
      <c r="Z1810" s="14" t="str">
        <f t="shared" si="571"/>
        <v/>
      </c>
      <c r="AA1810" s="15" t="str">
        <f t="shared" si="562"/>
        <v/>
      </c>
    </row>
    <row r="1811" spans="2:27" ht="18" hidden="1" x14ac:dyDescent="0.25">
      <c r="B1811" s="16"/>
      <c r="C1811" s="17"/>
      <c r="D1811" s="17"/>
      <c r="E1811" s="17"/>
      <c r="F1811" s="17"/>
      <c r="G1811" s="17"/>
      <c r="H1811" s="17"/>
      <c r="I1811" s="17"/>
      <c r="J1811" s="17"/>
      <c r="K1811" s="17"/>
      <c r="L1811" s="17"/>
      <c r="M1811" s="17"/>
      <c r="N1811" s="17"/>
      <c r="O1811" s="19"/>
      <c r="P1811" s="629">
        <f>+H1787</f>
        <v>9.0399999999999991</v>
      </c>
      <c r="Q1811" s="17"/>
      <c r="R1811" s="26"/>
      <c r="S1811" s="626"/>
      <c r="T1811" s="20"/>
      <c r="U1811" s="20"/>
      <c r="V1811" s="430"/>
      <c r="W1811" s="14" t="str">
        <f t="shared" si="568"/>
        <v/>
      </c>
      <c r="X1811" s="14" t="str">
        <f t="shared" si="569"/>
        <v/>
      </c>
      <c r="Y1811" s="14" t="str">
        <f t="shared" si="570"/>
        <v/>
      </c>
      <c r="Z1811" s="14" t="str">
        <f t="shared" si="571"/>
        <v/>
      </c>
      <c r="AA1811" s="15" t="str">
        <f t="shared" si="562"/>
        <v/>
      </c>
    </row>
    <row r="1812" spans="2:27" ht="18" hidden="1" x14ac:dyDescent="0.25">
      <c r="B1812" s="16"/>
      <c r="C1812" s="17"/>
      <c r="D1812" s="17"/>
      <c r="E1812" s="17"/>
      <c r="F1812" s="17"/>
      <c r="G1812" s="17"/>
      <c r="H1812" s="17"/>
      <c r="I1812" s="17"/>
      <c r="J1812" s="17"/>
      <c r="K1812" s="17"/>
      <c r="L1812" s="17"/>
      <c r="M1812" s="17"/>
      <c r="N1812" s="17"/>
      <c r="O1812" s="19"/>
      <c r="P1812" s="629">
        <f>+H1787</f>
        <v>9.0399999999999991</v>
      </c>
      <c r="Q1812" s="17"/>
      <c r="R1812" s="630"/>
      <c r="S1812" s="636"/>
      <c r="T1812" s="33"/>
      <c r="U1812" s="33"/>
      <c r="V1812" s="631"/>
      <c r="W1812" s="34" t="str">
        <f t="shared" si="568"/>
        <v/>
      </c>
      <c r="X1812" s="34" t="str">
        <f t="shared" si="569"/>
        <v/>
      </c>
      <c r="Y1812" s="14" t="str">
        <f t="shared" si="570"/>
        <v/>
      </c>
      <c r="Z1812" s="14" t="str">
        <f t="shared" si="571"/>
        <v/>
      </c>
      <c r="AA1812" s="15" t="str">
        <f t="shared" si="562"/>
        <v/>
      </c>
    </row>
    <row r="1813" spans="2:27" ht="18.75" hidden="1" thickBot="1" x14ac:dyDescent="0.3">
      <c r="B1813" s="27"/>
      <c r="C1813" s="28"/>
      <c r="D1813" s="29"/>
      <c r="E1813" s="28"/>
      <c r="F1813" s="29"/>
      <c r="G1813" s="29"/>
      <c r="H1813" s="29"/>
      <c r="I1813" s="29"/>
      <c r="J1813" s="29"/>
      <c r="K1813" s="29"/>
      <c r="L1813" s="29"/>
      <c r="M1813" s="29"/>
      <c r="N1813" s="29"/>
      <c r="O1813" s="30"/>
      <c r="P1813" s="428"/>
      <c r="Q1813" s="629">
        <f>+H1787</f>
        <v>9.0399999999999991</v>
      </c>
      <c r="R1813" s="31"/>
      <c r="S1813" s="633"/>
      <c r="T1813" s="32"/>
      <c r="U1813" s="32"/>
      <c r="V1813" s="32"/>
      <c r="W1813" s="32"/>
      <c r="X1813" s="32"/>
      <c r="Y1813" s="33"/>
      <c r="Z1813" s="34"/>
      <c r="AA1813" s="35"/>
    </row>
    <row r="1814" spans="2:27" ht="18.75" hidden="1" thickBot="1" x14ac:dyDescent="0.3">
      <c r="B1814" s="786"/>
      <c r="C1814" s="787"/>
      <c r="D1814" s="787"/>
      <c r="E1814" s="787"/>
      <c r="F1814" s="787"/>
      <c r="G1814" s="787"/>
      <c r="H1814" s="787"/>
      <c r="I1814" s="787"/>
      <c r="J1814" s="787"/>
      <c r="K1814" s="787"/>
      <c r="L1814" s="787"/>
      <c r="M1814" s="787"/>
      <c r="N1814" s="787"/>
      <c r="O1814" s="787"/>
      <c r="P1814" s="620"/>
      <c r="Q1814" s="620"/>
      <c r="R1814" s="788" t="s">
        <v>58</v>
      </c>
      <c r="S1814" s="1023"/>
      <c r="T1814" s="787"/>
      <c r="U1814" s="789" t="s">
        <v>53</v>
      </c>
      <c r="V1814" s="790"/>
      <c r="W1814" s="790"/>
      <c r="X1814" s="791"/>
      <c r="Y1814" s="36"/>
      <c r="Z1814" s="37"/>
      <c r="AA1814" s="38">
        <f>SUM(Z1790:Z1813)</f>
        <v>0</v>
      </c>
    </row>
    <row r="1815" spans="2:27" ht="17.25" hidden="1" thickBot="1" x14ac:dyDescent="0.3">
      <c r="B1815" s="792" t="s">
        <v>59</v>
      </c>
      <c r="C1815" s="793"/>
      <c r="D1815" s="793"/>
      <c r="E1815" s="793"/>
      <c r="F1815" s="793"/>
      <c r="G1815" s="793"/>
      <c r="H1815" s="793"/>
      <c r="I1815" s="794"/>
      <c r="J1815" s="792" t="s">
        <v>60</v>
      </c>
      <c r="K1815" s="793"/>
      <c r="L1815" s="793"/>
      <c r="M1815" s="793"/>
      <c r="N1815" s="793"/>
      <c r="O1815" s="793"/>
      <c r="P1815" s="793"/>
      <c r="Q1815" s="793"/>
      <c r="R1815" s="794"/>
      <c r="S1815" s="634"/>
      <c r="T1815" s="39"/>
      <c r="U1815" s="40"/>
      <c r="V1815" s="40"/>
      <c r="W1815" s="40"/>
      <c r="X1815" s="40"/>
      <c r="Y1815" s="40"/>
      <c r="Z1815" s="40"/>
      <c r="AA1815" s="41"/>
    </row>
    <row r="1816" spans="2:27" ht="21" hidden="1" thickBot="1" x14ac:dyDescent="0.3">
      <c r="B1816" s="795"/>
      <c r="C1816" s="787"/>
      <c r="D1816" s="787"/>
      <c r="E1816" s="787"/>
      <c r="F1816" s="787"/>
      <c r="G1816" s="787"/>
      <c r="H1816" s="787"/>
      <c r="I1816" s="796"/>
      <c r="J1816" s="795"/>
      <c r="K1816" s="787"/>
      <c r="L1816" s="787"/>
      <c r="M1816" s="787"/>
      <c r="N1816" s="787"/>
      <c r="O1816" s="787"/>
      <c r="P1816" s="787"/>
      <c r="Q1816" s="787"/>
      <c r="R1816" s="796"/>
      <c r="S1816" s="635"/>
      <c r="T1816" s="797" t="s">
        <v>61</v>
      </c>
      <c r="U1816" s="798"/>
      <c r="V1816" s="798"/>
      <c r="W1816" s="798"/>
      <c r="X1816" s="798"/>
      <c r="Y1816" s="798"/>
      <c r="Z1816" s="799"/>
      <c r="AA1816" s="42">
        <f>AA1814</f>
        <v>0</v>
      </c>
    </row>
    <row r="1817" spans="2:27" hidden="1" x14ac:dyDescent="0.25"/>
    <row r="1818" spans="2:27" ht="15.75" hidden="1" thickBot="1" x14ac:dyDescent="0.3"/>
    <row r="1819" spans="2:27" hidden="1" x14ac:dyDescent="0.25">
      <c r="B1819" s="800" t="e" vm="46">
        <v>#VALUE!</v>
      </c>
      <c r="C1819" s="793"/>
      <c r="D1819" s="793"/>
      <c r="E1819" s="793"/>
      <c r="F1819" s="793"/>
      <c r="G1819" s="803" t="s">
        <v>42</v>
      </c>
      <c r="H1819" s="793"/>
      <c r="I1819" s="793"/>
      <c r="J1819" s="793"/>
      <c r="K1819" s="793"/>
      <c r="L1819" s="793"/>
      <c r="M1819" s="793"/>
      <c r="N1819" s="793"/>
      <c r="O1819" s="793"/>
      <c r="P1819" s="793"/>
      <c r="Q1819" s="793"/>
      <c r="R1819" s="793"/>
      <c r="S1819" s="793"/>
      <c r="T1819" s="793"/>
      <c r="U1819" s="804" t="s">
        <v>1</v>
      </c>
      <c r="V1819" s="805"/>
      <c r="W1819" s="805"/>
      <c r="X1819" s="806"/>
      <c r="Y1819" s="807" t="s">
        <v>43</v>
      </c>
      <c r="Z1819" s="805"/>
      <c r="AA1819" s="808"/>
    </row>
    <row r="1820" spans="2:27" hidden="1" x14ac:dyDescent="0.25">
      <c r="B1820" s="801"/>
      <c r="C1820" s="802"/>
      <c r="D1820" s="802"/>
      <c r="E1820" s="802"/>
      <c r="F1820" s="802"/>
      <c r="G1820" s="801"/>
      <c r="H1820" s="802"/>
      <c r="I1820" s="802"/>
      <c r="J1820" s="802"/>
      <c r="K1820" s="802"/>
      <c r="L1820" s="802"/>
      <c r="M1820" s="802"/>
      <c r="N1820" s="802"/>
      <c r="O1820" s="802"/>
      <c r="P1820" s="802"/>
      <c r="Q1820" s="802"/>
      <c r="R1820" s="802"/>
      <c r="S1820" s="802"/>
      <c r="T1820" s="802"/>
      <c r="U1820" s="809" t="s">
        <v>3</v>
      </c>
      <c r="V1820" s="810"/>
      <c r="W1820" s="810"/>
      <c r="X1820" s="811"/>
      <c r="Y1820" s="812">
        <v>1</v>
      </c>
      <c r="Z1820" s="810"/>
      <c r="AA1820" s="813"/>
    </row>
    <row r="1821" spans="2:27" ht="15.75" hidden="1" thickBot="1" x14ac:dyDescent="0.3">
      <c r="B1821" s="795"/>
      <c r="C1821" s="787"/>
      <c r="D1821" s="787"/>
      <c r="E1821" s="787"/>
      <c r="F1821" s="787"/>
      <c r="G1821" s="795"/>
      <c r="H1821" s="787"/>
      <c r="I1821" s="787"/>
      <c r="J1821" s="787"/>
      <c r="K1821" s="787"/>
      <c r="L1821" s="787"/>
      <c r="M1821" s="787"/>
      <c r="N1821" s="787"/>
      <c r="O1821" s="787"/>
      <c r="P1821" s="787"/>
      <c r="Q1821" s="787"/>
      <c r="R1821" s="787"/>
      <c r="S1821" s="787"/>
      <c r="T1821" s="787"/>
      <c r="U1821" s="814" t="s">
        <v>4</v>
      </c>
      <c r="V1821" s="815"/>
      <c r="W1821" s="815"/>
      <c r="X1821" s="816"/>
      <c r="Y1821" s="817">
        <v>44236</v>
      </c>
      <c r="Z1821" s="818"/>
      <c r="AA1821" s="819"/>
    </row>
    <row r="1822" spans="2:27" ht="15" hidden="1" customHeight="1" x14ac:dyDescent="0.25">
      <c r="B1822" s="820" t="s">
        <v>44</v>
      </c>
      <c r="C1822" s="793"/>
      <c r="D1822" s="793"/>
      <c r="E1822" s="793"/>
      <c r="F1822" s="794"/>
      <c r="G1822"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822" s="822"/>
      <c r="I1822" s="822"/>
      <c r="J1822" s="822"/>
      <c r="K1822" s="822"/>
      <c r="L1822" s="822"/>
      <c r="M1822" s="822"/>
      <c r="N1822" s="822"/>
      <c r="O1822" s="822"/>
      <c r="P1822" s="822"/>
      <c r="Q1822" s="822"/>
      <c r="R1822" s="822"/>
      <c r="S1822" s="822"/>
      <c r="T1822" s="822"/>
      <c r="U1822" s="822"/>
      <c r="V1822" s="822"/>
      <c r="W1822" s="822"/>
      <c r="X1822" s="822"/>
      <c r="Y1822" s="822"/>
      <c r="Z1822" s="822"/>
      <c r="AA1822" s="823"/>
    </row>
    <row r="1823" spans="2:27" ht="15.75" hidden="1" customHeight="1" thickBot="1" x14ac:dyDescent="0.3">
      <c r="B1823" s="795"/>
      <c r="C1823" s="787"/>
      <c r="D1823" s="787"/>
      <c r="E1823" s="787"/>
      <c r="F1823" s="796"/>
      <c r="G1823" s="824"/>
      <c r="H1823" s="825"/>
      <c r="I1823" s="825"/>
      <c r="J1823" s="825"/>
      <c r="K1823" s="825"/>
      <c r="L1823" s="825"/>
      <c r="M1823" s="825"/>
      <c r="N1823" s="825"/>
      <c r="O1823" s="825"/>
      <c r="P1823" s="825"/>
      <c r="Q1823" s="825"/>
      <c r="R1823" s="825"/>
      <c r="S1823" s="825"/>
      <c r="T1823" s="825"/>
      <c r="U1823" s="825"/>
      <c r="V1823" s="825"/>
      <c r="W1823" s="825"/>
      <c r="X1823" s="825"/>
      <c r="Y1823" s="825"/>
      <c r="Z1823" s="825"/>
      <c r="AA1823" s="826"/>
    </row>
    <row r="1824" spans="2:27" ht="18.75" hidden="1" thickBot="1" x14ac:dyDescent="0.3">
      <c r="B1824" s="827" t="s">
        <v>46</v>
      </c>
      <c r="C1824" s="798"/>
      <c r="D1824" s="798"/>
      <c r="E1824" s="798"/>
      <c r="F1824" s="798"/>
      <c r="G1824" s="798"/>
      <c r="H1824" s="822" t="s">
        <v>47</v>
      </c>
      <c r="I1824" s="793"/>
      <c r="J1824" s="828"/>
      <c r="K1824" s="798"/>
      <c r="L1824" s="798"/>
      <c r="M1824" s="798"/>
      <c r="N1824" s="798"/>
      <c r="O1824" s="798"/>
      <c r="P1824" s="622"/>
      <c r="Q1824" s="622"/>
      <c r="R1824" s="828" t="s">
        <v>48</v>
      </c>
      <c r="S1824" s="828"/>
      <c r="T1824" s="798"/>
      <c r="U1824" s="798"/>
      <c r="V1824" s="798"/>
      <c r="W1824" s="798"/>
      <c r="X1824" s="798"/>
      <c r="Y1824" s="798"/>
      <c r="Z1824" s="798"/>
      <c r="AA1824" s="799"/>
    </row>
    <row r="1825" spans="2:27" ht="60.75" hidden="1" customHeight="1" thickBot="1" x14ac:dyDescent="0.3">
      <c r="B1825" s="829">
        <f>PRESUPUESTO!$B$70</f>
        <v>10</v>
      </c>
      <c r="C1825" s="793"/>
      <c r="D1825" s="793"/>
      <c r="E1825" s="793"/>
      <c r="F1825" s="793"/>
      <c r="G1825" s="793"/>
      <c r="H1825" s="830">
        <f>PRESUPUESTO!B71</f>
        <v>10.01</v>
      </c>
      <c r="I1825" s="831"/>
      <c r="J1825" s="832" t="str">
        <f>PRESUPUESTO!$F$70</f>
        <v>MUROS Y DIVISIONES</v>
      </c>
      <c r="K1825" s="798"/>
      <c r="L1825" s="798"/>
      <c r="M1825" s="798"/>
      <c r="N1825" s="798"/>
      <c r="O1825" s="799"/>
      <c r="P1825" s="621"/>
      <c r="Q1825" s="621"/>
      <c r="R1825" s="833" t="str">
        <f>PRESUPUESTO!F71</f>
        <v>MUROS EN SUPERBOARD EN LAMINA DE 10 MM, MUROS DOBLE CARA, ANCHO DE MURO EN PERFILERÍA BASE 9 PARA ZONAS INTERNAS (incluye pintura 2 manos, soporte perfileria metaliza y accesorios de sujecion)</v>
      </c>
      <c r="S1825" s="1020"/>
      <c r="T1825" s="793"/>
      <c r="U1825" s="793"/>
      <c r="V1825" s="793"/>
      <c r="W1825" s="793"/>
      <c r="X1825" s="793"/>
      <c r="Y1825" s="793"/>
      <c r="Z1825" s="793"/>
      <c r="AA1825" s="794"/>
    </row>
    <row r="1826" spans="2:27" ht="18.75" hidden="1" thickBot="1" x14ac:dyDescent="0.3">
      <c r="B1826" s="821" t="s">
        <v>49</v>
      </c>
      <c r="C1826" s="834"/>
      <c r="D1826" s="834"/>
      <c r="E1826" s="834"/>
      <c r="F1826" s="834"/>
      <c r="G1826" s="834"/>
      <c r="H1826" s="835"/>
      <c r="I1826" s="835"/>
      <c r="J1826" s="834"/>
      <c r="K1826" s="834"/>
      <c r="L1826" s="834"/>
      <c r="M1826" s="834"/>
      <c r="N1826" s="834"/>
      <c r="O1826" s="834"/>
      <c r="P1826" s="623"/>
      <c r="Q1826" s="623"/>
      <c r="R1826" s="837" t="s">
        <v>50</v>
      </c>
      <c r="S1826" s="1030" t="s">
        <v>532</v>
      </c>
      <c r="T1826" s="839" t="s">
        <v>51</v>
      </c>
      <c r="U1826" s="840"/>
      <c r="V1826" s="841"/>
      <c r="W1826" s="842" t="s">
        <v>20</v>
      </c>
      <c r="X1826" s="844" t="s">
        <v>52</v>
      </c>
      <c r="Y1826" s="846" t="s">
        <v>53</v>
      </c>
      <c r="Z1826" s="847"/>
      <c r="AA1826" s="848"/>
    </row>
    <row r="1827" spans="2:27" ht="26.25" hidden="1" thickBot="1" x14ac:dyDescent="0.3">
      <c r="B1827" s="836"/>
      <c r="C1827" s="835"/>
      <c r="D1827" s="835"/>
      <c r="E1827" s="835"/>
      <c r="F1827" s="835"/>
      <c r="G1827" s="835"/>
      <c r="H1827" s="835"/>
      <c r="I1827" s="835"/>
      <c r="J1827" s="835"/>
      <c r="K1827" s="835"/>
      <c r="L1827" s="835"/>
      <c r="M1827" s="835"/>
      <c r="N1827" s="835"/>
      <c r="O1827" s="835"/>
      <c r="P1827" s="623"/>
      <c r="Q1827" s="623"/>
      <c r="R1827" s="838"/>
      <c r="S1827" s="1031"/>
      <c r="T1827" s="4" t="s">
        <v>54</v>
      </c>
      <c r="U1827" s="5" t="s">
        <v>55</v>
      </c>
      <c r="V1827" s="6" t="s">
        <v>56</v>
      </c>
      <c r="W1827" s="843"/>
      <c r="X1827" s="845"/>
      <c r="Y1827" s="7" t="s">
        <v>57</v>
      </c>
      <c r="Z1827" s="8" t="s">
        <v>21</v>
      </c>
      <c r="AA1827" s="9" t="s">
        <v>22</v>
      </c>
    </row>
    <row r="1828" spans="2:27" ht="18" hidden="1" x14ac:dyDescent="0.25">
      <c r="B1828" s="10"/>
      <c r="C1828" s="11"/>
      <c r="D1828" s="11"/>
      <c r="E1828" s="11"/>
      <c r="F1828" s="11"/>
      <c r="G1828" s="11"/>
      <c r="H1828" s="11"/>
      <c r="I1828" s="11"/>
      <c r="J1828" s="11"/>
      <c r="K1828" s="11"/>
      <c r="L1828" s="11"/>
      <c r="M1828" s="11"/>
      <c r="N1828" s="11"/>
      <c r="O1828" s="12"/>
      <c r="P1828" s="629">
        <f>+H1825</f>
        <v>10.01</v>
      </c>
      <c r="Q1828" s="17"/>
      <c r="R1828" s="412" t="s">
        <v>356</v>
      </c>
      <c r="S1828" s="625"/>
      <c r="T1828" s="14"/>
      <c r="U1828" s="14"/>
      <c r="V1828" s="14"/>
      <c r="W1828" s="14" t="str">
        <f>IF(COUNT(T1828:V1828)=1,"m",IF(COUNT(T1828:V1828)=2,"m2",IF(COUNT(T1828:V1828)=3,"m3","")))</f>
        <v/>
      </c>
      <c r="X1828" s="14" t="str">
        <f>IF(S1828="","",1)</f>
        <v/>
      </c>
      <c r="Y1828" s="14" t="str">
        <f>IFERROR(IF(COUNT(T1828:V1828)=1,PRODUCT(T1828:V1828)*X1828,""),"")</f>
        <v/>
      </c>
      <c r="Z1828" s="14" t="str">
        <f>IFERROR(IF(COUNT(T1828:V1828)=2,PRODUCT(T1828:V1828)*X1828,""),"")</f>
        <v/>
      </c>
      <c r="AA1828" s="15" t="str">
        <f>IFERROR(IF(COUNT(T1828:V1828)=3,PRODUCT(T1828:V1828)*X1828,""),"")</f>
        <v/>
      </c>
    </row>
    <row r="1829" spans="2:27" ht="18" hidden="1" x14ac:dyDescent="0.25">
      <c r="B1829" s="16"/>
      <c r="C1829" s="17"/>
      <c r="D1829" s="17"/>
      <c r="E1829" s="17"/>
      <c r="F1829" s="18"/>
      <c r="G1829" s="18"/>
      <c r="H1829" s="18"/>
      <c r="I1829" s="18"/>
      <c r="J1829" s="18"/>
      <c r="K1829" s="18"/>
      <c r="L1829" s="17"/>
      <c r="M1829" s="17"/>
      <c r="N1829" s="17"/>
      <c r="O1829" s="19"/>
      <c r="P1829" s="629">
        <f>+H1825</f>
        <v>10.01</v>
      </c>
      <c r="Q1829" s="17"/>
      <c r="R1829" s="412"/>
      <c r="S1829" s="625"/>
      <c r="T1829" s="20"/>
      <c r="U1829" s="20"/>
      <c r="V1829" s="430"/>
      <c r="W1829" s="14" t="str">
        <f t="shared" ref="W1829:W1831" si="572">IF(COUNT(T1829:V1829)=1,"m",IF(COUNT(T1829:V1829)=2,"m2",IF(COUNT(T1829:V1829)=3,"m3","")))</f>
        <v/>
      </c>
      <c r="X1829" s="14" t="str">
        <f t="shared" ref="X1829:X1831" si="573">IF(S1829="","",1)</f>
        <v/>
      </c>
      <c r="Y1829" s="14" t="str">
        <f t="shared" ref="Y1829:Y1831" si="574">IFERROR(IF(COUNT(T1829:V1829)=1,PRODUCT(T1829:V1829)*X1829,""),"")</f>
        <v/>
      </c>
      <c r="Z1829" s="14" t="str">
        <f t="shared" ref="Z1829:Z1831" si="575">IFERROR(IF(COUNT(T1829:V1829)=2,PRODUCT(T1829:V1829)*X1829,""),"")</f>
        <v/>
      </c>
      <c r="AA1829" s="15" t="str">
        <f t="shared" ref="AA1829:AA1850" si="576">IFERROR(IF(COUNT(T1829:V1829)=3,PRODUCT(T1829:V1829)*X1829,""),"")</f>
        <v/>
      </c>
    </row>
    <row r="1830" spans="2:27" ht="18" hidden="1" x14ac:dyDescent="0.25">
      <c r="B1830" s="16"/>
      <c r="C1830" s="17"/>
      <c r="D1830" s="17"/>
      <c r="E1830" s="17"/>
      <c r="G1830" s="18"/>
      <c r="H1830" s="18"/>
      <c r="I1830" s="18"/>
      <c r="J1830" s="18"/>
      <c r="K1830" s="18"/>
      <c r="L1830" s="17"/>
      <c r="M1830" s="17"/>
      <c r="N1830" s="17"/>
      <c r="O1830" s="19"/>
      <c r="P1830" s="629">
        <f>+H1825</f>
        <v>10.01</v>
      </c>
      <c r="Q1830" s="17"/>
      <c r="R1830" s="412"/>
      <c r="S1830" s="625"/>
      <c r="T1830" s="20"/>
      <c r="U1830" s="20"/>
      <c r="V1830" s="430"/>
      <c r="W1830" s="14" t="str">
        <f t="shared" si="572"/>
        <v/>
      </c>
      <c r="X1830" s="14" t="str">
        <f t="shared" si="573"/>
        <v/>
      </c>
      <c r="Y1830" s="14" t="str">
        <f t="shared" si="574"/>
        <v/>
      </c>
      <c r="Z1830" s="14" t="str">
        <f t="shared" si="575"/>
        <v/>
      </c>
      <c r="AA1830" s="15" t="str">
        <f t="shared" si="576"/>
        <v/>
      </c>
    </row>
    <row r="1831" spans="2:27" ht="18" hidden="1" x14ac:dyDescent="0.25">
      <c r="B1831" s="16"/>
      <c r="C1831" s="17"/>
      <c r="D1831" s="17"/>
      <c r="E1831" s="17"/>
      <c r="F1831" s="18"/>
      <c r="G1831" s="18"/>
      <c r="H1831" s="18"/>
      <c r="I1831" s="18"/>
      <c r="J1831" s="18"/>
      <c r="K1831" s="18"/>
      <c r="L1831" s="17"/>
      <c r="M1831" s="17"/>
      <c r="N1831" s="17"/>
      <c r="O1831" s="19"/>
      <c r="P1831" s="629">
        <f>+H1825</f>
        <v>10.01</v>
      </c>
      <c r="Q1831" s="17"/>
      <c r="R1831" s="412"/>
      <c r="S1831" s="626"/>
      <c r="T1831" s="20"/>
      <c r="U1831" s="20"/>
      <c r="V1831" s="430"/>
      <c r="W1831" s="14" t="str">
        <f t="shared" si="572"/>
        <v/>
      </c>
      <c r="X1831" s="14" t="str">
        <f t="shared" si="573"/>
        <v/>
      </c>
      <c r="Y1831" s="14" t="str">
        <f t="shared" si="574"/>
        <v/>
      </c>
      <c r="Z1831" s="14" t="str">
        <f t="shared" si="575"/>
        <v/>
      </c>
      <c r="AA1831" s="15" t="str">
        <f t="shared" si="576"/>
        <v/>
      </c>
    </row>
    <row r="1832" spans="2:27" ht="18" hidden="1" x14ac:dyDescent="0.25">
      <c r="B1832" s="16"/>
      <c r="D1832" s="17"/>
      <c r="E1832" s="17"/>
      <c r="F1832" s="18"/>
      <c r="G1832" s="18"/>
      <c r="H1832" s="18"/>
      <c r="J1832" s="18"/>
      <c r="K1832" s="18"/>
      <c r="L1832" s="17"/>
      <c r="M1832" s="17"/>
      <c r="N1832" s="17"/>
      <c r="O1832" s="19"/>
      <c r="P1832" s="629">
        <f>+H1825</f>
        <v>10.01</v>
      </c>
      <c r="Q1832" s="17"/>
      <c r="R1832" s="412"/>
      <c r="S1832" s="625"/>
      <c r="T1832" s="20"/>
      <c r="U1832" s="20"/>
      <c r="V1832" s="430"/>
      <c r="W1832" s="14"/>
      <c r="X1832" s="14"/>
      <c r="Y1832" s="14"/>
      <c r="Z1832" s="14"/>
      <c r="AA1832" s="15" t="str">
        <f t="shared" si="576"/>
        <v/>
      </c>
    </row>
    <row r="1833" spans="2:27" ht="18" hidden="1" x14ac:dyDescent="0.25">
      <c r="B1833" s="22"/>
      <c r="C1833" s="17"/>
      <c r="D1833" s="18"/>
      <c r="E1833" s="17"/>
      <c r="F1833" s="18"/>
      <c r="G1833" s="18"/>
      <c r="H1833" s="18"/>
      <c r="I1833" s="18"/>
      <c r="J1833" s="18"/>
      <c r="K1833" s="18"/>
      <c r="L1833" s="17"/>
      <c r="M1833" s="17"/>
      <c r="N1833" s="17"/>
      <c r="O1833" s="19"/>
      <c r="P1833" s="629">
        <f>+H1825</f>
        <v>10.01</v>
      </c>
      <c r="Q1833" s="17"/>
      <c r="R1833" s="412" t="s">
        <v>361</v>
      </c>
      <c r="S1833" s="625"/>
      <c r="T1833" s="20"/>
      <c r="U1833" s="20"/>
      <c r="V1833" s="430"/>
      <c r="W1833" s="14" t="str">
        <f t="shared" ref="W1833:W1834" si="577">IF(COUNT(T1833:V1833)=1,"m",IF(COUNT(T1833:V1833)=2,"m2",IF(COUNT(T1833:V1833)=3,"m3","")))</f>
        <v/>
      </c>
      <c r="X1833" s="14" t="str">
        <f t="shared" ref="X1833:X1839" si="578">IF(S1833="","",1)</f>
        <v/>
      </c>
      <c r="Y1833" s="14" t="str">
        <f t="shared" ref="Y1833:Y1839" si="579">IFERROR(IF(COUNT(T1833:V1833)=1,PRODUCT(T1833:V1833)*X1833,""),"")</f>
        <v/>
      </c>
      <c r="Z1833" s="14" t="str">
        <f t="shared" ref="Z1833:Z1839" si="580">IFERROR(IF(COUNT(T1833:V1833)=2,PRODUCT(T1833:V1833)*X1833,""),"")</f>
        <v/>
      </c>
      <c r="AA1833" s="15" t="str">
        <f t="shared" si="576"/>
        <v/>
      </c>
    </row>
    <row r="1834" spans="2:27" ht="18" hidden="1" x14ac:dyDescent="0.25">
      <c r="B1834" s="16"/>
      <c r="C1834" s="17"/>
      <c r="D1834" s="17"/>
      <c r="E1834" s="17"/>
      <c r="F1834" s="18"/>
      <c r="G1834" s="18"/>
      <c r="H1834" s="18"/>
      <c r="I1834" s="18"/>
      <c r="J1834" s="18"/>
      <c r="K1834" s="18"/>
      <c r="L1834" s="17"/>
      <c r="M1834" s="17"/>
      <c r="N1834" s="17"/>
      <c r="O1834" s="19"/>
      <c r="P1834" s="629">
        <f>+H1825</f>
        <v>10.01</v>
      </c>
      <c r="Q1834" s="17"/>
      <c r="R1834" s="412"/>
      <c r="S1834" s="641"/>
      <c r="T1834" s="20"/>
      <c r="U1834" s="20"/>
      <c r="V1834" s="20"/>
      <c r="W1834" s="14" t="str">
        <f t="shared" si="577"/>
        <v/>
      </c>
      <c r="X1834" s="14" t="str">
        <f t="shared" si="578"/>
        <v/>
      </c>
      <c r="Y1834" s="14" t="str">
        <f t="shared" si="579"/>
        <v/>
      </c>
      <c r="Z1834" s="14" t="str">
        <f t="shared" si="580"/>
        <v/>
      </c>
      <c r="AA1834" s="15" t="str">
        <f t="shared" si="576"/>
        <v/>
      </c>
    </row>
    <row r="1835" spans="2:27" ht="18" hidden="1" x14ac:dyDescent="0.25">
      <c r="B1835" s="16"/>
      <c r="C1835" s="17"/>
      <c r="D1835" s="17"/>
      <c r="E1835" s="17"/>
      <c r="F1835" s="17"/>
      <c r="G1835" s="17"/>
      <c r="H1835" s="17"/>
      <c r="I1835" s="17"/>
      <c r="J1835" s="17"/>
      <c r="K1835" s="17"/>
      <c r="L1835" s="17"/>
      <c r="M1835" s="17"/>
      <c r="N1835" s="17"/>
      <c r="O1835" s="19"/>
      <c r="P1835" s="629">
        <f>+H1825</f>
        <v>10.01</v>
      </c>
      <c r="Q1835" s="17"/>
      <c r="R1835" s="412"/>
      <c r="S1835" s="625"/>
      <c r="T1835" s="20"/>
      <c r="U1835" s="20"/>
      <c r="V1835" s="430"/>
      <c r="W1835" s="14"/>
      <c r="X1835" s="14" t="str">
        <f t="shared" si="578"/>
        <v/>
      </c>
      <c r="Y1835" s="14" t="str">
        <f t="shared" si="579"/>
        <v/>
      </c>
      <c r="Z1835" s="14" t="str">
        <f t="shared" si="580"/>
        <v/>
      </c>
      <c r="AA1835" s="15" t="str">
        <f t="shared" si="576"/>
        <v/>
      </c>
    </row>
    <row r="1836" spans="2:27" ht="18" hidden="1" x14ac:dyDescent="0.25">
      <c r="B1836" s="16"/>
      <c r="C1836" s="18"/>
      <c r="D1836" s="17"/>
      <c r="E1836" s="17"/>
      <c r="F1836" s="17"/>
      <c r="G1836" s="17"/>
      <c r="H1836" s="17"/>
      <c r="I1836" s="17"/>
      <c r="J1836" s="17"/>
      <c r="K1836" s="17"/>
      <c r="L1836" s="17"/>
      <c r="M1836" s="17"/>
      <c r="N1836" s="17"/>
      <c r="O1836" s="19"/>
      <c r="P1836" s="629">
        <f>+H1825</f>
        <v>10.01</v>
      </c>
      <c r="Q1836" s="17"/>
      <c r="R1836" s="412"/>
      <c r="S1836" s="625"/>
      <c r="T1836" s="20"/>
      <c r="U1836" s="20"/>
      <c r="V1836" s="430"/>
      <c r="W1836" s="14"/>
      <c r="X1836" s="14" t="str">
        <f t="shared" si="578"/>
        <v/>
      </c>
      <c r="Y1836" s="14" t="str">
        <f t="shared" si="579"/>
        <v/>
      </c>
      <c r="Z1836" s="14" t="str">
        <f t="shared" si="580"/>
        <v/>
      </c>
      <c r="AA1836" s="15" t="str">
        <f t="shared" si="576"/>
        <v/>
      </c>
    </row>
    <row r="1837" spans="2:27" ht="18" hidden="1" x14ac:dyDescent="0.25">
      <c r="B1837" s="16"/>
      <c r="C1837" s="17"/>
      <c r="D1837" s="17"/>
      <c r="E1837" s="17"/>
      <c r="F1837" s="17"/>
      <c r="G1837" s="17"/>
      <c r="H1837" s="17"/>
      <c r="I1837" s="17"/>
      <c r="J1837" s="17"/>
      <c r="K1837" s="17"/>
      <c r="L1837" s="17"/>
      <c r="M1837" s="17"/>
      <c r="N1837" s="17"/>
      <c r="O1837" s="19"/>
      <c r="P1837" s="629">
        <f>+H1825</f>
        <v>10.01</v>
      </c>
      <c r="Q1837" s="17"/>
      <c r="R1837" s="412"/>
      <c r="S1837" s="625"/>
      <c r="T1837" s="20"/>
      <c r="U1837" s="20"/>
      <c r="V1837" s="430"/>
      <c r="W1837" s="14"/>
      <c r="X1837" s="14" t="str">
        <f t="shared" si="578"/>
        <v/>
      </c>
      <c r="Y1837" s="14" t="str">
        <f t="shared" si="579"/>
        <v/>
      </c>
      <c r="Z1837" s="14" t="str">
        <f t="shared" si="580"/>
        <v/>
      </c>
      <c r="AA1837" s="15" t="str">
        <f t="shared" si="576"/>
        <v/>
      </c>
    </row>
    <row r="1838" spans="2:27" ht="18" hidden="1" x14ac:dyDescent="0.25">
      <c r="B1838" s="16"/>
      <c r="C1838" s="17"/>
      <c r="D1838" s="17"/>
      <c r="E1838" s="18"/>
      <c r="F1838" s="17"/>
      <c r="G1838" s="17"/>
      <c r="H1838" s="17"/>
      <c r="I1838" s="17"/>
      <c r="J1838" s="17"/>
      <c r="K1838" s="17"/>
      <c r="L1838" s="17"/>
      <c r="M1838" s="17"/>
      <c r="N1838" s="17"/>
      <c r="O1838" s="19"/>
      <c r="P1838" s="629">
        <f>+H1825</f>
        <v>10.01</v>
      </c>
      <c r="Q1838" s="17"/>
      <c r="R1838" s="412"/>
      <c r="S1838" s="625"/>
      <c r="T1838" s="20"/>
      <c r="U1838" s="20"/>
      <c r="V1838" s="430"/>
      <c r="W1838" s="14"/>
      <c r="X1838" s="14" t="str">
        <f t="shared" si="578"/>
        <v/>
      </c>
      <c r="Y1838" s="14" t="str">
        <f t="shared" si="579"/>
        <v/>
      </c>
      <c r="Z1838" s="14" t="str">
        <f t="shared" si="580"/>
        <v/>
      </c>
      <c r="AA1838" s="15" t="str">
        <f t="shared" si="576"/>
        <v/>
      </c>
    </row>
    <row r="1839" spans="2:27" ht="18" hidden="1" x14ac:dyDescent="0.25">
      <c r="B1839" s="16"/>
      <c r="C1839" s="18"/>
      <c r="D1839" s="18"/>
      <c r="E1839" s="18"/>
      <c r="F1839" s="18"/>
      <c r="G1839" s="18"/>
      <c r="H1839" s="18"/>
      <c r="I1839" s="18"/>
      <c r="J1839" s="18"/>
      <c r="K1839" s="18"/>
      <c r="L1839" s="18"/>
      <c r="M1839" s="18"/>
      <c r="N1839" s="18"/>
      <c r="O1839" s="19"/>
      <c r="P1839" s="629">
        <f>+H1825</f>
        <v>10.01</v>
      </c>
      <c r="Q1839" s="17"/>
      <c r="R1839" s="412"/>
      <c r="S1839" s="625"/>
      <c r="T1839" s="20"/>
      <c r="U1839" s="20"/>
      <c r="V1839" s="430"/>
      <c r="W1839" s="14" t="str">
        <f t="shared" ref="W1839" si="581">IF(COUNT(T1839:V1839)=1,"m",IF(COUNT(T1839:V1839)=2,"m2",IF(COUNT(T1839:V1839)=3,"m3","")))</f>
        <v/>
      </c>
      <c r="X1839" s="14" t="str">
        <f t="shared" si="578"/>
        <v/>
      </c>
      <c r="Y1839" s="14" t="str">
        <f t="shared" si="579"/>
        <v/>
      </c>
      <c r="Z1839" s="14" t="str">
        <f t="shared" si="580"/>
        <v/>
      </c>
      <c r="AA1839" s="15" t="str">
        <f t="shared" si="576"/>
        <v/>
      </c>
    </row>
    <row r="1840" spans="2:27" ht="18" hidden="1" x14ac:dyDescent="0.25">
      <c r="B1840" s="16"/>
      <c r="C1840" s="17"/>
      <c r="D1840" s="24"/>
      <c r="E1840" s="17"/>
      <c r="F1840" s="17"/>
      <c r="G1840" s="17"/>
      <c r="H1840" s="17"/>
      <c r="I1840" s="17"/>
      <c r="J1840" s="18"/>
      <c r="K1840" s="17"/>
      <c r="L1840" s="17"/>
      <c r="M1840" s="17"/>
      <c r="N1840" s="17"/>
      <c r="O1840" s="19"/>
      <c r="P1840" s="629">
        <f>+H1825</f>
        <v>10.01</v>
      </c>
      <c r="Q1840" s="17"/>
      <c r="R1840" s="412"/>
      <c r="S1840" s="625"/>
      <c r="T1840" s="20"/>
      <c r="U1840" s="20"/>
      <c r="V1840" s="430"/>
      <c r="W1840" s="14"/>
      <c r="X1840" s="14"/>
      <c r="Y1840" s="14"/>
      <c r="Z1840" s="14"/>
      <c r="AA1840" s="15" t="str">
        <f t="shared" si="576"/>
        <v/>
      </c>
    </row>
    <row r="1841" spans="2:27" ht="18" hidden="1" x14ac:dyDescent="0.25">
      <c r="B1841" s="16"/>
      <c r="C1841" s="18"/>
      <c r="D1841" s="17"/>
      <c r="E1841" s="17"/>
      <c r="F1841" s="17"/>
      <c r="G1841" s="17"/>
      <c r="H1841" s="18"/>
      <c r="I1841" s="18"/>
      <c r="J1841" s="17"/>
      <c r="K1841" s="18"/>
      <c r="L1841" s="17"/>
      <c r="M1841" s="17"/>
      <c r="N1841" s="17"/>
      <c r="O1841" s="19"/>
      <c r="P1841" s="629">
        <f>+H1825</f>
        <v>10.01</v>
      </c>
      <c r="Q1841" s="17"/>
      <c r="R1841" s="412" t="s">
        <v>362</v>
      </c>
      <c r="S1841" s="625"/>
      <c r="T1841" s="20"/>
      <c r="U1841" s="20"/>
      <c r="V1841" s="430"/>
      <c r="W1841" s="14" t="str">
        <f t="shared" ref="W1841:W1850" si="582">IF(COUNT(T1841:V1841)=1,"m",IF(COUNT(T1841:V1841)=2,"m2",IF(COUNT(T1841:V1841)=3,"m3","")))</f>
        <v/>
      </c>
      <c r="X1841" s="14" t="str">
        <f t="shared" ref="X1841:X1850" si="583">IF(S1841="","",1)</f>
        <v/>
      </c>
      <c r="Y1841" s="14" t="str">
        <f t="shared" ref="Y1841:Y1850" si="584">IFERROR(IF(COUNT(T1841:V1841)=1,PRODUCT(T1841:V1841)*X1841,""),"")</f>
        <v/>
      </c>
      <c r="Z1841" s="14" t="str">
        <f t="shared" ref="Z1841:Z1850" si="585">IFERROR(IF(COUNT(T1841:V1841)=2,PRODUCT(T1841:V1841)*X1841,""),"")</f>
        <v/>
      </c>
      <c r="AA1841" s="15" t="str">
        <f t="shared" si="576"/>
        <v/>
      </c>
    </row>
    <row r="1842" spans="2:27" ht="18" hidden="1" x14ac:dyDescent="0.25">
      <c r="B1842" s="16"/>
      <c r="C1842" s="17"/>
      <c r="D1842" s="17"/>
      <c r="E1842" s="17"/>
      <c r="F1842" s="17"/>
      <c r="G1842" s="17"/>
      <c r="H1842" s="17"/>
      <c r="I1842" s="17"/>
      <c r="J1842" s="17"/>
      <c r="K1842" s="17"/>
      <c r="L1842" s="17"/>
      <c r="M1842" s="17"/>
      <c r="N1842" s="17"/>
      <c r="O1842" s="19"/>
      <c r="P1842" s="629">
        <f>+H1825</f>
        <v>10.01</v>
      </c>
      <c r="Q1842" s="17"/>
      <c r="R1842" s="412"/>
      <c r="S1842" s="626"/>
      <c r="T1842" s="20"/>
      <c r="U1842" s="20"/>
      <c r="V1842" s="430"/>
      <c r="W1842" s="14" t="str">
        <f t="shared" si="582"/>
        <v/>
      </c>
      <c r="X1842" s="14" t="str">
        <f t="shared" si="583"/>
        <v/>
      </c>
      <c r="Y1842" s="14" t="str">
        <f t="shared" si="584"/>
        <v/>
      </c>
      <c r="Z1842" s="14" t="str">
        <f t="shared" si="585"/>
        <v/>
      </c>
      <c r="AA1842" s="15" t="str">
        <f t="shared" si="576"/>
        <v/>
      </c>
    </row>
    <row r="1843" spans="2:27" ht="18" hidden="1" x14ac:dyDescent="0.25">
      <c r="B1843" s="16"/>
      <c r="C1843" s="17"/>
      <c r="D1843" s="17"/>
      <c r="E1843" s="17"/>
      <c r="F1843" s="17"/>
      <c r="G1843" s="17"/>
      <c r="H1843" s="17"/>
      <c r="I1843" s="17"/>
      <c r="J1843" s="17"/>
      <c r="K1843" s="17"/>
      <c r="L1843" s="17"/>
      <c r="M1843" s="17"/>
      <c r="N1843" s="17"/>
      <c r="O1843" s="19"/>
      <c r="P1843" s="629">
        <f>+H1825</f>
        <v>10.01</v>
      </c>
      <c r="Q1843" s="17"/>
      <c r="R1843" s="412"/>
      <c r="S1843" s="626"/>
      <c r="T1843" s="20"/>
      <c r="U1843" s="20"/>
      <c r="V1843" s="430"/>
      <c r="W1843" s="14" t="str">
        <f t="shared" si="582"/>
        <v/>
      </c>
      <c r="X1843" s="14" t="str">
        <f t="shared" si="583"/>
        <v/>
      </c>
      <c r="Y1843" s="14" t="str">
        <f t="shared" si="584"/>
        <v/>
      </c>
      <c r="Z1843" s="14" t="str">
        <f t="shared" si="585"/>
        <v/>
      </c>
      <c r="AA1843" s="15" t="str">
        <f t="shared" si="576"/>
        <v/>
      </c>
    </row>
    <row r="1844" spans="2:27" ht="18" hidden="1" x14ac:dyDescent="0.25">
      <c r="B1844" s="16"/>
      <c r="D1844" s="17"/>
      <c r="E1844" s="17"/>
      <c r="F1844" s="17"/>
      <c r="G1844" s="17"/>
      <c r="H1844" s="17"/>
      <c r="I1844" s="17"/>
      <c r="J1844" s="17"/>
      <c r="K1844" s="17"/>
      <c r="L1844" s="17"/>
      <c r="M1844" s="17"/>
      <c r="N1844" s="17"/>
      <c r="O1844" s="19"/>
      <c r="P1844" s="629">
        <f>+H1825</f>
        <v>10.01</v>
      </c>
      <c r="Q1844" s="17"/>
      <c r="R1844" s="412"/>
      <c r="S1844" s="626"/>
      <c r="T1844" s="20"/>
      <c r="U1844" s="20"/>
      <c r="V1844" s="20"/>
      <c r="W1844" s="14" t="str">
        <f t="shared" si="582"/>
        <v/>
      </c>
      <c r="X1844" s="14" t="str">
        <f t="shared" si="583"/>
        <v/>
      </c>
      <c r="Y1844" s="14" t="str">
        <f t="shared" si="584"/>
        <v/>
      </c>
      <c r="Z1844" s="14" t="str">
        <f t="shared" si="585"/>
        <v/>
      </c>
      <c r="AA1844" s="15" t="str">
        <f t="shared" si="576"/>
        <v/>
      </c>
    </row>
    <row r="1845" spans="2:27" ht="18" hidden="1" x14ac:dyDescent="0.25">
      <c r="B1845" s="16"/>
      <c r="C1845" s="17"/>
      <c r="D1845" s="17"/>
      <c r="E1845" s="17"/>
      <c r="F1845" s="17"/>
      <c r="G1845" s="17"/>
      <c r="H1845" s="17"/>
      <c r="I1845" s="17"/>
      <c r="J1845" s="17"/>
      <c r="K1845" s="17"/>
      <c r="L1845" s="17"/>
      <c r="M1845" s="17"/>
      <c r="N1845" s="17"/>
      <c r="O1845" s="19"/>
      <c r="P1845" s="629">
        <f>+H1825</f>
        <v>10.01</v>
      </c>
      <c r="Q1845" s="17"/>
      <c r="R1845" s="412"/>
      <c r="S1845" s="626"/>
      <c r="T1845" s="20"/>
      <c r="U1845" s="20"/>
      <c r="V1845" s="430"/>
      <c r="W1845" s="14" t="str">
        <f t="shared" si="582"/>
        <v/>
      </c>
      <c r="X1845" s="14" t="str">
        <f t="shared" si="583"/>
        <v/>
      </c>
      <c r="Y1845" s="14" t="str">
        <f t="shared" si="584"/>
        <v/>
      </c>
      <c r="Z1845" s="14" t="str">
        <f t="shared" si="585"/>
        <v/>
      </c>
      <c r="AA1845" s="15" t="str">
        <f t="shared" si="576"/>
        <v/>
      </c>
    </row>
    <row r="1846" spans="2:27" ht="18" hidden="1" x14ac:dyDescent="0.25">
      <c r="B1846" s="16"/>
      <c r="C1846" s="17"/>
      <c r="D1846" s="17"/>
      <c r="E1846" s="17"/>
      <c r="F1846" s="17"/>
      <c r="G1846" s="17"/>
      <c r="H1846" s="17"/>
      <c r="I1846" s="17"/>
      <c r="J1846" s="17"/>
      <c r="K1846" s="17"/>
      <c r="L1846" s="17"/>
      <c r="M1846" s="17"/>
      <c r="N1846" s="17"/>
      <c r="O1846" s="19"/>
      <c r="P1846" s="629">
        <f>+H1825</f>
        <v>10.01</v>
      </c>
      <c r="Q1846" s="17"/>
      <c r="R1846" s="412"/>
      <c r="S1846" s="626"/>
      <c r="T1846" s="20"/>
      <c r="U1846" s="20"/>
      <c r="V1846" s="430"/>
      <c r="W1846" s="14" t="str">
        <f t="shared" si="582"/>
        <v/>
      </c>
      <c r="X1846" s="14" t="str">
        <f t="shared" si="583"/>
        <v/>
      </c>
      <c r="Y1846" s="14" t="str">
        <f t="shared" si="584"/>
        <v/>
      </c>
      <c r="Z1846" s="14" t="str">
        <f t="shared" si="585"/>
        <v/>
      </c>
      <c r="AA1846" s="15" t="str">
        <f t="shared" si="576"/>
        <v/>
      </c>
    </row>
    <row r="1847" spans="2:27" ht="18" hidden="1" x14ac:dyDescent="0.25">
      <c r="B1847" s="16"/>
      <c r="C1847" s="17"/>
      <c r="D1847" s="17"/>
      <c r="E1847" s="17"/>
      <c r="F1847" s="17"/>
      <c r="G1847" s="17"/>
      <c r="H1847" s="17"/>
      <c r="I1847" s="17"/>
      <c r="J1847" s="17"/>
      <c r="K1847" s="17"/>
      <c r="L1847" s="17"/>
      <c r="M1847" s="17"/>
      <c r="N1847" s="17"/>
      <c r="O1847" s="19"/>
      <c r="P1847" s="629">
        <f>+H1825</f>
        <v>10.01</v>
      </c>
      <c r="Q1847" s="17"/>
      <c r="R1847" s="21"/>
      <c r="S1847" s="626"/>
      <c r="T1847" s="20"/>
      <c r="U1847" s="20"/>
      <c r="V1847" s="430"/>
      <c r="W1847" s="14" t="str">
        <f t="shared" si="582"/>
        <v/>
      </c>
      <c r="X1847" s="14" t="str">
        <f t="shared" si="583"/>
        <v/>
      </c>
      <c r="Y1847" s="14" t="str">
        <f t="shared" si="584"/>
        <v/>
      </c>
      <c r="Z1847" s="14" t="str">
        <f t="shared" si="585"/>
        <v/>
      </c>
      <c r="AA1847" s="15" t="str">
        <f t="shared" si="576"/>
        <v/>
      </c>
    </row>
    <row r="1848" spans="2:27" ht="18" hidden="1" x14ac:dyDescent="0.25">
      <c r="B1848" s="16"/>
      <c r="C1848" s="17"/>
      <c r="D1848" s="17"/>
      <c r="E1848" s="17"/>
      <c r="F1848" s="17"/>
      <c r="G1848" s="17"/>
      <c r="H1848" s="17"/>
      <c r="I1848" s="17"/>
      <c r="J1848" s="17"/>
      <c r="K1848" s="17"/>
      <c r="L1848" s="17"/>
      <c r="M1848" s="17"/>
      <c r="N1848" s="17"/>
      <c r="O1848" s="19"/>
      <c r="P1848" s="629">
        <f>+H1825</f>
        <v>10.01</v>
      </c>
      <c r="Q1848" s="17"/>
      <c r="R1848" s="26"/>
      <c r="S1848" s="626"/>
      <c r="T1848" s="20"/>
      <c r="U1848" s="20"/>
      <c r="V1848" s="430"/>
      <c r="W1848" s="14" t="str">
        <f t="shared" si="582"/>
        <v/>
      </c>
      <c r="X1848" s="14" t="str">
        <f t="shared" si="583"/>
        <v/>
      </c>
      <c r="Y1848" s="14" t="str">
        <f t="shared" si="584"/>
        <v/>
      </c>
      <c r="Z1848" s="14" t="str">
        <f t="shared" si="585"/>
        <v/>
      </c>
      <c r="AA1848" s="15" t="str">
        <f t="shared" si="576"/>
        <v/>
      </c>
    </row>
    <row r="1849" spans="2:27" ht="18" hidden="1" x14ac:dyDescent="0.25">
      <c r="B1849" s="16"/>
      <c r="C1849" s="17"/>
      <c r="D1849" s="17"/>
      <c r="E1849" s="17"/>
      <c r="F1849" s="17"/>
      <c r="G1849" s="17"/>
      <c r="H1849" s="17"/>
      <c r="I1849" s="17"/>
      <c r="J1849" s="17"/>
      <c r="K1849" s="17"/>
      <c r="L1849" s="17"/>
      <c r="M1849" s="17"/>
      <c r="N1849" s="17"/>
      <c r="O1849" s="19"/>
      <c r="P1849" s="629">
        <f>+H1825</f>
        <v>10.01</v>
      </c>
      <c r="Q1849" s="17"/>
      <c r="R1849" s="26"/>
      <c r="S1849" s="626"/>
      <c r="T1849" s="20"/>
      <c r="U1849" s="20"/>
      <c r="V1849" s="430"/>
      <c r="W1849" s="14" t="str">
        <f t="shared" si="582"/>
        <v/>
      </c>
      <c r="X1849" s="14" t="str">
        <f t="shared" si="583"/>
        <v/>
      </c>
      <c r="Y1849" s="14" t="str">
        <f t="shared" si="584"/>
        <v/>
      </c>
      <c r="Z1849" s="14" t="str">
        <f t="shared" si="585"/>
        <v/>
      </c>
      <c r="AA1849" s="15" t="str">
        <f t="shared" si="576"/>
        <v/>
      </c>
    </row>
    <row r="1850" spans="2:27" ht="18.75" hidden="1" thickBot="1" x14ac:dyDescent="0.3">
      <c r="B1850" s="27"/>
      <c r="C1850" s="28"/>
      <c r="D1850" s="29"/>
      <c r="E1850" s="28"/>
      <c r="F1850" s="29"/>
      <c r="G1850" s="29"/>
      <c r="H1850" s="29"/>
      <c r="I1850" s="29"/>
      <c r="J1850" s="29"/>
      <c r="K1850" s="29"/>
      <c r="L1850" s="29"/>
      <c r="M1850" s="29"/>
      <c r="N1850" s="29"/>
      <c r="O1850" s="30"/>
      <c r="P1850" s="629">
        <f>+H1825</f>
        <v>10.01</v>
      </c>
      <c r="Q1850" s="17"/>
      <c r="R1850" s="630"/>
      <c r="S1850" s="636"/>
      <c r="T1850" s="33"/>
      <c r="U1850" s="33"/>
      <c r="V1850" s="631"/>
      <c r="W1850" s="34" t="str">
        <f t="shared" si="582"/>
        <v/>
      </c>
      <c r="X1850" s="34" t="str">
        <f t="shared" si="583"/>
        <v/>
      </c>
      <c r="Y1850" s="14" t="str">
        <f t="shared" si="584"/>
        <v/>
      </c>
      <c r="Z1850" s="14" t="str">
        <f t="shared" si="585"/>
        <v/>
      </c>
      <c r="AA1850" s="15" t="str">
        <f t="shared" si="576"/>
        <v/>
      </c>
    </row>
    <row r="1851" spans="2:27" ht="18.75" hidden="1" thickBot="1" x14ac:dyDescent="0.3">
      <c r="B1851" s="786"/>
      <c r="C1851" s="787"/>
      <c r="D1851" s="787"/>
      <c r="E1851" s="787"/>
      <c r="F1851" s="787"/>
      <c r="G1851" s="787"/>
      <c r="H1851" s="787"/>
      <c r="I1851" s="787"/>
      <c r="J1851" s="787"/>
      <c r="K1851" s="787"/>
      <c r="L1851" s="787"/>
      <c r="M1851" s="787"/>
      <c r="N1851" s="787"/>
      <c r="O1851" s="787"/>
      <c r="P1851" s="428"/>
      <c r="Q1851" s="629">
        <f>+H1825</f>
        <v>10.01</v>
      </c>
      <c r="R1851" s="788" t="s">
        <v>58</v>
      </c>
      <c r="S1851" s="1023"/>
      <c r="T1851" s="787"/>
      <c r="U1851" s="789" t="s">
        <v>53</v>
      </c>
      <c r="V1851" s="790"/>
      <c r="W1851" s="790"/>
      <c r="X1851" s="791"/>
      <c r="Y1851" s="36"/>
      <c r="Z1851" s="37"/>
      <c r="AA1851" s="38">
        <f>SUM(Y1828:Y1850)</f>
        <v>0</v>
      </c>
    </row>
    <row r="1852" spans="2:27" ht="17.25" hidden="1" thickBot="1" x14ac:dyDescent="0.3">
      <c r="B1852" s="792" t="s">
        <v>59</v>
      </c>
      <c r="C1852" s="793"/>
      <c r="D1852" s="793"/>
      <c r="E1852" s="793"/>
      <c r="F1852" s="793"/>
      <c r="G1852" s="793"/>
      <c r="H1852" s="793"/>
      <c r="I1852" s="794"/>
      <c r="J1852" s="792" t="s">
        <v>60</v>
      </c>
      <c r="K1852" s="793"/>
      <c r="L1852" s="793"/>
      <c r="M1852" s="793"/>
      <c r="N1852" s="793"/>
      <c r="O1852" s="793"/>
      <c r="P1852" s="793"/>
      <c r="Q1852" s="793"/>
      <c r="R1852" s="794"/>
      <c r="S1852" s="634"/>
      <c r="T1852" s="39"/>
      <c r="U1852" s="40"/>
      <c r="V1852" s="40"/>
      <c r="W1852" s="40"/>
      <c r="X1852" s="40"/>
      <c r="Y1852" s="40"/>
      <c r="Z1852" s="40"/>
      <c r="AA1852" s="41"/>
    </row>
    <row r="1853" spans="2:27" ht="21" hidden="1" thickBot="1" x14ac:dyDescent="0.3">
      <c r="B1853" s="795"/>
      <c r="C1853" s="787"/>
      <c r="D1853" s="787"/>
      <c r="E1853" s="787"/>
      <c r="F1853" s="787"/>
      <c r="G1853" s="787"/>
      <c r="H1853" s="787"/>
      <c r="I1853" s="796"/>
      <c r="J1853" s="795"/>
      <c r="K1853" s="787"/>
      <c r="L1853" s="787"/>
      <c r="M1853" s="787"/>
      <c r="N1853" s="787"/>
      <c r="O1853" s="787"/>
      <c r="P1853" s="787"/>
      <c r="Q1853" s="787"/>
      <c r="R1853" s="796"/>
      <c r="S1853" s="635"/>
      <c r="T1853" s="797" t="s">
        <v>61</v>
      </c>
      <c r="U1853" s="798"/>
      <c r="V1853" s="798"/>
      <c r="W1853" s="798"/>
      <c r="X1853" s="798"/>
      <c r="Y1853" s="798"/>
      <c r="Z1853" s="799"/>
      <c r="AA1853" s="42">
        <f>AA1851</f>
        <v>0</v>
      </c>
    </row>
    <row r="1854" spans="2:27" hidden="1" x14ac:dyDescent="0.25"/>
    <row r="1855" spans="2:27" ht="15.75" hidden="1" thickBot="1" x14ac:dyDescent="0.3"/>
    <row r="1856" spans="2:27" hidden="1" x14ac:dyDescent="0.25">
      <c r="B1856" s="800" t="e" vm="7">
        <v>#VALUE!</v>
      </c>
      <c r="C1856" s="793"/>
      <c r="D1856" s="793"/>
      <c r="E1856" s="793"/>
      <c r="F1856" s="793"/>
      <c r="G1856" s="803" t="s">
        <v>42</v>
      </c>
      <c r="H1856" s="793"/>
      <c r="I1856" s="793"/>
      <c r="J1856" s="793"/>
      <c r="K1856" s="793"/>
      <c r="L1856" s="793"/>
      <c r="M1856" s="793"/>
      <c r="N1856" s="793"/>
      <c r="O1856" s="793"/>
      <c r="P1856" s="793"/>
      <c r="Q1856" s="793"/>
      <c r="R1856" s="793"/>
      <c r="S1856" s="793"/>
      <c r="T1856" s="793"/>
      <c r="U1856" s="804" t="s">
        <v>1</v>
      </c>
      <c r="V1856" s="805"/>
      <c r="W1856" s="805"/>
      <c r="X1856" s="806"/>
      <c r="Y1856" s="807" t="s">
        <v>43</v>
      </c>
      <c r="Z1856" s="805"/>
      <c r="AA1856" s="808"/>
    </row>
    <row r="1857" spans="2:27" hidden="1" x14ac:dyDescent="0.25">
      <c r="B1857" s="801"/>
      <c r="C1857" s="802"/>
      <c r="D1857" s="802"/>
      <c r="E1857" s="802"/>
      <c r="F1857" s="802"/>
      <c r="G1857" s="801"/>
      <c r="H1857" s="802"/>
      <c r="I1857" s="802"/>
      <c r="J1857" s="802"/>
      <c r="K1857" s="802"/>
      <c r="L1857" s="802"/>
      <c r="M1857" s="802"/>
      <c r="N1857" s="802"/>
      <c r="O1857" s="802"/>
      <c r="P1857" s="802"/>
      <c r="Q1857" s="802"/>
      <c r="R1857" s="802"/>
      <c r="S1857" s="802"/>
      <c r="T1857" s="802"/>
      <c r="U1857" s="809" t="s">
        <v>3</v>
      </c>
      <c r="V1857" s="810"/>
      <c r="W1857" s="810"/>
      <c r="X1857" s="811"/>
      <c r="Y1857" s="812">
        <v>1</v>
      </c>
      <c r="Z1857" s="810"/>
      <c r="AA1857" s="813"/>
    </row>
    <row r="1858" spans="2:27" ht="15.75" hidden="1" thickBot="1" x14ac:dyDescent="0.3">
      <c r="B1858" s="795"/>
      <c r="C1858" s="787"/>
      <c r="D1858" s="787"/>
      <c r="E1858" s="787"/>
      <c r="F1858" s="787"/>
      <c r="G1858" s="795"/>
      <c r="H1858" s="787"/>
      <c r="I1858" s="787"/>
      <c r="J1858" s="787"/>
      <c r="K1858" s="787"/>
      <c r="L1858" s="787"/>
      <c r="M1858" s="787"/>
      <c r="N1858" s="787"/>
      <c r="O1858" s="787"/>
      <c r="P1858" s="787"/>
      <c r="Q1858" s="787"/>
      <c r="R1858" s="787"/>
      <c r="S1858" s="787"/>
      <c r="T1858" s="787"/>
      <c r="U1858" s="814" t="s">
        <v>4</v>
      </c>
      <c r="V1858" s="815"/>
      <c r="W1858" s="815"/>
      <c r="X1858" s="816"/>
      <c r="Y1858" s="817">
        <v>44236</v>
      </c>
      <c r="Z1858" s="818"/>
      <c r="AA1858" s="819"/>
    </row>
    <row r="1859" spans="2:27" ht="15" hidden="1" customHeight="1" x14ac:dyDescent="0.25">
      <c r="B1859" s="820" t="s">
        <v>44</v>
      </c>
      <c r="C1859" s="793"/>
      <c r="D1859" s="793"/>
      <c r="E1859" s="793"/>
      <c r="F1859" s="794"/>
      <c r="G1859"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859" s="822"/>
      <c r="I1859" s="822"/>
      <c r="J1859" s="822"/>
      <c r="K1859" s="822"/>
      <c r="L1859" s="822"/>
      <c r="M1859" s="822"/>
      <c r="N1859" s="822"/>
      <c r="O1859" s="822"/>
      <c r="P1859" s="822"/>
      <c r="Q1859" s="822"/>
      <c r="R1859" s="822"/>
      <c r="S1859" s="822"/>
      <c r="T1859" s="822"/>
      <c r="U1859" s="822"/>
      <c r="V1859" s="822"/>
      <c r="W1859" s="822"/>
      <c r="X1859" s="822"/>
      <c r="Y1859" s="822"/>
      <c r="Z1859" s="822"/>
      <c r="AA1859" s="823"/>
    </row>
    <row r="1860" spans="2:27" ht="15.75" hidden="1" customHeight="1" thickBot="1" x14ac:dyDescent="0.3">
      <c r="B1860" s="795"/>
      <c r="C1860" s="787"/>
      <c r="D1860" s="787"/>
      <c r="E1860" s="787"/>
      <c r="F1860" s="796"/>
      <c r="G1860" s="824"/>
      <c r="H1860" s="825"/>
      <c r="I1860" s="825"/>
      <c r="J1860" s="825"/>
      <c r="K1860" s="825"/>
      <c r="L1860" s="825"/>
      <c r="M1860" s="825"/>
      <c r="N1860" s="825"/>
      <c r="O1860" s="825"/>
      <c r="P1860" s="825"/>
      <c r="Q1860" s="825"/>
      <c r="R1860" s="825"/>
      <c r="S1860" s="825"/>
      <c r="T1860" s="825"/>
      <c r="U1860" s="825"/>
      <c r="V1860" s="825"/>
      <c r="W1860" s="825"/>
      <c r="X1860" s="825"/>
      <c r="Y1860" s="825"/>
      <c r="Z1860" s="825"/>
      <c r="AA1860" s="826"/>
    </row>
    <row r="1861" spans="2:27" ht="18.75" hidden="1" thickBot="1" x14ac:dyDescent="0.3">
      <c r="B1861" s="827" t="s">
        <v>46</v>
      </c>
      <c r="C1861" s="798"/>
      <c r="D1861" s="798"/>
      <c r="E1861" s="798"/>
      <c r="F1861" s="798"/>
      <c r="G1861" s="798"/>
      <c r="H1861" s="822" t="s">
        <v>47</v>
      </c>
      <c r="I1861" s="793"/>
      <c r="J1861" s="828"/>
      <c r="K1861" s="798"/>
      <c r="L1861" s="798"/>
      <c r="M1861" s="798"/>
      <c r="N1861" s="798"/>
      <c r="O1861" s="798"/>
      <c r="P1861" s="622"/>
      <c r="Q1861" s="622"/>
      <c r="R1861" s="828" t="s">
        <v>48</v>
      </c>
      <c r="S1861" s="828"/>
      <c r="T1861" s="798"/>
      <c r="U1861" s="798"/>
      <c r="V1861" s="798"/>
      <c r="W1861" s="798"/>
      <c r="X1861" s="798"/>
      <c r="Y1861" s="798"/>
      <c r="Z1861" s="798"/>
      <c r="AA1861" s="799"/>
    </row>
    <row r="1862" spans="2:27" ht="30.75" hidden="1" customHeight="1" thickBot="1" x14ac:dyDescent="0.3">
      <c r="B1862" s="829">
        <f>PRESUPUESTO!$B$70</f>
        <v>10</v>
      </c>
      <c r="C1862" s="793"/>
      <c r="D1862" s="793"/>
      <c r="E1862" s="793"/>
      <c r="F1862" s="793"/>
      <c r="G1862" s="793"/>
      <c r="H1862" s="830">
        <f>PRESUPUESTO!B72</f>
        <v>10.02</v>
      </c>
      <c r="I1862" s="831"/>
      <c r="J1862" s="832" t="str">
        <f>PRESUPUESTO!$F$70</f>
        <v>MUROS Y DIVISIONES</v>
      </c>
      <c r="K1862" s="798"/>
      <c r="L1862" s="798"/>
      <c r="M1862" s="798"/>
      <c r="N1862" s="798"/>
      <c r="O1862" s="799"/>
      <c r="P1862" s="621"/>
      <c r="Q1862" s="621"/>
      <c r="R1862" s="833" t="str">
        <f>PRESUPUESTO!F72</f>
        <v>MUROS EN DRYWALL 2 CARAS (incluye pintura 2 manos, soporte perfileria metaliza y accesorios de sujecion)</v>
      </c>
      <c r="S1862" s="1020"/>
      <c r="T1862" s="793"/>
      <c r="U1862" s="793"/>
      <c r="V1862" s="793"/>
      <c r="W1862" s="793"/>
      <c r="X1862" s="793"/>
      <c r="Y1862" s="793"/>
      <c r="Z1862" s="793"/>
      <c r="AA1862" s="794"/>
    </row>
    <row r="1863" spans="2:27" ht="18.75" hidden="1" thickBot="1" x14ac:dyDescent="0.3">
      <c r="B1863" s="821" t="s">
        <v>49</v>
      </c>
      <c r="C1863" s="834"/>
      <c r="D1863" s="834"/>
      <c r="E1863" s="834"/>
      <c r="F1863" s="834"/>
      <c r="G1863" s="834"/>
      <c r="H1863" s="835"/>
      <c r="I1863" s="835"/>
      <c r="J1863" s="834"/>
      <c r="K1863" s="834"/>
      <c r="L1863" s="834"/>
      <c r="M1863" s="834"/>
      <c r="N1863" s="834"/>
      <c r="O1863" s="834"/>
      <c r="P1863" s="623"/>
      <c r="Q1863" s="623"/>
      <c r="R1863" s="837" t="s">
        <v>50</v>
      </c>
      <c r="S1863" s="1030" t="s">
        <v>532</v>
      </c>
      <c r="T1863" s="839" t="s">
        <v>51</v>
      </c>
      <c r="U1863" s="840"/>
      <c r="V1863" s="841"/>
      <c r="W1863" s="842" t="s">
        <v>20</v>
      </c>
      <c r="X1863" s="844" t="s">
        <v>52</v>
      </c>
      <c r="Y1863" s="846" t="s">
        <v>53</v>
      </c>
      <c r="Z1863" s="847"/>
      <c r="AA1863" s="848"/>
    </row>
    <row r="1864" spans="2:27" ht="26.25" hidden="1" thickBot="1" x14ac:dyDescent="0.3">
      <c r="B1864" s="836"/>
      <c r="C1864" s="835"/>
      <c r="D1864" s="835"/>
      <c r="E1864" s="835"/>
      <c r="F1864" s="835"/>
      <c r="G1864" s="835"/>
      <c r="H1864" s="835"/>
      <c r="I1864" s="835"/>
      <c r="J1864" s="835"/>
      <c r="K1864" s="835"/>
      <c r="L1864" s="835"/>
      <c r="M1864" s="835"/>
      <c r="N1864" s="835"/>
      <c r="O1864" s="835"/>
      <c r="P1864" s="623"/>
      <c r="Q1864" s="623"/>
      <c r="R1864" s="838"/>
      <c r="S1864" s="1031"/>
      <c r="T1864" s="4" t="s">
        <v>54</v>
      </c>
      <c r="U1864" s="5" t="s">
        <v>55</v>
      </c>
      <c r="V1864" s="6" t="s">
        <v>56</v>
      </c>
      <c r="W1864" s="843"/>
      <c r="X1864" s="845"/>
      <c r="Y1864" s="7" t="s">
        <v>57</v>
      </c>
      <c r="Z1864" s="8" t="s">
        <v>21</v>
      </c>
      <c r="AA1864" s="9" t="s">
        <v>22</v>
      </c>
    </row>
    <row r="1865" spans="2:27" ht="18" hidden="1" x14ac:dyDescent="0.25">
      <c r="B1865" s="10"/>
      <c r="C1865" s="11"/>
      <c r="D1865" s="11"/>
      <c r="E1865" s="11"/>
      <c r="F1865" s="11"/>
      <c r="G1865" s="11"/>
      <c r="H1865" s="11"/>
      <c r="I1865" s="11"/>
      <c r="J1865" s="11"/>
      <c r="K1865" s="11"/>
      <c r="L1865" s="11"/>
      <c r="M1865" s="11"/>
      <c r="N1865" s="11"/>
      <c r="O1865" s="12"/>
      <c r="P1865" s="629">
        <f>+H1862</f>
        <v>10.02</v>
      </c>
      <c r="Q1865" s="17"/>
      <c r="R1865" s="412" t="s">
        <v>356</v>
      </c>
      <c r="S1865" s="625"/>
      <c r="T1865" s="14"/>
      <c r="U1865" s="14"/>
      <c r="V1865" s="14"/>
      <c r="W1865" s="14" t="str">
        <f>IF(COUNT(T1865:V1865)=1,"m",IF(COUNT(T1865:V1865)=2,"m2",IF(COUNT(T1865:V1865)=3,"m3","")))</f>
        <v/>
      </c>
      <c r="X1865" s="14" t="str">
        <f>IF(S1865="","",1)</f>
        <v/>
      </c>
      <c r="Y1865" s="14" t="str">
        <f>IFERROR(IF(COUNT(T1865:V1865)=1,PRODUCT(T1865:V1865)*X1865,""),"")</f>
        <v/>
      </c>
      <c r="Z1865" s="14" t="str">
        <f>IFERROR(IF(COUNT(T1865:V1865)=2,PRODUCT(T1865:V1865)*X1865,""),"")</f>
        <v/>
      </c>
      <c r="AA1865" s="15" t="str">
        <f>IFERROR(IF(COUNT(T1865:V1865)=3,PRODUCT(T1865:V1865)*X1865,""),"")</f>
        <v/>
      </c>
    </row>
    <row r="1866" spans="2:27" ht="18" hidden="1" x14ac:dyDescent="0.25">
      <c r="B1866" s="16"/>
      <c r="C1866" s="17"/>
      <c r="D1866" s="17"/>
      <c r="E1866" s="17"/>
      <c r="F1866" s="18"/>
      <c r="G1866" s="18"/>
      <c r="H1866" s="18"/>
      <c r="I1866" s="18"/>
      <c r="J1866" s="18"/>
      <c r="K1866" s="18"/>
      <c r="L1866" s="17"/>
      <c r="M1866" s="17"/>
      <c r="N1866" s="17"/>
      <c r="O1866" s="19"/>
      <c r="P1866" s="629">
        <f>+H1862</f>
        <v>10.02</v>
      </c>
      <c r="Q1866" s="17"/>
      <c r="R1866" s="412"/>
      <c r="S1866" s="625"/>
      <c r="T1866" s="20"/>
      <c r="U1866" s="20"/>
      <c r="V1866" s="430"/>
      <c r="W1866" s="14" t="str">
        <f t="shared" ref="W1866:W1868" si="586">IF(COUNT(T1866:V1866)=1,"m",IF(COUNT(T1866:V1866)=2,"m2",IF(COUNT(T1866:V1866)=3,"m3","")))</f>
        <v/>
      </c>
      <c r="X1866" s="14" t="str">
        <f t="shared" ref="X1866:X1868" si="587">IF(S1866="","",1)</f>
        <v/>
      </c>
      <c r="Y1866" s="14" t="str">
        <f t="shared" ref="Y1866:Y1868" si="588">IFERROR(IF(COUNT(T1866:V1866)=1,PRODUCT(T1866:V1866)*X1866,""),"")</f>
        <v/>
      </c>
      <c r="Z1866" s="14" t="str">
        <f t="shared" ref="Z1866:Z1868" si="589">IFERROR(IF(COUNT(T1866:V1866)=2,PRODUCT(T1866:V1866)*X1866,""),"")</f>
        <v/>
      </c>
      <c r="AA1866" s="15" t="str">
        <f t="shared" ref="AA1866:AA1887" si="590">IFERROR(IF(COUNT(T1866:V1866)=3,PRODUCT(T1866:V1866)*X1866,""),"")</f>
        <v/>
      </c>
    </row>
    <row r="1867" spans="2:27" ht="18" hidden="1" x14ac:dyDescent="0.25">
      <c r="B1867" s="16"/>
      <c r="C1867" s="17"/>
      <c r="D1867" s="17"/>
      <c r="E1867" s="17"/>
      <c r="G1867" s="18"/>
      <c r="H1867" s="18"/>
      <c r="I1867" s="18"/>
      <c r="J1867" s="18"/>
      <c r="K1867" s="18"/>
      <c r="L1867" s="17"/>
      <c r="M1867" s="17"/>
      <c r="N1867" s="17"/>
      <c r="O1867" s="19"/>
      <c r="P1867" s="629">
        <f>+H1862</f>
        <v>10.02</v>
      </c>
      <c r="Q1867" s="17"/>
      <c r="R1867" s="412"/>
      <c r="S1867" s="625"/>
      <c r="T1867" s="20"/>
      <c r="U1867" s="20"/>
      <c r="V1867" s="430"/>
      <c r="W1867" s="14" t="str">
        <f t="shared" si="586"/>
        <v/>
      </c>
      <c r="X1867" s="14" t="str">
        <f t="shared" si="587"/>
        <v/>
      </c>
      <c r="Y1867" s="14" t="str">
        <f t="shared" si="588"/>
        <v/>
      </c>
      <c r="Z1867" s="14" t="str">
        <f t="shared" si="589"/>
        <v/>
      </c>
      <c r="AA1867" s="15" t="str">
        <f t="shared" si="590"/>
        <v/>
      </c>
    </row>
    <row r="1868" spans="2:27" ht="18" hidden="1" x14ac:dyDescent="0.25">
      <c r="B1868" s="16"/>
      <c r="C1868" s="17"/>
      <c r="D1868" s="17"/>
      <c r="E1868" s="17"/>
      <c r="F1868" s="18"/>
      <c r="G1868" s="18"/>
      <c r="H1868" s="18"/>
      <c r="I1868" s="18"/>
      <c r="J1868" s="18"/>
      <c r="K1868" s="18"/>
      <c r="L1868" s="17"/>
      <c r="M1868" s="17"/>
      <c r="N1868" s="17"/>
      <c r="O1868" s="19"/>
      <c r="P1868" s="629">
        <f>+H1862</f>
        <v>10.02</v>
      </c>
      <c r="Q1868" s="17"/>
      <c r="R1868" s="412"/>
      <c r="S1868" s="626"/>
      <c r="T1868" s="20"/>
      <c r="U1868" s="20"/>
      <c r="V1868" s="430"/>
      <c r="W1868" s="14" t="str">
        <f t="shared" si="586"/>
        <v/>
      </c>
      <c r="X1868" s="14" t="str">
        <f t="shared" si="587"/>
        <v/>
      </c>
      <c r="Y1868" s="14" t="str">
        <f t="shared" si="588"/>
        <v/>
      </c>
      <c r="Z1868" s="14" t="str">
        <f t="shared" si="589"/>
        <v/>
      </c>
      <c r="AA1868" s="15" t="str">
        <f t="shared" si="590"/>
        <v/>
      </c>
    </row>
    <row r="1869" spans="2:27" ht="18" hidden="1" x14ac:dyDescent="0.25">
      <c r="B1869" s="16"/>
      <c r="D1869" s="17"/>
      <c r="E1869" s="17"/>
      <c r="F1869" s="18"/>
      <c r="G1869" s="18"/>
      <c r="H1869" s="18"/>
      <c r="J1869" s="18"/>
      <c r="K1869" s="18"/>
      <c r="L1869" s="17"/>
      <c r="M1869" s="17"/>
      <c r="N1869" s="17"/>
      <c r="O1869" s="19"/>
      <c r="P1869" s="629">
        <f>+H1862</f>
        <v>10.02</v>
      </c>
      <c r="Q1869" s="17"/>
      <c r="R1869" s="412"/>
      <c r="S1869" s="625"/>
      <c r="T1869" s="20"/>
      <c r="U1869" s="20"/>
      <c r="V1869" s="430"/>
      <c r="W1869" s="14"/>
      <c r="X1869" s="14"/>
      <c r="Y1869" s="14"/>
      <c r="Z1869" s="14"/>
      <c r="AA1869" s="15" t="str">
        <f t="shared" si="590"/>
        <v/>
      </c>
    </row>
    <row r="1870" spans="2:27" ht="18" hidden="1" x14ac:dyDescent="0.25">
      <c r="B1870" s="22"/>
      <c r="C1870" s="17"/>
      <c r="D1870" s="18"/>
      <c r="E1870" s="17"/>
      <c r="F1870" s="18"/>
      <c r="G1870" s="18"/>
      <c r="H1870" s="18"/>
      <c r="I1870" s="18"/>
      <c r="J1870" s="18"/>
      <c r="K1870" s="18"/>
      <c r="L1870" s="17"/>
      <c r="M1870" s="17"/>
      <c r="N1870" s="17"/>
      <c r="O1870" s="19"/>
      <c r="P1870" s="629">
        <f>+H1862</f>
        <v>10.02</v>
      </c>
      <c r="Q1870" s="17"/>
      <c r="R1870" s="412" t="s">
        <v>361</v>
      </c>
      <c r="S1870" s="625"/>
      <c r="T1870" s="20"/>
      <c r="U1870" s="20"/>
      <c r="V1870" s="430"/>
      <c r="W1870" s="14" t="str">
        <f t="shared" ref="W1870:W1871" si="591">IF(COUNT(T1870:V1870)=1,"m",IF(COUNT(T1870:V1870)=2,"m2",IF(COUNT(T1870:V1870)=3,"m3","")))</f>
        <v/>
      </c>
      <c r="X1870" s="14" t="str">
        <f t="shared" ref="X1870:X1876" si="592">IF(S1870="","",1)</f>
        <v/>
      </c>
      <c r="Y1870" s="14" t="str">
        <f t="shared" ref="Y1870:Y1876" si="593">IFERROR(IF(COUNT(T1870:V1870)=1,PRODUCT(T1870:V1870)*X1870,""),"")</f>
        <v/>
      </c>
      <c r="Z1870" s="14" t="str">
        <f t="shared" ref="Z1870:Z1876" si="594">IFERROR(IF(COUNT(T1870:V1870)=2,PRODUCT(T1870:V1870)*X1870,""),"")</f>
        <v/>
      </c>
      <c r="AA1870" s="15" t="str">
        <f t="shared" si="590"/>
        <v/>
      </c>
    </row>
    <row r="1871" spans="2:27" ht="18" hidden="1" x14ac:dyDescent="0.25">
      <c r="B1871" s="16"/>
      <c r="C1871" s="17"/>
      <c r="D1871" s="17"/>
      <c r="E1871" s="17"/>
      <c r="F1871" s="18"/>
      <c r="G1871" s="18"/>
      <c r="H1871" s="18"/>
      <c r="I1871" s="18"/>
      <c r="J1871" s="18"/>
      <c r="K1871" s="18"/>
      <c r="L1871" s="17"/>
      <c r="M1871" s="17"/>
      <c r="N1871" s="17"/>
      <c r="O1871" s="19"/>
      <c r="P1871" s="629">
        <f>+H1862</f>
        <v>10.02</v>
      </c>
      <c r="Q1871" s="17"/>
      <c r="R1871" s="412"/>
      <c r="S1871" s="641"/>
      <c r="T1871" s="20"/>
      <c r="U1871" s="20"/>
      <c r="V1871" s="20"/>
      <c r="W1871" s="14" t="str">
        <f t="shared" si="591"/>
        <v/>
      </c>
      <c r="X1871" s="14" t="str">
        <f t="shared" si="592"/>
        <v/>
      </c>
      <c r="Y1871" s="14" t="str">
        <f t="shared" si="593"/>
        <v/>
      </c>
      <c r="Z1871" s="14" t="str">
        <f t="shared" si="594"/>
        <v/>
      </c>
      <c r="AA1871" s="15" t="str">
        <f t="shared" si="590"/>
        <v/>
      </c>
    </row>
    <row r="1872" spans="2:27" ht="18" hidden="1" x14ac:dyDescent="0.25">
      <c r="B1872" s="16"/>
      <c r="C1872" s="17"/>
      <c r="D1872" s="17"/>
      <c r="E1872" s="17"/>
      <c r="F1872" s="17"/>
      <c r="G1872" s="17"/>
      <c r="H1872" s="17"/>
      <c r="I1872" s="17"/>
      <c r="J1872" s="17"/>
      <c r="K1872" s="17"/>
      <c r="L1872" s="17"/>
      <c r="M1872" s="17"/>
      <c r="N1872" s="17"/>
      <c r="O1872" s="19"/>
      <c r="P1872" s="629">
        <f>+H1862</f>
        <v>10.02</v>
      </c>
      <c r="Q1872" s="17"/>
      <c r="R1872" s="412"/>
      <c r="S1872" s="625"/>
      <c r="T1872" s="20"/>
      <c r="U1872" s="20"/>
      <c r="V1872" s="430"/>
      <c r="W1872" s="14"/>
      <c r="X1872" s="14" t="str">
        <f t="shared" si="592"/>
        <v/>
      </c>
      <c r="Y1872" s="14" t="str">
        <f t="shared" si="593"/>
        <v/>
      </c>
      <c r="Z1872" s="14" t="str">
        <f t="shared" si="594"/>
        <v/>
      </c>
      <c r="AA1872" s="15" t="str">
        <f t="shared" si="590"/>
        <v/>
      </c>
    </row>
    <row r="1873" spans="2:27" ht="18" hidden="1" x14ac:dyDescent="0.25">
      <c r="B1873" s="16"/>
      <c r="C1873" s="18"/>
      <c r="D1873" s="17"/>
      <c r="E1873" s="17"/>
      <c r="F1873" s="17"/>
      <c r="G1873" s="17"/>
      <c r="H1873" s="17"/>
      <c r="I1873" s="17"/>
      <c r="J1873" s="17"/>
      <c r="K1873" s="17"/>
      <c r="L1873" s="17"/>
      <c r="M1873" s="17"/>
      <c r="N1873" s="17"/>
      <c r="O1873" s="19"/>
      <c r="P1873" s="629">
        <f>+H1862</f>
        <v>10.02</v>
      </c>
      <c r="Q1873" s="17"/>
      <c r="R1873" s="412"/>
      <c r="S1873" s="625"/>
      <c r="T1873" s="20"/>
      <c r="U1873" s="20"/>
      <c r="V1873" s="430"/>
      <c r="W1873" s="14"/>
      <c r="X1873" s="14" t="str">
        <f t="shared" si="592"/>
        <v/>
      </c>
      <c r="Y1873" s="14" t="str">
        <f t="shared" si="593"/>
        <v/>
      </c>
      <c r="Z1873" s="14" t="str">
        <f t="shared" si="594"/>
        <v/>
      </c>
      <c r="AA1873" s="15" t="str">
        <f t="shared" si="590"/>
        <v/>
      </c>
    </row>
    <row r="1874" spans="2:27" ht="18" hidden="1" x14ac:dyDescent="0.25">
      <c r="B1874" s="16"/>
      <c r="C1874" s="17"/>
      <c r="D1874" s="17"/>
      <c r="E1874" s="17"/>
      <c r="F1874" s="17"/>
      <c r="G1874" s="17"/>
      <c r="H1874" s="17"/>
      <c r="I1874" s="17"/>
      <c r="J1874" s="17"/>
      <c r="K1874" s="17"/>
      <c r="L1874" s="17"/>
      <c r="M1874" s="17"/>
      <c r="N1874" s="17"/>
      <c r="O1874" s="19"/>
      <c r="P1874" s="629">
        <f>+H1862</f>
        <v>10.02</v>
      </c>
      <c r="Q1874" s="17"/>
      <c r="R1874" s="412"/>
      <c r="S1874" s="625"/>
      <c r="T1874" s="20"/>
      <c r="U1874" s="20"/>
      <c r="V1874" s="430"/>
      <c r="W1874" s="14"/>
      <c r="X1874" s="14" t="str">
        <f t="shared" si="592"/>
        <v/>
      </c>
      <c r="Y1874" s="14" t="str">
        <f t="shared" si="593"/>
        <v/>
      </c>
      <c r="Z1874" s="14" t="str">
        <f t="shared" si="594"/>
        <v/>
      </c>
      <c r="AA1874" s="15" t="str">
        <f t="shared" si="590"/>
        <v/>
      </c>
    </row>
    <row r="1875" spans="2:27" ht="18" hidden="1" x14ac:dyDescent="0.25">
      <c r="B1875" s="16"/>
      <c r="C1875" s="17"/>
      <c r="D1875" s="17"/>
      <c r="E1875" s="18"/>
      <c r="F1875" s="17"/>
      <c r="G1875" s="17"/>
      <c r="H1875" s="17"/>
      <c r="I1875" s="17"/>
      <c r="J1875" s="17"/>
      <c r="K1875" s="17"/>
      <c r="L1875" s="17"/>
      <c r="M1875" s="17"/>
      <c r="N1875" s="17"/>
      <c r="O1875" s="19"/>
      <c r="P1875" s="629">
        <f>+H1862</f>
        <v>10.02</v>
      </c>
      <c r="Q1875" s="17"/>
      <c r="R1875" s="412"/>
      <c r="S1875" s="625"/>
      <c r="T1875" s="20"/>
      <c r="U1875" s="20"/>
      <c r="V1875" s="430"/>
      <c r="W1875" s="14"/>
      <c r="X1875" s="14" t="str">
        <f t="shared" si="592"/>
        <v/>
      </c>
      <c r="Y1875" s="14" t="str">
        <f t="shared" si="593"/>
        <v/>
      </c>
      <c r="Z1875" s="14" t="str">
        <f t="shared" si="594"/>
        <v/>
      </c>
      <c r="AA1875" s="15" t="str">
        <f t="shared" si="590"/>
        <v/>
      </c>
    </row>
    <row r="1876" spans="2:27" ht="18" hidden="1" x14ac:dyDescent="0.25">
      <c r="B1876" s="16"/>
      <c r="C1876" s="18"/>
      <c r="D1876" s="18"/>
      <c r="E1876" s="18"/>
      <c r="F1876" s="18"/>
      <c r="G1876" s="18"/>
      <c r="H1876" s="18"/>
      <c r="I1876" s="18"/>
      <c r="J1876" s="18"/>
      <c r="K1876" s="18"/>
      <c r="L1876" s="18"/>
      <c r="M1876" s="18"/>
      <c r="N1876" s="18"/>
      <c r="O1876" s="19"/>
      <c r="P1876" s="629">
        <f>+H1862</f>
        <v>10.02</v>
      </c>
      <c r="Q1876" s="17"/>
      <c r="R1876" s="412"/>
      <c r="S1876" s="625"/>
      <c r="T1876" s="20"/>
      <c r="U1876" s="20"/>
      <c r="V1876" s="430"/>
      <c r="W1876" s="14" t="str">
        <f t="shared" ref="W1876" si="595">IF(COUNT(T1876:V1876)=1,"m",IF(COUNT(T1876:V1876)=2,"m2",IF(COUNT(T1876:V1876)=3,"m3","")))</f>
        <v/>
      </c>
      <c r="X1876" s="14" t="str">
        <f t="shared" si="592"/>
        <v/>
      </c>
      <c r="Y1876" s="14" t="str">
        <f t="shared" si="593"/>
        <v/>
      </c>
      <c r="Z1876" s="14" t="str">
        <f t="shared" si="594"/>
        <v/>
      </c>
      <c r="AA1876" s="15" t="str">
        <f t="shared" si="590"/>
        <v/>
      </c>
    </row>
    <row r="1877" spans="2:27" ht="18" hidden="1" x14ac:dyDescent="0.25">
      <c r="B1877" s="16"/>
      <c r="C1877" s="17"/>
      <c r="D1877" s="24"/>
      <c r="E1877" s="17"/>
      <c r="F1877" s="17"/>
      <c r="G1877" s="17"/>
      <c r="H1877" s="17"/>
      <c r="I1877" s="17"/>
      <c r="J1877" s="18"/>
      <c r="K1877" s="17"/>
      <c r="L1877" s="17"/>
      <c r="M1877" s="17"/>
      <c r="N1877" s="17"/>
      <c r="O1877" s="19"/>
      <c r="P1877" s="629">
        <f>+H1862</f>
        <v>10.02</v>
      </c>
      <c r="Q1877" s="17"/>
      <c r="R1877" s="412"/>
      <c r="S1877" s="625"/>
      <c r="T1877" s="20"/>
      <c r="U1877" s="20"/>
      <c r="V1877" s="430"/>
      <c r="W1877" s="14"/>
      <c r="X1877" s="14"/>
      <c r="Y1877" s="14"/>
      <c r="Z1877" s="14"/>
      <c r="AA1877" s="15" t="str">
        <f t="shared" si="590"/>
        <v/>
      </c>
    </row>
    <row r="1878" spans="2:27" ht="18" hidden="1" x14ac:dyDescent="0.25">
      <c r="B1878" s="16"/>
      <c r="C1878" s="18"/>
      <c r="D1878" s="17"/>
      <c r="E1878" s="17"/>
      <c r="F1878" s="17"/>
      <c r="G1878" s="17"/>
      <c r="H1878" s="18"/>
      <c r="I1878" s="18"/>
      <c r="J1878" s="17"/>
      <c r="K1878" s="18"/>
      <c r="L1878" s="17"/>
      <c r="M1878" s="17"/>
      <c r="N1878" s="17"/>
      <c r="O1878" s="19"/>
      <c r="P1878" s="629">
        <f>+H1862</f>
        <v>10.02</v>
      </c>
      <c r="Q1878" s="17"/>
      <c r="R1878" s="412" t="s">
        <v>362</v>
      </c>
      <c r="S1878" s="625"/>
      <c r="T1878" s="20"/>
      <c r="U1878" s="20"/>
      <c r="V1878" s="430"/>
      <c r="W1878" s="14" t="str">
        <f t="shared" ref="W1878:W1887" si="596">IF(COUNT(T1878:V1878)=1,"m",IF(COUNT(T1878:V1878)=2,"m2",IF(COUNT(T1878:V1878)=3,"m3","")))</f>
        <v/>
      </c>
      <c r="X1878" s="14" t="str">
        <f t="shared" ref="X1878:X1887" si="597">IF(S1878="","",1)</f>
        <v/>
      </c>
      <c r="Y1878" s="14" t="str">
        <f t="shared" ref="Y1878:Y1887" si="598">IFERROR(IF(COUNT(T1878:V1878)=1,PRODUCT(T1878:V1878)*X1878,""),"")</f>
        <v/>
      </c>
      <c r="Z1878" s="14" t="str">
        <f t="shared" ref="Z1878:Z1887" si="599">IFERROR(IF(COUNT(T1878:V1878)=2,PRODUCT(T1878:V1878)*X1878,""),"")</f>
        <v/>
      </c>
      <c r="AA1878" s="15" t="str">
        <f t="shared" si="590"/>
        <v/>
      </c>
    </row>
    <row r="1879" spans="2:27" ht="18" hidden="1" x14ac:dyDescent="0.25">
      <c r="B1879" s="16"/>
      <c r="C1879" s="17"/>
      <c r="D1879" s="17"/>
      <c r="E1879" s="17"/>
      <c r="F1879" s="17"/>
      <c r="G1879" s="17"/>
      <c r="H1879" s="17"/>
      <c r="I1879" s="17"/>
      <c r="J1879" s="17"/>
      <c r="K1879" s="17"/>
      <c r="L1879" s="17"/>
      <c r="M1879" s="17"/>
      <c r="N1879" s="17"/>
      <c r="O1879" s="19"/>
      <c r="P1879" s="629">
        <f>+H1862</f>
        <v>10.02</v>
      </c>
      <c r="Q1879" s="17"/>
      <c r="R1879" s="412"/>
      <c r="S1879" s="626"/>
      <c r="T1879" s="20"/>
      <c r="U1879" s="20"/>
      <c r="V1879" s="430"/>
      <c r="W1879" s="14" t="str">
        <f t="shared" si="596"/>
        <v/>
      </c>
      <c r="X1879" s="14" t="str">
        <f t="shared" si="597"/>
        <v/>
      </c>
      <c r="Y1879" s="14" t="str">
        <f t="shared" si="598"/>
        <v/>
      </c>
      <c r="Z1879" s="14" t="str">
        <f t="shared" si="599"/>
        <v/>
      </c>
      <c r="AA1879" s="15" t="str">
        <f t="shared" si="590"/>
        <v/>
      </c>
    </row>
    <row r="1880" spans="2:27" ht="18" hidden="1" x14ac:dyDescent="0.25">
      <c r="B1880" s="16"/>
      <c r="C1880" s="17"/>
      <c r="D1880" s="17"/>
      <c r="E1880" s="17"/>
      <c r="F1880" s="17"/>
      <c r="G1880" s="17"/>
      <c r="H1880" s="17"/>
      <c r="I1880" s="17"/>
      <c r="J1880" s="17"/>
      <c r="K1880" s="17"/>
      <c r="L1880" s="17"/>
      <c r="M1880" s="17"/>
      <c r="N1880" s="17"/>
      <c r="O1880" s="19"/>
      <c r="P1880" s="629">
        <f>+H1862</f>
        <v>10.02</v>
      </c>
      <c r="Q1880" s="17"/>
      <c r="R1880" s="412"/>
      <c r="S1880" s="626"/>
      <c r="T1880" s="20"/>
      <c r="U1880" s="20"/>
      <c r="V1880" s="430"/>
      <c r="W1880" s="14" t="str">
        <f t="shared" si="596"/>
        <v/>
      </c>
      <c r="X1880" s="14" t="str">
        <f t="shared" si="597"/>
        <v/>
      </c>
      <c r="Y1880" s="14" t="str">
        <f t="shared" si="598"/>
        <v/>
      </c>
      <c r="Z1880" s="14" t="str">
        <f t="shared" si="599"/>
        <v/>
      </c>
      <c r="AA1880" s="15" t="str">
        <f t="shared" si="590"/>
        <v/>
      </c>
    </row>
    <row r="1881" spans="2:27" ht="18" hidden="1" x14ac:dyDescent="0.25">
      <c r="B1881" s="16"/>
      <c r="D1881" s="17"/>
      <c r="E1881" s="17"/>
      <c r="F1881" s="17"/>
      <c r="G1881" s="17"/>
      <c r="H1881" s="17"/>
      <c r="I1881" s="17"/>
      <c r="J1881" s="17"/>
      <c r="K1881" s="17"/>
      <c r="L1881" s="17"/>
      <c r="M1881" s="17"/>
      <c r="N1881" s="17"/>
      <c r="O1881" s="19"/>
      <c r="P1881" s="629">
        <f>+H1862</f>
        <v>10.02</v>
      </c>
      <c r="Q1881" s="17"/>
      <c r="R1881" s="412"/>
      <c r="S1881" s="626"/>
      <c r="T1881" s="20"/>
      <c r="U1881" s="20"/>
      <c r="V1881" s="20"/>
      <c r="W1881" s="14" t="str">
        <f t="shared" si="596"/>
        <v/>
      </c>
      <c r="X1881" s="14" t="str">
        <f t="shared" si="597"/>
        <v/>
      </c>
      <c r="Y1881" s="14" t="str">
        <f t="shared" si="598"/>
        <v/>
      </c>
      <c r="Z1881" s="14" t="str">
        <f t="shared" si="599"/>
        <v/>
      </c>
      <c r="AA1881" s="15" t="str">
        <f t="shared" si="590"/>
        <v/>
      </c>
    </row>
    <row r="1882" spans="2:27" ht="18" hidden="1" x14ac:dyDescent="0.25">
      <c r="B1882" s="16"/>
      <c r="C1882" s="17"/>
      <c r="D1882" s="17"/>
      <c r="E1882" s="17"/>
      <c r="F1882" s="17"/>
      <c r="G1882" s="17"/>
      <c r="H1882" s="17"/>
      <c r="I1882" s="17"/>
      <c r="J1882" s="17"/>
      <c r="K1882" s="17"/>
      <c r="L1882" s="17"/>
      <c r="M1882" s="17"/>
      <c r="N1882" s="17"/>
      <c r="O1882" s="19"/>
      <c r="P1882" s="629">
        <f>+H1862</f>
        <v>10.02</v>
      </c>
      <c r="Q1882" s="17"/>
      <c r="R1882" s="412"/>
      <c r="S1882" s="626"/>
      <c r="T1882" s="20"/>
      <c r="U1882" s="20"/>
      <c r="V1882" s="430"/>
      <c r="W1882" s="14" t="str">
        <f t="shared" si="596"/>
        <v/>
      </c>
      <c r="X1882" s="14" t="str">
        <f t="shared" si="597"/>
        <v/>
      </c>
      <c r="Y1882" s="14" t="str">
        <f t="shared" si="598"/>
        <v/>
      </c>
      <c r="Z1882" s="14" t="str">
        <f t="shared" si="599"/>
        <v/>
      </c>
      <c r="AA1882" s="15" t="str">
        <f t="shared" si="590"/>
        <v/>
      </c>
    </row>
    <row r="1883" spans="2:27" ht="18" hidden="1" x14ac:dyDescent="0.25">
      <c r="B1883" s="16"/>
      <c r="C1883" s="17"/>
      <c r="D1883" s="17"/>
      <c r="E1883" s="17"/>
      <c r="F1883" s="17"/>
      <c r="G1883" s="17"/>
      <c r="H1883" s="17"/>
      <c r="I1883" s="17"/>
      <c r="J1883" s="17"/>
      <c r="K1883" s="17"/>
      <c r="L1883" s="17"/>
      <c r="M1883" s="17"/>
      <c r="N1883" s="17"/>
      <c r="O1883" s="19"/>
      <c r="P1883" s="629">
        <f>+H1862</f>
        <v>10.02</v>
      </c>
      <c r="Q1883" s="17"/>
      <c r="R1883" s="412"/>
      <c r="S1883" s="626"/>
      <c r="T1883" s="20"/>
      <c r="U1883" s="20"/>
      <c r="V1883" s="430"/>
      <c r="W1883" s="14" t="str">
        <f t="shared" si="596"/>
        <v/>
      </c>
      <c r="X1883" s="14" t="str">
        <f t="shared" si="597"/>
        <v/>
      </c>
      <c r="Y1883" s="14" t="str">
        <f t="shared" si="598"/>
        <v/>
      </c>
      <c r="Z1883" s="14" t="str">
        <f t="shared" si="599"/>
        <v/>
      </c>
      <c r="AA1883" s="15" t="str">
        <f t="shared" si="590"/>
        <v/>
      </c>
    </row>
    <row r="1884" spans="2:27" ht="18" hidden="1" x14ac:dyDescent="0.25">
      <c r="B1884" s="16"/>
      <c r="C1884" s="17"/>
      <c r="D1884" s="17"/>
      <c r="E1884" s="17"/>
      <c r="F1884" s="17"/>
      <c r="G1884" s="17"/>
      <c r="H1884" s="17"/>
      <c r="I1884" s="17"/>
      <c r="J1884" s="17"/>
      <c r="K1884" s="17"/>
      <c r="L1884" s="17"/>
      <c r="M1884" s="17"/>
      <c r="N1884" s="17"/>
      <c r="O1884" s="19"/>
      <c r="P1884" s="629">
        <f>+H1862</f>
        <v>10.02</v>
      </c>
      <c r="Q1884" s="17"/>
      <c r="R1884" s="21"/>
      <c r="S1884" s="626"/>
      <c r="T1884" s="20"/>
      <c r="U1884" s="20"/>
      <c r="V1884" s="430"/>
      <c r="W1884" s="14" t="str">
        <f t="shared" si="596"/>
        <v/>
      </c>
      <c r="X1884" s="14" t="str">
        <f t="shared" si="597"/>
        <v/>
      </c>
      <c r="Y1884" s="14" t="str">
        <f t="shared" si="598"/>
        <v/>
      </c>
      <c r="Z1884" s="14" t="str">
        <f t="shared" si="599"/>
        <v/>
      </c>
      <c r="AA1884" s="15" t="str">
        <f t="shared" si="590"/>
        <v/>
      </c>
    </row>
    <row r="1885" spans="2:27" ht="18" hidden="1" x14ac:dyDescent="0.25">
      <c r="B1885" s="16"/>
      <c r="C1885" s="17"/>
      <c r="D1885" s="17"/>
      <c r="E1885" s="17"/>
      <c r="F1885" s="17"/>
      <c r="G1885" s="17"/>
      <c r="H1885" s="17"/>
      <c r="I1885" s="17"/>
      <c r="J1885" s="17"/>
      <c r="K1885" s="17"/>
      <c r="L1885" s="17"/>
      <c r="M1885" s="17"/>
      <c r="N1885" s="17"/>
      <c r="O1885" s="19"/>
      <c r="P1885" s="629">
        <f>+H1862</f>
        <v>10.02</v>
      </c>
      <c r="Q1885" s="17"/>
      <c r="R1885" s="26"/>
      <c r="S1885" s="626"/>
      <c r="T1885" s="20"/>
      <c r="U1885" s="20"/>
      <c r="V1885" s="430"/>
      <c r="W1885" s="14" t="str">
        <f t="shared" si="596"/>
        <v/>
      </c>
      <c r="X1885" s="14" t="str">
        <f t="shared" si="597"/>
        <v/>
      </c>
      <c r="Y1885" s="14" t="str">
        <f t="shared" si="598"/>
        <v/>
      </c>
      <c r="Z1885" s="14" t="str">
        <f t="shared" si="599"/>
        <v/>
      </c>
      <c r="AA1885" s="15" t="str">
        <f t="shared" si="590"/>
        <v/>
      </c>
    </row>
    <row r="1886" spans="2:27" ht="18" hidden="1" x14ac:dyDescent="0.25">
      <c r="B1886" s="16"/>
      <c r="C1886" s="17"/>
      <c r="D1886" s="17"/>
      <c r="E1886" s="17"/>
      <c r="F1886" s="17"/>
      <c r="G1886" s="17"/>
      <c r="H1886" s="17"/>
      <c r="I1886" s="17"/>
      <c r="J1886" s="17"/>
      <c r="K1886" s="17"/>
      <c r="L1886" s="17"/>
      <c r="M1886" s="17"/>
      <c r="N1886" s="17"/>
      <c r="O1886" s="19"/>
      <c r="P1886" s="629">
        <f>+H1862</f>
        <v>10.02</v>
      </c>
      <c r="Q1886" s="17"/>
      <c r="R1886" s="26"/>
      <c r="S1886" s="626"/>
      <c r="T1886" s="20"/>
      <c r="U1886" s="20"/>
      <c r="V1886" s="430"/>
      <c r="W1886" s="14" t="str">
        <f t="shared" si="596"/>
        <v/>
      </c>
      <c r="X1886" s="14" t="str">
        <f t="shared" si="597"/>
        <v/>
      </c>
      <c r="Y1886" s="14" t="str">
        <f t="shared" si="598"/>
        <v/>
      </c>
      <c r="Z1886" s="14" t="str">
        <f t="shared" si="599"/>
        <v/>
      </c>
      <c r="AA1886" s="15" t="str">
        <f t="shared" si="590"/>
        <v/>
      </c>
    </row>
    <row r="1887" spans="2:27" ht="18.75" hidden="1" thickBot="1" x14ac:dyDescent="0.3">
      <c r="B1887" s="27"/>
      <c r="C1887" s="28"/>
      <c r="D1887" s="29"/>
      <c r="E1887" s="28"/>
      <c r="F1887" s="29"/>
      <c r="G1887" s="29"/>
      <c r="H1887" s="29"/>
      <c r="I1887" s="29"/>
      <c r="J1887" s="29"/>
      <c r="K1887" s="29"/>
      <c r="L1887" s="29"/>
      <c r="M1887" s="29"/>
      <c r="N1887" s="29"/>
      <c r="O1887" s="30"/>
      <c r="P1887" s="629">
        <f>+H1862</f>
        <v>10.02</v>
      </c>
      <c r="Q1887" s="17"/>
      <c r="R1887" s="630"/>
      <c r="S1887" s="636"/>
      <c r="T1887" s="33"/>
      <c r="U1887" s="33"/>
      <c r="V1887" s="631"/>
      <c r="W1887" s="34" t="str">
        <f t="shared" si="596"/>
        <v/>
      </c>
      <c r="X1887" s="34" t="str">
        <f t="shared" si="597"/>
        <v/>
      </c>
      <c r="Y1887" s="14" t="str">
        <f t="shared" si="598"/>
        <v/>
      </c>
      <c r="Z1887" s="14" t="str">
        <f t="shared" si="599"/>
        <v/>
      </c>
      <c r="AA1887" s="15" t="str">
        <f t="shared" si="590"/>
        <v/>
      </c>
    </row>
    <row r="1888" spans="2:27" ht="18.75" hidden="1" thickBot="1" x14ac:dyDescent="0.3">
      <c r="B1888" s="786"/>
      <c r="C1888" s="787"/>
      <c r="D1888" s="787"/>
      <c r="E1888" s="787"/>
      <c r="F1888" s="787"/>
      <c r="G1888" s="787"/>
      <c r="H1888" s="787"/>
      <c r="I1888" s="787"/>
      <c r="J1888" s="787"/>
      <c r="K1888" s="787"/>
      <c r="L1888" s="787"/>
      <c r="M1888" s="787"/>
      <c r="N1888" s="787"/>
      <c r="O1888" s="787"/>
      <c r="P1888" s="428"/>
      <c r="Q1888" s="629">
        <f>+H1862</f>
        <v>10.02</v>
      </c>
      <c r="R1888" s="788" t="s">
        <v>58</v>
      </c>
      <c r="S1888" s="1023"/>
      <c r="T1888" s="787"/>
      <c r="U1888" s="789" t="s">
        <v>53</v>
      </c>
      <c r="V1888" s="790"/>
      <c r="W1888" s="790"/>
      <c r="X1888" s="791"/>
      <c r="Y1888" s="36"/>
      <c r="Z1888" s="37"/>
      <c r="AA1888" s="38">
        <f>SUM(Z1865:Z1887)</f>
        <v>0</v>
      </c>
    </row>
    <row r="1889" spans="2:27" ht="17.25" hidden="1" thickBot="1" x14ac:dyDescent="0.3">
      <c r="B1889" s="792" t="s">
        <v>59</v>
      </c>
      <c r="C1889" s="793"/>
      <c r="D1889" s="793"/>
      <c r="E1889" s="793"/>
      <c r="F1889" s="793"/>
      <c r="G1889" s="793"/>
      <c r="H1889" s="793"/>
      <c r="I1889" s="794"/>
      <c r="J1889" s="792" t="s">
        <v>60</v>
      </c>
      <c r="K1889" s="793"/>
      <c r="L1889" s="793"/>
      <c r="M1889" s="793"/>
      <c r="N1889" s="793"/>
      <c r="O1889" s="793"/>
      <c r="P1889" s="793"/>
      <c r="Q1889" s="793"/>
      <c r="R1889" s="794"/>
      <c r="S1889" s="634"/>
      <c r="T1889" s="39"/>
      <c r="U1889" s="40"/>
      <c r="V1889" s="40"/>
      <c r="W1889" s="40"/>
      <c r="X1889" s="40"/>
      <c r="Y1889" s="40"/>
      <c r="Z1889" s="40"/>
      <c r="AA1889" s="41"/>
    </row>
    <row r="1890" spans="2:27" ht="21" hidden="1" thickBot="1" x14ac:dyDescent="0.3">
      <c r="B1890" s="795"/>
      <c r="C1890" s="787"/>
      <c r="D1890" s="787"/>
      <c r="E1890" s="787"/>
      <c r="F1890" s="787"/>
      <c r="G1890" s="787"/>
      <c r="H1890" s="787"/>
      <c r="I1890" s="796"/>
      <c r="J1890" s="795"/>
      <c r="K1890" s="787"/>
      <c r="L1890" s="787"/>
      <c r="M1890" s="787"/>
      <c r="N1890" s="787"/>
      <c r="O1890" s="787"/>
      <c r="P1890" s="787"/>
      <c r="Q1890" s="787"/>
      <c r="R1890" s="796"/>
      <c r="S1890" s="635"/>
      <c r="T1890" s="797" t="s">
        <v>61</v>
      </c>
      <c r="U1890" s="798"/>
      <c r="V1890" s="798"/>
      <c r="W1890" s="798"/>
      <c r="X1890" s="798"/>
      <c r="Y1890" s="798"/>
      <c r="Z1890" s="799"/>
      <c r="AA1890" s="42">
        <f>AA1888</f>
        <v>0</v>
      </c>
    </row>
    <row r="1891" spans="2:27" hidden="1" x14ac:dyDescent="0.25"/>
    <row r="1892" spans="2:27" ht="15.75" thickBot="1" x14ac:dyDescent="0.3"/>
    <row r="1893" spans="2:27" x14ac:dyDescent="0.25">
      <c r="B1893" s="800" t="e" vm="15">
        <v>#VALUE!</v>
      </c>
      <c r="C1893" s="793"/>
      <c r="D1893" s="793"/>
      <c r="E1893" s="793"/>
      <c r="F1893" s="793"/>
      <c r="G1893" s="803" t="s">
        <v>42</v>
      </c>
      <c r="H1893" s="793"/>
      <c r="I1893" s="793"/>
      <c r="J1893" s="793"/>
      <c r="K1893" s="793"/>
      <c r="L1893" s="793"/>
      <c r="M1893" s="793"/>
      <c r="N1893" s="793"/>
      <c r="O1893" s="793"/>
      <c r="P1893" s="793"/>
      <c r="Q1893" s="793"/>
      <c r="R1893" s="793"/>
      <c r="S1893" s="793"/>
      <c r="T1893" s="793"/>
      <c r="U1893" s="804" t="s">
        <v>1</v>
      </c>
      <c r="V1893" s="805"/>
      <c r="W1893" s="805"/>
      <c r="X1893" s="806"/>
      <c r="Y1893" s="807" t="s">
        <v>43</v>
      </c>
      <c r="Z1893" s="805"/>
      <c r="AA1893" s="808"/>
    </row>
    <row r="1894" spans="2:27" x14ac:dyDescent="0.25">
      <c r="B1894" s="801"/>
      <c r="C1894" s="802"/>
      <c r="D1894" s="802"/>
      <c r="E1894" s="802"/>
      <c r="F1894" s="802"/>
      <c r="G1894" s="801"/>
      <c r="H1894" s="802"/>
      <c r="I1894" s="802"/>
      <c r="J1894" s="802"/>
      <c r="K1894" s="802"/>
      <c r="L1894" s="802"/>
      <c r="M1894" s="802"/>
      <c r="N1894" s="802"/>
      <c r="O1894" s="802"/>
      <c r="P1894" s="802"/>
      <c r="Q1894" s="802"/>
      <c r="R1894" s="802"/>
      <c r="S1894" s="802"/>
      <c r="T1894" s="802"/>
      <c r="U1894" s="809" t="s">
        <v>3</v>
      </c>
      <c r="V1894" s="810"/>
      <c r="W1894" s="810"/>
      <c r="X1894" s="811"/>
      <c r="Y1894" s="812">
        <v>1</v>
      </c>
      <c r="Z1894" s="810"/>
      <c r="AA1894" s="813"/>
    </row>
    <row r="1895" spans="2:27" ht="15.75" thickBot="1" x14ac:dyDescent="0.3">
      <c r="B1895" s="795"/>
      <c r="C1895" s="787"/>
      <c r="D1895" s="787"/>
      <c r="E1895" s="787"/>
      <c r="F1895" s="787"/>
      <c r="G1895" s="795"/>
      <c r="H1895" s="787"/>
      <c r="I1895" s="787"/>
      <c r="J1895" s="787"/>
      <c r="K1895" s="787"/>
      <c r="L1895" s="787"/>
      <c r="M1895" s="787"/>
      <c r="N1895" s="787"/>
      <c r="O1895" s="787"/>
      <c r="P1895" s="787"/>
      <c r="Q1895" s="787"/>
      <c r="R1895" s="787"/>
      <c r="S1895" s="787"/>
      <c r="T1895" s="787"/>
      <c r="U1895" s="814" t="s">
        <v>4</v>
      </c>
      <c r="V1895" s="815"/>
      <c r="W1895" s="815"/>
      <c r="X1895" s="816"/>
      <c r="Y1895" s="817">
        <v>44236</v>
      </c>
      <c r="Z1895" s="818"/>
      <c r="AA1895" s="819"/>
    </row>
    <row r="1896" spans="2:27" ht="15" customHeight="1" x14ac:dyDescent="0.25">
      <c r="B1896" s="820" t="s">
        <v>44</v>
      </c>
      <c r="C1896" s="793"/>
      <c r="D1896" s="793"/>
      <c r="E1896" s="793"/>
      <c r="F1896" s="794"/>
      <c r="G1896"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896" s="822"/>
      <c r="I1896" s="822"/>
      <c r="J1896" s="822"/>
      <c r="K1896" s="822"/>
      <c r="L1896" s="822"/>
      <c r="M1896" s="822"/>
      <c r="N1896" s="822"/>
      <c r="O1896" s="822"/>
      <c r="P1896" s="822"/>
      <c r="Q1896" s="822"/>
      <c r="R1896" s="822"/>
      <c r="S1896" s="822"/>
      <c r="T1896" s="822"/>
      <c r="U1896" s="822"/>
      <c r="V1896" s="822"/>
      <c r="W1896" s="822"/>
      <c r="X1896" s="822"/>
      <c r="Y1896" s="822"/>
      <c r="Z1896" s="822"/>
      <c r="AA1896" s="823"/>
    </row>
    <row r="1897" spans="2:27" ht="15.75" customHeight="1" thickBot="1" x14ac:dyDescent="0.3">
      <c r="B1897" s="795"/>
      <c r="C1897" s="787"/>
      <c r="D1897" s="787"/>
      <c r="E1897" s="787"/>
      <c r="F1897" s="796"/>
      <c r="G1897" s="824"/>
      <c r="H1897" s="825"/>
      <c r="I1897" s="825"/>
      <c r="J1897" s="825"/>
      <c r="K1897" s="825"/>
      <c r="L1897" s="825"/>
      <c r="M1897" s="825"/>
      <c r="N1897" s="825"/>
      <c r="O1897" s="825"/>
      <c r="P1897" s="825"/>
      <c r="Q1897" s="825"/>
      <c r="R1897" s="825"/>
      <c r="S1897" s="825"/>
      <c r="T1897" s="825"/>
      <c r="U1897" s="825"/>
      <c r="V1897" s="825"/>
      <c r="W1897" s="825"/>
      <c r="X1897" s="825"/>
      <c r="Y1897" s="825"/>
      <c r="Z1897" s="825"/>
      <c r="AA1897" s="826"/>
    </row>
    <row r="1898" spans="2:27" ht="18.75" thickBot="1" x14ac:dyDescent="0.3">
      <c r="B1898" s="827" t="s">
        <v>46</v>
      </c>
      <c r="C1898" s="798"/>
      <c r="D1898" s="798"/>
      <c r="E1898" s="798"/>
      <c r="F1898" s="798"/>
      <c r="G1898" s="798"/>
      <c r="H1898" s="822" t="s">
        <v>47</v>
      </c>
      <c r="I1898" s="793"/>
      <c r="J1898" s="828"/>
      <c r="K1898" s="798"/>
      <c r="L1898" s="798"/>
      <c r="M1898" s="798"/>
      <c r="N1898" s="798"/>
      <c r="O1898" s="798"/>
      <c r="P1898" s="622"/>
      <c r="Q1898" s="622"/>
      <c r="R1898" s="828" t="s">
        <v>48</v>
      </c>
      <c r="S1898" s="828"/>
      <c r="T1898" s="798"/>
      <c r="U1898" s="798"/>
      <c r="V1898" s="798"/>
      <c r="W1898" s="798"/>
      <c r="X1898" s="798"/>
      <c r="Y1898" s="798"/>
      <c r="Z1898" s="798"/>
      <c r="AA1898" s="799"/>
    </row>
    <row r="1899" spans="2:27" ht="35.25" customHeight="1" thickBot="1" x14ac:dyDescent="0.3">
      <c r="B1899" s="829">
        <f>PRESUPUESTO!$B$70</f>
        <v>10</v>
      </c>
      <c r="C1899" s="793"/>
      <c r="D1899" s="793"/>
      <c r="E1899" s="793"/>
      <c r="F1899" s="793"/>
      <c r="G1899" s="793"/>
      <c r="H1899" s="830">
        <f>PRESUPUESTO!B73</f>
        <v>10.029999999999999</v>
      </c>
      <c r="I1899" s="831"/>
      <c r="J1899" s="832" t="str">
        <f>PRESUPUESTO!$F$70</f>
        <v>MUROS Y DIVISIONES</v>
      </c>
      <c r="K1899" s="798"/>
      <c r="L1899" s="798"/>
      <c r="M1899" s="798"/>
      <c r="N1899" s="798"/>
      <c r="O1899" s="799"/>
      <c r="P1899" s="621"/>
      <c r="Q1899" s="621"/>
      <c r="R1899" s="833" t="str">
        <f>PRESUPUESTO!F73</f>
        <v>Pañete sobre muros interior y exterior,  impermeabilizado con sika mortero 101 o similar en muros de cerramientos</v>
      </c>
      <c r="S1899" s="1020"/>
      <c r="T1899" s="793"/>
      <c r="U1899" s="793"/>
      <c r="V1899" s="793"/>
      <c r="W1899" s="793"/>
      <c r="X1899" s="793"/>
      <c r="Y1899" s="793"/>
      <c r="Z1899" s="793"/>
      <c r="AA1899" s="794"/>
    </row>
    <row r="1900" spans="2:27" ht="18.600000000000001" customHeight="1" thickBot="1" x14ac:dyDescent="0.3">
      <c r="B1900" s="821" t="s">
        <v>49</v>
      </c>
      <c r="C1900" s="834"/>
      <c r="D1900" s="834"/>
      <c r="E1900" s="834"/>
      <c r="F1900" s="834"/>
      <c r="G1900" s="834"/>
      <c r="H1900" s="835"/>
      <c r="I1900" s="835"/>
      <c r="J1900" s="834"/>
      <c r="K1900" s="834"/>
      <c r="L1900" s="834"/>
      <c r="M1900" s="834"/>
      <c r="N1900" s="834"/>
      <c r="O1900" s="834"/>
      <c r="P1900" s="623"/>
      <c r="Q1900" s="623"/>
      <c r="R1900" s="837" t="s">
        <v>50</v>
      </c>
      <c r="S1900" s="1030" t="s">
        <v>532</v>
      </c>
      <c r="T1900" s="839" t="s">
        <v>51</v>
      </c>
      <c r="U1900" s="840"/>
      <c r="V1900" s="841"/>
      <c r="W1900" s="842" t="s">
        <v>20</v>
      </c>
      <c r="X1900" s="844" t="s">
        <v>52</v>
      </c>
      <c r="Y1900" s="846" t="s">
        <v>53</v>
      </c>
      <c r="Z1900" s="847"/>
      <c r="AA1900" s="848"/>
    </row>
    <row r="1901" spans="2:27" ht="26.25" thickBot="1" x14ac:dyDescent="0.3">
      <c r="B1901" s="836"/>
      <c r="C1901" s="835"/>
      <c r="D1901" s="835"/>
      <c r="E1901" s="835"/>
      <c r="F1901" s="835"/>
      <c r="G1901" s="835"/>
      <c r="H1901" s="835"/>
      <c r="I1901" s="835"/>
      <c r="J1901" s="835"/>
      <c r="K1901" s="835"/>
      <c r="L1901" s="835"/>
      <c r="M1901" s="835"/>
      <c r="N1901" s="835"/>
      <c r="O1901" s="835"/>
      <c r="P1901" s="623"/>
      <c r="Q1901" s="623"/>
      <c r="R1901" s="838"/>
      <c r="S1901" s="1031"/>
      <c r="T1901" s="4" t="s">
        <v>54</v>
      </c>
      <c r="U1901" s="5" t="s">
        <v>55</v>
      </c>
      <c r="V1901" s="6" t="s">
        <v>56</v>
      </c>
      <c r="W1901" s="843"/>
      <c r="X1901" s="845"/>
      <c r="Y1901" s="7" t="s">
        <v>57</v>
      </c>
      <c r="Z1901" s="8" t="s">
        <v>21</v>
      </c>
      <c r="AA1901" s="9" t="s">
        <v>22</v>
      </c>
    </row>
    <row r="1902" spans="2:27" ht="18" customHeight="1" x14ac:dyDescent="0.25">
      <c r="B1902" s="10"/>
      <c r="C1902" s="1017" t="e" vm="48">
        <v>#VALUE!</v>
      </c>
      <c r="D1902" s="1017"/>
      <c r="E1902" s="1017"/>
      <c r="F1902" s="1017"/>
      <c r="G1902" s="1017"/>
      <c r="H1902" s="1017"/>
      <c r="I1902" s="1017" t="e" vm="49">
        <v>#VALUE!</v>
      </c>
      <c r="J1902" s="1017"/>
      <c r="K1902" s="1017"/>
      <c r="L1902" s="1017"/>
      <c r="M1902" s="1017"/>
      <c r="N1902" s="1017"/>
      <c r="O1902" s="12"/>
      <c r="P1902" s="629">
        <f>+H1899</f>
        <v>10.029999999999999</v>
      </c>
      <c r="Q1902" s="17"/>
      <c r="R1902" s="412" t="s">
        <v>356</v>
      </c>
      <c r="S1902" s="626" t="s">
        <v>537</v>
      </c>
      <c r="T1902" s="20">
        <v>5.6</v>
      </c>
      <c r="U1902" s="20"/>
      <c r="V1902" s="430">
        <v>2.34</v>
      </c>
      <c r="W1902" s="14" t="str">
        <f>IF(COUNT(T1902:V1902)=1,"m",IF(COUNT(T1902:V1902)=2,"m2",IF(COUNT(T1902:V1902)=3,"m3","")))</f>
        <v>m2</v>
      </c>
      <c r="X1902" s="14">
        <f>IF(S1902="","",1)</f>
        <v>1</v>
      </c>
      <c r="Y1902" s="14" t="str">
        <f>IFERROR(IF(COUNT(T1902:V1902)=1,PRODUCT(T1902:V1902)*X1902,""),"")</f>
        <v/>
      </c>
      <c r="Z1902" s="14">
        <f>IFERROR(IF(COUNT(T1902:V1902)=2,PRODUCT(T1902:V1902)*X1902,""),"")</f>
        <v>13.103999999999999</v>
      </c>
      <c r="AA1902" s="15" t="str">
        <f>IFERROR(IF(COUNT(T1902:V1902)=3,PRODUCT(T1902:V1902)*X1902,""),"")</f>
        <v/>
      </c>
    </row>
    <row r="1903" spans="2:27" ht="18" x14ac:dyDescent="0.25">
      <c r="B1903" s="16"/>
      <c r="C1903" s="1018"/>
      <c r="D1903" s="1018"/>
      <c r="E1903" s="1018"/>
      <c r="F1903" s="1018"/>
      <c r="G1903" s="1018"/>
      <c r="H1903" s="1018"/>
      <c r="I1903" s="1018"/>
      <c r="J1903" s="1018"/>
      <c r="K1903" s="1018"/>
      <c r="L1903" s="1018"/>
      <c r="M1903" s="1018"/>
      <c r="N1903" s="1018"/>
      <c r="O1903" s="19"/>
      <c r="P1903" s="629">
        <f>+H1899</f>
        <v>10.029999999999999</v>
      </c>
      <c r="Q1903" s="17"/>
      <c r="R1903" s="412"/>
      <c r="S1903" s="625"/>
      <c r="T1903" s="20"/>
      <c r="U1903" s="20"/>
      <c r="V1903" s="430"/>
      <c r="W1903" s="14" t="str">
        <f t="shared" ref="W1903:W1905" si="600">IF(COUNT(T1903:V1903)=1,"m",IF(COUNT(T1903:V1903)=2,"m2",IF(COUNT(T1903:V1903)=3,"m3","")))</f>
        <v/>
      </c>
      <c r="X1903" s="14" t="str">
        <f t="shared" ref="X1903:X1905" si="601">IF(S1903="","",1)</f>
        <v/>
      </c>
      <c r="Y1903" s="14" t="str">
        <f t="shared" ref="Y1903:Y1905" si="602">IFERROR(IF(COUNT(T1903:V1903)=1,PRODUCT(T1903:V1903)*X1903,""),"")</f>
        <v/>
      </c>
      <c r="Z1903" s="14" t="str">
        <f t="shared" ref="Z1903:Z1905" si="603">IFERROR(IF(COUNT(T1903:V1903)=2,PRODUCT(T1903:V1903)*X1903,""),"")</f>
        <v/>
      </c>
      <c r="AA1903" s="15" t="str">
        <f t="shared" ref="AA1903:AA1924" si="604">IFERROR(IF(COUNT(T1903:V1903)=3,PRODUCT(T1903:V1903)*X1903,""),"")</f>
        <v/>
      </c>
    </row>
    <row r="1904" spans="2:27" ht="18" x14ac:dyDescent="0.25">
      <c r="B1904" s="16"/>
      <c r="C1904" s="1018"/>
      <c r="D1904" s="1018"/>
      <c r="E1904" s="1018"/>
      <c r="F1904" s="1018"/>
      <c r="G1904" s="1018"/>
      <c r="H1904" s="1018"/>
      <c r="I1904" s="1018"/>
      <c r="J1904" s="1018"/>
      <c r="K1904" s="1018"/>
      <c r="L1904" s="1018"/>
      <c r="M1904" s="1018"/>
      <c r="N1904" s="1018"/>
      <c r="O1904" s="19"/>
      <c r="P1904" s="629">
        <f>+H1899</f>
        <v>10.029999999999999</v>
      </c>
      <c r="Q1904" s="17"/>
      <c r="R1904" s="412"/>
      <c r="S1904" s="625"/>
      <c r="T1904" s="20"/>
      <c r="U1904" s="20"/>
      <c r="V1904" s="430"/>
      <c r="W1904" s="14" t="str">
        <f t="shared" si="600"/>
        <v/>
      </c>
      <c r="X1904" s="14" t="str">
        <f t="shared" si="601"/>
        <v/>
      </c>
      <c r="Y1904" s="14" t="str">
        <f t="shared" si="602"/>
        <v/>
      </c>
      <c r="Z1904" s="14" t="str">
        <f t="shared" si="603"/>
        <v/>
      </c>
      <c r="AA1904" s="15" t="str">
        <f t="shared" si="604"/>
        <v/>
      </c>
    </row>
    <row r="1905" spans="2:27" ht="18" x14ac:dyDescent="0.25">
      <c r="B1905" s="16"/>
      <c r="C1905" s="1018"/>
      <c r="D1905" s="1018"/>
      <c r="E1905" s="1018"/>
      <c r="F1905" s="1018"/>
      <c r="G1905" s="1018"/>
      <c r="H1905" s="1018"/>
      <c r="I1905" s="1018"/>
      <c r="J1905" s="1018"/>
      <c r="K1905" s="1018"/>
      <c r="L1905" s="1018"/>
      <c r="M1905" s="1018"/>
      <c r="N1905" s="1018"/>
      <c r="O1905" s="19"/>
      <c r="P1905" s="629">
        <f>+H1899</f>
        <v>10.029999999999999</v>
      </c>
      <c r="Q1905" s="17"/>
      <c r="R1905" s="412"/>
      <c r="S1905" s="626"/>
      <c r="T1905" s="20"/>
      <c r="U1905" s="20"/>
      <c r="V1905" s="430"/>
      <c r="W1905" s="14" t="str">
        <f t="shared" si="600"/>
        <v/>
      </c>
      <c r="X1905" s="14" t="str">
        <f t="shared" si="601"/>
        <v/>
      </c>
      <c r="Y1905" s="14" t="str">
        <f t="shared" si="602"/>
        <v/>
      </c>
      <c r="Z1905" s="14" t="str">
        <f t="shared" si="603"/>
        <v/>
      </c>
      <c r="AA1905" s="15" t="str">
        <f t="shared" si="604"/>
        <v/>
      </c>
    </row>
    <row r="1906" spans="2:27" ht="18" x14ac:dyDescent="0.25">
      <c r="B1906" s="16"/>
      <c r="C1906" s="1018"/>
      <c r="D1906" s="1018"/>
      <c r="E1906" s="1018"/>
      <c r="F1906" s="1018"/>
      <c r="G1906" s="1018"/>
      <c r="H1906" s="1018"/>
      <c r="I1906" s="1018"/>
      <c r="J1906" s="1018"/>
      <c r="K1906" s="1018"/>
      <c r="L1906" s="1018"/>
      <c r="M1906" s="1018"/>
      <c r="N1906" s="1018"/>
      <c r="O1906" s="19"/>
      <c r="P1906" s="629">
        <f>+H1899</f>
        <v>10.029999999999999</v>
      </c>
      <c r="Q1906" s="17"/>
      <c r="R1906" s="412"/>
      <c r="S1906" s="625"/>
      <c r="T1906" s="20"/>
      <c r="U1906" s="20"/>
      <c r="V1906" s="430"/>
      <c r="W1906" s="14"/>
      <c r="X1906" s="14"/>
      <c r="Y1906" s="14"/>
      <c r="Z1906" s="14"/>
      <c r="AA1906" s="15" t="str">
        <f t="shared" si="604"/>
        <v/>
      </c>
    </row>
    <row r="1907" spans="2:27" ht="18" x14ac:dyDescent="0.25">
      <c r="B1907" s="22"/>
      <c r="C1907" s="1018"/>
      <c r="D1907" s="1018"/>
      <c r="E1907" s="1018"/>
      <c r="F1907" s="1018"/>
      <c r="G1907" s="1018"/>
      <c r="H1907" s="1018"/>
      <c r="I1907" s="1018"/>
      <c r="J1907" s="1018"/>
      <c r="K1907" s="1018"/>
      <c r="L1907" s="1018"/>
      <c r="M1907" s="1018"/>
      <c r="N1907" s="1018"/>
      <c r="O1907" s="19"/>
      <c r="P1907" s="629">
        <f>+H1899</f>
        <v>10.029999999999999</v>
      </c>
      <c r="Q1907" s="17"/>
      <c r="R1907" s="412" t="s">
        <v>361</v>
      </c>
      <c r="S1907" s="625"/>
      <c r="T1907" s="20"/>
      <c r="U1907" s="20"/>
      <c r="V1907" s="430"/>
      <c r="W1907" s="14" t="str">
        <f t="shared" ref="W1907:W1908" si="605">IF(COUNT(T1907:V1907)=1,"m",IF(COUNT(T1907:V1907)=2,"m2",IF(COUNT(T1907:V1907)=3,"m3","")))</f>
        <v/>
      </c>
      <c r="X1907" s="14" t="str">
        <f t="shared" ref="X1907:X1913" si="606">IF(S1907="","",1)</f>
        <v/>
      </c>
      <c r="Y1907" s="14" t="str">
        <f t="shared" ref="Y1907:Y1913" si="607">IFERROR(IF(COUNT(T1907:V1907)=1,PRODUCT(T1907:V1907)*X1907,""),"")</f>
        <v/>
      </c>
      <c r="Z1907" s="14" t="str">
        <f t="shared" ref="Z1907:Z1913" si="608">IFERROR(IF(COUNT(T1907:V1907)=2,PRODUCT(T1907:V1907)*X1907,""),"")</f>
        <v/>
      </c>
      <c r="AA1907" s="15" t="str">
        <f t="shared" si="604"/>
        <v/>
      </c>
    </row>
    <row r="1908" spans="2:27" ht="18" x14ac:dyDescent="0.25">
      <c r="B1908" s="16"/>
      <c r="C1908" s="1018"/>
      <c r="D1908" s="1018"/>
      <c r="E1908" s="1018"/>
      <c r="F1908" s="1018"/>
      <c r="G1908" s="1018"/>
      <c r="H1908" s="1018"/>
      <c r="I1908" s="1018"/>
      <c r="J1908" s="1018"/>
      <c r="K1908" s="1018"/>
      <c r="L1908" s="1018"/>
      <c r="M1908" s="1018"/>
      <c r="N1908" s="1018"/>
      <c r="O1908" s="19"/>
      <c r="P1908" s="629">
        <f>+H1899</f>
        <v>10.029999999999999</v>
      </c>
      <c r="Q1908" s="17"/>
      <c r="R1908" s="412"/>
      <c r="S1908" s="641"/>
      <c r="T1908" s="20"/>
      <c r="U1908" s="20"/>
      <c r="V1908" s="20"/>
      <c r="W1908" s="14" t="str">
        <f t="shared" si="605"/>
        <v/>
      </c>
      <c r="X1908" s="14" t="str">
        <f t="shared" si="606"/>
        <v/>
      </c>
      <c r="Y1908" s="14" t="str">
        <f t="shared" si="607"/>
        <v/>
      </c>
      <c r="Z1908" s="14" t="str">
        <f t="shared" si="608"/>
        <v/>
      </c>
      <c r="AA1908" s="15" t="str">
        <f t="shared" si="604"/>
        <v/>
      </c>
    </row>
    <row r="1909" spans="2:27" ht="18" x14ac:dyDescent="0.25">
      <c r="B1909" s="16"/>
      <c r="C1909" s="1018"/>
      <c r="D1909" s="1018"/>
      <c r="E1909" s="1018"/>
      <c r="F1909" s="1018"/>
      <c r="G1909" s="1018"/>
      <c r="H1909" s="1018"/>
      <c r="I1909" s="1018"/>
      <c r="J1909" s="1018"/>
      <c r="K1909" s="1018"/>
      <c r="L1909" s="1018"/>
      <c r="M1909" s="1018"/>
      <c r="N1909" s="1018"/>
      <c r="O1909" s="19"/>
      <c r="P1909" s="629">
        <f>+H1899</f>
        <v>10.029999999999999</v>
      </c>
      <c r="Q1909" s="17"/>
      <c r="R1909" s="412"/>
      <c r="S1909" s="625"/>
      <c r="T1909" s="20"/>
      <c r="U1909" s="20"/>
      <c r="V1909" s="430"/>
      <c r="W1909" s="14"/>
      <c r="X1909" s="14" t="str">
        <f t="shared" si="606"/>
        <v/>
      </c>
      <c r="Y1909" s="14" t="str">
        <f t="shared" si="607"/>
        <v/>
      </c>
      <c r="Z1909" s="14" t="str">
        <f t="shared" si="608"/>
        <v/>
      </c>
      <c r="AA1909" s="15" t="str">
        <f t="shared" si="604"/>
        <v/>
      </c>
    </row>
    <row r="1910" spans="2:27" ht="18" x14ac:dyDescent="0.25">
      <c r="B1910" s="16"/>
      <c r="C1910" s="1018"/>
      <c r="D1910" s="1018"/>
      <c r="E1910" s="1018"/>
      <c r="F1910" s="1018"/>
      <c r="G1910" s="1018"/>
      <c r="H1910" s="1018"/>
      <c r="I1910" s="1018"/>
      <c r="J1910" s="1018"/>
      <c r="K1910" s="1018"/>
      <c r="L1910" s="1018"/>
      <c r="M1910" s="1018"/>
      <c r="N1910" s="1018"/>
      <c r="O1910" s="19"/>
      <c r="P1910" s="629">
        <f>+H1899</f>
        <v>10.029999999999999</v>
      </c>
      <c r="Q1910" s="17"/>
      <c r="R1910" s="412"/>
      <c r="S1910" s="625"/>
      <c r="T1910" s="20"/>
      <c r="U1910" s="20"/>
      <c r="V1910" s="430"/>
      <c r="W1910" s="14"/>
      <c r="X1910" s="14" t="str">
        <f t="shared" si="606"/>
        <v/>
      </c>
      <c r="Y1910" s="14" t="str">
        <f t="shared" si="607"/>
        <v/>
      </c>
      <c r="Z1910" s="14" t="str">
        <f t="shared" si="608"/>
        <v/>
      </c>
      <c r="AA1910" s="15" t="str">
        <f t="shared" si="604"/>
        <v/>
      </c>
    </row>
    <row r="1911" spans="2:27" ht="18" x14ac:dyDescent="0.25">
      <c r="B1911" s="16"/>
      <c r="C1911" s="1018"/>
      <c r="D1911" s="1018"/>
      <c r="E1911" s="1018"/>
      <c r="F1911" s="1018"/>
      <c r="G1911" s="1018"/>
      <c r="H1911" s="1018"/>
      <c r="I1911" s="1018"/>
      <c r="J1911" s="1018"/>
      <c r="K1911" s="1018"/>
      <c r="L1911" s="1018"/>
      <c r="M1911" s="1018"/>
      <c r="N1911" s="1018"/>
      <c r="O1911" s="19"/>
      <c r="P1911" s="629">
        <f>+H1899</f>
        <v>10.029999999999999</v>
      </c>
      <c r="Q1911" s="17"/>
      <c r="R1911" s="412"/>
      <c r="S1911" s="625"/>
      <c r="T1911" s="20"/>
      <c r="U1911" s="20"/>
      <c r="V1911" s="430"/>
      <c r="W1911" s="14"/>
      <c r="X1911" s="14" t="str">
        <f t="shared" si="606"/>
        <v/>
      </c>
      <c r="Y1911" s="14" t="str">
        <f t="shared" si="607"/>
        <v/>
      </c>
      <c r="Z1911" s="14" t="str">
        <f t="shared" si="608"/>
        <v/>
      </c>
      <c r="AA1911" s="15" t="str">
        <f t="shared" si="604"/>
        <v/>
      </c>
    </row>
    <row r="1912" spans="2:27" ht="18" x14ac:dyDescent="0.25">
      <c r="B1912" s="16"/>
      <c r="C1912" s="1018"/>
      <c r="D1912" s="1018"/>
      <c r="E1912" s="1018"/>
      <c r="F1912" s="1018"/>
      <c r="G1912" s="1018"/>
      <c r="H1912" s="1018"/>
      <c r="I1912" s="1018"/>
      <c r="J1912" s="1018"/>
      <c r="K1912" s="1018"/>
      <c r="L1912" s="1018"/>
      <c r="M1912" s="1018"/>
      <c r="N1912" s="1018"/>
      <c r="O1912" s="19"/>
      <c r="P1912" s="629">
        <f>+H1899</f>
        <v>10.029999999999999</v>
      </c>
      <c r="Q1912" s="17"/>
      <c r="R1912" s="412"/>
      <c r="S1912" s="625"/>
      <c r="T1912" s="20"/>
      <c r="U1912" s="20"/>
      <c r="V1912" s="430"/>
      <c r="W1912" s="14"/>
      <c r="X1912" s="14" t="str">
        <f t="shared" si="606"/>
        <v/>
      </c>
      <c r="Y1912" s="14" t="str">
        <f t="shared" si="607"/>
        <v/>
      </c>
      <c r="Z1912" s="14" t="str">
        <f t="shared" si="608"/>
        <v/>
      </c>
      <c r="AA1912" s="15" t="str">
        <f t="shared" si="604"/>
        <v/>
      </c>
    </row>
    <row r="1913" spans="2:27" ht="18" x14ac:dyDescent="0.25">
      <c r="B1913" s="16"/>
      <c r="C1913" s="1018"/>
      <c r="D1913" s="1018"/>
      <c r="E1913" s="1018"/>
      <c r="F1913" s="1018"/>
      <c r="G1913" s="1018"/>
      <c r="H1913" s="1018"/>
      <c r="I1913" s="1018"/>
      <c r="J1913" s="1018"/>
      <c r="K1913" s="1018"/>
      <c r="L1913" s="1018"/>
      <c r="M1913" s="1018"/>
      <c r="N1913" s="1018"/>
      <c r="O1913" s="19"/>
      <c r="P1913" s="629">
        <f>+H1899</f>
        <v>10.029999999999999</v>
      </c>
      <c r="Q1913" s="17"/>
      <c r="R1913" s="412"/>
      <c r="S1913" s="625"/>
      <c r="T1913" s="20"/>
      <c r="U1913" s="20"/>
      <c r="V1913" s="430"/>
      <c r="W1913" s="14" t="str">
        <f t="shared" ref="W1913" si="609">IF(COUNT(T1913:V1913)=1,"m",IF(COUNT(T1913:V1913)=2,"m2",IF(COUNT(T1913:V1913)=3,"m3","")))</f>
        <v/>
      </c>
      <c r="X1913" s="14" t="str">
        <f t="shared" si="606"/>
        <v/>
      </c>
      <c r="Y1913" s="14" t="str">
        <f t="shared" si="607"/>
        <v/>
      </c>
      <c r="Z1913" s="14" t="str">
        <f t="shared" si="608"/>
        <v/>
      </c>
      <c r="AA1913" s="15" t="str">
        <f t="shared" si="604"/>
        <v/>
      </c>
    </row>
    <row r="1914" spans="2:27" ht="18" x14ac:dyDescent="0.25">
      <c r="B1914" s="16"/>
      <c r="C1914" s="1018"/>
      <c r="D1914" s="1018"/>
      <c r="E1914" s="1018"/>
      <c r="F1914" s="1018"/>
      <c r="G1914" s="1018"/>
      <c r="H1914" s="1018"/>
      <c r="I1914" s="1018"/>
      <c r="J1914" s="1018"/>
      <c r="K1914" s="1018"/>
      <c r="L1914" s="1018"/>
      <c r="M1914" s="1018"/>
      <c r="N1914" s="1018"/>
      <c r="O1914" s="19"/>
      <c r="P1914" s="629">
        <f>+H1899</f>
        <v>10.029999999999999</v>
      </c>
      <c r="Q1914" s="17"/>
      <c r="R1914" s="412"/>
      <c r="S1914" s="625"/>
      <c r="T1914" s="20"/>
      <c r="U1914" s="20"/>
      <c r="V1914" s="430"/>
      <c r="W1914" s="14"/>
      <c r="X1914" s="14"/>
      <c r="Y1914" s="14"/>
      <c r="Z1914" s="14"/>
      <c r="AA1914" s="15" t="str">
        <f t="shared" si="604"/>
        <v/>
      </c>
    </row>
    <row r="1915" spans="2:27" ht="36" x14ac:dyDescent="0.25">
      <c r="B1915" s="16"/>
      <c r="C1915" s="1018"/>
      <c r="D1915" s="1018"/>
      <c r="E1915" s="1018"/>
      <c r="F1915" s="1018"/>
      <c r="G1915" s="1018"/>
      <c r="H1915" s="1018"/>
      <c r="I1915" s="1018"/>
      <c r="J1915" s="1018"/>
      <c r="K1915" s="1018"/>
      <c r="L1915" s="1018"/>
      <c r="M1915" s="1018"/>
      <c r="N1915" s="1018"/>
      <c r="O1915" s="19"/>
      <c r="P1915" s="629">
        <f>+H1899</f>
        <v>10.029999999999999</v>
      </c>
      <c r="Q1915" s="17"/>
      <c r="R1915" s="412" t="s">
        <v>362</v>
      </c>
      <c r="S1915" s="626" t="s">
        <v>545</v>
      </c>
      <c r="T1915" s="20">
        <v>5.62</v>
      </c>
      <c r="U1915" s="20"/>
      <c r="V1915" s="20">
        <v>2.2000000000000002</v>
      </c>
      <c r="W1915" s="14" t="str">
        <f t="shared" ref="W1915" si="610">IF(COUNT(T1915:V1915)=1,"m",IF(COUNT(T1915:V1915)=2,"m2",IF(COUNT(T1915:V1915)=3,"m3","")))</f>
        <v>m2</v>
      </c>
      <c r="X1915" s="14">
        <f t="shared" ref="X1915" si="611">IF(S1915="","",1)</f>
        <v>1</v>
      </c>
      <c r="Y1915" s="14" t="str">
        <f t="shared" ref="Y1915:Y1924" si="612">IFERROR(IF(COUNT(T1915:V1915)=1,PRODUCT(T1915:V1915)*X1915,""),"")</f>
        <v/>
      </c>
      <c r="Z1915" s="14">
        <f t="shared" ref="Z1915:Z1924" si="613">IFERROR(IF(COUNT(T1915:V1915)=2,PRODUCT(T1915:V1915)*X1915,""),"")</f>
        <v>12.364000000000001</v>
      </c>
      <c r="AA1915" s="15" t="str">
        <f t="shared" si="604"/>
        <v/>
      </c>
    </row>
    <row r="1916" spans="2:27" ht="18" x14ac:dyDescent="0.25">
      <c r="B1916" s="16"/>
      <c r="C1916" s="1018"/>
      <c r="D1916" s="1018"/>
      <c r="E1916" s="1018"/>
      <c r="F1916" s="1018"/>
      <c r="G1916" s="1018"/>
      <c r="H1916" s="1018"/>
      <c r="I1916" s="1018"/>
      <c r="J1916" s="1018"/>
      <c r="K1916" s="1018"/>
      <c r="L1916" s="1018"/>
      <c r="M1916" s="1018"/>
      <c r="N1916" s="1018"/>
      <c r="O1916" s="19"/>
      <c r="P1916" s="629">
        <f>+H1899</f>
        <v>10.029999999999999</v>
      </c>
      <c r="Q1916" s="17"/>
      <c r="R1916" s="412"/>
      <c r="S1916" s="626"/>
      <c r="T1916" s="20"/>
      <c r="U1916" s="20"/>
      <c r="V1916" s="430"/>
      <c r="W1916" s="14" t="str">
        <f t="shared" ref="W1916:W1924" si="614">IF(COUNT(T1916:V1916)=1,"m",IF(COUNT(T1916:V1916)=2,"m2",IF(COUNT(T1916:V1916)=3,"m3","")))</f>
        <v/>
      </c>
      <c r="X1916" s="14" t="str">
        <f t="shared" ref="X1916:X1924" si="615">IF(S1916="","",1)</f>
        <v/>
      </c>
      <c r="Y1916" s="14" t="str">
        <f t="shared" si="612"/>
        <v/>
      </c>
      <c r="Z1916" s="14" t="str">
        <f t="shared" si="613"/>
        <v/>
      </c>
      <c r="AA1916" s="15" t="str">
        <f t="shared" si="604"/>
        <v/>
      </c>
    </row>
    <row r="1917" spans="2:27" ht="18" x14ac:dyDescent="0.25">
      <c r="B1917" s="16"/>
      <c r="C1917" s="1018"/>
      <c r="D1917" s="1018"/>
      <c r="E1917" s="1018"/>
      <c r="F1917" s="1018"/>
      <c r="G1917" s="1018"/>
      <c r="H1917" s="1018"/>
      <c r="I1917" s="1018"/>
      <c r="J1917" s="1018"/>
      <c r="K1917" s="1018"/>
      <c r="L1917" s="1018"/>
      <c r="M1917" s="1018"/>
      <c r="N1917" s="1018"/>
      <c r="O1917" s="19"/>
      <c r="P1917" s="629">
        <f>+H1899</f>
        <v>10.029999999999999</v>
      </c>
      <c r="Q1917" s="17"/>
      <c r="R1917" s="412"/>
      <c r="S1917" s="626"/>
      <c r="T1917" s="20"/>
      <c r="U1917" s="20"/>
      <c r="V1917" s="430"/>
      <c r="W1917" s="14" t="str">
        <f t="shared" si="614"/>
        <v/>
      </c>
      <c r="X1917" s="14" t="str">
        <f t="shared" si="615"/>
        <v/>
      </c>
      <c r="Y1917" s="14" t="str">
        <f t="shared" si="612"/>
        <v/>
      </c>
      <c r="Z1917" s="14" t="str">
        <f t="shared" si="613"/>
        <v/>
      </c>
      <c r="AA1917" s="15" t="str">
        <f t="shared" si="604"/>
        <v/>
      </c>
    </row>
    <row r="1918" spans="2:27" ht="18" x14ac:dyDescent="0.25">
      <c r="B1918" s="16"/>
      <c r="C1918" s="1018"/>
      <c r="D1918" s="1018"/>
      <c r="E1918" s="1018"/>
      <c r="F1918" s="1018"/>
      <c r="G1918" s="1018"/>
      <c r="H1918" s="1018"/>
      <c r="I1918" s="1018"/>
      <c r="J1918" s="1018"/>
      <c r="K1918" s="1018"/>
      <c r="L1918" s="1018"/>
      <c r="M1918" s="1018"/>
      <c r="N1918" s="1018"/>
      <c r="O1918" s="19"/>
      <c r="P1918" s="629">
        <f>+H1899</f>
        <v>10.029999999999999</v>
      </c>
      <c r="Q1918" s="17"/>
      <c r="R1918" s="412"/>
      <c r="S1918" s="626"/>
      <c r="T1918" s="20"/>
      <c r="U1918" s="20"/>
      <c r="V1918" s="20"/>
      <c r="W1918" s="14" t="str">
        <f t="shared" si="614"/>
        <v/>
      </c>
      <c r="X1918" s="14" t="str">
        <f t="shared" si="615"/>
        <v/>
      </c>
      <c r="Y1918" s="14" t="str">
        <f t="shared" si="612"/>
        <v/>
      </c>
      <c r="Z1918" s="14" t="str">
        <f t="shared" si="613"/>
        <v/>
      </c>
      <c r="AA1918" s="15" t="str">
        <f t="shared" si="604"/>
        <v/>
      </c>
    </row>
    <row r="1919" spans="2:27" ht="18" x14ac:dyDescent="0.25">
      <c r="B1919" s="16"/>
      <c r="C1919" s="1018"/>
      <c r="D1919" s="1018"/>
      <c r="E1919" s="1018"/>
      <c r="F1919" s="1018"/>
      <c r="G1919" s="1018"/>
      <c r="H1919" s="1018"/>
      <c r="I1919" s="1018"/>
      <c r="J1919" s="1018"/>
      <c r="K1919" s="1018"/>
      <c r="L1919" s="1018"/>
      <c r="M1919" s="1018"/>
      <c r="N1919" s="1018"/>
      <c r="O1919" s="19"/>
      <c r="P1919" s="629">
        <f>+H1899</f>
        <v>10.029999999999999</v>
      </c>
      <c r="Q1919" s="17"/>
      <c r="R1919" s="412"/>
      <c r="S1919" s="626"/>
      <c r="T1919" s="20"/>
      <c r="U1919" s="20"/>
      <c r="V1919" s="430"/>
      <c r="W1919" s="14" t="str">
        <f t="shared" si="614"/>
        <v/>
      </c>
      <c r="X1919" s="14" t="str">
        <f t="shared" si="615"/>
        <v/>
      </c>
      <c r="Y1919" s="14" t="str">
        <f t="shared" si="612"/>
        <v/>
      </c>
      <c r="Z1919" s="14" t="str">
        <f t="shared" si="613"/>
        <v/>
      </c>
      <c r="AA1919" s="15" t="str">
        <f t="shared" si="604"/>
        <v/>
      </c>
    </row>
    <row r="1920" spans="2:27" ht="18" x14ac:dyDescent="0.25">
      <c r="B1920" s="16"/>
      <c r="C1920" s="1018"/>
      <c r="D1920" s="1018"/>
      <c r="E1920" s="1018"/>
      <c r="F1920" s="1018"/>
      <c r="G1920" s="1018"/>
      <c r="H1920" s="1018"/>
      <c r="I1920" s="1018"/>
      <c r="J1920" s="1018"/>
      <c r="K1920" s="1018"/>
      <c r="L1920" s="1018"/>
      <c r="M1920" s="1018"/>
      <c r="N1920" s="1018"/>
      <c r="O1920" s="19"/>
      <c r="P1920" s="629">
        <f>+H1899</f>
        <v>10.029999999999999</v>
      </c>
      <c r="Q1920" s="17"/>
      <c r="R1920" s="412"/>
      <c r="S1920" s="626"/>
      <c r="T1920" s="20"/>
      <c r="U1920" s="20"/>
      <c r="V1920" s="430"/>
      <c r="W1920" s="14" t="str">
        <f t="shared" si="614"/>
        <v/>
      </c>
      <c r="X1920" s="14" t="str">
        <f t="shared" si="615"/>
        <v/>
      </c>
      <c r="Y1920" s="14" t="str">
        <f t="shared" si="612"/>
        <v/>
      </c>
      <c r="Z1920" s="14" t="str">
        <f t="shared" si="613"/>
        <v/>
      </c>
      <c r="AA1920" s="15" t="str">
        <f t="shared" si="604"/>
        <v/>
      </c>
    </row>
    <row r="1921" spans="2:27" ht="18" x14ac:dyDescent="0.25">
      <c r="B1921" s="16"/>
      <c r="C1921" s="1018"/>
      <c r="D1921" s="1018"/>
      <c r="E1921" s="1018"/>
      <c r="F1921" s="1018"/>
      <c r="G1921" s="1018"/>
      <c r="H1921" s="1018"/>
      <c r="I1921" s="1018"/>
      <c r="J1921" s="1018"/>
      <c r="K1921" s="1018"/>
      <c r="L1921" s="1018"/>
      <c r="M1921" s="1018"/>
      <c r="N1921" s="1018"/>
      <c r="O1921" s="19"/>
      <c r="P1921" s="629">
        <f>+H1899</f>
        <v>10.029999999999999</v>
      </c>
      <c r="Q1921" s="17"/>
      <c r="R1921" s="21"/>
      <c r="S1921" s="626"/>
      <c r="T1921" s="20"/>
      <c r="U1921" s="20"/>
      <c r="V1921" s="430"/>
      <c r="W1921" s="14" t="str">
        <f t="shared" si="614"/>
        <v/>
      </c>
      <c r="X1921" s="14" t="str">
        <f t="shared" si="615"/>
        <v/>
      </c>
      <c r="Y1921" s="14" t="str">
        <f t="shared" si="612"/>
        <v/>
      </c>
      <c r="Z1921" s="14" t="str">
        <f t="shared" si="613"/>
        <v/>
      </c>
      <c r="AA1921" s="15" t="str">
        <f t="shared" si="604"/>
        <v/>
      </c>
    </row>
    <row r="1922" spans="2:27" ht="18" x14ac:dyDescent="0.25">
      <c r="B1922" s="16"/>
      <c r="C1922" s="1018"/>
      <c r="D1922" s="1018"/>
      <c r="E1922" s="1018"/>
      <c r="F1922" s="1018"/>
      <c r="G1922" s="1018"/>
      <c r="H1922" s="1018"/>
      <c r="I1922" s="1018"/>
      <c r="J1922" s="1018"/>
      <c r="K1922" s="1018"/>
      <c r="L1922" s="1018"/>
      <c r="M1922" s="1018"/>
      <c r="N1922" s="1018"/>
      <c r="O1922" s="19"/>
      <c r="P1922" s="629">
        <f>+H1899</f>
        <v>10.029999999999999</v>
      </c>
      <c r="Q1922" s="17"/>
      <c r="R1922" s="26"/>
      <c r="S1922" s="626"/>
      <c r="T1922" s="20"/>
      <c r="U1922" s="20"/>
      <c r="V1922" s="430"/>
      <c r="W1922" s="14" t="str">
        <f t="shared" si="614"/>
        <v/>
      </c>
      <c r="X1922" s="14" t="str">
        <f t="shared" si="615"/>
        <v/>
      </c>
      <c r="Y1922" s="14" t="str">
        <f t="shared" si="612"/>
        <v/>
      </c>
      <c r="Z1922" s="14" t="str">
        <f t="shared" si="613"/>
        <v/>
      </c>
      <c r="AA1922" s="15" t="str">
        <f t="shared" si="604"/>
        <v/>
      </c>
    </row>
    <row r="1923" spans="2:27" ht="18" x14ac:dyDescent="0.25">
      <c r="B1923" s="16"/>
      <c r="C1923" s="1018"/>
      <c r="D1923" s="1018"/>
      <c r="E1923" s="1018"/>
      <c r="F1923" s="1018"/>
      <c r="G1923" s="1018"/>
      <c r="H1923" s="1018"/>
      <c r="I1923" s="1018"/>
      <c r="J1923" s="1018"/>
      <c r="K1923" s="1018"/>
      <c r="L1923" s="1018"/>
      <c r="M1923" s="1018"/>
      <c r="N1923" s="1018"/>
      <c r="O1923" s="19"/>
      <c r="P1923" s="629">
        <f>+H1899</f>
        <v>10.029999999999999</v>
      </c>
      <c r="Q1923" s="17"/>
      <c r="R1923" s="26"/>
      <c r="S1923" s="626"/>
      <c r="T1923" s="20"/>
      <c r="U1923" s="20"/>
      <c r="V1923" s="430"/>
      <c r="W1923" s="14" t="str">
        <f t="shared" si="614"/>
        <v/>
      </c>
      <c r="X1923" s="14" t="str">
        <f t="shared" si="615"/>
        <v/>
      </c>
      <c r="Y1923" s="14" t="str">
        <f t="shared" si="612"/>
        <v/>
      </c>
      <c r="Z1923" s="14" t="str">
        <f t="shared" si="613"/>
        <v/>
      </c>
      <c r="AA1923" s="15" t="str">
        <f t="shared" si="604"/>
        <v/>
      </c>
    </row>
    <row r="1924" spans="2:27" ht="18.75" thickBot="1" x14ac:dyDescent="0.3">
      <c r="B1924" s="27"/>
      <c r="C1924" s="1019"/>
      <c r="D1924" s="1019"/>
      <c r="E1924" s="1019"/>
      <c r="F1924" s="1019"/>
      <c r="G1924" s="1019"/>
      <c r="H1924" s="1019"/>
      <c r="I1924" s="1019"/>
      <c r="J1924" s="1019"/>
      <c r="K1924" s="1019"/>
      <c r="L1924" s="1019"/>
      <c r="M1924" s="1019"/>
      <c r="N1924" s="1019"/>
      <c r="O1924" s="30"/>
      <c r="P1924" s="629">
        <f>+H1899</f>
        <v>10.029999999999999</v>
      </c>
      <c r="Q1924" s="17"/>
      <c r="R1924" s="630"/>
      <c r="S1924" s="636"/>
      <c r="T1924" s="33"/>
      <c r="U1924" s="33"/>
      <c r="V1924" s="631"/>
      <c r="W1924" s="34" t="str">
        <f t="shared" si="614"/>
        <v/>
      </c>
      <c r="X1924" s="34" t="str">
        <f t="shared" si="615"/>
        <v/>
      </c>
      <c r="Y1924" s="14" t="str">
        <f t="shared" si="612"/>
        <v/>
      </c>
      <c r="Z1924" s="14" t="str">
        <f t="shared" si="613"/>
        <v/>
      </c>
      <c r="AA1924" s="15" t="str">
        <f t="shared" si="604"/>
        <v/>
      </c>
    </row>
    <row r="1925" spans="2:27" ht="18.75" thickBot="1" x14ac:dyDescent="0.3">
      <c r="B1925" s="786"/>
      <c r="C1925" s="787"/>
      <c r="D1925" s="787"/>
      <c r="E1925" s="787"/>
      <c r="F1925" s="787"/>
      <c r="G1925" s="787"/>
      <c r="H1925" s="787"/>
      <c r="I1925" s="787"/>
      <c r="J1925" s="787"/>
      <c r="K1925" s="787"/>
      <c r="L1925" s="787"/>
      <c r="M1925" s="787"/>
      <c r="N1925" s="787"/>
      <c r="O1925" s="787"/>
      <c r="P1925" s="428"/>
      <c r="Q1925" s="629">
        <f>+H1899</f>
        <v>10.029999999999999</v>
      </c>
      <c r="R1925" s="788" t="s">
        <v>58</v>
      </c>
      <c r="S1925" s="1023"/>
      <c r="T1925" s="787"/>
      <c r="U1925" s="789" t="s">
        <v>53</v>
      </c>
      <c r="V1925" s="790"/>
      <c r="W1925" s="790"/>
      <c r="X1925" s="791"/>
      <c r="Y1925" s="36"/>
      <c r="Z1925" s="37"/>
      <c r="AA1925" s="38">
        <f>SUM(Z1902:Z1924)</f>
        <v>25.468</v>
      </c>
    </row>
    <row r="1926" spans="2:27" ht="17.25" thickBot="1" x14ac:dyDescent="0.3">
      <c r="B1926" s="792" t="s">
        <v>59</v>
      </c>
      <c r="C1926" s="793"/>
      <c r="D1926" s="793"/>
      <c r="E1926" s="793"/>
      <c r="F1926" s="793"/>
      <c r="G1926" s="793"/>
      <c r="H1926" s="793"/>
      <c r="I1926" s="794"/>
      <c r="J1926" s="792" t="s">
        <v>60</v>
      </c>
      <c r="K1926" s="793"/>
      <c r="L1926" s="793"/>
      <c r="M1926" s="793"/>
      <c r="N1926" s="793"/>
      <c r="O1926" s="793"/>
      <c r="P1926" s="793"/>
      <c r="Q1926" s="793"/>
      <c r="R1926" s="794"/>
      <c r="S1926" s="634"/>
      <c r="T1926" s="39"/>
      <c r="U1926" s="40"/>
      <c r="V1926" s="40"/>
      <c r="W1926" s="40"/>
      <c r="X1926" s="40"/>
      <c r="Y1926" s="40"/>
      <c r="Z1926" s="40"/>
      <c r="AA1926" s="41"/>
    </row>
    <row r="1927" spans="2:27" ht="21" thickBot="1" x14ac:dyDescent="0.3">
      <c r="B1927" s="795"/>
      <c r="C1927" s="787"/>
      <c r="D1927" s="787"/>
      <c r="E1927" s="787"/>
      <c r="F1927" s="787"/>
      <c r="G1927" s="787"/>
      <c r="H1927" s="787"/>
      <c r="I1927" s="796"/>
      <c r="J1927" s="795"/>
      <c r="K1927" s="787"/>
      <c r="L1927" s="787"/>
      <c r="M1927" s="787"/>
      <c r="N1927" s="787"/>
      <c r="O1927" s="787"/>
      <c r="P1927" s="787"/>
      <c r="Q1927" s="787"/>
      <c r="R1927" s="796"/>
      <c r="S1927" s="635"/>
      <c r="T1927" s="797" t="s">
        <v>61</v>
      </c>
      <c r="U1927" s="798"/>
      <c r="V1927" s="798"/>
      <c r="W1927" s="798"/>
      <c r="X1927" s="798"/>
      <c r="Y1927" s="798"/>
      <c r="Z1927" s="799"/>
      <c r="AA1927" s="42">
        <f>AA1925</f>
        <v>25.468</v>
      </c>
    </row>
    <row r="1929" spans="2:27" ht="15.75" hidden="1" thickBot="1" x14ac:dyDescent="0.3"/>
    <row r="1930" spans="2:27" hidden="1" x14ac:dyDescent="0.25">
      <c r="B1930" s="800" t="e" vm="19">
        <v>#VALUE!</v>
      </c>
      <c r="C1930" s="793"/>
      <c r="D1930" s="793"/>
      <c r="E1930" s="793"/>
      <c r="F1930" s="793"/>
      <c r="G1930" s="803" t="s">
        <v>42</v>
      </c>
      <c r="H1930" s="793"/>
      <c r="I1930" s="793"/>
      <c r="J1930" s="793"/>
      <c r="K1930" s="793"/>
      <c r="L1930" s="793"/>
      <c r="M1930" s="793"/>
      <c r="N1930" s="793"/>
      <c r="O1930" s="793"/>
      <c r="P1930" s="793"/>
      <c r="Q1930" s="793"/>
      <c r="R1930" s="793"/>
      <c r="S1930" s="793"/>
      <c r="T1930" s="793"/>
      <c r="U1930" s="804" t="s">
        <v>1</v>
      </c>
      <c r="V1930" s="805"/>
      <c r="W1930" s="805"/>
      <c r="X1930" s="806"/>
      <c r="Y1930" s="807" t="s">
        <v>43</v>
      </c>
      <c r="Z1930" s="805"/>
      <c r="AA1930" s="808"/>
    </row>
    <row r="1931" spans="2:27" hidden="1" x14ac:dyDescent="0.25">
      <c r="B1931" s="801"/>
      <c r="C1931" s="802"/>
      <c r="D1931" s="802"/>
      <c r="E1931" s="802"/>
      <c r="F1931" s="802"/>
      <c r="G1931" s="801"/>
      <c r="H1931" s="802"/>
      <c r="I1931" s="802"/>
      <c r="J1931" s="802"/>
      <c r="K1931" s="802"/>
      <c r="L1931" s="802"/>
      <c r="M1931" s="802"/>
      <c r="N1931" s="802"/>
      <c r="O1931" s="802"/>
      <c r="P1931" s="802"/>
      <c r="Q1931" s="802"/>
      <c r="R1931" s="802"/>
      <c r="S1931" s="802"/>
      <c r="T1931" s="802"/>
      <c r="U1931" s="809" t="s">
        <v>3</v>
      </c>
      <c r="V1931" s="810"/>
      <c r="W1931" s="810"/>
      <c r="X1931" s="811"/>
      <c r="Y1931" s="812">
        <v>1</v>
      </c>
      <c r="Z1931" s="810"/>
      <c r="AA1931" s="813"/>
    </row>
    <row r="1932" spans="2:27" ht="15.75" hidden="1" thickBot="1" x14ac:dyDescent="0.3">
      <c r="B1932" s="795"/>
      <c r="C1932" s="787"/>
      <c r="D1932" s="787"/>
      <c r="E1932" s="787"/>
      <c r="F1932" s="787"/>
      <c r="G1932" s="795"/>
      <c r="H1932" s="787"/>
      <c r="I1932" s="787"/>
      <c r="J1932" s="787"/>
      <c r="K1932" s="787"/>
      <c r="L1932" s="787"/>
      <c r="M1932" s="787"/>
      <c r="N1932" s="787"/>
      <c r="O1932" s="787"/>
      <c r="P1932" s="787"/>
      <c r="Q1932" s="787"/>
      <c r="R1932" s="787"/>
      <c r="S1932" s="787"/>
      <c r="T1932" s="787"/>
      <c r="U1932" s="814" t="s">
        <v>4</v>
      </c>
      <c r="V1932" s="815"/>
      <c r="W1932" s="815"/>
      <c r="X1932" s="816"/>
      <c r="Y1932" s="817">
        <v>44236</v>
      </c>
      <c r="Z1932" s="818"/>
      <c r="AA1932" s="819"/>
    </row>
    <row r="1933" spans="2:27" ht="15" hidden="1" customHeight="1" x14ac:dyDescent="0.25">
      <c r="B1933" s="820" t="s">
        <v>44</v>
      </c>
      <c r="C1933" s="793"/>
      <c r="D1933" s="793"/>
      <c r="E1933" s="793"/>
      <c r="F1933" s="794"/>
      <c r="G1933"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933" s="822"/>
      <c r="I1933" s="822"/>
      <c r="J1933" s="822"/>
      <c r="K1933" s="822"/>
      <c r="L1933" s="822"/>
      <c r="M1933" s="822"/>
      <c r="N1933" s="822"/>
      <c r="O1933" s="822"/>
      <c r="P1933" s="822"/>
      <c r="Q1933" s="822"/>
      <c r="R1933" s="822"/>
      <c r="S1933" s="822"/>
      <c r="T1933" s="822"/>
      <c r="U1933" s="822"/>
      <c r="V1933" s="822"/>
      <c r="W1933" s="822"/>
      <c r="X1933" s="822"/>
      <c r="Y1933" s="822"/>
      <c r="Z1933" s="822"/>
      <c r="AA1933" s="823"/>
    </row>
    <row r="1934" spans="2:27" ht="15.75" hidden="1" customHeight="1" thickBot="1" x14ac:dyDescent="0.3">
      <c r="B1934" s="795"/>
      <c r="C1934" s="787"/>
      <c r="D1934" s="787"/>
      <c r="E1934" s="787"/>
      <c r="F1934" s="796"/>
      <c r="G1934" s="824"/>
      <c r="H1934" s="825"/>
      <c r="I1934" s="825"/>
      <c r="J1934" s="825"/>
      <c r="K1934" s="825"/>
      <c r="L1934" s="825"/>
      <c r="M1934" s="825"/>
      <c r="N1934" s="825"/>
      <c r="O1934" s="825"/>
      <c r="P1934" s="825"/>
      <c r="Q1934" s="825"/>
      <c r="R1934" s="825"/>
      <c r="S1934" s="825"/>
      <c r="T1934" s="825"/>
      <c r="U1934" s="825"/>
      <c r="V1934" s="825"/>
      <c r="W1934" s="825"/>
      <c r="X1934" s="825"/>
      <c r="Y1934" s="825"/>
      <c r="Z1934" s="825"/>
      <c r="AA1934" s="826"/>
    </row>
    <row r="1935" spans="2:27" ht="18.75" hidden="1" thickBot="1" x14ac:dyDescent="0.3">
      <c r="B1935" s="827" t="s">
        <v>46</v>
      </c>
      <c r="C1935" s="798"/>
      <c r="D1935" s="798"/>
      <c r="E1935" s="798"/>
      <c r="F1935" s="798"/>
      <c r="G1935" s="798"/>
      <c r="H1935" s="822" t="s">
        <v>47</v>
      </c>
      <c r="I1935" s="793"/>
      <c r="J1935" s="828"/>
      <c r="K1935" s="798"/>
      <c r="L1935" s="798"/>
      <c r="M1935" s="798"/>
      <c r="N1935" s="798"/>
      <c r="O1935" s="798"/>
      <c r="P1935" s="622"/>
      <c r="Q1935" s="622"/>
      <c r="R1935" s="828" t="s">
        <v>48</v>
      </c>
      <c r="S1935" s="828"/>
      <c r="T1935" s="798"/>
      <c r="U1935" s="798"/>
      <c r="V1935" s="798"/>
      <c r="W1935" s="798"/>
      <c r="X1935" s="798"/>
      <c r="Y1935" s="798"/>
      <c r="Z1935" s="798"/>
      <c r="AA1935" s="799"/>
    </row>
    <row r="1936" spans="2:27" ht="50.25" hidden="1" customHeight="1" thickBot="1" x14ac:dyDescent="0.3">
      <c r="B1936" s="829">
        <f>PRESUPUESTO!$B$74</f>
        <v>11</v>
      </c>
      <c r="C1936" s="793"/>
      <c r="D1936" s="793"/>
      <c r="E1936" s="793"/>
      <c r="F1936" s="793"/>
      <c r="G1936" s="793"/>
      <c r="H1936" s="830">
        <f>PRESUPUESTO!B75</f>
        <v>11.01</v>
      </c>
      <c r="I1936" s="831"/>
      <c r="J1936" s="832" t="str">
        <f>VLOOKUP(B1936,'BALANCE GENERAL'!$B:$G,5,FALSE)</f>
        <v>PAISAJISMO Y ORNAMENTACIÓN</v>
      </c>
      <c r="K1936" s="798"/>
      <c r="L1936" s="798"/>
      <c r="M1936" s="798"/>
      <c r="N1936" s="798"/>
      <c r="O1936" s="799"/>
      <c r="P1936" s="621"/>
      <c r="Q1936" s="621"/>
      <c r="R1936" s="833" t="str">
        <f>VLOOKUP(M11.01,'BALANCE GENERAL'!$B:$G,5,FALSE)</f>
        <v>Suministro y siembra de planta "Tronco de la felicidad" (Dracaena fragrans) - minimo 3 troncos por planta, altura total minimo 1,2m; incluye maceta en cerámica minimo de 50 cm de alto.</v>
      </c>
      <c r="S1936" s="1020"/>
      <c r="T1936" s="793"/>
      <c r="U1936" s="793"/>
      <c r="V1936" s="793"/>
      <c r="W1936" s="793"/>
      <c r="X1936" s="793"/>
      <c r="Y1936" s="793"/>
      <c r="Z1936" s="793"/>
      <c r="AA1936" s="794"/>
    </row>
    <row r="1937" spans="2:27" ht="18.75" hidden="1" thickBot="1" x14ac:dyDescent="0.3">
      <c r="B1937" s="821" t="s">
        <v>49</v>
      </c>
      <c r="C1937" s="834"/>
      <c r="D1937" s="834"/>
      <c r="E1937" s="834"/>
      <c r="F1937" s="834"/>
      <c r="G1937" s="834"/>
      <c r="H1937" s="835"/>
      <c r="I1937" s="835"/>
      <c r="J1937" s="834"/>
      <c r="K1937" s="834"/>
      <c r="L1937" s="834"/>
      <c r="M1937" s="834"/>
      <c r="N1937" s="834"/>
      <c r="O1937" s="834"/>
      <c r="P1937" s="623"/>
      <c r="Q1937" s="623"/>
      <c r="R1937" s="837" t="s">
        <v>50</v>
      </c>
      <c r="S1937" s="1030" t="s">
        <v>532</v>
      </c>
      <c r="T1937" s="839" t="s">
        <v>51</v>
      </c>
      <c r="U1937" s="840"/>
      <c r="V1937" s="841"/>
      <c r="W1937" s="842" t="s">
        <v>20</v>
      </c>
      <c r="X1937" s="844" t="s">
        <v>52</v>
      </c>
      <c r="Y1937" s="846" t="s">
        <v>53</v>
      </c>
      <c r="Z1937" s="847"/>
      <c r="AA1937" s="848"/>
    </row>
    <row r="1938" spans="2:27" ht="26.25" hidden="1" thickBot="1" x14ac:dyDescent="0.3">
      <c r="B1938" s="836"/>
      <c r="C1938" s="835"/>
      <c r="D1938" s="835"/>
      <c r="E1938" s="835"/>
      <c r="F1938" s="835"/>
      <c r="G1938" s="835"/>
      <c r="H1938" s="835"/>
      <c r="I1938" s="835"/>
      <c r="J1938" s="835"/>
      <c r="K1938" s="835"/>
      <c r="L1938" s="835"/>
      <c r="M1938" s="835"/>
      <c r="N1938" s="835"/>
      <c r="O1938" s="835"/>
      <c r="P1938" s="623"/>
      <c r="Q1938" s="623"/>
      <c r="R1938" s="838"/>
      <c r="S1938" s="1031"/>
      <c r="T1938" s="4" t="s">
        <v>54</v>
      </c>
      <c r="U1938" s="5" t="s">
        <v>55</v>
      </c>
      <c r="V1938" s="6" t="s">
        <v>56</v>
      </c>
      <c r="W1938" s="843"/>
      <c r="X1938" s="845"/>
      <c r="Y1938" s="7" t="s">
        <v>57</v>
      </c>
      <c r="Z1938" s="8" t="s">
        <v>21</v>
      </c>
      <c r="AA1938" s="9" t="s">
        <v>22</v>
      </c>
    </row>
    <row r="1939" spans="2:27" ht="18" hidden="1" x14ac:dyDescent="0.25">
      <c r="B1939" s="10"/>
      <c r="C1939" s="11"/>
      <c r="D1939" s="11"/>
      <c r="E1939" s="11"/>
      <c r="F1939" s="11"/>
      <c r="G1939" s="11"/>
      <c r="H1939" s="11"/>
      <c r="I1939" s="11"/>
      <c r="J1939" s="11"/>
      <c r="K1939" s="11"/>
      <c r="L1939" s="11"/>
      <c r="M1939" s="11"/>
      <c r="N1939" s="11"/>
      <c r="O1939" s="12"/>
      <c r="P1939" s="629">
        <f>+H1936</f>
        <v>11.01</v>
      </c>
      <c r="Q1939" s="17"/>
      <c r="R1939" s="412" t="s">
        <v>356</v>
      </c>
      <c r="S1939" s="625"/>
      <c r="T1939" s="14"/>
      <c r="U1939" s="14"/>
      <c r="V1939" s="14"/>
      <c r="W1939" s="14" t="str">
        <f>IF(COUNT(T1939:V1939)=1,"m",IF(COUNT(T1939:V1939)=2,"m2",IF(COUNT(T1939:V1939)=3,"m3","")))</f>
        <v/>
      </c>
      <c r="X1939" s="14" t="str">
        <f>IF(S1939="","",1)</f>
        <v/>
      </c>
      <c r="Y1939" s="14" t="str">
        <f>IFERROR(IF(COUNT(T1939:V1939)=1,PRODUCT(T1939:V1939)*X1939,""),"")</f>
        <v/>
      </c>
      <c r="Z1939" s="14" t="str">
        <f>IFERROR(IF(COUNT(T1939:V1939)=2,PRODUCT(T1939:V1939)*X1939,""),"")</f>
        <v/>
      </c>
      <c r="AA1939" s="15" t="str">
        <f>IFERROR(IF(COUNT(T1939:V1939)=3,PRODUCT(T1939:V1939)*X1939,""),"")</f>
        <v/>
      </c>
    </row>
    <row r="1940" spans="2:27" ht="18" hidden="1" x14ac:dyDescent="0.25">
      <c r="B1940" s="16"/>
      <c r="C1940" s="17"/>
      <c r="D1940" s="17"/>
      <c r="E1940" s="17"/>
      <c r="F1940" s="18"/>
      <c r="G1940" s="18"/>
      <c r="H1940" s="18"/>
      <c r="I1940" s="18"/>
      <c r="J1940" s="18"/>
      <c r="K1940" s="18"/>
      <c r="L1940" s="17"/>
      <c r="M1940" s="17"/>
      <c r="N1940" s="17"/>
      <c r="O1940" s="19"/>
      <c r="P1940" s="629">
        <f>+H1936</f>
        <v>11.01</v>
      </c>
      <c r="Q1940" s="17"/>
      <c r="R1940" s="412"/>
      <c r="S1940" s="625"/>
      <c r="T1940" s="20"/>
      <c r="U1940" s="20"/>
      <c r="V1940" s="430"/>
      <c r="W1940" s="14" t="str">
        <f t="shared" ref="W1940:W1942" si="616">IF(COUNT(T1940:V1940)=1,"m",IF(COUNT(T1940:V1940)=2,"m2",IF(COUNT(T1940:V1940)=3,"m3","")))</f>
        <v/>
      </c>
      <c r="X1940" s="14" t="str">
        <f t="shared" ref="X1940:X1942" si="617">IF(S1940="","",1)</f>
        <v/>
      </c>
      <c r="Y1940" s="14" t="str">
        <f t="shared" ref="Y1940:Y1942" si="618">IFERROR(IF(COUNT(T1940:V1940)=1,PRODUCT(T1940:V1940)*X1940,""),"")</f>
        <v/>
      </c>
      <c r="Z1940" s="14" t="str">
        <f t="shared" ref="Z1940:Z1942" si="619">IFERROR(IF(COUNT(T1940:V1940)=2,PRODUCT(T1940:V1940)*X1940,""),"")</f>
        <v/>
      </c>
      <c r="AA1940" s="15" t="str">
        <f t="shared" ref="AA1940:AA1961" si="620">IFERROR(IF(COUNT(T1940:V1940)=3,PRODUCT(T1940:V1940)*X1940,""),"")</f>
        <v/>
      </c>
    </row>
    <row r="1941" spans="2:27" ht="18" hidden="1" x14ac:dyDescent="0.25">
      <c r="B1941" s="16"/>
      <c r="C1941" s="17"/>
      <c r="D1941" s="17"/>
      <c r="E1941" s="17"/>
      <c r="G1941" s="18"/>
      <c r="H1941" s="18"/>
      <c r="I1941" s="18"/>
      <c r="J1941" s="18"/>
      <c r="K1941" s="18"/>
      <c r="L1941" s="17"/>
      <c r="M1941" s="17"/>
      <c r="N1941" s="17"/>
      <c r="O1941" s="19"/>
      <c r="P1941" s="629">
        <f>+H1936</f>
        <v>11.01</v>
      </c>
      <c r="Q1941" s="17"/>
      <c r="R1941" s="412"/>
      <c r="S1941" s="625"/>
      <c r="T1941" s="20"/>
      <c r="U1941" s="20"/>
      <c r="V1941" s="430"/>
      <c r="W1941" s="14" t="str">
        <f t="shared" si="616"/>
        <v/>
      </c>
      <c r="X1941" s="14" t="str">
        <f t="shared" si="617"/>
        <v/>
      </c>
      <c r="Y1941" s="14" t="str">
        <f t="shared" si="618"/>
        <v/>
      </c>
      <c r="Z1941" s="14" t="str">
        <f t="shared" si="619"/>
        <v/>
      </c>
      <c r="AA1941" s="15" t="str">
        <f t="shared" si="620"/>
        <v/>
      </c>
    </row>
    <row r="1942" spans="2:27" ht="18" hidden="1" x14ac:dyDescent="0.25">
      <c r="B1942" s="16"/>
      <c r="C1942" s="17"/>
      <c r="D1942" s="17"/>
      <c r="E1942" s="17"/>
      <c r="F1942" s="18"/>
      <c r="G1942" s="18"/>
      <c r="H1942" s="18"/>
      <c r="I1942" s="18"/>
      <c r="J1942" s="18"/>
      <c r="K1942" s="18"/>
      <c r="L1942" s="17"/>
      <c r="M1942" s="17"/>
      <c r="N1942" s="17"/>
      <c r="O1942" s="19"/>
      <c r="P1942" s="629">
        <f>+H1936</f>
        <v>11.01</v>
      </c>
      <c r="Q1942" s="17"/>
      <c r="R1942" s="412"/>
      <c r="S1942" s="626"/>
      <c r="T1942" s="20"/>
      <c r="U1942" s="20"/>
      <c r="V1942" s="430"/>
      <c r="W1942" s="14" t="str">
        <f t="shared" si="616"/>
        <v/>
      </c>
      <c r="X1942" s="14" t="str">
        <f t="shared" si="617"/>
        <v/>
      </c>
      <c r="Y1942" s="14" t="str">
        <f t="shared" si="618"/>
        <v/>
      </c>
      <c r="Z1942" s="14" t="str">
        <f t="shared" si="619"/>
        <v/>
      </c>
      <c r="AA1942" s="15" t="str">
        <f t="shared" si="620"/>
        <v/>
      </c>
    </row>
    <row r="1943" spans="2:27" ht="18" hidden="1" x14ac:dyDescent="0.25">
      <c r="B1943" s="16"/>
      <c r="D1943" s="17"/>
      <c r="E1943" s="17"/>
      <c r="F1943" s="18"/>
      <c r="G1943" s="18"/>
      <c r="H1943" s="18"/>
      <c r="J1943" s="18"/>
      <c r="K1943" s="18"/>
      <c r="L1943" s="17"/>
      <c r="M1943" s="17"/>
      <c r="N1943" s="17"/>
      <c r="O1943" s="19"/>
      <c r="P1943" s="629">
        <f>+H1936</f>
        <v>11.01</v>
      </c>
      <c r="Q1943" s="17"/>
      <c r="R1943" s="412"/>
      <c r="S1943" s="625"/>
      <c r="T1943" s="20"/>
      <c r="U1943" s="20"/>
      <c r="V1943" s="430"/>
      <c r="W1943" s="14"/>
      <c r="X1943" s="14"/>
      <c r="Y1943" s="14"/>
      <c r="Z1943" s="14"/>
      <c r="AA1943" s="15" t="str">
        <f t="shared" si="620"/>
        <v/>
      </c>
    </row>
    <row r="1944" spans="2:27" ht="18" hidden="1" x14ac:dyDescent="0.25">
      <c r="B1944" s="22"/>
      <c r="C1944" s="17"/>
      <c r="D1944" s="18"/>
      <c r="E1944" s="17"/>
      <c r="F1944" s="18"/>
      <c r="G1944" s="18"/>
      <c r="H1944" s="18"/>
      <c r="I1944" s="18"/>
      <c r="J1944" s="18"/>
      <c r="K1944" s="18"/>
      <c r="L1944" s="17"/>
      <c r="M1944" s="17"/>
      <c r="N1944" s="17"/>
      <c r="O1944" s="19"/>
      <c r="P1944" s="629">
        <f>+H1936</f>
        <v>11.01</v>
      </c>
      <c r="Q1944" s="17"/>
      <c r="R1944" s="412" t="s">
        <v>361</v>
      </c>
      <c r="S1944" s="625"/>
      <c r="T1944" s="20"/>
      <c r="U1944" s="20"/>
      <c r="V1944" s="430"/>
      <c r="W1944" s="14" t="str">
        <f t="shared" ref="W1944:W1945" si="621">IF(COUNT(T1944:V1944)=1,"m",IF(COUNT(T1944:V1944)=2,"m2",IF(COUNT(T1944:V1944)=3,"m3","")))</f>
        <v/>
      </c>
      <c r="X1944" s="14" t="str">
        <f t="shared" ref="X1944:X1950" si="622">IF(S1944="","",1)</f>
        <v/>
      </c>
      <c r="Y1944" s="14" t="str">
        <f t="shared" ref="Y1944:Y1950" si="623">IFERROR(IF(COUNT(T1944:V1944)=1,PRODUCT(T1944:V1944)*X1944,""),"")</f>
        <v/>
      </c>
      <c r="Z1944" s="14" t="str">
        <f t="shared" ref="Z1944:Z1950" si="624">IFERROR(IF(COUNT(T1944:V1944)=2,PRODUCT(T1944:V1944)*X1944,""),"")</f>
        <v/>
      </c>
      <c r="AA1944" s="15" t="str">
        <f t="shared" si="620"/>
        <v/>
      </c>
    </row>
    <row r="1945" spans="2:27" ht="18" hidden="1" x14ac:dyDescent="0.25">
      <c r="B1945" s="16"/>
      <c r="C1945" s="17"/>
      <c r="D1945" s="17"/>
      <c r="E1945" s="17"/>
      <c r="F1945" s="18"/>
      <c r="G1945" s="18"/>
      <c r="H1945" s="18"/>
      <c r="I1945" s="18"/>
      <c r="J1945" s="18"/>
      <c r="K1945" s="18"/>
      <c r="L1945" s="17"/>
      <c r="M1945" s="17"/>
      <c r="N1945" s="17"/>
      <c r="O1945" s="19"/>
      <c r="P1945" s="629">
        <f>+H1936</f>
        <v>11.01</v>
      </c>
      <c r="Q1945" s="17"/>
      <c r="R1945" s="412"/>
      <c r="S1945" s="641"/>
      <c r="T1945" s="20"/>
      <c r="U1945" s="20"/>
      <c r="V1945" s="20"/>
      <c r="W1945" s="14" t="str">
        <f t="shared" si="621"/>
        <v/>
      </c>
      <c r="X1945" s="14" t="str">
        <f t="shared" si="622"/>
        <v/>
      </c>
      <c r="Y1945" s="14" t="str">
        <f t="shared" si="623"/>
        <v/>
      </c>
      <c r="Z1945" s="14" t="str">
        <f t="shared" si="624"/>
        <v/>
      </c>
      <c r="AA1945" s="15" t="str">
        <f t="shared" si="620"/>
        <v/>
      </c>
    </row>
    <row r="1946" spans="2:27" ht="18" hidden="1" x14ac:dyDescent="0.25">
      <c r="B1946" s="16"/>
      <c r="C1946" s="17"/>
      <c r="D1946" s="17"/>
      <c r="E1946" s="17"/>
      <c r="F1946" s="17"/>
      <c r="G1946" s="17"/>
      <c r="H1946" s="17"/>
      <c r="I1946" s="17"/>
      <c r="J1946" s="17"/>
      <c r="K1946" s="17"/>
      <c r="L1946" s="17"/>
      <c r="M1946" s="17"/>
      <c r="N1946" s="17"/>
      <c r="O1946" s="19"/>
      <c r="P1946" s="629">
        <f>+H1936</f>
        <v>11.01</v>
      </c>
      <c r="Q1946" s="17"/>
      <c r="R1946" s="412"/>
      <c r="S1946" s="625"/>
      <c r="T1946" s="20"/>
      <c r="U1946" s="20"/>
      <c r="V1946" s="430"/>
      <c r="W1946" s="14"/>
      <c r="X1946" s="14" t="str">
        <f t="shared" si="622"/>
        <v/>
      </c>
      <c r="Y1946" s="14" t="str">
        <f t="shared" si="623"/>
        <v/>
      </c>
      <c r="Z1946" s="14" t="str">
        <f t="shared" si="624"/>
        <v/>
      </c>
      <c r="AA1946" s="15" t="str">
        <f t="shared" si="620"/>
        <v/>
      </c>
    </row>
    <row r="1947" spans="2:27" ht="18" hidden="1" x14ac:dyDescent="0.25">
      <c r="B1947" s="16"/>
      <c r="C1947" s="18"/>
      <c r="D1947" s="17"/>
      <c r="E1947" s="17"/>
      <c r="F1947" s="17"/>
      <c r="G1947" s="17"/>
      <c r="H1947" s="17"/>
      <c r="I1947" s="17"/>
      <c r="J1947" s="17"/>
      <c r="K1947" s="17"/>
      <c r="L1947" s="17"/>
      <c r="M1947" s="17"/>
      <c r="N1947" s="17"/>
      <c r="O1947" s="19"/>
      <c r="P1947" s="629">
        <f>+H1936</f>
        <v>11.01</v>
      </c>
      <c r="Q1947" s="17"/>
      <c r="R1947" s="412"/>
      <c r="S1947" s="625"/>
      <c r="T1947" s="20"/>
      <c r="U1947" s="20"/>
      <c r="V1947" s="430"/>
      <c r="W1947" s="14"/>
      <c r="X1947" s="14" t="str">
        <f t="shared" si="622"/>
        <v/>
      </c>
      <c r="Y1947" s="14" t="str">
        <f t="shared" si="623"/>
        <v/>
      </c>
      <c r="Z1947" s="14" t="str">
        <f t="shared" si="624"/>
        <v/>
      </c>
      <c r="AA1947" s="15" t="str">
        <f t="shared" si="620"/>
        <v/>
      </c>
    </row>
    <row r="1948" spans="2:27" ht="18" hidden="1" x14ac:dyDescent="0.25">
      <c r="B1948" s="16"/>
      <c r="C1948" s="17"/>
      <c r="D1948" s="17"/>
      <c r="E1948" s="17"/>
      <c r="F1948" s="17"/>
      <c r="G1948" s="17"/>
      <c r="H1948" s="17"/>
      <c r="I1948" s="17"/>
      <c r="J1948" s="17"/>
      <c r="K1948" s="17"/>
      <c r="L1948" s="17"/>
      <c r="M1948" s="17"/>
      <c r="N1948" s="17"/>
      <c r="O1948" s="19"/>
      <c r="P1948" s="629">
        <f>+H1936</f>
        <v>11.01</v>
      </c>
      <c r="Q1948" s="17"/>
      <c r="R1948" s="412"/>
      <c r="S1948" s="625"/>
      <c r="T1948" s="20"/>
      <c r="U1948" s="20"/>
      <c r="V1948" s="430"/>
      <c r="W1948" s="14"/>
      <c r="X1948" s="14" t="str">
        <f t="shared" si="622"/>
        <v/>
      </c>
      <c r="Y1948" s="14" t="str">
        <f t="shared" si="623"/>
        <v/>
      </c>
      <c r="Z1948" s="14" t="str">
        <f t="shared" si="624"/>
        <v/>
      </c>
      <c r="AA1948" s="15" t="str">
        <f t="shared" si="620"/>
        <v/>
      </c>
    </row>
    <row r="1949" spans="2:27" ht="18" hidden="1" x14ac:dyDescent="0.25">
      <c r="B1949" s="16"/>
      <c r="C1949" s="17"/>
      <c r="D1949" s="17"/>
      <c r="E1949" s="18"/>
      <c r="F1949" s="17"/>
      <c r="G1949" s="17"/>
      <c r="H1949" s="17"/>
      <c r="I1949" s="17"/>
      <c r="J1949" s="17"/>
      <c r="K1949" s="17"/>
      <c r="L1949" s="17"/>
      <c r="M1949" s="17"/>
      <c r="N1949" s="17"/>
      <c r="O1949" s="19"/>
      <c r="P1949" s="629">
        <f>+H1936</f>
        <v>11.01</v>
      </c>
      <c r="Q1949" s="17"/>
      <c r="R1949" s="412"/>
      <c r="S1949" s="625"/>
      <c r="T1949" s="20"/>
      <c r="U1949" s="20"/>
      <c r="V1949" s="430"/>
      <c r="W1949" s="14"/>
      <c r="X1949" s="14" t="str">
        <f t="shared" si="622"/>
        <v/>
      </c>
      <c r="Y1949" s="14" t="str">
        <f t="shared" si="623"/>
        <v/>
      </c>
      <c r="Z1949" s="14" t="str">
        <f t="shared" si="624"/>
        <v/>
      </c>
      <c r="AA1949" s="15" t="str">
        <f t="shared" si="620"/>
        <v/>
      </c>
    </row>
    <row r="1950" spans="2:27" ht="18" hidden="1" x14ac:dyDescent="0.25">
      <c r="B1950" s="16"/>
      <c r="C1950" s="18"/>
      <c r="D1950" s="18"/>
      <c r="E1950" s="18"/>
      <c r="F1950" s="18"/>
      <c r="G1950" s="18"/>
      <c r="H1950" s="18"/>
      <c r="I1950" s="18"/>
      <c r="J1950" s="18"/>
      <c r="K1950" s="18"/>
      <c r="L1950" s="18"/>
      <c r="M1950" s="18"/>
      <c r="N1950" s="18"/>
      <c r="O1950" s="19"/>
      <c r="P1950" s="629">
        <f>+H1936</f>
        <v>11.01</v>
      </c>
      <c r="Q1950" s="17"/>
      <c r="R1950" s="412"/>
      <c r="S1950" s="625"/>
      <c r="T1950" s="20"/>
      <c r="U1950" s="20"/>
      <c r="V1950" s="430"/>
      <c r="W1950" s="14" t="str">
        <f t="shared" ref="W1950" si="625">IF(COUNT(T1950:V1950)=1,"m",IF(COUNT(T1950:V1950)=2,"m2",IF(COUNT(T1950:V1950)=3,"m3","")))</f>
        <v/>
      </c>
      <c r="X1950" s="14" t="str">
        <f t="shared" si="622"/>
        <v/>
      </c>
      <c r="Y1950" s="14" t="str">
        <f t="shared" si="623"/>
        <v/>
      </c>
      <c r="Z1950" s="14" t="str">
        <f t="shared" si="624"/>
        <v/>
      </c>
      <c r="AA1950" s="15" t="str">
        <f t="shared" si="620"/>
        <v/>
      </c>
    </row>
    <row r="1951" spans="2:27" ht="18" hidden="1" x14ac:dyDescent="0.25">
      <c r="B1951" s="16"/>
      <c r="C1951" s="17"/>
      <c r="D1951" s="24"/>
      <c r="E1951" s="17"/>
      <c r="F1951" s="17"/>
      <c r="G1951" s="17"/>
      <c r="H1951" s="17"/>
      <c r="I1951" s="17"/>
      <c r="J1951" s="18"/>
      <c r="K1951" s="17"/>
      <c r="L1951" s="17"/>
      <c r="M1951" s="17"/>
      <c r="N1951" s="17"/>
      <c r="O1951" s="19"/>
      <c r="P1951" s="629">
        <f>+H1936</f>
        <v>11.01</v>
      </c>
      <c r="Q1951" s="17"/>
      <c r="R1951" s="412"/>
      <c r="S1951" s="625"/>
      <c r="T1951" s="20"/>
      <c r="U1951" s="20"/>
      <c r="V1951" s="430"/>
      <c r="W1951" s="14"/>
      <c r="X1951" s="14"/>
      <c r="Y1951" s="14"/>
      <c r="Z1951" s="14"/>
      <c r="AA1951" s="15" t="str">
        <f t="shared" si="620"/>
        <v/>
      </c>
    </row>
    <row r="1952" spans="2:27" ht="18" hidden="1" x14ac:dyDescent="0.25">
      <c r="B1952" s="16"/>
      <c r="C1952" s="18"/>
      <c r="D1952" s="17"/>
      <c r="E1952" s="17"/>
      <c r="F1952" s="17"/>
      <c r="G1952" s="17"/>
      <c r="H1952" s="18"/>
      <c r="I1952" s="18"/>
      <c r="J1952" s="17"/>
      <c r="K1952" s="18"/>
      <c r="L1952" s="17"/>
      <c r="M1952" s="17"/>
      <c r="N1952" s="17"/>
      <c r="O1952" s="19"/>
      <c r="P1952" s="629">
        <f>+H1936</f>
        <v>11.01</v>
      </c>
      <c r="Q1952" s="17"/>
      <c r="R1952" s="412" t="s">
        <v>362</v>
      </c>
      <c r="S1952" s="625"/>
      <c r="T1952" s="20"/>
      <c r="U1952" s="20"/>
      <c r="V1952" s="430"/>
      <c r="W1952" s="14" t="str">
        <f t="shared" ref="W1952:W1961" si="626">IF(COUNT(T1952:V1952)=1,"m",IF(COUNT(T1952:V1952)=2,"m2",IF(COUNT(T1952:V1952)=3,"m3","")))</f>
        <v/>
      </c>
      <c r="X1952" s="14" t="str">
        <f t="shared" ref="X1952:X1961" si="627">IF(S1952="","",1)</f>
        <v/>
      </c>
      <c r="Y1952" s="14" t="str">
        <f t="shared" ref="Y1952:Y1961" si="628">IFERROR(IF(COUNT(T1952:V1952)=1,PRODUCT(T1952:V1952)*X1952,""),"")</f>
        <v/>
      </c>
      <c r="Z1952" s="14" t="str">
        <f t="shared" ref="Z1952:Z1961" si="629">IFERROR(IF(COUNT(T1952:V1952)=2,PRODUCT(T1952:V1952)*X1952,""),"")</f>
        <v/>
      </c>
      <c r="AA1952" s="15" t="str">
        <f t="shared" si="620"/>
        <v/>
      </c>
    </row>
    <row r="1953" spans="2:27" ht="18" hidden="1" x14ac:dyDescent="0.25">
      <c r="B1953" s="16"/>
      <c r="C1953" s="17"/>
      <c r="D1953" s="17"/>
      <c r="E1953" s="17"/>
      <c r="F1953" s="17"/>
      <c r="G1953" s="17"/>
      <c r="H1953" s="17"/>
      <c r="I1953" s="17"/>
      <c r="J1953" s="17"/>
      <c r="K1953" s="17"/>
      <c r="L1953" s="17"/>
      <c r="M1953" s="17"/>
      <c r="N1953" s="17"/>
      <c r="O1953" s="19"/>
      <c r="P1953" s="629">
        <f>+H1936</f>
        <v>11.01</v>
      </c>
      <c r="Q1953" s="17"/>
      <c r="R1953" s="412"/>
      <c r="S1953" s="626"/>
      <c r="T1953" s="20"/>
      <c r="U1953" s="20"/>
      <c r="V1953" s="430"/>
      <c r="W1953" s="14" t="str">
        <f t="shared" si="626"/>
        <v/>
      </c>
      <c r="X1953" s="14" t="str">
        <f t="shared" si="627"/>
        <v/>
      </c>
      <c r="Y1953" s="14" t="str">
        <f t="shared" si="628"/>
        <v/>
      </c>
      <c r="Z1953" s="14" t="str">
        <f t="shared" si="629"/>
        <v/>
      </c>
      <c r="AA1953" s="15" t="str">
        <f t="shared" si="620"/>
        <v/>
      </c>
    </row>
    <row r="1954" spans="2:27" ht="18" hidden="1" x14ac:dyDescent="0.25">
      <c r="B1954" s="16"/>
      <c r="C1954" s="17"/>
      <c r="D1954" s="17"/>
      <c r="E1954" s="17"/>
      <c r="F1954" s="17"/>
      <c r="G1954" s="17"/>
      <c r="H1954" s="17"/>
      <c r="I1954" s="17"/>
      <c r="J1954" s="17"/>
      <c r="K1954" s="17"/>
      <c r="L1954" s="17"/>
      <c r="M1954" s="17"/>
      <c r="N1954" s="17"/>
      <c r="O1954" s="19"/>
      <c r="P1954" s="629">
        <f>+H1936</f>
        <v>11.01</v>
      </c>
      <c r="Q1954" s="17"/>
      <c r="R1954" s="412"/>
      <c r="S1954" s="626"/>
      <c r="T1954" s="20"/>
      <c r="U1954" s="20"/>
      <c r="V1954" s="430"/>
      <c r="W1954" s="14" t="str">
        <f t="shared" si="626"/>
        <v/>
      </c>
      <c r="X1954" s="14" t="str">
        <f t="shared" si="627"/>
        <v/>
      </c>
      <c r="Y1954" s="14" t="str">
        <f t="shared" si="628"/>
        <v/>
      </c>
      <c r="Z1954" s="14" t="str">
        <f t="shared" si="629"/>
        <v/>
      </c>
      <c r="AA1954" s="15" t="str">
        <f t="shared" si="620"/>
        <v/>
      </c>
    </row>
    <row r="1955" spans="2:27" ht="18" hidden="1" x14ac:dyDescent="0.25">
      <c r="B1955" s="16"/>
      <c r="D1955" s="17"/>
      <c r="E1955" s="17"/>
      <c r="F1955" s="17"/>
      <c r="G1955" s="17"/>
      <c r="H1955" s="17"/>
      <c r="I1955" s="17"/>
      <c r="J1955" s="17"/>
      <c r="K1955" s="17"/>
      <c r="L1955" s="17"/>
      <c r="M1955" s="17"/>
      <c r="N1955" s="17"/>
      <c r="O1955" s="19"/>
      <c r="P1955" s="629">
        <f>+H1936</f>
        <v>11.01</v>
      </c>
      <c r="Q1955" s="17"/>
      <c r="R1955" s="412"/>
      <c r="S1955" s="626"/>
      <c r="T1955" s="20"/>
      <c r="U1955" s="20"/>
      <c r="V1955" s="20"/>
      <c r="W1955" s="14" t="str">
        <f t="shared" si="626"/>
        <v/>
      </c>
      <c r="X1955" s="14" t="str">
        <f t="shared" si="627"/>
        <v/>
      </c>
      <c r="Y1955" s="14" t="str">
        <f t="shared" si="628"/>
        <v/>
      </c>
      <c r="Z1955" s="14" t="str">
        <f t="shared" si="629"/>
        <v/>
      </c>
      <c r="AA1955" s="15" t="str">
        <f t="shared" si="620"/>
        <v/>
      </c>
    </row>
    <row r="1956" spans="2:27" ht="18" hidden="1" x14ac:dyDescent="0.25">
      <c r="B1956" s="16"/>
      <c r="C1956" s="17"/>
      <c r="D1956" s="17"/>
      <c r="E1956" s="17"/>
      <c r="F1956" s="17"/>
      <c r="G1956" s="17"/>
      <c r="H1956" s="17"/>
      <c r="I1956" s="17"/>
      <c r="J1956" s="17"/>
      <c r="K1956" s="17"/>
      <c r="L1956" s="17"/>
      <c r="M1956" s="17"/>
      <c r="N1956" s="17"/>
      <c r="O1956" s="19"/>
      <c r="P1956" s="629">
        <f>+H1936</f>
        <v>11.01</v>
      </c>
      <c r="Q1956" s="17"/>
      <c r="R1956" s="412"/>
      <c r="S1956" s="626"/>
      <c r="T1956" s="20"/>
      <c r="U1956" s="20"/>
      <c r="V1956" s="430"/>
      <c r="W1956" s="14" t="str">
        <f t="shared" si="626"/>
        <v/>
      </c>
      <c r="X1956" s="14" t="str">
        <f t="shared" si="627"/>
        <v/>
      </c>
      <c r="Y1956" s="14" t="str">
        <f t="shared" si="628"/>
        <v/>
      </c>
      <c r="Z1956" s="14" t="str">
        <f t="shared" si="629"/>
        <v/>
      </c>
      <c r="AA1956" s="15" t="str">
        <f t="shared" si="620"/>
        <v/>
      </c>
    </row>
    <row r="1957" spans="2:27" ht="18" hidden="1" x14ac:dyDescent="0.25">
      <c r="B1957" s="16"/>
      <c r="C1957" s="17"/>
      <c r="D1957" s="17"/>
      <c r="E1957" s="17"/>
      <c r="F1957" s="17"/>
      <c r="G1957" s="17"/>
      <c r="H1957" s="17"/>
      <c r="I1957" s="17"/>
      <c r="J1957" s="17"/>
      <c r="K1957" s="17"/>
      <c r="L1957" s="17"/>
      <c r="M1957" s="17"/>
      <c r="N1957" s="17"/>
      <c r="O1957" s="19"/>
      <c r="P1957" s="629">
        <f>+H1936</f>
        <v>11.01</v>
      </c>
      <c r="Q1957" s="17"/>
      <c r="R1957" s="412"/>
      <c r="S1957" s="626"/>
      <c r="T1957" s="20"/>
      <c r="U1957" s="20"/>
      <c r="V1957" s="430"/>
      <c r="W1957" s="14" t="str">
        <f t="shared" si="626"/>
        <v/>
      </c>
      <c r="X1957" s="14" t="str">
        <f t="shared" si="627"/>
        <v/>
      </c>
      <c r="Y1957" s="14" t="str">
        <f t="shared" si="628"/>
        <v/>
      </c>
      <c r="Z1957" s="14" t="str">
        <f t="shared" si="629"/>
        <v/>
      </c>
      <c r="AA1957" s="15" t="str">
        <f t="shared" si="620"/>
        <v/>
      </c>
    </row>
    <row r="1958" spans="2:27" ht="18" hidden="1" x14ac:dyDescent="0.25">
      <c r="B1958" s="16"/>
      <c r="C1958" s="17"/>
      <c r="D1958" s="17"/>
      <c r="E1958" s="17"/>
      <c r="F1958" s="17"/>
      <c r="G1958" s="17"/>
      <c r="H1958" s="17"/>
      <c r="I1958" s="17"/>
      <c r="J1958" s="17"/>
      <c r="K1958" s="17"/>
      <c r="L1958" s="17"/>
      <c r="M1958" s="17"/>
      <c r="N1958" s="17"/>
      <c r="O1958" s="19"/>
      <c r="P1958" s="629">
        <f>+H1936</f>
        <v>11.01</v>
      </c>
      <c r="Q1958" s="17"/>
      <c r="R1958" s="21"/>
      <c r="S1958" s="626"/>
      <c r="T1958" s="20"/>
      <c r="U1958" s="20"/>
      <c r="V1958" s="430"/>
      <c r="W1958" s="14" t="str">
        <f t="shared" si="626"/>
        <v/>
      </c>
      <c r="X1958" s="14" t="str">
        <f t="shared" si="627"/>
        <v/>
      </c>
      <c r="Y1958" s="14" t="str">
        <f t="shared" si="628"/>
        <v/>
      </c>
      <c r="Z1958" s="14" t="str">
        <f t="shared" si="629"/>
        <v/>
      </c>
      <c r="AA1958" s="15" t="str">
        <f t="shared" si="620"/>
        <v/>
      </c>
    </row>
    <row r="1959" spans="2:27" ht="18" hidden="1" x14ac:dyDescent="0.25">
      <c r="B1959" s="16"/>
      <c r="C1959" s="17"/>
      <c r="D1959" s="17"/>
      <c r="E1959" s="17"/>
      <c r="F1959" s="17"/>
      <c r="G1959" s="17"/>
      <c r="H1959" s="17"/>
      <c r="I1959" s="17"/>
      <c r="J1959" s="17"/>
      <c r="K1959" s="17"/>
      <c r="L1959" s="17"/>
      <c r="M1959" s="17"/>
      <c r="N1959" s="17"/>
      <c r="O1959" s="19"/>
      <c r="P1959" s="629">
        <f>+H1936</f>
        <v>11.01</v>
      </c>
      <c r="Q1959" s="17"/>
      <c r="R1959" s="26"/>
      <c r="S1959" s="626"/>
      <c r="T1959" s="20"/>
      <c r="U1959" s="20"/>
      <c r="V1959" s="430"/>
      <c r="W1959" s="14" t="str">
        <f t="shared" si="626"/>
        <v/>
      </c>
      <c r="X1959" s="14" t="str">
        <f t="shared" si="627"/>
        <v/>
      </c>
      <c r="Y1959" s="14" t="str">
        <f t="shared" si="628"/>
        <v/>
      </c>
      <c r="Z1959" s="14" t="str">
        <f t="shared" si="629"/>
        <v/>
      </c>
      <c r="AA1959" s="15" t="str">
        <f t="shared" si="620"/>
        <v/>
      </c>
    </row>
    <row r="1960" spans="2:27" ht="18" hidden="1" x14ac:dyDescent="0.25">
      <c r="B1960" s="16"/>
      <c r="C1960" s="17"/>
      <c r="D1960" s="17"/>
      <c r="E1960" s="17"/>
      <c r="F1960" s="17"/>
      <c r="G1960" s="17"/>
      <c r="H1960" s="17"/>
      <c r="I1960" s="17"/>
      <c r="J1960" s="17"/>
      <c r="K1960" s="17"/>
      <c r="L1960" s="17"/>
      <c r="M1960" s="17"/>
      <c r="N1960" s="17"/>
      <c r="O1960" s="19"/>
      <c r="P1960" s="629">
        <f>+H1936</f>
        <v>11.01</v>
      </c>
      <c r="Q1960" s="17"/>
      <c r="R1960" s="26"/>
      <c r="S1960" s="626"/>
      <c r="T1960" s="20"/>
      <c r="U1960" s="20"/>
      <c r="V1960" s="430"/>
      <c r="W1960" s="14" t="str">
        <f t="shared" si="626"/>
        <v/>
      </c>
      <c r="X1960" s="14" t="str">
        <f t="shared" si="627"/>
        <v/>
      </c>
      <c r="Y1960" s="14" t="str">
        <f t="shared" si="628"/>
        <v/>
      </c>
      <c r="Z1960" s="14" t="str">
        <f t="shared" si="629"/>
        <v/>
      </c>
      <c r="AA1960" s="15" t="str">
        <f t="shared" si="620"/>
        <v/>
      </c>
    </row>
    <row r="1961" spans="2:27" ht="18.75" hidden="1" thickBot="1" x14ac:dyDescent="0.3">
      <c r="B1961" s="27"/>
      <c r="C1961" s="28"/>
      <c r="D1961" s="29"/>
      <c r="E1961" s="28"/>
      <c r="F1961" s="29"/>
      <c r="G1961" s="29"/>
      <c r="H1961" s="29"/>
      <c r="I1961" s="29"/>
      <c r="J1961" s="29"/>
      <c r="K1961" s="29"/>
      <c r="L1961" s="29"/>
      <c r="M1961" s="29"/>
      <c r="N1961" s="29"/>
      <c r="O1961" s="30"/>
      <c r="P1961" s="629">
        <f>+H1936</f>
        <v>11.01</v>
      </c>
      <c r="Q1961" s="17"/>
      <c r="R1961" s="630"/>
      <c r="S1961" s="636"/>
      <c r="T1961" s="33"/>
      <c r="U1961" s="33"/>
      <c r="V1961" s="631"/>
      <c r="W1961" s="34" t="str">
        <f t="shared" si="626"/>
        <v/>
      </c>
      <c r="X1961" s="34" t="str">
        <f t="shared" si="627"/>
        <v/>
      </c>
      <c r="Y1961" s="14" t="str">
        <f t="shared" si="628"/>
        <v/>
      </c>
      <c r="Z1961" s="14" t="str">
        <f t="shared" si="629"/>
        <v/>
      </c>
      <c r="AA1961" s="15" t="str">
        <f t="shared" si="620"/>
        <v/>
      </c>
    </row>
    <row r="1962" spans="2:27" ht="18.75" hidden="1" thickBot="1" x14ac:dyDescent="0.3">
      <c r="B1962" s="786"/>
      <c r="C1962" s="787"/>
      <c r="D1962" s="787"/>
      <c r="E1962" s="787"/>
      <c r="F1962" s="787"/>
      <c r="G1962" s="787"/>
      <c r="H1962" s="787"/>
      <c r="I1962" s="787"/>
      <c r="J1962" s="787"/>
      <c r="K1962" s="787"/>
      <c r="L1962" s="787"/>
      <c r="M1962" s="787"/>
      <c r="N1962" s="787"/>
      <c r="O1962" s="787"/>
      <c r="P1962" s="428"/>
      <c r="Q1962" s="629">
        <f>+H1936</f>
        <v>11.01</v>
      </c>
      <c r="R1962" s="1024" t="s">
        <v>58</v>
      </c>
      <c r="S1962" s="1025"/>
      <c r="T1962" s="1027"/>
      <c r="U1962" s="1024" t="s">
        <v>53</v>
      </c>
      <c r="V1962" s="1027"/>
      <c r="W1962" s="1027"/>
      <c r="X1962" s="1026"/>
      <c r="Y1962" s="36"/>
      <c r="Z1962" s="37"/>
      <c r="AA1962" s="38">
        <f>IF(SUM(Y1939:AA1961)=0,SUM(X1939:X1961),SUM(Y1939:AA1961))</f>
        <v>0</v>
      </c>
    </row>
    <row r="1963" spans="2:27" ht="17.25" hidden="1" thickBot="1" x14ac:dyDescent="0.3">
      <c r="B1963" s="792" t="s">
        <v>59</v>
      </c>
      <c r="C1963" s="793"/>
      <c r="D1963" s="793"/>
      <c r="E1963" s="793"/>
      <c r="F1963" s="793"/>
      <c r="G1963" s="793"/>
      <c r="H1963" s="793"/>
      <c r="I1963" s="794"/>
      <c r="J1963" s="792" t="s">
        <v>60</v>
      </c>
      <c r="K1963" s="793"/>
      <c r="L1963" s="793"/>
      <c r="M1963" s="793"/>
      <c r="N1963" s="793"/>
      <c r="O1963" s="793"/>
      <c r="P1963" s="793"/>
      <c r="Q1963" s="793"/>
      <c r="R1963" s="1028"/>
      <c r="S1963" s="634"/>
      <c r="T1963" s="39"/>
      <c r="U1963" s="40"/>
      <c r="V1963" s="40"/>
      <c r="W1963" s="40"/>
      <c r="X1963" s="40"/>
      <c r="Y1963" s="40"/>
      <c r="Z1963" s="40"/>
      <c r="AA1963" s="41"/>
    </row>
    <row r="1964" spans="2:27" ht="21" hidden="1" thickBot="1" x14ac:dyDescent="0.3">
      <c r="B1964" s="795"/>
      <c r="C1964" s="787"/>
      <c r="D1964" s="787"/>
      <c r="E1964" s="787"/>
      <c r="F1964" s="787"/>
      <c r="G1964" s="787"/>
      <c r="H1964" s="787"/>
      <c r="I1964" s="796"/>
      <c r="J1964" s="795"/>
      <c r="K1964" s="787"/>
      <c r="L1964" s="787"/>
      <c r="M1964" s="787"/>
      <c r="N1964" s="787"/>
      <c r="O1964" s="787"/>
      <c r="P1964" s="787"/>
      <c r="Q1964" s="787"/>
      <c r="R1964" s="796"/>
      <c r="S1964" s="635"/>
      <c r="T1964" s="797" t="s">
        <v>61</v>
      </c>
      <c r="U1964" s="798"/>
      <c r="V1964" s="798"/>
      <c r="W1964" s="798"/>
      <c r="X1964" s="798"/>
      <c r="Y1964" s="798"/>
      <c r="Z1964" s="799"/>
      <c r="AA1964" s="42">
        <f>AA1962</f>
        <v>0</v>
      </c>
    </row>
    <row r="1965" spans="2:27" hidden="1" x14ac:dyDescent="0.25"/>
    <row r="1966" spans="2:27" ht="15.75" hidden="1" thickBot="1" x14ac:dyDescent="0.3"/>
    <row r="1967" spans="2:27" hidden="1" x14ac:dyDescent="0.25">
      <c r="B1967" s="800" t="e" vm="50">
        <v>#VALUE!</v>
      </c>
      <c r="C1967" s="793"/>
      <c r="D1967" s="793"/>
      <c r="E1967" s="793"/>
      <c r="F1967" s="793"/>
      <c r="G1967" s="803" t="s">
        <v>42</v>
      </c>
      <c r="H1967" s="793"/>
      <c r="I1967" s="793"/>
      <c r="J1967" s="793"/>
      <c r="K1967" s="793"/>
      <c r="L1967" s="793"/>
      <c r="M1967" s="793"/>
      <c r="N1967" s="793"/>
      <c r="O1967" s="793"/>
      <c r="P1967" s="793"/>
      <c r="Q1967" s="793"/>
      <c r="R1967" s="793"/>
      <c r="S1967" s="793"/>
      <c r="T1967" s="793"/>
      <c r="U1967" s="804" t="s">
        <v>1</v>
      </c>
      <c r="V1967" s="805"/>
      <c r="W1967" s="805"/>
      <c r="X1967" s="806"/>
      <c r="Y1967" s="807" t="s">
        <v>43</v>
      </c>
      <c r="Z1967" s="805"/>
      <c r="AA1967" s="808"/>
    </row>
    <row r="1968" spans="2:27" hidden="1" x14ac:dyDescent="0.25">
      <c r="B1968" s="801"/>
      <c r="C1968" s="802"/>
      <c r="D1968" s="802"/>
      <c r="E1968" s="802"/>
      <c r="F1968" s="802"/>
      <c r="G1968" s="801"/>
      <c r="H1968" s="802"/>
      <c r="I1968" s="802"/>
      <c r="J1968" s="802"/>
      <c r="K1968" s="802"/>
      <c r="L1968" s="802"/>
      <c r="M1968" s="802"/>
      <c r="N1968" s="802"/>
      <c r="O1968" s="802"/>
      <c r="P1968" s="802"/>
      <c r="Q1968" s="802"/>
      <c r="R1968" s="802"/>
      <c r="S1968" s="802"/>
      <c r="T1968" s="802"/>
      <c r="U1968" s="809" t="s">
        <v>3</v>
      </c>
      <c r="V1968" s="810"/>
      <c r="W1968" s="810"/>
      <c r="X1968" s="811"/>
      <c r="Y1968" s="812">
        <v>1</v>
      </c>
      <c r="Z1968" s="810"/>
      <c r="AA1968" s="813"/>
    </row>
    <row r="1969" spans="2:27" ht="15.75" hidden="1" thickBot="1" x14ac:dyDescent="0.3">
      <c r="B1969" s="795"/>
      <c r="C1969" s="787"/>
      <c r="D1969" s="787"/>
      <c r="E1969" s="787"/>
      <c r="F1969" s="787"/>
      <c r="G1969" s="795"/>
      <c r="H1969" s="787"/>
      <c r="I1969" s="787"/>
      <c r="J1969" s="787"/>
      <c r="K1969" s="787"/>
      <c r="L1969" s="787"/>
      <c r="M1969" s="787"/>
      <c r="N1969" s="787"/>
      <c r="O1969" s="787"/>
      <c r="P1969" s="787"/>
      <c r="Q1969" s="787"/>
      <c r="R1969" s="787"/>
      <c r="S1969" s="787"/>
      <c r="T1969" s="787"/>
      <c r="U1969" s="814" t="s">
        <v>4</v>
      </c>
      <c r="V1969" s="815"/>
      <c r="W1969" s="815"/>
      <c r="X1969" s="816"/>
      <c r="Y1969" s="817">
        <v>44236</v>
      </c>
      <c r="Z1969" s="818"/>
      <c r="AA1969" s="819"/>
    </row>
    <row r="1970" spans="2:27" hidden="1" x14ac:dyDescent="0.25">
      <c r="B1970" s="820" t="s">
        <v>44</v>
      </c>
      <c r="C1970" s="793"/>
      <c r="D1970" s="793"/>
      <c r="E1970" s="793"/>
      <c r="F1970" s="794"/>
      <c r="G1970"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970" s="822"/>
      <c r="I1970" s="822"/>
      <c r="J1970" s="822"/>
      <c r="K1970" s="822"/>
      <c r="L1970" s="822"/>
      <c r="M1970" s="822"/>
      <c r="N1970" s="822"/>
      <c r="O1970" s="822"/>
      <c r="P1970" s="822"/>
      <c r="Q1970" s="822"/>
      <c r="R1970" s="822"/>
      <c r="S1970" s="822"/>
      <c r="T1970" s="822"/>
      <c r="U1970" s="822"/>
      <c r="V1970" s="822"/>
      <c r="W1970" s="822"/>
      <c r="X1970" s="822"/>
      <c r="Y1970" s="822"/>
      <c r="Z1970" s="822"/>
      <c r="AA1970" s="823"/>
    </row>
    <row r="1971" spans="2:27" ht="15.75" hidden="1" thickBot="1" x14ac:dyDescent="0.3">
      <c r="B1971" s="795"/>
      <c r="C1971" s="787"/>
      <c r="D1971" s="787"/>
      <c r="E1971" s="787"/>
      <c r="F1971" s="796"/>
      <c r="G1971" s="824"/>
      <c r="H1971" s="825"/>
      <c r="I1971" s="825"/>
      <c r="J1971" s="825"/>
      <c r="K1971" s="825"/>
      <c r="L1971" s="825"/>
      <c r="M1971" s="825"/>
      <c r="N1971" s="825"/>
      <c r="O1971" s="825"/>
      <c r="P1971" s="825"/>
      <c r="Q1971" s="825"/>
      <c r="R1971" s="825"/>
      <c r="S1971" s="825"/>
      <c r="T1971" s="825"/>
      <c r="U1971" s="825"/>
      <c r="V1971" s="825"/>
      <c r="W1971" s="825"/>
      <c r="X1971" s="825"/>
      <c r="Y1971" s="825"/>
      <c r="Z1971" s="825"/>
      <c r="AA1971" s="826"/>
    </row>
    <row r="1972" spans="2:27" ht="18.75" hidden="1" thickBot="1" x14ac:dyDescent="0.3">
      <c r="B1972" s="827" t="s">
        <v>46</v>
      </c>
      <c r="C1972" s="798"/>
      <c r="D1972" s="798"/>
      <c r="E1972" s="798"/>
      <c r="F1972" s="798"/>
      <c r="G1972" s="798"/>
      <c r="H1972" s="822" t="s">
        <v>47</v>
      </c>
      <c r="I1972" s="793"/>
      <c r="J1972" s="828"/>
      <c r="K1972" s="798"/>
      <c r="L1972" s="798"/>
      <c r="M1972" s="798"/>
      <c r="N1972" s="798"/>
      <c r="O1972" s="798"/>
      <c r="P1972" s="622"/>
      <c r="Q1972" s="622"/>
      <c r="R1972" s="828" t="s">
        <v>48</v>
      </c>
      <c r="S1972" s="828"/>
      <c r="T1972" s="798"/>
      <c r="U1972" s="798"/>
      <c r="V1972" s="798"/>
      <c r="W1972" s="798"/>
      <c r="X1972" s="798"/>
      <c r="Y1972" s="798"/>
      <c r="Z1972" s="798"/>
      <c r="AA1972" s="799"/>
    </row>
    <row r="1973" spans="2:27" ht="44.25" hidden="1" customHeight="1" thickBot="1" x14ac:dyDescent="0.3">
      <c r="B1973" s="829">
        <v>12</v>
      </c>
      <c r="C1973" s="793"/>
      <c r="D1973" s="793"/>
      <c r="E1973" s="793"/>
      <c r="F1973" s="793"/>
      <c r="G1973" s="793"/>
      <c r="H1973" s="830">
        <f>I12.01</f>
        <v>12.01</v>
      </c>
      <c r="I1973" s="831"/>
      <c r="J1973" s="832" t="str">
        <f>VLOOKUP(B1973,'BALANCE GENERAL'!$B:$G,5,FALSE)</f>
        <v>SUMINISTRO E INSTALACION AIRES ACONDICIONADOS</v>
      </c>
      <c r="K1973" s="798"/>
      <c r="L1973" s="798"/>
      <c r="M1973" s="798"/>
      <c r="N1973" s="798"/>
      <c r="O1973" s="799"/>
      <c r="P1973" s="621"/>
      <c r="Q1973" s="621"/>
      <c r="R1973" s="833" t="str">
        <f>VLOOKUP(H1973,'BALANCE GENERAL'!$B:$G,5,FALSE)</f>
        <v>SUMINISTRO E INSTALACION DE AIRE ACONDICIONADO MINI SPLIT 12000 BTU. Incluye Kit de instalacion de tuberia de cobre recubierta con rubatex y cinta vinilo hasta 4 mts.</v>
      </c>
      <c r="S1973" s="1020"/>
      <c r="T1973" s="793"/>
      <c r="U1973" s="793"/>
      <c r="V1973" s="793"/>
      <c r="W1973" s="793"/>
      <c r="X1973" s="793"/>
      <c r="Y1973" s="793"/>
      <c r="Z1973" s="793"/>
      <c r="AA1973" s="794"/>
    </row>
    <row r="1974" spans="2:27" ht="18.75" hidden="1" thickBot="1" x14ac:dyDescent="0.3">
      <c r="B1974" s="821" t="s">
        <v>49</v>
      </c>
      <c r="C1974" s="834"/>
      <c r="D1974" s="834"/>
      <c r="E1974" s="834"/>
      <c r="F1974" s="834"/>
      <c r="G1974" s="834"/>
      <c r="H1974" s="835"/>
      <c r="I1974" s="835"/>
      <c r="J1974" s="834"/>
      <c r="K1974" s="834"/>
      <c r="L1974" s="834"/>
      <c r="M1974" s="834"/>
      <c r="N1974" s="834"/>
      <c r="O1974" s="834"/>
      <c r="P1974" s="623"/>
      <c r="Q1974" s="623"/>
      <c r="R1974" s="837" t="s">
        <v>50</v>
      </c>
      <c r="S1974" s="1030" t="s">
        <v>532</v>
      </c>
      <c r="T1974" s="839" t="s">
        <v>51</v>
      </c>
      <c r="U1974" s="840"/>
      <c r="V1974" s="841"/>
      <c r="W1974" s="842" t="s">
        <v>20</v>
      </c>
      <c r="X1974" s="844" t="s">
        <v>52</v>
      </c>
      <c r="Y1974" s="846" t="s">
        <v>53</v>
      </c>
      <c r="Z1974" s="847"/>
      <c r="AA1974" s="848"/>
    </row>
    <row r="1975" spans="2:27" ht="26.25" hidden="1" thickBot="1" x14ac:dyDescent="0.3">
      <c r="B1975" s="836"/>
      <c r="C1975" s="835"/>
      <c r="D1975" s="835"/>
      <c r="E1975" s="835"/>
      <c r="F1975" s="835"/>
      <c r="G1975" s="835"/>
      <c r="H1975" s="835"/>
      <c r="I1975" s="835"/>
      <c r="J1975" s="835"/>
      <c r="K1975" s="835"/>
      <c r="L1975" s="835"/>
      <c r="M1975" s="835"/>
      <c r="N1975" s="835"/>
      <c r="O1975" s="835"/>
      <c r="P1975" s="623"/>
      <c r="Q1975" s="623"/>
      <c r="R1975" s="838"/>
      <c r="S1975" s="1031"/>
      <c r="T1975" s="4" t="s">
        <v>54</v>
      </c>
      <c r="U1975" s="5" t="s">
        <v>55</v>
      </c>
      <c r="V1975" s="6" t="s">
        <v>56</v>
      </c>
      <c r="W1975" s="843"/>
      <c r="X1975" s="845"/>
      <c r="Y1975" s="7" t="s">
        <v>57</v>
      </c>
      <c r="Z1975" s="8" t="s">
        <v>21</v>
      </c>
      <c r="AA1975" s="9" t="s">
        <v>22</v>
      </c>
    </row>
    <row r="1976" spans="2:27" ht="18" hidden="1" x14ac:dyDescent="0.25">
      <c r="B1976" s="10"/>
      <c r="C1976" s="11"/>
      <c r="D1976" s="11"/>
      <c r="E1976" s="11"/>
      <c r="F1976" s="11"/>
      <c r="G1976" s="11"/>
      <c r="H1976" s="11"/>
      <c r="I1976" s="11"/>
      <c r="J1976" s="11"/>
      <c r="K1976" s="11"/>
      <c r="L1976" s="11"/>
      <c r="M1976" s="11"/>
      <c r="N1976" s="11"/>
      <c r="O1976" s="12"/>
      <c r="P1976" s="629">
        <f>+H1973</f>
        <v>12.01</v>
      </c>
      <c r="Q1976" s="17"/>
      <c r="R1976" s="412" t="s">
        <v>356</v>
      </c>
      <c r="S1976" s="625"/>
      <c r="T1976" s="14"/>
      <c r="U1976" s="14"/>
      <c r="V1976" s="14"/>
      <c r="W1976" s="14" t="str">
        <f>IF(COUNT(T1976:V1976)=1,"m",IF(COUNT(T1976:V1976)=2,"m2",IF(COUNT(T1976:V1976)=3,"m3","")))</f>
        <v/>
      </c>
      <c r="X1976" s="14" t="str">
        <f>IF(S1976="","",1)</f>
        <v/>
      </c>
      <c r="Y1976" s="14" t="str">
        <f>IFERROR(IF(COUNT(T1976:V1976)=1,PRODUCT(T1976:V1976)*X1976,""),"")</f>
        <v/>
      </c>
      <c r="Z1976" s="14" t="str">
        <f>IFERROR(IF(COUNT(T1976:V1976)=2,PRODUCT(T1976:V1976)*X1976,""),"")</f>
        <v/>
      </c>
      <c r="AA1976" s="15" t="str">
        <f>IFERROR(IF(COUNT(T1976:V1976)=3,PRODUCT(T1976:V1976)*X1976,""),"")</f>
        <v/>
      </c>
    </row>
    <row r="1977" spans="2:27" ht="18" hidden="1" x14ac:dyDescent="0.25">
      <c r="B1977" s="16"/>
      <c r="C1977" s="17"/>
      <c r="D1977" s="17"/>
      <c r="E1977" s="17"/>
      <c r="F1977" s="18"/>
      <c r="G1977" s="18"/>
      <c r="H1977" s="18"/>
      <c r="I1977" s="18"/>
      <c r="J1977" s="18"/>
      <c r="K1977" s="18"/>
      <c r="L1977" s="17"/>
      <c r="M1977" s="17"/>
      <c r="N1977" s="17"/>
      <c r="O1977" s="19"/>
      <c r="P1977" s="629">
        <f>+H1973</f>
        <v>12.01</v>
      </c>
      <c r="Q1977" s="17"/>
      <c r="R1977" s="412"/>
      <c r="S1977" s="625"/>
      <c r="T1977" s="20"/>
      <c r="U1977" s="20"/>
      <c r="V1977" s="430"/>
      <c r="W1977" s="14" t="str">
        <f t="shared" ref="W1977:W1979" si="630">IF(COUNT(T1977:V1977)=1,"m",IF(COUNT(T1977:V1977)=2,"m2",IF(COUNT(T1977:V1977)=3,"m3","")))</f>
        <v/>
      </c>
      <c r="X1977" s="14" t="str">
        <f t="shared" ref="X1977:X1979" si="631">IF(S1977="","",1)</f>
        <v/>
      </c>
      <c r="Y1977" s="14" t="str">
        <f t="shared" ref="Y1977:Y1979" si="632">IFERROR(IF(COUNT(T1977:V1977)=1,PRODUCT(T1977:V1977)*X1977,""),"")</f>
        <v/>
      </c>
      <c r="Z1977" s="14" t="str">
        <f t="shared" ref="Z1977:Z1979" si="633">IFERROR(IF(COUNT(T1977:V1977)=2,PRODUCT(T1977:V1977)*X1977,""),"")</f>
        <v/>
      </c>
      <c r="AA1977" s="15" t="str">
        <f t="shared" ref="AA1977:AA1998" si="634">IFERROR(IF(COUNT(T1977:V1977)=3,PRODUCT(T1977:V1977)*X1977,""),"")</f>
        <v/>
      </c>
    </row>
    <row r="1978" spans="2:27" ht="18" hidden="1" x14ac:dyDescent="0.25">
      <c r="B1978" s="16"/>
      <c r="C1978" s="17"/>
      <c r="D1978" s="17"/>
      <c r="E1978" s="17"/>
      <c r="G1978" s="18"/>
      <c r="H1978" s="18"/>
      <c r="I1978" s="18"/>
      <c r="J1978" s="18"/>
      <c r="K1978" s="18"/>
      <c r="L1978" s="17"/>
      <c r="M1978" s="17"/>
      <c r="N1978" s="17"/>
      <c r="O1978" s="19"/>
      <c r="P1978" s="629">
        <f>+H1973</f>
        <v>12.01</v>
      </c>
      <c r="Q1978" s="17"/>
      <c r="R1978" s="412"/>
      <c r="S1978" s="625"/>
      <c r="T1978" s="20"/>
      <c r="U1978" s="20"/>
      <c r="V1978" s="430"/>
      <c r="W1978" s="14" t="str">
        <f t="shared" si="630"/>
        <v/>
      </c>
      <c r="X1978" s="14" t="str">
        <f t="shared" si="631"/>
        <v/>
      </c>
      <c r="Y1978" s="14" t="str">
        <f t="shared" si="632"/>
        <v/>
      </c>
      <c r="Z1978" s="14" t="str">
        <f t="shared" si="633"/>
        <v/>
      </c>
      <c r="AA1978" s="15" t="str">
        <f t="shared" si="634"/>
        <v/>
      </c>
    </row>
    <row r="1979" spans="2:27" ht="18" hidden="1" x14ac:dyDescent="0.25">
      <c r="B1979" s="16"/>
      <c r="C1979" s="17"/>
      <c r="D1979" s="17"/>
      <c r="E1979" s="17"/>
      <c r="F1979" s="18"/>
      <c r="G1979" s="18"/>
      <c r="H1979" s="18"/>
      <c r="I1979" s="18"/>
      <c r="J1979" s="18"/>
      <c r="K1979" s="18"/>
      <c r="L1979" s="17"/>
      <c r="M1979" s="17"/>
      <c r="N1979" s="17"/>
      <c r="O1979" s="19"/>
      <c r="P1979" s="629">
        <f>+H1973</f>
        <v>12.01</v>
      </c>
      <c r="Q1979" s="17"/>
      <c r="R1979" s="412"/>
      <c r="S1979" s="626"/>
      <c r="T1979" s="20"/>
      <c r="U1979" s="20"/>
      <c r="V1979" s="430"/>
      <c r="W1979" s="14" t="str">
        <f t="shared" si="630"/>
        <v/>
      </c>
      <c r="X1979" s="14" t="str">
        <f t="shared" si="631"/>
        <v/>
      </c>
      <c r="Y1979" s="14" t="str">
        <f t="shared" si="632"/>
        <v/>
      </c>
      <c r="Z1979" s="14" t="str">
        <f t="shared" si="633"/>
        <v/>
      </c>
      <c r="AA1979" s="15" t="str">
        <f t="shared" si="634"/>
        <v/>
      </c>
    </row>
    <row r="1980" spans="2:27" ht="18" hidden="1" x14ac:dyDescent="0.25">
      <c r="B1980" s="16"/>
      <c r="D1980" s="17"/>
      <c r="E1980" s="17"/>
      <c r="F1980" s="18"/>
      <c r="G1980" s="18"/>
      <c r="H1980" s="18"/>
      <c r="J1980" s="18"/>
      <c r="K1980" s="18"/>
      <c r="L1980" s="17"/>
      <c r="M1980" s="17"/>
      <c r="N1980" s="17"/>
      <c r="O1980" s="19"/>
      <c r="P1980" s="629">
        <f>+H1973</f>
        <v>12.01</v>
      </c>
      <c r="Q1980" s="17"/>
      <c r="R1980" s="412"/>
      <c r="S1980" s="625"/>
      <c r="T1980" s="20"/>
      <c r="U1980" s="20"/>
      <c r="V1980" s="430"/>
      <c r="W1980" s="14"/>
      <c r="X1980" s="14"/>
      <c r="Y1980" s="14"/>
      <c r="Z1980" s="14"/>
      <c r="AA1980" s="15" t="str">
        <f t="shared" si="634"/>
        <v/>
      </c>
    </row>
    <row r="1981" spans="2:27" ht="18" hidden="1" x14ac:dyDescent="0.25">
      <c r="B1981" s="22"/>
      <c r="C1981" s="17"/>
      <c r="D1981" s="18"/>
      <c r="E1981" s="17"/>
      <c r="F1981" s="18"/>
      <c r="G1981" s="18"/>
      <c r="H1981" s="18"/>
      <c r="I1981" s="18"/>
      <c r="J1981" s="18"/>
      <c r="K1981" s="18"/>
      <c r="L1981" s="17"/>
      <c r="M1981" s="17"/>
      <c r="N1981" s="17"/>
      <c r="O1981" s="19"/>
      <c r="P1981" s="629">
        <f>+H1973</f>
        <v>12.01</v>
      </c>
      <c r="Q1981" s="17"/>
      <c r="R1981" s="412" t="s">
        <v>361</v>
      </c>
      <c r="S1981" s="625"/>
      <c r="T1981" s="20"/>
      <c r="U1981" s="20"/>
      <c r="V1981" s="430"/>
      <c r="W1981" s="14" t="str">
        <f t="shared" ref="W1981:W1982" si="635">IF(COUNT(T1981:V1981)=1,"m",IF(COUNT(T1981:V1981)=2,"m2",IF(COUNT(T1981:V1981)=3,"m3","")))</f>
        <v/>
      </c>
      <c r="X1981" s="14" t="str">
        <f t="shared" ref="X1981:X1987" si="636">IF(S1981="","",1)</f>
        <v/>
      </c>
      <c r="Y1981" s="14" t="str">
        <f t="shared" ref="Y1981:Y1987" si="637">IFERROR(IF(COUNT(T1981:V1981)=1,PRODUCT(T1981:V1981)*X1981,""),"")</f>
        <v/>
      </c>
      <c r="Z1981" s="14" t="str">
        <f t="shared" ref="Z1981:Z1987" si="638">IFERROR(IF(COUNT(T1981:V1981)=2,PRODUCT(T1981:V1981)*X1981,""),"")</f>
        <v/>
      </c>
      <c r="AA1981" s="15" t="str">
        <f t="shared" si="634"/>
        <v/>
      </c>
    </row>
    <row r="1982" spans="2:27" ht="18" hidden="1" x14ac:dyDescent="0.25">
      <c r="B1982" s="16"/>
      <c r="C1982" s="17"/>
      <c r="D1982" s="17"/>
      <c r="E1982" s="17"/>
      <c r="F1982" s="18"/>
      <c r="G1982" s="18"/>
      <c r="H1982" s="18"/>
      <c r="I1982" s="18"/>
      <c r="J1982" s="18"/>
      <c r="K1982" s="18"/>
      <c r="L1982" s="17"/>
      <c r="M1982" s="17"/>
      <c r="N1982" s="17"/>
      <c r="O1982" s="19"/>
      <c r="P1982" s="629">
        <f>+H1973</f>
        <v>12.01</v>
      </c>
      <c r="Q1982" s="17"/>
      <c r="R1982" s="412"/>
      <c r="S1982" s="641"/>
      <c r="T1982" s="20"/>
      <c r="U1982" s="20"/>
      <c r="V1982" s="20"/>
      <c r="W1982" s="14" t="str">
        <f t="shared" si="635"/>
        <v/>
      </c>
      <c r="X1982" s="14" t="str">
        <f t="shared" si="636"/>
        <v/>
      </c>
      <c r="Y1982" s="14" t="str">
        <f t="shared" si="637"/>
        <v/>
      </c>
      <c r="Z1982" s="14" t="str">
        <f t="shared" si="638"/>
        <v/>
      </c>
      <c r="AA1982" s="15" t="str">
        <f t="shared" si="634"/>
        <v/>
      </c>
    </row>
    <row r="1983" spans="2:27" ht="18" hidden="1" x14ac:dyDescent="0.25">
      <c r="B1983" s="16"/>
      <c r="C1983" s="17"/>
      <c r="D1983" s="17"/>
      <c r="E1983" s="17"/>
      <c r="F1983" s="17"/>
      <c r="G1983" s="17"/>
      <c r="H1983" s="17"/>
      <c r="I1983" s="17"/>
      <c r="J1983" s="17"/>
      <c r="K1983" s="17"/>
      <c r="L1983" s="17"/>
      <c r="M1983" s="17"/>
      <c r="N1983" s="17"/>
      <c r="O1983" s="19"/>
      <c r="P1983" s="629">
        <f>+H1973</f>
        <v>12.01</v>
      </c>
      <c r="Q1983" s="17"/>
      <c r="R1983" s="412"/>
      <c r="S1983" s="625"/>
      <c r="T1983" s="20"/>
      <c r="U1983" s="20"/>
      <c r="V1983" s="430"/>
      <c r="W1983" s="14"/>
      <c r="X1983" s="14" t="str">
        <f t="shared" si="636"/>
        <v/>
      </c>
      <c r="Y1983" s="14" t="str">
        <f t="shared" si="637"/>
        <v/>
      </c>
      <c r="Z1983" s="14" t="str">
        <f t="shared" si="638"/>
        <v/>
      </c>
      <c r="AA1983" s="15" t="str">
        <f t="shared" si="634"/>
        <v/>
      </c>
    </row>
    <row r="1984" spans="2:27" ht="18" hidden="1" x14ac:dyDescent="0.25">
      <c r="B1984" s="16"/>
      <c r="C1984" s="18"/>
      <c r="D1984" s="17"/>
      <c r="E1984" s="17"/>
      <c r="F1984" s="17"/>
      <c r="G1984" s="17"/>
      <c r="H1984" s="17"/>
      <c r="I1984" s="17"/>
      <c r="J1984" s="17"/>
      <c r="K1984" s="17"/>
      <c r="L1984" s="17"/>
      <c r="M1984" s="17"/>
      <c r="N1984" s="17"/>
      <c r="O1984" s="19"/>
      <c r="P1984" s="629">
        <f>+H1973</f>
        <v>12.01</v>
      </c>
      <c r="Q1984" s="17"/>
      <c r="R1984" s="412"/>
      <c r="S1984" s="625"/>
      <c r="T1984" s="20"/>
      <c r="U1984" s="20"/>
      <c r="V1984" s="430"/>
      <c r="W1984" s="14"/>
      <c r="X1984" s="14" t="str">
        <f t="shared" si="636"/>
        <v/>
      </c>
      <c r="Y1984" s="14" t="str">
        <f t="shared" si="637"/>
        <v/>
      </c>
      <c r="Z1984" s="14" t="str">
        <f t="shared" si="638"/>
        <v/>
      </c>
      <c r="AA1984" s="15" t="str">
        <f t="shared" si="634"/>
        <v/>
      </c>
    </row>
    <row r="1985" spans="2:27" ht="18" hidden="1" x14ac:dyDescent="0.25">
      <c r="B1985" s="16"/>
      <c r="C1985" s="17"/>
      <c r="D1985" s="17"/>
      <c r="E1985" s="17"/>
      <c r="F1985" s="17"/>
      <c r="G1985" s="17"/>
      <c r="H1985" s="17"/>
      <c r="I1985" s="17"/>
      <c r="J1985" s="17"/>
      <c r="K1985" s="17"/>
      <c r="L1985" s="17"/>
      <c r="M1985" s="17"/>
      <c r="N1985" s="17"/>
      <c r="O1985" s="19"/>
      <c r="P1985" s="629">
        <f>+H1973</f>
        <v>12.01</v>
      </c>
      <c r="Q1985" s="17"/>
      <c r="R1985" s="412"/>
      <c r="S1985" s="625"/>
      <c r="T1985" s="20"/>
      <c r="U1985" s="20"/>
      <c r="V1985" s="430"/>
      <c r="W1985" s="14"/>
      <c r="X1985" s="14" t="str">
        <f t="shared" si="636"/>
        <v/>
      </c>
      <c r="Y1985" s="14" t="str">
        <f t="shared" si="637"/>
        <v/>
      </c>
      <c r="Z1985" s="14" t="str">
        <f t="shared" si="638"/>
        <v/>
      </c>
      <c r="AA1985" s="15" t="str">
        <f t="shared" si="634"/>
        <v/>
      </c>
    </row>
    <row r="1986" spans="2:27" ht="18" hidden="1" x14ac:dyDescent="0.25">
      <c r="B1986" s="16"/>
      <c r="C1986" s="17"/>
      <c r="D1986" s="17"/>
      <c r="E1986" s="18"/>
      <c r="F1986" s="17"/>
      <c r="G1986" s="17"/>
      <c r="H1986" s="17"/>
      <c r="I1986" s="17"/>
      <c r="J1986" s="17"/>
      <c r="K1986" s="17"/>
      <c r="L1986" s="17"/>
      <c r="M1986" s="17"/>
      <c r="N1986" s="17"/>
      <c r="O1986" s="19"/>
      <c r="P1986" s="629">
        <f>+H1973</f>
        <v>12.01</v>
      </c>
      <c r="Q1986" s="17"/>
      <c r="R1986" s="412"/>
      <c r="S1986" s="625"/>
      <c r="T1986" s="20"/>
      <c r="U1986" s="20"/>
      <c r="V1986" s="430"/>
      <c r="W1986" s="14"/>
      <c r="X1986" s="14" t="str">
        <f t="shared" si="636"/>
        <v/>
      </c>
      <c r="Y1986" s="14" t="str">
        <f t="shared" si="637"/>
        <v/>
      </c>
      <c r="Z1986" s="14" t="str">
        <f t="shared" si="638"/>
        <v/>
      </c>
      <c r="AA1986" s="15" t="str">
        <f t="shared" si="634"/>
        <v/>
      </c>
    </row>
    <row r="1987" spans="2:27" ht="18" hidden="1" x14ac:dyDescent="0.25">
      <c r="B1987" s="16"/>
      <c r="C1987" s="18"/>
      <c r="D1987" s="18"/>
      <c r="E1987" s="18"/>
      <c r="F1987" s="18"/>
      <c r="G1987" s="18"/>
      <c r="H1987" s="18"/>
      <c r="I1987" s="18"/>
      <c r="J1987" s="18"/>
      <c r="K1987" s="18"/>
      <c r="L1987" s="18"/>
      <c r="M1987" s="18"/>
      <c r="N1987" s="18"/>
      <c r="O1987" s="19"/>
      <c r="P1987" s="629">
        <f>+H1973</f>
        <v>12.01</v>
      </c>
      <c r="Q1987" s="17"/>
      <c r="R1987" s="412"/>
      <c r="S1987" s="625"/>
      <c r="T1987" s="20"/>
      <c r="U1987" s="20"/>
      <c r="V1987" s="430"/>
      <c r="W1987" s="14" t="str">
        <f t="shared" ref="W1987" si="639">IF(COUNT(T1987:V1987)=1,"m",IF(COUNT(T1987:V1987)=2,"m2",IF(COUNT(T1987:V1987)=3,"m3","")))</f>
        <v/>
      </c>
      <c r="X1987" s="14" t="str">
        <f t="shared" si="636"/>
        <v/>
      </c>
      <c r="Y1987" s="14" t="str">
        <f t="shared" si="637"/>
        <v/>
      </c>
      <c r="Z1987" s="14" t="str">
        <f t="shared" si="638"/>
        <v/>
      </c>
      <c r="AA1987" s="15" t="str">
        <f t="shared" si="634"/>
        <v/>
      </c>
    </row>
    <row r="1988" spans="2:27" ht="18" hidden="1" x14ac:dyDescent="0.25">
      <c r="B1988" s="16"/>
      <c r="C1988" s="17"/>
      <c r="D1988" s="24"/>
      <c r="E1988" s="17"/>
      <c r="F1988" s="17"/>
      <c r="G1988" s="17"/>
      <c r="H1988" s="17"/>
      <c r="I1988" s="17"/>
      <c r="J1988" s="18"/>
      <c r="K1988" s="17"/>
      <c r="L1988" s="17"/>
      <c r="M1988" s="17"/>
      <c r="N1988" s="17"/>
      <c r="O1988" s="19"/>
      <c r="P1988" s="629">
        <f>+H1973</f>
        <v>12.01</v>
      </c>
      <c r="Q1988" s="17"/>
      <c r="R1988" s="412"/>
      <c r="S1988" s="625"/>
      <c r="T1988" s="20"/>
      <c r="U1988" s="20"/>
      <c r="V1988" s="430"/>
      <c r="W1988" s="14"/>
      <c r="X1988" s="14"/>
      <c r="Y1988" s="14"/>
      <c r="Z1988" s="14"/>
      <c r="AA1988" s="15" t="str">
        <f t="shared" si="634"/>
        <v/>
      </c>
    </row>
    <row r="1989" spans="2:27" ht="18" hidden="1" x14ac:dyDescent="0.25">
      <c r="B1989" s="16"/>
      <c r="C1989" s="18"/>
      <c r="D1989" s="17"/>
      <c r="E1989" s="17"/>
      <c r="F1989" s="17"/>
      <c r="G1989" s="17"/>
      <c r="H1989" s="18"/>
      <c r="I1989" s="18"/>
      <c r="J1989" s="17"/>
      <c r="K1989" s="18"/>
      <c r="L1989" s="17"/>
      <c r="M1989" s="17"/>
      <c r="N1989" s="17"/>
      <c r="O1989" s="19"/>
      <c r="P1989" s="629">
        <f>+H1973</f>
        <v>12.01</v>
      </c>
      <c r="Q1989" s="17"/>
      <c r="R1989" s="412" t="s">
        <v>362</v>
      </c>
      <c r="S1989" s="625"/>
      <c r="T1989" s="20"/>
      <c r="U1989" s="20"/>
      <c r="V1989" s="430"/>
      <c r="W1989" s="14" t="str">
        <f t="shared" ref="W1989:W1998" si="640">IF(COUNT(T1989:V1989)=1,"m",IF(COUNT(T1989:V1989)=2,"m2",IF(COUNT(T1989:V1989)=3,"m3","")))</f>
        <v/>
      </c>
      <c r="X1989" s="14" t="str">
        <f t="shared" ref="X1989:X1998" si="641">IF(S1989="","",1)</f>
        <v/>
      </c>
      <c r="Y1989" s="14" t="str">
        <f t="shared" ref="Y1989:Y1998" si="642">IFERROR(IF(COUNT(T1989:V1989)=1,PRODUCT(T1989:V1989)*X1989,""),"")</f>
        <v/>
      </c>
      <c r="Z1989" s="14" t="str">
        <f t="shared" ref="Z1989:Z1998" si="643">IFERROR(IF(COUNT(T1989:V1989)=2,PRODUCT(T1989:V1989)*X1989,""),"")</f>
        <v/>
      </c>
      <c r="AA1989" s="15" t="str">
        <f t="shared" si="634"/>
        <v/>
      </c>
    </row>
    <row r="1990" spans="2:27" ht="18" hidden="1" x14ac:dyDescent="0.25">
      <c r="B1990" s="16"/>
      <c r="C1990" s="17"/>
      <c r="D1990" s="17"/>
      <c r="E1990" s="17"/>
      <c r="F1990" s="17"/>
      <c r="G1990" s="17"/>
      <c r="H1990" s="17"/>
      <c r="I1990" s="17"/>
      <c r="J1990" s="17"/>
      <c r="K1990" s="17"/>
      <c r="L1990" s="17"/>
      <c r="M1990" s="17"/>
      <c r="N1990" s="17"/>
      <c r="O1990" s="19"/>
      <c r="P1990" s="629">
        <f>+H1973</f>
        <v>12.01</v>
      </c>
      <c r="Q1990" s="17"/>
      <c r="R1990" s="412"/>
      <c r="S1990" s="626"/>
      <c r="T1990" s="20"/>
      <c r="U1990" s="20"/>
      <c r="V1990" s="430"/>
      <c r="W1990" s="14" t="str">
        <f t="shared" si="640"/>
        <v/>
      </c>
      <c r="X1990" s="14" t="str">
        <f t="shared" si="641"/>
        <v/>
      </c>
      <c r="Y1990" s="14" t="str">
        <f t="shared" si="642"/>
        <v/>
      </c>
      <c r="Z1990" s="14" t="str">
        <f t="shared" si="643"/>
        <v/>
      </c>
      <c r="AA1990" s="15" t="str">
        <f t="shared" si="634"/>
        <v/>
      </c>
    </row>
    <row r="1991" spans="2:27" ht="18" hidden="1" x14ac:dyDescent="0.25">
      <c r="B1991" s="16"/>
      <c r="C1991" s="17"/>
      <c r="D1991" s="17"/>
      <c r="E1991" s="17"/>
      <c r="F1991" s="17"/>
      <c r="G1991" s="17"/>
      <c r="H1991" s="17"/>
      <c r="I1991" s="17"/>
      <c r="J1991" s="17"/>
      <c r="K1991" s="17"/>
      <c r="L1991" s="17"/>
      <c r="M1991" s="17"/>
      <c r="N1991" s="17"/>
      <c r="O1991" s="19"/>
      <c r="P1991" s="629">
        <f>+H1973</f>
        <v>12.01</v>
      </c>
      <c r="Q1991" s="17"/>
      <c r="R1991" s="412"/>
      <c r="S1991" s="626"/>
      <c r="T1991" s="20"/>
      <c r="U1991" s="20"/>
      <c r="V1991" s="430"/>
      <c r="W1991" s="14" t="str">
        <f t="shared" si="640"/>
        <v/>
      </c>
      <c r="X1991" s="14" t="str">
        <f t="shared" si="641"/>
        <v/>
      </c>
      <c r="Y1991" s="14" t="str">
        <f t="shared" si="642"/>
        <v/>
      </c>
      <c r="Z1991" s="14" t="str">
        <f t="shared" si="643"/>
        <v/>
      </c>
      <c r="AA1991" s="15" t="str">
        <f t="shared" si="634"/>
        <v/>
      </c>
    </row>
    <row r="1992" spans="2:27" ht="18" hidden="1" x14ac:dyDescent="0.25">
      <c r="B1992" s="16"/>
      <c r="D1992" s="17"/>
      <c r="E1992" s="17"/>
      <c r="F1992" s="17"/>
      <c r="G1992" s="17"/>
      <c r="H1992" s="17"/>
      <c r="I1992" s="17"/>
      <c r="J1992" s="17"/>
      <c r="K1992" s="17"/>
      <c r="L1992" s="17"/>
      <c r="M1992" s="17"/>
      <c r="N1992" s="17"/>
      <c r="O1992" s="19"/>
      <c r="P1992" s="629">
        <f>+H1973</f>
        <v>12.01</v>
      </c>
      <c r="Q1992" s="17"/>
      <c r="R1992" s="412"/>
      <c r="S1992" s="626"/>
      <c r="T1992" s="20"/>
      <c r="U1992" s="20"/>
      <c r="V1992" s="20"/>
      <c r="W1992" s="14" t="str">
        <f t="shared" si="640"/>
        <v/>
      </c>
      <c r="X1992" s="14" t="str">
        <f t="shared" si="641"/>
        <v/>
      </c>
      <c r="Y1992" s="14" t="str">
        <f t="shared" si="642"/>
        <v/>
      </c>
      <c r="Z1992" s="14" t="str">
        <f t="shared" si="643"/>
        <v/>
      </c>
      <c r="AA1992" s="15" t="str">
        <f t="shared" si="634"/>
        <v/>
      </c>
    </row>
    <row r="1993" spans="2:27" ht="18" hidden="1" x14ac:dyDescent="0.25">
      <c r="B1993" s="16"/>
      <c r="C1993" s="17"/>
      <c r="D1993" s="17"/>
      <c r="E1993" s="17"/>
      <c r="F1993" s="17"/>
      <c r="G1993" s="17"/>
      <c r="H1993" s="17"/>
      <c r="I1993" s="17"/>
      <c r="J1993" s="17"/>
      <c r="K1993" s="17"/>
      <c r="L1993" s="17"/>
      <c r="M1993" s="17"/>
      <c r="N1993" s="17"/>
      <c r="O1993" s="19"/>
      <c r="P1993" s="629">
        <f>+H1973</f>
        <v>12.01</v>
      </c>
      <c r="Q1993" s="17"/>
      <c r="R1993" s="412"/>
      <c r="S1993" s="626"/>
      <c r="T1993" s="20"/>
      <c r="U1993" s="20"/>
      <c r="V1993" s="430"/>
      <c r="W1993" s="14" t="str">
        <f t="shared" si="640"/>
        <v/>
      </c>
      <c r="X1993" s="14" t="str">
        <f t="shared" si="641"/>
        <v/>
      </c>
      <c r="Y1993" s="14" t="str">
        <f t="shared" si="642"/>
        <v/>
      </c>
      <c r="Z1993" s="14" t="str">
        <f t="shared" si="643"/>
        <v/>
      </c>
      <c r="AA1993" s="15" t="str">
        <f t="shared" si="634"/>
        <v/>
      </c>
    </row>
    <row r="1994" spans="2:27" ht="18" hidden="1" x14ac:dyDescent="0.25">
      <c r="B1994" s="16"/>
      <c r="C1994" s="17"/>
      <c r="D1994" s="17"/>
      <c r="E1994" s="17"/>
      <c r="F1994" s="17"/>
      <c r="G1994" s="17"/>
      <c r="H1994" s="17"/>
      <c r="I1994" s="17"/>
      <c r="J1994" s="17"/>
      <c r="K1994" s="17"/>
      <c r="L1994" s="17"/>
      <c r="M1994" s="17"/>
      <c r="N1994" s="17"/>
      <c r="O1994" s="19"/>
      <c r="P1994" s="629">
        <f>+H1973</f>
        <v>12.01</v>
      </c>
      <c r="Q1994" s="17"/>
      <c r="R1994" s="412"/>
      <c r="S1994" s="626"/>
      <c r="T1994" s="20"/>
      <c r="U1994" s="20"/>
      <c r="V1994" s="430"/>
      <c r="W1994" s="14" t="str">
        <f t="shared" si="640"/>
        <v/>
      </c>
      <c r="X1994" s="14" t="str">
        <f t="shared" si="641"/>
        <v/>
      </c>
      <c r="Y1994" s="14" t="str">
        <f t="shared" si="642"/>
        <v/>
      </c>
      <c r="Z1994" s="14" t="str">
        <f t="shared" si="643"/>
        <v/>
      </c>
      <c r="AA1994" s="15" t="str">
        <f t="shared" si="634"/>
        <v/>
      </c>
    </row>
    <row r="1995" spans="2:27" ht="18" hidden="1" x14ac:dyDescent="0.25">
      <c r="B1995" s="16"/>
      <c r="C1995" s="17"/>
      <c r="D1995" s="17"/>
      <c r="E1995" s="17"/>
      <c r="F1995" s="17"/>
      <c r="G1995" s="17"/>
      <c r="H1995" s="17"/>
      <c r="I1995" s="17"/>
      <c r="J1995" s="17"/>
      <c r="K1995" s="17"/>
      <c r="L1995" s="17"/>
      <c r="M1995" s="17"/>
      <c r="N1995" s="17"/>
      <c r="O1995" s="19"/>
      <c r="P1995" s="629">
        <f>+H1973</f>
        <v>12.01</v>
      </c>
      <c r="Q1995" s="17"/>
      <c r="R1995" s="21"/>
      <c r="S1995" s="626"/>
      <c r="T1995" s="20"/>
      <c r="U1995" s="20"/>
      <c r="V1995" s="430"/>
      <c r="W1995" s="14" t="str">
        <f t="shared" si="640"/>
        <v/>
      </c>
      <c r="X1995" s="14" t="str">
        <f t="shared" si="641"/>
        <v/>
      </c>
      <c r="Y1995" s="14" t="str">
        <f t="shared" si="642"/>
        <v/>
      </c>
      <c r="Z1995" s="14" t="str">
        <f t="shared" si="643"/>
        <v/>
      </c>
      <c r="AA1995" s="15" t="str">
        <f t="shared" si="634"/>
        <v/>
      </c>
    </row>
    <row r="1996" spans="2:27" ht="18" hidden="1" x14ac:dyDescent="0.25">
      <c r="B1996" s="16"/>
      <c r="C1996" s="17"/>
      <c r="D1996" s="17"/>
      <c r="E1996" s="17"/>
      <c r="F1996" s="17"/>
      <c r="G1996" s="17"/>
      <c r="H1996" s="17"/>
      <c r="I1996" s="17"/>
      <c r="J1996" s="17"/>
      <c r="K1996" s="17"/>
      <c r="L1996" s="17"/>
      <c r="M1996" s="17"/>
      <c r="N1996" s="17"/>
      <c r="O1996" s="19"/>
      <c r="P1996" s="629">
        <f>+H1973</f>
        <v>12.01</v>
      </c>
      <c r="Q1996" s="17"/>
      <c r="R1996" s="26"/>
      <c r="S1996" s="626"/>
      <c r="T1996" s="20"/>
      <c r="U1996" s="20"/>
      <c r="V1996" s="430"/>
      <c r="W1996" s="14" t="str">
        <f t="shared" si="640"/>
        <v/>
      </c>
      <c r="X1996" s="14" t="str">
        <f t="shared" si="641"/>
        <v/>
      </c>
      <c r="Y1996" s="14" t="str">
        <f t="shared" si="642"/>
        <v/>
      </c>
      <c r="Z1996" s="14" t="str">
        <f t="shared" si="643"/>
        <v/>
      </c>
      <c r="AA1996" s="15" t="str">
        <f t="shared" si="634"/>
        <v/>
      </c>
    </row>
    <row r="1997" spans="2:27" ht="18" hidden="1" x14ac:dyDescent="0.25">
      <c r="B1997" s="16"/>
      <c r="C1997" s="17"/>
      <c r="D1997" s="17"/>
      <c r="E1997" s="17"/>
      <c r="F1997" s="17"/>
      <c r="G1997" s="17"/>
      <c r="H1997" s="17"/>
      <c r="I1997" s="17"/>
      <c r="J1997" s="17"/>
      <c r="K1997" s="17"/>
      <c r="L1997" s="17"/>
      <c r="M1997" s="17"/>
      <c r="N1997" s="17"/>
      <c r="O1997" s="19"/>
      <c r="P1997" s="629">
        <f>+H1973</f>
        <v>12.01</v>
      </c>
      <c r="Q1997" s="17"/>
      <c r="R1997" s="26"/>
      <c r="S1997" s="626"/>
      <c r="T1997" s="20"/>
      <c r="U1997" s="20"/>
      <c r="V1997" s="430"/>
      <c r="W1997" s="14" t="str">
        <f t="shared" si="640"/>
        <v/>
      </c>
      <c r="X1997" s="14" t="str">
        <f t="shared" si="641"/>
        <v/>
      </c>
      <c r="Y1997" s="14" t="str">
        <f t="shared" si="642"/>
        <v/>
      </c>
      <c r="Z1997" s="14" t="str">
        <f t="shared" si="643"/>
        <v/>
      </c>
      <c r="AA1997" s="15" t="str">
        <f t="shared" si="634"/>
        <v/>
      </c>
    </row>
    <row r="1998" spans="2:27" ht="18.75" hidden="1" thickBot="1" x14ac:dyDescent="0.3">
      <c r="B1998" s="27"/>
      <c r="C1998" s="28"/>
      <c r="D1998" s="29"/>
      <c r="E1998" s="28"/>
      <c r="F1998" s="29"/>
      <c r="G1998" s="29"/>
      <c r="H1998" s="29"/>
      <c r="I1998" s="29"/>
      <c r="J1998" s="29"/>
      <c r="K1998" s="29"/>
      <c r="L1998" s="29"/>
      <c r="M1998" s="29"/>
      <c r="N1998" s="29"/>
      <c r="O1998" s="30"/>
      <c r="P1998" s="629">
        <f>+H1973</f>
        <v>12.01</v>
      </c>
      <c r="Q1998" s="17"/>
      <c r="R1998" s="630"/>
      <c r="S1998" s="636"/>
      <c r="T1998" s="33"/>
      <c r="U1998" s="33"/>
      <c r="V1998" s="631"/>
      <c r="W1998" s="34" t="str">
        <f t="shared" si="640"/>
        <v/>
      </c>
      <c r="X1998" s="34" t="str">
        <f t="shared" si="641"/>
        <v/>
      </c>
      <c r="Y1998" s="14" t="str">
        <f t="shared" si="642"/>
        <v/>
      </c>
      <c r="Z1998" s="14" t="str">
        <f t="shared" si="643"/>
        <v/>
      </c>
      <c r="AA1998" s="15" t="str">
        <f t="shared" si="634"/>
        <v/>
      </c>
    </row>
    <row r="1999" spans="2:27" ht="18.75" hidden="1" thickBot="1" x14ac:dyDescent="0.3">
      <c r="B1999" s="786"/>
      <c r="C1999" s="787"/>
      <c r="D1999" s="787"/>
      <c r="E1999" s="787"/>
      <c r="F1999" s="787"/>
      <c r="G1999" s="787"/>
      <c r="H1999" s="787"/>
      <c r="I1999" s="787"/>
      <c r="J1999" s="787"/>
      <c r="K1999" s="787"/>
      <c r="L1999" s="787"/>
      <c r="M1999" s="787"/>
      <c r="N1999" s="787"/>
      <c r="O1999" s="787"/>
      <c r="P1999" s="428"/>
      <c r="Q1999" s="629">
        <f>+H1973</f>
        <v>12.01</v>
      </c>
      <c r="R1999" s="1024" t="s">
        <v>58</v>
      </c>
      <c r="S1999" s="1025"/>
      <c r="T1999" s="1027"/>
      <c r="U1999" s="1024" t="s">
        <v>53</v>
      </c>
      <c r="V1999" s="1027"/>
      <c r="W1999" s="1027"/>
      <c r="X1999" s="1026"/>
      <c r="Y1999" s="36"/>
      <c r="Z1999" s="37"/>
      <c r="AA1999" s="38">
        <f>IF(SUM(Y1976:AA1998)=0,SUM(X1976:X1998),SUM(Y1976:AA1998))</f>
        <v>0</v>
      </c>
    </row>
    <row r="2000" spans="2:27" ht="17.25" hidden="1" thickBot="1" x14ac:dyDescent="0.3">
      <c r="B2000" s="792" t="s">
        <v>59</v>
      </c>
      <c r="C2000" s="793"/>
      <c r="D2000" s="793"/>
      <c r="E2000" s="793"/>
      <c r="F2000" s="793"/>
      <c r="G2000" s="793"/>
      <c r="H2000" s="793"/>
      <c r="I2000" s="794"/>
      <c r="J2000" s="792" t="s">
        <v>60</v>
      </c>
      <c r="K2000" s="793"/>
      <c r="L2000" s="793"/>
      <c r="M2000" s="793"/>
      <c r="N2000" s="793"/>
      <c r="O2000" s="793"/>
      <c r="P2000" s="793"/>
      <c r="Q2000" s="793"/>
      <c r="R2000" s="1028"/>
      <c r="S2000" s="634"/>
      <c r="T2000" s="39"/>
      <c r="U2000" s="40"/>
      <c r="V2000" s="40"/>
      <c r="W2000" s="40"/>
      <c r="X2000" s="40"/>
      <c r="Y2000" s="40"/>
      <c r="Z2000" s="40"/>
      <c r="AA2000" s="41"/>
    </row>
    <row r="2001" spans="2:27" ht="21" hidden="1" thickBot="1" x14ac:dyDescent="0.3">
      <c r="B2001" s="795"/>
      <c r="C2001" s="787"/>
      <c r="D2001" s="787"/>
      <c r="E2001" s="787"/>
      <c r="F2001" s="787"/>
      <c r="G2001" s="787"/>
      <c r="H2001" s="787"/>
      <c r="I2001" s="796"/>
      <c r="J2001" s="795"/>
      <c r="K2001" s="787"/>
      <c r="L2001" s="787"/>
      <c r="M2001" s="787"/>
      <c r="N2001" s="787"/>
      <c r="O2001" s="787"/>
      <c r="P2001" s="787"/>
      <c r="Q2001" s="787"/>
      <c r="R2001" s="796"/>
      <c r="S2001" s="635"/>
      <c r="T2001" s="797" t="s">
        <v>61</v>
      </c>
      <c r="U2001" s="798"/>
      <c r="V2001" s="798"/>
      <c r="W2001" s="798"/>
      <c r="X2001" s="798"/>
      <c r="Y2001" s="798"/>
      <c r="Z2001" s="799"/>
      <c r="AA2001" s="42">
        <f>AA1999</f>
        <v>0</v>
      </c>
    </row>
    <row r="2002" spans="2:27" hidden="1" x14ac:dyDescent="0.25"/>
    <row r="2003" spans="2:27" ht="15.75" hidden="1" thickBot="1" x14ac:dyDescent="0.3"/>
    <row r="2004" spans="2:27" hidden="1" x14ac:dyDescent="0.25">
      <c r="B2004" s="800" t="e" vm="50">
        <v>#VALUE!</v>
      </c>
      <c r="C2004" s="793"/>
      <c r="D2004" s="793"/>
      <c r="E2004" s="793"/>
      <c r="F2004" s="793"/>
      <c r="G2004" s="803" t="s">
        <v>42</v>
      </c>
      <c r="H2004" s="793"/>
      <c r="I2004" s="793"/>
      <c r="J2004" s="793"/>
      <c r="K2004" s="793"/>
      <c r="L2004" s="793"/>
      <c r="M2004" s="793"/>
      <c r="N2004" s="793"/>
      <c r="O2004" s="793"/>
      <c r="P2004" s="793"/>
      <c r="Q2004" s="793"/>
      <c r="R2004" s="793"/>
      <c r="S2004" s="793"/>
      <c r="T2004" s="793"/>
      <c r="U2004" s="804" t="s">
        <v>1</v>
      </c>
      <c r="V2004" s="805"/>
      <c r="W2004" s="805"/>
      <c r="X2004" s="806"/>
      <c r="Y2004" s="807" t="s">
        <v>43</v>
      </c>
      <c r="Z2004" s="805"/>
      <c r="AA2004" s="808"/>
    </row>
    <row r="2005" spans="2:27" hidden="1" x14ac:dyDescent="0.25">
      <c r="B2005" s="801"/>
      <c r="C2005" s="802"/>
      <c r="D2005" s="802"/>
      <c r="E2005" s="802"/>
      <c r="F2005" s="802"/>
      <c r="G2005" s="801"/>
      <c r="H2005" s="802"/>
      <c r="I2005" s="802"/>
      <c r="J2005" s="802"/>
      <c r="K2005" s="802"/>
      <c r="L2005" s="802"/>
      <c r="M2005" s="802"/>
      <c r="N2005" s="802"/>
      <c r="O2005" s="802"/>
      <c r="P2005" s="802"/>
      <c r="Q2005" s="802"/>
      <c r="R2005" s="802"/>
      <c r="S2005" s="802"/>
      <c r="T2005" s="802"/>
      <c r="U2005" s="809" t="s">
        <v>3</v>
      </c>
      <c r="V2005" s="810"/>
      <c r="W2005" s="810"/>
      <c r="X2005" s="811"/>
      <c r="Y2005" s="812">
        <v>1</v>
      </c>
      <c r="Z2005" s="810"/>
      <c r="AA2005" s="813"/>
    </row>
    <row r="2006" spans="2:27" ht="15.75" hidden="1" thickBot="1" x14ac:dyDescent="0.3">
      <c r="B2006" s="795"/>
      <c r="C2006" s="787"/>
      <c r="D2006" s="787"/>
      <c r="E2006" s="787"/>
      <c r="F2006" s="787"/>
      <c r="G2006" s="795"/>
      <c r="H2006" s="787"/>
      <c r="I2006" s="787"/>
      <c r="J2006" s="787"/>
      <c r="K2006" s="787"/>
      <c r="L2006" s="787"/>
      <c r="M2006" s="787"/>
      <c r="N2006" s="787"/>
      <c r="O2006" s="787"/>
      <c r="P2006" s="787"/>
      <c r="Q2006" s="787"/>
      <c r="R2006" s="787"/>
      <c r="S2006" s="787"/>
      <c r="T2006" s="787"/>
      <c r="U2006" s="814" t="s">
        <v>4</v>
      </c>
      <c r="V2006" s="815"/>
      <c r="W2006" s="815"/>
      <c r="X2006" s="816"/>
      <c r="Y2006" s="817">
        <v>44236</v>
      </c>
      <c r="Z2006" s="818"/>
      <c r="AA2006" s="819"/>
    </row>
    <row r="2007" spans="2:27" hidden="1" x14ac:dyDescent="0.25">
      <c r="B2007" s="820" t="s">
        <v>44</v>
      </c>
      <c r="C2007" s="793"/>
      <c r="D2007" s="793"/>
      <c r="E2007" s="793"/>
      <c r="F2007" s="794"/>
      <c r="G2007"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007" s="822"/>
      <c r="I2007" s="822"/>
      <c r="J2007" s="822"/>
      <c r="K2007" s="822"/>
      <c r="L2007" s="822"/>
      <c r="M2007" s="822"/>
      <c r="N2007" s="822"/>
      <c r="O2007" s="822"/>
      <c r="P2007" s="822"/>
      <c r="Q2007" s="822"/>
      <c r="R2007" s="822"/>
      <c r="S2007" s="822"/>
      <c r="T2007" s="822"/>
      <c r="U2007" s="822"/>
      <c r="V2007" s="822"/>
      <c r="W2007" s="822"/>
      <c r="X2007" s="822"/>
      <c r="Y2007" s="822"/>
      <c r="Z2007" s="822"/>
      <c r="AA2007" s="823"/>
    </row>
    <row r="2008" spans="2:27" ht="15.75" hidden="1" thickBot="1" x14ac:dyDescent="0.3">
      <c r="B2008" s="795"/>
      <c r="C2008" s="787"/>
      <c r="D2008" s="787"/>
      <c r="E2008" s="787"/>
      <c r="F2008" s="796"/>
      <c r="G2008" s="824"/>
      <c r="H2008" s="825"/>
      <c r="I2008" s="825"/>
      <c r="J2008" s="825"/>
      <c r="K2008" s="825"/>
      <c r="L2008" s="825"/>
      <c r="M2008" s="825"/>
      <c r="N2008" s="825"/>
      <c r="O2008" s="825"/>
      <c r="P2008" s="825"/>
      <c r="Q2008" s="825"/>
      <c r="R2008" s="825"/>
      <c r="S2008" s="825"/>
      <c r="T2008" s="825"/>
      <c r="U2008" s="825"/>
      <c r="V2008" s="825"/>
      <c r="W2008" s="825"/>
      <c r="X2008" s="825"/>
      <c r="Y2008" s="825"/>
      <c r="Z2008" s="825"/>
      <c r="AA2008" s="826"/>
    </row>
    <row r="2009" spans="2:27" ht="18.75" hidden="1" thickBot="1" x14ac:dyDescent="0.3">
      <c r="B2009" s="827" t="s">
        <v>46</v>
      </c>
      <c r="C2009" s="798"/>
      <c r="D2009" s="798"/>
      <c r="E2009" s="798"/>
      <c r="F2009" s="798"/>
      <c r="G2009" s="798"/>
      <c r="H2009" s="822" t="s">
        <v>47</v>
      </c>
      <c r="I2009" s="793"/>
      <c r="J2009" s="828"/>
      <c r="K2009" s="798"/>
      <c r="L2009" s="798"/>
      <c r="M2009" s="798"/>
      <c r="N2009" s="798"/>
      <c r="O2009" s="798"/>
      <c r="P2009" s="622"/>
      <c r="Q2009" s="622"/>
      <c r="R2009" s="828" t="s">
        <v>48</v>
      </c>
      <c r="S2009" s="828"/>
      <c r="T2009" s="798"/>
      <c r="U2009" s="798"/>
      <c r="V2009" s="798"/>
      <c r="W2009" s="798"/>
      <c r="X2009" s="798"/>
      <c r="Y2009" s="798"/>
      <c r="Z2009" s="798"/>
      <c r="AA2009" s="799"/>
    </row>
    <row r="2010" spans="2:27" ht="44.25" hidden="1" customHeight="1" thickBot="1" x14ac:dyDescent="0.3">
      <c r="B2010" s="829">
        <v>12</v>
      </c>
      <c r="C2010" s="793"/>
      <c r="D2010" s="793"/>
      <c r="E2010" s="793"/>
      <c r="F2010" s="793"/>
      <c r="G2010" s="793"/>
      <c r="H2010" s="830">
        <f>I12.02</f>
        <v>12.02</v>
      </c>
      <c r="I2010" s="831"/>
      <c r="J2010" s="832" t="str">
        <f>VLOOKUP(B2010,'BALANCE GENERAL'!$B:$G,5,FALSE)</f>
        <v>SUMINISTRO E INSTALACION AIRES ACONDICIONADOS</v>
      </c>
      <c r="K2010" s="798"/>
      <c r="L2010" s="798"/>
      <c r="M2010" s="798"/>
      <c r="N2010" s="798"/>
      <c r="O2010" s="799"/>
      <c r="P2010" s="621"/>
      <c r="Q2010" s="621"/>
      <c r="R2010" s="833" t="str">
        <f>VLOOKUP(H2010,'BALANCE GENERAL'!$B:$G,5,FALSE)</f>
        <v>Suministro e instalacion de TUBERIA EN COBRE DE 1/2" x 15mts.</v>
      </c>
      <c r="S2010" s="1020"/>
      <c r="T2010" s="793"/>
      <c r="U2010" s="793"/>
      <c r="V2010" s="793"/>
      <c r="W2010" s="793"/>
      <c r="X2010" s="793"/>
      <c r="Y2010" s="793"/>
      <c r="Z2010" s="793"/>
      <c r="AA2010" s="794"/>
    </row>
    <row r="2011" spans="2:27" ht="18.75" hidden="1" thickBot="1" x14ac:dyDescent="0.3">
      <c r="B2011" s="821" t="s">
        <v>49</v>
      </c>
      <c r="C2011" s="834"/>
      <c r="D2011" s="834"/>
      <c r="E2011" s="834"/>
      <c r="F2011" s="834"/>
      <c r="G2011" s="834"/>
      <c r="H2011" s="835"/>
      <c r="I2011" s="835"/>
      <c r="J2011" s="834"/>
      <c r="K2011" s="834"/>
      <c r="L2011" s="834"/>
      <c r="M2011" s="834"/>
      <c r="N2011" s="834"/>
      <c r="O2011" s="834"/>
      <c r="P2011" s="623"/>
      <c r="Q2011" s="623"/>
      <c r="R2011" s="837" t="s">
        <v>50</v>
      </c>
      <c r="S2011" s="1030" t="s">
        <v>532</v>
      </c>
      <c r="T2011" s="839" t="s">
        <v>51</v>
      </c>
      <c r="U2011" s="840"/>
      <c r="V2011" s="841"/>
      <c r="W2011" s="842" t="s">
        <v>20</v>
      </c>
      <c r="X2011" s="844" t="s">
        <v>52</v>
      </c>
      <c r="Y2011" s="846" t="s">
        <v>53</v>
      </c>
      <c r="Z2011" s="847"/>
      <c r="AA2011" s="848"/>
    </row>
    <row r="2012" spans="2:27" ht="26.25" hidden="1" thickBot="1" x14ac:dyDescent="0.3">
      <c r="B2012" s="836"/>
      <c r="C2012" s="835"/>
      <c r="D2012" s="835"/>
      <c r="E2012" s="835"/>
      <c r="F2012" s="835"/>
      <c r="G2012" s="835"/>
      <c r="H2012" s="835"/>
      <c r="I2012" s="835"/>
      <c r="J2012" s="835"/>
      <c r="K2012" s="835"/>
      <c r="L2012" s="835"/>
      <c r="M2012" s="835"/>
      <c r="N2012" s="835"/>
      <c r="O2012" s="835"/>
      <c r="P2012" s="623"/>
      <c r="Q2012" s="623"/>
      <c r="R2012" s="838"/>
      <c r="S2012" s="1031"/>
      <c r="T2012" s="4" t="s">
        <v>54</v>
      </c>
      <c r="U2012" s="5" t="s">
        <v>55</v>
      </c>
      <c r="V2012" s="6" t="s">
        <v>56</v>
      </c>
      <c r="W2012" s="843"/>
      <c r="X2012" s="845"/>
      <c r="Y2012" s="7" t="s">
        <v>57</v>
      </c>
      <c r="Z2012" s="8" t="s">
        <v>21</v>
      </c>
      <c r="AA2012" s="9" t="s">
        <v>22</v>
      </c>
    </row>
    <row r="2013" spans="2:27" ht="18" hidden="1" x14ac:dyDescent="0.25">
      <c r="B2013" s="10"/>
      <c r="C2013" s="11"/>
      <c r="D2013" s="11"/>
      <c r="E2013" s="11"/>
      <c r="F2013" s="11"/>
      <c r="G2013" s="11"/>
      <c r="H2013" s="11"/>
      <c r="I2013" s="11"/>
      <c r="J2013" s="11"/>
      <c r="K2013" s="11"/>
      <c r="L2013" s="11"/>
      <c r="M2013" s="11"/>
      <c r="N2013" s="11"/>
      <c r="O2013" s="12"/>
      <c r="P2013" s="629">
        <f>+H2010</f>
        <v>12.02</v>
      </c>
      <c r="Q2013" s="17"/>
      <c r="R2013" s="412" t="s">
        <v>356</v>
      </c>
      <c r="S2013" s="625"/>
      <c r="T2013" s="14"/>
      <c r="U2013" s="14"/>
      <c r="V2013" s="14"/>
      <c r="W2013" s="14" t="str">
        <f>IF(COUNT(T2013:V2013)=1,"m",IF(COUNT(T2013:V2013)=2,"m2",IF(COUNT(T2013:V2013)=3,"m3","")))</f>
        <v/>
      </c>
      <c r="X2013" s="14" t="str">
        <f>IF(S2013="","",1)</f>
        <v/>
      </c>
      <c r="Y2013" s="14" t="str">
        <f>IFERROR(IF(COUNT(T2013:V2013)=1,PRODUCT(T2013:V2013)*X2013,""),"")</f>
        <v/>
      </c>
      <c r="Z2013" s="14" t="str">
        <f>IFERROR(IF(COUNT(T2013:V2013)=2,PRODUCT(T2013:V2013)*X2013,""),"")</f>
        <v/>
      </c>
      <c r="AA2013" s="15" t="str">
        <f>IFERROR(IF(COUNT(T2013:V2013)=3,PRODUCT(T2013:V2013)*X2013,""),"")</f>
        <v/>
      </c>
    </row>
    <row r="2014" spans="2:27" ht="18" hidden="1" x14ac:dyDescent="0.25">
      <c r="B2014" s="16"/>
      <c r="C2014" s="17"/>
      <c r="D2014" s="17"/>
      <c r="E2014" s="17"/>
      <c r="F2014" s="18"/>
      <c r="G2014" s="18"/>
      <c r="H2014" s="18"/>
      <c r="I2014" s="18"/>
      <c r="J2014" s="18"/>
      <c r="K2014" s="18"/>
      <c r="L2014" s="17"/>
      <c r="M2014" s="17"/>
      <c r="N2014" s="17"/>
      <c r="O2014" s="19"/>
      <c r="P2014" s="629">
        <f>+H2010</f>
        <v>12.02</v>
      </c>
      <c r="Q2014" s="17"/>
      <c r="R2014" s="412"/>
      <c r="S2014" s="625"/>
      <c r="T2014" s="20"/>
      <c r="U2014" s="20"/>
      <c r="V2014" s="430"/>
      <c r="W2014" s="14" t="str">
        <f t="shared" ref="W2014:W2016" si="644">IF(COUNT(T2014:V2014)=1,"m",IF(COUNT(T2014:V2014)=2,"m2",IF(COUNT(T2014:V2014)=3,"m3","")))</f>
        <v/>
      </c>
      <c r="X2014" s="14" t="str">
        <f t="shared" ref="X2014:X2016" si="645">IF(S2014="","",1)</f>
        <v/>
      </c>
      <c r="Y2014" s="14" t="str">
        <f t="shared" ref="Y2014:Y2016" si="646">IFERROR(IF(COUNT(T2014:V2014)=1,PRODUCT(T2014:V2014)*X2014,""),"")</f>
        <v/>
      </c>
      <c r="Z2014" s="14" t="str">
        <f t="shared" ref="Z2014:Z2016" si="647">IFERROR(IF(COUNT(T2014:V2014)=2,PRODUCT(T2014:V2014)*X2014,""),"")</f>
        <v/>
      </c>
      <c r="AA2014" s="15" t="str">
        <f t="shared" ref="AA2014:AA2035" si="648">IFERROR(IF(COUNT(T2014:V2014)=3,PRODUCT(T2014:V2014)*X2014,""),"")</f>
        <v/>
      </c>
    </row>
    <row r="2015" spans="2:27" ht="18" hidden="1" x14ac:dyDescent="0.25">
      <c r="B2015" s="16"/>
      <c r="C2015" s="17"/>
      <c r="D2015" s="17"/>
      <c r="E2015" s="17"/>
      <c r="G2015" s="18"/>
      <c r="H2015" s="18"/>
      <c r="I2015" s="18"/>
      <c r="J2015" s="18"/>
      <c r="K2015" s="18"/>
      <c r="L2015" s="17"/>
      <c r="M2015" s="17"/>
      <c r="N2015" s="17"/>
      <c r="O2015" s="19"/>
      <c r="P2015" s="629">
        <f>+H2010</f>
        <v>12.02</v>
      </c>
      <c r="Q2015" s="17"/>
      <c r="R2015" s="412"/>
      <c r="S2015" s="625"/>
      <c r="T2015" s="20"/>
      <c r="U2015" s="20"/>
      <c r="V2015" s="430"/>
      <c r="W2015" s="14" t="str">
        <f t="shared" si="644"/>
        <v/>
      </c>
      <c r="X2015" s="14" t="str">
        <f t="shared" si="645"/>
        <v/>
      </c>
      <c r="Y2015" s="14" t="str">
        <f t="shared" si="646"/>
        <v/>
      </c>
      <c r="Z2015" s="14" t="str">
        <f t="shared" si="647"/>
        <v/>
      </c>
      <c r="AA2015" s="15" t="str">
        <f t="shared" si="648"/>
        <v/>
      </c>
    </row>
    <row r="2016" spans="2:27" ht="18" hidden="1" x14ac:dyDescent="0.25">
      <c r="B2016" s="16"/>
      <c r="C2016" s="17"/>
      <c r="D2016" s="17"/>
      <c r="E2016" s="17"/>
      <c r="F2016" s="18"/>
      <c r="G2016" s="18"/>
      <c r="H2016" s="18"/>
      <c r="I2016" s="18"/>
      <c r="J2016" s="18"/>
      <c r="K2016" s="18"/>
      <c r="L2016" s="17"/>
      <c r="M2016" s="17"/>
      <c r="N2016" s="17"/>
      <c r="O2016" s="19"/>
      <c r="P2016" s="629">
        <f>+H2010</f>
        <v>12.02</v>
      </c>
      <c r="Q2016" s="17"/>
      <c r="R2016" s="412"/>
      <c r="S2016" s="626"/>
      <c r="T2016" s="20"/>
      <c r="U2016" s="20"/>
      <c r="V2016" s="430"/>
      <c r="W2016" s="14" t="str">
        <f t="shared" si="644"/>
        <v/>
      </c>
      <c r="X2016" s="14" t="str">
        <f t="shared" si="645"/>
        <v/>
      </c>
      <c r="Y2016" s="14" t="str">
        <f t="shared" si="646"/>
        <v/>
      </c>
      <c r="Z2016" s="14" t="str">
        <f t="shared" si="647"/>
        <v/>
      </c>
      <c r="AA2016" s="15" t="str">
        <f t="shared" si="648"/>
        <v/>
      </c>
    </row>
    <row r="2017" spans="2:27" ht="18" hidden="1" x14ac:dyDescent="0.25">
      <c r="B2017" s="16"/>
      <c r="D2017" s="17"/>
      <c r="E2017" s="17"/>
      <c r="F2017" s="18"/>
      <c r="G2017" s="18"/>
      <c r="H2017" s="18"/>
      <c r="J2017" s="18"/>
      <c r="K2017" s="18"/>
      <c r="L2017" s="17"/>
      <c r="M2017" s="17"/>
      <c r="N2017" s="17"/>
      <c r="O2017" s="19"/>
      <c r="P2017" s="629">
        <f>+H2010</f>
        <v>12.02</v>
      </c>
      <c r="Q2017" s="17"/>
      <c r="R2017" s="412"/>
      <c r="S2017" s="625"/>
      <c r="T2017" s="20"/>
      <c r="U2017" s="20"/>
      <c r="V2017" s="430"/>
      <c r="W2017" s="14"/>
      <c r="X2017" s="14"/>
      <c r="Y2017" s="14"/>
      <c r="Z2017" s="14"/>
      <c r="AA2017" s="15" t="str">
        <f t="shared" si="648"/>
        <v/>
      </c>
    </row>
    <row r="2018" spans="2:27" ht="18" hidden="1" x14ac:dyDescent="0.25">
      <c r="B2018" s="22"/>
      <c r="C2018" s="17"/>
      <c r="D2018" s="18"/>
      <c r="E2018" s="17"/>
      <c r="F2018" s="18"/>
      <c r="G2018" s="18"/>
      <c r="H2018" s="18"/>
      <c r="I2018" s="18"/>
      <c r="J2018" s="18"/>
      <c r="K2018" s="18"/>
      <c r="L2018" s="17"/>
      <c r="M2018" s="17"/>
      <c r="N2018" s="17"/>
      <c r="O2018" s="19"/>
      <c r="P2018" s="629">
        <f>+H2010</f>
        <v>12.02</v>
      </c>
      <c r="Q2018" s="17"/>
      <c r="R2018" s="412" t="s">
        <v>361</v>
      </c>
      <c r="S2018" s="625"/>
      <c r="T2018" s="20"/>
      <c r="U2018" s="20"/>
      <c r="V2018" s="430"/>
      <c r="W2018" s="14" t="str">
        <f t="shared" ref="W2018:W2019" si="649">IF(COUNT(T2018:V2018)=1,"m",IF(COUNT(T2018:V2018)=2,"m2",IF(COUNT(T2018:V2018)=3,"m3","")))</f>
        <v/>
      </c>
      <c r="X2018" s="14" t="str">
        <f t="shared" ref="X2018:X2024" si="650">IF(S2018="","",1)</f>
        <v/>
      </c>
      <c r="Y2018" s="14" t="str">
        <f t="shared" ref="Y2018:Y2024" si="651">IFERROR(IF(COUNT(T2018:V2018)=1,PRODUCT(T2018:V2018)*X2018,""),"")</f>
        <v/>
      </c>
      <c r="Z2018" s="14" t="str">
        <f t="shared" ref="Z2018:Z2024" si="652">IFERROR(IF(COUNT(T2018:V2018)=2,PRODUCT(T2018:V2018)*X2018,""),"")</f>
        <v/>
      </c>
      <c r="AA2018" s="15" t="str">
        <f t="shared" si="648"/>
        <v/>
      </c>
    </row>
    <row r="2019" spans="2:27" ht="18" hidden="1" x14ac:dyDescent="0.25">
      <c r="B2019" s="16"/>
      <c r="C2019" s="17"/>
      <c r="D2019" s="17"/>
      <c r="E2019" s="17"/>
      <c r="F2019" s="18"/>
      <c r="G2019" s="18"/>
      <c r="H2019" s="18"/>
      <c r="I2019" s="18"/>
      <c r="J2019" s="18"/>
      <c r="K2019" s="18"/>
      <c r="L2019" s="17"/>
      <c r="M2019" s="17"/>
      <c r="N2019" s="17"/>
      <c r="O2019" s="19"/>
      <c r="P2019" s="629">
        <f>+H2010</f>
        <v>12.02</v>
      </c>
      <c r="Q2019" s="17"/>
      <c r="R2019" s="412"/>
      <c r="S2019" s="641"/>
      <c r="T2019" s="20"/>
      <c r="U2019" s="20"/>
      <c r="V2019" s="20"/>
      <c r="W2019" s="14" t="str">
        <f t="shared" si="649"/>
        <v/>
      </c>
      <c r="X2019" s="14" t="str">
        <f t="shared" si="650"/>
        <v/>
      </c>
      <c r="Y2019" s="14" t="str">
        <f t="shared" si="651"/>
        <v/>
      </c>
      <c r="Z2019" s="14" t="str">
        <f t="shared" si="652"/>
        <v/>
      </c>
      <c r="AA2019" s="15" t="str">
        <f t="shared" si="648"/>
        <v/>
      </c>
    </row>
    <row r="2020" spans="2:27" ht="18" hidden="1" x14ac:dyDescent="0.25">
      <c r="B2020" s="16"/>
      <c r="C2020" s="17"/>
      <c r="D2020" s="17"/>
      <c r="E2020" s="17"/>
      <c r="F2020" s="17"/>
      <c r="G2020" s="17"/>
      <c r="H2020" s="17"/>
      <c r="I2020" s="17"/>
      <c r="J2020" s="17"/>
      <c r="K2020" s="17"/>
      <c r="L2020" s="17"/>
      <c r="M2020" s="17"/>
      <c r="N2020" s="17"/>
      <c r="O2020" s="19"/>
      <c r="P2020" s="629">
        <f>+H2010</f>
        <v>12.02</v>
      </c>
      <c r="Q2020" s="17"/>
      <c r="R2020" s="412"/>
      <c r="S2020" s="625"/>
      <c r="T2020" s="20"/>
      <c r="U2020" s="20"/>
      <c r="V2020" s="430"/>
      <c r="W2020" s="14"/>
      <c r="X2020" s="14" t="str">
        <f t="shared" si="650"/>
        <v/>
      </c>
      <c r="Y2020" s="14" t="str">
        <f t="shared" si="651"/>
        <v/>
      </c>
      <c r="Z2020" s="14" t="str">
        <f t="shared" si="652"/>
        <v/>
      </c>
      <c r="AA2020" s="15" t="str">
        <f t="shared" si="648"/>
        <v/>
      </c>
    </row>
    <row r="2021" spans="2:27" ht="18" hidden="1" x14ac:dyDescent="0.25">
      <c r="B2021" s="16"/>
      <c r="C2021" s="18"/>
      <c r="D2021" s="17"/>
      <c r="E2021" s="17"/>
      <c r="F2021" s="17"/>
      <c r="G2021" s="17"/>
      <c r="H2021" s="17"/>
      <c r="I2021" s="17"/>
      <c r="J2021" s="17"/>
      <c r="K2021" s="17"/>
      <c r="L2021" s="17"/>
      <c r="M2021" s="17"/>
      <c r="N2021" s="17"/>
      <c r="O2021" s="19"/>
      <c r="P2021" s="629">
        <f>+H2010</f>
        <v>12.02</v>
      </c>
      <c r="Q2021" s="17"/>
      <c r="R2021" s="412"/>
      <c r="S2021" s="625"/>
      <c r="T2021" s="20"/>
      <c r="U2021" s="20"/>
      <c r="V2021" s="430"/>
      <c r="W2021" s="14"/>
      <c r="X2021" s="14" t="str">
        <f t="shared" si="650"/>
        <v/>
      </c>
      <c r="Y2021" s="14" t="str">
        <f t="shared" si="651"/>
        <v/>
      </c>
      <c r="Z2021" s="14" t="str">
        <f t="shared" si="652"/>
        <v/>
      </c>
      <c r="AA2021" s="15" t="str">
        <f t="shared" si="648"/>
        <v/>
      </c>
    </row>
    <row r="2022" spans="2:27" ht="18" hidden="1" x14ac:dyDescent="0.25">
      <c r="B2022" s="16"/>
      <c r="C2022" s="17"/>
      <c r="D2022" s="17"/>
      <c r="E2022" s="17"/>
      <c r="F2022" s="17"/>
      <c r="G2022" s="17"/>
      <c r="H2022" s="17"/>
      <c r="I2022" s="17"/>
      <c r="J2022" s="17"/>
      <c r="K2022" s="17"/>
      <c r="L2022" s="17"/>
      <c r="M2022" s="17"/>
      <c r="N2022" s="17"/>
      <c r="O2022" s="19"/>
      <c r="P2022" s="629">
        <f>+H2010</f>
        <v>12.02</v>
      </c>
      <c r="Q2022" s="17"/>
      <c r="R2022" s="412"/>
      <c r="S2022" s="625"/>
      <c r="T2022" s="20"/>
      <c r="U2022" s="20"/>
      <c r="V2022" s="430"/>
      <c r="W2022" s="14"/>
      <c r="X2022" s="14" t="str">
        <f t="shared" si="650"/>
        <v/>
      </c>
      <c r="Y2022" s="14" t="str">
        <f t="shared" si="651"/>
        <v/>
      </c>
      <c r="Z2022" s="14" t="str">
        <f t="shared" si="652"/>
        <v/>
      </c>
      <c r="AA2022" s="15" t="str">
        <f t="shared" si="648"/>
        <v/>
      </c>
    </row>
    <row r="2023" spans="2:27" ht="18" hidden="1" x14ac:dyDescent="0.25">
      <c r="B2023" s="16"/>
      <c r="C2023" s="17"/>
      <c r="D2023" s="17"/>
      <c r="E2023" s="18"/>
      <c r="F2023" s="17"/>
      <c r="G2023" s="17"/>
      <c r="H2023" s="17"/>
      <c r="I2023" s="17"/>
      <c r="J2023" s="17"/>
      <c r="K2023" s="17"/>
      <c r="L2023" s="17"/>
      <c r="M2023" s="17"/>
      <c r="N2023" s="17"/>
      <c r="O2023" s="19"/>
      <c r="P2023" s="629">
        <f>+H2010</f>
        <v>12.02</v>
      </c>
      <c r="Q2023" s="17"/>
      <c r="R2023" s="412"/>
      <c r="S2023" s="625"/>
      <c r="T2023" s="20"/>
      <c r="U2023" s="20"/>
      <c r="V2023" s="430"/>
      <c r="W2023" s="14"/>
      <c r="X2023" s="14" t="str">
        <f t="shared" si="650"/>
        <v/>
      </c>
      <c r="Y2023" s="14" t="str">
        <f t="shared" si="651"/>
        <v/>
      </c>
      <c r="Z2023" s="14" t="str">
        <f t="shared" si="652"/>
        <v/>
      </c>
      <c r="AA2023" s="15" t="str">
        <f t="shared" si="648"/>
        <v/>
      </c>
    </row>
    <row r="2024" spans="2:27" ht="18" hidden="1" x14ac:dyDescent="0.25">
      <c r="B2024" s="16"/>
      <c r="C2024" s="18"/>
      <c r="D2024" s="18"/>
      <c r="E2024" s="18"/>
      <c r="F2024" s="18"/>
      <c r="G2024" s="18"/>
      <c r="H2024" s="18"/>
      <c r="I2024" s="18"/>
      <c r="J2024" s="18"/>
      <c r="K2024" s="18"/>
      <c r="L2024" s="18"/>
      <c r="M2024" s="18"/>
      <c r="N2024" s="18"/>
      <c r="O2024" s="19"/>
      <c r="P2024" s="629">
        <f>+H2010</f>
        <v>12.02</v>
      </c>
      <c r="Q2024" s="17"/>
      <c r="R2024" s="412"/>
      <c r="S2024" s="625"/>
      <c r="T2024" s="20"/>
      <c r="U2024" s="20"/>
      <c r="V2024" s="430"/>
      <c r="W2024" s="14" t="str">
        <f t="shared" ref="W2024" si="653">IF(COUNT(T2024:V2024)=1,"m",IF(COUNT(T2024:V2024)=2,"m2",IF(COUNT(T2024:V2024)=3,"m3","")))</f>
        <v/>
      </c>
      <c r="X2024" s="14" t="str">
        <f t="shared" si="650"/>
        <v/>
      </c>
      <c r="Y2024" s="14" t="str">
        <f t="shared" si="651"/>
        <v/>
      </c>
      <c r="Z2024" s="14" t="str">
        <f t="shared" si="652"/>
        <v/>
      </c>
      <c r="AA2024" s="15" t="str">
        <f t="shared" si="648"/>
        <v/>
      </c>
    </row>
    <row r="2025" spans="2:27" ht="18" hidden="1" x14ac:dyDescent="0.25">
      <c r="B2025" s="16"/>
      <c r="C2025" s="17"/>
      <c r="D2025" s="24"/>
      <c r="E2025" s="17"/>
      <c r="F2025" s="17"/>
      <c r="G2025" s="17"/>
      <c r="H2025" s="17"/>
      <c r="I2025" s="17"/>
      <c r="J2025" s="18"/>
      <c r="K2025" s="17"/>
      <c r="L2025" s="17"/>
      <c r="M2025" s="17"/>
      <c r="N2025" s="17"/>
      <c r="O2025" s="19"/>
      <c r="P2025" s="629">
        <f>+H2010</f>
        <v>12.02</v>
      </c>
      <c r="Q2025" s="17"/>
      <c r="R2025" s="412"/>
      <c r="S2025" s="625"/>
      <c r="T2025" s="20"/>
      <c r="U2025" s="20"/>
      <c r="V2025" s="430"/>
      <c r="W2025" s="14"/>
      <c r="X2025" s="14"/>
      <c r="Y2025" s="14"/>
      <c r="Z2025" s="14"/>
      <c r="AA2025" s="15" t="str">
        <f t="shared" si="648"/>
        <v/>
      </c>
    </row>
    <row r="2026" spans="2:27" ht="18" hidden="1" x14ac:dyDescent="0.25">
      <c r="B2026" s="16"/>
      <c r="C2026" s="18"/>
      <c r="D2026" s="17"/>
      <c r="E2026" s="17"/>
      <c r="F2026" s="17"/>
      <c r="G2026" s="17"/>
      <c r="H2026" s="18"/>
      <c r="I2026" s="18"/>
      <c r="J2026" s="17"/>
      <c r="K2026" s="18"/>
      <c r="L2026" s="17"/>
      <c r="M2026" s="17"/>
      <c r="N2026" s="17"/>
      <c r="O2026" s="19"/>
      <c r="P2026" s="629">
        <f>+H2010</f>
        <v>12.02</v>
      </c>
      <c r="Q2026" s="17"/>
      <c r="R2026" s="412" t="s">
        <v>362</v>
      </c>
      <c r="S2026" s="625"/>
      <c r="T2026" s="20"/>
      <c r="U2026" s="20"/>
      <c r="V2026" s="430"/>
      <c r="W2026" s="14" t="str">
        <f t="shared" ref="W2026:W2035" si="654">IF(COUNT(T2026:V2026)=1,"m",IF(COUNT(T2026:V2026)=2,"m2",IF(COUNT(T2026:V2026)=3,"m3","")))</f>
        <v/>
      </c>
      <c r="X2026" s="14" t="str">
        <f t="shared" ref="X2026:X2035" si="655">IF(S2026="","",1)</f>
        <v/>
      </c>
      <c r="Y2026" s="14" t="str">
        <f t="shared" ref="Y2026:Y2035" si="656">IFERROR(IF(COUNT(T2026:V2026)=1,PRODUCT(T2026:V2026)*X2026,""),"")</f>
        <v/>
      </c>
      <c r="Z2026" s="14" t="str">
        <f t="shared" ref="Z2026:Z2035" si="657">IFERROR(IF(COUNT(T2026:V2026)=2,PRODUCT(T2026:V2026)*X2026,""),"")</f>
        <v/>
      </c>
      <c r="AA2026" s="15" t="str">
        <f t="shared" si="648"/>
        <v/>
      </c>
    </row>
    <row r="2027" spans="2:27" ht="18" hidden="1" x14ac:dyDescent="0.25">
      <c r="B2027" s="16"/>
      <c r="C2027" s="17"/>
      <c r="D2027" s="17"/>
      <c r="E2027" s="17"/>
      <c r="F2027" s="17"/>
      <c r="G2027" s="17"/>
      <c r="H2027" s="17"/>
      <c r="I2027" s="17"/>
      <c r="J2027" s="17"/>
      <c r="K2027" s="17"/>
      <c r="L2027" s="17"/>
      <c r="M2027" s="17"/>
      <c r="N2027" s="17"/>
      <c r="O2027" s="19"/>
      <c r="P2027" s="629">
        <f>+H2010</f>
        <v>12.02</v>
      </c>
      <c r="Q2027" s="17"/>
      <c r="R2027" s="412"/>
      <c r="S2027" s="626"/>
      <c r="T2027" s="20"/>
      <c r="U2027" s="20"/>
      <c r="V2027" s="430"/>
      <c r="W2027" s="14" t="str">
        <f t="shared" si="654"/>
        <v/>
      </c>
      <c r="X2027" s="14" t="str">
        <f t="shared" si="655"/>
        <v/>
      </c>
      <c r="Y2027" s="14" t="str">
        <f t="shared" si="656"/>
        <v/>
      </c>
      <c r="Z2027" s="14" t="str">
        <f t="shared" si="657"/>
        <v/>
      </c>
      <c r="AA2027" s="15" t="str">
        <f t="shared" si="648"/>
        <v/>
      </c>
    </row>
    <row r="2028" spans="2:27" ht="18" hidden="1" x14ac:dyDescent="0.25">
      <c r="B2028" s="16"/>
      <c r="C2028" s="17"/>
      <c r="D2028" s="17"/>
      <c r="E2028" s="17"/>
      <c r="F2028" s="17"/>
      <c r="G2028" s="17"/>
      <c r="H2028" s="17"/>
      <c r="I2028" s="17"/>
      <c r="J2028" s="17"/>
      <c r="K2028" s="17"/>
      <c r="L2028" s="17"/>
      <c r="M2028" s="17"/>
      <c r="N2028" s="17"/>
      <c r="O2028" s="19"/>
      <c r="P2028" s="629">
        <f>+H2010</f>
        <v>12.02</v>
      </c>
      <c r="Q2028" s="17"/>
      <c r="R2028" s="412"/>
      <c r="S2028" s="626"/>
      <c r="T2028" s="20"/>
      <c r="U2028" s="20"/>
      <c r="V2028" s="430"/>
      <c r="W2028" s="14" t="str">
        <f t="shared" si="654"/>
        <v/>
      </c>
      <c r="X2028" s="14" t="str">
        <f t="shared" si="655"/>
        <v/>
      </c>
      <c r="Y2028" s="14" t="str">
        <f t="shared" si="656"/>
        <v/>
      </c>
      <c r="Z2028" s="14" t="str">
        <f t="shared" si="657"/>
        <v/>
      </c>
      <c r="AA2028" s="15" t="str">
        <f t="shared" si="648"/>
        <v/>
      </c>
    </row>
    <row r="2029" spans="2:27" ht="18" hidden="1" x14ac:dyDescent="0.25">
      <c r="B2029" s="16"/>
      <c r="D2029" s="17"/>
      <c r="E2029" s="17"/>
      <c r="F2029" s="17"/>
      <c r="G2029" s="17"/>
      <c r="H2029" s="17"/>
      <c r="I2029" s="17"/>
      <c r="J2029" s="17"/>
      <c r="K2029" s="17"/>
      <c r="L2029" s="17"/>
      <c r="M2029" s="17"/>
      <c r="N2029" s="17"/>
      <c r="O2029" s="19"/>
      <c r="P2029" s="629">
        <f>+H2010</f>
        <v>12.02</v>
      </c>
      <c r="Q2029" s="17"/>
      <c r="R2029" s="412"/>
      <c r="S2029" s="626"/>
      <c r="T2029" s="20"/>
      <c r="U2029" s="20"/>
      <c r="V2029" s="20"/>
      <c r="W2029" s="14" t="str">
        <f t="shared" si="654"/>
        <v/>
      </c>
      <c r="X2029" s="14" t="str">
        <f t="shared" si="655"/>
        <v/>
      </c>
      <c r="Y2029" s="14" t="str">
        <f t="shared" si="656"/>
        <v/>
      </c>
      <c r="Z2029" s="14" t="str">
        <f t="shared" si="657"/>
        <v/>
      </c>
      <c r="AA2029" s="15" t="str">
        <f t="shared" si="648"/>
        <v/>
      </c>
    </row>
    <row r="2030" spans="2:27" ht="18" hidden="1" x14ac:dyDescent="0.25">
      <c r="B2030" s="16"/>
      <c r="C2030" s="17"/>
      <c r="D2030" s="17"/>
      <c r="E2030" s="17"/>
      <c r="F2030" s="17"/>
      <c r="G2030" s="17"/>
      <c r="H2030" s="17"/>
      <c r="I2030" s="17"/>
      <c r="J2030" s="17"/>
      <c r="K2030" s="17"/>
      <c r="L2030" s="17"/>
      <c r="M2030" s="17"/>
      <c r="N2030" s="17"/>
      <c r="O2030" s="19"/>
      <c r="P2030" s="629">
        <f>+H2010</f>
        <v>12.02</v>
      </c>
      <c r="Q2030" s="17"/>
      <c r="R2030" s="412"/>
      <c r="S2030" s="626"/>
      <c r="T2030" s="20"/>
      <c r="U2030" s="20"/>
      <c r="V2030" s="430"/>
      <c r="W2030" s="14" t="str">
        <f t="shared" si="654"/>
        <v/>
      </c>
      <c r="X2030" s="14" t="str">
        <f t="shared" si="655"/>
        <v/>
      </c>
      <c r="Y2030" s="14" t="str">
        <f t="shared" si="656"/>
        <v/>
      </c>
      <c r="Z2030" s="14" t="str">
        <f t="shared" si="657"/>
        <v/>
      </c>
      <c r="AA2030" s="15" t="str">
        <f t="shared" si="648"/>
        <v/>
      </c>
    </row>
    <row r="2031" spans="2:27" ht="18" hidden="1" x14ac:dyDescent="0.25">
      <c r="B2031" s="16"/>
      <c r="C2031" s="17"/>
      <c r="D2031" s="17"/>
      <c r="E2031" s="17"/>
      <c r="F2031" s="17"/>
      <c r="G2031" s="17"/>
      <c r="H2031" s="17"/>
      <c r="I2031" s="17"/>
      <c r="J2031" s="17"/>
      <c r="K2031" s="17"/>
      <c r="L2031" s="17"/>
      <c r="M2031" s="17"/>
      <c r="N2031" s="17"/>
      <c r="O2031" s="19"/>
      <c r="P2031" s="629">
        <f>+H2010</f>
        <v>12.02</v>
      </c>
      <c r="Q2031" s="17"/>
      <c r="R2031" s="412"/>
      <c r="S2031" s="626"/>
      <c r="T2031" s="20"/>
      <c r="U2031" s="20"/>
      <c r="V2031" s="430"/>
      <c r="W2031" s="14" t="str">
        <f t="shared" si="654"/>
        <v/>
      </c>
      <c r="X2031" s="14" t="str">
        <f t="shared" si="655"/>
        <v/>
      </c>
      <c r="Y2031" s="14" t="str">
        <f t="shared" si="656"/>
        <v/>
      </c>
      <c r="Z2031" s="14" t="str">
        <f t="shared" si="657"/>
        <v/>
      </c>
      <c r="AA2031" s="15" t="str">
        <f t="shared" si="648"/>
        <v/>
      </c>
    </row>
    <row r="2032" spans="2:27" ht="18" hidden="1" x14ac:dyDescent="0.25">
      <c r="B2032" s="16"/>
      <c r="C2032" s="17"/>
      <c r="D2032" s="17"/>
      <c r="E2032" s="17"/>
      <c r="F2032" s="17"/>
      <c r="G2032" s="17"/>
      <c r="H2032" s="17"/>
      <c r="I2032" s="17"/>
      <c r="J2032" s="17"/>
      <c r="K2032" s="17"/>
      <c r="L2032" s="17"/>
      <c r="M2032" s="17"/>
      <c r="N2032" s="17"/>
      <c r="O2032" s="19"/>
      <c r="P2032" s="629">
        <f>+H2010</f>
        <v>12.02</v>
      </c>
      <c r="Q2032" s="17"/>
      <c r="R2032" s="21"/>
      <c r="S2032" s="626"/>
      <c r="T2032" s="20"/>
      <c r="U2032" s="20"/>
      <c r="V2032" s="430"/>
      <c r="W2032" s="14" t="str">
        <f t="shared" si="654"/>
        <v/>
      </c>
      <c r="X2032" s="14" t="str">
        <f t="shared" si="655"/>
        <v/>
      </c>
      <c r="Y2032" s="14" t="str">
        <f t="shared" si="656"/>
        <v/>
      </c>
      <c r="Z2032" s="14" t="str">
        <f t="shared" si="657"/>
        <v/>
      </c>
      <c r="AA2032" s="15" t="str">
        <f t="shared" si="648"/>
        <v/>
      </c>
    </row>
    <row r="2033" spans="2:27" ht="18" hidden="1" x14ac:dyDescent="0.25">
      <c r="B2033" s="16"/>
      <c r="C2033" s="17"/>
      <c r="D2033" s="17"/>
      <c r="E2033" s="17"/>
      <c r="F2033" s="17"/>
      <c r="G2033" s="17"/>
      <c r="H2033" s="17"/>
      <c r="I2033" s="17"/>
      <c r="J2033" s="17"/>
      <c r="K2033" s="17"/>
      <c r="L2033" s="17"/>
      <c r="M2033" s="17"/>
      <c r="N2033" s="17"/>
      <c r="O2033" s="19"/>
      <c r="P2033" s="629">
        <f>+H2010</f>
        <v>12.02</v>
      </c>
      <c r="Q2033" s="17"/>
      <c r="R2033" s="26"/>
      <c r="S2033" s="626"/>
      <c r="T2033" s="20"/>
      <c r="U2033" s="20"/>
      <c r="V2033" s="430"/>
      <c r="W2033" s="14" t="str">
        <f t="shared" si="654"/>
        <v/>
      </c>
      <c r="X2033" s="14" t="str">
        <f t="shared" si="655"/>
        <v/>
      </c>
      <c r="Y2033" s="14" t="str">
        <f t="shared" si="656"/>
        <v/>
      </c>
      <c r="Z2033" s="14" t="str">
        <f t="shared" si="657"/>
        <v/>
      </c>
      <c r="AA2033" s="15" t="str">
        <f t="shared" si="648"/>
        <v/>
      </c>
    </row>
    <row r="2034" spans="2:27" ht="18" hidden="1" x14ac:dyDescent="0.25">
      <c r="B2034" s="16"/>
      <c r="C2034" s="17"/>
      <c r="D2034" s="17"/>
      <c r="E2034" s="17"/>
      <c r="F2034" s="17"/>
      <c r="G2034" s="17"/>
      <c r="H2034" s="17"/>
      <c r="I2034" s="17"/>
      <c r="J2034" s="17"/>
      <c r="K2034" s="17"/>
      <c r="L2034" s="17"/>
      <c r="M2034" s="17"/>
      <c r="N2034" s="17"/>
      <c r="O2034" s="19"/>
      <c r="P2034" s="629">
        <f>+H2010</f>
        <v>12.02</v>
      </c>
      <c r="Q2034" s="17"/>
      <c r="R2034" s="26"/>
      <c r="S2034" s="626"/>
      <c r="T2034" s="20"/>
      <c r="U2034" s="20"/>
      <c r="V2034" s="430"/>
      <c r="W2034" s="14" t="str">
        <f t="shared" si="654"/>
        <v/>
      </c>
      <c r="X2034" s="14" t="str">
        <f t="shared" si="655"/>
        <v/>
      </c>
      <c r="Y2034" s="14" t="str">
        <f t="shared" si="656"/>
        <v/>
      </c>
      <c r="Z2034" s="14" t="str">
        <f t="shared" si="657"/>
        <v/>
      </c>
      <c r="AA2034" s="15" t="str">
        <f t="shared" si="648"/>
        <v/>
      </c>
    </row>
    <row r="2035" spans="2:27" ht="18.75" hidden="1" thickBot="1" x14ac:dyDescent="0.3">
      <c r="B2035" s="27"/>
      <c r="C2035" s="28"/>
      <c r="D2035" s="29"/>
      <c r="E2035" s="28"/>
      <c r="F2035" s="29"/>
      <c r="G2035" s="29"/>
      <c r="H2035" s="29"/>
      <c r="I2035" s="29"/>
      <c r="J2035" s="29"/>
      <c r="K2035" s="29"/>
      <c r="L2035" s="29"/>
      <c r="M2035" s="29"/>
      <c r="N2035" s="29"/>
      <c r="O2035" s="30"/>
      <c r="P2035" s="629">
        <f>+H2010</f>
        <v>12.02</v>
      </c>
      <c r="Q2035" s="17"/>
      <c r="R2035" s="630"/>
      <c r="S2035" s="636"/>
      <c r="T2035" s="33"/>
      <c r="U2035" s="33"/>
      <c r="V2035" s="631"/>
      <c r="W2035" s="34" t="str">
        <f t="shared" si="654"/>
        <v/>
      </c>
      <c r="X2035" s="34" t="str">
        <f t="shared" si="655"/>
        <v/>
      </c>
      <c r="Y2035" s="14" t="str">
        <f t="shared" si="656"/>
        <v/>
      </c>
      <c r="Z2035" s="14" t="str">
        <f t="shared" si="657"/>
        <v/>
      </c>
      <c r="AA2035" s="15" t="str">
        <f t="shared" si="648"/>
        <v/>
      </c>
    </row>
    <row r="2036" spans="2:27" ht="18.75" hidden="1" thickBot="1" x14ac:dyDescent="0.3">
      <c r="B2036" s="786"/>
      <c r="C2036" s="787"/>
      <c r="D2036" s="787"/>
      <c r="E2036" s="787"/>
      <c r="F2036" s="787"/>
      <c r="G2036" s="787"/>
      <c r="H2036" s="787"/>
      <c r="I2036" s="787"/>
      <c r="J2036" s="787"/>
      <c r="K2036" s="787"/>
      <c r="L2036" s="787"/>
      <c r="M2036" s="787"/>
      <c r="N2036" s="787"/>
      <c r="O2036" s="787"/>
      <c r="P2036" s="428"/>
      <c r="Q2036" s="629">
        <f>+H2010</f>
        <v>12.02</v>
      </c>
      <c r="R2036" s="1024" t="s">
        <v>58</v>
      </c>
      <c r="S2036" s="1025"/>
      <c r="T2036" s="1027"/>
      <c r="U2036" s="1024" t="s">
        <v>53</v>
      </c>
      <c r="V2036" s="1027"/>
      <c r="W2036" s="1027"/>
      <c r="X2036" s="1026"/>
      <c r="Y2036" s="36"/>
      <c r="Z2036" s="37"/>
      <c r="AA2036" s="38">
        <f>IF(SUM(Y2013:AA2035)=0,SUM(X2013:X2035),SUM(Y2013:AA2035))</f>
        <v>0</v>
      </c>
    </row>
    <row r="2037" spans="2:27" ht="17.25" hidden="1" thickBot="1" x14ac:dyDescent="0.3">
      <c r="B2037" s="792" t="s">
        <v>59</v>
      </c>
      <c r="C2037" s="793"/>
      <c r="D2037" s="793"/>
      <c r="E2037" s="793"/>
      <c r="F2037" s="793"/>
      <c r="G2037" s="793"/>
      <c r="H2037" s="793"/>
      <c r="I2037" s="794"/>
      <c r="J2037" s="792" t="s">
        <v>60</v>
      </c>
      <c r="K2037" s="793"/>
      <c r="L2037" s="793"/>
      <c r="M2037" s="793"/>
      <c r="N2037" s="793"/>
      <c r="O2037" s="793"/>
      <c r="P2037" s="793"/>
      <c r="Q2037" s="793"/>
      <c r="R2037" s="1028"/>
      <c r="S2037" s="634"/>
      <c r="T2037" s="39"/>
      <c r="U2037" s="40"/>
      <c r="V2037" s="40"/>
      <c r="W2037" s="40"/>
      <c r="X2037" s="40"/>
      <c r="Y2037" s="40"/>
      <c r="Z2037" s="40"/>
      <c r="AA2037" s="41"/>
    </row>
    <row r="2038" spans="2:27" ht="21" hidden="1" thickBot="1" x14ac:dyDescent="0.3">
      <c r="B2038" s="795"/>
      <c r="C2038" s="787"/>
      <c r="D2038" s="787"/>
      <c r="E2038" s="787"/>
      <c r="F2038" s="787"/>
      <c r="G2038" s="787"/>
      <c r="H2038" s="787"/>
      <c r="I2038" s="796"/>
      <c r="J2038" s="795"/>
      <c r="K2038" s="787"/>
      <c r="L2038" s="787"/>
      <c r="M2038" s="787"/>
      <c r="N2038" s="787"/>
      <c r="O2038" s="787"/>
      <c r="P2038" s="787"/>
      <c r="Q2038" s="787"/>
      <c r="R2038" s="796"/>
      <c r="S2038" s="635"/>
      <c r="T2038" s="797" t="s">
        <v>61</v>
      </c>
      <c r="U2038" s="798"/>
      <c r="V2038" s="798"/>
      <c r="W2038" s="798"/>
      <c r="X2038" s="798"/>
      <c r="Y2038" s="798"/>
      <c r="Z2038" s="799"/>
      <c r="AA2038" s="42">
        <f>AA2036</f>
        <v>0</v>
      </c>
    </row>
    <row r="2039" spans="2:27" hidden="1" x14ac:dyDescent="0.25"/>
    <row r="2040" spans="2:27" ht="15.75" hidden="1" thickBot="1" x14ac:dyDescent="0.3"/>
    <row r="2041" spans="2:27" hidden="1" x14ac:dyDescent="0.25">
      <c r="B2041" s="800" t="e" vm="50">
        <v>#VALUE!</v>
      </c>
      <c r="C2041" s="793"/>
      <c r="D2041" s="793"/>
      <c r="E2041" s="793"/>
      <c r="F2041" s="793"/>
      <c r="G2041" s="803" t="s">
        <v>42</v>
      </c>
      <c r="H2041" s="793"/>
      <c r="I2041" s="793"/>
      <c r="J2041" s="793"/>
      <c r="K2041" s="793"/>
      <c r="L2041" s="793"/>
      <c r="M2041" s="793"/>
      <c r="N2041" s="793"/>
      <c r="O2041" s="793"/>
      <c r="P2041" s="793"/>
      <c r="Q2041" s="793"/>
      <c r="R2041" s="793"/>
      <c r="S2041" s="793"/>
      <c r="T2041" s="793"/>
      <c r="U2041" s="804" t="s">
        <v>1</v>
      </c>
      <c r="V2041" s="805"/>
      <c r="W2041" s="805"/>
      <c r="X2041" s="806"/>
      <c r="Y2041" s="807" t="s">
        <v>43</v>
      </c>
      <c r="Z2041" s="805"/>
      <c r="AA2041" s="808"/>
    </row>
    <row r="2042" spans="2:27" hidden="1" x14ac:dyDescent="0.25">
      <c r="B2042" s="801"/>
      <c r="C2042" s="802"/>
      <c r="D2042" s="802"/>
      <c r="E2042" s="802"/>
      <c r="F2042" s="802"/>
      <c r="G2042" s="801"/>
      <c r="H2042" s="802"/>
      <c r="I2042" s="802"/>
      <c r="J2042" s="802"/>
      <c r="K2042" s="802"/>
      <c r="L2042" s="802"/>
      <c r="M2042" s="802"/>
      <c r="N2042" s="802"/>
      <c r="O2042" s="802"/>
      <c r="P2042" s="802"/>
      <c r="Q2042" s="802"/>
      <c r="R2042" s="802"/>
      <c r="S2042" s="802"/>
      <c r="T2042" s="802"/>
      <c r="U2042" s="809" t="s">
        <v>3</v>
      </c>
      <c r="V2042" s="810"/>
      <c r="W2042" s="810"/>
      <c r="X2042" s="811"/>
      <c r="Y2042" s="812">
        <v>1</v>
      </c>
      <c r="Z2042" s="810"/>
      <c r="AA2042" s="813"/>
    </row>
    <row r="2043" spans="2:27" ht="15.75" hidden="1" thickBot="1" x14ac:dyDescent="0.3">
      <c r="B2043" s="795"/>
      <c r="C2043" s="787"/>
      <c r="D2043" s="787"/>
      <c r="E2043" s="787"/>
      <c r="F2043" s="787"/>
      <c r="G2043" s="795"/>
      <c r="H2043" s="787"/>
      <c r="I2043" s="787"/>
      <c r="J2043" s="787"/>
      <c r="K2043" s="787"/>
      <c r="L2043" s="787"/>
      <c r="M2043" s="787"/>
      <c r="N2043" s="787"/>
      <c r="O2043" s="787"/>
      <c r="P2043" s="787"/>
      <c r="Q2043" s="787"/>
      <c r="R2043" s="787"/>
      <c r="S2043" s="787"/>
      <c r="T2043" s="787"/>
      <c r="U2043" s="814" t="s">
        <v>4</v>
      </c>
      <c r="V2043" s="815"/>
      <c r="W2043" s="815"/>
      <c r="X2043" s="816"/>
      <c r="Y2043" s="817">
        <v>44236</v>
      </c>
      <c r="Z2043" s="818"/>
      <c r="AA2043" s="819"/>
    </row>
    <row r="2044" spans="2:27" hidden="1" x14ac:dyDescent="0.25">
      <c r="B2044" s="820" t="s">
        <v>44</v>
      </c>
      <c r="C2044" s="793"/>
      <c r="D2044" s="793"/>
      <c r="E2044" s="793"/>
      <c r="F2044" s="794"/>
      <c r="G2044"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044" s="822"/>
      <c r="I2044" s="822"/>
      <c r="J2044" s="822"/>
      <c r="K2044" s="822"/>
      <c r="L2044" s="822"/>
      <c r="M2044" s="822"/>
      <c r="N2044" s="822"/>
      <c r="O2044" s="822"/>
      <c r="P2044" s="822"/>
      <c r="Q2044" s="822"/>
      <c r="R2044" s="822"/>
      <c r="S2044" s="822"/>
      <c r="T2044" s="822"/>
      <c r="U2044" s="822"/>
      <c r="V2044" s="822"/>
      <c r="W2044" s="822"/>
      <c r="X2044" s="822"/>
      <c r="Y2044" s="822"/>
      <c r="Z2044" s="822"/>
      <c r="AA2044" s="823"/>
    </row>
    <row r="2045" spans="2:27" ht="15.75" hidden="1" thickBot="1" x14ac:dyDescent="0.3">
      <c r="B2045" s="795"/>
      <c r="C2045" s="787"/>
      <c r="D2045" s="787"/>
      <c r="E2045" s="787"/>
      <c r="F2045" s="796"/>
      <c r="G2045" s="824"/>
      <c r="H2045" s="825"/>
      <c r="I2045" s="825"/>
      <c r="J2045" s="825"/>
      <c r="K2045" s="825"/>
      <c r="L2045" s="825"/>
      <c r="M2045" s="825"/>
      <c r="N2045" s="825"/>
      <c r="O2045" s="825"/>
      <c r="P2045" s="825"/>
      <c r="Q2045" s="825"/>
      <c r="R2045" s="825"/>
      <c r="S2045" s="825"/>
      <c r="T2045" s="825"/>
      <c r="U2045" s="825"/>
      <c r="V2045" s="825"/>
      <c r="W2045" s="825"/>
      <c r="X2045" s="825"/>
      <c r="Y2045" s="825"/>
      <c r="Z2045" s="825"/>
      <c r="AA2045" s="826"/>
    </row>
    <row r="2046" spans="2:27" ht="18.75" hidden="1" thickBot="1" x14ac:dyDescent="0.3">
      <c r="B2046" s="827" t="s">
        <v>46</v>
      </c>
      <c r="C2046" s="798"/>
      <c r="D2046" s="798"/>
      <c r="E2046" s="798"/>
      <c r="F2046" s="798"/>
      <c r="G2046" s="798"/>
      <c r="H2046" s="822" t="s">
        <v>47</v>
      </c>
      <c r="I2046" s="793"/>
      <c r="J2046" s="828"/>
      <c r="K2046" s="798"/>
      <c r="L2046" s="798"/>
      <c r="M2046" s="798"/>
      <c r="N2046" s="798"/>
      <c r="O2046" s="798"/>
      <c r="P2046" s="622"/>
      <c r="Q2046" s="622"/>
      <c r="R2046" s="828" t="s">
        <v>48</v>
      </c>
      <c r="S2046" s="828"/>
      <c r="T2046" s="798"/>
      <c r="U2046" s="798"/>
      <c r="V2046" s="798"/>
      <c r="W2046" s="798"/>
      <c r="X2046" s="798"/>
      <c r="Y2046" s="798"/>
      <c r="Z2046" s="798"/>
      <c r="AA2046" s="799"/>
    </row>
    <row r="2047" spans="2:27" ht="44.25" hidden="1" customHeight="1" thickBot="1" x14ac:dyDescent="0.3">
      <c r="B2047" s="829">
        <v>12</v>
      </c>
      <c r="C2047" s="793"/>
      <c r="D2047" s="793"/>
      <c r="E2047" s="793"/>
      <c r="F2047" s="793"/>
      <c r="G2047" s="793"/>
      <c r="H2047" s="830">
        <f>I12.03</f>
        <v>12.03</v>
      </c>
      <c r="I2047" s="831"/>
      <c r="J2047" s="832" t="str">
        <f>VLOOKUP(B2047,'BALANCE GENERAL'!$B:$G,5,FALSE)</f>
        <v>SUMINISTRO E INSTALACION AIRES ACONDICIONADOS</v>
      </c>
      <c r="K2047" s="798"/>
      <c r="L2047" s="798"/>
      <c r="M2047" s="798"/>
      <c r="N2047" s="798"/>
      <c r="O2047" s="799"/>
      <c r="P2047" s="621"/>
      <c r="Q2047" s="621"/>
      <c r="R2047" s="833" t="str">
        <f>VLOOKUP(H2047,'BALANCE GENERAL'!$B:$G,5,FALSE)</f>
        <v>Suministro e instalacion de TUBERIA EN COBRE DE 1/4" x 15mts.</v>
      </c>
      <c r="S2047" s="1020"/>
      <c r="T2047" s="793"/>
      <c r="U2047" s="793"/>
      <c r="V2047" s="793"/>
      <c r="W2047" s="793"/>
      <c r="X2047" s="793"/>
      <c r="Y2047" s="793"/>
      <c r="Z2047" s="793"/>
      <c r="AA2047" s="794"/>
    </row>
    <row r="2048" spans="2:27" ht="18.75" hidden="1" thickBot="1" x14ac:dyDescent="0.3">
      <c r="B2048" s="821" t="s">
        <v>49</v>
      </c>
      <c r="C2048" s="834"/>
      <c r="D2048" s="834"/>
      <c r="E2048" s="834"/>
      <c r="F2048" s="834"/>
      <c r="G2048" s="834"/>
      <c r="H2048" s="835"/>
      <c r="I2048" s="835"/>
      <c r="J2048" s="834"/>
      <c r="K2048" s="834"/>
      <c r="L2048" s="834"/>
      <c r="M2048" s="834"/>
      <c r="N2048" s="834"/>
      <c r="O2048" s="834"/>
      <c r="P2048" s="623"/>
      <c r="Q2048" s="623"/>
      <c r="R2048" s="837" t="s">
        <v>50</v>
      </c>
      <c r="S2048" s="1030" t="s">
        <v>532</v>
      </c>
      <c r="T2048" s="839" t="s">
        <v>51</v>
      </c>
      <c r="U2048" s="840"/>
      <c r="V2048" s="841"/>
      <c r="W2048" s="842" t="s">
        <v>20</v>
      </c>
      <c r="X2048" s="844" t="s">
        <v>52</v>
      </c>
      <c r="Y2048" s="846" t="s">
        <v>53</v>
      </c>
      <c r="Z2048" s="847"/>
      <c r="AA2048" s="848"/>
    </row>
    <row r="2049" spans="2:27" ht="26.25" hidden="1" thickBot="1" x14ac:dyDescent="0.3">
      <c r="B2049" s="836"/>
      <c r="C2049" s="835"/>
      <c r="D2049" s="835"/>
      <c r="E2049" s="835"/>
      <c r="F2049" s="835"/>
      <c r="G2049" s="835"/>
      <c r="H2049" s="835"/>
      <c r="I2049" s="835"/>
      <c r="J2049" s="835"/>
      <c r="K2049" s="835"/>
      <c r="L2049" s="835"/>
      <c r="M2049" s="835"/>
      <c r="N2049" s="835"/>
      <c r="O2049" s="835"/>
      <c r="P2049" s="623"/>
      <c r="Q2049" s="623"/>
      <c r="R2049" s="838"/>
      <c r="S2049" s="1031"/>
      <c r="T2049" s="4" t="s">
        <v>54</v>
      </c>
      <c r="U2049" s="5" t="s">
        <v>55</v>
      </c>
      <c r="V2049" s="6" t="s">
        <v>56</v>
      </c>
      <c r="W2049" s="843"/>
      <c r="X2049" s="845"/>
      <c r="Y2049" s="7" t="s">
        <v>57</v>
      </c>
      <c r="Z2049" s="8" t="s">
        <v>21</v>
      </c>
      <c r="AA2049" s="9" t="s">
        <v>22</v>
      </c>
    </row>
    <row r="2050" spans="2:27" ht="18" hidden="1" x14ac:dyDescent="0.25">
      <c r="B2050" s="10"/>
      <c r="C2050" s="11"/>
      <c r="D2050" s="11"/>
      <c r="E2050" s="11"/>
      <c r="F2050" s="11"/>
      <c r="G2050" s="11"/>
      <c r="H2050" s="11"/>
      <c r="I2050" s="11"/>
      <c r="J2050" s="11"/>
      <c r="K2050" s="11"/>
      <c r="L2050" s="11"/>
      <c r="M2050" s="11"/>
      <c r="N2050" s="11"/>
      <c r="O2050" s="12"/>
      <c r="P2050" s="629">
        <f>+H2047</f>
        <v>12.03</v>
      </c>
      <c r="Q2050" s="17"/>
      <c r="R2050" s="412" t="s">
        <v>356</v>
      </c>
      <c r="S2050" s="625"/>
      <c r="T2050" s="14"/>
      <c r="U2050" s="14"/>
      <c r="V2050" s="14"/>
      <c r="W2050" s="14" t="str">
        <f>IF(COUNT(T2050:V2050)=1,"m",IF(COUNT(T2050:V2050)=2,"m2",IF(COUNT(T2050:V2050)=3,"m3","")))</f>
        <v/>
      </c>
      <c r="X2050" s="14" t="str">
        <f>IF(S2050="","",1)</f>
        <v/>
      </c>
      <c r="Y2050" s="14" t="str">
        <f>IFERROR(IF(COUNT(T2050:V2050)=1,PRODUCT(T2050:V2050)*X2050,""),"")</f>
        <v/>
      </c>
      <c r="Z2050" s="14" t="str">
        <f>IFERROR(IF(COUNT(T2050:V2050)=2,PRODUCT(T2050:V2050)*X2050,""),"")</f>
        <v/>
      </c>
      <c r="AA2050" s="15" t="str">
        <f>IFERROR(IF(COUNT(T2050:V2050)=3,PRODUCT(T2050:V2050)*X2050,""),"")</f>
        <v/>
      </c>
    </row>
    <row r="2051" spans="2:27" ht="18" hidden="1" x14ac:dyDescent="0.25">
      <c r="B2051" s="16"/>
      <c r="C2051" s="17"/>
      <c r="D2051" s="17"/>
      <c r="E2051" s="17"/>
      <c r="F2051" s="18"/>
      <c r="G2051" s="18"/>
      <c r="H2051" s="18"/>
      <c r="I2051" s="18"/>
      <c r="J2051" s="18"/>
      <c r="K2051" s="18"/>
      <c r="L2051" s="17"/>
      <c r="M2051" s="17"/>
      <c r="N2051" s="17"/>
      <c r="O2051" s="19"/>
      <c r="P2051" s="629">
        <f>+H2047</f>
        <v>12.03</v>
      </c>
      <c r="Q2051" s="17"/>
      <c r="R2051" s="412"/>
      <c r="S2051" s="625"/>
      <c r="T2051" s="20"/>
      <c r="U2051" s="20"/>
      <c r="V2051" s="430"/>
      <c r="W2051" s="14" t="str">
        <f t="shared" ref="W2051:W2053" si="658">IF(COUNT(T2051:V2051)=1,"m",IF(COUNT(T2051:V2051)=2,"m2",IF(COUNT(T2051:V2051)=3,"m3","")))</f>
        <v/>
      </c>
      <c r="X2051" s="14" t="str">
        <f t="shared" ref="X2051:X2053" si="659">IF(S2051="","",1)</f>
        <v/>
      </c>
      <c r="Y2051" s="14" t="str">
        <f t="shared" ref="Y2051:Y2053" si="660">IFERROR(IF(COUNT(T2051:V2051)=1,PRODUCT(T2051:V2051)*X2051,""),"")</f>
        <v/>
      </c>
      <c r="Z2051" s="14" t="str">
        <f t="shared" ref="Z2051:Z2053" si="661">IFERROR(IF(COUNT(T2051:V2051)=2,PRODUCT(T2051:V2051)*X2051,""),"")</f>
        <v/>
      </c>
      <c r="AA2051" s="15" t="str">
        <f t="shared" ref="AA2051:AA2072" si="662">IFERROR(IF(COUNT(T2051:V2051)=3,PRODUCT(T2051:V2051)*X2051,""),"")</f>
        <v/>
      </c>
    </row>
    <row r="2052" spans="2:27" ht="18" hidden="1" x14ac:dyDescent="0.25">
      <c r="B2052" s="16"/>
      <c r="C2052" s="17"/>
      <c r="D2052" s="17"/>
      <c r="E2052" s="17"/>
      <c r="G2052" s="18"/>
      <c r="H2052" s="18"/>
      <c r="I2052" s="18"/>
      <c r="J2052" s="18"/>
      <c r="K2052" s="18"/>
      <c r="L2052" s="17"/>
      <c r="M2052" s="17"/>
      <c r="N2052" s="17"/>
      <c r="O2052" s="19"/>
      <c r="P2052" s="629">
        <f>+H2047</f>
        <v>12.03</v>
      </c>
      <c r="Q2052" s="17"/>
      <c r="R2052" s="412"/>
      <c r="S2052" s="625"/>
      <c r="T2052" s="20"/>
      <c r="U2052" s="20"/>
      <c r="V2052" s="430"/>
      <c r="W2052" s="14" t="str">
        <f t="shared" si="658"/>
        <v/>
      </c>
      <c r="X2052" s="14" t="str">
        <f t="shared" si="659"/>
        <v/>
      </c>
      <c r="Y2052" s="14" t="str">
        <f t="shared" si="660"/>
        <v/>
      </c>
      <c r="Z2052" s="14" t="str">
        <f t="shared" si="661"/>
        <v/>
      </c>
      <c r="AA2052" s="15" t="str">
        <f t="shared" si="662"/>
        <v/>
      </c>
    </row>
    <row r="2053" spans="2:27" ht="18" hidden="1" x14ac:dyDescent="0.25">
      <c r="B2053" s="16"/>
      <c r="C2053" s="17"/>
      <c r="D2053" s="17"/>
      <c r="E2053" s="17"/>
      <c r="F2053" s="18"/>
      <c r="G2053" s="18"/>
      <c r="H2053" s="18"/>
      <c r="I2053" s="18"/>
      <c r="J2053" s="18"/>
      <c r="K2053" s="18"/>
      <c r="L2053" s="17"/>
      <c r="M2053" s="17"/>
      <c r="N2053" s="17"/>
      <c r="O2053" s="19"/>
      <c r="P2053" s="629">
        <f>+H2047</f>
        <v>12.03</v>
      </c>
      <c r="Q2053" s="17"/>
      <c r="R2053" s="412"/>
      <c r="S2053" s="626"/>
      <c r="T2053" s="20"/>
      <c r="U2053" s="20"/>
      <c r="V2053" s="430"/>
      <c r="W2053" s="14" t="str">
        <f t="shared" si="658"/>
        <v/>
      </c>
      <c r="X2053" s="14" t="str">
        <f t="shared" si="659"/>
        <v/>
      </c>
      <c r="Y2053" s="14" t="str">
        <f t="shared" si="660"/>
        <v/>
      </c>
      <c r="Z2053" s="14" t="str">
        <f t="shared" si="661"/>
        <v/>
      </c>
      <c r="AA2053" s="15" t="str">
        <f t="shared" si="662"/>
        <v/>
      </c>
    </row>
    <row r="2054" spans="2:27" ht="18" hidden="1" x14ac:dyDescent="0.25">
      <c r="B2054" s="16"/>
      <c r="D2054" s="17"/>
      <c r="E2054" s="17"/>
      <c r="F2054" s="18"/>
      <c r="G2054" s="18"/>
      <c r="H2054" s="18"/>
      <c r="J2054" s="18"/>
      <c r="K2054" s="18"/>
      <c r="L2054" s="17"/>
      <c r="M2054" s="17"/>
      <c r="N2054" s="17"/>
      <c r="O2054" s="19"/>
      <c r="P2054" s="629">
        <f>+H2047</f>
        <v>12.03</v>
      </c>
      <c r="Q2054" s="17"/>
      <c r="R2054" s="412"/>
      <c r="S2054" s="625"/>
      <c r="T2054" s="20"/>
      <c r="U2054" s="20"/>
      <c r="V2054" s="430"/>
      <c r="W2054" s="14"/>
      <c r="X2054" s="14"/>
      <c r="Y2054" s="14"/>
      <c r="Z2054" s="14"/>
      <c r="AA2054" s="15" t="str">
        <f t="shared" si="662"/>
        <v/>
      </c>
    </row>
    <row r="2055" spans="2:27" ht="18" hidden="1" x14ac:dyDescent="0.25">
      <c r="B2055" s="22"/>
      <c r="C2055" s="17"/>
      <c r="D2055" s="18"/>
      <c r="E2055" s="17"/>
      <c r="F2055" s="18"/>
      <c r="G2055" s="18"/>
      <c r="H2055" s="18"/>
      <c r="I2055" s="18"/>
      <c r="J2055" s="18"/>
      <c r="K2055" s="18"/>
      <c r="L2055" s="17"/>
      <c r="M2055" s="17"/>
      <c r="N2055" s="17"/>
      <c r="O2055" s="19"/>
      <c r="P2055" s="629">
        <f>+H2047</f>
        <v>12.03</v>
      </c>
      <c r="Q2055" s="17"/>
      <c r="R2055" s="412" t="s">
        <v>361</v>
      </c>
      <c r="S2055" s="625"/>
      <c r="T2055" s="20"/>
      <c r="U2055" s="20"/>
      <c r="V2055" s="430"/>
      <c r="W2055" s="14" t="str">
        <f t="shared" ref="W2055:W2056" si="663">IF(COUNT(T2055:V2055)=1,"m",IF(COUNT(T2055:V2055)=2,"m2",IF(COUNT(T2055:V2055)=3,"m3","")))</f>
        <v/>
      </c>
      <c r="X2055" s="14" t="str">
        <f t="shared" ref="X2055:X2061" si="664">IF(S2055="","",1)</f>
        <v/>
      </c>
      <c r="Y2055" s="14" t="str">
        <f t="shared" ref="Y2055:Y2061" si="665">IFERROR(IF(COUNT(T2055:V2055)=1,PRODUCT(T2055:V2055)*X2055,""),"")</f>
        <v/>
      </c>
      <c r="Z2055" s="14" t="str">
        <f t="shared" ref="Z2055:Z2061" si="666">IFERROR(IF(COUNT(T2055:V2055)=2,PRODUCT(T2055:V2055)*X2055,""),"")</f>
        <v/>
      </c>
      <c r="AA2055" s="15" t="str">
        <f t="shared" si="662"/>
        <v/>
      </c>
    </row>
    <row r="2056" spans="2:27" ht="18" hidden="1" x14ac:dyDescent="0.25">
      <c r="B2056" s="16"/>
      <c r="C2056" s="17"/>
      <c r="D2056" s="17"/>
      <c r="E2056" s="17"/>
      <c r="F2056" s="18"/>
      <c r="G2056" s="18"/>
      <c r="H2056" s="18"/>
      <c r="I2056" s="18"/>
      <c r="J2056" s="18"/>
      <c r="K2056" s="18"/>
      <c r="L2056" s="17"/>
      <c r="M2056" s="17"/>
      <c r="N2056" s="17"/>
      <c r="O2056" s="19"/>
      <c r="P2056" s="629">
        <f>+H2047</f>
        <v>12.03</v>
      </c>
      <c r="Q2056" s="17"/>
      <c r="R2056" s="412"/>
      <c r="S2056" s="641"/>
      <c r="T2056" s="20"/>
      <c r="U2056" s="20"/>
      <c r="V2056" s="20"/>
      <c r="W2056" s="14" t="str">
        <f t="shared" si="663"/>
        <v/>
      </c>
      <c r="X2056" s="14" t="str">
        <f t="shared" si="664"/>
        <v/>
      </c>
      <c r="Y2056" s="14" t="str">
        <f t="shared" si="665"/>
        <v/>
      </c>
      <c r="Z2056" s="14" t="str">
        <f t="shared" si="666"/>
        <v/>
      </c>
      <c r="AA2056" s="15" t="str">
        <f t="shared" si="662"/>
        <v/>
      </c>
    </row>
    <row r="2057" spans="2:27" ht="18" hidden="1" x14ac:dyDescent="0.25">
      <c r="B2057" s="16"/>
      <c r="C2057" s="17"/>
      <c r="D2057" s="17"/>
      <c r="E2057" s="17"/>
      <c r="F2057" s="17"/>
      <c r="G2057" s="17"/>
      <c r="H2057" s="17"/>
      <c r="I2057" s="17"/>
      <c r="J2057" s="17"/>
      <c r="K2057" s="17"/>
      <c r="L2057" s="17"/>
      <c r="M2057" s="17"/>
      <c r="N2057" s="17"/>
      <c r="O2057" s="19"/>
      <c r="P2057" s="629">
        <f>+H2047</f>
        <v>12.03</v>
      </c>
      <c r="Q2057" s="17"/>
      <c r="R2057" s="412"/>
      <c r="S2057" s="625"/>
      <c r="T2057" s="20"/>
      <c r="U2057" s="20"/>
      <c r="V2057" s="430"/>
      <c r="W2057" s="14"/>
      <c r="X2057" s="14" t="str">
        <f t="shared" si="664"/>
        <v/>
      </c>
      <c r="Y2057" s="14" t="str">
        <f t="shared" si="665"/>
        <v/>
      </c>
      <c r="Z2057" s="14" t="str">
        <f t="shared" si="666"/>
        <v/>
      </c>
      <c r="AA2057" s="15" t="str">
        <f t="shared" si="662"/>
        <v/>
      </c>
    </row>
    <row r="2058" spans="2:27" ht="18" hidden="1" x14ac:dyDescent="0.25">
      <c r="B2058" s="16"/>
      <c r="C2058" s="18"/>
      <c r="D2058" s="17"/>
      <c r="E2058" s="17"/>
      <c r="F2058" s="17"/>
      <c r="G2058" s="17"/>
      <c r="H2058" s="17"/>
      <c r="I2058" s="17"/>
      <c r="J2058" s="17"/>
      <c r="K2058" s="17"/>
      <c r="L2058" s="17"/>
      <c r="M2058" s="17"/>
      <c r="N2058" s="17"/>
      <c r="O2058" s="19"/>
      <c r="P2058" s="629">
        <f>+H2047</f>
        <v>12.03</v>
      </c>
      <c r="Q2058" s="17"/>
      <c r="R2058" s="412"/>
      <c r="S2058" s="625"/>
      <c r="T2058" s="20"/>
      <c r="U2058" s="20"/>
      <c r="V2058" s="430"/>
      <c r="W2058" s="14"/>
      <c r="X2058" s="14" t="str">
        <f t="shared" si="664"/>
        <v/>
      </c>
      <c r="Y2058" s="14" t="str">
        <f t="shared" si="665"/>
        <v/>
      </c>
      <c r="Z2058" s="14" t="str">
        <f t="shared" si="666"/>
        <v/>
      </c>
      <c r="AA2058" s="15" t="str">
        <f t="shared" si="662"/>
        <v/>
      </c>
    </row>
    <row r="2059" spans="2:27" ht="18" hidden="1" x14ac:dyDescent="0.25">
      <c r="B2059" s="16"/>
      <c r="C2059" s="17"/>
      <c r="D2059" s="17"/>
      <c r="E2059" s="17"/>
      <c r="F2059" s="17"/>
      <c r="G2059" s="17"/>
      <c r="H2059" s="17"/>
      <c r="I2059" s="17"/>
      <c r="J2059" s="17"/>
      <c r="K2059" s="17"/>
      <c r="L2059" s="17"/>
      <c r="M2059" s="17"/>
      <c r="N2059" s="17"/>
      <c r="O2059" s="19"/>
      <c r="P2059" s="629">
        <f>+H2047</f>
        <v>12.03</v>
      </c>
      <c r="Q2059" s="17"/>
      <c r="R2059" s="412"/>
      <c r="S2059" s="625"/>
      <c r="T2059" s="20"/>
      <c r="U2059" s="20"/>
      <c r="V2059" s="430"/>
      <c r="W2059" s="14"/>
      <c r="X2059" s="14" t="str">
        <f t="shared" si="664"/>
        <v/>
      </c>
      <c r="Y2059" s="14" t="str">
        <f t="shared" si="665"/>
        <v/>
      </c>
      <c r="Z2059" s="14" t="str">
        <f t="shared" si="666"/>
        <v/>
      </c>
      <c r="AA2059" s="15" t="str">
        <f t="shared" si="662"/>
        <v/>
      </c>
    </row>
    <row r="2060" spans="2:27" ht="18" hidden="1" x14ac:dyDescent="0.25">
      <c r="B2060" s="16"/>
      <c r="C2060" s="17"/>
      <c r="D2060" s="17"/>
      <c r="E2060" s="18"/>
      <c r="F2060" s="17"/>
      <c r="G2060" s="17"/>
      <c r="H2060" s="17"/>
      <c r="I2060" s="17"/>
      <c r="J2060" s="17"/>
      <c r="K2060" s="17"/>
      <c r="L2060" s="17"/>
      <c r="M2060" s="17"/>
      <c r="N2060" s="17"/>
      <c r="O2060" s="19"/>
      <c r="P2060" s="629">
        <f>+H2047</f>
        <v>12.03</v>
      </c>
      <c r="Q2060" s="17"/>
      <c r="R2060" s="412"/>
      <c r="S2060" s="625"/>
      <c r="T2060" s="20"/>
      <c r="U2060" s="20"/>
      <c r="V2060" s="430"/>
      <c r="W2060" s="14"/>
      <c r="X2060" s="14" t="str">
        <f t="shared" si="664"/>
        <v/>
      </c>
      <c r="Y2060" s="14" t="str">
        <f t="shared" si="665"/>
        <v/>
      </c>
      <c r="Z2060" s="14" t="str">
        <f t="shared" si="666"/>
        <v/>
      </c>
      <c r="AA2060" s="15" t="str">
        <f t="shared" si="662"/>
        <v/>
      </c>
    </row>
    <row r="2061" spans="2:27" ht="18" hidden="1" x14ac:dyDescent="0.25">
      <c r="B2061" s="16"/>
      <c r="C2061" s="18"/>
      <c r="D2061" s="18"/>
      <c r="E2061" s="18"/>
      <c r="F2061" s="18"/>
      <c r="G2061" s="18"/>
      <c r="H2061" s="18"/>
      <c r="I2061" s="18"/>
      <c r="J2061" s="18"/>
      <c r="K2061" s="18"/>
      <c r="L2061" s="18"/>
      <c r="M2061" s="18"/>
      <c r="N2061" s="18"/>
      <c r="O2061" s="19"/>
      <c r="P2061" s="629">
        <f>+H2047</f>
        <v>12.03</v>
      </c>
      <c r="Q2061" s="17"/>
      <c r="R2061" s="412"/>
      <c r="S2061" s="625"/>
      <c r="T2061" s="20"/>
      <c r="U2061" s="20"/>
      <c r="V2061" s="430"/>
      <c r="W2061" s="14" t="str">
        <f t="shared" ref="W2061" si="667">IF(COUNT(T2061:V2061)=1,"m",IF(COUNT(T2061:V2061)=2,"m2",IF(COUNT(T2061:V2061)=3,"m3","")))</f>
        <v/>
      </c>
      <c r="X2061" s="14" t="str">
        <f t="shared" si="664"/>
        <v/>
      </c>
      <c r="Y2061" s="14" t="str">
        <f t="shared" si="665"/>
        <v/>
      </c>
      <c r="Z2061" s="14" t="str">
        <f t="shared" si="666"/>
        <v/>
      </c>
      <c r="AA2061" s="15" t="str">
        <f t="shared" si="662"/>
        <v/>
      </c>
    </row>
    <row r="2062" spans="2:27" ht="18" hidden="1" x14ac:dyDescent="0.25">
      <c r="B2062" s="16"/>
      <c r="C2062" s="17"/>
      <c r="D2062" s="24"/>
      <c r="E2062" s="17"/>
      <c r="F2062" s="17"/>
      <c r="G2062" s="17"/>
      <c r="H2062" s="17"/>
      <c r="I2062" s="17"/>
      <c r="J2062" s="18"/>
      <c r="K2062" s="17"/>
      <c r="L2062" s="17"/>
      <c r="M2062" s="17"/>
      <c r="N2062" s="17"/>
      <c r="O2062" s="19"/>
      <c r="P2062" s="629">
        <f>+H2047</f>
        <v>12.03</v>
      </c>
      <c r="Q2062" s="17"/>
      <c r="R2062" s="412"/>
      <c r="S2062" s="625"/>
      <c r="T2062" s="20"/>
      <c r="U2062" s="20"/>
      <c r="V2062" s="430"/>
      <c r="W2062" s="14"/>
      <c r="X2062" s="14"/>
      <c r="Y2062" s="14"/>
      <c r="Z2062" s="14"/>
      <c r="AA2062" s="15" t="str">
        <f t="shared" si="662"/>
        <v/>
      </c>
    </row>
    <row r="2063" spans="2:27" ht="18" hidden="1" x14ac:dyDescent="0.25">
      <c r="B2063" s="16"/>
      <c r="C2063" s="18"/>
      <c r="D2063" s="17"/>
      <c r="E2063" s="17"/>
      <c r="F2063" s="17"/>
      <c r="G2063" s="17"/>
      <c r="H2063" s="18"/>
      <c r="I2063" s="18"/>
      <c r="J2063" s="17"/>
      <c r="K2063" s="18"/>
      <c r="L2063" s="17"/>
      <c r="M2063" s="17"/>
      <c r="N2063" s="17"/>
      <c r="O2063" s="19"/>
      <c r="P2063" s="629">
        <f>+H2047</f>
        <v>12.03</v>
      </c>
      <c r="Q2063" s="17"/>
      <c r="R2063" s="412" t="s">
        <v>362</v>
      </c>
      <c r="S2063" s="625"/>
      <c r="T2063" s="20"/>
      <c r="U2063" s="20"/>
      <c r="V2063" s="430"/>
      <c r="W2063" s="14" t="str">
        <f t="shared" ref="W2063:W2072" si="668">IF(COUNT(T2063:V2063)=1,"m",IF(COUNT(T2063:V2063)=2,"m2",IF(COUNT(T2063:V2063)=3,"m3","")))</f>
        <v/>
      </c>
      <c r="X2063" s="14" t="str">
        <f t="shared" ref="X2063:X2072" si="669">IF(S2063="","",1)</f>
        <v/>
      </c>
      <c r="Y2063" s="14" t="str">
        <f t="shared" ref="Y2063:Y2072" si="670">IFERROR(IF(COUNT(T2063:V2063)=1,PRODUCT(T2063:V2063)*X2063,""),"")</f>
        <v/>
      </c>
      <c r="Z2063" s="14" t="str">
        <f t="shared" ref="Z2063:Z2072" si="671">IFERROR(IF(COUNT(T2063:V2063)=2,PRODUCT(T2063:V2063)*X2063,""),"")</f>
        <v/>
      </c>
      <c r="AA2063" s="15" t="str">
        <f t="shared" si="662"/>
        <v/>
      </c>
    </row>
    <row r="2064" spans="2:27" ht="18" hidden="1" x14ac:dyDescent="0.25">
      <c r="B2064" s="16"/>
      <c r="C2064" s="17"/>
      <c r="D2064" s="17"/>
      <c r="E2064" s="17"/>
      <c r="F2064" s="17"/>
      <c r="G2064" s="17"/>
      <c r="H2064" s="17"/>
      <c r="I2064" s="17"/>
      <c r="J2064" s="17"/>
      <c r="K2064" s="17"/>
      <c r="L2064" s="17"/>
      <c r="M2064" s="17"/>
      <c r="N2064" s="17"/>
      <c r="O2064" s="19"/>
      <c r="P2064" s="629">
        <f>+H2047</f>
        <v>12.03</v>
      </c>
      <c r="Q2064" s="17"/>
      <c r="R2064" s="412"/>
      <c r="S2064" s="626"/>
      <c r="T2064" s="20"/>
      <c r="U2064" s="20"/>
      <c r="V2064" s="430"/>
      <c r="W2064" s="14" t="str">
        <f t="shared" si="668"/>
        <v/>
      </c>
      <c r="X2064" s="14" t="str">
        <f t="shared" si="669"/>
        <v/>
      </c>
      <c r="Y2064" s="14" t="str">
        <f t="shared" si="670"/>
        <v/>
      </c>
      <c r="Z2064" s="14" t="str">
        <f t="shared" si="671"/>
        <v/>
      </c>
      <c r="AA2064" s="15" t="str">
        <f t="shared" si="662"/>
        <v/>
      </c>
    </row>
    <row r="2065" spans="2:27" ht="18" hidden="1" x14ac:dyDescent="0.25">
      <c r="B2065" s="16"/>
      <c r="C2065" s="17"/>
      <c r="D2065" s="17"/>
      <c r="E2065" s="17"/>
      <c r="F2065" s="17"/>
      <c r="G2065" s="17"/>
      <c r="H2065" s="17"/>
      <c r="I2065" s="17"/>
      <c r="J2065" s="17"/>
      <c r="K2065" s="17"/>
      <c r="L2065" s="17"/>
      <c r="M2065" s="17"/>
      <c r="N2065" s="17"/>
      <c r="O2065" s="19"/>
      <c r="P2065" s="629">
        <f>+H2047</f>
        <v>12.03</v>
      </c>
      <c r="Q2065" s="17"/>
      <c r="R2065" s="412"/>
      <c r="S2065" s="626"/>
      <c r="T2065" s="20"/>
      <c r="U2065" s="20"/>
      <c r="V2065" s="430"/>
      <c r="W2065" s="14" t="str">
        <f t="shared" si="668"/>
        <v/>
      </c>
      <c r="X2065" s="14" t="str">
        <f t="shared" si="669"/>
        <v/>
      </c>
      <c r="Y2065" s="14" t="str">
        <f t="shared" si="670"/>
        <v/>
      </c>
      <c r="Z2065" s="14" t="str">
        <f t="shared" si="671"/>
        <v/>
      </c>
      <c r="AA2065" s="15" t="str">
        <f t="shared" si="662"/>
        <v/>
      </c>
    </row>
    <row r="2066" spans="2:27" ht="18" hidden="1" x14ac:dyDescent="0.25">
      <c r="B2066" s="16"/>
      <c r="D2066" s="17"/>
      <c r="E2066" s="17"/>
      <c r="F2066" s="17"/>
      <c r="G2066" s="17"/>
      <c r="H2066" s="17"/>
      <c r="I2066" s="17"/>
      <c r="J2066" s="17"/>
      <c r="K2066" s="17"/>
      <c r="L2066" s="17"/>
      <c r="M2066" s="17"/>
      <c r="N2066" s="17"/>
      <c r="O2066" s="19"/>
      <c r="P2066" s="629">
        <f>+H2047</f>
        <v>12.03</v>
      </c>
      <c r="Q2066" s="17"/>
      <c r="R2066" s="412"/>
      <c r="S2066" s="626"/>
      <c r="T2066" s="20"/>
      <c r="U2066" s="20"/>
      <c r="V2066" s="20"/>
      <c r="W2066" s="14" t="str">
        <f t="shared" si="668"/>
        <v/>
      </c>
      <c r="X2066" s="14" t="str">
        <f t="shared" si="669"/>
        <v/>
      </c>
      <c r="Y2066" s="14" t="str">
        <f t="shared" si="670"/>
        <v/>
      </c>
      <c r="Z2066" s="14" t="str">
        <f t="shared" si="671"/>
        <v/>
      </c>
      <c r="AA2066" s="15" t="str">
        <f t="shared" si="662"/>
        <v/>
      </c>
    </row>
    <row r="2067" spans="2:27" ht="18" hidden="1" x14ac:dyDescent="0.25">
      <c r="B2067" s="16"/>
      <c r="C2067" s="17"/>
      <c r="D2067" s="17"/>
      <c r="E2067" s="17"/>
      <c r="F2067" s="17"/>
      <c r="G2067" s="17"/>
      <c r="H2067" s="17"/>
      <c r="I2067" s="17"/>
      <c r="J2067" s="17"/>
      <c r="K2067" s="17"/>
      <c r="L2067" s="17"/>
      <c r="M2067" s="17"/>
      <c r="N2067" s="17"/>
      <c r="O2067" s="19"/>
      <c r="P2067" s="629">
        <f>+H2047</f>
        <v>12.03</v>
      </c>
      <c r="Q2067" s="17"/>
      <c r="R2067" s="412"/>
      <c r="S2067" s="626"/>
      <c r="T2067" s="20"/>
      <c r="U2067" s="20"/>
      <c r="V2067" s="430"/>
      <c r="W2067" s="14" t="str">
        <f t="shared" si="668"/>
        <v/>
      </c>
      <c r="X2067" s="14" t="str">
        <f t="shared" si="669"/>
        <v/>
      </c>
      <c r="Y2067" s="14" t="str">
        <f t="shared" si="670"/>
        <v/>
      </c>
      <c r="Z2067" s="14" t="str">
        <f t="shared" si="671"/>
        <v/>
      </c>
      <c r="AA2067" s="15" t="str">
        <f t="shared" si="662"/>
        <v/>
      </c>
    </row>
    <row r="2068" spans="2:27" ht="18" hidden="1" x14ac:dyDescent="0.25">
      <c r="B2068" s="16"/>
      <c r="C2068" s="17"/>
      <c r="D2068" s="17"/>
      <c r="E2068" s="17"/>
      <c r="F2068" s="17"/>
      <c r="G2068" s="17"/>
      <c r="H2068" s="17"/>
      <c r="I2068" s="17"/>
      <c r="J2068" s="17"/>
      <c r="K2068" s="17"/>
      <c r="L2068" s="17"/>
      <c r="M2068" s="17"/>
      <c r="N2068" s="17"/>
      <c r="O2068" s="19"/>
      <c r="P2068" s="629">
        <f>+H2047</f>
        <v>12.03</v>
      </c>
      <c r="Q2068" s="17"/>
      <c r="R2068" s="412"/>
      <c r="S2068" s="626"/>
      <c r="T2068" s="20"/>
      <c r="U2068" s="20"/>
      <c r="V2068" s="430"/>
      <c r="W2068" s="14" t="str">
        <f t="shared" si="668"/>
        <v/>
      </c>
      <c r="X2068" s="14" t="str">
        <f t="shared" si="669"/>
        <v/>
      </c>
      <c r="Y2068" s="14" t="str">
        <f t="shared" si="670"/>
        <v/>
      </c>
      <c r="Z2068" s="14" t="str">
        <f t="shared" si="671"/>
        <v/>
      </c>
      <c r="AA2068" s="15" t="str">
        <f t="shared" si="662"/>
        <v/>
      </c>
    </row>
    <row r="2069" spans="2:27" ht="18" hidden="1" x14ac:dyDescent="0.25">
      <c r="B2069" s="16"/>
      <c r="C2069" s="17"/>
      <c r="D2069" s="17"/>
      <c r="E2069" s="17"/>
      <c r="F2069" s="17"/>
      <c r="G2069" s="17"/>
      <c r="H2069" s="17"/>
      <c r="I2069" s="17"/>
      <c r="J2069" s="17"/>
      <c r="K2069" s="17"/>
      <c r="L2069" s="17"/>
      <c r="M2069" s="17"/>
      <c r="N2069" s="17"/>
      <c r="O2069" s="19"/>
      <c r="P2069" s="629">
        <f>+H2047</f>
        <v>12.03</v>
      </c>
      <c r="Q2069" s="17"/>
      <c r="R2069" s="21"/>
      <c r="S2069" s="626"/>
      <c r="T2069" s="20"/>
      <c r="U2069" s="20"/>
      <c r="V2069" s="430"/>
      <c r="W2069" s="14" t="str">
        <f t="shared" si="668"/>
        <v/>
      </c>
      <c r="X2069" s="14" t="str">
        <f t="shared" si="669"/>
        <v/>
      </c>
      <c r="Y2069" s="14" t="str">
        <f t="shared" si="670"/>
        <v/>
      </c>
      <c r="Z2069" s="14" t="str">
        <f t="shared" si="671"/>
        <v/>
      </c>
      <c r="AA2069" s="15" t="str">
        <f t="shared" si="662"/>
        <v/>
      </c>
    </row>
    <row r="2070" spans="2:27" ht="18" hidden="1" x14ac:dyDescent="0.25">
      <c r="B2070" s="16"/>
      <c r="C2070" s="17"/>
      <c r="D2070" s="17"/>
      <c r="E2070" s="17"/>
      <c r="F2070" s="17"/>
      <c r="G2070" s="17"/>
      <c r="H2070" s="17"/>
      <c r="I2070" s="17"/>
      <c r="J2070" s="17"/>
      <c r="K2070" s="17"/>
      <c r="L2070" s="17"/>
      <c r="M2070" s="17"/>
      <c r="N2070" s="17"/>
      <c r="O2070" s="19"/>
      <c r="P2070" s="629">
        <f>+H2047</f>
        <v>12.03</v>
      </c>
      <c r="Q2070" s="17"/>
      <c r="R2070" s="26"/>
      <c r="S2070" s="626"/>
      <c r="T2070" s="20"/>
      <c r="U2070" s="20"/>
      <c r="V2070" s="430"/>
      <c r="W2070" s="14" t="str">
        <f t="shared" si="668"/>
        <v/>
      </c>
      <c r="X2070" s="14" t="str">
        <f t="shared" si="669"/>
        <v/>
      </c>
      <c r="Y2070" s="14" t="str">
        <f t="shared" si="670"/>
        <v/>
      </c>
      <c r="Z2070" s="14" t="str">
        <f t="shared" si="671"/>
        <v/>
      </c>
      <c r="AA2070" s="15" t="str">
        <f t="shared" si="662"/>
        <v/>
      </c>
    </row>
    <row r="2071" spans="2:27" ht="18" hidden="1" x14ac:dyDescent="0.25">
      <c r="B2071" s="16"/>
      <c r="C2071" s="17"/>
      <c r="D2071" s="17"/>
      <c r="E2071" s="17"/>
      <c r="F2071" s="17"/>
      <c r="G2071" s="17"/>
      <c r="H2071" s="17"/>
      <c r="I2071" s="17"/>
      <c r="J2071" s="17"/>
      <c r="K2071" s="17"/>
      <c r="L2071" s="17"/>
      <c r="M2071" s="17"/>
      <c r="N2071" s="17"/>
      <c r="O2071" s="19"/>
      <c r="P2071" s="629">
        <f>+H2047</f>
        <v>12.03</v>
      </c>
      <c r="Q2071" s="17"/>
      <c r="R2071" s="26"/>
      <c r="S2071" s="626"/>
      <c r="T2071" s="20"/>
      <c r="U2071" s="20"/>
      <c r="V2071" s="430"/>
      <c r="W2071" s="14" t="str">
        <f t="shared" si="668"/>
        <v/>
      </c>
      <c r="X2071" s="14" t="str">
        <f t="shared" si="669"/>
        <v/>
      </c>
      <c r="Y2071" s="14" t="str">
        <f t="shared" si="670"/>
        <v/>
      </c>
      <c r="Z2071" s="14" t="str">
        <f t="shared" si="671"/>
        <v/>
      </c>
      <c r="AA2071" s="15" t="str">
        <f t="shared" si="662"/>
        <v/>
      </c>
    </row>
    <row r="2072" spans="2:27" ht="18.75" hidden="1" thickBot="1" x14ac:dyDescent="0.3">
      <c r="B2072" s="27"/>
      <c r="C2072" s="28"/>
      <c r="D2072" s="29"/>
      <c r="E2072" s="28"/>
      <c r="F2072" s="29"/>
      <c r="G2072" s="29"/>
      <c r="H2072" s="29"/>
      <c r="I2072" s="29"/>
      <c r="J2072" s="29"/>
      <c r="K2072" s="29"/>
      <c r="L2072" s="29"/>
      <c r="M2072" s="29"/>
      <c r="N2072" s="29"/>
      <c r="O2072" s="30"/>
      <c r="P2072" s="629">
        <f>+H2047</f>
        <v>12.03</v>
      </c>
      <c r="Q2072" s="17"/>
      <c r="R2072" s="630"/>
      <c r="S2072" s="636"/>
      <c r="T2072" s="33"/>
      <c r="U2072" s="33"/>
      <c r="V2072" s="631"/>
      <c r="W2072" s="34" t="str">
        <f t="shared" si="668"/>
        <v/>
      </c>
      <c r="X2072" s="34" t="str">
        <f t="shared" si="669"/>
        <v/>
      </c>
      <c r="Y2072" s="14" t="str">
        <f t="shared" si="670"/>
        <v/>
      </c>
      <c r="Z2072" s="14" t="str">
        <f t="shared" si="671"/>
        <v/>
      </c>
      <c r="AA2072" s="15" t="str">
        <f t="shared" si="662"/>
        <v/>
      </c>
    </row>
    <row r="2073" spans="2:27" ht="18.75" hidden="1" thickBot="1" x14ac:dyDescent="0.3">
      <c r="B2073" s="786"/>
      <c r="C2073" s="787"/>
      <c r="D2073" s="787"/>
      <c r="E2073" s="787"/>
      <c r="F2073" s="787"/>
      <c r="G2073" s="787"/>
      <c r="H2073" s="787"/>
      <c r="I2073" s="787"/>
      <c r="J2073" s="787"/>
      <c r="K2073" s="787"/>
      <c r="L2073" s="787"/>
      <c r="M2073" s="787"/>
      <c r="N2073" s="787"/>
      <c r="O2073" s="787"/>
      <c r="P2073" s="428"/>
      <c r="Q2073" s="629">
        <f>+H2047</f>
        <v>12.03</v>
      </c>
      <c r="R2073" s="1024" t="s">
        <v>58</v>
      </c>
      <c r="S2073" s="1025"/>
      <c r="T2073" s="1027"/>
      <c r="U2073" s="1024" t="s">
        <v>53</v>
      </c>
      <c r="V2073" s="1027"/>
      <c r="W2073" s="1027"/>
      <c r="X2073" s="1026"/>
      <c r="Y2073" s="36"/>
      <c r="Z2073" s="37"/>
      <c r="AA2073" s="38">
        <f>IF(SUM(Y2050:AA2072)=0,SUM(X2050:X2072),SUM(Y2050:AA2072))</f>
        <v>0</v>
      </c>
    </row>
    <row r="2074" spans="2:27" ht="17.25" hidden="1" thickBot="1" x14ac:dyDescent="0.3">
      <c r="B2074" s="792" t="s">
        <v>59</v>
      </c>
      <c r="C2074" s="793"/>
      <c r="D2074" s="793"/>
      <c r="E2074" s="793"/>
      <c r="F2074" s="793"/>
      <c r="G2074" s="793"/>
      <c r="H2074" s="793"/>
      <c r="I2074" s="794"/>
      <c r="J2074" s="792" t="s">
        <v>60</v>
      </c>
      <c r="K2074" s="793"/>
      <c r="L2074" s="793"/>
      <c r="M2074" s="793"/>
      <c r="N2074" s="793"/>
      <c r="O2074" s="793"/>
      <c r="P2074" s="793"/>
      <c r="Q2074" s="793"/>
      <c r="R2074" s="1028"/>
      <c r="S2074" s="634"/>
      <c r="T2074" s="39"/>
      <c r="U2074" s="40"/>
      <c r="V2074" s="40"/>
      <c r="W2074" s="40"/>
      <c r="X2074" s="40"/>
      <c r="Y2074" s="40"/>
      <c r="Z2074" s="40"/>
      <c r="AA2074" s="41"/>
    </row>
    <row r="2075" spans="2:27" ht="21" hidden="1" thickBot="1" x14ac:dyDescent="0.3">
      <c r="B2075" s="795"/>
      <c r="C2075" s="787"/>
      <c r="D2075" s="787"/>
      <c r="E2075" s="787"/>
      <c r="F2075" s="787"/>
      <c r="G2075" s="787"/>
      <c r="H2075" s="787"/>
      <c r="I2075" s="796"/>
      <c r="J2075" s="795"/>
      <c r="K2075" s="787"/>
      <c r="L2075" s="787"/>
      <c r="M2075" s="787"/>
      <c r="N2075" s="787"/>
      <c r="O2075" s="787"/>
      <c r="P2075" s="787"/>
      <c r="Q2075" s="787"/>
      <c r="R2075" s="796"/>
      <c r="S2075" s="635"/>
      <c r="T2075" s="797" t="s">
        <v>61</v>
      </c>
      <c r="U2075" s="798"/>
      <c r="V2075" s="798"/>
      <c r="W2075" s="798"/>
      <c r="X2075" s="798"/>
      <c r="Y2075" s="798"/>
      <c r="Z2075" s="799"/>
      <c r="AA2075" s="42">
        <f>AA2073</f>
        <v>0</v>
      </c>
    </row>
    <row r="2076" spans="2:27" hidden="1" x14ac:dyDescent="0.25"/>
    <row r="2077" spans="2:27" ht="15.75" hidden="1" thickBot="1" x14ac:dyDescent="0.3"/>
    <row r="2078" spans="2:27" hidden="1" x14ac:dyDescent="0.25">
      <c r="B2078" s="800" t="e" vm="50">
        <v>#VALUE!</v>
      </c>
      <c r="C2078" s="793"/>
      <c r="D2078" s="793"/>
      <c r="E2078" s="793"/>
      <c r="F2078" s="793"/>
      <c r="G2078" s="803" t="s">
        <v>42</v>
      </c>
      <c r="H2078" s="793"/>
      <c r="I2078" s="793"/>
      <c r="J2078" s="793"/>
      <c r="K2078" s="793"/>
      <c r="L2078" s="793"/>
      <c r="M2078" s="793"/>
      <c r="N2078" s="793"/>
      <c r="O2078" s="793"/>
      <c r="P2078" s="793"/>
      <c r="Q2078" s="793"/>
      <c r="R2078" s="793"/>
      <c r="S2078" s="793"/>
      <c r="T2078" s="793"/>
      <c r="U2078" s="804" t="s">
        <v>1</v>
      </c>
      <c r="V2078" s="805"/>
      <c r="W2078" s="805"/>
      <c r="X2078" s="806"/>
      <c r="Y2078" s="807" t="s">
        <v>43</v>
      </c>
      <c r="Z2078" s="805"/>
      <c r="AA2078" s="808"/>
    </row>
    <row r="2079" spans="2:27" hidden="1" x14ac:dyDescent="0.25">
      <c r="B2079" s="801"/>
      <c r="C2079" s="802"/>
      <c r="D2079" s="802"/>
      <c r="E2079" s="802"/>
      <c r="F2079" s="802"/>
      <c r="G2079" s="801"/>
      <c r="H2079" s="802"/>
      <c r="I2079" s="802"/>
      <c r="J2079" s="802"/>
      <c r="K2079" s="802"/>
      <c r="L2079" s="802"/>
      <c r="M2079" s="802"/>
      <c r="N2079" s="802"/>
      <c r="O2079" s="802"/>
      <c r="P2079" s="802"/>
      <c r="Q2079" s="802"/>
      <c r="R2079" s="802"/>
      <c r="S2079" s="802"/>
      <c r="T2079" s="802"/>
      <c r="U2079" s="809" t="s">
        <v>3</v>
      </c>
      <c r="V2079" s="810"/>
      <c r="W2079" s="810"/>
      <c r="X2079" s="811"/>
      <c r="Y2079" s="812">
        <v>1</v>
      </c>
      <c r="Z2079" s="810"/>
      <c r="AA2079" s="813"/>
    </row>
    <row r="2080" spans="2:27" ht="15.75" hidden="1" thickBot="1" x14ac:dyDescent="0.3">
      <c r="B2080" s="795"/>
      <c r="C2080" s="787"/>
      <c r="D2080" s="787"/>
      <c r="E2080" s="787"/>
      <c r="F2080" s="787"/>
      <c r="G2080" s="795"/>
      <c r="H2080" s="787"/>
      <c r="I2080" s="787"/>
      <c r="J2080" s="787"/>
      <c r="K2080" s="787"/>
      <c r="L2080" s="787"/>
      <c r="M2080" s="787"/>
      <c r="N2080" s="787"/>
      <c r="O2080" s="787"/>
      <c r="P2080" s="787"/>
      <c r="Q2080" s="787"/>
      <c r="R2080" s="787"/>
      <c r="S2080" s="787"/>
      <c r="T2080" s="787"/>
      <c r="U2080" s="814" t="s">
        <v>4</v>
      </c>
      <c r="V2080" s="815"/>
      <c r="W2080" s="815"/>
      <c r="X2080" s="816"/>
      <c r="Y2080" s="817">
        <v>44236</v>
      </c>
      <c r="Z2080" s="818"/>
      <c r="AA2080" s="819"/>
    </row>
    <row r="2081" spans="2:27" hidden="1" x14ac:dyDescent="0.25">
      <c r="B2081" s="820" t="s">
        <v>44</v>
      </c>
      <c r="C2081" s="793"/>
      <c r="D2081" s="793"/>
      <c r="E2081" s="793"/>
      <c r="F2081" s="794"/>
      <c r="G2081"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081" s="822"/>
      <c r="I2081" s="822"/>
      <c r="J2081" s="822"/>
      <c r="K2081" s="822"/>
      <c r="L2081" s="822"/>
      <c r="M2081" s="822"/>
      <c r="N2081" s="822"/>
      <c r="O2081" s="822"/>
      <c r="P2081" s="822"/>
      <c r="Q2081" s="822"/>
      <c r="R2081" s="822"/>
      <c r="S2081" s="822"/>
      <c r="T2081" s="822"/>
      <c r="U2081" s="822"/>
      <c r="V2081" s="822"/>
      <c r="W2081" s="822"/>
      <c r="X2081" s="822"/>
      <c r="Y2081" s="822"/>
      <c r="Z2081" s="822"/>
      <c r="AA2081" s="823"/>
    </row>
    <row r="2082" spans="2:27" ht="15.75" hidden="1" thickBot="1" x14ac:dyDescent="0.3">
      <c r="B2082" s="795"/>
      <c r="C2082" s="787"/>
      <c r="D2082" s="787"/>
      <c r="E2082" s="787"/>
      <c r="F2082" s="796"/>
      <c r="G2082" s="824"/>
      <c r="H2082" s="825"/>
      <c r="I2082" s="825"/>
      <c r="J2082" s="825"/>
      <c r="K2082" s="825"/>
      <c r="L2082" s="825"/>
      <c r="M2082" s="825"/>
      <c r="N2082" s="825"/>
      <c r="O2082" s="825"/>
      <c r="P2082" s="825"/>
      <c r="Q2082" s="825"/>
      <c r="R2082" s="825"/>
      <c r="S2082" s="825"/>
      <c r="T2082" s="825"/>
      <c r="U2082" s="825"/>
      <c r="V2082" s="825"/>
      <c r="W2082" s="825"/>
      <c r="X2082" s="825"/>
      <c r="Y2082" s="825"/>
      <c r="Z2082" s="825"/>
      <c r="AA2082" s="826"/>
    </row>
    <row r="2083" spans="2:27" ht="18.75" hidden="1" thickBot="1" x14ac:dyDescent="0.3">
      <c r="B2083" s="827" t="s">
        <v>46</v>
      </c>
      <c r="C2083" s="798"/>
      <c r="D2083" s="798"/>
      <c r="E2083" s="798"/>
      <c r="F2083" s="798"/>
      <c r="G2083" s="798"/>
      <c r="H2083" s="822" t="s">
        <v>47</v>
      </c>
      <c r="I2083" s="793"/>
      <c r="J2083" s="828"/>
      <c r="K2083" s="798"/>
      <c r="L2083" s="798"/>
      <c r="M2083" s="798"/>
      <c r="N2083" s="798"/>
      <c r="O2083" s="798"/>
      <c r="P2083" s="622"/>
      <c r="Q2083" s="622"/>
      <c r="R2083" s="828" t="s">
        <v>48</v>
      </c>
      <c r="S2083" s="828"/>
      <c r="T2083" s="798"/>
      <c r="U2083" s="798"/>
      <c r="V2083" s="798"/>
      <c r="W2083" s="798"/>
      <c r="X2083" s="798"/>
      <c r="Y2083" s="798"/>
      <c r="Z2083" s="798"/>
      <c r="AA2083" s="799"/>
    </row>
    <row r="2084" spans="2:27" ht="44.25" hidden="1" customHeight="1" thickBot="1" x14ac:dyDescent="0.3">
      <c r="B2084" s="829">
        <v>12</v>
      </c>
      <c r="C2084" s="793"/>
      <c r="D2084" s="793"/>
      <c r="E2084" s="793"/>
      <c r="F2084" s="793"/>
      <c r="G2084" s="793"/>
      <c r="H2084" s="830">
        <f>I12.04</f>
        <v>12.04</v>
      </c>
      <c r="I2084" s="831"/>
      <c r="J2084" s="832" t="str">
        <f>VLOOKUP(B2084,'BALANCE GENERAL'!$B:$G,5,FALSE)</f>
        <v>SUMINISTRO E INSTALACION AIRES ACONDICIONADOS</v>
      </c>
      <c r="K2084" s="798"/>
      <c r="L2084" s="798"/>
      <c r="M2084" s="798"/>
      <c r="N2084" s="798"/>
      <c r="O2084" s="799"/>
      <c r="P2084" s="621"/>
      <c r="Q2084" s="621"/>
      <c r="R2084" s="833" t="str">
        <f>VLOOKUP(H2084,'BALANCE GENERAL'!$B:$G,5,FALSE)</f>
        <v>Suministro e instalaciion de RUBATEX DE 3/4" x 1/2"</v>
      </c>
      <c r="S2084" s="1020"/>
      <c r="T2084" s="793"/>
      <c r="U2084" s="793"/>
      <c r="V2084" s="793"/>
      <c r="W2084" s="793"/>
      <c r="X2084" s="793"/>
      <c r="Y2084" s="793"/>
      <c r="Z2084" s="793"/>
      <c r="AA2084" s="794"/>
    </row>
    <row r="2085" spans="2:27" ht="18.75" hidden="1" thickBot="1" x14ac:dyDescent="0.3">
      <c r="B2085" s="821" t="s">
        <v>49</v>
      </c>
      <c r="C2085" s="834"/>
      <c r="D2085" s="834"/>
      <c r="E2085" s="834"/>
      <c r="F2085" s="834"/>
      <c r="G2085" s="834"/>
      <c r="H2085" s="835"/>
      <c r="I2085" s="835"/>
      <c r="J2085" s="834"/>
      <c r="K2085" s="834"/>
      <c r="L2085" s="834"/>
      <c r="M2085" s="834"/>
      <c r="N2085" s="834"/>
      <c r="O2085" s="834"/>
      <c r="P2085" s="623"/>
      <c r="Q2085" s="623"/>
      <c r="R2085" s="837" t="s">
        <v>50</v>
      </c>
      <c r="S2085" s="1030" t="s">
        <v>532</v>
      </c>
      <c r="T2085" s="839" t="s">
        <v>51</v>
      </c>
      <c r="U2085" s="840"/>
      <c r="V2085" s="841"/>
      <c r="W2085" s="842" t="s">
        <v>20</v>
      </c>
      <c r="X2085" s="844" t="s">
        <v>52</v>
      </c>
      <c r="Y2085" s="846" t="s">
        <v>53</v>
      </c>
      <c r="Z2085" s="847"/>
      <c r="AA2085" s="848"/>
    </row>
    <row r="2086" spans="2:27" ht="26.25" hidden="1" thickBot="1" x14ac:dyDescent="0.3">
      <c r="B2086" s="836"/>
      <c r="C2086" s="835"/>
      <c r="D2086" s="835"/>
      <c r="E2086" s="835"/>
      <c r="F2086" s="835"/>
      <c r="G2086" s="835"/>
      <c r="H2086" s="835"/>
      <c r="I2086" s="835"/>
      <c r="J2086" s="835"/>
      <c r="K2086" s="835"/>
      <c r="L2086" s="835"/>
      <c r="M2086" s="835"/>
      <c r="N2086" s="835"/>
      <c r="O2086" s="835"/>
      <c r="P2086" s="623"/>
      <c r="Q2086" s="623"/>
      <c r="R2086" s="838"/>
      <c r="S2086" s="1031"/>
      <c r="T2086" s="4" t="s">
        <v>54</v>
      </c>
      <c r="U2086" s="5" t="s">
        <v>55</v>
      </c>
      <c r="V2086" s="6" t="s">
        <v>56</v>
      </c>
      <c r="W2086" s="843"/>
      <c r="X2086" s="845"/>
      <c r="Y2086" s="7" t="s">
        <v>57</v>
      </c>
      <c r="Z2086" s="8" t="s">
        <v>21</v>
      </c>
      <c r="AA2086" s="9" t="s">
        <v>22</v>
      </c>
    </row>
    <row r="2087" spans="2:27" ht="18" hidden="1" x14ac:dyDescent="0.25">
      <c r="B2087" s="10"/>
      <c r="C2087" s="11"/>
      <c r="D2087" s="11"/>
      <c r="E2087" s="11"/>
      <c r="F2087" s="11"/>
      <c r="G2087" s="11"/>
      <c r="H2087" s="11"/>
      <c r="I2087" s="11"/>
      <c r="J2087" s="11"/>
      <c r="K2087" s="11"/>
      <c r="L2087" s="11"/>
      <c r="M2087" s="11"/>
      <c r="N2087" s="11"/>
      <c r="O2087" s="12"/>
      <c r="P2087" s="629">
        <f>+H2084</f>
        <v>12.04</v>
      </c>
      <c r="Q2087" s="17"/>
      <c r="R2087" s="412" t="s">
        <v>356</v>
      </c>
      <c r="S2087" s="625"/>
      <c r="T2087" s="14"/>
      <c r="U2087" s="14"/>
      <c r="V2087" s="14"/>
      <c r="W2087" s="14" t="str">
        <f>IF(COUNT(T2087:V2087)=1,"m",IF(COUNT(T2087:V2087)=2,"m2",IF(COUNT(T2087:V2087)=3,"m3","")))</f>
        <v/>
      </c>
      <c r="X2087" s="14" t="str">
        <f>IF(S2087="","",1)</f>
        <v/>
      </c>
      <c r="Y2087" s="14" t="str">
        <f>IFERROR(IF(COUNT(T2087:V2087)=1,PRODUCT(T2087:V2087)*X2087,""),"")</f>
        <v/>
      </c>
      <c r="Z2087" s="14" t="str">
        <f>IFERROR(IF(COUNT(T2087:V2087)=2,PRODUCT(T2087:V2087)*X2087,""),"")</f>
        <v/>
      </c>
      <c r="AA2087" s="15" t="str">
        <f>IFERROR(IF(COUNT(T2087:V2087)=3,PRODUCT(T2087:V2087)*X2087,""),"")</f>
        <v/>
      </c>
    </row>
    <row r="2088" spans="2:27" ht="18" hidden="1" x14ac:dyDescent="0.25">
      <c r="B2088" s="16"/>
      <c r="C2088" s="17"/>
      <c r="D2088" s="17"/>
      <c r="E2088" s="17"/>
      <c r="F2088" s="18"/>
      <c r="G2088" s="18"/>
      <c r="H2088" s="18"/>
      <c r="I2088" s="18"/>
      <c r="J2088" s="18"/>
      <c r="K2088" s="18"/>
      <c r="L2088" s="17"/>
      <c r="M2088" s="17"/>
      <c r="N2088" s="17"/>
      <c r="O2088" s="19"/>
      <c r="P2088" s="629">
        <f>+H2084</f>
        <v>12.04</v>
      </c>
      <c r="Q2088" s="17"/>
      <c r="R2088" s="412"/>
      <c r="S2088" s="625"/>
      <c r="T2088" s="20"/>
      <c r="U2088" s="20"/>
      <c r="V2088" s="430"/>
      <c r="W2088" s="14" t="str">
        <f t="shared" ref="W2088:W2090" si="672">IF(COUNT(T2088:V2088)=1,"m",IF(COUNT(T2088:V2088)=2,"m2",IF(COUNT(T2088:V2088)=3,"m3","")))</f>
        <v/>
      </c>
      <c r="X2088" s="14" t="str">
        <f t="shared" ref="X2088:X2090" si="673">IF(S2088="","",1)</f>
        <v/>
      </c>
      <c r="Y2088" s="14" t="str">
        <f t="shared" ref="Y2088:Y2090" si="674">IFERROR(IF(COUNT(T2088:V2088)=1,PRODUCT(T2088:V2088)*X2088,""),"")</f>
        <v/>
      </c>
      <c r="Z2088" s="14" t="str">
        <f t="shared" ref="Z2088:Z2090" si="675">IFERROR(IF(COUNT(T2088:V2088)=2,PRODUCT(T2088:V2088)*X2088,""),"")</f>
        <v/>
      </c>
      <c r="AA2088" s="15" t="str">
        <f t="shared" ref="AA2088:AA2109" si="676">IFERROR(IF(COUNT(T2088:V2088)=3,PRODUCT(T2088:V2088)*X2088,""),"")</f>
        <v/>
      </c>
    </row>
    <row r="2089" spans="2:27" ht="18" hidden="1" x14ac:dyDescent="0.25">
      <c r="B2089" s="16"/>
      <c r="C2089" s="17"/>
      <c r="D2089" s="17"/>
      <c r="E2089" s="17"/>
      <c r="G2089" s="18"/>
      <c r="H2089" s="18"/>
      <c r="I2089" s="18"/>
      <c r="J2089" s="18"/>
      <c r="K2089" s="18"/>
      <c r="L2089" s="17"/>
      <c r="M2089" s="17"/>
      <c r="N2089" s="17"/>
      <c r="O2089" s="19"/>
      <c r="P2089" s="629">
        <f>+H2084</f>
        <v>12.04</v>
      </c>
      <c r="Q2089" s="17"/>
      <c r="R2089" s="412"/>
      <c r="S2089" s="625"/>
      <c r="T2089" s="20"/>
      <c r="U2089" s="20"/>
      <c r="V2089" s="430"/>
      <c r="W2089" s="14" t="str">
        <f t="shared" si="672"/>
        <v/>
      </c>
      <c r="X2089" s="14" t="str">
        <f t="shared" si="673"/>
        <v/>
      </c>
      <c r="Y2089" s="14" t="str">
        <f t="shared" si="674"/>
        <v/>
      </c>
      <c r="Z2089" s="14" t="str">
        <f t="shared" si="675"/>
        <v/>
      </c>
      <c r="AA2089" s="15" t="str">
        <f t="shared" si="676"/>
        <v/>
      </c>
    </row>
    <row r="2090" spans="2:27" ht="18" hidden="1" x14ac:dyDescent="0.25">
      <c r="B2090" s="16"/>
      <c r="C2090" s="17"/>
      <c r="D2090" s="17"/>
      <c r="E2090" s="17"/>
      <c r="F2090" s="18"/>
      <c r="G2090" s="18"/>
      <c r="H2090" s="18"/>
      <c r="I2090" s="18"/>
      <c r="J2090" s="18"/>
      <c r="K2090" s="18"/>
      <c r="L2090" s="17"/>
      <c r="M2090" s="17"/>
      <c r="N2090" s="17"/>
      <c r="O2090" s="19"/>
      <c r="P2090" s="629">
        <f>+H2084</f>
        <v>12.04</v>
      </c>
      <c r="Q2090" s="17"/>
      <c r="R2090" s="412"/>
      <c r="S2090" s="626"/>
      <c r="T2090" s="20"/>
      <c r="U2090" s="20"/>
      <c r="V2090" s="430"/>
      <c r="W2090" s="14" t="str">
        <f t="shared" si="672"/>
        <v/>
      </c>
      <c r="X2090" s="14" t="str">
        <f t="shared" si="673"/>
        <v/>
      </c>
      <c r="Y2090" s="14" t="str">
        <f t="shared" si="674"/>
        <v/>
      </c>
      <c r="Z2090" s="14" t="str">
        <f t="shared" si="675"/>
        <v/>
      </c>
      <c r="AA2090" s="15" t="str">
        <f t="shared" si="676"/>
        <v/>
      </c>
    </row>
    <row r="2091" spans="2:27" ht="18" hidden="1" x14ac:dyDescent="0.25">
      <c r="B2091" s="16"/>
      <c r="D2091" s="17"/>
      <c r="E2091" s="17"/>
      <c r="F2091" s="18"/>
      <c r="G2091" s="18"/>
      <c r="H2091" s="18"/>
      <c r="J2091" s="18"/>
      <c r="K2091" s="18"/>
      <c r="L2091" s="17"/>
      <c r="M2091" s="17"/>
      <c r="N2091" s="17"/>
      <c r="O2091" s="19"/>
      <c r="P2091" s="629">
        <f>+H2084</f>
        <v>12.04</v>
      </c>
      <c r="Q2091" s="17"/>
      <c r="R2091" s="412"/>
      <c r="S2091" s="625"/>
      <c r="T2091" s="20"/>
      <c r="U2091" s="20"/>
      <c r="V2091" s="430"/>
      <c r="W2091" s="14"/>
      <c r="X2091" s="14"/>
      <c r="Y2091" s="14"/>
      <c r="Z2091" s="14"/>
      <c r="AA2091" s="15" t="str">
        <f t="shared" si="676"/>
        <v/>
      </c>
    </row>
    <row r="2092" spans="2:27" ht="18" hidden="1" x14ac:dyDescent="0.25">
      <c r="B2092" s="22"/>
      <c r="C2092" s="17"/>
      <c r="D2092" s="18"/>
      <c r="E2092" s="17"/>
      <c r="F2092" s="18"/>
      <c r="G2092" s="18"/>
      <c r="H2092" s="18"/>
      <c r="I2092" s="18"/>
      <c r="J2092" s="18"/>
      <c r="K2092" s="18"/>
      <c r="L2092" s="17"/>
      <c r="M2092" s="17"/>
      <c r="N2092" s="17"/>
      <c r="O2092" s="19"/>
      <c r="P2092" s="629">
        <f>+H2084</f>
        <v>12.04</v>
      </c>
      <c r="Q2092" s="17"/>
      <c r="R2092" s="412" t="s">
        <v>361</v>
      </c>
      <c r="S2092" s="625"/>
      <c r="T2092" s="20"/>
      <c r="U2092" s="20"/>
      <c r="V2092" s="430"/>
      <c r="W2092" s="14" t="str">
        <f t="shared" ref="W2092:W2093" si="677">IF(COUNT(T2092:V2092)=1,"m",IF(COUNT(T2092:V2092)=2,"m2",IF(COUNT(T2092:V2092)=3,"m3","")))</f>
        <v/>
      </c>
      <c r="X2092" s="14" t="str">
        <f t="shared" ref="X2092:X2098" si="678">IF(S2092="","",1)</f>
        <v/>
      </c>
      <c r="Y2092" s="14" t="str">
        <f t="shared" ref="Y2092:Y2098" si="679">IFERROR(IF(COUNT(T2092:V2092)=1,PRODUCT(T2092:V2092)*X2092,""),"")</f>
        <v/>
      </c>
      <c r="Z2092" s="14" t="str">
        <f t="shared" ref="Z2092:Z2098" si="680">IFERROR(IF(COUNT(T2092:V2092)=2,PRODUCT(T2092:V2092)*X2092,""),"")</f>
        <v/>
      </c>
      <c r="AA2092" s="15" t="str">
        <f t="shared" si="676"/>
        <v/>
      </c>
    </row>
    <row r="2093" spans="2:27" ht="18" hidden="1" x14ac:dyDescent="0.25">
      <c r="B2093" s="16"/>
      <c r="C2093" s="17"/>
      <c r="D2093" s="17"/>
      <c r="E2093" s="17"/>
      <c r="F2093" s="18"/>
      <c r="G2093" s="18"/>
      <c r="H2093" s="18"/>
      <c r="I2093" s="18"/>
      <c r="J2093" s="18"/>
      <c r="K2093" s="18"/>
      <c r="L2093" s="17"/>
      <c r="M2093" s="17"/>
      <c r="N2093" s="17"/>
      <c r="O2093" s="19"/>
      <c r="P2093" s="629">
        <f>+H2084</f>
        <v>12.04</v>
      </c>
      <c r="Q2093" s="17"/>
      <c r="R2093" s="412"/>
      <c r="S2093" s="641"/>
      <c r="T2093" s="20"/>
      <c r="U2093" s="20"/>
      <c r="V2093" s="20"/>
      <c r="W2093" s="14" t="str">
        <f t="shared" si="677"/>
        <v/>
      </c>
      <c r="X2093" s="14" t="str">
        <f t="shared" si="678"/>
        <v/>
      </c>
      <c r="Y2093" s="14" t="str">
        <f t="shared" si="679"/>
        <v/>
      </c>
      <c r="Z2093" s="14" t="str">
        <f t="shared" si="680"/>
        <v/>
      </c>
      <c r="AA2093" s="15" t="str">
        <f t="shared" si="676"/>
        <v/>
      </c>
    </row>
    <row r="2094" spans="2:27" ht="18" hidden="1" x14ac:dyDescent="0.25">
      <c r="B2094" s="16"/>
      <c r="C2094" s="17"/>
      <c r="D2094" s="17"/>
      <c r="E2094" s="17"/>
      <c r="F2094" s="17"/>
      <c r="G2094" s="17"/>
      <c r="H2094" s="17"/>
      <c r="I2094" s="17"/>
      <c r="J2094" s="17"/>
      <c r="K2094" s="17"/>
      <c r="L2094" s="17"/>
      <c r="M2094" s="17"/>
      <c r="N2094" s="17"/>
      <c r="O2094" s="19"/>
      <c r="P2094" s="629">
        <f>+H2084</f>
        <v>12.04</v>
      </c>
      <c r="Q2094" s="17"/>
      <c r="R2094" s="412"/>
      <c r="S2094" s="625"/>
      <c r="T2094" s="20"/>
      <c r="U2094" s="20"/>
      <c r="V2094" s="430"/>
      <c r="W2094" s="14"/>
      <c r="X2094" s="14" t="str">
        <f t="shared" si="678"/>
        <v/>
      </c>
      <c r="Y2094" s="14" t="str">
        <f t="shared" si="679"/>
        <v/>
      </c>
      <c r="Z2094" s="14" t="str">
        <f t="shared" si="680"/>
        <v/>
      </c>
      <c r="AA2094" s="15" t="str">
        <f t="shared" si="676"/>
        <v/>
      </c>
    </row>
    <row r="2095" spans="2:27" ht="18" hidden="1" x14ac:dyDescent="0.25">
      <c r="B2095" s="16"/>
      <c r="C2095" s="18"/>
      <c r="D2095" s="17"/>
      <c r="E2095" s="17"/>
      <c r="F2095" s="17"/>
      <c r="G2095" s="17"/>
      <c r="H2095" s="17"/>
      <c r="I2095" s="17"/>
      <c r="J2095" s="17"/>
      <c r="K2095" s="17"/>
      <c r="L2095" s="17"/>
      <c r="M2095" s="17"/>
      <c r="N2095" s="17"/>
      <c r="O2095" s="19"/>
      <c r="P2095" s="629">
        <f>+H2084</f>
        <v>12.04</v>
      </c>
      <c r="Q2095" s="17"/>
      <c r="R2095" s="412"/>
      <c r="S2095" s="625"/>
      <c r="T2095" s="20"/>
      <c r="U2095" s="20"/>
      <c r="V2095" s="430"/>
      <c r="W2095" s="14"/>
      <c r="X2095" s="14" t="str">
        <f t="shared" si="678"/>
        <v/>
      </c>
      <c r="Y2095" s="14" t="str">
        <f t="shared" si="679"/>
        <v/>
      </c>
      <c r="Z2095" s="14" t="str">
        <f t="shared" si="680"/>
        <v/>
      </c>
      <c r="AA2095" s="15" t="str">
        <f t="shared" si="676"/>
        <v/>
      </c>
    </row>
    <row r="2096" spans="2:27" ht="18" hidden="1" x14ac:dyDescent="0.25">
      <c r="B2096" s="16"/>
      <c r="C2096" s="17"/>
      <c r="D2096" s="17"/>
      <c r="E2096" s="17"/>
      <c r="F2096" s="17"/>
      <c r="G2096" s="17"/>
      <c r="H2096" s="17"/>
      <c r="I2096" s="17"/>
      <c r="J2096" s="17"/>
      <c r="K2096" s="17"/>
      <c r="L2096" s="17"/>
      <c r="M2096" s="17"/>
      <c r="N2096" s="17"/>
      <c r="O2096" s="19"/>
      <c r="P2096" s="629">
        <f>+H2084</f>
        <v>12.04</v>
      </c>
      <c r="Q2096" s="17"/>
      <c r="R2096" s="412"/>
      <c r="S2096" s="625"/>
      <c r="T2096" s="20"/>
      <c r="U2096" s="20"/>
      <c r="V2096" s="430"/>
      <c r="W2096" s="14"/>
      <c r="X2096" s="14" t="str">
        <f t="shared" si="678"/>
        <v/>
      </c>
      <c r="Y2096" s="14" t="str">
        <f t="shared" si="679"/>
        <v/>
      </c>
      <c r="Z2096" s="14" t="str">
        <f t="shared" si="680"/>
        <v/>
      </c>
      <c r="AA2096" s="15" t="str">
        <f t="shared" si="676"/>
        <v/>
      </c>
    </row>
    <row r="2097" spans="2:27" ht="18" hidden="1" x14ac:dyDescent="0.25">
      <c r="B2097" s="16"/>
      <c r="C2097" s="17"/>
      <c r="D2097" s="17"/>
      <c r="E2097" s="18"/>
      <c r="F2097" s="17"/>
      <c r="G2097" s="17"/>
      <c r="H2097" s="17"/>
      <c r="I2097" s="17"/>
      <c r="J2097" s="17"/>
      <c r="K2097" s="17"/>
      <c r="L2097" s="17"/>
      <c r="M2097" s="17"/>
      <c r="N2097" s="17"/>
      <c r="O2097" s="19"/>
      <c r="P2097" s="629">
        <f>+H2084</f>
        <v>12.04</v>
      </c>
      <c r="Q2097" s="17"/>
      <c r="R2097" s="412"/>
      <c r="S2097" s="625"/>
      <c r="T2097" s="20"/>
      <c r="U2097" s="20"/>
      <c r="V2097" s="430"/>
      <c r="W2097" s="14"/>
      <c r="X2097" s="14" t="str">
        <f t="shared" si="678"/>
        <v/>
      </c>
      <c r="Y2097" s="14" t="str">
        <f t="shared" si="679"/>
        <v/>
      </c>
      <c r="Z2097" s="14" t="str">
        <f t="shared" si="680"/>
        <v/>
      </c>
      <c r="AA2097" s="15" t="str">
        <f t="shared" si="676"/>
        <v/>
      </c>
    </row>
    <row r="2098" spans="2:27" ht="18" hidden="1" x14ac:dyDescent="0.25">
      <c r="B2098" s="16"/>
      <c r="C2098" s="18"/>
      <c r="D2098" s="18"/>
      <c r="E2098" s="18"/>
      <c r="F2098" s="18"/>
      <c r="G2098" s="18"/>
      <c r="H2098" s="18"/>
      <c r="I2098" s="18"/>
      <c r="J2098" s="18"/>
      <c r="K2098" s="18"/>
      <c r="L2098" s="18"/>
      <c r="M2098" s="18"/>
      <c r="N2098" s="18"/>
      <c r="O2098" s="19"/>
      <c r="P2098" s="629">
        <f>+H2084</f>
        <v>12.04</v>
      </c>
      <c r="Q2098" s="17"/>
      <c r="R2098" s="412"/>
      <c r="S2098" s="625"/>
      <c r="T2098" s="20"/>
      <c r="U2098" s="20"/>
      <c r="V2098" s="430"/>
      <c r="W2098" s="14" t="str">
        <f t="shared" ref="W2098" si="681">IF(COUNT(T2098:V2098)=1,"m",IF(COUNT(T2098:V2098)=2,"m2",IF(COUNT(T2098:V2098)=3,"m3","")))</f>
        <v/>
      </c>
      <c r="X2098" s="14" t="str">
        <f t="shared" si="678"/>
        <v/>
      </c>
      <c r="Y2098" s="14" t="str">
        <f t="shared" si="679"/>
        <v/>
      </c>
      <c r="Z2098" s="14" t="str">
        <f t="shared" si="680"/>
        <v/>
      </c>
      <c r="AA2098" s="15" t="str">
        <f t="shared" si="676"/>
        <v/>
      </c>
    </row>
    <row r="2099" spans="2:27" ht="18" hidden="1" x14ac:dyDescent="0.25">
      <c r="B2099" s="16"/>
      <c r="C2099" s="17"/>
      <c r="D2099" s="24"/>
      <c r="E2099" s="17"/>
      <c r="F2099" s="17"/>
      <c r="G2099" s="17"/>
      <c r="H2099" s="17"/>
      <c r="I2099" s="17"/>
      <c r="J2099" s="18"/>
      <c r="K2099" s="17"/>
      <c r="L2099" s="17"/>
      <c r="M2099" s="17"/>
      <c r="N2099" s="17"/>
      <c r="O2099" s="19"/>
      <c r="P2099" s="629">
        <f>+H2084</f>
        <v>12.04</v>
      </c>
      <c r="Q2099" s="17"/>
      <c r="R2099" s="412"/>
      <c r="S2099" s="625"/>
      <c r="T2099" s="20"/>
      <c r="U2099" s="20"/>
      <c r="V2099" s="430"/>
      <c r="W2099" s="14"/>
      <c r="X2099" s="14"/>
      <c r="Y2099" s="14"/>
      <c r="Z2099" s="14"/>
      <c r="AA2099" s="15" t="str">
        <f t="shared" si="676"/>
        <v/>
      </c>
    </row>
    <row r="2100" spans="2:27" ht="18" hidden="1" x14ac:dyDescent="0.25">
      <c r="B2100" s="16"/>
      <c r="C2100" s="18"/>
      <c r="D2100" s="17"/>
      <c r="E2100" s="17"/>
      <c r="F2100" s="17"/>
      <c r="G2100" s="17"/>
      <c r="H2100" s="18"/>
      <c r="I2100" s="18"/>
      <c r="J2100" s="17"/>
      <c r="K2100" s="18"/>
      <c r="L2100" s="17"/>
      <c r="M2100" s="17"/>
      <c r="N2100" s="17"/>
      <c r="O2100" s="19"/>
      <c r="P2100" s="629">
        <f>+H2084</f>
        <v>12.04</v>
      </c>
      <c r="Q2100" s="17"/>
      <c r="R2100" s="412" t="s">
        <v>362</v>
      </c>
      <c r="S2100" s="625"/>
      <c r="T2100" s="20"/>
      <c r="U2100" s="20"/>
      <c r="V2100" s="430"/>
      <c r="W2100" s="14" t="str">
        <f t="shared" ref="W2100:W2109" si="682">IF(COUNT(T2100:V2100)=1,"m",IF(COUNT(T2100:V2100)=2,"m2",IF(COUNT(T2100:V2100)=3,"m3","")))</f>
        <v/>
      </c>
      <c r="X2100" s="14" t="str">
        <f t="shared" ref="X2100:X2109" si="683">IF(S2100="","",1)</f>
        <v/>
      </c>
      <c r="Y2100" s="14" t="str">
        <f t="shared" ref="Y2100:Y2109" si="684">IFERROR(IF(COUNT(T2100:V2100)=1,PRODUCT(T2100:V2100)*X2100,""),"")</f>
        <v/>
      </c>
      <c r="Z2100" s="14" t="str">
        <f t="shared" ref="Z2100:Z2109" si="685">IFERROR(IF(COUNT(T2100:V2100)=2,PRODUCT(T2100:V2100)*X2100,""),"")</f>
        <v/>
      </c>
      <c r="AA2100" s="15" t="str">
        <f t="shared" si="676"/>
        <v/>
      </c>
    </row>
    <row r="2101" spans="2:27" ht="18" hidden="1" x14ac:dyDescent="0.25">
      <c r="B2101" s="16"/>
      <c r="C2101" s="17"/>
      <c r="D2101" s="17"/>
      <c r="E2101" s="17"/>
      <c r="F2101" s="17"/>
      <c r="G2101" s="17"/>
      <c r="H2101" s="17"/>
      <c r="I2101" s="17"/>
      <c r="J2101" s="17"/>
      <c r="K2101" s="17"/>
      <c r="L2101" s="17"/>
      <c r="M2101" s="17"/>
      <c r="N2101" s="17"/>
      <c r="O2101" s="19"/>
      <c r="P2101" s="629">
        <f>+H2084</f>
        <v>12.04</v>
      </c>
      <c r="Q2101" s="17"/>
      <c r="R2101" s="412"/>
      <c r="S2101" s="626"/>
      <c r="T2101" s="20"/>
      <c r="U2101" s="20"/>
      <c r="V2101" s="430"/>
      <c r="W2101" s="14" t="str">
        <f t="shared" si="682"/>
        <v/>
      </c>
      <c r="X2101" s="14" t="str">
        <f t="shared" si="683"/>
        <v/>
      </c>
      <c r="Y2101" s="14" t="str">
        <f t="shared" si="684"/>
        <v/>
      </c>
      <c r="Z2101" s="14" t="str">
        <f t="shared" si="685"/>
        <v/>
      </c>
      <c r="AA2101" s="15" t="str">
        <f t="shared" si="676"/>
        <v/>
      </c>
    </row>
    <row r="2102" spans="2:27" ht="18" hidden="1" x14ac:dyDescent="0.25">
      <c r="B2102" s="16"/>
      <c r="C2102" s="17"/>
      <c r="D2102" s="17"/>
      <c r="E2102" s="17"/>
      <c r="F2102" s="17"/>
      <c r="G2102" s="17"/>
      <c r="H2102" s="17"/>
      <c r="I2102" s="17"/>
      <c r="J2102" s="17"/>
      <c r="K2102" s="17"/>
      <c r="L2102" s="17"/>
      <c r="M2102" s="17"/>
      <c r="N2102" s="17"/>
      <c r="O2102" s="19"/>
      <c r="P2102" s="629">
        <f>+H2084</f>
        <v>12.04</v>
      </c>
      <c r="Q2102" s="17"/>
      <c r="R2102" s="412"/>
      <c r="S2102" s="626"/>
      <c r="T2102" s="20"/>
      <c r="U2102" s="20"/>
      <c r="V2102" s="430"/>
      <c r="W2102" s="14" t="str">
        <f t="shared" si="682"/>
        <v/>
      </c>
      <c r="X2102" s="14" t="str">
        <f t="shared" si="683"/>
        <v/>
      </c>
      <c r="Y2102" s="14" t="str">
        <f t="shared" si="684"/>
        <v/>
      </c>
      <c r="Z2102" s="14" t="str">
        <f t="shared" si="685"/>
        <v/>
      </c>
      <c r="AA2102" s="15" t="str">
        <f t="shared" si="676"/>
        <v/>
      </c>
    </row>
    <row r="2103" spans="2:27" ht="18" hidden="1" x14ac:dyDescent="0.25">
      <c r="B2103" s="16"/>
      <c r="D2103" s="17"/>
      <c r="E2103" s="17"/>
      <c r="F2103" s="17"/>
      <c r="G2103" s="17"/>
      <c r="H2103" s="17"/>
      <c r="I2103" s="17"/>
      <c r="J2103" s="17"/>
      <c r="K2103" s="17"/>
      <c r="L2103" s="17"/>
      <c r="M2103" s="17"/>
      <c r="N2103" s="17"/>
      <c r="O2103" s="19"/>
      <c r="P2103" s="629">
        <f>+H2084</f>
        <v>12.04</v>
      </c>
      <c r="Q2103" s="17"/>
      <c r="R2103" s="412"/>
      <c r="S2103" s="626"/>
      <c r="T2103" s="20"/>
      <c r="U2103" s="20"/>
      <c r="V2103" s="20"/>
      <c r="W2103" s="14" t="str">
        <f t="shared" si="682"/>
        <v/>
      </c>
      <c r="X2103" s="14" t="str">
        <f t="shared" si="683"/>
        <v/>
      </c>
      <c r="Y2103" s="14" t="str">
        <f t="shared" si="684"/>
        <v/>
      </c>
      <c r="Z2103" s="14" t="str">
        <f t="shared" si="685"/>
        <v/>
      </c>
      <c r="AA2103" s="15" t="str">
        <f t="shared" si="676"/>
        <v/>
      </c>
    </row>
    <row r="2104" spans="2:27" ht="18" hidden="1" x14ac:dyDescent="0.25">
      <c r="B2104" s="16"/>
      <c r="C2104" s="17"/>
      <c r="D2104" s="17"/>
      <c r="E2104" s="17"/>
      <c r="F2104" s="17"/>
      <c r="G2104" s="17"/>
      <c r="H2104" s="17"/>
      <c r="I2104" s="17"/>
      <c r="J2104" s="17"/>
      <c r="K2104" s="17"/>
      <c r="L2104" s="17"/>
      <c r="M2104" s="17"/>
      <c r="N2104" s="17"/>
      <c r="O2104" s="19"/>
      <c r="P2104" s="629">
        <f>+H2084</f>
        <v>12.04</v>
      </c>
      <c r="Q2104" s="17"/>
      <c r="R2104" s="412"/>
      <c r="S2104" s="626"/>
      <c r="T2104" s="20"/>
      <c r="U2104" s="20"/>
      <c r="V2104" s="430"/>
      <c r="W2104" s="14" t="str">
        <f t="shared" si="682"/>
        <v/>
      </c>
      <c r="X2104" s="14" t="str">
        <f t="shared" si="683"/>
        <v/>
      </c>
      <c r="Y2104" s="14" t="str">
        <f t="shared" si="684"/>
        <v/>
      </c>
      <c r="Z2104" s="14" t="str">
        <f t="shared" si="685"/>
        <v/>
      </c>
      <c r="AA2104" s="15" t="str">
        <f t="shared" si="676"/>
        <v/>
      </c>
    </row>
    <row r="2105" spans="2:27" ht="18" hidden="1" x14ac:dyDescent="0.25">
      <c r="B2105" s="16"/>
      <c r="C2105" s="17"/>
      <c r="D2105" s="17"/>
      <c r="E2105" s="17"/>
      <c r="F2105" s="17"/>
      <c r="G2105" s="17"/>
      <c r="H2105" s="17"/>
      <c r="I2105" s="17"/>
      <c r="J2105" s="17"/>
      <c r="K2105" s="17"/>
      <c r="L2105" s="17"/>
      <c r="M2105" s="17"/>
      <c r="N2105" s="17"/>
      <c r="O2105" s="19"/>
      <c r="P2105" s="629">
        <f>+H2084</f>
        <v>12.04</v>
      </c>
      <c r="Q2105" s="17"/>
      <c r="R2105" s="412"/>
      <c r="S2105" s="626"/>
      <c r="T2105" s="20"/>
      <c r="U2105" s="20"/>
      <c r="V2105" s="430"/>
      <c r="W2105" s="14" t="str">
        <f t="shared" si="682"/>
        <v/>
      </c>
      <c r="X2105" s="14" t="str">
        <f t="shared" si="683"/>
        <v/>
      </c>
      <c r="Y2105" s="14" t="str">
        <f t="shared" si="684"/>
        <v/>
      </c>
      <c r="Z2105" s="14" t="str">
        <f t="shared" si="685"/>
        <v/>
      </c>
      <c r="AA2105" s="15" t="str">
        <f t="shared" si="676"/>
        <v/>
      </c>
    </row>
    <row r="2106" spans="2:27" ht="18" hidden="1" x14ac:dyDescent="0.25">
      <c r="B2106" s="16"/>
      <c r="C2106" s="17"/>
      <c r="D2106" s="17"/>
      <c r="E2106" s="17"/>
      <c r="F2106" s="17"/>
      <c r="G2106" s="17"/>
      <c r="H2106" s="17"/>
      <c r="I2106" s="17"/>
      <c r="J2106" s="17"/>
      <c r="K2106" s="17"/>
      <c r="L2106" s="17"/>
      <c r="M2106" s="17"/>
      <c r="N2106" s="17"/>
      <c r="O2106" s="19"/>
      <c r="P2106" s="629">
        <f>+H2084</f>
        <v>12.04</v>
      </c>
      <c r="Q2106" s="17"/>
      <c r="R2106" s="21"/>
      <c r="S2106" s="626"/>
      <c r="T2106" s="20"/>
      <c r="U2106" s="20"/>
      <c r="V2106" s="430"/>
      <c r="W2106" s="14" t="str">
        <f t="shared" si="682"/>
        <v/>
      </c>
      <c r="X2106" s="14" t="str">
        <f t="shared" si="683"/>
        <v/>
      </c>
      <c r="Y2106" s="14" t="str">
        <f t="shared" si="684"/>
        <v/>
      </c>
      <c r="Z2106" s="14" t="str">
        <f t="shared" si="685"/>
        <v/>
      </c>
      <c r="AA2106" s="15" t="str">
        <f t="shared" si="676"/>
        <v/>
      </c>
    </row>
    <row r="2107" spans="2:27" ht="18" hidden="1" x14ac:dyDescent="0.25">
      <c r="B2107" s="16"/>
      <c r="C2107" s="17"/>
      <c r="D2107" s="17"/>
      <c r="E2107" s="17"/>
      <c r="F2107" s="17"/>
      <c r="G2107" s="17"/>
      <c r="H2107" s="17"/>
      <c r="I2107" s="17"/>
      <c r="J2107" s="17"/>
      <c r="K2107" s="17"/>
      <c r="L2107" s="17"/>
      <c r="M2107" s="17"/>
      <c r="N2107" s="17"/>
      <c r="O2107" s="19"/>
      <c r="P2107" s="629">
        <f>+H2084</f>
        <v>12.04</v>
      </c>
      <c r="Q2107" s="17"/>
      <c r="R2107" s="26"/>
      <c r="S2107" s="626"/>
      <c r="T2107" s="20"/>
      <c r="U2107" s="20"/>
      <c r="V2107" s="430"/>
      <c r="W2107" s="14" t="str">
        <f t="shared" si="682"/>
        <v/>
      </c>
      <c r="X2107" s="14" t="str">
        <f t="shared" si="683"/>
        <v/>
      </c>
      <c r="Y2107" s="14" t="str">
        <f t="shared" si="684"/>
        <v/>
      </c>
      <c r="Z2107" s="14" t="str">
        <f t="shared" si="685"/>
        <v/>
      </c>
      <c r="AA2107" s="15" t="str">
        <f t="shared" si="676"/>
        <v/>
      </c>
    </row>
    <row r="2108" spans="2:27" ht="18" hidden="1" x14ac:dyDescent="0.25">
      <c r="B2108" s="16"/>
      <c r="C2108" s="17"/>
      <c r="D2108" s="17"/>
      <c r="E2108" s="17"/>
      <c r="F2108" s="17"/>
      <c r="G2108" s="17"/>
      <c r="H2108" s="17"/>
      <c r="I2108" s="17"/>
      <c r="J2108" s="17"/>
      <c r="K2108" s="17"/>
      <c r="L2108" s="17"/>
      <c r="M2108" s="17"/>
      <c r="N2108" s="17"/>
      <c r="O2108" s="19"/>
      <c r="P2108" s="629">
        <f>+H2084</f>
        <v>12.04</v>
      </c>
      <c r="Q2108" s="17"/>
      <c r="R2108" s="26"/>
      <c r="S2108" s="626"/>
      <c r="T2108" s="20"/>
      <c r="U2108" s="20"/>
      <c r="V2108" s="430"/>
      <c r="W2108" s="14" t="str">
        <f t="shared" si="682"/>
        <v/>
      </c>
      <c r="X2108" s="14" t="str">
        <f t="shared" si="683"/>
        <v/>
      </c>
      <c r="Y2108" s="14" t="str">
        <f t="shared" si="684"/>
        <v/>
      </c>
      <c r="Z2108" s="14" t="str">
        <f t="shared" si="685"/>
        <v/>
      </c>
      <c r="AA2108" s="15" t="str">
        <f t="shared" si="676"/>
        <v/>
      </c>
    </row>
    <row r="2109" spans="2:27" ht="18.75" hidden="1" thickBot="1" x14ac:dyDescent="0.3">
      <c r="B2109" s="27"/>
      <c r="C2109" s="28"/>
      <c r="D2109" s="29"/>
      <c r="E2109" s="28"/>
      <c r="F2109" s="29"/>
      <c r="G2109" s="29"/>
      <c r="H2109" s="29"/>
      <c r="I2109" s="29"/>
      <c r="J2109" s="29"/>
      <c r="K2109" s="29"/>
      <c r="L2109" s="29"/>
      <c r="M2109" s="29"/>
      <c r="N2109" s="29"/>
      <c r="O2109" s="30"/>
      <c r="P2109" s="629">
        <f>+H2084</f>
        <v>12.04</v>
      </c>
      <c r="Q2109" s="17"/>
      <c r="R2109" s="630"/>
      <c r="S2109" s="636"/>
      <c r="T2109" s="33"/>
      <c r="U2109" s="33"/>
      <c r="V2109" s="631"/>
      <c r="W2109" s="34" t="str">
        <f t="shared" si="682"/>
        <v/>
      </c>
      <c r="X2109" s="34" t="str">
        <f t="shared" si="683"/>
        <v/>
      </c>
      <c r="Y2109" s="14" t="str">
        <f t="shared" si="684"/>
        <v/>
      </c>
      <c r="Z2109" s="14" t="str">
        <f t="shared" si="685"/>
        <v/>
      </c>
      <c r="AA2109" s="15" t="str">
        <f t="shared" si="676"/>
        <v/>
      </c>
    </row>
    <row r="2110" spans="2:27" ht="18.75" hidden="1" thickBot="1" x14ac:dyDescent="0.3">
      <c r="B2110" s="786"/>
      <c r="C2110" s="787"/>
      <c r="D2110" s="787"/>
      <c r="E2110" s="787"/>
      <c r="F2110" s="787"/>
      <c r="G2110" s="787"/>
      <c r="H2110" s="787"/>
      <c r="I2110" s="787"/>
      <c r="J2110" s="787"/>
      <c r="K2110" s="787"/>
      <c r="L2110" s="787"/>
      <c r="M2110" s="787"/>
      <c r="N2110" s="787"/>
      <c r="O2110" s="787"/>
      <c r="P2110" s="428"/>
      <c r="Q2110" s="629">
        <f>+H2084</f>
        <v>12.04</v>
      </c>
      <c r="R2110" s="1024" t="s">
        <v>58</v>
      </c>
      <c r="S2110" s="1025"/>
      <c r="T2110" s="1027"/>
      <c r="U2110" s="1024" t="s">
        <v>53</v>
      </c>
      <c r="V2110" s="1027"/>
      <c r="W2110" s="1027"/>
      <c r="X2110" s="1026"/>
      <c r="Y2110" s="36"/>
      <c r="Z2110" s="37"/>
      <c r="AA2110" s="38">
        <f>IF(SUM(Y2087:AA2109)=0,SUM(X2087:X2109),SUM(Y2087:AA2109))</f>
        <v>0</v>
      </c>
    </row>
    <row r="2111" spans="2:27" ht="17.25" hidden="1" thickBot="1" x14ac:dyDescent="0.3">
      <c r="B2111" s="792" t="s">
        <v>59</v>
      </c>
      <c r="C2111" s="793"/>
      <c r="D2111" s="793"/>
      <c r="E2111" s="793"/>
      <c r="F2111" s="793"/>
      <c r="G2111" s="793"/>
      <c r="H2111" s="793"/>
      <c r="I2111" s="794"/>
      <c r="J2111" s="792" t="s">
        <v>60</v>
      </c>
      <c r="K2111" s="793"/>
      <c r="L2111" s="793"/>
      <c r="M2111" s="793"/>
      <c r="N2111" s="793"/>
      <c r="O2111" s="793"/>
      <c r="P2111" s="793"/>
      <c r="Q2111" s="793"/>
      <c r="R2111" s="1028"/>
      <c r="S2111" s="634"/>
      <c r="T2111" s="39"/>
      <c r="U2111" s="40"/>
      <c r="V2111" s="40"/>
      <c r="W2111" s="40"/>
      <c r="X2111" s="40"/>
      <c r="Y2111" s="40"/>
      <c r="Z2111" s="40"/>
      <c r="AA2111" s="41"/>
    </row>
    <row r="2112" spans="2:27" ht="21" hidden="1" thickBot="1" x14ac:dyDescent="0.3">
      <c r="B2112" s="795"/>
      <c r="C2112" s="787"/>
      <c r="D2112" s="787"/>
      <c r="E2112" s="787"/>
      <c r="F2112" s="787"/>
      <c r="G2112" s="787"/>
      <c r="H2112" s="787"/>
      <c r="I2112" s="796"/>
      <c r="J2112" s="795"/>
      <c r="K2112" s="787"/>
      <c r="L2112" s="787"/>
      <c r="M2112" s="787"/>
      <c r="N2112" s="787"/>
      <c r="O2112" s="787"/>
      <c r="P2112" s="787"/>
      <c r="Q2112" s="787"/>
      <c r="R2112" s="796"/>
      <c r="S2112" s="635"/>
      <c r="T2112" s="797" t="s">
        <v>61</v>
      </c>
      <c r="U2112" s="798"/>
      <c r="V2112" s="798"/>
      <c r="W2112" s="798"/>
      <c r="X2112" s="798"/>
      <c r="Y2112" s="798"/>
      <c r="Z2112" s="799"/>
      <c r="AA2112" s="42">
        <f>AA2110</f>
        <v>0</v>
      </c>
    </row>
    <row r="2113" spans="2:27" hidden="1" x14ac:dyDescent="0.25"/>
    <row r="2114" spans="2:27" ht="15.75" hidden="1" thickBot="1" x14ac:dyDescent="0.3"/>
    <row r="2115" spans="2:27" hidden="1" x14ac:dyDescent="0.25">
      <c r="B2115" s="800" t="e" vm="50">
        <v>#VALUE!</v>
      </c>
      <c r="C2115" s="793"/>
      <c r="D2115" s="793"/>
      <c r="E2115" s="793"/>
      <c r="F2115" s="793"/>
      <c r="G2115" s="803" t="s">
        <v>42</v>
      </c>
      <c r="H2115" s="793"/>
      <c r="I2115" s="793"/>
      <c r="J2115" s="793"/>
      <c r="K2115" s="793"/>
      <c r="L2115" s="793"/>
      <c r="M2115" s="793"/>
      <c r="N2115" s="793"/>
      <c r="O2115" s="793"/>
      <c r="P2115" s="793"/>
      <c r="Q2115" s="793"/>
      <c r="R2115" s="793"/>
      <c r="S2115" s="793"/>
      <c r="T2115" s="793"/>
      <c r="U2115" s="804" t="s">
        <v>1</v>
      </c>
      <c r="V2115" s="805"/>
      <c r="W2115" s="805"/>
      <c r="X2115" s="806"/>
      <c r="Y2115" s="807" t="s">
        <v>43</v>
      </c>
      <c r="Z2115" s="805"/>
      <c r="AA2115" s="808"/>
    </row>
    <row r="2116" spans="2:27" hidden="1" x14ac:dyDescent="0.25">
      <c r="B2116" s="801"/>
      <c r="C2116" s="802"/>
      <c r="D2116" s="802"/>
      <c r="E2116" s="802"/>
      <c r="F2116" s="802"/>
      <c r="G2116" s="801"/>
      <c r="H2116" s="802"/>
      <c r="I2116" s="802"/>
      <c r="J2116" s="802"/>
      <c r="K2116" s="802"/>
      <c r="L2116" s="802"/>
      <c r="M2116" s="802"/>
      <c r="N2116" s="802"/>
      <c r="O2116" s="802"/>
      <c r="P2116" s="802"/>
      <c r="Q2116" s="802"/>
      <c r="R2116" s="802"/>
      <c r="S2116" s="802"/>
      <c r="T2116" s="802"/>
      <c r="U2116" s="809" t="s">
        <v>3</v>
      </c>
      <c r="V2116" s="810"/>
      <c r="W2116" s="810"/>
      <c r="X2116" s="811"/>
      <c r="Y2116" s="812">
        <v>1</v>
      </c>
      <c r="Z2116" s="810"/>
      <c r="AA2116" s="813"/>
    </row>
    <row r="2117" spans="2:27" ht="15.75" hidden="1" thickBot="1" x14ac:dyDescent="0.3">
      <c r="B2117" s="795"/>
      <c r="C2117" s="787"/>
      <c r="D2117" s="787"/>
      <c r="E2117" s="787"/>
      <c r="F2117" s="787"/>
      <c r="G2117" s="795"/>
      <c r="H2117" s="787"/>
      <c r="I2117" s="787"/>
      <c r="J2117" s="787"/>
      <c r="K2117" s="787"/>
      <c r="L2117" s="787"/>
      <c r="M2117" s="787"/>
      <c r="N2117" s="787"/>
      <c r="O2117" s="787"/>
      <c r="P2117" s="787"/>
      <c r="Q2117" s="787"/>
      <c r="R2117" s="787"/>
      <c r="S2117" s="787"/>
      <c r="T2117" s="787"/>
      <c r="U2117" s="814" t="s">
        <v>4</v>
      </c>
      <c r="V2117" s="815"/>
      <c r="W2117" s="815"/>
      <c r="X2117" s="816"/>
      <c r="Y2117" s="817">
        <v>44236</v>
      </c>
      <c r="Z2117" s="818"/>
      <c r="AA2117" s="819"/>
    </row>
    <row r="2118" spans="2:27" hidden="1" x14ac:dyDescent="0.25">
      <c r="B2118" s="820" t="s">
        <v>44</v>
      </c>
      <c r="C2118" s="793"/>
      <c r="D2118" s="793"/>
      <c r="E2118" s="793"/>
      <c r="F2118" s="794"/>
      <c r="G2118"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118" s="822"/>
      <c r="I2118" s="822"/>
      <c r="J2118" s="822"/>
      <c r="K2118" s="822"/>
      <c r="L2118" s="822"/>
      <c r="M2118" s="822"/>
      <c r="N2118" s="822"/>
      <c r="O2118" s="822"/>
      <c r="P2118" s="822"/>
      <c r="Q2118" s="822"/>
      <c r="R2118" s="822"/>
      <c r="S2118" s="822"/>
      <c r="T2118" s="822"/>
      <c r="U2118" s="822"/>
      <c r="V2118" s="822"/>
      <c r="W2118" s="822"/>
      <c r="X2118" s="822"/>
      <c r="Y2118" s="822"/>
      <c r="Z2118" s="822"/>
      <c r="AA2118" s="823"/>
    </row>
    <row r="2119" spans="2:27" ht="15.75" hidden="1" thickBot="1" x14ac:dyDescent="0.3">
      <c r="B2119" s="795"/>
      <c r="C2119" s="787"/>
      <c r="D2119" s="787"/>
      <c r="E2119" s="787"/>
      <c r="F2119" s="796"/>
      <c r="G2119" s="824"/>
      <c r="H2119" s="825"/>
      <c r="I2119" s="825"/>
      <c r="J2119" s="825"/>
      <c r="K2119" s="825"/>
      <c r="L2119" s="825"/>
      <c r="M2119" s="825"/>
      <c r="N2119" s="825"/>
      <c r="O2119" s="825"/>
      <c r="P2119" s="825"/>
      <c r="Q2119" s="825"/>
      <c r="R2119" s="825"/>
      <c r="S2119" s="825"/>
      <c r="T2119" s="825"/>
      <c r="U2119" s="825"/>
      <c r="V2119" s="825"/>
      <c r="W2119" s="825"/>
      <c r="X2119" s="825"/>
      <c r="Y2119" s="825"/>
      <c r="Z2119" s="825"/>
      <c r="AA2119" s="826"/>
    </row>
    <row r="2120" spans="2:27" ht="18.75" hidden="1" thickBot="1" x14ac:dyDescent="0.3">
      <c r="B2120" s="827" t="s">
        <v>46</v>
      </c>
      <c r="C2120" s="798"/>
      <c r="D2120" s="798"/>
      <c r="E2120" s="798"/>
      <c r="F2120" s="798"/>
      <c r="G2120" s="798"/>
      <c r="H2120" s="822" t="s">
        <v>47</v>
      </c>
      <c r="I2120" s="793"/>
      <c r="J2120" s="828"/>
      <c r="K2120" s="798"/>
      <c r="L2120" s="798"/>
      <c r="M2120" s="798"/>
      <c r="N2120" s="798"/>
      <c r="O2120" s="798"/>
      <c r="P2120" s="622"/>
      <c r="Q2120" s="622"/>
      <c r="R2120" s="828" t="s">
        <v>48</v>
      </c>
      <c r="S2120" s="828"/>
      <c r="T2120" s="798"/>
      <c r="U2120" s="798"/>
      <c r="V2120" s="798"/>
      <c r="W2120" s="798"/>
      <c r="X2120" s="798"/>
      <c r="Y2120" s="798"/>
      <c r="Z2120" s="798"/>
      <c r="AA2120" s="799"/>
    </row>
    <row r="2121" spans="2:27" ht="44.25" hidden="1" customHeight="1" thickBot="1" x14ac:dyDescent="0.3">
      <c r="B2121" s="829">
        <v>12</v>
      </c>
      <c r="C2121" s="793"/>
      <c r="D2121" s="793"/>
      <c r="E2121" s="793"/>
      <c r="F2121" s="793"/>
      <c r="G2121" s="793"/>
      <c r="H2121" s="830">
        <f>I12.05</f>
        <v>12.05</v>
      </c>
      <c r="I2121" s="831"/>
      <c r="J2121" s="832" t="str">
        <f>VLOOKUP(B2121,'BALANCE GENERAL'!$B:$G,5,FALSE)</f>
        <v>SUMINISTRO E INSTALACION AIRES ACONDICIONADOS</v>
      </c>
      <c r="K2121" s="798"/>
      <c r="L2121" s="798"/>
      <c r="M2121" s="798"/>
      <c r="N2121" s="798"/>
      <c r="O2121" s="799"/>
      <c r="P2121" s="621"/>
      <c r="Q2121" s="621"/>
      <c r="R2121" s="833" t="str">
        <f>VLOOKUP(H2121,'BALANCE GENERAL'!$B:$G,5,FALSE)</f>
        <v>Suministro e instalaciion de CINTA VINILO a rubatex de 3/4"</v>
      </c>
      <c r="S2121" s="1020"/>
      <c r="T2121" s="793"/>
      <c r="U2121" s="793"/>
      <c r="V2121" s="793"/>
      <c r="W2121" s="793"/>
      <c r="X2121" s="793"/>
      <c r="Y2121" s="793"/>
      <c r="Z2121" s="793"/>
      <c r="AA2121" s="794"/>
    </row>
    <row r="2122" spans="2:27" ht="18.75" hidden="1" thickBot="1" x14ac:dyDescent="0.3">
      <c r="B2122" s="821" t="s">
        <v>49</v>
      </c>
      <c r="C2122" s="834"/>
      <c r="D2122" s="834"/>
      <c r="E2122" s="834"/>
      <c r="F2122" s="834"/>
      <c r="G2122" s="834"/>
      <c r="H2122" s="835"/>
      <c r="I2122" s="835"/>
      <c r="J2122" s="834"/>
      <c r="K2122" s="834"/>
      <c r="L2122" s="834"/>
      <c r="M2122" s="834"/>
      <c r="N2122" s="834"/>
      <c r="O2122" s="834"/>
      <c r="P2122" s="623"/>
      <c r="Q2122" s="623"/>
      <c r="R2122" s="837" t="s">
        <v>50</v>
      </c>
      <c r="S2122" s="1030" t="s">
        <v>532</v>
      </c>
      <c r="T2122" s="839" t="s">
        <v>51</v>
      </c>
      <c r="U2122" s="840"/>
      <c r="V2122" s="841"/>
      <c r="W2122" s="842" t="s">
        <v>20</v>
      </c>
      <c r="X2122" s="844" t="s">
        <v>52</v>
      </c>
      <c r="Y2122" s="846" t="s">
        <v>53</v>
      </c>
      <c r="Z2122" s="847"/>
      <c r="AA2122" s="848"/>
    </row>
    <row r="2123" spans="2:27" ht="26.25" hidden="1" thickBot="1" x14ac:dyDescent="0.3">
      <c r="B2123" s="836"/>
      <c r="C2123" s="835"/>
      <c r="D2123" s="835"/>
      <c r="E2123" s="835"/>
      <c r="F2123" s="835"/>
      <c r="G2123" s="835"/>
      <c r="H2123" s="835"/>
      <c r="I2123" s="835"/>
      <c r="J2123" s="835"/>
      <c r="K2123" s="835"/>
      <c r="L2123" s="835"/>
      <c r="M2123" s="835"/>
      <c r="N2123" s="835"/>
      <c r="O2123" s="835"/>
      <c r="P2123" s="623"/>
      <c r="Q2123" s="623"/>
      <c r="R2123" s="838"/>
      <c r="S2123" s="1031"/>
      <c r="T2123" s="4" t="s">
        <v>54</v>
      </c>
      <c r="U2123" s="5" t="s">
        <v>55</v>
      </c>
      <c r="V2123" s="6" t="s">
        <v>56</v>
      </c>
      <c r="W2123" s="843"/>
      <c r="X2123" s="845"/>
      <c r="Y2123" s="7" t="s">
        <v>57</v>
      </c>
      <c r="Z2123" s="8" t="s">
        <v>21</v>
      </c>
      <c r="AA2123" s="9" t="s">
        <v>22</v>
      </c>
    </row>
    <row r="2124" spans="2:27" ht="18" hidden="1" x14ac:dyDescent="0.25">
      <c r="B2124" s="10"/>
      <c r="C2124" s="11"/>
      <c r="D2124" s="11"/>
      <c r="E2124" s="11"/>
      <c r="F2124" s="11"/>
      <c r="G2124" s="11"/>
      <c r="H2124" s="11"/>
      <c r="I2124" s="11"/>
      <c r="J2124" s="11"/>
      <c r="K2124" s="11"/>
      <c r="L2124" s="11"/>
      <c r="M2124" s="11"/>
      <c r="N2124" s="11"/>
      <c r="O2124" s="12"/>
      <c r="P2124" s="629">
        <f>+H2121</f>
        <v>12.05</v>
      </c>
      <c r="Q2124" s="17"/>
      <c r="R2124" s="412" t="s">
        <v>356</v>
      </c>
      <c r="S2124" s="625"/>
      <c r="T2124" s="14"/>
      <c r="U2124" s="14"/>
      <c r="V2124" s="14"/>
      <c r="W2124" s="14" t="str">
        <f>IF(COUNT(T2124:V2124)=1,"m",IF(COUNT(T2124:V2124)=2,"m2",IF(COUNT(T2124:V2124)=3,"m3","")))</f>
        <v/>
      </c>
      <c r="X2124" s="14" t="str">
        <f>IF(S2124="","",1)</f>
        <v/>
      </c>
      <c r="Y2124" s="14" t="str">
        <f>IFERROR(IF(COUNT(T2124:V2124)=1,PRODUCT(T2124:V2124)*X2124,""),"")</f>
        <v/>
      </c>
      <c r="Z2124" s="14" t="str">
        <f>IFERROR(IF(COUNT(T2124:V2124)=2,PRODUCT(T2124:V2124)*X2124,""),"")</f>
        <v/>
      </c>
      <c r="AA2124" s="15" t="str">
        <f>IFERROR(IF(COUNT(T2124:V2124)=3,PRODUCT(T2124:V2124)*X2124,""),"")</f>
        <v/>
      </c>
    </row>
    <row r="2125" spans="2:27" ht="18" hidden="1" x14ac:dyDescent="0.25">
      <c r="B2125" s="16"/>
      <c r="C2125" s="17"/>
      <c r="D2125" s="17"/>
      <c r="E2125" s="17"/>
      <c r="F2125" s="18"/>
      <c r="G2125" s="18"/>
      <c r="H2125" s="18"/>
      <c r="I2125" s="18"/>
      <c r="J2125" s="18"/>
      <c r="K2125" s="18"/>
      <c r="L2125" s="17"/>
      <c r="M2125" s="17"/>
      <c r="N2125" s="17"/>
      <c r="O2125" s="19"/>
      <c r="P2125" s="629">
        <f>+H2121</f>
        <v>12.05</v>
      </c>
      <c r="Q2125" s="17"/>
      <c r="R2125" s="412"/>
      <c r="S2125" s="625"/>
      <c r="T2125" s="20"/>
      <c r="U2125" s="20"/>
      <c r="V2125" s="430"/>
      <c r="W2125" s="14" t="str">
        <f t="shared" ref="W2125:W2127" si="686">IF(COUNT(T2125:V2125)=1,"m",IF(COUNT(T2125:V2125)=2,"m2",IF(COUNT(T2125:V2125)=3,"m3","")))</f>
        <v/>
      </c>
      <c r="X2125" s="14" t="str">
        <f t="shared" ref="X2125:X2127" si="687">IF(S2125="","",1)</f>
        <v/>
      </c>
      <c r="Y2125" s="14" t="str">
        <f t="shared" ref="Y2125:Y2127" si="688">IFERROR(IF(COUNT(T2125:V2125)=1,PRODUCT(T2125:V2125)*X2125,""),"")</f>
        <v/>
      </c>
      <c r="Z2125" s="14" t="str">
        <f t="shared" ref="Z2125:Z2127" si="689">IFERROR(IF(COUNT(T2125:V2125)=2,PRODUCT(T2125:V2125)*X2125,""),"")</f>
        <v/>
      </c>
      <c r="AA2125" s="15" t="str">
        <f t="shared" ref="AA2125:AA2146" si="690">IFERROR(IF(COUNT(T2125:V2125)=3,PRODUCT(T2125:V2125)*X2125,""),"")</f>
        <v/>
      </c>
    </row>
    <row r="2126" spans="2:27" ht="18" hidden="1" x14ac:dyDescent="0.25">
      <c r="B2126" s="16"/>
      <c r="C2126" s="17"/>
      <c r="D2126" s="17"/>
      <c r="E2126" s="17"/>
      <c r="G2126" s="18"/>
      <c r="H2126" s="18"/>
      <c r="I2126" s="18"/>
      <c r="J2126" s="18"/>
      <c r="K2126" s="18"/>
      <c r="L2126" s="17"/>
      <c r="M2126" s="17"/>
      <c r="N2126" s="17"/>
      <c r="O2126" s="19"/>
      <c r="P2126" s="629">
        <f>+H2121</f>
        <v>12.05</v>
      </c>
      <c r="Q2126" s="17"/>
      <c r="R2126" s="412"/>
      <c r="S2126" s="625"/>
      <c r="T2126" s="20"/>
      <c r="U2126" s="20"/>
      <c r="V2126" s="430"/>
      <c r="W2126" s="14" t="str">
        <f t="shared" si="686"/>
        <v/>
      </c>
      <c r="X2126" s="14" t="str">
        <f t="shared" si="687"/>
        <v/>
      </c>
      <c r="Y2126" s="14" t="str">
        <f t="shared" si="688"/>
        <v/>
      </c>
      <c r="Z2126" s="14" t="str">
        <f t="shared" si="689"/>
        <v/>
      </c>
      <c r="AA2126" s="15" t="str">
        <f t="shared" si="690"/>
        <v/>
      </c>
    </row>
    <row r="2127" spans="2:27" ht="18" hidden="1" x14ac:dyDescent="0.25">
      <c r="B2127" s="16"/>
      <c r="C2127" s="17"/>
      <c r="D2127" s="17"/>
      <c r="E2127" s="17"/>
      <c r="F2127" s="18"/>
      <c r="G2127" s="18"/>
      <c r="H2127" s="18"/>
      <c r="I2127" s="18"/>
      <c r="J2127" s="18"/>
      <c r="K2127" s="18"/>
      <c r="L2127" s="17"/>
      <c r="M2127" s="17"/>
      <c r="N2127" s="17"/>
      <c r="O2127" s="19"/>
      <c r="P2127" s="629">
        <f>+H2121</f>
        <v>12.05</v>
      </c>
      <c r="Q2127" s="17"/>
      <c r="R2127" s="412"/>
      <c r="S2127" s="626"/>
      <c r="T2127" s="20"/>
      <c r="U2127" s="20"/>
      <c r="V2127" s="430"/>
      <c r="W2127" s="14" t="str">
        <f t="shared" si="686"/>
        <v/>
      </c>
      <c r="X2127" s="14" t="str">
        <f t="shared" si="687"/>
        <v/>
      </c>
      <c r="Y2127" s="14" t="str">
        <f t="shared" si="688"/>
        <v/>
      </c>
      <c r="Z2127" s="14" t="str">
        <f t="shared" si="689"/>
        <v/>
      </c>
      <c r="AA2127" s="15" t="str">
        <f t="shared" si="690"/>
        <v/>
      </c>
    </row>
    <row r="2128" spans="2:27" ht="18" hidden="1" x14ac:dyDescent="0.25">
      <c r="B2128" s="16"/>
      <c r="D2128" s="17"/>
      <c r="E2128" s="17"/>
      <c r="F2128" s="18"/>
      <c r="G2128" s="18"/>
      <c r="H2128" s="18"/>
      <c r="J2128" s="18"/>
      <c r="K2128" s="18"/>
      <c r="L2128" s="17"/>
      <c r="M2128" s="17"/>
      <c r="N2128" s="17"/>
      <c r="O2128" s="19"/>
      <c r="P2128" s="629">
        <f>+H2121</f>
        <v>12.05</v>
      </c>
      <c r="Q2128" s="17"/>
      <c r="R2128" s="412"/>
      <c r="S2128" s="625"/>
      <c r="T2128" s="20"/>
      <c r="U2128" s="20"/>
      <c r="V2128" s="430"/>
      <c r="W2128" s="14"/>
      <c r="X2128" s="14"/>
      <c r="Y2128" s="14"/>
      <c r="Z2128" s="14"/>
      <c r="AA2128" s="15" t="str">
        <f t="shared" si="690"/>
        <v/>
      </c>
    </row>
    <row r="2129" spans="2:27" ht="18" hidden="1" x14ac:dyDescent="0.25">
      <c r="B2129" s="22"/>
      <c r="C2129" s="17"/>
      <c r="D2129" s="18"/>
      <c r="E2129" s="17"/>
      <c r="F2129" s="18"/>
      <c r="G2129" s="18"/>
      <c r="H2129" s="18"/>
      <c r="I2129" s="18"/>
      <c r="J2129" s="18"/>
      <c r="K2129" s="18"/>
      <c r="L2129" s="17"/>
      <c r="M2129" s="17"/>
      <c r="N2129" s="17"/>
      <c r="O2129" s="19"/>
      <c r="P2129" s="629">
        <f>+H2121</f>
        <v>12.05</v>
      </c>
      <c r="Q2129" s="17"/>
      <c r="R2129" s="412" t="s">
        <v>361</v>
      </c>
      <c r="S2129" s="625"/>
      <c r="T2129" s="20"/>
      <c r="U2129" s="20"/>
      <c r="V2129" s="430"/>
      <c r="W2129" s="14" t="str">
        <f t="shared" ref="W2129:W2130" si="691">IF(COUNT(T2129:V2129)=1,"m",IF(COUNT(T2129:V2129)=2,"m2",IF(COUNT(T2129:V2129)=3,"m3","")))</f>
        <v/>
      </c>
      <c r="X2129" s="14" t="str">
        <f t="shared" ref="X2129:X2135" si="692">IF(S2129="","",1)</f>
        <v/>
      </c>
      <c r="Y2129" s="14" t="str">
        <f t="shared" ref="Y2129:Y2135" si="693">IFERROR(IF(COUNT(T2129:V2129)=1,PRODUCT(T2129:V2129)*X2129,""),"")</f>
        <v/>
      </c>
      <c r="Z2129" s="14" t="str">
        <f t="shared" ref="Z2129:Z2135" si="694">IFERROR(IF(COUNT(T2129:V2129)=2,PRODUCT(T2129:V2129)*X2129,""),"")</f>
        <v/>
      </c>
      <c r="AA2129" s="15" t="str">
        <f t="shared" si="690"/>
        <v/>
      </c>
    </row>
    <row r="2130" spans="2:27" ht="18" hidden="1" x14ac:dyDescent="0.25">
      <c r="B2130" s="16"/>
      <c r="C2130" s="17"/>
      <c r="D2130" s="17"/>
      <c r="E2130" s="17"/>
      <c r="F2130" s="18"/>
      <c r="G2130" s="18"/>
      <c r="H2130" s="18"/>
      <c r="I2130" s="18"/>
      <c r="J2130" s="18"/>
      <c r="K2130" s="18"/>
      <c r="L2130" s="17"/>
      <c r="M2130" s="17"/>
      <c r="N2130" s="17"/>
      <c r="O2130" s="19"/>
      <c r="P2130" s="629">
        <f>+H2121</f>
        <v>12.05</v>
      </c>
      <c r="Q2130" s="17"/>
      <c r="R2130" s="412"/>
      <c r="S2130" s="641"/>
      <c r="T2130" s="20"/>
      <c r="U2130" s="20"/>
      <c r="V2130" s="20"/>
      <c r="W2130" s="14" t="str">
        <f t="shared" si="691"/>
        <v/>
      </c>
      <c r="X2130" s="14" t="str">
        <f t="shared" si="692"/>
        <v/>
      </c>
      <c r="Y2130" s="14" t="str">
        <f t="shared" si="693"/>
        <v/>
      </c>
      <c r="Z2130" s="14" t="str">
        <f t="shared" si="694"/>
        <v/>
      </c>
      <c r="AA2130" s="15" t="str">
        <f t="shared" si="690"/>
        <v/>
      </c>
    </row>
    <row r="2131" spans="2:27" ht="18" hidden="1" x14ac:dyDescent="0.25">
      <c r="B2131" s="16"/>
      <c r="C2131" s="17"/>
      <c r="D2131" s="17"/>
      <c r="E2131" s="17"/>
      <c r="F2131" s="17"/>
      <c r="G2131" s="17"/>
      <c r="H2131" s="17"/>
      <c r="I2131" s="17"/>
      <c r="J2131" s="17"/>
      <c r="K2131" s="17"/>
      <c r="L2131" s="17"/>
      <c r="M2131" s="17"/>
      <c r="N2131" s="17"/>
      <c r="O2131" s="19"/>
      <c r="P2131" s="629">
        <f>+H2121</f>
        <v>12.05</v>
      </c>
      <c r="Q2131" s="17"/>
      <c r="R2131" s="412"/>
      <c r="S2131" s="625"/>
      <c r="T2131" s="20"/>
      <c r="U2131" s="20"/>
      <c r="V2131" s="430"/>
      <c r="W2131" s="14"/>
      <c r="X2131" s="14" t="str">
        <f t="shared" si="692"/>
        <v/>
      </c>
      <c r="Y2131" s="14" t="str">
        <f t="shared" si="693"/>
        <v/>
      </c>
      <c r="Z2131" s="14" t="str">
        <f t="shared" si="694"/>
        <v/>
      </c>
      <c r="AA2131" s="15" t="str">
        <f t="shared" si="690"/>
        <v/>
      </c>
    </row>
    <row r="2132" spans="2:27" ht="18" hidden="1" x14ac:dyDescent="0.25">
      <c r="B2132" s="16"/>
      <c r="C2132" s="18"/>
      <c r="D2132" s="17"/>
      <c r="E2132" s="17"/>
      <c r="F2132" s="17"/>
      <c r="G2132" s="17"/>
      <c r="H2132" s="17"/>
      <c r="I2132" s="17"/>
      <c r="J2132" s="17"/>
      <c r="K2132" s="17"/>
      <c r="L2132" s="17"/>
      <c r="M2132" s="17"/>
      <c r="N2132" s="17"/>
      <c r="O2132" s="19"/>
      <c r="P2132" s="629">
        <f>+H2121</f>
        <v>12.05</v>
      </c>
      <c r="Q2132" s="17"/>
      <c r="R2132" s="412"/>
      <c r="S2132" s="625"/>
      <c r="T2132" s="20"/>
      <c r="U2132" s="20"/>
      <c r="V2132" s="430"/>
      <c r="W2132" s="14"/>
      <c r="X2132" s="14" t="str">
        <f t="shared" si="692"/>
        <v/>
      </c>
      <c r="Y2132" s="14" t="str">
        <f t="shared" si="693"/>
        <v/>
      </c>
      <c r="Z2132" s="14" t="str">
        <f t="shared" si="694"/>
        <v/>
      </c>
      <c r="AA2132" s="15" t="str">
        <f t="shared" si="690"/>
        <v/>
      </c>
    </row>
    <row r="2133" spans="2:27" ht="18" hidden="1" x14ac:dyDescent="0.25">
      <c r="B2133" s="16"/>
      <c r="C2133" s="17"/>
      <c r="D2133" s="17"/>
      <c r="E2133" s="17"/>
      <c r="F2133" s="17"/>
      <c r="G2133" s="17"/>
      <c r="H2133" s="17"/>
      <c r="I2133" s="17"/>
      <c r="J2133" s="17"/>
      <c r="K2133" s="17"/>
      <c r="L2133" s="17"/>
      <c r="M2133" s="17"/>
      <c r="N2133" s="17"/>
      <c r="O2133" s="19"/>
      <c r="P2133" s="629">
        <f>+H2121</f>
        <v>12.05</v>
      </c>
      <c r="Q2133" s="17"/>
      <c r="R2133" s="412"/>
      <c r="S2133" s="625"/>
      <c r="T2133" s="20"/>
      <c r="U2133" s="20"/>
      <c r="V2133" s="430"/>
      <c r="W2133" s="14"/>
      <c r="X2133" s="14" t="str">
        <f t="shared" si="692"/>
        <v/>
      </c>
      <c r="Y2133" s="14" t="str">
        <f t="shared" si="693"/>
        <v/>
      </c>
      <c r="Z2133" s="14" t="str">
        <f t="shared" si="694"/>
        <v/>
      </c>
      <c r="AA2133" s="15" t="str">
        <f t="shared" si="690"/>
        <v/>
      </c>
    </row>
    <row r="2134" spans="2:27" ht="18" hidden="1" x14ac:dyDescent="0.25">
      <c r="B2134" s="16"/>
      <c r="C2134" s="17"/>
      <c r="D2134" s="17"/>
      <c r="E2134" s="18"/>
      <c r="F2134" s="17"/>
      <c r="G2134" s="17"/>
      <c r="H2134" s="17"/>
      <c r="I2134" s="17"/>
      <c r="J2134" s="17"/>
      <c r="K2134" s="17"/>
      <c r="L2134" s="17"/>
      <c r="M2134" s="17"/>
      <c r="N2134" s="17"/>
      <c r="O2134" s="19"/>
      <c r="P2134" s="629">
        <f>+H2121</f>
        <v>12.05</v>
      </c>
      <c r="Q2134" s="17"/>
      <c r="R2134" s="412"/>
      <c r="S2134" s="625"/>
      <c r="T2134" s="20"/>
      <c r="U2134" s="20"/>
      <c r="V2134" s="430"/>
      <c r="W2134" s="14"/>
      <c r="X2134" s="14" t="str">
        <f t="shared" si="692"/>
        <v/>
      </c>
      <c r="Y2134" s="14" t="str">
        <f t="shared" si="693"/>
        <v/>
      </c>
      <c r="Z2134" s="14" t="str">
        <f t="shared" si="694"/>
        <v/>
      </c>
      <c r="AA2134" s="15" t="str">
        <f t="shared" si="690"/>
        <v/>
      </c>
    </row>
    <row r="2135" spans="2:27" ht="18" hidden="1" x14ac:dyDescent="0.25">
      <c r="B2135" s="16"/>
      <c r="C2135" s="18"/>
      <c r="D2135" s="18"/>
      <c r="E2135" s="18"/>
      <c r="F2135" s="18"/>
      <c r="G2135" s="18"/>
      <c r="H2135" s="18"/>
      <c r="I2135" s="18"/>
      <c r="J2135" s="18"/>
      <c r="K2135" s="18"/>
      <c r="L2135" s="18"/>
      <c r="M2135" s="18"/>
      <c r="N2135" s="18"/>
      <c r="O2135" s="19"/>
      <c r="P2135" s="629">
        <f>+H2121</f>
        <v>12.05</v>
      </c>
      <c r="Q2135" s="17"/>
      <c r="R2135" s="412"/>
      <c r="S2135" s="625"/>
      <c r="T2135" s="20"/>
      <c r="U2135" s="20"/>
      <c r="V2135" s="430"/>
      <c r="W2135" s="14" t="str">
        <f t="shared" ref="W2135" si="695">IF(COUNT(T2135:V2135)=1,"m",IF(COUNT(T2135:V2135)=2,"m2",IF(COUNT(T2135:V2135)=3,"m3","")))</f>
        <v/>
      </c>
      <c r="X2135" s="14" t="str">
        <f t="shared" si="692"/>
        <v/>
      </c>
      <c r="Y2135" s="14" t="str">
        <f t="shared" si="693"/>
        <v/>
      </c>
      <c r="Z2135" s="14" t="str">
        <f t="shared" si="694"/>
        <v/>
      </c>
      <c r="AA2135" s="15" t="str">
        <f t="shared" si="690"/>
        <v/>
      </c>
    </row>
    <row r="2136" spans="2:27" ht="18" hidden="1" x14ac:dyDescent="0.25">
      <c r="B2136" s="16"/>
      <c r="C2136" s="17"/>
      <c r="D2136" s="24"/>
      <c r="E2136" s="17"/>
      <c r="F2136" s="17"/>
      <c r="G2136" s="17"/>
      <c r="H2136" s="17"/>
      <c r="I2136" s="17"/>
      <c r="J2136" s="18"/>
      <c r="K2136" s="17"/>
      <c r="L2136" s="17"/>
      <c r="M2136" s="17"/>
      <c r="N2136" s="17"/>
      <c r="O2136" s="19"/>
      <c r="P2136" s="629">
        <f>+H2121</f>
        <v>12.05</v>
      </c>
      <c r="Q2136" s="17"/>
      <c r="R2136" s="412"/>
      <c r="S2136" s="625"/>
      <c r="T2136" s="20"/>
      <c r="U2136" s="20"/>
      <c r="V2136" s="430"/>
      <c r="W2136" s="14"/>
      <c r="X2136" s="14"/>
      <c r="Y2136" s="14"/>
      <c r="Z2136" s="14"/>
      <c r="AA2136" s="15" t="str">
        <f t="shared" si="690"/>
        <v/>
      </c>
    </row>
    <row r="2137" spans="2:27" ht="18" hidden="1" x14ac:dyDescent="0.25">
      <c r="B2137" s="16"/>
      <c r="C2137" s="18"/>
      <c r="D2137" s="17"/>
      <c r="E2137" s="17"/>
      <c r="F2137" s="17"/>
      <c r="G2137" s="17"/>
      <c r="H2137" s="18"/>
      <c r="I2137" s="18"/>
      <c r="J2137" s="17"/>
      <c r="K2137" s="18"/>
      <c r="L2137" s="17"/>
      <c r="M2137" s="17"/>
      <c r="N2137" s="17"/>
      <c r="O2137" s="19"/>
      <c r="P2137" s="629">
        <f>+H2121</f>
        <v>12.05</v>
      </c>
      <c r="Q2137" s="17"/>
      <c r="R2137" s="412" t="s">
        <v>362</v>
      </c>
      <c r="S2137" s="625"/>
      <c r="T2137" s="20"/>
      <c r="U2137" s="20"/>
      <c r="V2137" s="430"/>
      <c r="W2137" s="14" t="str">
        <f t="shared" ref="W2137:W2146" si="696">IF(COUNT(T2137:V2137)=1,"m",IF(COUNT(T2137:V2137)=2,"m2",IF(COUNT(T2137:V2137)=3,"m3","")))</f>
        <v/>
      </c>
      <c r="X2137" s="14" t="str">
        <f t="shared" ref="X2137:X2146" si="697">IF(S2137="","",1)</f>
        <v/>
      </c>
      <c r="Y2137" s="14" t="str">
        <f t="shared" ref="Y2137:Y2146" si="698">IFERROR(IF(COUNT(T2137:V2137)=1,PRODUCT(T2137:V2137)*X2137,""),"")</f>
        <v/>
      </c>
      <c r="Z2137" s="14" t="str">
        <f t="shared" ref="Z2137:Z2146" si="699">IFERROR(IF(COUNT(T2137:V2137)=2,PRODUCT(T2137:V2137)*X2137,""),"")</f>
        <v/>
      </c>
      <c r="AA2137" s="15" t="str">
        <f t="shared" si="690"/>
        <v/>
      </c>
    </row>
    <row r="2138" spans="2:27" ht="18" hidden="1" x14ac:dyDescent="0.25">
      <c r="B2138" s="16"/>
      <c r="C2138" s="17"/>
      <c r="D2138" s="17"/>
      <c r="E2138" s="17"/>
      <c r="F2138" s="17"/>
      <c r="G2138" s="17"/>
      <c r="H2138" s="17"/>
      <c r="I2138" s="17"/>
      <c r="J2138" s="17"/>
      <c r="K2138" s="17"/>
      <c r="L2138" s="17"/>
      <c r="M2138" s="17"/>
      <c r="N2138" s="17"/>
      <c r="O2138" s="19"/>
      <c r="P2138" s="629">
        <f>+H2121</f>
        <v>12.05</v>
      </c>
      <c r="Q2138" s="17"/>
      <c r="R2138" s="412"/>
      <c r="S2138" s="626"/>
      <c r="T2138" s="20"/>
      <c r="U2138" s="20"/>
      <c r="V2138" s="430"/>
      <c r="W2138" s="14" t="str">
        <f t="shared" si="696"/>
        <v/>
      </c>
      <c r="X2138" s="14" t="str">
        <f t="shared" si="697"/>
        <v/>
      </c>
      <c r="Y2138" s="14" t="str">
        <f t="shared" si="698"/>
        <v/>
      </c>
      <c r="Z2138" s="14" t="str">
        <f t="shared" si="699"/>
        <v/>
      </c>
      <c r="AA2138" s="15" t="str">
        <f t="shared" si="690"/>
        <v/>
      </c>
    </row>
    <row r="2139" spans="2:27" ht="18" hidden="1" x14ac:dyDescent="0.25">
      <c r="B2139" s="16"/>
      <c r="C2139" s="17"/>
      <c r="D2139" s="17"/>
      <c r="E2139" s="17"/>
      <c r="F2139" s="17"/>
      <c r="G2139" s="17"/>
      <c r="H2139" s="17"/>
      <c r="I2139" s="17"/>
      <c r="J2139" s="17"/>
      <c r="K2139" s="17"/>
      <c r="L2139" s="17"/>
      <c r="M2139" s="17"/>
      <c r="N2139" s="17"/>
      <c r="O2139" s="19"/>
      <c r="P2139" s="629">
        <f>+H2121</f>
        <v>12.05</v>
      </c>
      <c r="Q2139" s="17"/>
      <c r="R2139" s="412"/>
      <c r="S2139" s="626"/>
      <c r="T2139" s="20"/>
      <c r="U2139" s="20"/>
      <c r="V2139" s="430"/>
      <c r="W2139" s="14" t="str">
        <f t="shared" si="696"/>
        <v/>
      </c>
      <c r="X2139" s="14" t="str">
        <f t="shared" si="697"/>
        <v/>
      </c>
      <c r="Y2139" s="14" t="str">
        <f t="shared" si="698"/>
        <v/>
      </c>
      <c r="Z2139" s="14" t="str">
        <f t="shared" si="699"/>
        <v/>
      </c>
      <c r="AA2139" s="15" t="str">
        <f t="shared" si="690"/>
        <v/>
      </c>
    </row>
    <row r="2140" spans="2:27" ht="18" hidden="1" x14ac:dyDescent="0.25">
      <c r="B2140" s="16"/>
      <c r="D2140" s="17"/>
      <c r="E2140" s="17"/>
      <c r="F2140" s="17"/>
      <c r="G2140" s="17"/>
      <c r="H2140" s="17"/>
      <c r="I2140" s="17"/>
      <c r="J2140" s="17"/>
      <c r="K2140" s="17"/>
      <c r="L2140" s="17"/>
      <c r="M2140" s="17"/>
      <c r="N2140" s="17"/>
      <c r="O2140" s="19"/>
      <c r="P2140" s="629">
        <f>+H2121</f>
        <v>12.05</v>
      </c>
      <c r="Q2140" s="17"/>
      <c r="R2140" s="412"/>
      <c r="S2140" s="626"/>
      <c r="T2140" s="20"/>
      <c r="U2140" s="20"/>
      <c r="V2140" s="20"/>
      <c r="W2140" s="14" t="str">
        <f t="shared" si="696"/>
        <v/>
      </c>
      <c r="X2140" s="14" t="str">
        <f t="shared" si="697"/>
        <v/>
      </c>
      <c r="Y2140" s="14" t="str">
        <f t="shared" si="698"/>
        <v/>
      </c>
      <c r="Z2140" s="14" t="str">
        <f t="shared" si="699"/>
        <v/>
      </c>
      <c r="AA2140" s="15" t="str">
        <f t="shared" si="690"/>
        <v/>
      </c>
    </row>
    <row r="2141" spans="2:27" ht="18" hidden="1" x14ac:dyDescent="0.25">
      <c r="B2141" s="16"/>
      <c r="C2141" s="17"/>
      <c r="D2141" s="17"/>
      <c r="E2141" s="17"/>
      <c r="F2141" s="17"/>
      <c r="G2141" s="17"/>
      <c r="H2141" s="17"/>
      <c r="I2141" s="17"/>
      <c r="J2141" s="17"/>
      <c r="K2141" s="17"/>
      <c r="L2141" s="17"/>
      <c r="M2141" s="17"/>
      <c r="N2141" s="17"/>
      <c r="O2141" s="19"/>
      <c r="P2141" s="629">
        <f>+H2121</f>
        <v>12.05</v>
      </c>
      <c r="Q2141" s="17"/>
      <c r="R2141" s="412"/>
      <c r="S2141" s="626"/>
      <c r="T2141" s="20"/>
      <c r="U2141" s="20"/>
      <c r="V2141" s="430"/>
      <c r="W2141" s="14" t="str">
        <f t="shared" si="696"/>
        <v/>
      </c>
      <c r="X2141" s="14" t="str">
        <f t="shared" si="697"/>
        <v/>
      </c>
      <c r="Y2141" s="14" t="str">
        <f t="shared" si="698"/>
        <v/>
      </c>
      <c r="Z2141" s="14" t="str">
        <f t="shared" si="699"/>
        <v/>
      </c>
      <c r="AA2141" s="15" t="str">
        <f t="shared" si="690"/>
        <v/>
      </c>
    </row>
    <row r="2142" spans="2:27" ht="18" hidden="1" x14ac:dyDescent="0.25">
      <c r="B2142" s="16"/>
      <c r="C2142" s="17"/>
      <c r="D2142" s="17"/>
      <c r="E2142" s="17"/>
      <c r="F2142" s="17"/>
      <c r="G2142" s="17"/>
      <c r="H2142" s="17"/>
      <c r="I2142" s="17"/>
      <c r="J2142" s="17"/>
      <c r="K2142" s="17"/>
      <c r="L2142" s="17"/>
      <c r="M2142" s="17"/>
      <c r="N2142" s="17"/>
      <c r="O2142" s="19"/>
      <c r="P2142" s="629">
        <f>+H2121</f>
        <v>12.05</v>
      </c>
      <c r="Q2142" s="17"/>
      <c r="R2142" s="412"/>
      <c r="S2142" s="626"/>
      <c r="T2142" s="20"/>
      <c r="U2142" s="20"/>
      <c r="V2142" s="430"/>
      <c r="W2142" s="14" t="str">
        <f t="shared" si="696"/>
        <v/>
      </c>
      <c r="X2142" s="14" t="str">
        <f t="shared" si="697"/>
        <v/>
      </c>
      <c r="Y2142" s="14" t="str">
        <f t="shared" si="698"/>
        <v/>
      </c>
      <c r="Z2142" s="14" t="str">
        <f t="shared" si="699"/>
        <v/>
      </c>
      <c r="AA2142" s="15" t="str">
        <f t="shared" si="690"/>
        <v/>
      </c>
    </row>
    <row r="2143" spans="2:27" ht="18" hidden="1" x14ac:dyDescent="0.25">
      <c r="B2143" s="16"/>
      <c r="C2143" s="17"/>
      <c r="D2143" s="17"/>
      <c r="E2143" s="17"/>
      <c r="F2143" s="17"/>
      <c r="G2143" s="17"/>
      <c r="H2143" s="17"/>
      <c r="I2143" s="17"/>
      <c r="J2143" s="17"/>
      <c r="K2143" s="17"/>
      <c r="L2143" s="17"/>
      <c r="M2143" s="17"/>
      <c r="N2143" s="17"/>
      <c r="O2143" s="19"/>
      <c r="P2143" s="629">
        <f>+H2121</f>
        <v>12.05</v>
      </c>
      <c r="Q2143" s="17"/>
      <c r="R2143" s="21"/>
      <c r="S2143" s="626"/>
      <c r="T2143" s="20"/>
      <c r="U2143" s="20"/>
      <c r="V2143" s="430"/>
      <c r="W2143" s="14" t="str">
        <f t="shared" si="696"/>
        <v/>
      </c>
      <c r="X2143" s="14" t="str">
        <f t="shared" si="697"/>
        <v/>
      </c>
      <c r="Y2143" s="14" t="str">
        <f t="shared" si="698"/>
        <v/>
      </c>
      <c r="Z2143" s="14" t="str">
        <f t="shared" si="699"/>
        <v/>
      </c>
      <c r="AA2143" s="15" t="str">
        <f t="shared" si="690"/>
        <v/>
      </c>
    </row>
    <row r="2144" spans="2:27" ht="18" hidden="1" x14ac:dyDescent="0.25">
      <c r="B2144" s="16"/>
      <c r="C2144" s="17"/>
      <c r="D2144" s="17"/>
      <c r="E2144" s="17"/>
      <c r="F2144" s="17"/>
      <c r="G2144" s="17"/>
      <c r="H2144" s="17"/>
      <c r="I2144" s="17"/>
      <c r="J2144" s="17"/>
      <c r="K2144" s="17"/>
      <c r="L2144" s="17"/>
      <c r="M2144" s="17"/>
      <c r="N2144" s="17"/>
      <c r="O2144" s="19"/>
      <c r="P2144" s="629">
        <f>+H2121</f>
        <v>12.05</v>
      </c>
      <c r="Q2144" s="17"/>
      <c r="R2144" s="26"/>
      <c r="S2144" s="626"/>
      <c r="T2144" s="20"/>
      <c r="U2144" s="20"/>
      <c r="V2144" s="430"/>
      <c r="W2144" s="14" t="str">
        <f t="shared" si="696"/>
        <v/>
      </c>
      <c r="X2144" s="14" t="str">
        <f t="shared" si="697"/>
        <v/>
      </c>
      <c r="Y2144" s="14" t="str">
        <f t="shared" si="698"/>
        <v/>
      </c>
      <c r="Z2144" s="14" t="str">
        <f t="shared" si="699"/>
        <v/>
      </c>
      <c r="AA2144" s="15" t="str">
        <f t="shared" si="690"/>
        <v/>
      </c>
    </row>
    <row r="2145" spans="2:27" ht="18" hidden="1" x14ac:dyDescent="0.25">
      <c r="B2145" s="16"/>
      <c r="C2145" s="17"/>
      <c r="D2145" s="17"/>
      <c r="E2145" s="17"/>
      <c r="F2145" s="17"/>
      <c r="G2145" s="17"/>
      <c r="H2145" s="17"/>
      <c r="I2145" s="17"/>
      <c r="J2145" s="17"/>
      <c r="K2145" s="17"/>
      <c r="L2145" s="17"/>
      <c r="M2145" s="17"/>
      <c r="N2145" s="17"/>
      <c r="O2145" s="19"/>
      <c r="P2145" s="629">
        <f>+H2121</f>
        <v>12.05</v>
      </c>
      <c r="Q2145" s="17"/>
      <c r="R2145" s="26"/>
      <c r="S2145" s="626"/>
      <c r="T2145" s="20"/>
      <c r="U2145" s="20"/>
      <c r="V2145" s="430"/>
      <c r="W2145" s="14" t="str">
        <f t="shared" si="696"/>
        <v/>
      </c>
      <c r="X2145" s="14" t="str">
        <f t="shared" si="697"/>
        <v/>
      </c>
      <c r="Y2145" s="14" t="str">
        <f t="shared" si="698"/>
        <v/>
      </c>
      <c r="Z2145" s="14" t="str">
        <f t="shared" si="699"/>
        <v/>
      </c>
      <c r="AA2145" s="15" t="str">
        <f t="shared" si="690"/>
        <v/>
      </c>
    </row>
    <row r="2146" spans="2:27" ht="18.75" hidden="1" thickBot="1" x14ac:dyDescent="0.3">
      <c r="B2146" s="27"/>
      <c r="C2146" s="28"/>
      <c r="D2146" s="29"/>
      <c r="E2146" s="28"/>
      <c r="F2146" s="29"/>
      <c r="G2146" s="29"/>
      <c r="H2146" s="29"/>
      <c r="I2146" s="29"/>
      <c r="J2146" s="29"/>
      <c r="K2146" s="29"/>
      <c r="L2146" s="29"/>
      <c r="M2146" s="29"/>
      <c r="N2146" s="29"/>
      <c r="O2146" s="30"/>
      <c r="P2146" s="629">
        <f>+H2121</f>
        <v>12.05</v>
      </c>
      <c r="Q2146" s="17"/>
      <c r="R2146" s="630"/>
      <c r="S2146" s="636"/>
      <c r="T2146" s="33"/>
      <c r="U2146" s="33"/>
      <c r="V2146" s="631"/>
      <c r="W2146" s="34" t="str">
        <f t="shared" si="696"/>
        <v/>
      </c>
      <c r="X2146" s="34" t="str">
        <f t="shared" si="697"/>
        <v/>
      </c>
      <c r="Y2146" s="14" t="str">
        <f t="shared" si="698"/>
        <v/>
      </c>
      <c r="Z2146" s="14" t="str">
        <f t="shared" si="699"/>
        <v/>
      </c>
      <c r="AA2146" s="15" t="str">
        <f t="shared" si="690"/>
        <v/>
      </c>
    </row>
    <row r="2147" spans="2:27" ht="18.75" hidden="1" thickBot="1" x14ac:dyDescent="0.3">
      <c r="B2147" s="786"/>
      <c r="C2147" s="787"/>
      <c r="D2147" s="787"/>
      <c r="E2147" s="787"/>
      <c r="F2147" s="787"/>
      <c r="G2147" s="787"/>
      <c r="H2147" s="787"/>
      <c r="I2147" s="787"/>
      <c r="J2147" s="787"/>
      <c r="K2147" s="787"/>
      <c r="L2147" s="787"/>
      <c r="M2147" s="787"/>
      <c r="N2147" s="787"/>
      <c r="O2147" s="787"/>
      <c r="P2147" s="428"/>
      <c r="Q2147" s="629">
        <f>+H2121</f>
        <v>12.05</v>
      </c>
      <c r="R2147" s="1024" t="s">
        <v>58</v>
      </c>
      <c r="S2147" s="1025"/>
      <c r="T2147" s="1027"/>
      <c r="U2147" s="1024" t="s">
        <v>53</v>
      </c>
      <c r="V2147" s="1027"/>
      <c r="W2147" s="1027"/>
      <c r="X2147" s="1026"/>
      <c r="Y2147" s="36"/>
      <c r="Z2147" s="37"/>
      <c r="AA2147" s="38">
        <f>IF(SUM(Y2124:AA2146)=0,SUM(X2124:X2146),SUM(Y2124:AA2146))</f>
        <v>0</v>
      </c>
    </row>
    <row r="2148" spans="2:27" ht="17.25" hidden="1" thickBot="1" x14ac:dyDescent="0.3">
      <c r="B2148" s="792" t="s">
        <v>59</v>
      </c>
      <c r="C2148" s="793"/>
      <c r="D2148" s="793"/>
      <c r="E2148" s="793"/>
      <c r="F2148" s="793"/>
      <c r="G2148" s="793"/>
      <c r="H2148" s="793"/>
      <c r="I2148" s="794"/>
      <c r="J2148" s="792" t="s">
        <v>60</v>
      </c>
      <c r="K2148" s="793"/>
      <c r="L2148" s="793"/>
      <c r="M2148" s="793"/>
      <c r="N2148" s="793"/>
      <c r="O2148" s="793"/>
      <c r="P2148" s="793"/>
      <c r="Q2148" s="793"/>
      <c r="R2148" s="1028"/>
      <c r="S2148" s="634"/>
      <c r="T2148" s="39"/>
      <c r="U2148" s="40"/>
      <c r="V2148" s="40"/>
      <c r="W2148" s="40"/>
      <c r="X2148" s="40"/>
      <c r="Y2148" s="40"/>
      <c r="Z2148" s="40"/>
      <c r="AA2148" s="41"/>
    </row>
    <row r="2149" spans="2:27" ht="21" hidden="1" thickBot="1" x14ac:dyDescent="0.3">
      <c r="B2149" s="795"/>
      <c r="C2149" s="787"/>
      <c r="D2149" s="787"/>
      <c r="E2149" s="787"/>
      <c r="F2149" s="787"/>
      <c r="G2149" s="787"/>
      <c r="H2149" s="787"/>
      <c r="I2149" s="796"/>
      <c r="J2149" s="795"/>
      <c r="K2149" s="787"/>
      <c r="L2149" s="787"/>
      <c r="M2149" s="787"/>
      <c r="N2149" s="787"/>
      <c r="O2149" s="787"/>
      <c r="P2149" s="787"/>
      <c r="Q2149" s="787"/>
      <c r="R2149" s="796"/>
      <c r="S2149" s="635"/>
      <c r="T2149" s="797" t="s">
        <v>61</v>
      </c>
      <c r="U2149" s="798"/>
      <c r="V2149" s="798"/>
      <c r="W2149" s="798"/>
      <c r="X2149" s="798"/>
      <c r="Y2149" s="798"/>
      <c r="Z2149" s="799"/>
      <c r="AA2149" s="42">
        <f>AA2147</f>
        <v>0</v>
      </c>
    </row>
    <row r="2150" spans="2:27" hidden="1" x14ac:dyDescent="0.25"/>
    <row r="2151" spans="2:27" ht="15.75" hidden="1" thickBot="1" x14ac:dyDescent="0.3"/>
    <row r="2152" spans="2:27" hidden="1" x14ac:dyDescent="0.25">
      <c r="B2152" s="800" t="e" vm="50">
        <v>#VALUE!</v>
      </c>
      <c r="C2152" s="793"/>
      <c r="D2152" s="793"/>
      <c r="E2152" s="793"/>
      <c r="F2152" s="793"/>
      <c r="G2152" s="803" t="s">
        <v>42</v>
      </c>
      <c r="H2152" s="793"/>
      <c r="I2152" s="793"/>
      <c r="J2152" s="793"/>
      <c r="K2152" s="793"/>
      <c r="L2152" s="793"/>
      <c r="M2152" s="793"/>
      <c r="N2152" s="793"/>
      <c r="O2152" s="793"/>
      <c r="P2152" s="793"/>
      <c r="Q2152" s="793"/>
      <c r="R2152" s="793"/>
      <c r="S2152" s="793"/>
      <c r="T2152" s="793"/>
      <c r="U2152" s="804" t="s">
        <v>1</v>
      </c>
      <c r="V2152" s="805"/>
      <c r="W2152" s="805"/>
      <c r="X2152" s="806"/>
      <c r="Y2152" s="807" t="s">
        <v>43</v>
      </c>
      <c r="Z2152" s="805"/>
      <c r="AA2152" s="808"/>
    </row>
    <row r="2153" spans="2:27" hidden="1" x14ac:dyDescent="0.25">
      <c r="B2153" s="801"/>
      <c r="C2153" s="802"/>
      <c r="D2153" s="802"/>
      <c r="E2153" s="802"/>
      <c r="F2153" s="802"/>
      <c r="G2153" s="801"/>
      <c r="H2153" s="802"/>
      <c r="I2153" s="802"/>
      <c r="J2153" s="802"/>
      <c r="K2153" s="802"/>
      <c r="L2153" s="802"/>
      <c r="M2153" s="802"/>
      <c r="N2153" s="802"/>
      <c r="O2153" s="802"/>
      <c r="P2153" s="802"/>
      <c r="Q2153" s="802"/>
      <c r="R2153" s="802"/>
      <c r="S2153" s="802"/>
      <c r="T2153" s="802"/>
      <c r="U2153" s="809" t="s">
        <v>3</v>
      </c>
      <c r="V2153" s="810"/>
      <c r="W2153" s="810"/>
      <c r="X2153" s="811"/>
      <c r="Y2153" s="812">
        <v>1</v>
      </c>
      <c r="Z2153" s="810"/>
      <c r="AA2153" s="813"/>
    </row>
    <row r="2154" spans="2:27" ht="15.75" hidden="1" thickBot="1" x14ac:dyDescent="0.3">
      <c r="B2154" s="795"/>
      <c r="C2154" s="787"/>
      <c r="D2154" s="787"/>
      <c r="E2154" s="787"/>
      <c r="F2154" s="787"/>
      <c r="G2154" s="795"/>
      <c r="H2154" s="787"/>
      <c r="I2154" s="787"/>
      <c r="J2154" s="787"/>
      <c r="K2154" s="787"/>
      <c r="L2154" s="787"/>
      <c r="M2154" s="787"/>
      <c r="N2154" s="787"/>
      <c r="O2154" s="787"/>
      <c r="P2154" s="787"/>
      <c r="Q2154" s="787"/>
      <c r="R2154" s="787"/>
      <c r="S2154" s="787"/>
      <c r="T2154" s="787"/>
      <c r="U2154" s="814" t="s">
        <v>4</v>
      </c>
      <c r="V2154" s="815"/>
      <c r="W2154" s="815"/>
      <c r="X2154" s="816"/>
      <c r="Y2154" s="817">
        <v>44236</v>
      </c>
      <c r="Z2154" s="818"/>
      <c r="AA2154" s="819"/>
    </row>
    <row r="2155" spans="2:27" hidden="1" x14ac:dyDescent="0.25">
      <c r="B2155" s="820" t="s">
        <v>44</v>
      </c>
      <c r="C2155" s="793"/>
      <c r="D2155" s="793"/>
      <c r="E2155" s="793"/>
      <c r="F2155" s="794"/>
      <c r="G2155"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155" s="822"/>
      <c r="I2155" s="822"/>
      <c r="J2155" s="822"/>
      <c r="K2155" s="822"/>
      <c r="L2155" s="822"/>
      <c r="M2155" s="822"/>
      <c r="N2155" s="822"/>
      <c r="O2155" s="822"/>
      <c r="P2155" s="822"/>
      <c r="Q2155" s="822"/>
      <c r="R2155" s="822"/>
      <c r="S2155" s="822"/>
      <c r="T2155" s="822"/>
      <c r="U2155" s="822"/>
      <c r="V2155" s="822"/>
      <c r="W2155" s="822"/>
      <c r="X2155" s="822"/>
      <c r="Y2155" s="822"/>
      <c r="Z2155" s="822"/>
      <c r="AA2155" s="823"/>
    </row>
    <row r="2156" spans="2:27" ht="15.75" hidden="1" thickBot="1" x14ac:dyDescent="0.3">
      <c r="B2156" s="795"/>
      <c r="C2156" s="787"/>
      <c r="D2156" s="787"/>
      <c r="E2156" s="787"/>
      <c r="F2156" s="796"/>
      <c r="G2156" s="824"/>
      <c r="H2156" s="825"/>
      <c r="I2156" s="825"/>
      <c r="J2156" s="825"/>
      <c r="K2156" s="825"/>
      <c r="L2156" s="825"/>
      <c r="M2156" s="825"/>
      <c r="N2156" s="825"/>
      <c r="O2156" s="825"/>
      <c r="P2156" s="825"/>
      <c r="Q2156" s="825"/>
      <c r="R2156" s="825"/>
      <c r="S2156" s="825"/>
      <c r="T2156" s="825"/>
      <c r="U2156" s="825"/>
      <c r="V2156" s="825"/>
      <c r="W2156" s="825"/>
      <c r="X2156" s="825"/>
      <c r="Y2156" s="825"/>
      <c r="Z2156" s="825"/>
      <c r="AA2156" s="826"/>
    </row>
    <row r="2157" spans="2:27" ht="18.75" hidden="1" thickBot="1" x14ac:dyDescent="0.3">
      <c r="B2157" s="827" t="s">
        <v>46</v>
      </c>
      <c r="C2157" s="798"/>
      <c r="D2157" s="798"/>
      <c r="E2157" s="798"/>
      <c r="F2157" s="798"/>
      <c r="G2157" s="798"/>
      <c r="H2157" s="822" t="s">
        <v>47</v>
      </c>
      <c r="I2157" s="793"/>
      <c r="J2157" s="828"/>
      <c r="K2157" s="798"/>
      <c r="L2157" s="798"/>
      <c r="M2157" s="798"/>
      <c r="N2157" s="798"/>
      <c r="O2157" s="798"/>
      <c r="P2157" s="622"/>
      <c r="Q2157" s="622"/>
      <c r="R2157" s="828" t="s">
        <v>48</v>
      </c>
      <c r="S2157" s="828"/>
      <c r="T2157" s="798"/>
      <c r="U2157" s="798"/>
      <c r="V2157" s="798"/>
      <c r="W2157" s="798"/>
      <c r="X2157" s="798"/>
      <c r="Y2157" s="798"/>
      <c r="Z2157" s="798"/>
      <c r="AA2157" s="799"/>
    </row>
    <row r="2158" spans="2:27" ht="44.25" hidden="1" customHeight="1" thickBot="1" x14ac:dyDescent="0.3">
      <c r="B2158" s="829">
        <v>12</v>
      </c>
      <c r="C2158" s="793"/>
      <c r="D2158" s="793"/>
      <c r="E2158" s="793"/>
      <c r="F2158" s="793"/>
      <c r="G2158" s="793"/>
      <c r="H2158" s="830">
        <f>I12.06</f>
        <v>12.06</v>
      </c>
      <c r="I2158" s="831"/>
      <c r="J2158" s="832" t="str">
        <f>VLOOKUP(B2158,'BALANCE GENERAL'!$B:$G,5,FALSE)</f>
        <v>SUMINISTRO E INSTALACION AIRES ACONDICIONADOS</v>
      </c>
      <c r="K2158" s="798"/>
      <c r="L2158" s="798"/>
      <c r="M2158" s="798"/>
      <c r="N2158" s="798"/>
      <c r="O2158" s="799"/>
      <c r="P2158" s="621"/>
      <c r="Q2158" s="621"/>
      <c r="R2158" s="833" t="str">
        <f>VLOOKUP(H2158,'BALANCE GENERAL'!$B:$G,5,FALSE)</f>
        <v>Suministro e instalacion de CABLE ENCAUCHETADO 3X12</v>
      </c>
      <c r="S2158" s="1020"/>
      <c r="T2158" s="793"/>
      <c r="U2158" s="793"/>
      <c r="V2158" s="793"/>
      <c r="W2158" s="793"/>
      <c r="X2158" s="793"/>
      <c r="Y2158" s="793"/>
      <c r="Z2158" s="793"/>
      <c r="AA2158" s="794"/>
    </row>
    <row r="2159" spans="2:27" ht="18.75" hidden="1" thickBot="1" x14ac:dyDescent="0.3">
      <c r="B2159" s="821" t="s">
        <v>49</v>
      </c>
      <c r="C2159" s="834"/>
      <c r="D2159" s="834"/>
      <c r="E2159" s="834"/>
      <c r="F2159" s="834"/>
      <c r="G2159" s="834"/>
      <c r="H2159" s="835"/>
      <c r="I2159" s="835"/>
      <c r="J2159" s="834"/>
      <c r="K2159" s="834"/>
      <c r="L2159" s="834"/>
      <c r="M2159" s="834"/>
      <c r="N2159" s="834"/>
      <c r="O2159" s="834"/>
      <c r="P2159" s="623"/>
      <c r="Q2159" s="623"/>
      <c r="R2159" s="837" t="s">
        <v>50</v>
      </c>
      <c r="S2159" s="1030" t="s">
        <v>532</v>
      </c>
      <c r="T2159" s="839" t="s">
        <v>51</v>
      </c>
      <c r="U2159" s="840"/>
      <c r="V2159" s="841"/>
      <c r="W2159" s="842" t="s">
        <v>20</v>
      </c>
      <c r="X2159" s="844" t="s">
        <v>52</v>
      </c>
      <c r="Y2159" s="846" t="s">
        <v>53</v>
      </c>
      <c r="Z2159" s="847"/>
      <c r="AA2159" s="848"/>
    </row>
    <row r="2160" spans="2:27" ht="26.25" hidden="1" thickBot="1" x14ac:dyDescent="0.3">
      <c r="B2160" s="836"/>
      <c r="C2160" s="835"/>
      <c r="D2160" s="835"/>
      <c r="E2160" s="835"/>
      <c r="F2160" s="835"/>
      <c r="G2160" s="835"/>
      <c r="H2160" s="835"/>
      <c r="I2160" s="835"/>
      <c r="J2160" s="835"/>
      <c r="K2160" s="835"/>
      <c r="L2160" s="835"/>
      <c r="M2160" s="835"/>
      <c r="N2160" s="835"/>
      <c r="O2160" s="835"/>
      <c r="P2160" s="623"/>
      <c r="Q2160" s="623"/>
      <c r="R2160" s="838"/>
      <c r="S2160" s="1031"/>
      <c r="T2160" s="4" t="s">
        <v>54</v>
      </c>
      <c r="U2160" s="5" t="s">
        <v>55</v>
      </c>
      <c r="V2160" s="6" t="s">
        <v>56</v>
      </c>
      <c r="W2160" s="843"/>
      <c r="X2160" s="845"/>
      <c r="Y2160" s="7" t="s">
        <v>57</v>
      </c>
      <c r="Z2160" s="8" t="s">
        <v>21</v>
      </c>
      <c r="AA2160" s="9" t="s">
        <v>22</v>
      </c>
    </row>
    <row r="2161" spans="2:27" ht="18" hidden="1" x14ac:dyDescent="0.25">
      <c r="B2161" s="10"/>
      <c r="C2161" s="11"/>
      <c r="D2161" s="11"/>
      <c r="E2161" s="11"/>
      <c r="F2161" s="11"/>
      <c r="G2161" s="11"/>
      <c r="H2161" s="11"/>
      <c r="I2161" s="11"/>
      <c r="J2161" s="11"/>
      <c r="K2161" s="11"/>
      <c r="L2161" s="11"/>
      <c r="M2161" s="11"/>
      <c r="N2161" s="11"/>
      <c r="O2161" s="12"/>
      <c r="P2161" s="629">
        <f>+H2158</f>
        <v>12.06</v>
      </c>
      <c r="Q2161" s="17"/>
      <c r="R2161" s="412" t="s">
        <v>356</v>
      </c>
      <c r="S2161" s="625"/>
      <c r="T2161" s="14"/>
      <c r="U2161" s="14"/>
      <c r="V2161" s="14"/>
      <c r="W2161" s="14" t="str">
        <f>IF(COUNT(T2161:V2161)=1,"m",IF(COUNT(T2161:V2161)=2,"m2",IF(COUNT(T2161:V2161)=3,"m3","")))</f>
        <v/>
      </c>
      <c r="X2161" s="14" t="str">
        <f>IF(S2161="","",1)</f>
        <v/>
      </c>
      <c r="Y2161" s="14" t="str">
        <f>IFERROR(IF(COUNT(T2161:V2161)=1,PRODUCT(T2161:V2161)*X2161,""),"")</f>
        <v/>
      </c>
      <c r="Z2161" s="14" t="str">
        <f>IFERROR(IF(COUNT(T2161:V2161)=2,PRODUCT(T2161:V2161)*X2161,""),"")</f>
        <v/>
      </c>
      <c r="AA2161" s="15" t="str">
        <f>IFERROR(IF(COUNT(T2161:V2161)=3,PRODUCT(T2161:V2161)*X2161,""),"")</f>
        <v/>
      </c>
    </row>
    <row r="2162" spans="2:27" ht="18" hidden="1" x14ac:dyDescent="0.25">
      <c r="B2162" s="16"/>
      <c r="C2162" s="17"/>
      <c r="D2162" s="17"/>
      <c r="E2162" s="17"/>
      <c r="F2162" s="18"/>
      <c r="G2162" s="18"/>
      <c r="H2162" s="18"/>
      <c r="I2162" s="18"/>
      <c r="J2162" s="18"/>
      <c r="K2162" s="18"/>
      <c r="L2162" s="17"/>
      <c r="M2162" s="17"/>
      <c r="N2162" s="17"/>
      <c r="O2162" s="19"/>
      <c r="P2162" s="629">
        <f>+H2158</f>
        <v>12.06</v>
      </c>
      <c r="Q2162" s="17"/>
      <c r="R2162" s="412"/>
      <c r="S2162" s="625"/>
      <c r="T2162" s="20"/>
      <c r="U2162" s="20"/>
      <c r="V2162" s="430"/>
      <c r="W2162" s="14" t="str">
        <f t="shared" ref="W2162:W2164" si="700">IF(COUNT(T2162:V2162)=1,"m",IF(COUNT(T2162:V2162)=2,"m2",IF(COUNT(T2162:V2162)=3,"m3","")))</f>
        <v/>
      </c>
      <c r="X2162" s="14" t="str">
        <f t="shared" ref="X2162:X2164" si="701">IF(S2162="","",1)</f>
        <v/>
      </c>
      <c r="Y2162" s="14" t="str">
        <f t="shared" ref="Y2162:Y2164" si="702">IFERROR(IF(COUNT(T2162:V2162)=1,PRODUCT(T2162:V2162)*X2162,""),"")</f>
        <v/>
      </c>
      <c r="Z2162" s="14" t="str">
        <f t="shared" ref="Z2162:Z2164" si="703">IFERROR(IF(COUNT(T2162:V2162)=2,PRODUCT(T2162:V2162)*X2162,""),"")</f>
        <v/>
      </c>
      <c r="AA2162" s="15" t="str">
        <f t="shared" ref="AA2162:AA2183" si="704">IFERROR(IF(COUNT(T2162:V2162)=3,PRODUCT(T2162:V2162)*X2162,""),"")</f>
        <v/>
      </c>
    </row>
    <row r="2163" spans="2:27" ht="18" hidden="1" x14ac:dyDescent="0.25">
      <c r="B2163" s="16"/>
      <c r="C2163" s="17"/>
      <c r="D2163" s="17"/>
      <c r="E2163" s="17"/>
      <c r="G2163" s="18"/>
      <c r="H2163" s="18"/>
      <c r="I2163" s="18"/>
      <c r="J2163" s="18"/>
      <c r="K2163" s="18"/>
      <c r="L2163" s="17"/>
      <c r="M2163" s="17"/>
      <c r="N2163" s="17"/>
      <c r="O2163" s="19"/>
      <c r="P2163" s="629">
        <f>+H2158</f>
        <v>12.06</v>
      </c>
      <c r="Q2163" s="17"/>
      <c r="R2163" s="412"/>
      <c r="S2163" s="625"/>
      <c r="T2163" s="20"/>
      <c r="U2163" s="20"/>
      <c r="V2163" s="430"/>
      <c r="W2163" s="14" t="str">
        <f t="shared" si="700"/>
        <v/>
      </c>
      <c r="X2163" s="14" t="str">
        <f t="shared" si="701"/>
        <v/>
      </c>
      <c r="Y2163" s="14" t="str">
        <f t="shared" si="702"/>
        <v/>
      </c>
      <c r="Z2163" s="14" t="str">
        <f t="shared" si="703"/>
        <v/>
      </c>
      <c r="AA2163" s="15" t="str">
        <f t="shared" si="704"/>
        <v/>
      </c>
    </row>
    <row r="2164" spans="2:27" ht="18" hidden="1" x14ac:dyDescent="0.25">
      <c r="B2164" s="16"/>
      <c r="C2164" s="17"/>
      <c r="D2164" s="17"/>
      <c r="E2164" s="17"/>
      <c r="F2164" s="18"/>
      <c r="G2164" s="18"/>
      <c r="H2164" s="18"/>
      <c r="I2164" s="18"/>
      <c r="J2164" s="18"/>
      <c r="K2164" s="18"/>
      <c r="L2164" s="17"/>
      <c r="M2164" s="17"/>
      <c r="N2164" s="17"/>
      <c r="O2164" s="19"/>
      <c r="P2164" s="629">
        <f>+H2158</f>
        <v>12.06</v>
      </c>
      <c r="Q2164" s="17"/>
      <c r="R2164" s="412"/>
      <c r="S2164" s="626"/>
      <c r="T2164" s="20"/>
      <c r="U2164" s="20"/>
      <c r="V2164" s="430"/>
      <c r="W2164" s="14" t="str">
        <f t="shared" si="700"/>
        <v/>
      </c>
      <c r="X2164" s="14" t="str">
        <f t="shared" si="701"/>
        <v/>
      </c>
      <c r="Y2164" s="14" t="str">
        <f t="shared" si="702"/>
        <v/>
      </c>
      <c r="Z2164" s="14" t="str">
        <f t="shared" si="703"/>
        <v/>
      </c>
      <c r="AA2164" s="15" t="str">
        <f t="shared" si="704"/>
        <v/>
      </c>
    </row>
    <row r="2165" spans="2:27" ht="18" hidden="1" x14ac:dyDescent="0.25">
      <c r="B2165" s="16"/>
      <c r="D2165" s="17"/>
      <c r="E2165" s="17"/>
      <c r="F2165" s="18"/>
      <c r="G2165" s="18"/>
      <c r="H2165" s="18"/>
      <c r="J2165" s="18"/>
      <c r="K2165" s="18"/>
      <c r="L2165" s="17"/>
      <c r="M2165" s="17"/>
      <c r="N2165" s="17"/>
      <c r="O2165" s="19"/>
      <c r="P2165" s="629">
        <f>+H2158</f>
        <v>12.06</v>
      </c>
      <c r="Q2165" s="17"/>
      <c r="R2165" s="412"/>
      <c r="S2165" s="625"/>
      <c r="T2165" s="20"/>
      <c r="U2165" s="20"/>
      <c r="V2165" s="430"/>
      <c r="W2165" s="14"/>
      <c r="X2165" s="14"/>
      <c r="Y2165" s="14"/>
      <c r="Z2165" s="14"/>
      <c r="AA2165" s="15" t="str">
        <f t="shared" si="704"/>
        <v/>
      </c>
    </row>
    <row r="2166" spans="2:27" ht="18" hidden="1" x14ac:dyDescent="0.25">
      <c r="B2166" s="22"/>
      <c r="C2166" s="17"/>
      <c r="D2166" s="18"/>
      <c r="E2166" s="17"/>
      <c r="F2166" s="18"/>
      <c r="G2166" s="18"/>
      <c r="H2166" s="18"/>
      <c r="I2166" s="18"/>
      <c r="J2166" s="18"/>
      <c r="K2166" s="18"/>
      <c r="L2166" s="17"/>
      <c r="M2166" s="17"/>
      <c r="N2166" s="17"/>
      <c r="O2166" s="19"/>
      <c r="P2166" s="629">
        <f>+H2158</f>
        <v>12.06</v>
      </c>
      <c r="Q2166" s="17"/>
      <c r="R2166" s="412" t="s">
        <v>361</v>
      </c>
      <c r="S2166" s="625"/>
      <c r="T2166" s="20"/>
      <c r="U2166" s="20"/>
      <c r="V2166" s="430"/>
      <c r="W2166" s="14" t="str">
        <f t="shared" ref="W2166:W2167" si="705">IF(COUNT(T2166:V2166)=1,"m",IF(COUNT(T2166:V2166)=2,"m2",IF(COUNT(T2166:V2166)=3,"m3","")))</f>
        <v/>
      </c>
      <c r="X2166" s="14" t="str">
        <f t="shared" ref="X2166:X2172" si="706">IF(S2166="","",1)</f>
        <v/>
      </c>
      <c r="Y2166" s="14" t="str">
        <f t="shared" ref="Y2166:Y2172" si="707">IFERROR(IF(COUNT(T2166:V2166)=1,PRODUCT(T2166:V2166)*X2166,""),"")</f>
        <v/>
      </c>
      <c r="Z2166" s="14" t="str">
        <f t="shared" ref="Z2166:Z2172" si="708">IFERROR(IF(COUNT(T2166:V2166)=2,PRODUCT(T2166:V2166)*X2166,""),"")</f>
        <v/>
      </c>
      <c r="AA2166" s="15" t="str">
        <f t="shared" si="704"/>
        <v/>
      </c>
    </row>
    <row r="2167" spans="2:27" ht="18" hidden="1" x14ac:dyDescent="0.25">
      <c r="B2167" s="16"/>
      <c r="C2167" s="17"/>
      <c r="D2167" s="17"/>
      <c r="E2167" s="17"/>
      <c r="F2167" s="18"/>
      <c r="G2167" s="18"/>
      <c r="H2167" s="18"/>
      <c r="I2167" s="18"/>
      <c r="J2167" s="18"/>
      <c r="K2167" s="18"/>
      <c r="L2167" s="17"/>
      <c r="M2167" s="17"/>
      <c r="N2167" s="17"/>
      <c r="O2167" s="19"/>
      <c r="P2167" s="629">
        <f>+H2158</f>
        <v>12.06</v>
      </c>
      <c r="Q2167" s="17"/>
      <c r="R2167" s="412"/>
      <c r="S2167" s="641"/>
      <c r="T2167" s="20"/>
      <c r="U2167" s="20"/>
      <c r="V2167" s="20"/>
      <c r="W2167" s="14" t="str">
        <f t="shared" si="705"/>
        <v/>
      </c>
      <c r="X2167" s="14" t="str">
        <f t="shared" si="706"/>
        <v/>
      </c>
      <c r="Y2167" s="14" t="str">
        <f t="shared" si="707"/>
        <v/>
      </c>
      <c r="Z2167" s="14" t="str">
        <f t="shared" si="708"/>
        <v/>
      </c>
      <c r="AA2167" s="15" t="str">
        <f t="shared" si="704"/>
        <v/>
      </c>
    </row>
    <row r="2168" spans="2:27" ht="18" hidden="1" x14ac:dyDescent="0.25">
      <c r="B2168" s="16"/>
      <c r="C2168" s="17"/>
      <c r="D2168" s="17"/>
      <c r="E2168" s="17"/>
      <c r="F2168" s="17"/>
      <c r="G2168" s="17"/>
      <c r="H2168" s="17"/>
      <c r="I2168" s="17"/>
      <c r="J2168" s="17"/>
      <c r="K2168" s="17"/>
      <c r="L2168" s="17"/>
      <c r="M2168" s="17"/>
      <c r="N2168" s="17"/>
      <c r="O2168" s="19"/>
      <c r="P2168" s="629">
        <f>+H2158</f>
        <v>12.06</v>
      </c>
      <c r="Q2168" s="17"/>
      <c r="R2168" s="412"/>
      <c r="S2168" s="625"/>
      <c r="T2168" s="20"/>
      <c r="U2168" s="20"/>
      <c r="V2168" s="430"/>
      <c r="W2168" s="14"/>
      <c r="X2168" s="14" t="str">
        <f t="shared" si="706"/>
        <v/>
      </c>
      <c r="Y2168" s="14" t="str">
        <f t="shared" si="707"/>
        <v/>
      </c>
      <c r="Z2168" s="14" t="str">
        <f t="shared" si="708"/>
        <v/>
      </c>
      <c r="AA2168" s="15" t="str">
        <f t="shared" si="704"/>
        <v/>
      </c>
    </row>
    <row r="2169" spans="2:27" ht="18" hidden="1" x14ac:dyDescent="0.25">
      <c r="B2169" s="16"/>
      <c r="C2169" s="18"/>
      <c r="D2169" s="17"/>
      <c r="E2169" s="17"/>
      <c r="F2169" s="17"/>
      <c r="G2169" s="17"/>
      <c r="H2169" s="17"/>
      <c r="I2169" s="17"/>
      <c r="J2169" s="17"/>
      <c r="K2169" s="17"/>
      <c r="L2169" s="17"/>
      <c r="M2169" s="17"/>
      <c r="N2169" s="17"/>
      <c r="O2169" s="19"/>
      <c r="P2169" s="629">
        <f>+H2158</f>
        <v>12.06</v>
      </c>
      <c r="Q2169" s="17"/>
      <c r="R2169" s="412"/>
      <c r="S2169" s="625"/>
      <c r="T2169" s="20"/>
      <c r="U2169" s="20"/>
      <c r="V2169" s="430"/>
      <c r="W2169" s="14"/>
      <c r="X2169" s="14" t="str">
        <f t="shared" si="706"/>
        <v/>
      </c>
      <c r="Y2169" s="14" t="str">
        <f t="shared" si="707"/>
        <v/>
      </c>
      <c r="Z2169" s="14" t="str">
        <f t="shared" si="708"/>
        <v/>
      </c>
      <c r="AA2169" s="15" t="str">
        <f t="shared" si="704"/>
        <v/>
      </c>
    </row>
    <row r="2170" spans="2:27" ht="18" hidden="1" x14ac:dyDescent="0.25">
      <c r="B2170" s="16"/>
      <c r="C2170" s="17"/>
      <c r="D2170" s="17"/>
      <c r="E2170" s="17"/>
      <c r="F2170" s="17"/>
      <c r="G2170" s="17"/>
      <c r="H2170" s="17"/>
      <c r="I2170" s="17"/>
      <c r="J2170" s="17"/>
      <c r="K2170" s="17"/>
      <c r="L2170" s="17"/>
      <c r="M2170" s="17"/>
      <c r="N2170" s="17"/>
      <c r="O2170" s="19"/>
      <c r="P2170" s="629">
        <f>+H2158</f>
        <v>12.06</v>
      </c>
      <c r="Q2170" s="17"/>
      <c r="R2170" s="412"/>
      <c r="S2170" s="625"/>
      <c r="T2170" s="20"/>
      <c r="U2170" s="20"/>
      <c r="V2170" s="430"/>
      <c r="W2170" s="14"/>
      <c r="X2170" s="14" t="str">
        <f t="shared" si="706"/>
        <v/>
      </c>
      <c r="Y2170" s="14" t="str">
        <f t="shared" si="707"/>
        <v/>
      </c>
      <c r="Z2170" s="14" t="str">
        <f t="shared" si="708"/>
        <v/>
      </c>
      <c r="AA2170" s="15" t="str">
        <f t="shared" si="704"/>
        <v/>
      </c>
    </row>
    <row r="2171" spans="2:27" ht="18" hidden="1" x14ac:dyDescent="0.25">
      <c r="B2171" s="16"/>
      <c r="C2171" s="17"/>
      <c r="D2171" s="17"/>
      <c r="E2171" s="18"/>
      <c r="F2171" s="17"/>
      <c r="G2171" s="17"/>
      <c r="H2171" s="17"/>
      <c r="I2171" s="17"/>
      <c r="J2171" s="17"/>
      <c r="K2171" s="17"/>
      <c r="L2171" s="17"/>
      <c r="M2171" s="17"/>
      <c r="N2171" s="17"/>
      <c r="O2171" s="19"/>
      <c r="P2171" s="629">
        <f>+H2158</f>
        <v>12.06</v>
      </c>
      <c r="Q2171" s="17"/>
      <c r="R2171" s="412"/>
      <c r="S2171" s="625"/>
      <c r="T2171" s="20"/>
      <c r="U2171" s="20"/>
      <c r="V2171" s="430"/>
      <c r="W2171" s="14"/>
      <c r="X2171" s="14" t="str">
        <f t="shared" si="706"/>
        <v/>
      </c>
      <c r="Y2171" s="14" t="str">
        <f t="shared" si="707"/>
        <v/>
      </c>
      <c r="Z2171" s="14" t="str">
        <f t="shared" si="708"/>
        <v/>
      </c>
      <c r="AA2171" s="15" t="str">
        <f t="shared" si="704"/>
        <v/>
      </c>
    </row>
    <row r="2172" spans="2:27" ht="18" hidden="1" x14ac:dyDescent="0.25">
      <c r="B2172" s="16"/>
      <c r="C2172" s="18"/>
      <c r="D2172" s="18"/>
      <c r="E2172" s="18"/>
      <c r="F2172" s="18"/>
      <c r="G2172" s="18"/>
      <c r="H2172" s="18"/>
      <c r="I2172" s="18"/>
      <c r="J2172" s="18"/>
      <c r="K2172" s="18"/>
      <c r="L2172" s="18"/>
      <c r="M2172" s="18"/>
      <c r="N2172" s="18"/>
      <c r="O2172" s="19"/>
      <c r="P2172" s="629">
        <f>+H2158</f>
        <v>12.06</v>
      </c>
      <c r="Q2172" s="17"/>
      <c r="R2172" s="412"/>
      <c r="S2172" s="625"/>
      <c r="T2172" s="20"/>
      <c r="U2172" s="20"/>
      <c r="V2172" s="430"/>
      <c r="W2172" s="14" t="str">
        <f t="shared" ref="W2172" si="709">IF(COUNT(T2172:V2172)=1,"m",IF(COUNT(T2172:V2172)=2,"m2",IF(COUNT(T2172:V2172)=3,"m3","")))</f>
        <v/>
      </c>
      <c r="X2172" s="14" t="str">
        <f t="shared" si="706"/>
        <v/>
      </c>
      <c r="Y2172" s="14" t="str">
        <f t="shared" si="707"/>
        <v/>
      </c>
      <c r="Z2172" s="14" t="str">
        <f t="shared" si="708"/>
        <v/>
      </c>
      <c r="AA2172" s="15" t="str">
        <f t="shared" si="704"/>
        <v/>
      </c>
    </row>
    <row r="2173" spans="2:27" ht="18" hidden="1" x14ac:dyDescent="0.25">
      <c r="B2173" s="16"/>
      <c r="C2173" s="17"/>
      <c r="D2173" s="24"/>
      <c r="E2173" s="17"/>
      <c r="F2173" s="17"/>
      <c r="G2173" s="17"/>
      <c r="H2173" s="17"/>
      <c r="I2173" s="17"/>
      <c r="J2173" s="18"/>
      <c r="K2173" s="17"/>
      <c r="L2173" s="17"/>
      <c r="M2173" s="17"/>
      <c r="N2173" s="17"/>
      <c r="O2173" s="19"/>
      <c r="P2173" s="629">
        <f>+H2158</f>
        <v>12.06</v>
      </c>
      <c r="Q2173" s="17"/>
      <c r="R2173" s="412"/>
      <c r="S2173" s="625"/>
      <c r="T2173" s="20"/>
      <c r="U2173" s="20"/>
      <c r="V2173" s="430"/>
      <c r="W2173" s="14"/>
      <c r="X2173" s="14"/>
      <c r="Y2173" s="14"/>
      <c r="Z2173" s="14"/>
      <c r="AA2173" s="15" t="str">
        <f t="shared" si="704"/>
        <v/>
      </c>
    </row>
    <row r="2174" spans="2:27" ht="18" hidden="1" x14ac:dyDescent="0.25">
      <c r="B2174" s="16"/>
      <c r="C2174" s="18"/>
      <c r="D2174" s="17"/>
      <c r="E2174" s="17"/>
      <c r="F2174" s="17"/>
      <c r="G2174" s="17"/>
      <c r="H2174" s="18"/>
      <c r="I2174" s="18"/>
      <c r="J2174" s="17"/>
      <c r="K2174" s="18"/>
      <c r="L2174" s="17"/>
      <c r="M2174" s="17"/>
      <c r="N2174" s="17"/>
      <c r="O2174" s="19"/>
      <c r="P2174" s="629">
        <f>+H2158</f>
        <v>12.06</v>
      </c>
      <c r="Q2174" s="17"/>
      <c r="R2174" s="412" t="s">
        <v>362</v>
      </c>
      <c r="S2174" s="625"/>
      <c r="T2174" s="20"/>
      <c r="U2174" s="20"/>
      <c r="V2174" s="430"/>
      <c r="W2174" s="14" t="str">
        <f t="shared" ref="W2174:W2183" si="710">IF(COUNT(T2174:V2174)=1,"m",IF(COUNT(T2174:V2174)=2,"m2",IF(COUNT(T2174:V2174)=3,"m3","")))</f>
        <v/>
      </c>
      <c r="X2174" s="14" t="str">
        <f t="shared" ref="X2174:X2183" si="711">IF(S2174="","",1)</f>
        <v/>
      </c>
      <c r="Y2174" s="14" t="str">
        <f t="shared" ref="Y2174:Y2183" si="712">IFERROR(IF(COUNT(T2174:V2174)=1,PRODUCT(T2174:V2174)*X2174,""),"")</f>
        <v/>
      </c>
      <c r="Z2174" s="14" t="str">
        <f t="shared" ref="Z2174:Z2183" si="713">IFERROR(IF(COUNT(T2174:V2174)=2,PRODUCT(T2174:V2174)*X2174,""),"")</f>
        <v/>
      </c>
      <c r="AA2174" s="15" t="str">
        <f t="shared" si="704"/>
        <v/>
      </c>
    </row>
    <row r="2175" spans="2:27" ht="18" hidden="1" x14ac:dyDescent="0.25">
      <c r="B2175" s="16"/>
      <c r="C2175" s="17"/>
      <c r="D2175" s="17"/>
      <c r="E2175" s="17"/>
      <c r="F2175" s="17"/>
      <c r="G2175" s="17"/>
      <c r="H2175" s="17"/>
      <c r="I2175" s="17"/>
      <c r="J2175" s="17"/>
      <c r="K2175" s="17"/>
      <c r="L2175" s="17"/>
      <c r="M2175" s="17"/>
      <c r="N2175" s="17"/>
      <c r="O2175" s="19"/>
      <c r="P2175" s="629">
        <f>+H2158</f>
        <v>12.06</v>
      </c>
      <c r="Q2175" s="17"/>
      <c r="R2175" s="412"/>
      <c r="S2175" s="626"/>
      <c r="T2175" s="20"/>
      <c r="U2175" s="20"/>
      <c r="V2175" s="430"/>
      <c r="W2175" s="14" t="str">
        <f t="shared" si="710"/>
        <v/>
      </c>
      <c r="X2175" s="14" t="str">
        <f t="shared" si="711"/>
        <v/>
      </c>
      <c r="Y2175" s="14" t="str">
        <f t="shared" si="712"/>
        <v/>
      </c>
      <c r="Z2175" s="14" t="str">
        <f t="shared" si="713"/>
        <v/>
      </c>
      <c r="AA2175" s="15" t="str">
        <f t="shared" si="704"/>
        <v/>
      </c>
    </row>
    <row r="2176" spans="2:27" ht="18" hidden="1" x14ac:dyDescent="0.25">
      <c r="B2176" s="16"/>
      <c r="C2176" s="17"/>
      <c r="D2176" s="17"/>
      <c r="E2176" s="17"/>
      <c r="F2176" s="17"/>
      <c r="G2176" s="17"/>
      <c r="H2176" s="17"/>
      <c r="I2176" s="17"/>
      <c r="J2176" s="17"/>
      <c r="K2176" s="17"/>
      <c r="L2176" s="17"/>
      <c r="M2176" s="17"/>
      <c r="N2176" s="17"/>
      <c r="O2176" s="19"/>
      <c r="P2176" s="629">
        <f>+H2158</f>
        <v>12.06</v>
      </c>
      <c r="Q2176" s="17"/>
      <c r="R2176" s="412"/>
      <c r="S2176" s="626"/>
      <c r="T2176" s="20"/>
      <c r="U2176" s="20"/>
      <c r="V2176" s="430"/>
      <c r="W2176" s="14" t="str">
        <f t="shared" si="710"/>
        <v/>
      </c>
      <c r="X2176" s="14" t="str">
        <f t="shared" si="711"/>
        <v/>
      </c>
      <c r="Y2176" s="14" t="str">
        <f t="shared" si="712"/>
        <v/>
      </c>
      <c r="Z2176" s="14" t="str">
        <f t="shared" si="713"/>
        <v/>
      </c>
      <c r="AA2176" s="15" t="str">
        <f t="shared" si="704"/>
        <v/>
      </c>
    </row>
    <row r="2177" spans="2:27" ht="18" hidden="1" x14ac:dyDescent="0.25">
      <c r="B2177" s="16"/>
      <c r="D2177" s="17"/>
      <c r="E2177" s="17"/>
      <c r="F2177" s="17"/>
      <c r="G2177" s="17"/>
      <c r="H2177" s="17"/>
      <c r="I2177" s="17"/>
      <c r="J2177" s="17"/>
      <c r="K2177" s="17"/>
      <c r="L2177" s="17"/>
      <c r="M2177" s="17"/>
      <c r="N2177" s="17"/>
      <c r="O2177" s="19"/>
      <c r="P2177" s="629">
        <f>+H2158</f>
        <v>12.06</v>
      </c>
      <c r="Q2177" s="17"/>
      <c r="R2177" s="412"/>
      <c r="S2177" s="626"/>
      <c r="T2177" s="20"/>
      <c r="U2177" s="20"/>
      <c r="V2177" s="20"/>
      <c r="W2177" s="14" t="str">
        <f t="shared" si="710"/>
        <v/>
      </c>
      <c r="X2177" s="14" t="str">
        <f t="shared" si="711"/>
        <v/>
      </c>
      <c r="Y2177" s="14" t="str">
        <f t="shared" si="712"/>
        <v/>
      </c>
      <c r="Z2177" s="14" t="str">
        <f t="shared" si="713"/>
        <v/>
      </c>
      <c r="AA2177" s="15" t="str">
        <f t="shared" si="704"/>
        <v/>
      </c>
    </row>
    <row r="2178" spans="2:27" ht="18" hidden="1" x14ac:dyDescent="0.25">
      <c r="B2178" s="16"/>
      <c r="C2178" s="17"/>
      <c r="D2178" s="17"/>
      <c r="E2178" s="17"/>
      <c r="F2178" s="17"/>
      <c r="G2178" s="17"/>
      <c r="H2178" s="17"/>
      <c r="I2178" s="17"/>
      <c r="J2178" s="17"/>
      <c r="K2178" s="17"/>
      <c r="L2178" s="17"/>
      <c r="M2178" s="17"/>
      <c r="N2178" s="17"/>
      <c r="O2178" s="19"/>
      <c r="P2178" s="629">
        <f>+H2158</f>
        <v>12.06</v>
      </c>
      <c r="Q2178" s="17"/>
      <c r="R2178" s="412"/>
      <c r="S2178" s="626"/>
      <c r="T2178" s="20"/>
      <c r="U2178" s="20"/>
      <c r="V2178" s="430"/>
      <c r="W2178" s="14" t="str">
        <f t="shared" si="710"/>
        <v/>
      </c>
      <c r="X2178" s="14" t="str">
        <f t="shared" si="711"/>
        <v/>
      </c>
      <c r="Y2178" s="14" t="str">
        <f t="shared" si="712"/>
        <v/>
      </c>
      <c r="Z2178" s="14" t="str">
        <f t="shared" si="713"/>
        <v/>
      </c>
      <c r="AA2178" s="15" t="str">
        <f t="shared" si="704"/>
        <v/>
      </c>
    </row>
    <row r="2179" spans="2:27" ht="18" hidden="1" x14ac:dyDescent="0.25">
      <c r="B2179" s="16"/>
      <c r="C2179" s="17"/>
      <c r="D2179" s="17"/>
      <c r="E2179" s="17"/>
      <c r="F2179" s="17"/>
      <c r="G2179" s="17"/>
      <c r="H2179" s="17"/>
      <c r="I2179" s="17"/>
      <c r="J2179" s="17"/>
      <c r="K2179" s="17"/>
      <c r="L2179" s="17"/>
      <c r="M2179" s="17"/>
      <c r="N2179" s="17"/>
      <c r="O2179" s="19"/>
      <c r="P2179" s="629">
        <f>+H2158</f>
        <v>12.06</v>
      </c>
      <c r="Q2179" s="17"/>
      <c r="R2179" s="412"/>
      <c r="S2179" s="626"/>
      <c r="T2179" s="20"/>
      <c r="U2179" s="20"/>
      <c r="V2179" s="430"/>
      <c r="W2179" s="14" t="str">
        <f t="shared" si="710"/>
        <v/>
      </c>
      <c r="X2179" s="14" t="str">
        <f t="shared" si="711"/>
        <v/>
      </c>
      <c r="Y2179" s="14" t="str">
        <f t="shared" si="712"/>
        <v/>
      </c>
      <c r="Z2179" s="14" t="str">
        <f t="shared" si="713"/>
        <v/>
      </c>
      <c r="AA2179" s="15" t="str">
        <f t="shared" si="704"/>
        <v/>
      </c>
    </row>
    <row r="2180" spans="2:27" ht="18" hidden="1" x14ac:dyDescent="0.25">
      <c r="B2180" s="16"/>
      <c r="C2180" s="17"/>
      <c r="D2180" s="17"/>
      <c r="E2180" s="17"/>
      <c r="F2180" s="17"/>
      <c r="G2180" s="17"/>
      <c r="H2180" s="17"/>
      <c r="I2180" s="17"/>
      <c r="J2180" s="17"/>
      <c r="K2180" s="17"/>
      <c r="L2180" s="17"/>
      <c r="M2180" s="17"/>
      <c r="N2180" s="17"/>
      <c r="O2180" s="19"/>
      <c r="P2180" s="629">
        <f>+H2158</f>
        <v>12.06</v>
      </c>
      <c r="Q2180" s="17"/>
      <c r="R2180" s="21"/>
      <c r="S2180" s="626"/>
      <c r="T2180" s="20"/>
      <c r="U2180" s="20"/>
      <c r="V2180" s="430"/>
      <c r="W2180" s="14" t="str">
        <f t="shared" si="710"/>
        <v/>
      </c>
      <c r="X2180" s="14" t="str">
        <f t="shared" si="711"/>
        <v/>
      </c>
      <c r="Y2180" s="14" t="str">
        <f t="shared" si="712"/>
        <v/>
      </c>
      <c r="Z2180" s="14" t="str">
        <f t="shared" si="713"/>
        <v/>
      </c>
      <c r="AA2180" s="15" t="str">
        <f t="shared" si="704"/>
        <v/>
      </c>
    </row>
    <row r="2181" spans="2:27" ht="18" hidden="1" x14ac:dyDescent="0.25">
      <c r="B2181" s="16"/>
      <c r="C2181" s="17"/>
      <c r="D2181" s="17"/>
      <c r="E2181" s="17"/>
      <c r="F2181" s="17"/>
      <c r="G2181" s="17"/>
      <c r="H2181" s="17"/>
      <c r="I2181" s="17"/>
      <c r="J2181" s="17"/>
      <c r="K2181" s="17"/>
      <c r="L2181" s="17"/>
      <c r="M2181" s="17"/>
      <c r="N2181" s="17"/>
      <c r="O2181" s="19"/>
      <c r="P2181" s="629">
        <f>+H2158</f>
        <v>12.06</v>
      </c>
      <c r="Q2181" s="17"/>
      <c r="R2181" s="26"/>
      <c r="S2181" s="626"/>
      <c r="T2181" s="20"/>
      <c r="U2181" s="20"/>
      <c r="V2181" s="430"/>
      <c r="W2181" s="14" t="str">
        <f t="shared" si="710"/>
        <v/>
      </c>
      <c r="X2181" s="14" t="str">
        <f t="shared" si="711"/>
        <v/>
      </c>
      <c r="Y2181" s="14" t="str">
        <f t="shared" si="712"/>
        <v/>
      </c>
      <c r="Z2181" s="14" t="str">
        <f t="shared" si="713"/>
        <v/>
      </c>
      <c r="AA2181" s="15" t="str">
        <f t="shared" si="704"/>
        <v/>
      </c>
    </row>
    <row r="2182" spans="2:27" ht="18" hidden="1" x14ac:dyDescent="0.25">
      <c r="B2182" s="16"/>
      <c r="C2182" s="17"/>
      <c r="D2182" s="17"/>
      <c r="E2182" s="17"/>
      <c r="F2182" s="17"/>
      <c r="G2182" s="17"/>
      <c r="H2182" s="17"/>
      <c r="I2182" s="17"/>
      <c r="J2182" s="17"/>
      <c r="K2182" s="17"/>
      <c r="L2182" s="17"/>
      <c r="M2182" s="17"/>
      <c r="N2182" s="17"/>
      <c r="O2182" s="19"/>
      <c r="P2182" s="629">
        <f>+H2158</f>
        <v>12.06</v>
      </c>
      <c r="Q2182" s="17"/>
      <c r="R2182" s="26"/>
      <c r="S2182" s="626"/>
      <c r="T2182" s="20"/>
      <c r="U2182" s="20"/>
      <c r="V2182" s="430"/>
      <c r="W2182" s="14" t="str">
        <f t="shared" si="710"/>
        <v/>
      </c>
      <c r="X2182" s="14" t="str">
        <f t="shared" si="711"/>
        <v/>
      </c>
      <c r="Y2182" s="14" t="str">
        <f t="shared" si="712"/>
        <v/>
      </c>
      <c r="Z2182" s="14" t="str">
        <f t="shared" si="713"/>
        <v/>
      </c>
      <c r="AA2182" s="15" t="str">
        <f t="shared" si="704"/>
        <v/>
      </c>
    </row>
    <row r="2183" spans="2:27" ht="18.75" hidden="1" thickBot="1" x14ac:dyDescent="0.3">
      <c r="B2183" s="27"/>
      <c r="C2183" s="28"/>
      <c r="D2183" s="29"/>
      <c r="E2183" s="28"/>
      <c r="F2183" s="29"/>
      <c r="G2183" s="29"/>
      <c r="H2183" s="29"/>
      <c r="I2183" s="29"/>
      <c r="J2183" s="29"/>
      <c r="K2183" s="29"/>
      <c r="L2183" s="29"/>
      <c r="M2183" s="29"/>
      <c r="N2183" s="29"/>
      <c r="O2183" s="30"/>
      <c r="P2183" s="629">
        <f>+H2158</f>
        <v>12.06</v>
      </c>
      <c r="Q2183" s="17"/>
      <c r="R2183" s="630"/>
      <c r="S2183" s="636"/>
      <c r="T2183" s="33"/>
      <c r="U2183" s="33"/>
      <c r="V2183" s="631"/>
      <c r="W2183" s="34" t="str">
        <f t="shared" si="710"/>
        <v/>
      </c>
      <c r="X2183" s="34" t="str">
        <f t="shared" si="711"/>
        <v/>
      </c>
      <c r="Y2183" s="14" t="str">
        <f t="shared" si="712"/>
        <v/>
      </c>
      <c r="Z2183" s="14" t="str">
        <f t="shared" si="713"/>
        <v/>
      </c>
      <c r="AA2183" s="15" t="str">
        <f t="shared" si="704"/>
        <v/>
      </c>
    </row>
    <row r="2184" spans="2:27" ht="18.75" hidden="1" thickBot="1" x14ac:dyDescent="0.3">
      <c r="B2184" s="786"/>
      <c r="C2184" s="787"/>
      <c r="D2184" s="787"/>
      <c r="E2184" s="787"/>
      <c r="F2184" s="787"/>
      <c r="G2184" s="787"/>
      <c r="H2184" s="787"/>
      <c r="I2184" s="787"/>
      <c r="J2184" s="787"/>
      <c r="K2184" s="787"/>
      <c r="L2184" s="787"/>
      <c r="M2184" s="787"/>
      <c r="N2184" s="787"/>
      <c r="O2184" s="787"/>
      <c r="P2184" s="428"/>
      <c r="Q2184" s="629">
        <f>+H2158</f>
        <v>12.06</v>
      </c>
      <c r="R2184" s="1024" t="s">
        <v>58</v>
      </c>
      <c r="S2184" s="1025"/>
      <c r="T2184" s="1027"/>
      <c r="U2184" s="1024" t="s">
        <v>53</v>
      </c>
      <c r="V2184" s="1027"/>
      <c r="W2184" s="1027"/>
      <c r="X2184" s="1026"/>
      <c r="Y2184" s="36"/>
      <c r="Z2184" s="37"/>
      <c r="AA2184" s="38">
        <f>IF(SUM(Y2161:AA2183)=0,SUM(X2161:X2183),SUM(Y2161:AA2183))</f>
        <v>0</v>
      </c>
    </row>
    <row r="2185" spans="2:27" ht="17.25" hidden="1" thickBot="1" x14ac:dyDescent="0.3">
      <c r="B2185" s="792" t="s">
        <v>59</v>
      </c>
      <c r="C2185" s="793"/>
      <c r="D2185" s="793"/>
      <c r="E2185" s="793"/>
      <c r="F2185" s="793"/>
      <c r="G2185" s="793"/>
      <c r="H2185" s="793"/>
      <c r="I2185" s="794"/>
      <c r="J2185" s="792" t="s">
        <v>60</v>
      </c>
      <c r="K2185" s="793"/>
      <c r="L2185" s="793"/>
      <c r="M2185" s="793"/>
      <c r="N2185" s="793"/>
      <c r="O2185" s="793"/>
      <c r="P2185" s="793"/>
      <c r="Q2185" s="793"/>
      <c r="R2185" s="1028"/>
      <c r="S2185" s="634"/>
      <c r="T2185" s="39"/>
      <c r="U2185" s="40"/>
      <c r="V2185" s="40"/>
      <c r="W2185" s="40"/>
      <c r="X2185" s="40"/>
      <c r="Y2185" s="40"/>
      <c r="Z2185" s="40"/>
      <c r="AA2185" s="41"/>
    </row>
    <row r="2186" spans="2:27" ht="21" hidden="1" thickBot="1" x14ac:dyDescent="0.3">
      <c r="B2186" s="795"/>
      <c r="C2186" s="787"/>
      <c r="D2186" s="787"/>
      <c r="E2186" s="787"/>
      <c r="F2186" s="787"/>
      <c r="G2186" s="787"/>
      <c r="H2186" s="787"/>
      <c r="I2186" s="796"/>
      <c r="J2186" s="795"/>
      <c r="K2186" s="787"/>
      <c r="L2186" s="787"/>
      <c r="M2186" s="787"/>
      <c r="N2186" s="787"/>
      <c r="O2186" s="787"/>
      <c r="P2186" s="787"/>
      <c r="Q2186" s="787"/>
      <c r="R2186" s="796"/>
      <c r="S2186" s="635"/>
      <c r="T2186" s="797" t="s">
        <v>61</v>
      </c>
      <c r="U2186" s="798"/>
      <c r="V2186" s="798"/>
      <c r="W2186" s="798"/>
      <c r="X2186" s="798"/>
      <c r="Y2186" s="798"/>
      <c r="Z2186" s="799"/>
      <c r="AA2186" s="42">
        <f>AA2184</f>
        <v>0</v>
      </c>
    </row>
    <row r="2187" spans="2:27" hidden="1" x14ac:dyDescent="0.25"/>
    <row r="2188" spans="2:27" ht="15.75" hidden="1" thickBot="1" x14ac:dyDescent="0.3"/>
    <row r="2189" spans="2:27" hidden="1" x14ac:dyDescent="0.25">
      <c r="B2189" s="800"/>
      <c r="C2189" s="793"/>
      <c r="D2189" s="793"/>
      <c r="E2189" s="793"/>
      <c r="F2189" s="793"/>
      <c r="G2189" s="803" t="s">
        <v>42</v>
      </c>
      <c r="H2189" s="793"/>
      <c r="I2189" s="793"/>
      <c r="J2189" s="793"/>
      <c r="K2189" s="793"/>
      <c r="L2189" s="793"/>
      <c r="M2189" s="793"/>
      <c r="N2189" s="793"/>
      <c r="O2189" s="793"/>
      <c r="P2189" s="793"/>
      <c r="Q2189" s="793"/>
      <c r="R2189" s="793"/>
      <c r="S2189" s="793"/>
      <c r="T2189" s="793"/>
      <c r="U2189" s="804" t="s">
        <v>1</v>
      </c>
      <c r="V2189" s="805"/>
      <c r="W2189" s="805"/>
      <c r="X2189" s="806"/>
      <c r="Y2189" s="807" t="s">
        <v>43</v>
      </c>
      <c r="Z2189" s="805"/>
      <c r="AA2189" s="808"/>
    </row>
    <row r="2190" spans="2:27" hidden="1" x14ac:dyDescent="0.25">
      <c r="B2190" s="801"/>
      <c r="C2190" s="802"/>
      <c r="D2190" s="802"/>
      <c r="E2190" s="802"/>
      <c r="F2190" s="802"/>
      <c r="G2190" s="801"/>
      <c r="H2190" s="802"/>
      <c r="I2190" s="802"/>
      <c r="J2190" s="802"/>
      <c r="K2190" s="802"/>
      <c r="L2190" s="802"/>
      <c r="M2190" s="802"/>
      <c r="N2190" s="802"/>
      <c r="O2190" s="802"/>
      <c r="P2190" s="802"/>
      <c r="Q2190" s="802"/>
      <c r="R2190" s="802"/>
      <c r="S2190" s="802"/>
      <c r="T2190" s="802"/>
      <c r="U2190" s="809" t="s">
        <v>3</v>
      </c>
      <c r="V2190" s="810"/>
      <c r="W2190" s="810"/>
      <c r="X2190" s="811"/>
      <c r="Y2190" s="812">
        <v>1</v>
      </c>
      <c r="Z2190" s="810"/>
      <c r="AA2190" s="813"/>
    </row>
    <row r="2191" spans="2:27" ht="15.75" hidden="1" thickBot="1" x14ac:dyDescent="0.3">
      <c r="B2191" s="795"/>
      <c r="C2191" s="787"/>
      <c r="D2191" s="787"/>
      <c r="E2191" s="787"/>
      <c r="F2191" s="787"/>
      <c r="G2191" s="795"/>
      <c r="H2191" s="787"/>
      <c r="I2191" s="787"/>
      <c r="J2191" s="787"/>
      <c r="K2191" s="787"/>
      <c r="L2191" s="787"/>
      <c r="M2191" s="787"/>
      <c r="N2191" s="787"/>
      <c r="O2191" s="787"/>
      <c r="P2191" s="787"/>
      <c r="Q2191" s="787"/>
      <c r="R2191" s="787"/>
      <c r="S2191" s="787"/>
      <c r="T2191" s="787"/>
      <c r="U2191" s="814" t="s">
        <v>4</v>
      </c>
      <c r="V2191" s="815"/>
      <c r="W2191" s="815"/>
      <c r="X2191" s="816"/>
      <c r="Y2191" s="817">
        <v>44236</v>
      </c>
      <c r="Z2191" s="818"/>
      <c r="AA2191" s="819"/>
    </row>
    <row r="2192" spans="2:27" hidden="1" x14ac:dyDescent="0.25">
      <c r="B2192" s="820" t="s">
        <v>44</v>
      </c>
      <c r="C2192" s="793"/>
      <c r="D2192" s="793"/>
      <c r="E2192" s="793"/>
      <c r="F2192" s="794"/>
      <c r="G2192"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192" s="822"/>
      <c r="I2192" s="822"/>
      <c r="J2192" s="822"/>
      <c r="K2192" s="822"/>
      <c r="L2192" s="822"/>
      <c r="M2192" s="822"/>
      <c r="N2192" s="822"/>
      <c r="O2192" s="822"/>
      <c r="P2192" s="822"/>
      <c r="Q2192" s="822"/>
      <c r="R2192" s="822"/>
      <c r="S2192" s="822"/>
      <c r="T2192" s="822"/>
      <c r="U2192" s="822"/>
      <c r="V2192" s="822"/>
      <c r="W2192" s="822"/>
      <c r="X2192" s="822"/>
      <c r="Y2192" s="822"/>
      <c r="Z2192" s="822"/>
      <c r="AA2192" s="823"/>
    </row>
    <row r="2193" spans="2:27" ht="15.75" hidden="1" thickBot="1" x14ac:dyDescent="0.3">
      <c r="B2193" s="795"/>
      <c r="C2193" s="787"/>
      <c r="D2193" s="787"/>
      <c r="E2193" s="787"/>
      <c r="F2193" s="796"/>
      <c r="G2193" s="824"/>
      <c r="H2193" s="825"/>
      <c r="I2193" s="825"/>
      <c r="J2193" s="825"/>
      <c r="K2193" s="825"/>
      <c r="L2193" s="825"/>
      <c r="M2193" s="825"/>
      <c r="N2193" s="825"/>
      <c r="O2193" s="825"/>
      <c r="P2193" s="825"/>
      <c r="Q2193" s="825"/>
      <c r="R2193" s="825"/>
      <c r="S2193" s="825"/>
      <c r="T2193" s="825"/>
      <c r="U2193" s="825"/>
      <c r="V2193" s="825"/>
      <c r="W2193" s="825"/>
      <c r="X2193" s="825"/>
      <c r="Y2193" s="825"/>
      <c r="Z2193" s="825"/>
      <c r="AA2193" s="826"/>
    </row>
    <row r="2194" spans="2:27" ht="18.75" hidden="1" thickBot="1" x14ac:dyDescent="0.3">
      <c r="B2194" s="827" t="s">
        <v>46</v>
      </c>
      <c r="C2194" s="798"/>
      <c r="D2194" s="798"/>
      <c r="E2194" s="798"/>
      <c r="F2194" s="798"/>
      <c r="G2194" s="798"/>
      <c r="H2194" s="822" t="s">
        <v>47</v>
      </c>
      <c r="I2194" s="793"/>
      <c r="J2194" s="828"/>
      <c r="K2194" s="798"/>
      <c r="L2194" s="798"/>
      <c r="M2194" s="798"/>
      <c r="N2194" s="798"/>
      <c r="O2194" s="798"/>
      <c r="P2194" s="622"/>
      <c r="Q2194" s="622"/>
      <c r="R2194" s="828" t="s">
        <v>48</v>
      </c>
      <c r="S2194" s="828"/>
      <c r="T2194" s="798"/>
      <c r="U2194" s="798"/>
      <c r="V2194" s="798"/>
      <c r="W2194" s="798"/>
      <c r="X2194" s="798"/>
      <c r="Y2194" s="798"/>
      <c r="Z2194" s="798"/>
      <c r="AA2194" s="799"/>
    </row>
    <row r="2195" spans="2:27" ht="44.25" hidden="1" customHeight="1" thickBot="1" x14ac:dyDescent="0.3">
      <c r="B2195" s="829">
        <v>12</v>
      </c>
      <c r="C2195" s="793"/>
      <c r="D2195" s="793"/>
      <c r="E2195" s="793"/>
      <c r="F2195" s="793"/>
      <c r="G2195" s="793"/>
      <c r="H2195" s="830">
        <f>I12.08</f>
        <v>12.08</v>
      </c>
      <c r="I2195" s="831"/>
      <c r="J2195" s="832" t="str">
        <f>VLOOKUP(B2195,'BALANCE GENERAL'!$B:$G,5,FALSE)</f>
        <v>SUMINISTRO E INSTALACION AIRES ACONDICIONADOS</v>
      </c>
      <c r="K2195" s="798"/>
      <c r="L2195" s="798"/>
      <c r="M2195" s="798"/>
      <c r="N2195" s="798"/>
      <c r="O2195" s="799"/>
      <c r="P2195" s="621"/>
      <c r="Q2195" s="621"/>
      <c r="R2195" s="833" t="str">
        <f>VLOOKUP(H2195,'BALANCE GENERAL'!$B:$G,5,FALSE)</f>
        <v>Breaker Enchufable Bipolar 2 X 20 AMP 6/10 KA</v>
      </c>
      <c r="S2195" s="1020"/>
      <c r="T2195" s="793"/>
      <c r="U2195" s="793"/>
      <c r="V2195" s="793"/>
      <c r="W2195" s="793"/>
      <c r="X2195" s="793"/>
      <c r="Y2195" s="793"/>
      <c r="Z2195" s="793"/>
      <c r="AA2195" s="794"/>
    </row>
    <row r="2196" spans="2:27" ht="18.75" hidden="1" thickBot="1" x14ac:dyDescent="0.3">
      <c r="B2196" s="821" t="s">
        <v>49</v>
      </c>
      <c r="C2196" s="834"/>
      <c r="D2196" s="834"/>
      <c r="E2196" s="834"/>
      <c r="F2196" s="834"/>
      <c r="G2196" s="834"/>
      <c r="H2196" s="835"/>
      <c r="I2196" s="835"/>
      <c r="J2196" s="834"/>
      <c r="K2196" s="834"/>
      <c r="L2196" s="834"/>
      <c r="M2196" s="834"/>
      <c r="N2196" s="834"/>
      <c r="O2196" s="834"/>
      <c r="P2196" s="623"/>
      <c r="Q2196" s="623"/>
      <c r="R2196" s="837" t="s">
        <v>50</v>
      </c>
      <c r="S2196" s="1030" t="s">
        <v>532</v>
      </c>
      <c r="T2196" s="839" t="s">
        <v>51</v>
      </c>
      <c r="U2196" s="840"/>
      <c r="V2196" s="841"/>
      <c r="W2196" s="842" t="s">
        <v>20</v>
      </c>
      <c r="X2196" s="844" t="s">
        <v>52</v>
      </c>
      <c r="Y2196" s="846" t="s">
        <v>53</v>
      </c>
      <c r="Z2196" s="847"/>
      <c r="AA2196" s="848"/>
    </row>
    <row r="2197" spans="2:27" ht="26.25" hidden="1" thickBot="1" x14ac:dyDescent="0.3">
      <c r="B2197" s="836"/>
      <c r="C2197" s="835"/>
      <c r="D2197" s="835"/>
      <c r="E2197" s="835"/>
      <c r="F2197" s="835"/>
      <c r="G2197" s="835"/>
      <c r="H2197" s="835"/>
      <c r="I2197" s="835"/>
      <c r="J2197" s="835"/>
      <c r="K2197" s="835"/>
      <c r="L2197" s="835"/>
      <c r="M2197" s="835"/>
      <c r="N2197" s="835"/>
      <c r="O2197" s="835"/>
      <c r="P2197" s="623"/>
      <c r="Q2197" s="623"/>
      <c r="R2197" s="838"/>
      <c r="S2197" s="1031"/>
      <c r="T2197" s="4" t="s">
        <v>54</v>
      </c>
      <c r="U2197" s="5" t="s">
        <v>55</v>
      </c>
      <c r="V2197" s="6" t="s">
        <v>56</v>
      </c>
      <c r="W2197" s="843"/>
      <c r="X2197" s="845"/>
      <c r="Y2197" s="7" t="s">
        <v>57</v>
      </c>
      <c r="Z2197" s="8" t="s">
        <v>21</v>
      </c>
      <c r="AA2197" s="9" t="s">
        <v>22</v>
      </c>
    </row>
    <row r="2198" spans="2:27" ht="18" hidden="1" x14ac:dyDescent="0.25">
      <c r="B2198" s="10"/>
      <c r="C2198" s="11"/>
      <c r="D2198" s="11"/>
      <c r="E2198" s="11"/>
      <c r="F2198" s="11"/>
      <c r="G2198" s="11"/>
      <c r="H2198" s="11"/>
      <c r="I2198" s="11"/>
      <c r="J2198" s="11"/>
      <c r="K2198" s="11"/>
      <c r="L2198" s="11"/>
      <c r="M2198" s="11"/>
      <c r="N2198" s="11"/>
      <c r="O2198" s="12"/>
      <c r="P2198" s="629">
        <f>+H2195</f>
        <v>12.08</v>
      </c>
      <c r="Q2198" s="17"/>
      <c r="R2198" s="412" t="s">
        <v>356</v>
      </c>
      <c r="S2198" s="625"/>
      <c r="T2198" s="14"/>
      <c r="U2198" s="14"/>
      <c r="V2198" s="14"/>
      <c r="W2198" s="14" t="str">
        <f>IF(COUNT(T2198:V2198)=1,"m",IF(COUNT(T2198:V2198)=2,"m2",IF(COUNT(T2198:V2198)=3,"m3","")))</f>
        <v/>
      </c>
      <c r="X2198" s="14" t="str">
        <f>IF(S2198="","",1)</f>
        <v/>
      </c>
      <c r="Y2198" s="14" t="str">
        <f>IFERROR(IF(COUNT(T2198:V2198)=1,PRODUCT(T2198:V2198)*X2198,""),"")</f>
        <v/>
      </c>
      <c r="Z2198" s="14" t="str">
        <f>IFERROR(IF(COUNT(T2198:V2198)=2,PRODUCT(T2198:V2198)*X2198,""),"")</f>
        <v/>
      </c>
      <c r="AA2198" s="15" t="str">
        <f>IFERROR(IF(COUNT(T2198:V2198)=3,PRODUCT(T2198:V2198)*X2198,""),"")</f>
        <v/>
      </c>
    </row>
    <row r="2199" spans="2:27" ht="18" hidden="1" x14ac:dyDescent="0.25">
      <c r="B2199" s="16"/>
      <c r="C2199" s="17"/>
      <c r="D2199" s="17"/>
      <c r="E2199" s="17"/>
      <c r="F2199" s="18"/>
      <c r="G2199" s="18"/>
      <c r="H2199" s="18"/>
      <c r="I2199" s="18"/>
      <c r="J2199" s="18"/>
      <c r="K2199" s="18"/>
      <c r="L2199" s="17"/>
      <c r="M2199" s="17"/>
      <c r="N2199" s="17"/>
      <c r="O2199" s="19"/>
      <c r="P2199" s="629">
        <f>+H2195</f>
        <v>12.08</v>
      </c>
      <c r="Q2199" s="17"/>
      <c r="R2199" s="412"/>
      <c r="S2199" s="625"/>
      <c r="T2199" s="20"/>
      <c r="U2199" s="20"/>
      <c r="V2199" s="430"/>
      <c r="W2199" s="14" t="str">
        <f t="shared" ref="W2199:W2201" si="714">IF(COUNT(T2199:V2199)=1,"m",IF(COUNT(T2199:V2199)=2,"m2",IF(COUNT(T2199:V2199)=3,"m3","")))</f>
        <v/>
      </c>
      <c r="X2199" s="14" t="str">
        <f t="shared" ref="X2199:X2201" si="715">IF(S2199="","",1)</f>
        <v/>
      </c>
      <c r="Y2199" s="14" t="str">
        <f t="shared" ref="Y2199:Y2201" si="716">IFERROR(IF(COUNT(T2199:V2199)=1,PRODUCT(T2199:V2199)*X2199,""),"")</f>
        <v/>
      </c>
      <c r="Z2199" s="14" t="str">
        <f t="shared" ref="Z2199:Z2201" si="717">IFERROR(IF(COUNT(T2199:V2199)=2,PRODUCT(T2199:V2199)*X2199,""),"")</f>
        <v/>
      </c>
      <c r="AA2199" s="15" t="str">
        <f t="shared" ref="AA2199:AA2220" si="718">IFERROR(IF(COUNT(T2199:V2199)=3,PRODUCT(T2199:V2199)*X2199,""),"")</f>
        <v/>
      </c>
    </row>
    <row r="2200" spans="2:27" ht="18" hidden="1" x14ac:dyDescent="0.25">
      <c r="B2200" s="16"/>
      <c r="C2200" s="17"/>
      <c r="D2200" s="17"/>
      <c r="E2200" s="17"/>
      <c r="G2200" s="18"/>
      <c r="H2200" s="18"/>
      <c r="I2200" s="18"/>
      <c r="J2200" s="18"/>
      <c r="K2200" s="18"/>
      <c r="L2200" s="17"/>
      <c r="M2200" s="17"/>
      <c r="N2200" s="17"/>
      <c r="O2200" s="19"/>
      <c r="P2200" s="629">
        <f>+H2195</f>
        <v>12.08</v>
      </c>
      <c r="Q2200" s="17"/>
      <c r="R2200" s="412"/>
      <c r="S2200" s="625"/>
      <c r="T2200" s="20"/>
      <c r="U2200" s="20"/>
      <c r="V2200" s="430"/>
      <c r="W2200" s="14" t="str">
        <f t="shared" si="714"/>
        <v/>
      </c>
      <c r="X2200" s="14" t="str">
        <f t="shared" si="715"/>
        <v/>
      </c>
      <c r="Y2200" s="14" t="str">
        <f t="shared" si="716"/>
        <v/>
      </c>
      <c r="Z2200" s="14" t="str">
        <f t="shared" si="717"/>
        <v/>
      </c>
      <c r="AA2200" s="15" t="str">
        <f t="shared" si="718"/>
        <v/>
      </c>
    </row>
    <row r="2201" spans="2:27" ht="18" hidden="1" x14ac:dyDescent="0.25">
      <c r="B2201" s="16"/>
      <c r="C2201" s="17"/>
      <c r="D2201" s="17"/>
      <c r="E2201" s="17"/>
      <c r="F2201" s="18"/>
      <c r="G2201" s="18"/>
      <c r="H2201" s="18"/>
      <c r="I2201" s="18"/>
      <c r="J2201" s="18"/>
      <c r="K2201" s="18"/>
      <c r="L2201" s="17"/>
      <c r="M2201" s="17"/>
      <c r="N2201" s="17"/>
      <c r="O2201" s="19"/>
      <c r="P2201" s="629">
        <f>+H2195</f>
        <v>12.08</v>
      </c>
      <c r="Q2201" s="17"/>
      <c r="R2201" s="412"/>
      <c r="S2201" s="626"/>
      <c r="T2201" s="20"/>
      <c r="U2201" s="20"/>
      <c r="V2201" s="430"/>
      <c r="W2201" s="14" t="str">
        <f t="shared" si="714"/>
        <v/>
      </c>
      <c r="X2201" s="14" t="str">
        <f t="shared" si="715"/>
        <v/>
      </c>
      <c r="Y2201" s="14" t="str">
        <f t="shared" si="716"/>
        <v/>
      </c>
      <c r="Z2201" s="14" t="str">
        <f t="shared" si="717"/>
        <v/>
      </c>
      <c r="AA2201" s="15" t="str">
        <f t="shared" si="718"/>
        <v/>
      </c>
    </row>
    <row r="2202" spans="2:27" ht="18" hidden="1" x14ac:dyDescent="0.25">
      <c r="B2202" s="16"/>
      <c r="D2202" s="17"/>
      <c r="E2202" s="17"/>
      <c r="F2202" s="18"/>
      <c r="G2202" s="18"/>
      <c r="H2202" s="18"/>
      <c r="J2202" s="18"/>
      <c r="K2202" s="18"/>
      <c r="L2202" s="17"/>
      <c r="M2202" s="17"/>
      <c r="N2202" s="17"/>
      <c r="O2202" s="19"/>
      <c r="P2202" s="629">
        <f>+H2195</f>
        <v>12.08</v>
      </c>
      <c r="Q2202" s="17"/>
      <c r="R2202" s="412"/>
      <c r="S2202" s="625"/>
      <c r="T2202" s="20"/>
      <c r="U2202" s="20"/>
      <c r="V2202" s="430"/>
      <c r="W2202" s="14"/>
      <c r="X2202" s="14"/>
      <c r="Y2202" s="14"/>
      <c r="Z2202" s="14"/>
      <c r="AA2202" s="15" t="str">
        <f t="shared" si="718"/>
        <v/>
      </c>
    </row>
    <row r="2203" spans="2:27" ht="18" hidden="1" x14ac:dyDescent="0.25">
      <c r="B2203" s="22"/>
      <c r="C2203" s="17"/>
      <c r="D2203" s="18"/>
      <c r="E2203" s="17"/>
      <c r="F2203" s="18"/>
      <c r="G2203" s="18"/>
      <c r="H2203" s="18"/>
      <c r="I2203" s="18"/>
      <c r="J2203" s="18"/>
      <c r="K2203" s="18"/>
      <c r="L2203" s="17"/>
      <c r="M2203" s="17"/>
      <c r="N2203" s="17"/>
      <c r="O2203" s="19"/>
      <c r="P2203" s="629">
        <f>+H2195</f>
        <v>12.08</v>
      </c>
      <c r="Q2203" s="17"/>
      <c r="R2203" s="412" t="s">
        <v>361</v>
      </c>
      <c r="S2203" s="625"/>
      <c r="T2203" s="20"/>
      <c r="U2203" s="20"/>
      <c r="V2203" s="430"/>
      <c r="W2203" s="14" t="str">
        <f t="shared" ref="W2203:W2204" si="719">IF(COUNT(T2203:V2203)=1,"m",IF(COUNT(T2203:V2203)=2,"m2",IF(COUNT(T2203:V2203)=3,"m3","")))</f>
        <v/>
      </c>
      <c r="X2203" s="14" t="str">
        <f t="shared" ref="X2203:X2209" si="720">IF(S2203="","",1)</f>
        <v/>
      </c>
      <c r="Y2203" s="14" t="str">
        <f t="shared" ref="Y2203:Y2209" si="721">IFERROR(IF(COUNT(T2203:V2203)=1,PRODUCT(T2203:V2203)*X2203,""),"")</f>
        <v/>
      </c>
      <c r="Z2203" s="14" t="str">
        <f t="shared" ref="Z2203:Z2209" si="722">IFERROR(IF(COUNT(T2203:V2203)=2,PRODUCT(T2203:V2203)*X2203,""),"")</f>
        <v/>
      </c>
      <c r="AA2203" s="15" t="str">
        <f t="shared" si="718"/>
        <v/>
      </c>
    </row>
    <row r="2204" spans="2:27" ht="18" hidden="1" x14ac:dyDescent="0.25">
      <c r="B2204" s="16"/>
      <c r="C2204" s="17"/>
      <c r="D2204" s="17"/>
      <c r="E2204" s="17"/>
      <c r="F2204" s="18"/>
      <c r="G2204" s="18"/>
      <c r="H2204" s="18"/>
      <c r="I2204" s="18"/>
      <c r="J2204" s="18"/>
      <c r="K2204" s="18"/>
      <c r="L2204" s="17"/>
      <c r="M2204" s="17"/>
      <c r="N2204" s="17"/>
      <c r="O2204" s="19"/>
      <c r="P2204" s="629">
        <f>+H2195</f>
        <v>12.08</v>
      </c>
      <c r="Q2204" s="17"/>
      <c r="R2204" s="412"/>
      <c r="S2204" s="641"/>
      <c r="T2204" s="20"/>
      <c r="U2204" s="20"/>
      <c r="V2204" s="20"/>
      <c r="W2204" s="14" t="str">
        <f t="shared" si="719"/>
        <v/>
      </c>
      <c r="X2204" s="14" t="str">
        <f t="shared" si="720"/>
        <v/>
      </c>
      <c r="Y2204" s="14" t="str">
        <f t="shared" si="721"/>
        <v/>
      </c>
      <c r="Z2204" s="14" t="str">
        <f t="shared" si="722"/>
        <v/>
      </c>
      <c r="AA2204" s="15" t="str">
        <f t="shared" si="718"/>
        <v/>
      </c>
    </row>
    <row r="2205" spans="2:27" ht="18" hidden="1" x14ac:dyDescent="0.25">
      <c r="B2205" s="16"/>
      <c r="C2205" s="17"/>
      <c r="D2205" s="17"/>
      <c r="E2205" s="17"/>
      <c r="F2205" s="17"/>
      <c r="G2205" s="17"/>
      <c r="H2205" s="17"/>
      <c r="I2205" s="17"/>
      <c r="J2205" s="17"/>
      <c r="K2205" s="17"/>
      <c r="L2205" s="17"/>
      <c r="M2205" s="17"/>
      <c r="N2205" s="17"/>
      <c r="O2205" s="19"/>
      <c r="P2205" s="629">
        <f>+H2195</f>
        <v>12.08</v>
      </c>
      <c r="Q2205" s="17"/>
      <c r="R2205" s="412"/>
      <c r="S2205" s="625"/>
      <c r="T2205" s="20"/>
      <c r="U2205" s="20"/>
      <c r="V2205" s="430"/>
      <c r="W2205" s="14"/>
      <c r="X2205" s="14" t="str">
        <f t="shared" si="720"/>
        <v/>
      </c>
      <c r="Y2205" s="14" t="str">
        <f t="shared" si="721"/>
        <v/>
      </c>
      <c r="Z2205" s="14" t="str">
        <f t="shared" si="722"/>
        <v/>
      </c>
      <c r="AA2205" s="15" t="str">
        <f t="shared" si="718"/>
        <v/>
      </c>
    </row>
    <row r="2206" spans="2:27" ht="18" hidden="1" x14ac:dyDescent="0.25">
      <c r="B2206" s="16"/>
      <c r="C2206" s="18"/>
      <c r="D2206" s="17"/>
      <c r="E2206" s="17"/>
      <c r="F2206" s="17"/>
      <c r="G2206" s="17"/>
      <c r="H2206" s="17"/>
      <c r="I2206" s="17"/>
      <c r="J2206" s="17"/>
      <c r="K2206" s="17"/>
      <c r="L2206" s="17"/>
      <c r="M2206" s="17"/>
      <c r="N2206" s="17"/>
      <c r="O2206" s="19"/>
      <c r="P2206" s="629">
        <f>+H2195</f>
        <v>12.08</v>
      </c>
      <c r="Q2206" s="17"/>
      <c r="R2206" s="412"/>
      <c r="S2206" s="625"/>
      <c r="T2206" s="20"/>
      <c r="U2206" s="20"/>
      <c r="V2206" s="430"/>
      <c r="W2206" s="14"/>
      <c r="X2206" s="14" t="str">
        <f t="shared" si="720"/>
        <v/>
      </c>
      <c r="Y2206" s="14" t="str">
        <f t="shared" si="721"/>
        <v/>
      </c>
      <c r="Z2206" s="14" t="str">
        <f t="shared" si="722"/>
        <v/>
      </c>
      <c r="AA2206" s="15" t="str">
        <f t="shared" si="718"/>
        <v/>
      </c>
    </row>
    <row r="2207" spans="2:27" ht="18" hidden="1" x14ac:dyDescent="0.25">
      <c r="B2207" s="16"/>
      <c r="C2207" s="17"/>
      <c r="D2207" s="17"/>
      <c r="E2207" s="17"/>
      <c r="F2207" s="17"/>
      <c r="G2207" s="17"/>
      <c r="H2207" s="17"/>
      <c r="I2207" s="17"/>
      <c r="J2207" s="17"/>
      <c r="K2207" s="17"/>
      <c r="L2207" s="17"/>
      <c r="M2207" s="17"/>
      <c r="N2207" s="17"/>
      <c r="O2207" s="19"/>
      <c r="P2207" s="629">
        <f>+H2195</f>
        <v>12.08</v>
      </c>
      <c r="Q2207" s="17"/>
      <c r="R2207" s="412"/>
      <c r="S2207" s="625"/>
      <c r="T2207" s="20"/>
      <c r="U2207" s="20"/>
      <c r="V2207" s="430"/>
      <c r="W2207" s="14"/>
      <c r="X2207" s="14" t="str">
        <f t="shared" si="720"/>
        <v/>
      </c>
      <c r="Y2207" s="14" t="str">
        <f t="shared" si="721"/>
        <v/>
      </c>
      <c r="Z2207" s="14" t="str">
        <f t="shared" si="722"/>
        <v/>
      </c>
      <c r="AA2207" s="15" t="str">
        <f t="shared" si="718"/>
        <v/>
      </c>
    </row>
    <row r="2208" spans="2:27" ht="18" hidden="1" x14ac:dyDescent="0.25">
      <c r="B2208" s="16"/>
      <c r="C2208" s="17"/>
      <c r="D2208" s="17"/>
      <c r="E2208" s="18"/>
      <c r="F2208" s="17"/>
      <c r="G2208" s="17"/>
      <c r="H2208" s="17"/>
      <c r="I2208" s="17"/>
      <c r="J2208" s="17"/>
      <c r="K2208" s="17"/>
      <c r="L2208" s="17"/>
      <c r="M2208" s="17"/>
      <c r="N2208" s="17"/>
      <c r="O2208" s="19"/>
      <c r="P2208" s="629">
        <f>+H2195</f>
        <v>12.08</v>
      </c>
      <c r="Q2208" s="17"/>
      <c r="R2208" s="412"/>
      <c r="S2208" s="625"/>
      <c r="T2208" s="20"/>
      <c r="U2208" s="20"/>
      <c r="V2208" s="430"/>
      <c r="W2208" s="14"/>
      <c r="X2208" s="14" t="str">
        <f t="shared" si="720"/>
        <v/>
      </c>
      <c r="Y2208" s="14" t="str">
        <f t="shared" si="721"/>
        <v/>
      </c>
      <c r="Z2208" s="14" t="str">
        <f t="shared" si="722"/>
        <v/>
      </c>
      <c r="AA2208" s="15" t="str">
        <f t="shared" si="718"/>
        <v/>
      </c>
    </row>
    <row r="2209" spans="2:27" ht="18" hidden="1" x14ac:dyDescent="0.25">
      <c r="B2209" s="16"/>
      <c r="C2209" s="18"/>
      <c r="D2209" s="18"/>
      <c r="E2209" s="18"/>
      <c r="F2209" s="18"/>
      <c r="G2209" s="18"/>
      <c r="H2209" s="18"/>
      <c r="I2209" s="18"/>
      <c r="J2209" s="18"/>
      <c r="K2209" s="18"/>
      <c r="L2209" s="18"/>
      <c r="M2209" s="18"/>
      <c r="N2209" s="18"/>
      <c r="O2209" s="19"/>
      <c r="P2209" s="629">
        <f>+H2195</f>
        <v>12.08</v>
      </c>
      <c r="Q2209" s="17"/>
      <c r="R2209" s="412"/>
      <c r="S2209" s="625"/>
      <c r="T2209" s="20"/>
      <c r="U2209" s="20"/>
      <c r="V2209" s="430"/>
      <c r="W2209" s="14" t="str">
        <f t="shared" ref="W2209" si="723">IF(COUNT(T2209:V2209)=1,"m",IF(COUNT(T2209:V2209)=2,"m2",IF(COUNT(T2209:V2209)=3,"m3","")))</f>
        <v/>
      </c>
      <c r="X2209" s="14" t="str">
        <f t="shared" si="720"/>
        <v/>
      </c>
      <c r="Y2209" s="14" t="str">
        <f t="shared" si="721"/>
        <v/>
      </c>
      <c r="Z2209" s="14" t="str">
        <f t="shared" si="722"/>
        <v/>
      </c>
      <c r="AA2209" s="15" t="str">
        <f t="shared" si="718"/>
        <v/>
      </c>
    </row>
    <row r="2210" spans="2:27" ht="18" hidden="1" x14ac:dyDescent="0.25">
      <c r="B2210" s="16"/>
      <c r="C2210" s="17"/>
      <c r="D2210" s="24"/>
      <c r="E2210" s="17"/>
      <c r="F2210" s="17"/>
      <c r="G2210" s="17"/>
      <c r="H2210" s="17"/>
      <c r="I2210" s="17"/>
      <c r="J2210" s="18"/>
      <c r="K2210" s="17"/>
      <c r="L2210" s="17"/>
      <c r="M2210" s="17"/>
      <c r="N2210" s="17"/>
      <c r="O2210" s="19"/>
      <c r="P2210" s="629">
        <f>+H2195</f>
        <v>12.08</v>
      </c>
      <c r="Q2210" s="17"/>
      <c r="R2210" s="412"/>
      <c r="S2210" s="625"/>
      <c r="T2210" s="20"/>
      <c r="U2210" s="20"/>
      <c r="V2210" s="430"/>
      <c r="W2210" s="14"/>
      <c r="X2210" s="14"/>
      <c r="Y2210" s="14"/>
      <c r="Z2210" s="14"/>
      <c r="AA2210" s="15" t="str">
        <f t="shared" si="718"/>
        <v/>
      </c>
    </row>
    <row r="2211" spans="2:27" ht="18" hidden="1" x14ac:dyDescent="0.25">
      <c r="B2211" s="16"/>
      <c r="C2211" s="18"/>
      <c r="D2211" s="17"/>
      <c r="E2211" s="17"/>
      <c r="F2211" s="17"/>
      <c r="G2211" s="17"/>
      <c r="H2211" s="18"/>
      <c r="I2211" s="18"/>
      <c r="J2211" s="17"/>
      <c r="K2211" s="18"/>
      <c r="L2211" s="17"/>
      <c r="M2211" s="17"/>
      <c r="N2211" s="17"/>
      <c r="O2211" s="19"/>
      <c r="P2211" s="629">
        <f>+H2195</f>
        <v>12.08</v>
      </c>
      <c r="Q2211" s="17"/>
      <c r="R2211" s="412" t="s">
        <v>362</v>
      </c>
      <c r="S2211" s="625"/>
      <c r="T2211" s="20"/>
      <c r="U2211" s="20"/>
      <c r="V2211" s="430"/>
      <c r="W2211" s="14" t="str">
        <f t="shared" ref="W2211:W2220" si="724">IF(COUNT(T2211:V2211)=1,"m",IF(COUNT(T2211:V2211)=2,"m2",IF(COUNT(T2211:V2211)=3,"m3","")))</f>
        <v/>
      </c>
      <c r="X2211" s="14" t="str">
        <f t="shared" ref="X2211:X2220" si="725">IF(S2211="","",1)</f>
        <v/>
      </c>
      <c r="Y2211" s="14" t="str">
        <f t="shared" ref="Y2211:Y2220" si="726">IFERROR(IF(COUNT(T2211:V2211)=1,PRODUCT(T2211:V2211)*X2211,""),"")</f>
        <v/>
      </c>
      <c r="Z2211" s="14" t="str">
        <f t="shared" ref="Z2211:Z2220" si="727">IFERROR(IF(COUNT(T2211:V2211)=2,PRODUCT(T2211:V2211)*X2211,""),"")</f>
        <v/>
      </c>
      <c r="AA2211" s="15" t="str">
        <f t="shared" si="718"/>
        <v/>
      </c>
    </row>
    <row r="2212" spans="2:27" ht="18" hidden="1" x14ac:dyDescent="0.25">
      <c r="B2212" s="16"/>
      <c r="C2212" s="17"/>
      <c r="D2212" s="17"/>
      <c r="E2212" s="17"/>
      <c r="F2212" s="17"/>
      <c r="G2212" s="17"/>
      <c r="H2212" s="17"/>
      <c r="I2212" s="17"/>
      <c r="J2212" s="17"/>
      <c r="K2212" s="17"/>
      <c r="L2212" s="17"/>
      <c r="M2212" s="17"/>
      <c r="N2212" s="17"/>
      <c r="O2212" s="19"/>
      <c r="P2212" s="629">
        <f>+H2195</f>
        <v>12.08</v>
      </c>
      <c r="Q2212" s="17"/>
      <c r="R2212" s="412"/>
      <c r="S2212" s="626"/>
      <c r="T2212" s="20"/>
      <c r="U2212" s="20"/>
      <c r="V2212" s="430"/>
      <c r="W2212" s="14" t="str">
        <f t="shared" si="724"/>
        <v/>
      </c>
      <c r="X2212" s="14" t="str">
        <f t="shared" si="725"/>
        <v/>
      </c>
      <c r="Y2212" s="14" t="str">
        <f t="shared" si="726"/>
        <v/>
      </c>
      <c r="Z2212" s="14" t="str">
        <f t="shared" si="727"/>
        <v/>
      </c>
      <c r="AA2212" s="15" t="str">
        <f t="shared" si="718"/>
        <v/>
      </c>
    </row>
    <row r="2213" spans="2:27" ht="18" hidden="1" x14ac:dyDescent="0.25">
      <c r="B2213" s="16"/>
      <c r="C2213" s="17"/>
      <c r="D2213" s="17"/>
      <c r="E2213" s="17"/>
      <c r="F2213" s="17"/>
      <c r="G2213" s="17"/>
      <c r="H2213" s="17"/>
      <c r="I2213" s="17"/>
      <c r="J2213" s="17"/>
      <c r="K2213" s="17"/>
      <c r="L2213" s="17"/>
      <c r="M2213" s="17"/>
      <c r="N2213" s="17"/>
      <c r="O2213" s="19"/>
      <c r="P2213" s="629">
        <f>+H2195</f>
        <v>12.08</v>
      </c>
      <c r="Q2213" s="17"/>
      <c r="R2213" s="412"/>
      <c r="S2213" s="626"/>
      <c r="T2213" s="20"/>
      <c r="U2213" s="20"/>
      <c r="V2213" s="430"/>
      <c r="W2213" s="14" t="str">
        <f t="shared" si="724"/>
        <v/>
      </c>
      <c r="X2213" s="14" t="str">
        <f t="shared" si="725"/>
        <v/>
      </c>
      <c r="Y2213" s="14" t="str">
        <f t="shared" si="726"/>
        <v/>
      </c>
      <c r="Z2213" s="14" t="str">
        <f t="shared" si="727"/>
        <v/>
      </c>
      <c r="AA2213" s="15" t="str">
        <f t="shared" si="718"/>
        <v/>
      </c>
    </row>
    <row r="2214" spans="2:27" ht="18" hidden="1" x14ac:dyDescent="0.25">
      <c r="B2214" s="16"/>
      <c r="D2214" s="17"/>
      <c r="E2214" s="17"/>
      <c r="F2214" s="17"/>
      <c r="G2214" s="17"/>
      <c r="H2214" s="17"/>
      <c r="I2214" s="17"/>
      <c r="J2214" s="17"/>
      <c r="K2214" s="17"/>
      <c r="L2214" s="17"/>
      <c r="M2214" s="17"/>
      <c r="N2214" s="17"/>
      <c r="O2214" s="19"/>
      <c r="P2214" s="629">
        <f>+H2195</f>
        <v>12.08</v>
      </c>
      <c r="Q2214" s="17"/>
      <c r="R2214" s="412"/>
      <c r="S2214" s="626"/>
      <c r="T2214" s="20"/>
      <c r="U2214" s="20"/>
      <c r="V2214" s="20"/>
      <c r="W2214" s="14" t="str">
        <f t="shared" si="724"/>
        <v/>
      </c>
      <c r="X2214" s="14" t="str">
        <f t="shared" si="725"/>
        <v/>
      </c>
      <c r="Y2214" s="14" t="str">
        <f t="shared" si="726"/>
        <v/>
      </c>
      <c r="Z2214" s="14" t="str">
        <f t="shared" si="727"/>
        <v/>
      </c>
      <c r="AA2214" s="15" t="str">
        <f t="shared" si="718"/>
        <v/>
      </c>
    </row>
    <row r="2215" spans="2:27" ht="18" hidden="1" x14ac:dyDescent="0.25">
      <c r="B2215" s="16"/>
      <c r="C2215" s="17"/>
      <c r="D2215" s="17"/>
      <c r="E2215" s="17"/>
      <c r="F2215" s="17"/>
      <c r="G2215" s="17"/>
      <c r="H2215" s="17"/>
      <c r="I2215" s="17"/>
      <c r="J2215" s="17"/>
      <c r="K2215" s="17"/>
      <c r="L2215" s="17"/>
      <c r="M2215" s="17"/>
      <c r="N2215" s="17"/>
      <c r="O2215" s="19"/>
      <c r="P2215" s="629">
        <f>+H2195</f>
        <v>12.08</v>
      </c>
      <c r="Q2215" s="17"/>
      <c r="R2215" s="412"/>
      <c r="S2215" s="626"/>
      <c r="T2215" s="20"/>
      <c r="U2215" s="20"/>
      <c r="V2215" s="430"/>
      <c r="W2215" s="14" t="str">
        <f t="shared" si="724"/>
        <v/>
      </c>
      <c r="X2215" s="14" t="str">
        <f t="shared" si="725"/>
        <v/>
      </c>
      <c r="Y2215" s="14" t="str">
        <f t="shared" si="726"/>
        <v/>
      </c>
      <c r="Z2215" s="14" t="str">
        <f t="shared" si="727"/>
        <v/>
      </c>
      <c r="AA2215" s="15" t="str">
        <f t="shared" si="718"/>
        <v/>
      </c>
    </row>
    <row r="2216" spans="2:27" ht="18" hidden="1" x14ac:dyDescent="0.25">
      <c r="B2216" s="16"/>
      <c r="C2216" s="17"/>
      <c r="D2216" s="17"/>
      <c r="E2216" s="17"/>
      <c r="F2216" s="17"/>
      <c r="G2216" s="17"/>
      <c r="H2216" s="17"/>
      <c r="I2216" s="17"/>
      <c r="J2216" s="17"/>
      <c r="K2216" s="17"/>
      <c r="L2216" s="17"/>
      <c r="M2216" s="17"/>
      <c r="N2216" s="17"/>
      <c r="O2216" s="19"/>
      <c r="P2216" s="629">
        <f>+H2195</f>
        <v>12.08</v>
      </c>
      <c r="Q2216" s="17"/>
      <c r="R2216" s="412"/>
      <c r="S2216" s="626"/>
      <c r="T2216" s="20"/>
      <c r="U2216" s="20"/>
      <c r="V2216" s="430"/>
      <c r="W2216" s="14" t="str">
        <f t="shared" si="724"/>
        <v/>
      </c>
      <c r="X2216" s="14" t="str">
        <f t="shared" si="725"/>
        <v/>
      </c>
      <c r="Y2216" s="14" t="str">
        <f t="shared" si="726"/>
        <v/>
      </c>
      <c r="Z2216" s="14" t="str">
        <f t="shared" si="727"/>
        <v/>
      </c>
      <c r="AA2216" s="15" t="str">
        <f t="shared" si="718"/>
        <v/>
      </c>
    </row>
    <row r="2217" spans="2:27" ht="18" hidden="1" x14ac:dyDescent="0.25">
      <c r="B2217" s="16"/>
      <c r="C2217" s="17"/>
      <c r="D2217" s="17"/>
      <c r="E2217" s="17"/>
      <c r="F2217" s="17"/>
      <c r="G2217" s="17"/>
      <c r="H2217" s="17"/>
      <c r="I2217" s="17"/>
      <c r="J2217" s="17"/>
      <c r="K2217" s="17"/>
      <c r="L2217" s="17"/>
      <c r="M2217" s="17"/>
      <c r="N2217" s="17"/>
      <c r="O2217" s="19"/>
      <c r="P2217" s="629">
        <f>+H2195</f>
        <v>12.08</v>
      </c>
      <c r="Q2217" s="17"/>
      <c r="R2217" s="21"/>
      <c r="S2217" s="626"/>
      <c r="T2217" s="20"/>
      <c r="U2217" s="20"/>
      <c r="V2217" s="430"/>
      <c r="W2217" s="14" t="str">
        <f t="shared" si="724"/>
        <v/>
      </c>
      <c r="X2217" s="14" t="str">
        <f t="shared" si="725"/>
        <v/>
      </c>
      <c r="Y2217" s="14" t="str">
        <f t="shared" si="726"/>
        <v/>
      </c>
      <c r="Z2217" s="14" t="str">
        <f t="shared" si="727"/>
        <v/>
      </c>
      <c r="AA2217" s="15" t="str">
        <f t="shared" si="718"/>
        <v/>
      </c>
    </row>
    <row r="2218" spans="2:27" ht="18" hidden="1" x14ac:dyDescent="0.25">
      <c r="B2218" s="16"/>
      <c r="C2218" s="17"/>
      <c r="D2218" s="17"/>
      <c r="E2218" s="17"/>
      <c r="F2218" s="17"/>
      <c r="G2218" s="17"/>
      <c r="H2218" s="17"/>
      <c r="I2218" s="17"/>
      <c r="J2218" s="17"/>
      <c r="K2218" s="17"/>
      <c r="L2218" s="17"/>
      <c r="M2218" s="17"/>
      <c r="N2218" s="17"/>
      <c r="O2218" s="19"/>
      <c r="P2218" s="629">
        <f>+H2195</f>
        <v>12.08</v>
      </c>
      <c r="Q2218" s="17"/>
      <c r="R2218" s="26"/>
      <c r="S2218" s="626"/>
      <c r="T2218" s="20"/>
      <c r="U2218" s="20"/>
      <c r="V2218" s="430"/>
      <c r="W2218" s="14" t="str">
        <f t="shared" si="724"/>
        <v/>
      </c>
      <c r="X2218" s="14" t="str">
        <f t="shared" si="725"/>
        <v/>
      </c>
      <c r="Y2218" s="14" t="str">
        <f t="shared" si="726"/>
        <v/>
      </c>
      <c r="Z2218" s="14" t="str">
        <f t="shared" si="727"/>
        <v/>
      </c>
      <c r="AA2218" s="15" t="str">
        <f t="shared" si="718"/>
        <v/>
      </c>
    </row>
    <row r="2219" spans="2:27" ht="18" hidden="1" x14ac:dyDescent="0.25">
      <c r="B2219" s="16"/>
      <c r="C2219" s="17"/>
      <c r="D2219" s="17"/>
      <c r="E2219" s="17"/>
      <c r="F2219" s="17"/>
      <c r="G2219" s="17"/>
      <c r="H2219" s="17"/>
      <c r="I2219" s="17"/>
      <c r="J2219" s="17"/>
      <c r="K2219" s="17"/>
      <c r="L2219" s="17"/>
      <c r="M2219" s="17"/>
      <c r="N2219" s="17"/>
      <c r="O2219" s="19"/>
      <c r="P2219" s="629">
        <f>+H2195</f>
        <v>12.08</v>
      </c>
      <c r="Q2219" s="17"/>
      <c r="R2219" s="26"/>
      <c r="S2219" s="626"/>
      <c r="T2219" s="20"/>
      <c r="U2219" s="20"/>
      <c r="V2219" s="430"/>
      <c r="W2219" s="14" t="str">
        <f t="shared" si="724"/>
        <v/>
      </c>
      <c r="X2219" s="14" t="str">
        <f t="shared" si="725"/>
        <v/>
      </c>
      <c r="Y2219" s="14" t="str">
        <f t="shared" si="726"/>
        <v/>
      </c>
      <c r="Z2219" s="14" t="str">
        <f t="shared" si="727"/>
        <v/>
      </c>
      <c r="AA2219" s="15" t="str">
        <f t="shared" si="718"/>
        <v/>
      </c>
    </row>
    <row r="2220" spans="2:27" ht="18.75" hidden="1" thickBot="1" x14ac:dyDescent="0.3">
      <c r="B2220" s="27"/>
      <c r="C2220" s="28"/>
      <c r="D2220" s="29"/>
      <c r="E2220" s="28"/>
      <c r="F2220" s="29"/>
      <c r="G2220" s="29"/>
      <c r="H2220" s="29"/>
      <c r="I2220" s="29"/>
      <c r="J2220" s="29"/>
      <c r="K2220" s="29"/>
      <c r="L2220" s="29"/>
      <c r="M2220" s="29"/>
      <c r="N2220" s="29"/>
      <c r="O2220" s="30"/>
      <c r="P2220" s="629">
        <f>+H2195</f>
        <v>12.08</v>
      </c>
      <c r="Q2220" s="17"/>
      <c r="R2220" s="630"/>
      <c r="S2220" s="636"/>
      <c r="T2220" s="33"/>
      <c r="U2220" s="33"/>
      <c r="V2220" s="631"/>
      <c r="W2220" s="34" t="str">
        <f t="shared" si="724"/>
        <v/>
      </c>
      <c r="X2220" s="34" t="str">
        <f t="shared" si="725"/>
        <v/>
      </c>
      <c r="Y2220" s="14" t="str">
        <f t="shared" si="726"/>
        <v/>
      </c>
      <c r="Z2220" s="14" t="str">
        <f t="shared" si="727"/>
        <v/>
      </c>
      <c r="AA2220" s="15" t="str">
        <f t="shared" si="718"/>
        <v/>
      </c>
    </row>
    <row r="2221" spans="2:27" ht="18.75" hidden="1" thickBot="1" x14ac:dyDescent="0.3">
      <c r="B2221" s="786"/>
      <c r="C2221" s="787"/>
      <c r="D2221" s="787"/>
      <c r="E2221" s="787"/>
      <c r="F2221" s="787"/>
      <c r="G2221" s="787"/>
      <c r="H2221" s="787"/>
      <c r="I2221" s="787"/>
      <c r="J2221" s="787"/>
      <c r="K2221" s="787"/>
      <c r="L2221" s="787"/>
      <c r="M2221" s="787"/>
      <c r="N2221" s="787"/>
      <c r="O2221" s="787"/>
      <c r="P2221" s="428"/>
      <c r="Q2221" s="629">
        <f>+H2195</f>
        <v>12.08</v>
      </c>
      <c r="R2221" s="1024" t="s">
        <v>58</v>
      </c>
      <c r="S2221" s="1025"/>
      <c r="T2221" s="1027"/>
      <c r="U2221" s="1024" t="s">
        <v>53</v>
      </c>
      <c r="V2221" s="1027"/>
      <c r="W2221" s="1027"/>
      <c r="X2221" s="1026"/>
      <c r="Y2221" s="36"/>
      <c r="Z2221" s="37"/>
      <c r="AA2221" s="38">
        <f>IF(SUM(Y2198:AA2220)=0,SUM(X2198:X2220),SUM(Y2198:AA2220))</f>
        <v>0</v>
      </c>
    </row>
    <row r="2222" spans="2:27" ht="17.25" hidden="1" thickBot="1" x14ac:dyDescent="0.3">
      <c r="B2222" s="792" t="s">
        <v>59</v>
      </c>
      <c r="C2222" s="793"/>
      <c r="D2222" s="793"/>
      <c r="E2222" s="793"/>
      <c r="F2222" s="793"/>
      <c r="G2222" s="793"/>
      <c r="H2222" s="793"/>
      <c r="I2222" s="794"/>
      <c r="J2222" s="792" t="s">
        <v>60</v>
      </c>
      <c r="K2222" s="793"/>
      <c r="L2222" s="793"/>
      <c r="M2222" s="793"/>
      <c r="N2222" s="793"/>
      <c r="O2222" s="793"/>
      <c r="P2222" s="793"/>
      <c r="Q2222" s="793"/>
      <c r="R2222" s="1028"/>
      <c r="S2222" s="634"/>
      <c r="T2222" s="39"/>
      <c r="U2222" s="40"/>
      <c r="V2222" s="40"/>
      <c r="W2222" s="40"/>
      <c r="X2222" s="40"/>
      <c r="Y2222" s="40"/>
      <c r="Z2222" s="40"/>
      <c r="AA2222" s="41"/>
    </row>
    <row r="2223" spans="2:27" ht="21" hidden="1" thickBot="1" x14ac:dyDescent="0.3">
      <c r="B2223" s="795"/>
      <c r="C2223" s="787"/>
      <c r="D2223" s="787"/>
      <c r="E2223" s="787"/>
      <c r="F2223" s="787"/>
      <c r="G2223" s="787"/>
      <c r="H2223" s="787"/>
      <c r="I2223" s="796"/>
      <c r="J2223" s="795"/>
      <c r="K2223" s="787"/>
      <c r="L2223" s="787"/>
      <c r="M2223" s="787"/>
      <c r="N2223" s="787"/>
      <c r="O2223" s="787"/>
      <c r="P2223" s="787"/>
      <c r="Q2223" s="787"/>
      <c r="R2223" s="796"/>
      <c r="S2223" s="635"/>
      <c r="T2223" s="797" t="s">
        <v>61</v>
      </c>
      <c r="U2223" s="798"/>
      <c r="V2223" s="798"/>
      <c r="W2223" s="798"/>
      <c r="X2223" s="798"/>
      <c r="Y2223" s="798"/>
      <c r="Z2223" s="799"/>
      <c r="AA2223" s="42">
        <f>AA2221</f>
        <v>0</v>
      </c>
    </row>
    <row r="2224" spans="2:27" hidden="1" x14ac:dyDescent="0.25"/>
    <row r="2225" spans="2:27" ht="15.75" hidden="1" thickBot="1" x14ac:dyDescent="0.3"/>
    <row r="2226" spans="2:27" hidden="1" x14ac:dyDescent="0.25">
      <c r="B2226" s="800"/>
      <c r="C2226" s="793"/>
      <c r="D2226" s="793"/>
      <c r="E2226" s="793"/>
      <c r="F2226" s="793"/>
      <c r="G2226" s="803" t="s">
        <v>42</v>
      </c>
      <c r="H2226" s="793"/>
      <c r="I2226" s="793"/>
      <c r="J2226" s="793"/>
      <c r="K2226" s="793"/>
      <c r="L2226" s="793"/>
      <c r="M2226" s="793"/>
      <c r="N2226" s="793"/>
      <c r="O2226" s="793"/>
      <c r="P2226" s="793"/>
      <c r="Q2226" s="793"/>
      <c r="R2226" s="793"/>
      <c r="S2226" s="793"/>
      <c r="T2226" s="793"/>
      <c r="U2226" s="804" t="s">
        <v>1</v>
      </c>
      <c r="V2226" s="805"/>
      <c r="W2226" s="805"/>
      <c r="X2226" s="806"/>
      <c r="Y2226" s="807" t="s">
        <v>43</v>
      </c>
      <c r="Z2226" s="805"/>
      <c r="AA2226" s="808"/>
    </row>
    <row r="2227" spans="2:27" hidden="1" x14ac:dyDescent="0.25">
      <c r="B2227" s="801"/>
      <c r="C2227" s="802"/>
      <c r="D2227" s="802"/>
      <c r="E2227" s="802"/>
      <c r="F2227" s="802"/>
      <c r="G2227" s="801"/>
      <c r="H2227" s="802"/>
      <c r="I2227" s="802"/>
      <c r="J2227" s="802"/>
      <c r="K2227" s="802"/>
      <c r="L2227" s="802"/>
      <c r="M2227" s="802"/>
      <c r="N2227" s="802"/>
      <c r="O2227" s="802"/>
      <c r="P2227" s="802"/>
      <c r="Q2227" s="802"/>
      <c r="R2227" s="802"/>
      <c r="S2227" s="802"/>
      <c r="T2227" s="802"/>
      <c r="U2227" s="809" t="s">
        <v>3</v>
      </c>
      <c r="V2227" s="810"/>
      <c r="W2227" s="810"/>
      <c r="X2227" s="811"/>
      <c r="Y2227" s="812">
        <v>1</v>
      </c>
      <c r="Z2227" s="810"/>
      <c r="AA2227" s="813"/>
    </row>
    <row r="2228" spans="2:27" ht="15.75" hidden="1" thickBot="1" x14ac:dyDescent="0.3">
      <c r="B2228" s="795"/>
      <c r="C2228" s="787"/>
      <c r="D2228" s="787"/>
      <c r="E2228" s="787"/>
      <c r="F2228" s="787"/>
      <c r="G2228" s="795"/>
      <c r="H2228" s="787"/>
      <c r="I2228" s="787"/>
      <c r="J2228" s="787"/>
      <c r="K2228" s="787"/>
      <c r="L2228" s="787"/>
      <c r="M2228" s="787"/>
      <c r="N2228" s="787"/>
      <c r="O2228" s="787"/>
      <c r="P2228" s="787"/>
      <c r="Q2228" s="787"/>
      <c r="R2228" s="787"/>
      <c r="S2228" s="787"/>
      <c r="T2228" s="787"/>
      <c r="U2228" s="814" t="s">
        <v>4</v>
      </c>
      <c r="V2228" s="815"/>
      <c r="W2228" s="815"/>
      <c r="X2228" s="816"/>
      <c r="Y2228" s="817">
        <v>44236</v>
      </c>
      <c r="Z2228" s="818"/>
      <c r="AA2228" s="819"/>
    </row>
    <row r="2229" spans="2:27" hidden="1" x14ac:dyDescent="0.25">
      <c r="B2229" s="820" t="s">
        <v>44</v>
      </c>
      <c r="C2229" s="793"/>
      <c r="D2229" s="793"/>
      <c r="E2229" s="793"/>
      <c r="F2229" s="794"/>
      <c r="G2229"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229" s="822"/>
      <c r="I2229" s="822"/>
      <c r="J2229" s="822"/>
      <c r="K2229" s="822"/>
      <c r="L2229" s="822"/>
      <c r="M2229" s="822"/>
      <c r="N2229" s="822"/>
      <c r="O2229" s="822"/>
      <c r="P2229" s="822"/>
      <c r="Q2229" s="822"/>
      <c r="R2229" s="822"/>
      <c r="S2229" s="822"/>
      <c r="T2229" s="822"/>
      <c r="U2229" s="822"/>
      <c r="V2229" s="822"/>
      <c r="W2229" s="822"/>
      <c r="X2229" s="822"/>
      <c r="Y2229" s="822"/>
      <c r="Z2229" s="822"/>
      <c r="AA2229" s="823"/>
    </row>
    <row r="2230" spans="2:27" ht="15.75" hidden="1" thickBot="1" x14ac:dyDescent="0.3">
      <c r="B2230" s="795"/>
      <c r="C2230" s="787"/>
      <c r="D2230" s="787"/>
      <c r="E2230" s="787"/>
      <c r="F2230" s="796"/>
      <c r="G2230" s="824"/>
      <c r="H2230" s="825"/>
      <c r="I2230" s="825"/>
      <c r="J2230" s="825"/>
      <c r="K2230" s="825"/>
      <c r="L2230" s="825"/>
      <c r="M2230" s="825"/>
      <c r="N2230" s="825"/>
      <c r="O2230" s="825"/>
      <c r="P2230" s="825"/>
      <c r="Q2230" s="825"/>
      <c r="R2230" s="825"/>
      <c r="S2230" s="825"/>
      <c r="T2230" s="825"/>
      <c r="U2230" s="825"/>
      <c r="V2230" s="825"/>
      <c r="W2230" s="825"/>
      <c r="X2230" s="825"/>
      <c r="Y2230" s="825"/>
      <c r="Z2230" s="825"/>
      <c r="AA2230" s="826"/>
    </row>
    <row r="2231" spans="2:27" ht="18.75" hidden="1" thickBot="1" x14ac:dyDescent="0.3">
      <c r="B2231" s="827" t="s">
        <v>46</v>
      </c>
      <c r="C2231" s="798"/>
      <c r="D2231" s="798"/>
      <c r="E2231" s="798"/>
      <c r="F2231" s="798"/>
      <c r="G2231" s="798"/>
      <c r="H2231" s="822" t="s">
        <v>47</v>
      </c>
      <c r="I2231" s="793"/>
      <c r="J2231" s="828"/>
      <c r="K2231" s="798"/>
      <c r="L2231" s="798"/>
      <c r="M2231" s="798"/>
      <c r="N2231" s="798"/>
      <c r="O2231" s="798"/>
      <c r="P2231" s="622"/>
      <c r="Q2231" s="622"/>
      <c r="R2231" s="828" t="s">
        <v>48</v>
      </c>
      <c r="S2231" s="828"/>
      <c r="T2231" s="798"/>
      <c r="U2231" s="798"/>
      <c r="V2231" s="798"/>
      <c r="W2231" s="798"/>
      <c r="X2231" s="798"/>
      <c r="Y2231" s="798"/>
      <c r="Z2231" s="798"/>
      <c r="AA2231" s="799"/>
    </row>
    <row r="2232" spans="2:27" ht="44.25" hidden="1" customHeight="1" thickBot="1" x14ac:dyDescent="0.3">
      <c r="B2232" s="829">
        <v>12</v>
      </c>
      <c r="C2232" s="793"/>
      <c r="D2232" s="793"/>
      <c r="E2232" s="793"/>
      <c r="F2232" s="793"/>
      <c r="G2232" s="793"/>
      <c r="H2232" s="830">
        <f>I12.09</f>
        <v>12.09</v>
      </c>
      <c r="I2232" s="831"/>
      <c r="J2232" s="832" t="str">
        <f>VLOOKUP(B2232,'BALANCE GENERAL'!$B:$G,5,FALSE)</f>
        <v>SUMINISTRO E INSTALACION AIRES ACONDICIONADOS</v>
      </c>
      <c r="K2232" s="798"/>
      <c r="L2232" s="798"/>
      <c r="M2232" s="798"/>
      <c r="N2232" s="798"/>
      <c r="O2232" s="799"/>
      <c r="P2232" s="621"/>
      <c r="Q2232" s="621"/>
      <c r="R2232" s="833" t="str">
        <f>VLOOKUP(H2232,'BALANCE GENERAL'!$B:$G,5,FALSE)</f>
        <v>TENDIDO DE TUBERIA CONDUIT PVC De  Ø 3/4"</v>
      </c>
      <c r="S2232" s="1020"/>
      <c r="T2232" s="793"/>
      <c r="U2232" s="793"/>
      <c r="V2232" s="793"/>
      <c r="W2232" s="793"/>
      <c r="X2232" s="793"/>
      <c r="Y2232" s="793"/>
      <c r="Z2232" s="793"/>
      <c r="AA2232" s="794"/>
    </row>
    <row r="2233" spans="2:27" ht="18.75" hidden="1" thickBot="1" x14ac:dyDescent="0.3">
      <c r="B2233" s="821" t="s">
        <v>49</v>
      </c>
      <c r="C2233" s="834"/>
      <c r="D2233" s="834"/>
      <c r="E2233" s="834"/>
      <c r="F2233" s="834"/>
      <c r="G2233" s="834"/>
      <c r="H2233" s="835"/>
      <c r="I2233" s="835"/>
      <c r="J2233" s="834"/>
      <c r="K2233" s="834"/>
      <c r="L2233" s="834"/>
      <c r="M2233" s="834"/>
      <c r="N2233" s="834"/>
      <c r="O2233" s="834"/>
      <c r="P2233" s="623"/>
      <c r="Q2233" s="623"/>
      <c r="R2233" s="837" t="s">
        <v>50</v>
      </c>
      <c r="S2233" s="1030" t="s">
        <v>532</v>
      </c>
      <c r="T2233" s="839" t="s">
        <v>51</v>
      </c>
      <c r="U2233" s="840"/>
      <c r="V2233" s="841"/>
      <c r="W2233" s="842" t="s">
        <v>20</v>
      </c>
      <c r="X2233" s="844" t="s">
        <v>52</v>
      </c>
      <c r="Y2233" s="846" t="s">
        <v>53</v>
      </c>
      <c r="Z2233" s="847"/>
      <c r="AA2233" s="848"/>
    </row>
    <row r="2234" spans="2:27" ht="26.25" hidden="1" thickBot="1" x14ac:dyDescent="0.3">
      <c r="B2234" s="836"/>
      <c r="C2234" s="835"/>
      <c r="D2234" s="835"/>
      <c r="E2234" s="835"/>
      <c r="F2234" s="835"/>
      <c r="G2234" s="835"/>
      <c r="H2234" s="835"/>
      <c r="I2234" s="835"/>
      <c r="J2234" s="835"/>
      <c r="K2234" s="835"/>
      <c r="L2234" s="835"/>
      <c r="M2234" s="835"/>
      <c r="N2234" s="835"/>
      <c r="O2234" s="835"/>
      <c r="P2234" s="623"/>
      <c r="Q2234" s="623"/>
      <c r="R2234" s="838"/>
      <c r="S2234" s="1031"/>
      <c r="T2234" s="4" t="s">
        <v>54</v>
      </c>
      <c r="U2234" s="5" t="s">
        <v>55</v>
      </c>
      <c r="V2234" s="6" t="s">
        <v>56</v>
      </c>
      <c r="W2234" s="843"/>
      <c r="X2234" s="845"/>
      <c r="Y2234" s="7" t="s">
        <v>57</v>
      </c>
      <c r="Z2234" s="8" t="s">
        <v>21</v>
      </c>
      <c r="AA2234" s="9" t="s">
        <v>22</v>
      </c>
    </row>
    <row r="2235" spans="2:27" ht="18" hidden="1" x14ac:dyDescent="0.25">
      <c r="B2235" s="10"/>
      <c r="C2235" s="11"/>
      <c r="D2235" s="11"/>
      <c r="E2235" s="11"/>
      <c r="F2235" s="11"/>
      <c r="G2235" s="11"/>
      <c r="H2235" s="11"/>
      <c r="I2235" s="11"/>
      <c r="J2235" s="11"/>
      <c r="K2235" s="11"/>
      <c r="L2235" s="11"/>
      <c r="M2235" s="11"/>
      <c r="N2235" s="11"/>
      <c r="O2235" s="12"/>
      <c r="P2235" s="629">
        <f>+H2232</f>
        <v>12.09</v>
      </c>
      <c r="Q2235" s="17"/>
      <c r="R2235" s="412" t="s">
        <v>356</v>
      </c>
      <c r="S2235" s="625"/>
      <c r="T2235" s="14"/>
      <c r="U2235" s="14"/>
      <c r="V2235" s="14"/>
      <c r="W2235" s="14" t="str">
        <f>IF(COUNT(T2235:V2235)=1,"m",IF(COUNT(T2235:V2235)=2,"m2",IF(COUNT(T2235:V2235)=3,"m3","")))</f>
        <v/>
      </c>
      <c r="X2235" s="14" t="str">
        <f>IF(S2235="","",1)</f>
        <v/>
      </c>
      <c r="Y2235" s="14" t="str">
        <f>IFERROR(IF(COUNT(T2235:V2235)=1,PRODUCT(T2235:V2235)*X2235,""),"")</f>
        <v/>
      </c>
      <c r="Z2235" s="14" t="str">
        <f>IFERROR(IF(COUNT(T2235:V2235)=2,PRODUCT(T2235:V2235)*X2235,""),"")</f>
        <v/>
      </c>
      <c r="AA2235" s="15" t="str">
        <f>IFERROR(IF(COUNT(T2235:V2235)=3,PRODUCT(T2235:V2235)*X2235,""),"")</f>
        <v/>
      </c>
    </row>
    <row r="2236" spans="2:27" ht="18" hidden="1" x14ac:dyDescent="0.25">
      <c r="B2236" s="16"/>
      <c r="C2236" s="17"/>
      <c r="D2236" s="17"/>
      <c r="E2236" s="17"/>
      <c r="F2236" s="18"/>
      <c r="G2236" s="18"/>
      <c r="H2236" s="18"/>
      <c r="I2236" s="18"/>
      <c r="J2236" s="18"/>
      <c r="K2236" s="18"/>
      <c r="L2236" s="17"/>
      <c r="M2236" s="17"/>
      <c r="N2236" s="17"/>
      <c r="O2236" s="19"/>
      <c r="P2236" s="629">
        <f>+H2232</f>
        <v>12.09</v>
      </c>
      <c r="Q2236" s="17"/>
      <c r="R2236" s="412"/>
      <c r="S2236" s="625"/>
      <c r="T2236" s="20"/>
      <c r="U2236" s="20"/>
      <c r="V2236" s="430"/>
      <c r="W2236" s="14" t="str">
        <f t="shared" ref="W2236:W2238" si="728">IF(COUNT(T2236:V2236)=1,"m",IF(COUNT(T2236:V2236)=2,"m2",IF(COUNT(T2236:V2236)=3,"m3","")))</f>
        <v/>
      </c>
      <c r="X2236" s="14" t="str">
        <f t="shared" ref="X2236:X2238" si="729">IF(S2236="","",1)</f>
        <v/>
      </c>
      <c r="Y2236" s="14" t="str">
        <f t="shared" ref="Y2236:Y2238" si="730">IFERROR(IF(COUNT(T2236:V2236)=1,PRODUCT(T2236:V2236)*X2236,""),"")</f>
        <v/>
      </c>
      <c r="Z2236" s="14" t="str">
        <f t="shared" ref="Z2236:Z2238" si="731">IFERROR(IF(COUNT(T2236:V2236)=2,PRODUCT(T2236:V2236)*X2236,""),"")</f>
        <v/>
      </c>
      <c r="AA2236" s="15" t="str">
        <f t="shared" ref="AA2236:AA2257" si="732">IFERROR(IF(COUNT(T2236:V2236)=3,PRODUCT(T2236:V2236)*X2236,""),"")</f>
        <v/>
      </c>
    </row>
    <row r="2237" spans="2:27" ht="18" hidden="1" x14ac:dyDescent="0.25">
      <c r="B2237" s="16"/>
      <c r="C2237" s="17"/>
      <c r="D2237" s="17"/>
      <c r="E2237" s="17"/>
      <c r="G2237" s="18"/>
      <c r="H2237" s="18"/>
      <c r="I2237" s="18"/>
      <c r="J2237" s="18"/>
      <c r="K2237" s="18"/>
      <c r="L2237" s="17"/>
      <c r="M2237" s="17"/>
      <c r="N2237" s="17"/>
      <c r="O2237" s="19"/>
      <c r="P2237" s="629">
        <f>+H2232</f>
        <v>12.09</v>
      </c>
      <c r="Q2237" s="17"/>
      <c r="R2237" s="412"/>
      <c r="S2237" s="625"/>
      <c r="T2237" s="20"/>
      <c r="U2237" s="20"/>
      <c r="V2237" s="430"/>
      <c r="W2237" s="14" t="str">
        <f t="shared" si="728"/>
        <v/>
      </c>
      <c r="X2237" s="14" t="str">
        <f t="shared" si="729"/>
        <v/>
      </c>
      <c r="Y2237" s="14" t="str">
        <f t="shared" si="730"/>
        <v/>
      </c>
      <c r="Z2237" s="14" t="str">
        <f t="shared" si="731"/>
        <v/>
      </c>
      <c r="AA2237" s="15" t="str">
        <f t="shared" si="732"/>
        <v/>
      </c>
    </row>
    <row r="2238" spans="2:27" ht="18" hidden="1" x14ac:dyDescent="0.25">
      <c r="B2238" s="16"/>
      <c r="C2238" s="17"/>
      <c r="D2238" s="17"/>
      <c r="E2238" s="17"/>
      <c r="F2238" s="18"/>
      <c r="G2238" s="18"/>
      <c r="H2238" s="18"/>
      <c r="I2238" s="18"/>
      <c r="J2238" s="18"/>
      <c r="K2238" s="18"/>
      <c r="L2238" s="17"/>
      <c r="M2238" s="17"/>
      <c r="N2238" s="17"/>
      <c r="O2238" s="19"/>
      <c r="P2238" s="629">
        <f>+H2232</f>
        <v>12.09</v>
      </c>
      <c r="Q2238" s="17"/>
      <c r="R2238" s="412"/>
      <c r="S2238" s="626"/>
      <c r="T2238" s="20"/>
      <c r="U2238" s="20"/>
      <c r="V2238" s="430"/>
      <c r="W2238" s="14" t="str">
        <f t="shared" si="728"/>
        <v/>
      </c>
      <c r="X2238" s="14" t="str">
        <f t="shared" si="729"/>
        <v/>
      </c>
      <c r="Y2238" s="14" t="str">
        <f t="shared" si="730"/>
        <v/>
      </c>
      <c r="Z2238" s="14" t="str">
        <f t="shared" si="731"/>
        <v/>
      </c>
      <c r="AA2238" s="15" t="str">
        <f t="shared" si="732"/>
        <v/>
      </c>
    </row>
    <row r="2239" spans="2:27" ht="18" hidden="1" x14ac:dyDescent="0.25">
      <c r="B2239" s="16"/>
      <c r="D2239" s="17"/>
      <c r="E2239" s="17"/>
      <c r="F2239" s="18"/>
      <c r="G2239" s="18"/>
      <c r="H2239" s="18"/>
      <c r="J2239" s="18"/>
      <c r="K2239" s="18"/>
      <c r="L2239" s="17"/>
      <c r="M2239" s="17"/>
      <c r="N2239" s="17"/>
      <c r="O2239" s="19"/>
      <c r="P2239" s="629">
        <f>+H2232</f>
        <v>12.09</v>
      </c>
      <c r="Q2239" s="17"/>
      <c r="R2239" s="412"/>
      <c r="S2239" s="625"/>
      <c r="T2239" s="20"/>
      <c r="U2239" s="20"/>
      <c r="V2239" s="430"/>
      <c r="W2239" s="14"/>
      <c r="X2239" s="14"/>
      <c r="Y2239" s="14"/>
      <c r="Z2239" s="14"/>
      <c r="AA2239" s="15" t="str">
        <f t="shared" si="732"/>
        <v/>
      </c>
    </row>
    <row r="2240" spans="2:27" ht="18" hidden="1" x14ac:dyDescent="0.25">
      <c r="B2240" s="22"/>
      <c r="C2240" s="17"/>
      <c r="D2240" s="18"/>
      <c r="E2240" s="17"/>
      <c r="F2240" s="18"/>
      <c r="G2240" s="18"/>
      <c r="H2240" s="18"/>
      <c r="I2240" s="18"/>
      <c r="J2240" s="18"/>
      <c r="K2240" s="18"/>
      <c r="L2240" s="17"/>
      <c r="M2240" s="17"/>
      <c r="N2240" s="17"/>
      <c r="O2240" s="19"/>
      <c r="P2240" s="629">
        <f>+H2232</f>
        <v>12.09</v>
      </c>
      <c r="Q2240" s="17"/>
      <c r="R2240" s="412" t="s">
        <v>361</v>
      </c>
      <c r="S2240" s="625"/>
      <c r="T2240" s="20"/>
      <c r="U2240" s="20"/>
      <c r="V2240" s="430"/>
      <c r="W2240" s="14" t="str">
        <f t="shared" ref="W2240:W2241" si="733">IF(COUNT(T2240:V2240)=1,"m",IF(COUNT(T2240:V2240)=2,"m2",IF(COUNT(T2240:V2240)=3,"m3","")))</f>
        <v/>
      </c>
      <c r="X2240" s="14" t="str">
        <f t="shared" ref="X2240:X2246" si="734">IF(S2240="","",1)</f>
        <v/>
      </c>
      <c r="Y2240" s="14" t="str">
        <f t="shared" ref="Y2240:Y2246" si="735">IFERROR(IF(COUNT(T2240:V2240)=1,PRODUCT(T2240:V2240)*X2240,""),"")</f>
        <v/>
      </c>
      <c r="Z2240" s="14" t="str">
        <f t="shared" ref="Z2240:Z2246" si="736">IFERROR(IF(COUNT(T2240:V2240)=2,PRODUCT(T2240:V2240)*X2240,""),"")</f>
        <v/>
      </c>
      <c r="AA2240" s="15" t="str">
        <f t="shared" si="732"/>
        <v/>
      </c>
    </row>
    <row r="2241" spans="2:27" ht="18" hidden="1" x14ac:dyDescent="0.25">
      <c r="B2241" s="16"/>
      <c r="C2241" s="17"/>
      <c r="D2241" s="17"/>
      <c r="E2241" s="17"/>
      <c r="F2241" s="18"/>
      <c r="G2241" s="18"/>
      <c r="H2241" s="18"/>
      <c r="I2241" s="18"/>
      <c r="J2241" s="18"/>
      <c r="K2241" s="18"/>
      <c r="L2241" s="17"/>
      <c r="M2241" s="17"/>
      <c r="N2241" s="17"/>
      <c r="O2241" s="19"/>
      <c r="P2241" s="629">
        <f>+H2232</f>
        <v>12.09</v>
      </c>
      <c r="Q2241" s="17"/>
      <c r="R2241" s="412"/>
      <c r="S2241" s="641"/>
      <c r="T2241" s="20"/>
      <c r="U2241" s="20"/>
      <c r="V2241" s="20"/>
      <c r="W2241" s="14" t="str">
        <f t="shared" si="733"/>
        <v/>
      </c>
      <c r="X2241" s="14" t="str">
        <f t="shared" si="734"/>
        <v/>
      </c>
      <c r="Y2241" s="14" t="str">
        <f t="shared" si="735"/>
        <v/>
      </c>
      <c r="Z2241" s="14" t="str">
        <f t="shared" si="736"/>
        <v/>
      </c>
      <c r="AA2241" s="15" t="str">
        <f t="shared" si="732"/>
        <v/>
      </c>
    </row>
    <row r="2242" spans="2:27" ht="18" hidden="1" x14ac:dyDescent="0.25">
      <c r="B2242" s="16"/>
      <c r="C2242" s="17"/>
      <c r="D2242" s="17"/>
      <c r="E2242" s="17"/>
      <c r="F2242" s="17"/>
      <c r="G2242" s="17"/>
      <c r="H2242" s="17"/>
      <c r="I2242" s="17"/>
      <c r="J2242" s="17"/>
      <c r="K2242" s="17"/>
      <c r="L2242" s="17"/>
      <c r="M2242" s="17"/>
      <c r="N2242" s="17"/>
      <c r="O2242" s="19"/>
      <c r="P2242" s="629">
        <f>+H2232</f>
        <v>12.09</v>
      </c>
      <c r="Q2242" s="17"/>
      <c r="R2242" s="412"/>
      <c r="S2242" s="625"/>
      <c r="T2242" s="20"/>
      <c r="U2242" s="20"/>
      <c r="V2242" s="430"/>
      <c r="W2242" s="14"/>
      <c r="X2242" s="14" t="str">
        <f t="shared" si="734"/>
        <v/>
      </c>
      <c r="Y2242" s="14" t="str">
        <f t="shared" si="735"/>
        <v/>
      </c>
      <c r="Z2242" s="14" t="str">
        <f t="shared" si="736"/>
        <v/>
      </c>
      <c r="AA2242" s="15" t="str">
        <f t="shared" si="732"/>
        <v/>
      </c>
    </row>
    <row r="2243" spans="2:27" ht="18" hidden="1" x14ac:dyDescent="0.25">
      <c r="B2243" s="16"/>
      <c r="C2243" s="18"/>
      <c r="D2243" s="17"/>
      <c r="E2243" s="17"/>
      <c r="F2243" s="17"/>
      <c r="G2243" s="17"/>
      <c r="H2243" s="17"/>
      <c r="I2243" s="17"/>
      <c r="J2243" s="17"/>
      <c r="K2243" s="17"/>
      <c r="L2243" s="17"/>
      <c r="M2243" s="17"/>
      <c r="N2243" s="17"/>
      <c r="O2243" s="19"/>
      <c r="P2243" s="629">
        <f>+H2232</f>
        <v>12.09</v>
      </c>
      <c r="Q2243" s="17"/>
      <c r="R2243" s="412"/>
      <c r="S2243" s="625"/>
      <c r="T2243" s="20"/>
      <c r="U2243" s="20"/>
      <c r="V2243" s="430"/>
      <c r="W2243" s="14"/>
      <c r="X2243" s="14" t="str">
        <f t="shared" si="734"/>
        <v/>
      </c>
      <c r="Y2243" s="14" t="str">
        <f t="shared" si="735"/>
        <v/>
      </c>
      <c r="Z2243" s="14" t="str">
        <f t="shared" si="736"/>
        <v/>
      </c>
      <c r="AA2243" s="15" t="str">
        <f t="shared" si="732"/>
        <v/>
      </c>
    </row>
    <row r="2244" spans="2:27" ht="18" hidden="1" x14ac:dyDescent="0.25">
      <c r="B2244" s="16"/>
      <c r="C2244" s="17"/>
      <c r="D2244" s="17"/>
      <c r="E2244" s="17"/>
      <c r="F2244" s="17"/>
      <c r="G2244" s="17"/>
      <c r="H2244" s="17"/>
      <c r="I2244" s="17"/>
      <c r="J2244" s="17"/>
      <c r="K2244" s="17"/>
      <c r="L2244" s="17"/>
      <c r="M2244" s="17"/>
      <c r="N2244" s="17"/>
      <c r="O2244" s="19"/>
      <c r="P2244" s="629">
        <f>+H2232</f>
        <v>12.09</v>
      </c>
      <c r="Q2244" s="17"/>
      <c r="R2244" s="412"/>
      <c r="S2244" s="625"/>
      <c r="T2244" s="20"/>
      <c r="U2244" s="20"/>
      <c r="V2244" s="430"/>
      <c r="W2244" s="14"/>
      <c r="X2244" s="14" t="str">
        <f t="shared" si="734"/>
        <v/>
      </c>
      <c r="Y2244" s="14" t="str">
        <f t="shared" si="735"/>
        <v/>
      </c>
      <c r="Z2244" s="14" t="str">
        <f t="shared" si="736"/>
        <v/>
      </c>
      <c r="AA2244" s="15" t="str">
        <f t="shared" si="732"/>
        <v/>
      </c>
    </row>
    <row r="2245" spans="2:27" ht="18" hidden="1" x14ac:dyDescent="0.25">
      <c r="B2245" s="16"/>
      <c r="C2245" s="17"/>
      <c r="D2245" s="17"/>
      <c r="E2245" s="18"/>
      <c r="F2245" s="17"/>
      <c r="G2245" s="17"/>
      <c r="H2245" s="17"/>
      <c r="I2245" s="17"/>
      <c r="J2245" s="17"/>
      <c r="K2245" s="17"/>
      <c r="L2245" s="17"/>
      <c r="M2245" s="17"/>
      <c r="N2245" s="17"/>
      <c r="O2245" s="19"/>
      <c r="P2245" s="629">
        <f>+H2232</f>
        <v>12.09</v>
      </c>
      <c r="Q2245" s="17"/>
      <c r="R2245" s="412"/>
      <c r="S2245" s="625"/>
      <c r="T2245" s="20"/>
      <c r="U2245" s="20"/>
      <c r="V2245" s="430"/>
      <c r="W2245" s="14"/>
      <c r="X2245" s="14" t="str">
        <f t="shared" si="734"/>
        <v/>
      </c>
      <c r="Y2245" s="14" t="str">
        <f t="shared" si="735"/>
        <v/>
      </c>
      <c r="Z2245" s="14" t="str">
        <f t="shared" si="736"/>
        <v/>
      </c>
      <c r="AA2245" s="15" t="str">
        <f t="shared" si="732"/>
        <v/>
      </c>
    </row>
    <row r="2246" spans="2:27" ht="18" hidden="1" x14ac:dyDescent="0.25">
      <c r="B2246" s="16"/>
      <c r="C2246" s="18"/>
      <c r="D2246" s="18"/>
      <c r="E2246" s="18"/>
      <c r="F2246" s="18"/>
      <c r="G2246" s="18"/>
      <c r="H2246" s="18"/>
      <c r="I2246" s="18"/>
      <c r="J2246" s="18"/>
      <c r="K2246" s="18"/>
      <c r="L2246" s="18"/>
      <c r="M2246" s="18"/>
      <c r="N2246" s="18"/>
      <c r="O2246" s="19"/>
      <c r="P2246" s="629">
        <f>+H2232</f>
        <v>12.09</v>
      </c>
      <c r="Q2246" s="17"/>
      <c r="R2246" s="412"/>
      <c r="S2246" s="625"/>
      <c r="T2246" s="20"/>
      <c r="U2246" s="20"/>
      <c r="V2246" s="430"/>
      <c r="W2246" s="14" t="str">
        <f t="shared" ref="W2246" si="737">IF(COUNT(T2246:V2246)=1,"m",IF(COUNT(T2246:V2246)=2,"m2",IF(COUNT(T2246:V2246)=3,"m3","")))</f>
        <v/>
      </c>
      <c r="X2246" s="14" t="str">
        <f t="shared" si="734"/>
        <v/>
      </c>
      <c r="Y2246" s="14" t="str">
        <f t="shared" si="735"/>
        <v/>
      </c>
      <c r="Z2246" s="14" t="str">
        <f t="shared" si="736"/>
        <v/>
      </c>
      <c r="AA2246" s="15" t="str">
        <f t="shared" si="732"/>
        <v/>
      </c>
    </row>
    <row r="2247" spans="2:27" ht="18" hidden="1" x14ac:dyDescent="0.25">
      <c r="B2247" s="16"/>
      <c r="C2247" s="17"/>
      <c r="D2247" s="24"/>
      <c r="E2247" s="17"/>
      <c r="F2247" s="17"/>
      <c r="G2247" s="17"/>
      <c r="H2247" s="17"/>
      <c r="I2247" s="17"/>
      <c r="J2247" s="18"/>
      <c r="K2247" s="17"/>
      <c r="L2247" s="17"/>
      <c r="M2247" s="17"/>
      <c r="N2247" s="17"/>
      <c r="O2247" s="19"/>
      <c r="P2247" s="629">
        <f>+H2232</f>
        <v>12.09</v>
      </c>
      <c r="Q2247" s="17"/>
      <c r="R2247" s="412"/>
      <c r="S2247" s="625"/>
      <c r="T2247" s="20"/>
      <c r="U2247" s="20"/>
      <c r="V2247" s="430"/>
      <c r="W2247" s="14"/>
      <c r="X2247" s="14"/>
      <c r="Y2247" s="14"/>
      <c r="Z2247" s="14"/>
      <c r="AA2247" s="15" t="str">
        <f t="shared" si="732"/>
        <v/>
      </c>
    </row>
    <row r="2248" spans="2:27" ht="18" hidden="1" x14ac:dyDescent="0.25">
      <c r="B2248" s="16"/>
      <c r="C2248" s="18"/>
      <c r="D2248" s="17"/>
      <c r="E2248" s="17"/>
      <c r="F2248" s="17"/>
      <c r="G2248" s="17"/>
      <c r="H2248" s="18"/>
      <c r="I2248" s="18"/>
      <c r="J2248" s="17"/>
      <c r="K2248" s="18"/>
      <c r="L2248" s="17"/>
      <c r="M2248" s="17"/>
      <c r="N2248" s="17"/>
      <c r="O2248" s="19"/>
      <c r="P2248" s="629">
        <f>+H2232</f>
        <v>12.09</v>
      </c>
      <c r="Q2248" s="17"/>
      <c r="R2248" s="412" t="s">
        <v>362</v>
      </c>
      <c r="S2248" s="625"/>
      <c r="T2248" s="20"/>
      <c r="U2248" s="20"/>
      <c r="V2248" s="430"/>
      <c r="W2248" s="14" t="str">
        <f t="shared" ref="W2248:W2257" si="738">IF(COUNT(T2248:V2248)=1,"m",IF(COUNT(T2248:V2248)=2,"m2",IF(COUNT(T2248:V2248)=3,"m3","")))</f>
        <v/>
      </c>
      <c r="X2248" s="14" t="str">
        <f t="shared" ref="X2248:X2257" si="739">IF(S2248="","",1)</f>
        <v/>
      </c>
      <c r="Y2248" s="14" t="str">
        <f t="shared" ref="Y2248:Y2257" si="740">IFERROR(IF(COUNT(T2248:V2248)=1,PRODUCT(T2248:V2248)*X2248,""),"")</f>
        <v/>
      </c>
      <c r="Z2248" s="14" t="str">
        <f t="shared" ref="Z2248:Z2257" si="741">IFERROR(IF(COUNT(T2248:V2248)=2,PRODUCT(T2248:V2248)*X2248,""),"")</f>
        <v/>
      </c>
      <c r="AA2248" s="15" t="str">
        <f t="shared" si="732"/>
        <v/>
      </c>
    </row>
    <row r="2249" spans="2:27" ht="18" hidden="1" x14ac:dyDescent="0.25">
      <c r="B2249" s="16"/>
      <c r="C2249" s="17"/>
      <c r="D2249" s="17"/>
      <c r="E2249" s="17"/>
      <c r="F2249" s="17"/>
      <c r="G2249" s="17"/>
      <c r="H2249" s="17"/>
      <c r="I2249" s="17"/>
      <c r="J2249" s="17"/>
      <c r="K2249" s="17"/>
      <c r="L2249" s="17"/>
      <c r="M2249" s="17"/>
      <c r="N2249" s="17"/>
      <c r="O2249" s="19"/>
      <c r="P2249" s="629">
        <f>+H2232</f>
        <v>12.09</v>
      </c>
      <c r="Q2249" s="17"/>
      <c r="R2249" s="412"/>
      <c r="S2249" s="626"/>
      <c r="T2249" s="20"/>
      <c r="U2249" s="20"/>
      <c r="V2249" s="430"/>
      <c r="W2249" s="14" t="str">
        <f t="shared" si="738"/>
        <v/>
      </c>
      <c r="X2249" s="14" t="str">
        <f t="shared" si="739"/>
        <v/>
      </c>
      <c r="Y2249" s="14" t="str">
        <f t="shared" si="740"/>
        <v/>
      </c>
      <c r="Z2249" s="14" t="str">
        <f t="shared" si="741"/>
        <v/>
      </c>
      <c r="AA2249" s="15" t="str">
        <f t="shared" si="732"/>
        <v/>
      </c>
    </row>
    <row r="2250" spans="2:27" ht="18" hidden="1" x14ac:dyDescent="0.25">
      <c r="B2250" s="16"/>
      <c r="C2250" s="17"/>
      <c r="D2250" s="17"/>
      <c r="E2250" s="17"/>
      <c r="F2250" s="17"/>
      <c r="G2250" s="17"/>
      <c r="H2250" s="17"/>
      <c r="I2250" s="17"/>
      <c r="J2250" s="17"/>
      <c r="K2250" s="17"/>
      <c r="L2250" s="17"/>
      <c r="M2250" s="17"/>
      <c r="N2250" s="17"/>
      <c r="O2250" s="19"/>
      <c r="P2250" s="629">
        <f>+H2232</f>
        <v>12.09</v>
      </c>
      <c r="Q2250" s="17"/>
      <c r="R2250" s="412"/>
      <c r="S2250" s="626"/>
      <c r="T2250" s="20"/>
      <c r="U2250" s="20"/>
      <c r="V2250" s="430"/>
      <c r="W2250" s="14" t="str">
        <f t="shared" si="738"/>
        <v/>
      </c>
      <c r="X2250" s="14" t="str">
        <f t="shared" si="739"/>
        <v/>
      </c>
      <c r="Y2250" s="14" t="str">
        <f t="shared" si="740"/>
        <v/>
      </c>
      <c r="Z2250" s="14" t="str">
        <f t="shared" si="741"/>
        <v/>
      </c>
      <c r="AA2250" s="15" t="str">
        <f t="shared" si="732"/>
        <v/>
      </c>
    </row>
    <row r="2251" spans="2:27" ht="18" hidden="1" x14ac:dyDescent="0.25">
      <c r="B2251" s="16"/>
      <c r="D2251" s="17"/>
      <c r="E2251" s="17"/>
      <c r="F2251" s="17"/>
      <c r="G2251" s="17"/>
      <c r="H2251" s="17"/>
      <c r="I2251" s="17"/>
      <c r="J2251" s="17"/>
      <c r="K2251" s="17"/>
      <c r="L2251" s="17"/>
      <c r="M2251" s="17"/>
      <c r="N2251" s="17"/>
      <c r="O2251" s="19"/>
      <c r="P2251" s="629">
        <f>+H2232</f>
        <v>12.09</v>
      </c>
      <c r="Q2251" s="17"/>
      <c r="R2251" s="412"/>
      <c r="S2251" s="626"/>
      <c r="T2251" s="20"/>
      <c r="U2251" s="20"/>
      <c r="V2251" s="20"/>
      <c r="W2251" s="14" t="str">
        <f t="shared" si="738"/>
        <v/>
      </c>
      <c r="X2251" s="14" t="str">
        <f t="shared" si="739"/>
        <v/>
      </c>
      <c r="Y2251" s="14" t="str">
        <f t="shared" si="740"/>
        <v/>
      </c>
      <c r="Z2251" s="14" t="str">
        <f t="shared" si="741"/>
        <v/>
      </c>
      <c r="AA2251" s="15" t="str">
        <f t="shared" si="732"/>
        <v/>
      </c>
    </row>
    <row r="2252" spans="2:27" ht="18" hidden="1" x14ac:dyDescent="0.25">
      <c r="B2252" s="16"/>
      <c r="C2252" s="17"/>
      <c r="D2252" s="17"/>
      <c r="E2252" s="17"/>
      <c r="F2252" s="17"/>
      <c r="G2252" s="17"/>
      <c r="H2252" s="17"/>
      <c r="I2252" s="17"/>
      <c r="J2252" s="17"/>
      <c r="K2252" s="17"/>
      <c r="L2252" s="17"/>
      <c r="M2252" s="17"/>
      <c r="N2252" s="17"/>
      <c r="O2252" s="19"/>
      <c r="P2252" s="629">
        <f>+H2232</f>
        <v>12.09</v>
      </c>
      <c r="Q2252" s="17"/>
      <c r="R2252" s="412"/>
      <c r="S2252" s="626"/>
      <c r="T2252" s="20"/>
      <c r="U2252" s="20"/>
      <c r="V2252" s="430"/>
      <c r="W2252" s="14" t="str">
        <f t="shared" si="738"/>
        <v/>
      </c>
      <c r="X2252" s="14" t="str">
        <f t="shared" si="739"/>
        <v/>
      </c>
      <c r="Y2252" s="14" t="str">
        <f t="shared" si="740"/>
        <v/>
      </c>
      <c r="Z2252" s="14" t="str">
        <f t="shared" si="741"/>
        <v/>
      </c>
      <c r="AA2252" s="15" t="str">
        <f t="shared" si="732"/>
        <v/>
      </c>
    </row>
    <row r="2253" spans="2:27" ht="18" hidden="1" x14ac:dyDescent="0.25">
      <c r="B2253" s="16"/>
      <c r="C2253" s="17"/>
      <c r="D2253" s="17"/>
      <c r="E2253" s="17"/>
      <c r="F2253" s="17"/>
      <c r="G2253" s="17"/>
      <c r="H2253" s="17"/>
      <c r="I2253" s="17"/>
      <c r="J2253" s="17"/>
      <c r="K2253" s="17"/>
      <c r="L2253" s="17"/>
      <c r="M2253" s="17"/>
      <c r="N2253" s="17"/>
      <c r="O2253" s="19"/>
      <c r="P2253" s="629">
        <f>+H2232</f>
        <v>12.09</v>
      </c>
      <c r="Q2253" s="17"/>
      <c r="R2253" s="412"/>
      <c r="S2253" s="626"/>
      <c r="T2253" s="20"/>
      <c r="U2253" s="20"/>
      <c r="V2253" s="430"/>
      <c r="W2253" s="14" t="str">
        <f t="shared" si="738"/>
        <v/>
      </c>
      <c r="X2253" s="14" t="str">
        <f t="shared" si="739"/>
        <v/>
      </c>
      <c r="Y2253" s="14" t="str">
        <f t="shared" si="740"/>
        <v/>
      </c>
      <c r="Z2253" s="14" t="str">
        <f t="shared" si="741"/>
        <v/>
      </c>
      <c r="AA2253" s="15" t="str">
        <f t="shared" si="732"/>
        <v/>
      </c>
    </row>
    <row r="2254" spans="2:27" ht="18" hidden="1" x14ac:dyDescent="0.25">
      <c r="B2254" s="16"/>
      <c r="C2254" s="17"/>
      <c r="D2254" s="17"/>
      <c r="E2254" s="17"/>
      <c r="F2254" s="17"/>
      <c r="G2254" s="17"/>
      <c r="H2254" s="17"/>
      <c r="I2254" s="17"/>
      <c r="J2254" s="17"/>
      <c r="K2254" s="17"/>
      <c r="L2254" s="17"/>
      <c r="M2254" s="17"/>
      <c r="N2254" s="17"/>
      <c r="O2254" s="19"/>
      <c r="P2254" s="629">
        <f>+H2232</f>
        <v>12.09</v>
      </c>
      <c r="Q2254" s="17"/>
      <c r="R2254" s="21"/>
      <c r="S2254" s="626"/>
      <c r="T2254" s="20"/>
      <c r="U2254" s="20"/>
      <c r="V2254" s="430"/>
      <c r="W2254" s="14" t="str">
        <f t="shared" si="738"/>
        <v/>
      </c>
      <c r="X2254" s="14" t="str">
        <f t="shared" si="739"/>
        <v/>
      </c>
      <c r="Y2254" s="14" t="str">
        <f t="shared" si="740"/>
        <v/>
      </c>
      <c r="Z2254" s="14" t="str">
        <f t="shared" si="741"/>
        <v/>
      </c>
      <c r="AA2254" s="15" t="str">
        <f t="shared" si="732"/>
        <v/>
      </c>
    </row>
    <row r="2255" spans="2:27" ht="18" hidden="1" x14ac:dyDescent="0.25">
      <c r="B2255" s="16"/>
      <c r="C2255" s="17"/>
      <c r="D2255" s="17"/>
      <c r="E2255" s="17"/>
      <c r="F2255" s="17"/>
      <c r="G2255" s="17"/>
      <c r="H2255" s="17"/>
      <c r="I2255" s="17"/>
      <c r="J2255" s="17"/>
      <c r="K2255" s="17"/>
      <c r="L2255" s="17"/>
      <c r="M2255" s="17"/>
      <c r="N2255" s="17"/>
      <c r="O2255" s="19"/>
      <c r="P2255" s="629">
        <f>+H2232</f>
        <v>12.09</v>
      </c>
      <c r="Q2255" s="17"/>
      <c r="R2255" s="26"/>
      <c r="S2255" s="626"/>
      <c r="T2255" s="20"/>
      <c r="U2255" s="20"/>
      <c r="V2255" s="430"/>
      <c r="W2255" s="14" t="str">
        <f t="shared" si="738"/>
        <v/>
      </c>
      <c r="X2255" s="14" t="str">
        <f t="shared" si="739"/>
        <v/>
      </c>
      <c r="Y2255" s="14" t="str">
        <f t="shared" si="740"/>
        <v/>
      </c>
      <c r="Z2255" s="14" t="str">
        <f t="shared" si="741"/>
        <v/>
      </c>
      <c r="AA2255" s="15" t="str">
        <f t="shared" si="732"/>
        <v/>
      </c>
    </row>
    <row r="2256" spans="2:27" ht="18" hidden="1" x14ac:dyDescent="0.25">
      <c r="B2256" s="16"/>
      <c r="C2256" s="17"/>
      <c r="D2256" s="17"/>
      <c r="E2256" s="17"/>
      <c r="F2256" s="17"/>
      <c r="G2256" s="17"/>
      <c r="H2256" s="17"/>
      <c r="I2256" s="17"/>
      <c r="J2256" s="17"/>
      <c r="K2256" s="17"/>
      <c r="L2256" s="17"/>
      <c r="M2256" s="17"/>
      <c r="N2256" s="17"/>
      <c r="O2256" s="19"/>
      <c r="P2256" s="629">
        <f>+H2232</f>
        <v>12.09</v>
      </c>
      <c r="Q2256" s="17"/>
      <c r="R2256" s="26"/>
      <c r="S2256" s="626"/>
      <c r="T2256" s="20"/>
      <c r="U2256" s="20"/>
      <c r="V2256" s="430"/>
      <c r="W2256" s="14" t="str">
        <f t="shared" si="738"/>
        <v/>
      </c>
      <c r="X2256" s="14" t="str">
        <f t="shared" si="739"/>
        <v/>
      </c>
      <c r="Y2256" s="14" t="str">
        <f t="shared" si="740"/>
        <v/>
      </c>
      <c r="Z2256" s="14" t="str">
        <f t="shared" si="741"/>
        <v/>
      </c>
      <c r="AA2256" s="15" t="str">
        <f t="shared" si="732"/>
        <v/>
      </c>
    </row>
    <row r="2257" spans="2:27" ht="18.75" hidden="1" thickBot="1" x14ac:dyDescent="0.3">
      <c r="B2257" s="27"/>
      <c r="C2257" s="28"/>
      <c r="D2257" s="29"/>
      <c r="E2257" s="28"/>
      <c r="F2257" s="29"/>
      <c r="G2257" s="29"/>
      <c r="H2257" s="29"/>
      <c r="I2257" s="29"/>
      <c r="J2257" s="29"/>
      <c r="K2257" s="29"/>
      <c r="L2257" s="29"/>
      <c r="M2257" s="29"/>
      <c r="N2257" s="29"/>
      <c r="O2257" s="30"/>
      <c r="P2257" s="629">
        <f>+H2232</f>
        <v>12.09</v>
      </c>
      <c r="Q2257" s="17"/>
      <c r="R2257" s="630"/>
      <c r="S2257" s="636"/>
      <c r="T2257" s="33"/>
      <c r="U2257" s="33"/>
      <c r="V2257" s="631"/>
      <c r="W2257" s="34" t="str">
        <f t="shared" si="738"/>
        <v/>
      </c>
      <c r="X2257" s="34" t="str">
        <f t="shared" si="739"/>
        <v/>
      </c>
      <c r="Y2257" s="14" t="str">
        <f t="shared" si="740"/>
        <v/>
      </c>
      <c r="Z2257" s="14" t="str">
        <f t="shared" si="741"/>
        <v/>
      </c>
      <c r="AA2257" s="15" t="str">
        <f t="shared" si="732"/>
        <v/>
      </c>
    </row>
    <row r="2258" spans="2:27" ht="18.75" hidden="1" thickBot="1" x14ac:dyDescent="0.3">
      <c r="B2258" s="786"/>
      <c r="C2258" s="787"/>
      <c r="D2258" s="787"/>
      <c r="E2258" s="787"/>
      <c r="F2258" s="787"/>
      <c r="G2258" s="787"/>
      <c r="H2258" s="787"/>
      <c r="I2258" s="787"/>
      <c r="J2258" s="787"/>
      <c r="K2258" s="787"/>
      <c r="L2258" s="787"/>
      <c r="M2258" s="787"/>
      <c r="N2258" s="787"/>
      <c r="O2258" s="787"/>
      <c r="P2258" s="428"/>
      <c r="Q2258" s="629">
        <f>+H2232</f>
        <v>12.09</v>
      </c>
      <c r="R2258" s="1024" t="s">
        <v>58</v>
      </c>
      <c r="S2258" s="1025"/>
      <c r="T2258" s="1027"/>
      <c r="U2258" s="1024" t="s">
        <v>53</v>
      </c>
      <c r="V2258" s="1027"/>
      <c r="W2258" s="1027"/>
      <c r="X2258" s="1026"/>
      <c r="Y2258" s="36"/>
      <c r="Z2258" s="37"/>
      <c r="AA2258" s="38">
        <f>IF(SUM(Y2235:AA2257)=0,SUM(X2235:X2257),SUM(Y2235:AA2257))</f>
        <v>0</v>
      </c>
    </row>
    <row r="2259" spans="2:27" ht="17.25" hidden="1" thickBot="1" x14ac:dyDescent="0.3">
      <c r="B2259" s="792" t="s">
        <v>59</v>
      </c>
      <c r="C2259" s="793"/>
      <c r="D2259" s="793"/>
      <c r="E2259" s="793"/>
      <c r="F2259" s="793"/>
      <c r="G2259" s="793"/>
      <c r="H2259" s="793"/>
      <c r="I2259" s="794"/>
      <c r="J2259" s="792" t="s">
        <v>60</v>
      </c>
      <c r="K2259" s="793"/>
      <c r="L2259" s="793"/>
      <c r="M2259" s="793"/>
      <c r="N2259" s="793"/>
      <c r="O2259" s="793"/>
      <c r="P2259" s="793"/>
      <c r="Q2259" s="793"/>
      <c r="R2259" s="1028"/>
      <c r="S2259" s="634"/>
      <c r="T2259" s="39"/>
      <c r="U2259" s="40"/>
      <c r="V2259" s="40"/>
      <c r="W2259" s="40"/>
      <c r="X2259" s="40"/>
      <c r="Y2259" s="40"/>
      <c r="Z2259" s="40"/>
      <c r="AA2259" s="41"/>
    </row>
    <row r="2260" spans="2:27" ht="21" hidden="1" thickBot="1" x14ac:dyDescent="0.3">
      <c r="B2260" s="795"/>
      <c r="C2260" s="787"/>
      <c r="D2260" s="787"/>
      <c r="E2260" s="787"/>
      <c r="F2260" s="787"/>
      <c r="G2260" s="787"/>
      <c r="H2260" s="787"/>
      <c r="I2260" s="796"/>
      <c r="J2260" s="795"/>
      <c r="K2260" s="787"/>
      <c r="L2260" s="787"/>
      <c r="M2260" s="787"/>
      <c r="N2260" s="787"/>
      <c r="O2260" s="787"/>
      <c r="P2260" s="787"/>
      <c r="Q2260" s="787"/>
      <c r="R2260" s="796"/>
      <c r="S2260" s="635"/>
      <c r="T2260" s="797" t="s">
        <v>61</v>
      </c>
      <c r="U2260" s="798"/>
      <c r="V2260" s="798"/>
      <c r="W2260" s="798"/>
      <c r="X2260" s="798"/>
      <c r="Y2260" s="798"/>
      <c r="Z2260" s="799"/>
      <c r="AA2260" s="42">
        <f>AA2258</f>
        <v>0</v>
      </c>
    </row>
    <row r="2261" spans="2:27" hidden="1" x14ac:dyDescent="0.25"/>
    <row r="2262" spans="2:27" ht="15.75" hidden="1" thickBot="1" x14ac:dyDescent="0.3"/>
    <row r="2263" spans="2:27" hidden="1" x14ac:dyDescent="0.25">
      <c r="B2263" s="800"/>
      <c r="C2263" s="793"/>
      <c r="D2263" s="793"/>
      <c r="E2263" s="793"/>
      <c r="F2263" s="793"/>
      <c r="G2263" s="803" t="s">
        <v>42</v>
      </c>
      <c r="H2263" s="793"/>
      <c r="I2263" s="793"/>
      <c r="J2263" s="793"/>
      <c r="K2263" s="793"/>
      <c r="L2263" s="793"/>
      <c r="M2263" s="793"/>
      <c r="N2263" s="793"/>
      <c r="O2263" s="793"/>
      <c r="P2263" s="793"/>
      <c r="Q2263" s="793"/>
      <c r="R2263" s="793"/>
      <c r="S2263" s="793"/>
      <c r="T2263" s="793"/>
      <c r="U2263" s="804" t="s">
        <v>1</v>
      </c>
      <c r="V2263" s="805"/>
      <c r="W2263" s="805"/>
      <c r="X2263" s="806"/>
      <c r="Y2263" s="807" t="s">
        <v>43</v>
      </c>
      <c r="Z2263" s="805"/>
      <c r="AA2263" s="808"/>
    </row>
    <row r="2264" spans="2:27" hidden="1" x14ac:dyDescent="0.25">
      <c r="B2264" s="801"/>
      <c r="C2264" s="802"/>
      <c r="D2264" s="802"/>
      <c r="E2264" s="802"/>
      <c r="F2264" s="802"/>
      <c r="G2264" s="801"/>
      <c r="H2264" s="802"/>
      <c r="I2264" s="802"/>
      <c r="J2264" s="802"/>
      <c r="K2264" s="802"/>
      <c r="L2264" s="802"/>
      <c r="M2264" s="802"/>
      <c r="N2264" s="802"/>
      <c r="O2264" s="802"/>
      <c r="P2264" s="802"/>
      <c r="Q2264" s="802"/>
      <c r="R2264" s="802"/>
      <c r="S2264" s="802"/>
      <c r="T2264" s="802"/>
      <c r="U2264" s="809" t="s">
        <v>3</v>
      </c>
      <c r="V2264" s="810"/>
      <c r="W2264" s="810"/>
      <c r="X2264" s="811"/>
      <c r="Y2264" s="812">
        <v>1</v>
      </c>
      <c r="Z2264" s="810"/>
      <c r="AA2264" s="813"/>
    </row>
    <row r="2265" spans="2:27" ht="15.75" hidden="1" thickBot="1" x14ac:dyDescent="0.3">
      <c r="B2265" s="795"/>
      <c r="C2265" s="787"/>
      <c r="D2265" s="787"/>
      <c r="E2265" s="787"/>
      <c r="F2265" s="787"/>
      <c r="G2265" s="795"/>
      <c r="H2265" s="787"/>
      <c r="I2265" s="787"/>
      <c r="J2265" s="787"/>
      <c r="K2265" s="787"/>
      <c r="L2265" s="787"/>
      <c r="M2265" s="787"/>
      <c r="N2265" s="787"/>
      <c r="O2265" s="787"/>
      <c r="P2265" s="787"/>
      <c r="Q2265" s="787"/>
      <c r="R2265" s="787"/>
      <c r="S2265" s="787"/>
      <c r="T2265" s="787"/>
      <c r="U2265" s="814" t="s">
        <v>4</v>
      </c>
      <c r="V2265" s="815"/>
      <c r="W2265" s="815"/>
      <c r="X2265" s="816"/>
      <c r="Y2265" s="817">
        <v>44236</v>
      </c>
      <c r="Z2265" s="818"/>
      <c r="AA2265" s="819"/>
    </row>
    <row r="2266" spans="2:27" hidden="1" x14ac:dyDescent="0.25">
      <c r="B2266" s="820" t="s">
        <v>44</v>
      </c>
      <c r="C2266" s="793"/>
      <c r="D2266" s="793"/>
      <c r="E2266" s="793"/>
      <c r="F2266" s="794"/>
      <c r="G2266"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266" s="822"/>
      <c r="I2266" s="822"/>
      <c r="J2266" s="822"/>
      <c r="K2266" s="822"/>
      <c r="L2266" s="822"/>
      <c r="M2266" s="822"/>
      <c r="N2266" s="822"/>
      <c r="O2266" s="822"/>
      <c r="P2266" s="822"/>
      <c r="Q2266" s="822"/>
      <c r="R2266" s="822"/>
      <c r="S2266" s="822"/>
      <c r="T2266" s="822"/>
      <c r="U2266" s="822"/>
      <c r="V2266" s="822"/>
      <c r="W2266" s="822"/>
      <c r="X2266" s="822"/>
      <c r="Y2266" s="822"/>
      <c r="Z2266" s="822"/>
      <c r="AA2266" s="823"/>
    </row>
    <row r="2267" spans="2:27" ht="15.75" hidden="1" thickBot="1" x14ac:dyDescent="0.3">
      <c r="B2267" s="795"/>
      <c r="C2267" s="787"/>
      <c r="D2267" s="787"/>
      <c r="E2267" s="787"/>
      <c r="F2267" s="796"/>
      <c r="G2267" s="824"/>
      <c r="H2267" s="825"/>
      <c r="I2267" s="825"/>
      <c r="J2267" s="825"/>
      <c r="K2267" s="825"/>
      <c r="L2267" s="825"/>
      <c r="M2267" s="825"/>
      <c r="N2267" s="825"/>
      <c r="O2267" s="825"/>
      <c r="P2267" s="825"/>
      <c r="Q2267" s="825"/>
      <c r="R2267" s="825"/>
      <c r="S2267" s="825"/>
      <c r="T2267" s="825"/>
      <c r="U2267" s="825"/>
      <c r="V2267" s="825"/>
      <c r="W2267" s="825"/>
      <c r="X2267" s="825"/>
      <c r="Y2267" s="825"/>
      <c r="Z2267" s="825"/>
      <c r="AA2267" s="826"/>
    </row>
    <row r="2268" spans="2:27" ht="18.75" hidden="1" thickBot="1" x14ac:dyDescent="0.3">
      <c r="B2268" s="827" t="s">
        <v>46</v>
      </c>
      <c r="C2268" s="798"/>
      <c r="D2268" s="798"/>
      <c r="E2268" s="798"/>
      <c r="F2268" s="798"/>
      <c r="G2268" s="798"/>
      <c r="H2268" s="822" t="s">
        <v>47</v>
      </c>
      <c r="I2268" s="793"/>
      <c r="J2268" s="828"/>
      <c r="K2268" s="798"/>
      <c r="L2268" s="798"/>
      <c r="M2268" s="798"/>
      <c r="N2268" s="798"/>
      <c r="O2268" s="798"/>
      <c r="P2268" s="622"/>
      <c r="Q2268" s="622"/>
      <c r="R2268" s="828" t="s">
        <v>48</v>
      </c>
      <c r="S2268" s="828"/>
      <c r="T2268" s="798"/>
      <c r="U2268" s="798"/>
      <c r="V2268" s="798"/>
      <c r="W2268" s="798"/>
      <c r="X2268" s="798"/>
      <c r="Y2268" s="798"/>
      <c r="Z2268" s="798"/>
      <c r="AA2268" s="799"/>
    </row>
    <row r="2269" spans="2:27" ht="44.25" hidden="1" customHeight="1" thickBot="1" x14ac:dyDescent="0.3">
      <c r="B2269" s="829">
        <v>12</v>
      </c>
      <c r="C2269" s="793"/>
      <c r="D2269" s="793"/>
      <c r="E2269" s="793"/>
      <c r="F2269" s="793"/>
      <c r="G2269" s="793"/>
      <c r="H2269" s="830">
        <f>I12.10</f>
        <v>12.1</v>
      </c>
      <c r="I2269" s="831"/>
      <c r="J2269" s="832" t="str">
        <f>VLOOKUP(B2269,'BALANCE GENERAL'!$B:$G,5,FALSE)</f>
        <v>SUMINISTRO E INSTALACION AIRES ACONDICIONADOS</v>
      </c>
      <c r="K2269" s="798"/>
      <c r="L2269" s="798"/>
      <c r="M2269" s="798"/>
      <c r="N2269" s="798"/>
      <c r="O2269" s="799"/>
      <c r="P2269" s="621"/>
      <c r="Q2269" s="621"/>
      <c r="R2269" s="833" t="str">
        <f>VLOOKUP(H2269,'BALANCE GENERAL'!$B:$G,5,FALSE)</f>
        <v>Suministro e instalacion de Canaleta 25x30 mm Blanca. Incluye accesorios de fijacion</v>
      </c>
      <c r="S2269" s="1020"/>
      <c r="T2269" s="793"/>
      <c r="U2269" s="793"/>
      <c r="V2269" s="793"/>
      <c r="W2269" s="793"/>
      <c r="X2269" s="793"/>
      <c r="Y2269" s="793"/>
      <c r="Z2269" s="793"/>
      <c r="AA2269" s="794"/>
    </row>
    <row r="2270" spans="2:27" ht="18.75" hidden="1" thickBot="1" x14ac:dyDescent="0.3">
      <c r="B2270" s="821" t="s">
        <v>49</v>
      </c>
      <c r="C2270" s="834"/>
      <c r="D2270" s="834"/>
      <c r="E2270" s="834"/>
      <c r="F2270" s="834"/>
      <c r="G2270" s="834"/>
      <c r="H2270" s="835"/>
      <c r="I2270" s="835"/>
      <c r="J2270" s="834"/>
      <c r="K2270" s="834"/>
      <c r="L2270" s="834"/>
      <c r="M2270" s="834"/>
      <c r="N2270" s="834"/>
      <c r="O2270" s="834"/>
      <c r="P2270" s="623"/>
      <c r="Q2270" s="623"/>
      <c r="R2270" s="837" t="s">
        <v>50</v>
      </c>
      <c r="S2270" s="1030" t="s">
        <v>532</v>
      </c>
      <c r="T2270" s="839" t="s">
        <v>51</v>
      </c>
      <c r="U2270" s="840"/>
      <c r="V2270" s="841"/>
      <c r="W2270" s="842" t="s">
        <v>20</v>
      </c>
      <c r="X2270" s="844" t="s">
        <v>52</v>
      </c>
      <c r="Y2270" s="846" t="s">
        <v>53</v>
      </c>
      <c r="Z2270" s="847"/>
      <c r="AA2270" s="848"/>
    </row>
    <row r="2271" spans="2:27" ht="26.25" hidden="1" thickBot="1" x14ac:dyDescent="0.3">
      <c r="B2271" s="836"/>
      <c r="C2271" s="835"/>
      <c r="D2271" s="835"/>
      <c r="E2271" s="835"/>
      <c r="F2271" s="835"/>
      <c r="G2271" s="835"/>
      <c r="H2271" s="835"/>
      <c r="I2271" s="835"/>
      <c r="J2271" s="835"/>
      <c r="K2271" s="835"/>
      <c r="L2271" s="835"/>
      <c r="M2271" s="835"/>
      <c r="N2271" s="835"/>
      <c r="O2271" s="835"/>
      <c r="P2271" s="623"/>
      <c r="Q2271" s="623"/>
      <c r="R2271" s="838"/>
      <c r="S2271" s="1031"/>
      <c r="T2271" s="4" t="s">
        <v>54</v>
      </c>
      <c r="U2271" s="5" t="s">
        <v>55</v>
      </c>
      <c r="V2271" s="6" t="s">
        <v>56</v>
      </c>
      <c r="W2271" s="843"/>
      <c r="X2271" s="845"/>
      <c r="Y2271" s="7" t="s">
        <v>57</v>
      </c>
      <c r="Z2271" s="8" t="s">
        <v>21</v>
      </c>
      <c r="AA2271" s="9" t="s">
        <v>22</v>
      </c>
    </row>
    <row r="2272" spans="2:27" ht="18" hidden="1" x14ac:dyDescent="0.25">
      <c r="B2272" s="10"/>
      <c r="C2272" s="11"/>
      <c r="D2272" s="11"/>
      <c r="E2272" s="11"/>
      <c r="F2272" s="11"/>
      <c r="G2272" s="11"/>
      <c r="H2272" s="11"/>
      <c r="I2272" s="11"/>
      <c r="J2272" s="11"/>
      <c r="K2272" s="11"/>
      <c r="L2272" s="11"/>
      <c r="M2272" s="11"/>
      <c r="N2272" s="11"/>
      <c r="O2272" s="12"/>
      <c r="P2272" s="629">
        <f>+H2269</f>
        <v>12.1</v>
      </c>
      <c r="Q2272" s="17"/>
      <c r="R2272" s="412" t="s">
        <v>356</v>
      </c>
      <c r="S2272" s="625"/>
      <c r="T2272" s="14"/>
      <c r="U2272" s="14"/>
      <c r="V2272" s="14"/>
      <c r="W2272" s="14" t="str">
        <f>IF(COUNT(T2272:V2272)=1,"m",IF(COUNT(T2272:V2272)=2,"m2",IF(COUNT(T2272:V2272)=3,"m3","")))</f>
        <v/>
      </c>
      <c r="X2272" s="14" t="str">
        <f>IF(S2272="","",1)</f>
        <v/>
      </c>
      <c r="Y2272" s="14" t="str">
        <f>IFERROR(IF(COUNT(T2272:V2272)=1,PRODUCT(T2272:V2272)*X2272,""),"")</f>
        <v/>
      </c>
      <c r="Z2272" s="14" t="str">
        <f>IFERROR(IF(COUNT(T2272:V2272)=2,PRODUCT(T2272:V2272)*X2272,""),"")</f>
        <v/>
      </c>
      <c r="AA2272" s="15" t="str">
        <f>IFERROR(IF(COUNT(T2272:V2272)=3,PRODUCT(T2272:V2272)*X2272,""),"")</f>
        <v/>
      </c>
    </row>
    <row r="2273" spans="2:27" ht="18" hidden="1" x14ac:dyDescent="0.25">
      <c r="B2273" s="16"/>
      <c r="C2273" s="17"/>
      <c r="D2273" s="17"/>
      <c r="E2273" s="17"/>
      <c r="F2273" s="18"/>
      <c r="G2273" s="18"/>
      <c r="H2273" s="18"/>
      <c r="I2273" s="18"/>
      <c r="J2273" s="18"/>
      <c r="K2273" s="18"/>
      <c r="L2273" s="17"/>
      <c r="M2273" s="17"/>
      <c r="N2273" s="17"/>
      <c r="O2273" s="19"/>
      <c r="P2273" s="629">
        <f>+H2269</f>
        <v>12.1</v>
      </c>
      <c r="Q2273" s="17"/>
      <c r="R2273" s="412"/>
      <c r="S2273" s="625"/>
      <c r="T2273" s="20"/>
      <c r="U2273" s="20"/>
      <c r="V2273" s="430"/>
      <c r="W2273" s="14" t="str">
        <f t="shared" ref="W2273:W2275" si="742">IF(COUNT(T2273:V2273)=1,"m",IF(COUNT(T2273:V2273)=2,"m2",IF(COUNT(T2273:V2273)=3,"m3","")))</f>
        <v/>
      </c>
      <c r="X2273" s="14" t="str">
        <f t="shared" ref="X2273:X2275" si="743">IF(S2273="","",1)</f>
        <v/>
      </c>
      <c r="Y2273" s="14" t="str">
        <f t="shared" ref="Y2273:Y2275" si="744">IFERROR(IF(COUNT(T2273:V2273)=1,PRODUCT(T2273:V2273)*X2273,""),"")</f>
        <v/>
      </c>
      <c r="Z2273" s="14" t="str">
        <f t="shared" ref="Z2273:Z2275" si="745">IFERROR(IF(COUNT(T2273:V2273)=2,PRODUCT(T2273:V2273)*X2273,""),"")</f>
        <v/>
      </c>
      <c r="AA2273" s="15" t="str">
        <f t="shared" ref="AA2273:AA2294" si="746">IFERROR(IF(COUNT(T2273:V2273)=3,PRODUCT(T2273:V2273)*X2273,""),"")</f>
        <v/>
      </c>
    </row>
    <row r="2274" spans="2:27" ht="18" hidden="1" x14ac:dyDescent="0.25">
      <c r="B2274" s="16"/>
      <c r="C2274" s="17"/>
      <c r="D2274" s="17"/>
      <c r="E2274" s="17"/>
      <c r="G2274" s="18"/>
      <c r="H2274" s="18"/>
      <c r="I2274" s="18"/>
      <c r="J2274" s="18"/>
      <c r="K2274" s="18"/>
      <c r="L2274" s="17"/>
      <c r="M2274" s="17"/>
      <c r="N2274" s="17"/>
      <c r="O2274" s="19"/>
      <c r="P2274" s="629">
        <f>+H2269</f>
        <v>12.1</v>
      </c>
      <c r="Q2274" s="17"/>
      <c r="R2274" s="412"/>
      <c r="S2274" s="625"/>
      <c r="T2274" s="20"/>
      <c r="U2274" s="20"/>
      <c r="V2274" s="430"/>
      <c r="W2274" s="14" t="str">
        <f t="shared" si="742"/>
        <v/>
      </c>
      <c r="X2274" s="14" t="str">
        <f t="shared" si="743"/>
        <v/>
      </c>
      <c r="Y2274" s="14" t="str">
        <f t="shared" si="744"/>
        <v/>
      </c>
      <c r="Z2274" s="14" t="str">
        <f t="shared" si="745"/>
        <v/>
      </c>
      <c r="AA2274" s="15" t="str">
        <f t="shared" si="746"/>
        <v/>
      </c>
    </row>
    <row r="2275" spans="2:27" ht="18" hidden="1" x14ac:dyDescent="0.25">
      <c r="B2275" s="16"/>
      <c r="C2275" s="17"/>
      <c r="D2275" s="17"/>
      <c r="E2275" s="17"/>
      <c r="F2275" s="18"/>
      <c r="G2275" s="18"/>
      <c r="H2275" s="18"/>
      <c r="I2275" s="18"/>
      <c r="J2275" s="18"/>
      <c r="K2275" s="18"/>
      <c r="L2275" s="17"/>
      <c r="M2275" s="17"/>
      <c r="N2275" s="17"/>
      <c r="O2275" s="19"/>
      <c r="P2275" s="629">
        <f>+H2269</f>
        <v>12.1</v>
      </c>
      <c r="Q2275" s="17"/>
      <c r="R2275" s="412"/>
      <c r="S2275" s="626"/>
      <c r="T2275" s="20"/>
      <c r="U2275" s="20"/>
      <c r="V2275" s="430"/>
      <c r="W2275" s="14" t="str">
        <f t="shared" si="742"/>
        <v/>
      </c>
      <c r="X2275" s="14" t="str">
        <f t="shared" si="743"/>
        <v/>
      </c>
      <c r="Y2275" s="14" t="str">
        <f t="shared" si="744"/>
        <v/>
      </c>
      <c r="Z2275" s="14" t="str">
        <f t="shared" si="745"/>
        <v/>
      </c>
      <c r="AA2275" s="15" t="str">
        <f t="shared" si="746"/>
        <v/>
      </c>
    </row>
    <row r="2276" spans="2:27" ht="18" hidden="1" x14ac:dyDescent="0.25">
      <c r="B2276" s="16"/>
      <c r="D2276" s="17"/>
      <c r="E2276" s="17"/>
      <c r="F2276" s="18"/>
      <c r="G2276" s="18"/>
      <c r="H2276" s="18"/>
      <c r="J2276" s="18"/>
      <c r="K2276" s="18"/>
      <c r="L2276" s="17"/>
      <c r="M2276" s="17"/>
      <c r="N2276" s="17"/>
      <c r="O2276" s="19"/>
      <c r="P2276" s="629">
        <f>+H2269</f>
        <v>12.1</v>
      </c>
      <c r="Q2276" s="17"/>
      <c r="R2276" s="412"/>
      <c r="S2276" s="625"/>
      <c r="T2276" s="20"/>
      <c r="U2276" s="20"/>
      <c r="V2276" s="430"/>
      <c r="W2276" s="14"/>
      <c r="X2276" s="14"/>
      <c r="Y2276" s="14"/>
      <c r="Z2276" s="14"/>
      <c r="AA2276" s="15" t="str">
        <f t="shared" si="746"/>
        <v/>
      </c>
    </row>
    <row r="2277" spans="2:27" ht="18" hidden="1" x14ac:dyDescent="0.25">
      <c r="B2277" s="22"/>
      <c r="C2277" s="17"/>
      <c r="D2277" s="18"/>
      <c r="E2277" s="17"/>
      <c r="F2277" s="18"/>
      <c r="G2277" s="18"/>
      <c r="H2277" s="18"/>
      <c r="I2277" s="18"/>
      <c r="J2277" s="18"/>
      <c r="K2277" s="18"/>
      <c r="L2277" s="17"/>
      <c r="M2277" s="17"/>
      <c r="N2277" s="17"/>
      <c r="O2277" s="19"/>
      <c r="P2277" s="629">
        <f>+H2269</f>
        <v>12.1</v>
      </c>
      <c r="Q2277" s="17"/>
      <c r="R2277" s="412" t="s">
        <v>361</v>
      </c>
      <c r="S2277" s="625"/>
      <c r="T2277" s="20"/>
      <c r="U2277" s="20"/>
      <c r="V2277" s="430"/>
      <c r="W2277" s="14" t="str">
        <f t="shared" ref="W2277:W2278" si="747">IF(COUNT(T2277:V2277)=1,"m",IF(COUNT(T2277:V2277)=2,"m2",IF(COUNT(T2277:V2277)=3,"m3","")))</f>
        <v/>
      </c>
      <c r="X2277" s="14" t="str">
        <f t="shared" ref="X2277:X2283" si="748">IF(S2277="","",1)</f>
        <v/>
      </c>
      <c r="Y2277" s="14" t="str">
        <f t="shared" ref="Y2277:Y2283" si="749">IFERROR(IF(COUNT(T2277:V2277)=1,PRODUCT(T2277:V2277)*X2277,""),"")</f>
        <v/>
      </c>
      <c r="Z2277" s="14" t="str">
        <f t="shared" ref="Z2277:Z2283" si="750">IFERROR(IF(COUNT(T2277:V2277)=2,PRODUCT(T2277:V2277)*X2277,""),"")</f>
        <v/>
      </c>
      <c r="AA2277" s="15" t="str">
        <f t="shared" si="746"/>
        <v/>
      </c>
    </row>
    <row r="2278" spans="2:27" ht="18" hidden="1" x14ac:dyDescent="0.25">
      <c r="B2278" s="16"/>
      <c r="C2278" s="17"/>
      <c r="D2278" s="17"/>
      <c r="E2278" s="17"/>
      <c r="F2278" s="18"/>
      <c r="G2278" s="18"/>
      <c r="H2278" s="18"/>
      <c r="I2278" s="18"/>
      <c r="J2278" s="18"/>
      <c r="K2278" s="18"/>
      <c r="L2278" s="17"/>
      <c r="M2278" s="17"/>
      <c r="N2278" s="17"/>
      <c r="O2278" s="19"/>
      <c r="P2278" s="629">
        <f>+H2269</f>
        <v>12.1</v>
      </c>
      <c r="Q2278" s="17"/>
      <c r="R2278" s="412"/>
      <c r="S2278" s="641"/>
      <c r="T2278" s="20"/>
      <c r="U2278" s="20"/>
      <c r="V2278" s="20"/>
      <c r="W2278" s="14" t="str">
        <f t="shared" si="747"/>
        <v/>
      </c>
      <c r="X2278" s="14" t="str">
        <f t="shared" si="748"/>
        <v/>
      </c>
      <c r="Y2278" s="14" t="str">
        <f t="shared" si="749"/>
        <v/>
      </c>
      <c r="Z2278" s="14" t="str">
        <f t="shared" si="750"/>
        <v/>
      </c>
      <c r="AA2278" s="15" t="str">
        <f t="shared" si="746"/>
        <v/>
      </c>
    </row>
    <row r="2279" spans="2:27" ht="18" hidden="1" x14ac:dyDescent="0.25">
      <c r="B2279" s="16"/>
      <c r="C2279" s="17"/>
      <c r="D2279" s="17"/>
      <c r="E2279" s="17"/>
      <c r="F2279" s="17"/>
      <c r="G2279" s="17"/>
      <c r="H2279" s="17"/>
      <c r="I2279" s="17"/>
      <c r="J2279" s="17"/>
      <c r="K2279" s="17"/>
      <c r="L2279" s="17"/>
      <c r="M2279" s="17"/>
      <c r="N2279" s="17"/>
      <c r="O2279" s="19"/>
      <c r="P2279" s="629">
        <f>+H2269</f>
        <v>12.1</v>
      </c>
      <c r="Q2279" s="17"/>
      <c r="R2279" s="412"/>
      <c r="S2279" s="625"/>
      <c r="T2279" s="20"/>
      <c r="U2279" s="20"/>
      <c r="V2279" s="430"/>
      <c r="W2279" s="14"/>
      <c r="X2279" s="14" t="str">
        <f t="shared" si="748"/>
        <v/>
      </c>
      <c r="Y2279" s="14" t="str">
        <f t="shared" si="749"/>
        <v/>
      </c>
      <c r="Z2279" s="14" t="str">
        <f t="shared" si="750"/>
        <v/>
      </c>
      <c r="AA2279" s="15" t="str">
        <f t="shared" si="746"/>
        <v/>
      </c>
    </row>
    <row r="2280" spans="2:27" ht="18" hidden="1" x14ac:dyDescent="0.25">
      <c r="B2280" s="16"/>
      <c r="C2280" s="18"/>
      <c r="D2280" s="17"/>
      <c r="E2280" s="17"/>
      <c r="F2280" s="17"/>
      <c r="G2280" s="17"/>
      <c r="H2280" s="17"/>
      <c r="I2280" s="17"/>
      <c r="J2280" s="17"/>
      <c r="K2280" s="17"/>
      <c r="L2280" s="17"/>
      <c r="M2280" s="17"/>
      <c r="N2280" s="17"/>
      <c r="O2280" s="19"/>
      <c r="P2280" s="629">
        <f>+H2269</f>
        <v>12.1</v>
      </c>
      <c r="Q2280" s="17"/>
      <c r="R2280" s="412"/>
      <c r="S2280" s="625"/>
      <c r="T2280" s="20"/>
      <c r="U2280" s="20"/>
      <c r="V2280" s="430"/>
      <c r="W2280" s="14"/>
      <c r="X2280" s="14" t="str">
        <f t="shared" si="748"/>
        <v/>
      </c>
      <c r="Y2280" s="14" t="str">
        <f t="shared" si="749"/>
        <v/>
      </c>
      <c r="Z2280" s="14" t="str">
        <f t="shared" si="750"/>
        <v/>
      </c>
      <c r="AA2280" s="15" t="str">
        <f t="shared" si="746"/>
        <v/>
      </c>
    </row>
    <row r="2281" spans="2:27" ht="18" hidden="1" x14ac:dyDescent="0.25">
      <c r="B2281" s="16"/>
      <c r="C2281" s="17"/>
      <c r="D2281" s="17"/>
      <c r="E2281" s="17"/>
      <c r="F2281" s="17"/>
      <c r="G2281" s="17"/>
      <c r="H2281" s="17"/>
      <c r="I2281" s="17"/>
      <c r="J2281" s="17"/>
      <c r="K2281" s="17"/>
      <c r="L2281" s="17"/>
      <c r="M2281" s="17"/>
      <c r="N2281" s="17"/>
      <c r="O2281" s="19"/>
      <c r="P2281" s="629">
        <f>+H2269</f>
        <v>12.1</v>
      </c>
      <c r="Q2281" s="17"/>
      <c r="R2281" s="412"/>
      <c r="S2281" s="625"/>
      <c r="T2281" s="20"/>
      <c r="U2281" s="20"/>
      <c r="V2281" s="430"/>
      <c r="W2281" s="14"/>
      <c r="X2281" s="14" t="str">
        <f t="shared" si="748"/>
        <v/>
      </c>
      <c r="Y2281" s="14" t="str">
        <f t="shared" si="749"/>
        <v/>
      </c>
      <c r="Z2281" s="14" t="str">
        <f t="shared" si="750"/>
        <v/>
      </c>
      <c r="AA2281" s="15" t="str">
        <f t="shared" si="746"/>
        <v/>
      </c>
    </row>
    <row r="2282" spans="2:27" ht="18" hidden="1" x14ac:dyDescent="0.25">
      <c r="B2282" s="16"/>
      <c r="C2282" s="17"/>
      <c r="D2282" s="17"/>
      <c r="E2282" s="18"/>
      <c r="F2282" s="17"/>
      <c r="G2282" s="17"/>
      <c r="H2282" s="17"/>
      <c r="I2282" s="17"/>
      <c r="J2282" s="17"/>
      <c r="K2282" s="17"/>
      <c r="L2282" s="17"/>
      <c r="M2282" s="17"/>
      <c r="N2282" s="17"/>
      <c r="O2282" s="19"/>
      <c r="P2282" s="629">
        <f>+H2269</f>
        <v>12.1</v>
      </c>
      <c r="Q2282" s="17"/>
      <c r="R2282" s="412"/>
      <c r="S2282" s="625"/>
      <c r="T2282" s="20"/>
      <c r="U2282" s="20"/>
      <c r="V2282" s="430"/>
      <c r="W2282" s="14"/>
      <c r="X2282" s="14" t="str">
        <f t="shared" si="748"/>
        <v/>
      </c>
      <c r="Y2282" s="14" t="str">
        <f t="shared" si="749"/>
        <v/>
      </c>
      <c r="Z2282" s="14" t="str">
        <f t="shared" si="750"/>
        <v/>
      </c>
      <c r="AA2282" s="15" t="str">
        <f t="shared" si="746"/>
        <v/>
      </c>
    </row>
    <row r="2283" spans="2:27" ht="18" hidden="1" x14ac:dyDescent="0.25">
      <c r="B2283" s="16"/>
      <c r="C2283" s="18"/>
      <c r="D2283" s="18"/>
      <c r="E2283" s="18"/>
      <c r="F2283" s="18"/>
      <c r="G2283" s="18"/>
      <c r="H2283" s="18"/>
      <c r="I2283" s="18"/>
      <c r="J2283" s="18"/>
      <c r="K2283" s="18"/>
      <c r="L2283" s="18"/>
      <c r="M2283" s="18"/>
      <c r="N2283" s="18"/>
      <c r="O2283" s="19"/>
      <c r="P2283" s="629">
        <f>+H2269</f>
        <v>12.1</v>
      </c>
      <c r="Q2283" s="17"/>
      <c r="R2283" s="412"/>
      <c r="S2283" s="625"/>
      <c r="T2283" s="20"/>
      <c r="U2283" s="20"/>
      <c r="V2283" s="430"/>
      <c r="W2283" s="14" t="str">
        <f t="shared" ref="W2283" si="751">IF(COUNT(T2283:V2283)=1,"m",IF(COUNT(T2283:V2283)=2,"m2",IF(COUNT(T2283:V2283)=3,"m3","")))</f>
        <v/>
      </c>
      <c r="X2283" s="14" t="str">
        <f t="shared" si="748"/>
        <v/>
      </c>
      <c r="Y2283" s="14" t="str">
        <f t="shared" si="749"/>
        <v/>
      </c>
      <c r="Z2283" s="14" t="str">
        <f t="shared" si="750"/>
        <v/>
      </c>
      <c r="AA2283" s="15" t="str">
        <f t="shared" si="746"/>
        <v/>
      </c>
    </row>
    <row r="2284" spans="2:27" ht="18" hidden="1" x14ac:dyDescent="0.25">
      <c r="B2284" s="16"/>
      <c r="C2284" s="17"/>
      <c r="D2284" s="24"/>
      <c r="E2284" s="17"/>
      <c r="F2284" s="17"/>
      <c r="G2284" s="17"/>
      <c r="H2284" s="17"/>
      <c r="I2284" s="17"/>
      <c r="J2284" s="18"/>
      <c r="K2284" s="17"/>
      <c r="L2284" s="17"/>
      <c r="M2284" s="17"/>
      <c r="N2284" s="17"/>
      <c r="O2284" s="19"/>
      <c r="P2284" s="629">
        <f>+H2269</f>
        <v>12.1</v>
      </c>
      <c r="Q2284" s="17"/>
      <c r="R2284" s="412"/>
      <c r="S2284" s="625"/>
      <c r="T2284" s="20"/>
      <c r="U2284" s="20"/>
      <c r="V2284" s="430"/>
      <c r="W2284" s="14"/>
      <c r="X2284" s="14"/>
      <c r="Y2284" s="14"/>
      <c r="Z2284" s="14"/>
      <c r="AA2284" s="15" t="str">
        <f t="shared" si="746"/>
        <v/>
      </c>
    </row>
    <row r="2285" spans="2:27" ht="18" hidden="1" x14ac:dyDescent="0.25">
      <c r="B2285" s="16"/>
      <c r="C2285" s="18"/>
      <c r="D2285" s="17"/>
      <c r="E2285" s="17"/>
      <c r="F2285" s="17"/>
      <c r="G2285" s="17"/>
      <c r="H2285" s="18"/>
      <c r="I2285" s="18"/>
      <c r="J2285" s="17"/>
      <c r="K2285" s="18"/>
      <c r="L2285" s="17"/>
      <c r="M2285" s="17"/>
      <c r="N2285" s="17"/>
      <c r="O2285" s="19"/>
      <c r="P2285" s="629">
        <f>+H2269</f>
        <v>12.1</v>
      </c>
      <c r="Q2285" s="17"/>
      <c r="R2285" s="412" t="s">
        <v>362</v>
      </c>
      <c r="S2285" s="625"/>
      <c r="T2285" s="20"/>
      <c r="U2285" s="20"/>
      <c r="V2285" s="430"/>
      <c r="W2285" s="14" t="str">
        <f t="shared" ref="W2285:W2294" si="752">IF(COUNT(T2285:V2285)=1,"m",IF(COUNT(T2285:V2285)=2,"m2",IF(COUNT(T2285:V2285)=3,"m3","")))</f>
        <v/>
      </c>
      <c r="X2285" s="14" t="str">
        <f t="shared" ref="X2285:X2294" si="753">IF(S2285="","",1)</f>
        <v/>
      </c>
      <c r="Y2285" s="14" t="str">
        <f t="shared" ref="Y2285:Y2294" si="754">IFERROR(IF(COUNT(T2285:V2285)=1,PRODUCT(T2285:V2285)*X2285,""),"")</f>
        <v/>
      </c>
      <c r="Z2285" s="14" t="str">
        <f t="shared" ref="Z2285:Z2294" si="755">IFERROR(IF(COUNT(T2285:V2285)=2,PRODUCT(T2285:V2285)*X2285,""),"")</f>
        <v/>
      </c>
      <c r="AA2285" s="15" t="str">
        <f t="shared" si="746"/>
        <v/>
      </c>
    </row>
    <row r="2286" spans="2:27" ht="18" hidden="1" x14ac:dyDescent="0.25">
      <c r="B2286" s="16"/>
      <c r="C2286" s="17"/>
      <c r="D2286" s="17"/>
      <c r="E2286" s="17"/>
      <c r="F2286" s="17"/>
      <c r="G2286" s="17"/>
      <c r="H2286" s="17"/>
      <c r="I2286" s="17"/>
      <c r="J2286" s="17"/>
      <c r="K2286" s="17"/>
      <c r="L2286" s="17"/>
      <c r="M2286" s="17"/>
      <c r="N2286" s="17"/>
      <c r="O2286" s="19"/>
      <c r="P2286" s="629">
        <f>+H2269</f>
        <v>12.1</v>
      </c>
      <c r="Q2286" s="17"/>
      <c r="R2286" s="412"/>
      <c r="S2286" s="626"/>
      <c r="T2286" s="20"/>
      <c r="U2286" s="20"/>
      <c r="V2286" s="430"/>
      <c r="W2286" s="14" t="str">
        <f t="shared" si="752"/>
        <v/>
      </c>
      <c r="X2286" s="14" t="str">
        <f t="shared" si="753"/>
        <v/>
      </c>
      <c r="Y2286" s="14" t="str">
        <f t="shared" si="754"/>
        <v/>
      </c>
      <c r="Z2286" s="14" t="str">
        <f t="shared" si="755"/>
        <v/>
      </c>
      <c r="AA2286" s="15" t="str">
        <f t="shared" si="746"/>
        <v/>
      </c>
    </row>
    <row r="2287" spans="2:27" ht="18" hidden="1" x14ac:dyDescent="0.25">
      <c r="B2287" s="16"/>
      <c r="C2287" s="17"/>
      <c r="D2287" s="17"/>
      <c r="E2287" s="17"/>
      <c r="F2287" s="17"/>
      <c r="G2287" s="17"/>
      <c r="H2287" s="17"/>
      <c r="I2287" s="17"/>
      <c r="J2287" s="17"/>
      <c r="K2287" s="17"/>
      <c r="L2287" s="17"/>
      <c r="M2287" s="17"/>
      <c r="N2287" s="17"/>
      <c r="O2287" s="19"/>
      <c r="P2287" s="629">
        <f>+H2269</f>
        <v>12.1</v>
      </c>
      <c r="Q2287" s="17"/>
      <c r="R2287" s="412"/>
      <c r="S2287" s="626"/>
      <c r="T2287" s="20"/>
      <c r="U2287" s="20"/>
      <c r="V2287" s="430"/>
      <c r="W2287" s="14" t="str">
        <f t="shared" si="752"/>
        <v/>
      </c>
      <c r="X2287" s="14" t="str">
        <f t="shared" si="753"/>
        <v/>
      </c>
      <c r="Y2287" s="14" t="str">
        <f t="shared" si="754"/>
        <v/>
      </c>
      <c r="Z2287" s="14" t="str">
        <f t="shared" si="755"/>
        <v/>
      </c>
      <c r="AA2287" s="15" t="str">
        <f t="shared" si="746"/>
        <v/>
      </c>
    </row>
    <row r="2288" spans="2:27" ht="18" hidden="1" x14ac:dyDescent="0.25">
      <c r="B2288" s="16"/>
      <c r="D2288" s="17"/>
      <c r="E2288" s="17"/>
      <c r="F2288" s="17"/>
      <c r="G2288" s="17"/>
      <c r="H2288" s="17"/>
      <c r="I2288" s="17"/>
      <c r="J2288" s="17"/>
      <c r="K2288" s="17"/>
      <c r="L2288" s="17"/>
      <c r="M2288" s="17"/>
      <c r="N2288" s="17"/>
      <c r="O2288" s="19"/>
      <c r="P2288" s="629">
        <f>+H2269</f>
        <v>12.1</v>
      </c>
      <c r="Q2288" s="17"/>
      <c r="R2288" s="412"/>
      <c r="S2288" s="626"/>
      <c r="T2288" s="20"/>
      <c r="U2288" s="20"/>
      <c r="V2288" s="20"/>
      <c r="W2288" s="14" t="str">
        <f t="shared" si="752"/>
        <v/>
      </c>
      <c r="X2288" s="14" t="str">
        <f t="shared" si="753"/>
        <v/>
      </c>
      <c r="Y2288" s="14" t="str">
        <f t="shared" si="754"/>
        <v/>
      </c>
      <c r="Z2288" s="14" t="str">
        <f t="shared" si="755"/>
        <v/>
      </c>
      <c r="AA2288" s="15" t="str">
        <f t="shared" si="746"/>
        <v/>
      </c>
    </row>
    <row r="2289" spans="2:27" ht="18" hidden="1" x14ac:dyDescent="0.25">
      <c r="B2289" s="16"/>
      <c r="C2289" s="17"/>
      <c r="D2289" s="17"/>
      <c r="E2289" s="17"/>
      <c r="F2289" s="17"/>
      <c r="G2289" s="17"/>
      <c r="H2289" s="17"/>
      <c r="I2289" s="17"/>
      <c r="J2289" s="17"/>
      <c r="K2289" s="17"/>
      <c r="L2289" s="17"/>
      <c r="M2289" s="17"/>
      <c r="N2289" s="17"/>
      <c r="O2289" s="19"/>
      <c r="P2289" s="629">
        <f>+H2269</f>
        <v>12.1</v>
      </c>
      <c r="Q2289" s="17"/>
      <c r="R2289" s="412"/>
      <c r="S2289" s="626"/>
      <c r="T2289" s="20"/>
      <c r="U2289" s="20"/>
      <c r="V2289" s="430"/>
      <c r="W2289" s="14" t="str">
        <f t="shared" si="752"/>
        <v/>
      </c>
      <c r="X2289" s="14" t="str">
        <f t="shared" si="753"/>
        <v/>
      </c>
      <c r="Y2289" s="14" t="str">
        <f t="shared" si="754"/>
        <v/>
      </c>
      <c r="Z2289" s="14" t="str">
        <f t="shared" si="755"/>
        <v/>
      </c>
      <c r="AA2289" s="15" t="str">
        <f t="shared" si="746"/>
        <v/>
      </c>
    </row>
    <row r="2290" spans="2:27" ht="18" hidden="1" x14ac:dyDescent="0.25">
      <c r="B2290" s="16"/>
      <c r="C2290" s="17"/>
      <c r="D2290" s="17"/>
      <c r="E2290" s="17"/>
      <c r="F2290" s="17"/>
      <c r="G2290" s="17"/>
      <c r="H2290" s="17"/>
      <c r="I2290" s="17"/>
      <c r="J2290" s="17"/>
      <c r="K2290" s="17"/>
      <c r="L2290" s="17"/>
      <c r="M2290" s="17"/>
      <c r="N2290" s="17"/>
      <c r="O2290" s="19"/>
      <c r="P2290" s="629">
        <f>+H2269</f>
        <v>12.1</v>
      </c>
      <c r="Q2290" s="17"/>
      <c r="R2290" s="412"/>
      <c r="S2290" s="626"/>
      <c r="T2290" s="20"/>
      <c r="U2290" s="20"/>
      <c r="V2290" s="430"/>
      <c r="W2290" s="14" t="str">
        <f t="shared" si="752"/>
        <v/>
      </c>
      <c r="X2290" s="14" t="str">
        <f t="shared" si="753"/>
        <v/>
      </c>
      <c r="Y2290" s="14" t="str">
        <f t="shared" si="754"/>
        <v/>
      </c>
      <c r="Z2290" s="14" t="str">
        <f t="shared" si="755"/>
        <v/>
      </c>
      <c r="AA2290" s="15" t="str">
        <f t="shared" si="746"/>
        <v/>
      </c>
    </row>
    <row r="2291" spans="2:27" ht="18" hidden="1" x14ac:dyDescent="0.25">
      <c r="B2291" s="16"/>
      <c r="C2291" s="17"/>
      <c r="D2291" s="17"/>
      <c r="E2291" s="17"/>
      <c r="F2291" s="17"/>
      <c r="G2291" s="17"/>
      <c r="H2291" s="17"/>
      <c r="I2291" s="17"/>
      <c r="J2291" s="17"/>
      <c r="K2291" s="17"/>
      <c r="L2291" s="17"/>
      <c r="M2291" s="17"/>
      <c r="N2291" s="17"/>
      <c r="O2291" s="19"/>
      <c r="P2291" s="629">
        <f>+H2269</f>
        <v>12.1</v>
      </c>
      <c r="Q2291" s="17"/>
      <c r="R2291" s="21"/>
      <c r="S2291" s="626"/>
      <c r="T2291" s="20"/>
      <c r="U2291" s="20"/>
      <c r="V2291" s="430"/>
      <c r="W2291" s="14" t="str">
        <f t="shared" si="752"/>
        <v/>
      </c>
      <c r="X2291" s="14" t="str">
        <f t="shared" si="753"/>
        <v/>
      </c>
      <c r="Y2291" s="14" t="str">
        <f t="shared" si="754"/>
        <v/>
      </c>
      <c r="Z2291" s="14" t="str">
        <f t="shared" si="755"/>
        <v/>
      </c>
      <c r="AA2291" s="15" t="str">
        <f t="shared" si="746"/>
        <v/>
      </c>
    </row>
    <row r="2292" spans="2:27" ht="18" hidden="1" x14ac:dyDescent="0.25">
      <c r="B2292" s="16"/>
      <c r="C2292" s="17"/>
      <c r="D2292" s="17"/>
      <c r="E2292" s="17"/>
      <c r="F2292" s="17"/>
      <c r="G2292" s="17"/>
      <c r="H2292" s="17"/>
      <c r="I2292" s="17"/>
      <c r="J2292" s="17"/>
      <c r="K2292" s="17"/>
      <c r="L2292" s="17"/>
      <c r="M2292" s="17"/>
      <c r="N2292" s="17"/>
      <c r="O2292" s="19"/>
      <c r="P2292" s="629">
        <f>+H2269</f>
        <v>12.1</v>
      </c>
      <c r="Q2292" s="17"/>
      <c r="R2292" s="26"/>
      <c r="S2292" s="626"/>
      <c r="T2292" s="20"/>
      <c r="U2292" s="20"/>
      <c r="V2292" s="430"/>
      <c r="W2292" s="14" t="str">
        <f t="shared" si="752"/>
        <v/>
      </c>
      <c r="X2292" s="14" t="str">
        <f t="shared" si="753"/>
        <v/>
      </c>
      <c r="Y2292" s="14" t="str">
        <f t="shared" si="754"/>
        <v/>
      </c>
      <c r="Z2292" s="14" t="str">
        <f t="shared" si="755"/>
        <v/>
      </c>
      <c r="AA2292" s="15" t="str">
        <f t="shared" si="746"/>
        <v/>
      </c>
    </row>
    <row r="2293" spans="2:27" ht="18" hidden="1" x14ac:dyDescent="0.25">
      <c r="B2293" s="16"/>
      <c r="C2293" s="17"/>
      <c r="D2293" s="17"/>
      <c r="E2293" s="17"/>
      <c r="F2293" s="17"/>
      <c r="G2293" s="17"/>
      <c r="H2293" s="17"/>
      <c r="I2293" s="17"/>
      <c r="J2293" s="17"/>
      <c r="K2293" s="17"/>
      <c r="L2293" s="17"/>
      <c r="M2293" s="17"/>
      <c r="N2293" s="17"/>
      <c r="O2293" s="19"/>
      <c r="P2293" s="629">
        <f>+H2269</f>
        <v>12.1</v>
      </c>
      <c r="Q2293" s="17"/>
      <c r="R2293" s="26"/>
      <c r="S2293" s="626"/>
      <c r="T2293" s="20"/>
      <c r="U2293" s="20"/>
      <c r="V2293" s="430"/>
      <c r="W2293" s="14" t="str">
        <f t="shared" si="752"/>
        <v/>
      </c>
      <c r="X2293" s="14" t="str">
        <f t="shared" si="753"/>
        <v/>
      </c>
      <c r="Y2293" s="14" t="str">
        <f t="shared" si="754"/>
        <v/>
      </c>
      <c r="Z2293" s="14" t="str">
        <f t="shared" si="755"/>
        <v/>
      </c>
      <c r="AA2293" s="15" t="str">
        <f t="shared" si="746"/>
        <v/>
      </c>
    </row>
    <row r="2294" spans="2:27" ht="18.75" hidden="1" thickBot="1" x14ac:dyDescent="0.3">
      <c r="B2294" s="27"/>
      <c r="C2294" s="28"/>
      <c r="D2294" s="29"/>
      <c r="E2294" s="28"/>
      <c r="F2294" s="29"/>
      <c r="G2294" s="29"/>
      <c r="H2294" s="29"/>
      <c r="I2294" s="29"/>
      <c r="J2294" s="29"/>
      <c r="K2294" s="29"/>
      <c r="L2294" s="29"/>
      <c r="M2294" s="29"/>
      <c r="N2294" s="29"/>
      <c r="O2294" s="30"/>
      <c r="P2294" s="629">
        <f>+H2269</f>
        <v>12.1</v>
      </c>
      <c r="Q2294" s="17"/>
      <c r="R2294" s="630"/>
      <c r="S2294" s="636"/>
      <c r="T2294" s="33"/>
      <c r="U2294" s="33"/>
      <c r="V2294" s="631"/>
      <c r="W2294" s="34" t="str">
        <f t="shared" si="752"/>
        <v/>
      </c>
      <c r="X2294" s="34" t="str">
        <f t="shared" si="753"/>
        <v/>
      </c>
      <c r="Y2294" s="14" t="str">
        <f t="shared" si="754"/>
        <v/>
      </c>
      <c r="Z2294" s="14" t="str">
        <f t="shared" si="755"/>
        <v/>
      </c>
      <c r="AA2294" s="15" t="str">
        <f t="shared" si="746"/>
        <v/>
      </c>
    </row>
    <row r="2295" spans="2:27" ht="18.75" hidden="1" thickBot="1" x14ac:dyDescent="0.3">
      <c r="B2295" s="786"/>
      <c r="C2295" s="787"/>
      <c r="D2295" s="787"/>
      <c r="E2295" s="787"/>
      <c r="F2295" s="787"/>
      <c r="G2295" s="787"/>
      <c r="H2295" s="787"/>
      <c r="I2295" s="787"/>
      <c r="J2295" s="787"/>
      <c r="K2295" s="787"/>
      <c r="L2295" s="787"/>
      <c r="M2295" s="787"/>
      <c r="N2295" s="787"/>
      <c r="O2295" s="787"/>
      <c r="P2295" s="428"/>
      <c r="Q2295" s="629">
        <f>+H2269</f>
        <v>12.1</v>
      </c>
      <c r="R2295" s="1024" t="s">
        <v>58</v>
      </c>
      <c r="S2295" s="1025"/>
      <c r="T2295" s="1027"/>
      <c r="U2295" s="1024" t="s">
        <v>53</v>
      </c>
      <c r="V2295" s="1027"/>
      <c r="W2295" s="1027"/>
      <c r="X2295" s="1026"/>
      <c r="Y2295" s="36"/>
      <c r="Z2295" s="37"/>
      <c r="AA2295" s="38">
        <f>IF(SUM(Y2272:AA2294)=0,SUM(X2272:X2294),SUM(Y2272:AA2294))</f>
        <v>0</v>
      </c>
    </row>
    <row r="2296" spans="2:27" ht="17.25" hidden="1" thickBot="1" x14ac:dyDescent="0.3">
      <c r="B2296" s="792" t="s">
        <v>59</v>
      </c>
      <c r="C2296" s="793"/>
      <c r="D2296" s="793"/>
      <c r="E2296" s="793"/>
      <c r="F2296" s="793"/>
      <c r="G2296" s="793"/>
      <c r="H2296" s="793"/>
      <c r="I2296" s="794"/>
      <c r="J2296" s="792" t="s">
        <v>60</v>
      </c>
      <c r="K2296" s="793"/>
      <c r="L2296" s="793"/>
      <c r="M2296" s="793"/>
      <c r="N2296" s="793"/>
      <c r="O2296" s="793"/>
      <c r="P2296" s="793"/>
      <c r="Q2296" s="793"/>
      <c r="R2296" s="1028"/>
      <c r="S2296" s="634"/>
      <c r="T2296" s="39"/>
      <c r="U2296" s="40"/>
      <c r="V2296" s="40"/>
      <c r="W2296" s="40"/>
      <c r="X2296" s="40"/>
      <c r="Y2296" s="40"/>
      <c r="Z2296" s="40"/>
      <c r="AA2296" s="41"/>
    </row>
    <row r="2297" spans="2:27" ht="21" hidden="1" thickBot="1" x14ac:dyDescent="0.3">
      <c r="B2297" s="795"/>
      <c r="C2297" s="787"/>
      <c r="D2297" s="787"/>
      <c r="E2297" s="787"/>
      <c r="F2297" s="787"/>
      <c r="G2297" s="787"/>
      <c r="H2297" s="787"/>
      <c r="I2297" s="796"/>
      <c r="J2297" s="795"/>
      <c r="K2297" s="787"/>
      <c r="L2297" s="787"/>
      <c r="M2297" s="787"/>
      <c r="N2297" s="787"/>
      <c r="O2297" s="787"/>
      <c r="P2297" s="787"/>
      <c r="Q2297" s="787"/>
      <c r="R2297" s="796"/>
      <c r="S2297" s="635"/>
      <c r="T2297" s="797" t="s">
        <v>61</v>
      </c>
      <c r="U2297" s="798"/>
      <c r="V2297" s="798"/>
      <c r="W2297" s="798"/>
      <c r="X2297" s="798"/>
      <c r="Y2297" s="798"/>
      <c r="Z2297" s="799"/>
      <c r="AA2297" s="42">
        <f>AA2295</f>
        <v>0</v>
      </c>
    </row>
    <row r="2298" spans="2:27" hidden="1" x14ac:dyDescent="0.25"/>
    <row r="2299" spans="2:27" ht="15.75" hidden="1" thickBot="1" x14ac:dyDescent="0.3"/>
    <row r="2300" spans="2:27" hidden="1" x14ac:dyDescent="0.25">
      <c r="B2300" s="800"/>
      <c r="C2300" s="793"/>
      <c r="D2300" s="793"/>
      <c r="E2300" s="793"/>
      <c r="F2300" s="793"/>
      <c r="G2300" s="803" t="s">
        <v>42</v>
      </c>
      <c r="H2300" s="793"/>
      <c r="I2300" s="793"/>
      <c r="J2300" s="793"/>
      <c r="K2300" s="793"/>
      <c r="L2300" s="793"/>
      <c r="M2300" s="793"/>
      <c r="N2300" s="793"/>
      <c r="O2300" s="793"/>
      <c r="P2300" s="793"/>
      <c r="Q2300" s="793"/>
      <c r="R2300" s="793"/>
      <c r="S2300" s="793"/>
      <c r="T2300" s="793"/>
      <c r="U2300" s="804" t="s">
        <v>1</v>
      </c>
      <c r="V2300" s="805"/>
      <c r="W2300" s="805"/>
      <c r="X2300" s="806"/>
      <c r="Y2300" s="807" t="s">
        <v>43</v>
      </c>
      <c r="Z2300" s="805"/>
      <c r="AA2300" s="808"/>
    </row>
    <row r="2301" spans="2:27" hidden="1" x14ac:dyDescent="0.25">
      <c r="B2301" s="801"/>
      <c r="C2301" s="802"/>
      <c r="D2301" s="802"/>
      <c r="E2301" s="802"/>
      <c r="F2301" s="802"/>
      <c r="G2301" s="801"/>
      <c r="H2301" s="802"/>
      <c r="I2301" s="802"/>
      <c r="J2301" s="802"/>
      <c r="K2301" s="802"/>
      <c r="L2301" s="802"/>
      <c r="M2301" s="802"/>
      <c r="N2301" s="802"/>
      <c r="O2301" s="802"/>
      <c r="P2301" s="802"/>
      <c r="Q2301" s="802"/>
      <c r="R2301" s="802"/>
      <c r="S2301" s="802"/>
      <c r="T2301" s="802"/>
      <c r="U2301" s="809" t="s">
        <v>3</v>
      </c>
      <c r="V2301" s="810"/>
      <c r="W2301" s="810"/>
      <c r="X2301" s="811"/>
      <c r="Y2301" s="812">
        <v>1</v>
      </c>
      <c r="Z2301" s="810"/>
      <c r="AA2301" s="813"/>
    </row>
    <row r="2302" spans="2:27" ht="15.75" hidden="1" thickBot="1" x14ac:dyDescent="0.3">
      <c r="B2302" s="795"/>
      <c r="C2302" s="787"/>
      <c r="D2302" s="787"/>
      <c r="E2302" s="787"/>
      <c r="F2302" s="787"/>
      <c r="G2302" s="795"/>
      <c r="H2302" s="787"/>
      <c r="I2302" s="787"/>
      <c r="J2302" s="787"/>
      <c r="K2302" s="787"/>
      <c r="L2302" s="787"/>
      <c r="M2302" s="787"/>
      <c r="N2302" s="787"/>
      <c r="O2302" s="787"/>
      <c r="P2302" s="787"/>
      <c r="Q2302" s="787"/>
      <c r="R2302" s="787"/>
      <c r="S2302" s="787"/>
      <c r="T2302" s="787"/>
      <c r="U2302" s="814" t="s">
        <v>4</v>
      </c>
      <c r="V2302" s="815"/>
      <c r="W2302" s="815"/>
      <c r="X2302" s="816"/>
      <c r="Y2302" s="817">
        <v>44236</v>
      </c>
      <c r="Z2302" s="818"/>
      <c r="AA2302" s="819"/>
    </row>
    <row r="2303" spans="2:27" hidden="1" x14ac:dyDescent="0.25">
      <c r="B2303" s="820" t="s">
        <v>44</v>
      </c>
      <c r="C2303" s="793"/>
      <c r="D2303" s="793"/>
      <c r="E2303" s="793"/>
      <c r="F2303" s="794"/>
      <c r="G2303"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303" s="822"/>
      <c r="I2303" s="822"/>
      <c r="J2303" s="822"/>
      <c r="K2303" s="822"/>
      <c r="L2303" s="822"/>
      <c r="M2303" s="822"/>
      <c r="N2303" s="822"/>
      <c r="O2303" s="822"/>
      <c r="P2303" s="822"/>
      <c r="Q2303" s="822"/>
      <c r="R2303" s="822"/>
      <c r="S2303" s="822"/>
      <c r="T2303" s="822"/>
      <c r="U2303" s="822"/>
      <c r="V2303" s="822"/>
      <c r="W2303" s="822"/>
      <c r="X2303" s="822"/>
      <c r="Y2303" s="822"/>
      <c r="Z2303" s="822"/>
      <c r="AA2303" s="823"/>
    </row>
    <row r="2304" spans="2:27" ht="15.75" hidden="1" thickBot="1" x14ac:dyDescent="0.3">
      <c r="B2304" s="795"/>
      <c r="C2304" s="787"/>
      <c r="D2304" s="787"/>
      <c r="E2304" s="787"/>
      <c r="F2304" s="796"/>
      <c r="G2304" s="824"/>
      <c r="H2304" s="825"/>
      <c r="I2304" s="825"/>
      <c r="J2304" s="825"/>
      <c r="K2304" s="825"/>
      <c r="L2304" s="825"/>
      <c r="M2304" s="825"/>
      <c r="N2304" s="825"/>
      <c r="O2304" s="825"/>
      <c r="P2304" s="825"/>
      <c r="Q2304" s="825"/>
      <c r="R2304" s="825"/>
      <c r="S2304" s="825"/>
      <c r="T2304" s="825"/>
      <c r="U2304" s="825"/>
      <c r="V2304" s="825"/>
      <c r="W2304" s="825"/>
      <c r="X2304" s="825"/>
      <c r="Y2304" s="825"/>
      <c r="Z2304" s="825"/>
      <c r="AA2304" s="826"/>
    </row>
    <row r="2305" spans="2:27" ht="18.75" hidden="1" thickBot="1" x14ac:dyDescent="0.3">
      <c r="B2305" s="827" t="s">
        <v>46</v>
      </c>
      <c r="C2305" s="798"/>
      <c r="D2305" s="798"/>
      <c r="E2305" s="798"/>
      <c r="F2305" s="798"/>
      <c r="G2305" s="798"/>
      <c r="H2305" s="822" t="s">
        <v>47</v>
      </c>
      <c r="I2305" s="793"/>
      <c r="J2305" s="828"/>
      <c r="K2305" s="798"/>
      <c r="L2305" s="798"/>
      <c r="M2305" s="798"/>
      <c r="N2305" s="798"/>
      <c r="O2305" s="798"/>
      <c r="P2305" s="622"/>
      <c r="Q2305" s="622"/>
      <c r="R2305" s="828" t="s">
        <v>48</v>
      </c>
      <c r="S2305" s="828"/>
      <c r="T2305" s="798"/>
      <c r="U2305" s="798"/>
      <c r="V2305" s="798"/>
      <c r="W2305" s="798"/>
      <c r="X2305" s="798"/>
      <c r="Y2305" s="798"/>
      <c r="Z2305" s="798"/>
      <c r="AA2305" s="799"/>
    </row>
    <row r="2306" spans="2:27" ht="124.5" hidden="1" customHeight="1" thickBot="1" x14ac:dyDescent="0.3">
      <c r="B2306" s="829">
        <v>13</v>
      </c>
      <c r="C2306" s="793"/>
      <c r="D2306" s="793"/>
      <c r="E2306" s="793"/>
      <c r="F2306" s="793"/>
      <c r="G2306" s="793"/>
      <c r="H2306" s="830">
        <f>I13.01</f>
        <v>13.01</v>
      </c>
      <c r="I2306" s="831"/>
      <c r="J2306" s="832" t="str">
        <f>VLOOKUP(B2306,'BALANCE GENERAL'!$B:$G,5,FALSE)</f>
        <v>SUMINISTRO E INSTALACION MOBILIARIO</v>
      </c>
      <c r="K2306" s="798"/>
      <c r="L2306" s="798"/>
      <c r="M2306" s="798"/>
      <c r="N2306" s="798"/>
      <c r="O2306" s="799"/>
      <c r="P2306" s="621"/>
      <c r="Q2306" s="621"/>
      <c r="R2306" s="833" t="str">
        <f>VLOOKUP(H2306,'BALANCE GENERAL'!$B:$G,5,FALSE)</f>
        <v>PUESTO DE TRABAJO-ESCRITORIO RECTANGULAR ESTRUCTURA METALICA CON ACABO EN PINTURA ELECTROESTATICA GRIS, BASE PEDESTAL CALIBRE 18, FALDON EN LAMINA PINTURA HORNEADA Y CANALETA PLASTICA 60X40 PARA DUCTOS DE CABLEADO No. 12 CALIBRADO (10 MTS) ; LIBRE DE HALOGENO CON UN PUNTO DE TOMA CORRIENTES  DOBLE DE 20 AMPERIOS, CON CAJA 2X4" PARA CANALETA; 2 GAVETAS Y CAJON CARPETERO METÁLICO EN LAMINA COLD ROLLED CALIBRE 24, ORIFICIO PASACABLES. MEDIDAS: FRENTE 120 CM, FONDO 60CM, ALTO 73 CM, SUPERFICIE EN MADERA 25 MM Y FORMICA COLOR BLANCO, CON BORDES EN CANTO RIGIDO TERMOFUNDIDO.</v>
      </c>
      <c r="S2306" s="1020"/>
      <c r="T2306" s="793"/>
      <c r="U2306" s="793"/>
      <c r="V2306" s="793"/>
      <c r="W2306" s="793"/>
      <c r="X2306" s="793"/>
      <c r="Y2306" s="793"/>
      <c r="Z2306" s="793"/>
      <c r="AA2306" s="794"/>
    </row>
    <row r="2307" spans="2:27" ht="18.75" hidden="1" thickBot="1" x14ac:dyDescent="0.3">
      <c r="B2307" s="821" t="s">
        <v>49</v>
      </c>
      <c r="C2307" s="834"/>
      <c r="D2307" s="834"/>
      <c r="E2307" s="834"/>
      <c r="F2307" s="834"/>
      <c r="G2307" s="834"/>
      <c r="H2307" s="835"/>
      <c r="I2307" s="835"/>
      <c r="J2307" s="834"/>
      <c r="K2307" s="834"/>
      <c r="L2307" s="834"/>
      <c r="M2307" s="834"/>
      <c r="N2307" s="834"/>
      <c r="O2307" s="834"/>
      <c r="P2307" s="623"/>
      <c r="Q2307" s="623"/>
      <c r="R2307" s="837" t="s">
        <v>50</v>
      </c>
      <c r="S2307" s="1030" t="s">
        <v>532</v>
      </c>
      <c r="T2307" s="839" t="s">
        <v>51</v>
      </c>
      <c r="U2307" s="840"/>
      <c r="V2307" s="841"/>
      <c r="W2307" s="842" t="s">
        <v>20</v>
      </c>
      <c r="X2307" s="844" t="s">
        <v>52</v>
      </c>
      <c r="Y2307" s="846" t="s">
        <v>53</v>
      </c>
      <c r="Z2307" s="847"/>
      <c r="AA2307" s="848"/>
    </row>
    <row r="2308" spans="2:27" ht="26.25" hidden="1" thickBot="1" x14ac:dyDescent="0.3">
      <c r="B2308" s="836"/>
      <c r="C2308" s="835"/>
      <c r="D2308" s="835"/>
      <c r="E2308" s="835"/>
      <c r="F2308" s="835"/>
      <c r="G2308" s="835"/>
      <c r="H2308" s="835"/>
      <c r="I2308" s="835"/>
      <c r="J2308" s="835"/>
      <c r="K2308" s="835"/>
      <c r="L2308" s="835"/>
      <c r="M2308" s="835"/>
      <c r="N2308" s="835"/>
      <c r="O2308" s="835"/>
      <c r="P2308" s="623"/>
      <c r="Q2308" s="623"/>
      <c r="R2308" s="838"/>
      <c r="S2308" s="1031"/>
      <c r="T2308" s="4" t="s">
        <v>54</v>
      </c>
      <c r="U2308" s="5" t="s">
        <v>55</v>
      </c>
      <c r="V2308" s="6" t="s">
        <v>56</v>
      </c>
      <c r="W2308" s="843"/>
      <c r="X2308" s="845"/>
      <c r="Y2308" s="7" t="s">
        <v>57</v>
      </c>
      <c r="Z2308" s="8" t="s">
        <v>21</v>
      </c>
      <c r="AA2308" s="9" t="s">
        <v>22</v>
      </c>
    </row>
    <row r="2309" spans="2:27" ht="18" hidden="1" x14ac:dyDescent="0.25">
      <c r="B2309" s="10"/>
      <c r="C2309" s="11"/>
      <c r="D2309" s="11"/>
      <c r="E2309" s="11"/>
      <c r="F2309" s="11"/>
      <c r="G2309" s="11"/>
      <c r="H2309" s="11"/>
      <c r="I2309" s="11"/>
      <c r="J2309" s="11"/>
      <c r="K2309" s="11"/>
      <c r="L2309" s="11"/>
      <c r="M2309" s="11"/>
      <c r="N2309" s="11"/>
      <c r="O2309" s="12"/>
      <c r="P2309" s="629">
        <f>+H2306</f>
        <v>13.01</v>
      </c>
      <c r="Q2309" s="17"/>
      <c r="R2309" s="412" t="s">
        <v>356</v>
      </c>
      <c r="S2309" s="625"/>
      <c r="T2309" s="14"/>
      <c r="U2309" s="14"/>
      <c r="V2309" s="14"/>
      <c r="W2309" s="14" t="str">
        <f>IF(COUNT(T2309:V2309)=1,"m",IF(COUNT(T2309:V2309)=2,"m2",IF(COUNT(T2309:V2309)=3,"m3","")))</f>
        <v/>
      </c>
      <c r="X2309" s="14" t="str">
        <f>IF(S2309="","",1)</f>
        <v/>
      </c>
      <c r="Y2309" s="14" t="str">
        <f>IFERROR(IF(COUNT(T2309:V2309)=1,PRODUCT(T2309:V2309)*X2309,""),"")</f>
        <v/>
      </c>
      <c r="Z2309" s="14" t="str">
        <f>IFERROR(IF(COUNT(T2309:V2309)=2,PRODUCT(T2309:V2309)*X2309,""),"")</f>
        <v/>
      </c>
      <c r="AA2309" s="15" t="str">
        <f>IFERROR(IF(COUNT(T2309:V2309)=3,PRODUCT(T2309:V2309)*X2309,""),"")</f>
        <v/>
      </c>
    </row>
    <row r="2310" spans="2:27" ht="18" hidden="1" x14ac:dyDescent="0.25">
      <c r="B2310" s="16"/>
      <c r="C2310" s="17"/>
      <c r="D2310" s="17"/>
      <c r="E2310" s="17"/>
      <c r="F2310" s="18"/>
      <c r="G2310" s="18"/>
      <c r="H2310" s="18"/>
      <c r="I2310" s="18"/>
      <c r="J2310" s="18"/>
      <c r="K2310" s="18"/>
      <c r="L2310" s="17"/>
      <c r="M2310" s="17"/>
      <c r="N2310" s="17"/>
      <c r="O2310" s="19"/>
      <c r="P2310" s="629">
        <f>+H2306</f>
        <v>13.01</v>
      </c>
      <c r="Q2310" s="17"/>
      <c r="R2310" s="412"/>
      <c r="S2310" s="625"/>
      <c r="T2310" s="20"/>
      <c r="U2310" s="20"/>
      <c r="V2310" s="430"/>
      <c r="W2310" s="14" t="str">
        <f t="shared" ref="W2310:W2312" si="756">IF(COUNT(T2310:V2310)=1,"m",IF(COUNT(T2310:V2310)=2,"m2",IF(COUNT(T2310:V2310)=3,"m3","")))</f>
        <v/>
      </c>
      <c r="X2310" s="14" t="str">
        <f t="shared" ref="X2310:X2312" si="757">IF(S2310="","",1)</f>
        <v/>
      </c>
      <c r="Y2310" s="14" t="str">
        <f t="shared" ref="Y2310:Y2312" si="758">IFERROR(IF(COUNT(T2310:V2310)=1,PRODUCT(T2310:V2310)*X2310,""),"")</f>
        <v/>
      </c>
      <c r="Z2310" s="14" t="str">
        <f t="shared" ref="Z2310:Z2312" si="759">IFERROR(IF(COUNT(T2310:V2310)=2,PRODUCT(T2310:V2310)*X2310,""),"")</f>
        <v/>
      </c>
      <c r="AA2310" s="15" t="str">
        <f t="shared" ref="AA2310:AA2331" si="760">IFERROR(IF(COUNT(T2310:V2310)=3,PRODUCT(T2310:V2310)*X2310,""),"")</f>
        <v/>
      </c>
    </row>
    <row r="2311" spans="2:27" ht="18" hidden="1" x14ac:dyDescent="0.25">
      <c r="B2311" s="16"/>
      <c r="C2311" s="17"/>
      <c r="D2311" s="17"/>
      <c r="E2311" s="17"/>
      <c r="G2311" s="18"/>
      <c r="H2311" s="18"/>
      <c r="I2311" s="18"/>
      <c r="J2311" s="18"/>
      <c r="K2311" s="18"/>
      <c r="L2311" s="17"/>
      <c r="M2311" s="17"/>
      <c r="N2311" s="17"/>
      <c r="O2311" s="19"/>
      <c r="P2311" s="629">
        <f>+H2306</f>
        <v>13.01</v>
      </c>
      <c r="Q2311" s="17"/>
      <c r="R2311" s="412"/>
      <c r="S2311" s="625"/>
      <c r="T2311" s="20"/>
      <c r="U2311" s="20"/>
      <c r="V2311" s="430"/>
      <c r="W2311" s="14" t="str">
        <f t="shared" si="756"/>
        <v/>
      </c>
      <c r="X2311" s="14" t="str">
        <f t="shared" si="757"/>
        <v/>
      </c>
      <c r="Y2311" s="14" t="str">
        <f t="shared" si="758"/>
        <v/>
      </c>
      <c r="Z2311" s="14" t="str">
        <f t="shared" si="759"/>
        <v/>
      </c>
      <c r="AA2311" s="15" t="str">
        <f t="shared" si="760"/>
        <v/>
      </c>
    </row>
    <row r="2312" spans="2:27" ht="18" hidden="1" x14ac:dyDescent="0.25">
      <c r="B2312" s="16"/>
      <c r="C2312" s="17"/>
      <c r="D2312" s="17"/>
      <c r="E2312" s="17"/>
      <c r="F2312" s="18"/>
      <c r="G2312" s="18"/>
      <c r="H2312" s="18"/>
      <c r="I2312" s="18"/>
      <c r="J2312" s="18"/>
      <c r="K2312" s="18"/>
      <c r="L2312" s="17"/>
      <c r="M2312" s="17"/>
      <c r="N2312" s="17"/>
      <c r="O2312" s="19"/>
      <c r="P2312" s="629">
        <f>+H2306</f>
        <v>13.01</v>
      </c>
      <c r="Q2312" s="17"/>
      <c r="R2312" s="412"/>
      <c r="S2312" s="626"/>
      <c r="T2312" s="20"/>
      <c r="U2312" s="20"/>
      <c r="V2312" s="430"/>
      <c r="W2312" s="14" t="str">
        <f t="shared" si="756"/>
        <v/>
      </c>
      <c r="X2312" s="14" t="str">
        <f t="shared" si="757"/>
        <v/>
      </c>
      <c r="Y2312" s="14" t="str">
        <f t="shared" si="758"/>
        <v/>
      </c>
      <c r="Z2312" s="14" t="str">
        <f t="shared" si="759"/>
        <v/>
      </c>
      <c r="AA2312" s="15" t="str">
        <f t="shared" si="760"/>
        <v/>
      </c>
    </row>
    <row r="2313" spans="2:27" ht="18" hidden="1" x14ac:dyDescent="0.25">
      <c r="B2313" s="16"/>
      <c r="D2313" s="17"/>
      <c r="E2313" s="17"/>
      <c r="F2313" s="18"/>
      <c r="G2313" s="18"/>
      <c r="H2313" s="18"/>
      <c r="J2313" s="18"/>
      <c r="K2313" s="18"/>
      <c r="L2313" s="17"/>
      <c r="M2313" s="17"/>
      <c r="N2313" s="17"/>
      <c r="O2313" s="19"/>
      <c r="P2313" s="629">
        <f>+H2306</f>
        <v>13.01</v>
      </c>
      <c r="Q2313" s="17"/>
      <c r="R2313" s="412"/>
      <c r="S2313" s="625"/>
      <c r="T2313" s="20"/>
      <c r="U2313" s="20"/>
      <c r="V2313" s="430"/>
      <c r="W2313" s="14"/>
      <c r="X2313" s="14"/>
      <c r="Y2313" s="14"/>
      <c r="Z2313" s="14"/>
      <c r="AA2313" s="15" t="str">
        <f t="shared" si="760"/>
        <v/>
      </c>
    </row>
    <row r="2314" spans="2:27" ht="18" hidden="1" x14ac:dyDescent="0.25">
      <c r="B2314" s="22"/>
      <c r="C2314" s="17"/>
      <c r="D2314" s="18"/>
      <c r="E2314" s="17"/>
      <c r="F2314" s="18"/>
      <c r="G2314" s="18"/>
      <c r="H2314" s="18"/>
      <c r="I2314" s="18"/>
      <c r="J2314" s="18"/>
      <c r="K2314" s="18"/>
      <c r="L2314" s="17"/>
      <c r="M2314" s="17"/>
      <c r="N2314" s="17"/>
      <c r="O2314" s="19"/>
      <c r="P2314" s="629">
        <f>+H2306</f>
        <v>13.01</v>
      </c>
      <c r="Q2314" s="17"/>
      <c r="R2314" s="412" t="s">
        <v>361</v>
      </c>
      <c r="S2314" s="625"/>
      <c r="T2314" s="20"/>
      <c r="U2314" s="20"/>
      <c r="V2314" s="430"/>
      <c r="W2314" s="14" t="str">
        <f t="shared" ref="W2314:W2315" si="761">IF(COUNT(T2314:V2314)=1,"m",IF(COUNT(T2314:V2314)=2,"m2",IF(COUNT(T2314:V2314)=3,"m3","")))</f>
        <v/>
      </c>
      <c r="X2314" s="14" t="str">
        <f t="shared" ref="X2314:X2320" si="762">IF(S2314="","",1)</f>
        <v/>
      </c>
      <c r="Y2314" s="14" t="str">
        <f t="shared" ref="Y2314:Y2320" si="763">IFERROR(IF(COUNT(T2314:V2314)=1,PRODUCT(T2314:V2314)*X2314,""),"")</f>
        <v/>
      </c>
      <c r="Z2314" s="14" t="str">
        <f t="shared" ref="Z2314:Z2320" si="764">IFERROR(IF(COUNT(T2314:V2314)=2,PRODUCT(T2314:V2314)*X2314,""),"")</f>
        <v/>
      </c>
      <c r="AA2314" s="15" t="str">
        <f t="shared" si="760"/>
        <v/>
      </c>
    </row>
    <row r="2315" spans="2:27" ht="18" hidden="1" x14ac:dyDescent="0.25">
      <c r="B2315" s="16"/>
      <c r="C2315" s="17"/>
      <c r="D2315" s="17"/>
      <c r="E2315" s="17"/>
      <c r="F2315" s="18"/>
      <c r="G2315" s="18"/>
      <c r="H2315" s="18"/>
      <c r="I2315" s="18"/>
      <c r="J2315" s="18"/>
      <c r="K2315" s="18"/>
      <c r="L2315" s="17"/>
      <c r="M2315" s="17"/>
      <c r="N2315" s="17"/>
      <c r="O2315" s="19"/>
      <c r="P2315" s="629">
        <f>+H2306</f>
        <v>13.01</v>
      </c>
      <c r="Q2315" s="17"/>
      <c r="R2315" s="412"/>
      <c r="S2315" s="641"/>
      <c r="T2315" s="20"/>
      <c r="U2315" s="20"/>
      <c r="V2315" s="20"/>
      <c r="W2315" s="14" t="str">
        <f t="shared" si="761"/>
        <v/>
      </c>
      <c r="X2315" s="14" t="str">
        <f t="shared" si="762"/>
        <v/>
      </c>
      <c r="Y2315" s="14" t="str">
        <f t="shared" si="763"/>
        <v/>
      </c>
      <c r="Z2315" s="14" t="str">
        <f t="shared" si="764"/>
        <v/>
      </c>
      <c r="AA2315" s="15" t="str">
        <f t="shared" si="760"/>
        <v/>
      </c>
    </row>
    <row r="2316" spans="2:27" ht="18" hidden="1" x14ac:dyDescent="0.25">
      <c r="B2316" s="16"/>
      <c r="C2316" s="17"/>
      <c r="D2316" s="17"/>
      <c r="E2316" s="17"/>
      <c r="F2316" s="17"/>
      <c r="G2316" s="17"/>
      <c r="H2316" s="17"/>
      <c r="I2316" s="17"/>
      <c r="J2316" s="17"/>
      <c r="K2316" s="17"/>
      <c r="L2316" s="17"/>
      <c r="M2316" s="17"/>
      <c r="N2316" s="17"/>
      <c r="O2316" s="19"/>
      <c r="P2316" s="629">
        <f>+H2306</f>
        <v>13.01</v>
      </c>
      <c r="Q2316" s="17"/>
      <c r="R2316" s="412"/>
      <c r="S2316" s="625"/>
      <c r="T2316" s="20"/>
      <c r="U2316" s="20"/>
      <c r="V2316" s="430"/>
      <c r="W2316" s="14"/>
      <c r="X2316" s="14" t="str">
        <f t="shared" si="762"/>
        <v/>
      </c>
      <c r="Y2316" s="14" t="str">
        <f t="shared" si="763"/>
        <v/>
      </c>
      <c r="Z2316" s="14" t="str">
        <f t="shared" si="764"/>
        <v/>
      </c>
      <c r="AA2316" s="15" t="str">
        <f t="shared" si="760"/>
        <v/>
      </c>
    </row>
    <row r="2317" spans="2:27" ht="18" hidden="1" x14ac:dyDescent="0.25">
      <c r="B2317" s="16"/>
      <c r="C2317" s="18"/>
      <c r="D2317" s="17"/>
      <c r="E2317" s="17"/>
      <c r="F2317" s="17"/>
      <c r="G2317" s="17"/>
      <c r="H2317" s="17"/>
      <c r="I2317" s="17"/>
      <c r="J2317" s="17"/>
      <c r="K2317" s="17"/>
      <c r="L2317" s="17"/>
      <c r="M2317" s="17"/>
      <c r="N2317" s="17"/>
      <c r="O2317" s="19"/>
      <c r="P2317" s="629">
        <f>+H2306</f>
        <v>13.01</v>
      </c>
      <c r="Q2317" s="17"/>
      <c r="R2317" s="412"/>
      <c r="S2317" s="625"/>
      <c r="T2317" s="20"/>
      <c r="U2317" s="20"/>
      <c r="V2317" s="430"/>
      <c r="W2317" s="14"/>
      <c r="X2317" s="14" t="str">
        <f t="shared" si="762"/>
        <v/>
      </c>
      <c r="Y2317" s="14" t="str">
        <f t="shared" si="763"/>
        <v/>
      </c>
      <c r="Z2317" s="14" t="str">
        <f t="shared" si="764"/>
        <v/>
      </c>
      <c r="AA2317" s="15" t="str">
        <f t="shared" si="760"/>
        <v/>
      </c>
    </row>
    <row r="2318" spans="2:27" ht="18" hidden="1" x14ac:dyDescent="0.25">
      <c r="B2318" s="16"/>
      <c r="C2318" s="17"/>
      <c r="D2318" s="17"/>
      <c r="E2318" s="17"/>
      <c r="F2318" s="17"/>
      <c r="G2318" s="17"/>
      <c r="H2318" s="17"/>
      <c r="I2318" s="17"/>
      <c r="J2318" s="17"/>
      <c r="K2318" s="17"/>
      <c r="L2318" s="17"/>
      <c r="M2318" s="17"/>
      <c r="N2318" s="17"/>
      <c r="O2318" s="19"/>
      <c r="P2318" s="629">
        <f>+H2306</f>
        <v>13.01</v>
      </c>
      <c r="Q2318" s="17"/>
      <c r="R2318" s="412"/>
      <c r="S2318" s="625"/>
      <c r="T2318" s="20"/>
      <c r="U2318" s="20"/>
      <c r="V2318" s="430"/>
      <c r="W2318" s="14"/>
      <c r="X2318" s="14" t="str">
        <f t="shared" si="762"/>
        <v/>
      </c>
      <c r="Y2318" s="14" t="str">
        <f t="shared" si="763"/>
        <v/>
      </c>
      <c r="Z2318" s="14" t="str">
        <f t="shared" si="764"/>
        <v/>
      </c>
      <c r="AA2318" s="15" t="str">
        <f t="shared" si="760"/>
        <v/>
      </c>
    </row>
    <row r="2319" spans="2:27" ht="18" hidden="1" x14ac:dyDescent="0.25">
      <c r="B2319" s="16"/>
      <c r="C2319" s="17"/>
      <c r="D2319" s="17"/>
      <c r="E2319" s="18"/>
      <c r="F2319" s="17"/>
      <c r="G2319" s="17"/>
      <c r="H2319" s="17"/>
      <c r="I2319" s="17"/>
      <c r="J2319" s="17"/>
      <c r="K2319" s="17"/>
      <c r="L2319" s="17"/>
      <c r="M2319" s="17"/>
      <c r="N2319" s="17"/>
      <c r="O2319" s="19"/>
      <c r="P2319" s="629">
        <f>+H2306</f>
        <v>13.01</v>
      </c>
      <c r="Q2319" s="17"/>
      <c r="R2319" s="412"/>
      <c r="S2319" s="625"/>
      <c r="T2319" s="20"/>
      <c r="U2319" s="20"/>
      <c r="V2319" s="430"/>
      <c r="W2319" s="14"/>
      <c r="X2319" s="14" t="str">
        <f t="shared" si="762"/>
        <v/>
      </c>
      <c r="Y2319" s="14" t="str">
        <f t="shared" si="763"/>
        <v/>
      </c>
      <c r="Z2319" s="14" t="str">
        <f t="shared" si="764"/>
        <v/>
      </c>
      <c r="AA2319" s="15" t="str">
        <f t="shared" si="760"/>
        <v/>
      </c>
    </row>
    <row r="2320" spans="2:27" ht="18" hidden="1" x14ac:dyDescent="0.25">
      <c r="B2320" s="16"/>
      <c r="C2320" s="18"/>
      <c r="D2320" s="18"/>
      <c r="E2320" s="18"/>
      <c r="F2320" s="18"/>
      <c r="G2320" s="18"/>
      <c r="H2320" s="18"/>
      <c r="I2320" s="18"/>
      <c r="J2320" s="18"/>
      <c r="K2320" s="18"/>
      <c r="L2320" s="18"/>
      <c r="M2320" s="18"/>
      <c r="N2320" s="18"/>
      <c r="O2320" s="19"/>
      <c r="P2320" s="629">
        <f>+H2306</f>
        <v>13.01</v>
      </c>
      <c r="Q2320" s="17"/>
      <c r="R2320" s="412"/>
      <c r="S2320" s="625"/>
      <c r="T2320" s="20"/>
      <c r="U2320" s="20"/>
      <c r="V2320" s="430"/>
      <c r="W2320" s="14" t="str">
        <f t="shared" ref="W2320" si="765">IF(COUNT(T2320:V2320)=1,"m",IF(COUNT(T2320:V2320)=2,"m2",IF(COUNT(T2320:V2320)=3,"m3","")))</f>
        <v/>
      </c>
      <c r="X2320" s="14" t="str">
        <f t="shared" si="762"/>
        <v/>
      </c>
      <c r="Y2320" s="14" t="str">
        <f t="shared" si="763"/>
        <v/>
      </c>
      <c r="Z2320" s="14" t="str">
        <f t="shared" si="764"/>
        <v/>
      </c>
      <c r="AA2320" s="15" t="str">
        <f t="shared" si="760"/>
        <v/>
      </c>
    </row>
    <row r="2321" spans="2:27" ht="18" hidden="1" x14ac:dyDescent="0.25">
      <c r="B2321" s="16"/>
      <c r="C2321" s="17"/>
      <c r="D2321" s="24"/>
      <c r="E2321" s="17"/>
      <c r="F2321" s="17"/>
      <c r="G2321" s="17"/>
      <c r="H2321" s="17"/>
      <c r="I2321" s="17"/>
      <c r="J2321" s="18"/>
      <c r="K2321" s="17"/>
      <c r="L2321" s="17"/>
      <c r="M2321" s="17"/>
      <c r="N2321" s="17"/>
      <c r="O2321" s="19"/>
      <c r="P2321" s="629">
        <f>+H2306</f>
        <v>13.01</v>
      </c>
      <c r="Q2321" s="17"/>
      <c r="R2321" s="412"/>
      <c r="S2321" s="625"/>
      <c r="T2321" s="20"/>
      <c r="U2321" s="20"/>
      <c r="V2321" s="430"/>
      <c r="W2321" s="14"/>
      <c r="X2321" s="14"/>
      <c r="Y2321" s="14"/>
      <c r="Z2321" s="14"/>
      <c r="AA2321" s="15" t="str">
        <f t="shared" si="760"/>
        <v/>
      </c>
    </row>
    <row r="2322" spans="2:27" ht="18" hidden="1" x14ac:dyDescent="0.25">
      <c r="B2322" s="16"/>
      <c r="C2322" s="18"/>
      <c r="D2322" s="17"/>
      <c r="E2322" s="17"/>
      <c r="F2322" s="17"/>
      <c r="G2322" s="17"/>
      <c r="H2322" s="18"/>
      <c r="I2322" s="18"/>
      <c r="J2322" s="17"/>
      <c r="K2322" s="18"/>
      <c r="L2322" s="17"/>
      <c r="M2322" s="17"/>
      <c r="N2322" s="17"/>
      <c r="O2322" s="19"/>
      <c r="P2322" s="629">
        <f>+H2306</f>
        <v>13.01</v>
      </c>
      <c r="Q2322" s="17"/>
      <c r="R2322" s="412" t="s">
        <v>362</v>
      </c>
      <c r="S2322" s="625"/>
      <c r="T2322" s="20"/>
      <c r="U2322" s="20"/>
      <c r="V2322" s="430"/>
      <c r="W2322" s="14" t="str">
        <f t="shared" ref="W2322:W2331" si="766">IF(COUNT(T2322:V2322)=1,"m",IF(COUNT(T2322:V2322)=2,"m2",IF(COUNT(T2322:V2322)=3,"m3","")))</f>
        <v/>
      </c>
      <c r="X2322" s="14" t="str">
        <f t="shared" ref="X2322:X2331" si="767">IF(S2322="","",1)</f>
        <v/>
      </c>
      <c r="Y2322" s="14" t="str">
        <f t="shared" ref="Y2322:Y2331" si="768">IFERROR(IF(COUNT(T2322:V2322)=1,PRODUCT(T2322:V2322)*X2322,""),"")</f>
        <v/>
      </c>
      <c r="Z2322" s="14" t="str">
        <f t="shared" ref="Z2322:Z2331" si="769">IFERROR(IF(COUNT(T2322:V2322)=2,PRODUCT(T2322:V2322)*X2322,""),"")</f>
        <v/>
      </c>
      <c r="AA2322" s="15" t="str">
        <f t="shared" si="760"/>
        <v/>
      </c>
    </row>
    <row r="2323" spans="2:27" ht="18" hidden="1" x14ac:dyDescent="0.25">
      <c r="B2323" s="16"/>
      <c r="C2323" s="17"/>
      <c r="D2323" s="17"/>
      <c r="E2323" s="17"/>
      <c r="F2323" s="17"/>
      <c r="G2323" s="17"/>
      <c r="H2323" s="17"/>
      <c r="I2323" s="17"/>
      <c r="J2323" s="17"/>
      <c r="K2323" s="17"/>
      <c r="L2323" s="17"/>
      <c r="M2323" s="17"/>
      <c r="N2323" s="17"/>
      <c r="O2323" s="19"/>
      <c r="P2323" s="629">
        <f>+H2306</f>
        <v>13.01</v>
      </c>
      <c r="Q2323" s="17"/>
      <c r="R2323" s="412"/>
      <c r="S2323" s="626"/>
      <c r="T2323" s="20"/>
      <c r="U2323" s="20"/>
      <c r="V2323" s="430"/>
      <c r="W2323" s="14" t="str">
        <f t="shared" si="766"/>
        <v/>
      </c>
      <c r="X2323" s="14" t="str">
        <f t="shared" si="767"/>
        <v/>
      </c>
      <c r="Y2323" s="14" t="str">
        <f t="shared" si="768"/>
        <v/>
      </c>
      <c r="Z2323" s="14" t="str">
        <f t="shared" si="769"/>
        <v/>
      </c>
      <c r="AA2323" s="15" t="str">
        <f t="shared" si="760"/>
        <v/>
      </c>
    </row>
    <row r="2324" spans="2:27" ht="18" hidden="1" x14ac:dyDescent="0.25">
      <c r="B2324" s="16"/>
      <c r="C2324" s="17"/>
      <c r="D2324" s="17"/>
      <c r="E2324" s="17"/>
      <c r="F2324" s="17"/>
      <c r="G2324" s="17"/>
      <c r="H2324" s="17"/>
      <c r="I2324" s="17"/>
      <c r="J2324" s="17"/>
      <c r="K2324" s="17"/>
      <c r="L2324" s="17"/>
      <c r="M2324" s="17"/>
      <c r="N2324" s="17"/>
      <c r="O2324" s="19"/>
      <c r="P2324" s="629">
        <f>+H2306</f>
        <v>13.01</v>
      </c>
      <c r="Q2324" s="17"/>
      <c r="R2324" s="412"/>
      <c r="S2324" s="626"/>
      <c r="T2324" s="20"/>
      <c r="U2324" s="20"/>
      <c r="V2324" s="430"/>
      <c r="W2324" s="14" t="str">
        <f t="shared" si="766"/>
        <v/>
      </c>
      <c r="X2324" s="14" t="str">
        <f t="shared" si="767"/>
        <v/>
      </c>
      <c r="Y2324" s="14" t="str">
        <f t="shared" si="768"/>
        <v/>
      </c>
      <c r="Z2324" s="14" t="str">
        <f t="shared" si="769"/>
        <v/>
      </c>
      <c r="AA2324" s="15" t="str">
        <f t="shared" si="760"/>
        <v/>
      </c>
    </row>
    <row r="2325" spans="2:27" ht="18" hidden="1" x14ac:dyDescent="0.25">
      <c r="B2325" s="16"/>
      <c r="D2325" s="17"/>
      <c r="E2325" s="17"/>
      <c r="F2325" s="17"/>
      <c r="G2325" s="17"/>
      <c r="H2325" s="17"/>
      <c r="I2325" s="17"/>
      <c r="J2325" s="17"/>
      <c r="K2325" s="17"/>
      <c r="L2325" s="17"/>
      <c r="M2325" s="17"/>
      <c r="N2325" s="17"/>
      <c r="O2325" s="19"/>
      <c r="P2325" s="629">
        <f>+H2306</f>
        <v>13.01</v>
      </c>
      <c r="Q2325" s="17"/>
      <c r="R2325" s="412"/>
      <c r="S2325" s="626"/>
      <c r="T2325" s="20"/>
      <c r="U2325" s="20"/>
      <c r="V2325" s="20"/>
      <c r="W2325" s="14" t="str">
        <f t="shared" si="766"/>
        <v/>
      </c>
      <c r="X2325" s="14" t="str">
        <f t="shared" si="767"/>
        <v/>
      </c>
      <c r="Y2325" s="14" t="str">
        <f t="shared" si="768"/>
        <v/>
      </c>
      <c r="Z2325" s="14" t="str">
        <f t="shared" si="769"/>
        <v/>
      </c>
      <c r="AA2325" s="15" t="str">
        <f t="shared" si="760"/>
        <v/>
      </c>
    </row>
    <row r="2326" spans="2:27" ht="18" hidden="1" x14ac:dyDescent="0.25">
      <c r="B2326" s="16"/>
      <c r="C2326" s="17"/>
      <c r="D2326" s="17"/>
      <c r="E2326" s="17"/>
      <c r="F2326" s="17"/>
      <c r="G2326" s="17"/>
      <c r="H2326" s="17"/>
      <c r="I2326" s="17"/>
      <c r="J2326" s="17"/>
      <c r="K2326" s="17"/>
      <c r="L2326" s="17"/>
      <c r="M2326" s="17"/>
      <c r="N2326" s="17"/>
      <c r="O2326" s="19"/>
      <c r="P2326" s="629">
        <f>+H2306</f>
        <v>13.01</v>
      </c>
      <c r="Q2326" s="17"/>
      <c r="R2326" s="412"/>
      <c r="S2326" s="626"/>
      <c r="T2326" s="20"/>
      <c r="U2326" s="20"/>
      <c r="V2326" s="430"/>
      <c r="W2326" s="14" t="str">
        <f t="shared" si="766"/>
        <v/>
      </c>
      <c r="X2326" s="14" t="str">
        <f t="shared" si="767"/>
        <v/>
      </c>
      <c r="Y2326" s="14" t="str">
        <f t="shared" si="768"/>
        <v/>
      </c>
      <c r="Z2326" s="14" t="str">
        <f t="shared" si="769"/>
        <v/>
      </c>
      <c r="AA2326" s="15" t="str">
        <f t="shared" si="760"/>
        <v/>
      </c>
    </row>
    <row r="2327" spans="2:27" ht="18" hidden="1" x14ac:dyDescent="0.25">
      <c r="B2327" s="16"/>
      <c r="C2327" s="17"/>
      <c r="D2327" s="17"/>
      <c r="E2327" s="17"/>
      <c r="F2327" s="17"/>
      <c r="G2327" s="17"/>
      <c r="H2327" s="17"/>
      <c r="I2327" s="17"/>
      <c r="J2327" s="17"/>
      <c r="K2327" s="17"/>
      <c r="L2327" s="17"/>
      <c r="M2327" s="17"/>
      <c r="N2327" s="17"/>
      <c r="O2327" s="19"/>
      <c r="P2327" s="629">
        <f>+H2306</f>
        <v>13.01</v>
      </c>
      <c r="Q2327" s="17"/>
      <c r="R2327" s="412"/>
      <c r="S2327" s="626"/>
      <c r="T2327" s="20"/>
      <c r="U2327" s="20"/>
      <c r="V2327" s="430"/>
      <c r="W2327" s="14" t="str">
        <f t="shared" si="766"/>
        <v/>
      </c>
      <c r="X2327" s="14" t="str">
        <f t="shared" si="767"/>
        <v/>
      </c>
      <c r="Y2327" s="14" t="str">
        <f t="shared" si="768"/>
        <v/>
      </c>
      <c r="Z2327" s="14" t="str">
        <f t="shared" si="769"/>
        <v/>
      </c>
      <c r="AA2327" s="15" t="str">
        <f t="shared" si="760"/>
        <v/>
      </c>
    </row>
    <row r="2328" spans="2:27" ht="18" hidden="1" x14ac:dyDescent="0.25">
      <c r="B2328" s="16"/>
      <c r="C2328" s="17"/>
      <c r="D2328" s="17"/>
      <c r="E2328" s="17"/>
      <c r="F2328" s="17"/>
      <c r="G2328" s="17"/>
      <c r="H2328" s="17"/>
      <c r="I2328" s="17"/>
      <c r="J2328" s="17"/>
      <c r="K2328" s="17"/>
      <c r="L2328" s="17"/>
      <c r="M2328" s="17"/>
      <c r="N2328" s="17"/>
      <c r="O2328" s="19"/>
      <c r="P2328" s="629">
        <f>+H2306</f>
        <v>13.01</v>
      </c>
      <c r="Q2328" s="17"/>
      <c r="R2328" s="21"/>
      <c r="S2328" s="626"/>
      <c r="T2328" s="20"/>
      <c r="U2328" s="20"/>
      <c r="V2328" s="430"/>
      <c r="W2328" s="14" t="str">
        <f t="shared" si="766"/>
        <v/>
      </c>
      <c r="X2328" s="14" t="str">
        <f t="shared" si="767"/>
        <v/>
      </c>
      <c r="Y2328" s="14" t="str">
        <f t="shared" si="768"/>
        <v/>
      </c>
      <c r="Z2328" s="14" t="str">
        <f t="shared" si="769"/>
        <v/>
      </c>
      <c r="AA2328" s="15" t="str">
        <f t="shared" si="760"/>
        <v/>
      </c>
    </row>
    <row r="2329" spans="2:27" ht="18" hidden="1" x14ac:dyDescent="0.25">
      <c r="B2329" s="16"/>
      <c r="C2329" s="17"/>
      <c r="D2329" s="17"/>
      <c r="E2329" s="17"/>
      <c r="F2329" s="17"/>
      <c r="G2329" s="17"/>
      <c r="H2329" s="17"/>
      <c r="I2329" s="17"/>
      <c r="J2329" s="17"/>
      <c r="K2329" s="17"/>
      <c r="L2329" s="17"/>
      <c r="M2329" s="17"/>
      <c r="N2329" s="17"/>
      <c r="O2329" s="19"/>
      <c r="P2329" s="629">
        <f>+H2306</f>
        <v>13.01</v>
      </c>
      <c r="Q2329" s="17"/>
      <c r="R2329" s="26"/>
      <c r="S2329" s="626"/>
      <c r="T2329" s="20"/>
      <c r="U2329" s="20"/>
      <c r="V2329" s="430"/>
      <c r="W2329" s="14" t="str">
        <f t="shared" si="766"/>
        <v/>
      </c>
      <c r="X2329" s="14" t="str">
        <f t="shared" si="767"/>
        <v/>
      </c>
      <c r="Y2329" s="14" t="str">
        <f t="shared" si="768"/>
        <v/>
      </c>
      <c r="Z2329" s="14" t="str">
        <f t="shared" si="769"/>
        <v/>
      </c>
      <c r="AA2329" s="15" t="str">
        <f t="shared" si="760"/>
        <v/>
      </c>
    </row>
    <row r="2330" spans="2:27" ht="18" hidden="1" x14ac:dyDescent="0.25">
      <c r="B2330" s="16"/>
      <c r="C2330" s="17"/>
      <c r="D2330" s="17"/>
      <c r="E2330" s="17"/>
      <c r="F2330" s="17"/>
      <c r="G2330" s="17"/>
      <c r="H2330" s="17"/>
      <c r="I2330" s="17"/>
      <c r="J2330" s="17"/>
      <c r="K2330" s="17"/>
      <c r="L2330" s="17"/>
      <c r="M2330" s="17"/>
      <c r="N2330" s="17"/>
      <c r="O2330" s="19"/>
      <c r="P2330" s="629">
        <f>+H2306</f>
        <v>13.01</v>
      </c>
      <c r="Q2330" s="17"/>
      <c r="R2330" s="26"/>
      <c r="S2330" s="626"/>
      <c r="T2330" s="20"/>
      <c r="U2330" s="20"/>
      <c r="V2330" s="430"/>
      <c r="W2330" s="14" t="str">
        <f t="shared" si="766"/>
        <v/>
      </c>
      <c r="X2330" s="14" t="str">
        <f t="shared" si="767"/>
        <v/>
      </c>
      <c r="Y2330" s="14" t="str">
        <f t="shared" si="768"/>
        <v/>
      </c>
      <c r="Z2330" s="14" t="str">
        <f t="shared" si="769"/>
        <v/>
      </c>
      <c r="AA2330" s="15" t="str">
        <f t="shared" si="760"/>
        <v/>
      </c>
    </row>
    <row r="2331" spans="2:27" ht="18.75" hidden="1" thickBot="1" x14ac:dyDescent="0.3">
      <c r="B2331" s="27"/>
      <c r="C2331" s="28"/>
      <c r="D2331" s="29"/>
      <c r="E2331" s="28"/>
      <c r="F2331" s="29"/>
      <c r="G2331" s="29"/>
      <c r="H2331" s="29"/>
      <c r="I2331" s="29"/>
      <c r="J2331" s="29"/>
      <c r="K2331" s="29"/>
      <c r="L2331" s="29"/>
      <c r="M2331" s="29"/>
      <c r="N2331" s="29"/>
      <c r="O2331" s="30"/>
      <c r="P2331" s="629">
        <f>+H2306</f>
        <v>13.01</v>
      </c>
      <c r="Q2331" s="17"/>
      <c r="R2331" s="630"/>
      <c r="S2331" s="636"/>
      <c r="T2331" s="33"/>
      <c r="U2331" s="33"/>
      <c r="V2331" s="631"/>
      <c r="W2331" s="34" t="str">
        <f t="shared" si="766"/>
        <v/>
      </c>
      <c r="X2331" s="34" t="str">
        <f t="shared" si="767"/>
        <v/>
      </c>
      <c r="Y2331" s="14" t="str">
        <f t="shared" si="768"/>
        <v/>
      </c>
      <c r="Z2331" s="14" t="str">
        <f t="shared" si="769"/>
        <v/>
      </c>
      <c r="AA2331" s="15" t="str">
        <f t="shared" si="760"/>
        <v/>
      </c>
    </row>
    <row r="2332" spans="2:27" ht="18.75" hidden="1" thickBot="1" x14ac:dyDescent="0.3">
      <c r="B2332" s="786"/>
      <c r="C2332" s="787"/>
      <c r="D2332" s="787"/>
      <c r="E2332" s="787"/>
      <c r="F2332" s="787"/>
      <c r="G2332" s="787"/>
      <c r="H2332" s="787"/>
      <c r="I2332" s="787"/>
      <c r="J2332" s="787"/>
      <c r="K2332" s="787"/>
      <c r="L2332" s="787"/>
      <c r="M2332" s="787"/>
      <c r="N2332" s="787"/>
      <c r="O2332" s="787"/>
      <c r="P2332" s="428"/>
      <c r="Q2332" s="629">
        <f>+H2306</f>
        <v>13.01</v>
      </c>
      <c r="R2332" s="1024" t="s">
        <v>58</v>
      </c>
      <c r="S2332" s="1025"/>
      <c r="T2332" s="1027"/>
      <c r="U2332" s="1024" t="s">
        <v>53</v>
      </c>
      <c r="V2332" s="1027"/>
      <c r="W2332" s="1027"/>
      <c r="X2332" s="1026"/>
      <c r="Y2332" s="36"/>
      <c r="Z2332" s="37"/>
      <c r="AA2332" s="38">
        <f>IF(SUM(Y2309:AA2331)=0,SUM(X2309:X2331),SUM(Y2309:AA2331))</f>
        <v>0</v>
      </c>
    </row>
    <row r="2333" spans="2:27" ht="17.25" hidden="1" thickBot="1" x14ac:dyDescent="0.3">
      <c r="B2333" s="792" t="s">
        <v>59</v>
      </c>
      <c r="C2333" s="793"/>
      <c r="D2333" s="793"/>
      <c r="E2333" s="793"/>
      <c r="F2333" s="793"/>
      <c r="G2333" s="793"/>
      <c r="H2333" s="793"/>
      <c r="I2333" s="794"/>
      <c r="J2333" s="792" t="s">
        <v>60</v>
      </c>
      <c r="K2333" s="793"/>
      <c r="L2333" s="793"/>
      <c r="M2333" s="793"/>
      <c r="N2333" s="793"/>
      <c r="O2333" s="793"/>
      <c r="P2333" s="793"/>
      <c r="Q2333" s="793"/>
      <c r="R2333" s="1028"/>
      <c r="S2333" s="634"/>
      <c r="T2333" s="39"/>
      <c r="U2333" s="40"/>
      <c r="V2333" s="40"/>
      <c r="W2333" s="40"/>
      <c r="X2333" s="40"/>
      <c r="Y2333" s="40"/>
      <c r="Z2333" s="40"/>
      <c r="AA2333" s="41"/>
    </row>
    <row r="2334" spans="2:27" ht="21" hidden="1" thickBot="1" x14ac:dyDescent="0.3">
      <c r="B2334" s="795"/>
      <c r="C2334" s="787"/>
      <c r="D2334" s="787"/>
      <c r="E2334" s="787"/>
      <c r="F2334" s="787"/>
      <c r="G2334" s="787"/>
      <c r="H2334" s="787"/>
      <c r="I2334" s="796"/>
      <c r="J2334" s="795"/>
      <c r="K2334" s="787"/>
      <c r="L2334" s="787"/>
      <c r="M2334" s="787"/>
      <c r="N2334" s="787"/>
      <c r="O2334" s="787"/>
      <c r="P2334" s="787"/>
      <c r="Q2334" s="787"/>
      <c r="R2334" s="796"/>
      <c r="S2334" s="635"/>
      <c r="T2334" s="797" t="s">
        <v>61</v>
      </c>
      <c r="U2334" s="798"/>
      <c r="V2334" s="798"/>
      <c r="W2334" s="798"/>
      <c r="X2334" s="798"/>
      <c r="Y2334" s="798"/>
      <c r="Z2334" s="799"/>
      <c r="AA2334" s="42">
        <f>AA2332</f>
        <v>0</v>
      </c>
    </row>
    <row r="2335" spans="2:27" hidden="1" x14ac:dyDescent="0.25"/>
    <row r="2336" spans="2:27" ht="15.75" hidden="1" thickBot="1" x14ac:dyDescent="0.3"/>
    <row r="2337" spans="2:27" hidden="1" x14ac:dyDescent="0.25">
      <c r="B2337" s="800"/>
      <c r="C2337" s="793"/>
      <c r="D2337" s="793"/>
      <c r="E2337" s="793"/>
      <c r="F2337" s="793"/>
      <c r="G2337" s="803" t="s">
        <v>42</v>
      </c>
      <c r="H2337" s="793"/>
      <c r="I2337" s="793"/>
      <c r="J2337" s="793"/>
      <c r="K2337" s="793"/>
      <c r="L2337" s="793"/>
      <c r="M2337" s="793"/>
      <c r="N2337" s="793"/>
      <c r="O2337" s="793"/>
      <c r="P2337" s="793"/>
      <c r="Q2337" s="793"/>
      <c r="R2337" s="793"/>
      <c r="S2337" s="793"/>
      <c r="T2337" s="793"/>
      <c r="U2337" s="804" t="s">
        <v>1</v>
      </c>
      <c r="V2337" s="805"/>
      <c r="W2337" s="805"/>
      <c r="X2337" s="806"/>
      <c r="Y2337" s="807" t="s">
        <v>43</v>
      </c>
      <c r="Z2337" s="805"/>
      <c r="AA2337" s="808"/>
    </row>
    <row r="2338" spans="2:27" hidden="1" x14ac:dyDescent="0.25">
      <c r="B2338" s="801"/>
      <c r="C2338" s="802"/>
      <c r="D2338" s="802"/>
      <c r="E2338" s="802"/>
      <c r="F2338" s="802"/>
      <c r="G2338" s="801"/>
      <c r="H2338" s="802"/>
      <c r="I2338" s="802"/>
      <c r="J2338" s="802"/>
      <c r="K2338" s="802"/>
      <c r="L2338" s="802"/>
      <c r="M2338" s="802"/>
      <c r="N2338" s="802"/>
      <c r="O2338" s="802"/>
      <c r="P2338" s="802"/>
      <c r="Q2338" s="802"/>
      <c r="R2338" s="802"/>
      <c r="S2338" s="802"/>
      <c r="T2338" s="802"/>
      <c r="U2338" s="809" t="s">
        <v>3</v>
      </c>
      <c r="V2338" s="810"/>
      <c r="W2338" s="810"/>
      <c r="X2338" s="811"/>
      <c r="Y2338" s="812">
        <v>1</v>
      </c>
      <c r="Z2338" s="810"/>
      <c r="AA2338" s="813"/>
    </row>
    <row r="2339" spans="2:27" ht="15.75" hidden="1" thickBot="1" x14ac:dyDescent="0.3">
      <c r="B2339" s="795"/>
      <c r="C2339" s="787"/>
      <c r="D2339" s="787"/>
      <c r="E2339" s="787"/>
      <c r="F2339" s="787"/>
      <c r="G2339" s="795"/>
      <c r="H2339" s="787"/>
      <c r="I2339" s="787"/>
      <c r="J2339" s="787"/>
      <c r="K2339" s="787"/>
      <c r="L2339" s="787"/>
      <c r="M2339" s="787"/>
      <c r="N2339" s="787"/>
      <c r="O2339" s="787"/>
      <c r="P2339" s="787"/>
      <c r="Q2339" s="787"/>
      <c r="R2339" s="787"/>
      <c r="S2339" s="787"/>
      <c r="T2339" s="787"/>
      <c r="U2339" s="814" t="s">
        <v>4</v>
      </c>
      <c r="V2339" s="815"/>
      <c r="W2339" s="815"/>
      <c r="X2339" s="816"/>
      <c r="Y2339" s="817">
        <v>44236</v>
      </c>
      <c r="Z2339" s="818"/>
      <c r="AA2339" s="819"/>
    </row>
    <row r="2340" spans="2:27" hidden="1" x14ac:dyDescent="0.25">
      <c r="B2340" s="820" t="s">
        <v>44</v>
      </c>
      <c r="C2340" s="793"/>
      <c r="D2340" s="793"/>
      <c r="E2340" s="793"/>
      <c r="F2340" s="794"/>
      <c r="G2340"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340" s="822"/>
      <c r="I2340" s="822"/>
      <c r="J2340" s="822"/>
      <c r="K2340" s="822"/>
      <c r="L2340" s="822"/>
      <c r="M2340" s="822"/>
      <c r="N2340" s="822"/>
      <c r="O2340" s="822"/>
      <c r="P2340" s="822"/>
      <c r="Q2340" s="822"/>
      <c r="R2340" s="822"/>
      <c r="S2340" s="822"/>
      <c r="T2340" s="822"/>
      <c r="U2340" s="822"/>
      <c r="V2340" s="822"/>
      <c r="W2340" s="822"/>
      <c r="X2340" s="822"/>
      <c r="Y2340" s="822"/>
      <c r="Z2340" s="822"/>
      <c r="AA2340" s="823"/>
    </row>
    <row r="2341" spans="2:27" ht="15.75" hidden="1" thickBot="1" x14ac:dyDescent="0.3">
      <c r="B2341" s="795"/>
      <c r="C2341" s="787"/>
      <c r="D2341" s="787"/>
      <c r="E2341" s="787"/>
      <c r="F2341" s="796"/>
      <c r="G2341" s="824"/>
      <c r="H2341" s="825"/>
      <c r="I2341" s="825"/>
      <c r="J2341" s="825"/>
      <c r="K2341" s="825"/>
      <c r="L2341" s="825"/>
      <c r="M2341" s="825"/>
      <c r="N2341" s="825"/>
      <c r="O2341" s="825"/>
      <c r="P2341" s="825"/>
      <c r="Q2341" s="825"/>
      <c r="R2341" s="825"/>
      <c r="S2341" s="825"/>
      <c r="T2341" s="825"/>
      <c r="U2341" s="825"/>
      <c r="V2341" s="825"/>
      <c r="W2341" s="825"/>
      <c r="X2341" s="825"/>
      <c r="Y2341" s="825"/>
      <c r="Z2341" s="825"/>
      <c r="AA2341" s="826"/>
    </row>
    <row r="2342" spans="2:27" ht="18.75" hidden="1" thickBot="1" x14ac:dyDescent="0.3">
      <c r="B2342" s="827" t="s">
        <v>46</v>
      </c>
      <c r="C2342" s="798"/>
      <c r="D2342" s="798"/>
      <c r="E2342" s="798"/>
      <c r="F2342" s="798"/>
      <c r="G2342" s="798"/>
      <c r="H2342" s="822" t="s">
        <v>47</v>
      </c>
      <c r="I2342" s="793"/>
      <c r="J2342" s="828"/>
      <c r="K2342" s="798"/>
      <c r="L2342" s="798"/>
      <c r="M2342" s="798"/>
      <c r="N2342" s="798"/>
      <c r="O2342" s="798"/>
      <c r="P2342" s="622"/>
      <c r="Q2342" s="622"/>
      <c r="R2342" s="828" t="s">
        <v>48</v>
      </c>
      <c r="S2342" s="828"/>
      <c r="T2342" s="798"/>
      <c r="U2342" s="798"/>
      <c r="V2342" s="798"/>
      <c r="W2342" s="798"/>
      <c r="X2342" s="798"/>
      <c r="Y2342" s="798"/>
      <c r="Z2342" s="798"/>
      <c r="AA2342" s="799"/>
    </row>
    <row r="2343" spans="2:27" ht="124.5" hidden="1" customHeight="1" thickBot="1" x14ac:dyDescent="0.3">
      <c r="B2343" s="829">
        <v>13</v>
      </c>
      <c r="C2343" s="793"/>
      <c r="D2343" s="793"/>
      <c r="E2343" s="793"/>
      <c r="F2343" s="793"/>
      <c r="G2343" s="793"/>
      <c r="H2343" s="830">
        <f>I13.02</f>
        <v>13.02</v>
      </c>
      <c r="I2343" s="831"/>
      <c r="J2343" s="832" t="str">
        <f>VLOOKUP(B2343,'BALANCE GENERAL'!$B:$G,5,FALSE)</f>
        <v>SUMINISTRO E INSTALACION MOBILIARIO</v>
      </c>
      <c r="K2343" s="798"/>
      <c r="L2343" s="798"/>
      <c r="M2343" s="798"/>
      <c r="N2343" s="798"/>
      <c r="O2343" s="799"/>
      <c r="P2343" s="621"/>
      <c r="Q2343" s="621"/>
      <c r="R2343" s="833" t="str">
        <f>VLOOKUP(H2343,'BALANCE GENERAL'!$B:$G,5,FALSE)</f>
        <v>ESCRITORIO RECTANGULAR EN L ESTRUCTURA METALICA CON ACABO EN PINTURA ELECTROESTATICA GRIS, FALDON EN LAMINA Y CANALETA PLASTICA 60X40 PARA DUCTOS DE CABLEADO No. 12 CALIBRADO (10 MTS); LIBRE DE HALOGENO CON UN PUNTO DE TOMA CORRIENTES  DOBLE DE 20 AMPERIOS, CON CAJA 2X4" PARA CANALETA;  2 GAVETAS Y CAJON CARPETERO METÁLICO EN LAMINA COLD ROLLED CALIBRE 24, BASE PEDESTALES CALIBRE 18, ORIFICIO PASACABLES. MEDIDAS: FRENTE 150X150 CM, FONDO 60CM, ALTO 73 CM, SUPERFICIE EN MADERA 25 MM Y FORMICA COLOR BLANCO, CON BORDES EN CANTO RIGIDO TERMOFUNDIDO.</v>
      </c>
      <c r="S2343" s="1020"/>
      <c r="T2343" s="793"/>
      <c r="U2343" s="793"/>
      <c r="V2343" s="793"/>
      <c r="W2343" s="793"/>
      <c r="X2343" s="793"/>
      <c r="Y2343" s="793"/>
      <c r="Z2343" s="793"/>
      <c r="AA2343" s="794"/>
    </row>
    <row r="2344" spans="2:27" ht="18.75" hidden="1" thickBot="1" x14ac:dyDescent="0.3">
      <c r="B2344" s="821" t="s">
        <v>49</v>
      </c>
      <c r="C2344" s="834"/>
      <c r="D2344" s="834"/>
      <c r="E2344" s="834"/>
      <c r="F2344" s="834"/>
      <c r="G2344" s="834"/>
      <c r="H2344" s="835"/>
      <c r="I2344" s="835"/>
      <c r="J2344" s="834"/>
      <c r="K2344" s="834"/>
      <c r="L2344" s="834"/>
      <c r="M2344" s="834"/>
      <c r="N2344" s="834"/>
      <c r="O2344" s="834"/>
      <c r="P2344" s="623"/>
      <c r="Q2344" s="623"/>
      <c r="R2344" s="837" t="s">
        <v>50</v>
      </c>
      <c r="S2344" s="1030" t="s">
        <v>532</v>
      </c>
      <c r="T2344" s="839" t="s">
        <v>51</v>
      </c>
      <c r="U2344" s="840"/>
      <c r="V2344" s="841"/>
      <c r="W2344" s="842" t="s">
        <v>20</v>
      </c>
      <c r="X2344" s="844" t="s">
        <v>52</v>
      </c>
      <c r="Y2344" s="846" t="s">
        <v>53</v>
      </c>
      <c r="Z2344" s="847"/>
      <c r="AA2344" s="848"/>
    </row>
    <row r="2345" spans="2:27" ht="26.25" hidden="1" thickBot="1" x14ac:dyDescent="0.3">
      <c r="B2345" s="836"/>
      <c r="C2345" s="835"/>
      <c r="D2345" s="835"/>
      <c r="E2345" s="835"/>
      <c r="F2345" s="835"/>
      <c r="G2345" s="835"/>
      <c r="H2345" s="835"/>
      <c r="I2345" s="835"/>
      <c r="J2345" s="835"/>
      <c r="K2345" s="835"/>
      <c r="L2345" s="835"/>
      <c r="M2345" s="835"/>
      <c r="N2345" s="835"/>
      <c r="O2345" s="835"/>
      <c r="P2345" s="623"/>
      <c r="Q2345" s="623"/>
      <c r="R2345" s="838"/>
      <c r="S2345" s="1031"/>
      <c r="T2345" s="4" t="s">
        <v>54</v>
      </c>
      <c r="U2345" s="5" t="s">
        <v>55</v>
      </c>
      <c r="V2345" s="6" t="s">
        <v>56</v>
      </c>
      <c r="W2345" s="843"/>
      <c r="X2345" s="845"/>
      <c r="Y2345" s="7" t="s">
        <v>57</v>
      </c>
      <c r="Z2345" s="8" t="s">
        <v>21</v>
      </c>
      <c r="AA2345" s="9" t="s">
        <v>22</v>
      </c>
    </row>
    <row r="2346" spans="2:27" ht="18" hidden="1" x14ac:dyDescent="0.25">
      <c r="B2346" s="10"/>
      <c r="C2346" s="11"/>
      <c r="D2346" s="11"/>
      <c r="E2346" s="11"/>
      <c r="F2346" s="11"/>
      <c r="G2346" s="11"/>
      <c r="H2346" s="11"/>
      <c r="I2346" s="11"/>
      <c r="J2346" s="11"/>
      <c r="K2346" s="11"/>
      <c r="L2346" s="11"/>
      <c r="M2346" s="11"/>
      <c r="N2346" s="11"/>
      <c r="O2346" s="12"/>
      <c r="P2346" s="629">
        <f>+H2343</f>
        <v>13.02</v>
      </c>
      <c r="Q2346" s="17"/>
      <c r="R2346" s="412" t="s">
        <v>356</v>
      </c>
      <c r="S2346" s="625"/>
      <c r="T2346" s="14"/>
      <c r="U2346" s="14"/>
      <c r="V2346" s="14"/>
      <c r="W2346" s="14" t="str">
        <f>IF(COUNT(T2346:V2346)=1,"m",IF(COUNT(T2346:V2346)=2,"m2",IF(COUNT(T2346:V2346)=3,"m3","")))</f>
        <v/>
      </c>
      <c r="X2346" s="14" t="str">
        <f>IF(S2346="","",1)</f>
        <v/>
      </c>
      <c r="Y2346" s="14" t="str">
        <f>IFERROR(IF(COUNT(T2346:V2346)=1,PRODUCT(T2346:V2346)*X2346,""),"")</f>
        <v/>
      </c>
      <c r="Z2346" s="14" t="str">
        <f>IFERROR(IF(COUNT(T2346:V2346)=2,PRODUCT(T2346:V2346)*X2346,""),"")</f>
        <v/>
      </c>
      <c r="AA2346" s="15" t="str">
        <f>IFERROR(IF(COUNT(T2346:V2346)=3,PRODUCT(T2346:V2346)*X2346,""),"")</f>
        <v/>
      </c>
    </row>
    <row r="2347" spans="2:27" ht="18" hidden="1" x14ac:dyDescent="0.25">
      <c r="B2347" s="16"/>
      <c r="C2347" s="17"/>
      <c r="D2347" s="17"/>
      <c r="E2347" s="17"/>
      <c r="F2347" s="18"/>
      <c r="G2347" s="18"/>
      <c r="H2347" s="18"/>
      <c r="I2347" s="18"/>
      <c r="J2347" s="18"/>
      <c r="K2347" s="18"/>
      <c r="L2347" s="17"/>
      <c r="M2347" s="17"/>
      <c r="N2347" s="17"/>
      <c r="O2347" s="19"/>
      <c r="P2347" s="629">
        <f>+H2343</f>
        <v>13.02</v>
      </c>
      <c r="Q2347" s="17"/>
      <c r="R2347" s="412"/>
      <c r="S2347" s="625"/>
      <c r="T2347" s="20"/>
      <c r="U2347" s="20"/>
      <c r="V2347" s="430"/>
      <c r="W2347" s="14" t="str">
        <f t="shared" ref="W2347:W2349" si="770">IF(COUNT(T2347:V2347)=1,"m",IF(COUNT(T2347:V2347)=2,"m2",IF(COUNT(T2347:V2347)=3,"m3","")))</f>
        <v/>
      </c>
      <c r="X2347" s="14" t="str">
        <f t="shared" ref="X2347:X2349" si="771">IF(S2347="","",1)</f>
        <v/>
      </c>
      <c r="Y2347" s="14" t="str">
        <f t="shared" ref="Y2347:Y2349" si="772">IFERROR(IF(COUNT(T2347:V2347)=1,PRODUCT(T2347:V2347)*X2347,""),"")</f>
        <v/>
      </c>
      <c r="Z2347" s="14" t="str">
        <f t="shared" ref="Z2347:Z2349" si="773">IFERROR(IF(COUNT(T2347:V2347)=2,PRODUCT(T2347:V2347)*X2347,""),"")</f>
        <v/>
      </c>
      <c r="AA2347" s="15" t="str">
        <f t="shared" ref="AA2347:AA2368" si="774">IFERROR(IF(COUNT(T2347:V2347)=3,PRODUCT(T2347:V2347)*X2347,""),"")</f>
        <v/>
      </c>
    </row>
    <row r="2348" spans="2:27" ht="18" hidden="1" x14ac:dyDescent="0.25">
      <c r="B2348" s="16"/>
      <c r="C2348" s="17"/>
      <c r="D2348" s="17"/>
      <c r="E2348" s="17"/>
      <c r="G2348" s="18"/>
      <c r="H2348" s="18"/>
      <c r="I2348" s="18"/>
      <c r="J2348" s="18"/>
      <c r="K2348" s="18"/>
      <c r="L2348" s="17"/>
      <c r="M2348" s="17"/>
      <c r="N2348" s="17"/>
      <c r="O2348" s="19"/>
      <c r="P2348" s="629">
        <f>+H2343</f>
        <v>13.02</v>
      </c>
      <c r="Q2348" s="17"/>
      <c r="R2348" s="412"/>
      <c r="S2348" s="625"/>
      <c r="T2348" s="20"/>
      <c r="U2348" s="20"/>
      <c r="V2348" s="430"/>
      <c r="W2348" s="14" t="str">
        <f t="shared" si="770"/>
        <v/>
      </c>
      <c r="X2348" s="14" t="str">
        <f t="shared" si="771"/>
        <v/>
      </c>
      <c r="Y2348" s="14" t="str">
        <f t="shared" si="772"/>
        <v/>
      </c>
      <c r="Z2348" s="14" t="str">
        <f t="shared" si="773"/>
        <v/>
      </c>
      <c r="AA2348" s="15" t="str">
        <f t="shared" si="774"/>
        <v/>
      </c>
    </row>
    <row r="2349" spans="2:27" ht="18" hidden="1" x14ac:dyDescent="0.25">
      <c r="B2349" s="16"/>
      <c r="C2349" s="17"/>
      <c r="D2349" s="17"/>
      <c r="E2349" s="17"/>
      <c r="F2349" s="18"/>
      <c r="G2349" s="18"/>
      <c r="H2349" s="18"/>
      <c r="I2349" s="18"/>
      <c r="J2349" s="18"/>
      <c r="K2349" s="18"/>
      <c r="L2349" s="17"/>
      <c r="M2349" s="17"/>
      <c r="N2349" s="17"/>
      <c r="O2349" s="19"/>
      <c r="P2349" s="629">
        <f>+H2343</f>
        <v>13.02</v>
      </c>
      <c r="Q2349" s="17"/>
      <c r="R2349" s="412"/>
      <c r="S2349" s="626"/>
      <c r="T2349" s="20"/>
      <c r="U2349" s="20"/>
      <c r="V2349" s="430"/>
      <c r="W2349" s="14" t="str">
        <f t="shared" si="770"/>
        <v/>
      </c>
      <c r="X2349" s="14" t="str">
        <f t="shared" si="771"/>
        <v/>
      </c>
      <c r="Y2349" s="14" t="str">
        <f t="shared" si="772"/>
        <v/>
      </c>
      <c r="Z2349" s="14" t="str">
        <f t="shared" si="773"/>
        <v/>
      </c>
      <c r="AA2349" s="15" t="str">
        <f t="shared" si="774"/>
        <v/>
      </c>
    </row>
    <row r="2350" spans="2:27" ht="18" hidden="1" x14ac:dyDescent="0.25">
      <c r="B2350" s="16"/>
      <c r="D2350" s="17"/>
      <c r="E2350" s="17"/>
      <c r="F2350" s="18"/>
      <c r="G2350" s="18"/>
      <c r="H2350" s="18"/>
      <c r="J2350" s="18"/>
      <c r="K2350" s="18"/>
      <c r="L2350" s="17"/>
      <c r="M2350" s="17"/>
      <c r="N2350" s="17"/>
      <c r="O2350" s="19"/>
      <c r="P2350" s="629">
        <f>+H2343</f>
        <v>13.02</v>
      </c>
      <c r="Q2350" s="17"/>
      <c r="R2350" s="412"/>
      <c r="S2350" s="625"/>
      <c r="T2350" s="20"/>
      <c r="U2350" s="20"/>
      <c r="V2350" s="430"/>
      <c r="W2350" s="14"/>
      <c r="X2350" s="14"/>
      <c r="Y2350" s="14"/>
      <c r="Z2350" s="14"/>
      <c r="AA2350" s="15" t="str">
        <f t="shared" si="774"/>
        <v/>
      </c>
    </row>
    <row r="2351" spans="2:27" ht="18" hidden="1" x14ac:dyDescent="0.25">
      <c r="B2351" s="22"/>
      <c r="C2351" s="17"/>
      <c r="D2351" s="18"/>
      <c r="E2351" s="17"/>
      <c r="F2351" s="18"/>
      <c r="G2351" s="18"/>
      <c r="H2351" s="18"/>
      <c r="I2351" s="18"/>
      <c r="J2351" s="18"/>
      <c r="K2351" s="18"/>
      <c r="L2351" s="17"/>
      <c r="M2351" s="17"/>
      <c r="N2351" s="17"/>
      <c r="O2351" s="19"/>
      <c r="P2351" s="629">
        <f>+H2343</f>
        <v>13.02</v>
      </c>
      <c r="Q2351" s="17"/>
      <c r="R2351" s="412" t="s">
        <v>361</v>
      </c>
      <c r="S2351" s="625"/>
      <c r="T2351" s="20"/>
      <c r="U2351" s="20"/>
      <c r="V2351" s="430"/>
      <c r="W2351" s="14" t="str">
        <f t="shared" ref="W2351:W2352" si="775">IF(COUNT(T2351:V2351)=1,"m",IF(COUNT(T2351:V2351)=2,"m2",IF(COUNT(T2351:V2351)=3,"m3","")))</f>
        <v/>
      </c>
      <c r="X2351" s="14" t="str">
        <f t="shared" ref="X2351:X2357" si="776">IF(S2351="","",1)</f>
        <v/>
      </c>
      <c r="Y2351" s="14" t="str">
        <f t="shared" ref="Y2351:Y2357" si="777">IFERROR(IF(COUNT(T2351:V2351)=1,PRODUCT(T2351:V2351)*X2351,""),"")</f>
        <v/>
      </c>
      <c r="Z2351" s="14" t="str">
        <f t="shared" ref="Z2351:Z2357" si="778">IFERROR(IF(COUNT(T2351:V2351)=2,PRODUCT(T2351:V2351)*X2351,""),"")</f>
        <v/>
      </c>
      <c r="AA2351" s="15" t="str">
        <f t="shared" si="774"/>
        <v/>
      </c>
    </row>
    <row r="2352" spans="2:27" ht="18" hidden="1" x14ac:dyDescent="0.25">
      <c r="B2352" s="16"/>
      <c r="C2352" s="17"/>
      <c r="D2352" s="17"/>
      <c r="E2352" s="17"/>
      <c r="F2352" s="18"/>
      <c r="G2352" s="18"/>
      <c r="H2352" s="18"/>
      <c r="I2352" s="18"/>
      <c r="J2352" s="18"/>
      <c r="K2352" s="18"/>
      <c r="L2352" s="17"/>
      <c r="M2352" s="17"/>
      <c r="N2352" s="17"/>
      <c r="O2352" s="19"/>
      <c r="P2352" s="629">
        <f>+H2343</f>
        <v>13.02</v>
      </c>
      <c r="Q2352" s="17"/>
      <c r="R2352" s="412"/>
      <c r="S2352" s="641"/>
      <c r="T2352" s="20"/>
      <c r="U2352" s="20"/>
      <c r="V2352" s="20"/>
      <c r="W2352" s="14" t="str">
        <f t="shared" si="775"/>
        <v/>
      </c>
      <c r="X2352" s="14" t="str">
        <f t="shared" si="776"/>
        <v/>
      </c>
      <c r="Y2352" s="14" t="str">
        <f t="shared" si="777"/>
        <v/>
      </c>
      <c r="Z2352" s="14" t="str">
        <f t="shared" si="778"/>
        <v/>
      </c>
      <c r="AA2352" s="15" t="str">
        <f t="shared" si="774"/>
        <v/>
      </c>
    </row>
    <row r="2353" spans="2:27" ht="18" hidden="1" x14ac:dyDescent="0.25">
      <c r="B2353" s="16"/>
      <c r="C2353" s="17"/>
      <c r="D2353" s="17"/>
      <c r="E2353" s="17"/>
      <c r="F2353" s="17"/>
      <c r="G2353" s="17"/>
      <c r="H2353" s="17"/>
      <c r="I2353" s="17"/>
      <c r="J2353" s="17"/>
      <c r="K2353" s="17"/>
      <c r="L2353" s="17"/>
      <c r="M2353" s="17"/>
      <c r="N2353" s="17"/>
      <c r="O2353" s="19"/>
      <c r="P2353" s="629">
        <f>+H2343</f>
        <v>13.02</v>
      </c>
      <c r="Q2353" s="17"/>
      <c r="R2353" s="412"/>
      <c r="S2353" s="625"/>
      <c r="T2353" s="20"/>
      <c r="U2353" s="20"/>
      <c r="V2353" s="430"/>
      <c r="W2353" s="14"/>
      <c r="X2353" s="14" t="str">
        <f t="shared" si="776"/>
        <v/>
      </c>
      <c r="Y2353" s="14" t="str">
        <f t="shared" si="777"/>
        <v/>
      </c>
      <c r="Z2353" s="14" t="str">
        <f t="shared" si="778"/>
        <v/>
      </c>
      <c r="AA2353" s="15" t="str">
        <f t="shared" si="774"/>
        <v/>
      </c>
    </row>
    <row r="2354" spans="2:27" ht="18" hidden="1" x14ac:dyDescent="0.25">
      <c r="B2354" s="16"/>
      <c r="C2354" s="18"/>
      <c r="D2354" s="17"/>
      <c r="E2354" s="17"/>
      <c r="F2354" s="17"/>
      <c r="G2354" s="17"/>
      <c r="H2354" s="17"/>
      <c r="I2354" s="17"/>
      <c r="J2354" s="17"/>
      <c r="K2354" s="17"/>
      <c r="L2354" s="17"/>
      <c r="M2354" s="17"/>
      <c r="N2354" s="17"/>
      <c r="O2354" s="19"/>
      <c r="P2354" s="629">
        <f>+H2343</f>
        <v>13.02</v>
      </c>
      <c r="Q2354" s="17"/>
      <c r="R2354" s="412"/>
      <c r="S2354" s="625"/>
      <c r="T2354" s="20"/>
      <c r="U2354" s="20"/>
      <c r="V2354" s="430"/>
      <c r="W2354" s="14"/>
      <c r="X2354" s="14" t="str">
        <f t="shared" si="776"/>
        <v/>
      </c>
      <c r="Y2354" s="14" t="str">
        <f t="shared" si="777"/>
        <v/>
      </c>
      <c r="Z2354" s="14" t="str">
        <f t="shared" si="778"/>
        <v/>
      </c>
      <c r="AA2354" s="15" t="str">
        <f t="shared" si="774"/>
        <v/>
      </c>
    </row>
    <row r="2355" spans="2:27" ht="18" hidden="1" x14ac:dyDescent="0.25">
      <c r="B2355" s="16"/>
      <c r="C2355" s="17"/>
      <c r="D2355" s="17"/>
      <c r="E2355" s="17"/>
      <c r="F2355" s="17"/>
      <c r="G2355" s="17"/>
      <c r="H2355" s="17"/>
      <c r="I2355" s="17"/>
      <c r="J2355" s="17"/>
      <c r="K2355" s="17"/>
      <c r="L2355" s="17"/>
      <c r="M2355" s="17"/>
      <c r="N2355" s="17"/>
      <c r="O2355" s="19"/>
      <c r="P2355" s="629">
        <f>+H2343</f>
        <v>13.02</v>
      </c>
      <c r="Q2355" s="17"/>
      <c r="R2355" s="412"/>
      <c r="S2355" s="625"/>
      <c r="T2355" s="20"/>
      <c r="U2355" s="20"/>
      <c r="V2355" s="430"/>
      <c r="W2355" s="14"/>
      <c r="X2355" s="14" t="str">
        <f t="shared" si="776"/>
        <v/>
      </c>
      <c r="Y2355" s="14" t="str">
        <f t="shared" si="777"/>
        <v/>
      </c>
      <c r="Z2355" s="14" t="str">
        <f t="shared" si="778"/>
        <v/>
      </c>
      <c r="AA2355" s="15" t="str">
        <f t="shared" si="774"/>
        <v/>
      </c>
    </row>
    <row r="2356" spans="2:27" ht="18" hidden="1" x14ac:dyDescent="0.25">
      <c r="B2356" s="16"/>
      <c r="C2356" s="17"/>
      <c r="D2356" s="17"/>
      <c r="E2356" s="18"/>
      <c r="F2356" s="17"/>
      <c r="G2356" s="17"/>
      <c r="H2356" s="17"/>
      <c r="I2356" s="17"/>
      <c r="J2356" s="17"/>
      <c r="K2356" s="17"/>
      <c r="L2356" s="17"/>
      <c r="M2356" s="17"/>
      <c r="N2356" s="17"/>
      <c r="O2356" s="19"/>
      <c r="P2356" s="629">
        <f>+H2343</f>
        <v>13.02</v>
      </c>
      <c r="Q2356" s="17"/>
      <c r="R2356" s="412"/>
      <c r="S2356" s="625"/>
      <c r="T2356" s="20"/>
      <c r="U2356" s="20"/>
      <c r="V2356" s="430"/>
      <c r="W2356" s="14"/>
      <c r="X2356" s="14" t="str">
        <f t="shared" si="776"/>
        <v/>
      </c>
      <c r="Y2356" s="14" t="str">
        <f t="shared" si="777"/>
        <v/>
      </c>
      <c r="Z2356" s="14" t="str">
        <f t="shared" si="778"/>
        <v/>
      </c>
      <c r="AA2356" s="15" t="str">
        <f t="shared" si="774"/>
        <v/>
      </c>
    </row>
    <row r="2357" spans="2:27" ht="18" hidden="1" x14ac:dyDescent="0.25">
      <c r="B2357" s="16"/>
      <c r="C2357" s="18"/>
      <c r="D2357" s="18"/>
      <c r="E2357" s="18"/>
      <c r="F2357" s="18"/>
      <c r="G2357" s="18"/>
      <c r="H2357" s="18"/>
      <c r="I2357" s="18"/>
      <c r="J2357" s="18"/>
      <c r="K2357" s="18"/>
      <c r="L2357" s="18"/>
      <c r="M2357" s="18"/>
      <c r="N2357" s="18"/>
      <c r="O2357" s="19"/>
      <c r="P2357" s="629">
        <f>+H2343</f>
        <v>13.02</v>
      </c>
      <c r="Q2357" s="17"/>
      <c r="R2357" s="412"/>
      <c r="S2357" s="625"/>
      <c r="T2357" s="20"/>
      <c r="U2357" s="20"/>
      <c r="V2357" s="430"/>
      <c r="W2357" s="14" t="str">
        <f t="shared" ref="W2357" si="779">IF(COUNT(T2357:V2357)=1,"m",IF(COUNT(T2357:V2357)=2,"m2",IF(COUNT(T2357:V2357)=3,"m3","")))</f>
        <v/>
      </c>
      <c r="X2357" s="14" t="str">
        <f t="shared" si="776"/>
        <v/>
      </c>
      <c r="Y2357" s="14" t="str">
        <f t="shared" si="777"/>
        <v/>
      </c>
      <c r="Z2357" s="14" t="str">
        <f t="shared" si="778"/>
        <v/>
      </c>
      <c r="AA2357" s="15" t="str">
        <f t="shared" si="774"/>
        <v/>
      </c>
    </row>
    <row r="2358" spans="2:27" ht="18" hidden="1" x14ac:dyDescent="0.25">
      <c r="B2358" s="16"/>
      <c r="C2358" s="17"/>
      <c r="D2358" s="24"/>
      <c r="E2358" s="17"/>
      <c r="F2358" s="17"/>
      <c r="G2358" s="17"/>
      <c r="H2358" s="17"/>
      <c r="I2358" s="17"/>
      <c r="J2358" s="18"/>
      <c r="K2358" s="17"/>
      <c r="L2358" s="17"/>
      <c r="M2358" s="17"/>
      <c r="N2358" s="17"/>
      <c r="O2358" s="19"/>
      <c r="P2358" s="629">
        <f>+H2343</f>
        <v>13.02</v>
      </c>
      <c r="Q2358" s="17"/>
      <c r="R2358" s="412"/>
      <c r="S2358" s="625"/>
      <c r="T2358" s="20"/>
      <c r="U2358" s="20"/>
      <c r="V2358" s="430"/>
      <c r="W2358" s="14"/>
      <c r="X2358" s="14"/>
      <c r="Y2358" s="14"/>
      <c r="Z2358" s="14"/>
      <c r="AA2358" s="15" t="str">
        <f t="shared" si="774"/>
        <v/>
      </c>
    </row>
    <row r="2359" spans="2:27" ht="18" hidden="1" x14ac:dyDescent="0.25">
      <c r="B2359" s="16"/>
      <c r="C2359" s="18"/>
      <c r="D2359" s="17"/>
      <c r="E2359" s="17"/>
      <c r="F2359" s="17"/>
      <c r="G2359" s="17"/>
      <c r="H2359" s="18"/>
      <c r="I2359" s="18"/>
      <c r="J2359" s="17"/>
      <c r="K2359" s="18"/>
      <c r="L2359" s="17"/>
      <c r="M2359" s="17"/>
      <c r="N2359" s="17"/>
      <c r="O2359" s="19"/>
      <c r="P2359" s="629">
        <f>+H2343</f>
        <v>13.02</v>
      </c>
      <c r="Q2359" s="17"/>
      <c r="R2359" s="412" t="s">
        <v>362</v>
      </c>
      <c r="S2359" s="625"/>
      <c r="T2359" s="20"/>
      <c r="U2359" s="20"/>
      <c r="V2359" s="430"/>
      <c r="W2359" s="14" t="str">
        <f t="shared" ref="W2359:W2368" si="780">IF(COUNT(T2359:V2359)=1,"m",IF(COUNT(T2359:V2359)=2,"m2",IF(COUNT(T2359:V2359)=3,"m3","")))</f>
        <v/>
      </c>
      <c r="X2359" s="14" t="str">
        <f t="shared" ref="X2359:X2368" si="781">IF(S2359="","",1)</f>
        <v/>
      </c>
      <c r="Y2359" s="14" t="str">
        <f t="shared" ref="Y2359:Y2368" si="782">IFERROR(IF(COUNT(T2359:V2359)=1,PRODUCT(T2359:V2359)*X2359,""),"")</f>
        <v/>
      </c>
      <c r="Z2359" s="14" t="str">
        <f t="shared" ref="Z2359:Z2368" si="783">IFERROR(IF(COUNT(T2359:V2359)=2,PRODUCT(T2359:V2359)*X2359,""),"")</f>
        <v/>
      </c>
      <c r="AA2359" s="15" t="str">
        <f t="shared" si="774"/>
        <v/>
      </c>
    </row>
    <row r="2360" spans="2:27" ht="18" hidden="1" x14ac:dyDescent="0.25">
      <c r="B2360" s="16"/>
      <c r="C2360" s="17"/>
      <c r="D2360" s="17"/>
      <c r="E2360" s="17"/>
      <c r="F2360" s="17"/>
      <c r="G2360" s="17"/>
      <c r="H2360" s="17"/>
      <c r="I2360" s="17"/>
      <c r="J2360" s="17"/>
      <c r="K2360" s="17"/>
      <c r="L2360" s="17"/>
      <c r="M2360" s="17"/>
      <c r="N2360" s="17"/>
      <c r="O2360" s="19"/>
      <c r="P2360" s="629">
        <f>+H2343</f>
        <v>13.02</v>
      </c>
      <c r="Q2360" s="17"/>
      <c r="R2360" s="412"/>
      <c r="S2360" s="626"/>
      <c r="T2360" s="20"/>
      <c r="U2360" s="20"/>
      <c r="V2360" s="430"/>
      <c r="W2360" s="14" t="str">
        <f t="shared" si="780"/>
        <v/>
      </c>
      <c r="X2360" s="14" t="str">
        <f t="shared" si="781"/>
        <v/>
      </c>
      <c r="Y2360" s="14" t="str">
        <f t="shared" si="782"/>
        <v/>
      </c>
      <c r="Z2360" s="14" t="str">
        <f t="shared" si="783"/>
        <v/>
      </c>
      <c r="AA2360" s="15" t="str">
        <f t="shared" si="774"/>
        <v/>
      </c>
    </row>
    <row r="2361" spans="2:27" ht="18" hidden="1" x14ac:dyDescent="0.25">
      <c r="B2361" s="16"/>
      <c r="C2361" s="17"/>
      <c r="D2361" s="17"/>
      <c r="E2361" s="17"/>
      <c r="F2361" s="17"/>
      <c r="G2361" s="17"/>
      <c r="H2361" s="17"/>
      <c r="I2361" s="17"/>
      <c r="J2361" s="17"/>
      <c r="K2361" s="17"/>
      <c r="L2361" s="17"/>
      <c r="M2361" s="17"/>
      <c r="N2361" s="17"/>
      <c r="O2361" s="19"/>
      <c r="P2361" s="629">
        <f>+H2343</f>
        <v>13.02</v>
      </c>
      <c r="Q2361" s="17"/>
      <c r="R2361" s="412"/>
      <c r="S2361" s="626"/>
      <c r="T2361" s="20"/>
      <c r="U2361" s="20"/>
      <c r="V2361" s="430"/>
      <c r="W2361" s="14" t="str">
        <f t="shared" si="780"/>
        <v/>
      </c>
      <c r="X2361" s="14" t="str">
        <f t="shared" si="781"/>
        <v/>
      </c>
      <c r="Y2361" s="14" t="str">
        <f t="shared" si="782"/>
        <v/>
      </c>
      <c r="Z2361" s="14" t="str">
        <f t="shared" si="783"/>
        <v/>
      </c>
      <c r="AA2361" s="15" t="str">
        <f t="shared" si="774"/>
        <v/>
      </c>
    </row>
    <row r="2362" spans="2:27" ht="18" hidden="1" x14ac:dyDescent="0.25">
      <c r="B2362" s="16"/>
      <c r="D2362" s="17"/>
      <c r="E2362" s="17"/>
      <c r="F2362" s="17"/>
      <c r="G2362" s="17"/>
      <c r="H2362" s="17"/>
      <c r="I2362" s="17"/>
      <c r="J2362" s="17"/>
      <c r="K2362" s="17"/>
      <c r="L2362" s="17"/>
      <c r="M2362" s="17"/>
      <c r="N2362" s="17"/>
      <c r="O2362" s="19"/>
      <c r="P2362" s="629">
        <f>+H2343</f>
        <v>13.02</v>
      </c>
      <c r="Q2362" s="17"/>
      <c r="R2362" s="412"/>
      <c r="S2362" s="626"/>
      <c r="T2362" s="20"/>
      <c r="U2362" s="20"/>
      <c r="V2362" s="20"/>
      <c r="W2362" s="14" t="str">
        <f t="shared" si="780"/>
        <v/>
      </c>
      <c r="X2362" s="14" t="str">
        <f t="shared" si="781"/>
        <v/>
      </c>
      <c r="Y2362" s="14" t="str">
        <f t="shared" si="782"/>
        <v/>
      </c>
      <c r="Z2362" s="14" t="str">
        <f t="shared" si="783"/>
        <v/>
      </c>
      <c r="AA2362" s="15" t="str">
        <f t="shared" si="774"/>
        <v/>
      </c>
    </row>
    <row r="2363" spans="2:27" ht="18" hidden="1" x14ac:dyDescent="0.25">
      <c r="B2363" s="16"/>
      <c r="C2363" s="17"/>
      <c r="D2363" s="17"/>
      <c r="E2363" s="17"/>
      <c r="F2363" s="17"/>
      <c r="G2363" s="17"/>
      <c r="H2363" s="17"/>
      <c r="I2363" s="17"/>
      <c r="J2363" s="17"/>
      <c r="K2363" s="17"/>
      <c r="L2363" s="17"/>
      <c r="M2363" s="17"/>
      <c r="N2363" s="17"/>
      <c r="O2363" s="19"/>
      <c r="P2363" s="629">
        <f>+H2343</f>
        <v>13.02</v>
      </c>
      <c r="Q2363" s="17"/>
      <c r="R2363" s="412"/>
      <c r="S2363" s="626"/>
      <c r="T2363" s="20"/>
      <c r="U2363" s="20"/>
      <c r="V2363" s="430"/>
      <c r="W2363" s="14" t="str">
        <f t="shared" si="780"/>
        <v/>
      </c>
      <c r="X2363" s="14" t="str">
        <f t="shared" si="781"/>
        <v/>
      </c>
      <c r="Y2363" s="14" t="str">
        <f t="shared" si="782"/>
        <v/>
      </c>
      <c r="Z2363" s="14" t="str">
        <f t="shared" si="783"/>
        <v/>
      </c>
      <c r="AA2363" s="15" t="str">
        <f t="shared" si="774"/>
        <v/>
      </c>
    </row>
    <row r="2364" spans="2:27" ht="18" hidden="1" x14ac:dyDescent="0.25">
      <c r="B2364" s="16"/>
      <c r="C2364" s="17"/>
      <c r="D2364" s="17"/>
      <c r="E2364" s="17"/>
      <c r="F2364" s="17"/>
      <c r="G2364" s="17"/>
      <c r="H2364" s="17"/>
      <c r="I2364" s="17"/>
      <c r="J2364" s="17"/>
      <c r="K2364" s="17"/>
      <c r="L2364" s="17"/>
      <c r="M2364" s="17"/>
      <c r="N2364" s="17"/>
      <c r="O2364" s="19"/>
      <c r="P2364" s="629">
        <f>+H2343</f>
        <v>13.02</v>
      </c>
      <c r="Q2364" s="17"/>
      <c r="R2364" s="412"/>
      <c r="S2364" s="626"/>
      <c r="T2364" s="20"/>
      <c r="U2364" s="20"/>
      <c r="V2364" s="430"/>
      <c r="W2364" s="14" t="str">
        <f t="shared" si="780"/>
        <v/>
      </c>
      <c r="X2364" s="14" t="str">
        <f t="shared" si="781"/>
        <v/>
      </c>
      <c r="Y2364" s="14" t="str">
        <f t="shared" si="782"/>
        <v/>
      </c>
      <c r="Z2364" s="14" t="str">
        <f t="shared" si="783"/>
        <v/>
      </c>
      <c r="AA2364" s="15" t="str">
        <f t="shared" si="774"/>
        <v/>
      </c>
    </row>
    <row r="2365" spans="2:27" ht="18" hidden="1" x14ac:dyDescent="0.25">
      <c r="B2365" s="16"/>
      <c r="C2365" s="17"/>
      <c r="D2365" s="17"/>
      <c r="E2365" s="17"/>
      <c r="F2365" s="17"/>
      <c r="G2365" s="17"/>
      <c r="H2365" s="17"/>
      <c r="I2365" s="17"/>
      <c r="J2365" s="17"/>
      <c r="K2365" s="17"/>
      <c r="L2365" s="17"/>
      <c r="M2365" s="17"/>
      <c r="N2365" s="17"/>
      <c r="O2365" s="19"/>
      <c r="P2365" s="629">
        <f>+H2343</f>
        <v>13.02</v>
      </c>
      <c r="Q2365" s="17"/>
      <c r="R2365" s="21"/>
      <c r="S2365" s="626"/>
      <c r="T2365" s="20"/>
      <c r="U2365" s="20"/>
      <c r="V2365" s="430"/>
      <c r="W2365" s="14" t="str">
        <f t="shared" si="780"/>
        <v/>
      </c>
      <c r="X2365" s="14" t="str">
        <f t="shared" si="781"/>
        <v/>
      </c>
      <c r="Y2365" s="14" t="str">
        <f t="shared" si="782"/>
        <v/>
      </c>
      <c r="Z2365" s="14" t="str">
        <f t="shared" si="783"/>
        <v/>
      </c>
      <c r="AA2365" s="15" t="str">
        <f t="shared" si="774"/>
        <v/>
      </c>
    </row>
    <row r="2366" spans="2:27" ht="18" hidden="1" x14ac:dyDescent="0.25">
      <c r="B2366" s="16"/>
      <c r="C2366" s="17"/>
      <c r="D2366" s="17"/>
      <c r="E2366" s="17"/>
      <c r="F2366" s="17"/>
      <c r="G2366" s="17"/>
      <c r="H2366" s="17"/>
      <c r="I2366" s="17"/>
      <c r="J2366" s="17"/>
      <c r="K2366" s="17"/>
      <c r="L2366" s="17"/>
      <c r="M2366" s="17"/>
      <c r="N2366" s="17"/>
      <c r="O2366" s="19"/>
      <c r="P2366" s="629">
        <f>+H2343</f>
        <v>13.02</v>
      </c>
      <c r="Q2366" s="17"/>
      <c r="R2366" s="26"/>
      <c r="S2366" s="626"/>
      <c r="T2366" s="20"/>
      <c r="U2366" s="20"/>
      <c r="V2366" s="430"/>
      <c r="W2366" s="14" t="str">
        <f t="shared" si="780"/>
        <v/>
      </c>
      <c r="X2366" s="14" t="str">
        <f t="shared" si="781"/>
        <v/>
      </c>
      <c r="Y2366" s="14" t="str">
        <f t="shared" si="782"/>
        <v/>
      </c>
      <c r="Z2366" s="14" t="str">
        <f t="shared" si="783"/>
        <v/>
      </c>
      <c r="AA2366" s="15" t="str">
        <f t="shared" si="774"/>
        <v/>
      </c>
    </row>
    <row r="2367" spans="2:27" ht="18" hidden="1" x14ac:dyDescent="0.25">
      <c r="B2367" s="16"/>
      <c r="C2367" s="17"/>
      <c r="D2367" s="17"/>
      <c r="E2367" s="17"/>
      <c r="F2367" s="17"/>
      <c r="G2367" s="17"/>
      <c r="H2367" s="17"/>
      <c r="I2367" s="17"/>
      <c r="J2367" s="17"/>
      <c r="K2367" s="17"/>
      <c r="L2367" s="17"/>
      <c r="M2367" s="17"/>
      <c r="N2367" s="17"/>
      <c r="O2367" s="19"/>
      <c r="P2367" s="629">
        <f>+H2343</f>
        <v>13.02</v>
      </c>
      <c r="Q2367" s="17"/>
      <c r="R2367" s="26"/>
      <c r="S2367" s="626"/>
      <c r="T2367" s="20"/>
      <c r="U2367" s="20"/>
      <c r="V2367" s="430"/>
      <c r="W2367" s="14" t="str">
        <f t="shared" si="780"/>
        <v/>
      </c>
      <c r="X2367" s="14" t="str">
        <f t="shared" si="781"/>
        <v/>
      </c>
      <c r="Y2367" s="14" t="str">
        <f t="shared" si="782"/>
        <v/>
      </c>
      <c r="Z2367" s="14" t="str">
        <f t="shared" si="783"/>
        <v/>
      </c>
      <c r="AA2367" s="15" t="str">
        <f t="shared" si="774"/>
        <v/>
      </c>
    </row>
    <row r="2368" spans="2:27" ht="18.75" hidden="1" thickBot="1" x14ac:dyDescent="0.3">
      <c r="B2368" s="27"/>
      <c r="C2368" s="28"/>
      <c r="D2368" s="29"/>
      <c r="E2368" s="28"/>
      <c r="F2368" s="29"/>
      <c r="G2368" s="29"/>
      <c r="H2368" s="29"/>
      <c r="I2368" s="29"/>
      <c r="J2368" s="29"/>
      <c r="K2368" s="29"/>
      <c r="L2368" s="29"/>
      <c r="M2368" s="29"/>
      <c r="N2368" s="29"/>
      <c r="O2368" s="30"/>
      <c r="P2368" s="629">
        <f>+H2343</f>
        <v>13.02</v>
      </c>
      <c r="Q2368" s="17"/>
      <c r="R2368" s="630"/>
      <c r="S2368" s="636"/>
      <c r="T2368" s="33"/>
      <c r="U2368" s="33"/>
      <c r="V2368" s="631"/>
      <c r="W2368" s="34" t="str">
        <f t="shared" si="780"/>
        <v/>
      </c>
      <c r="X2368" s="34" t="str">
        <f t="shared" si="781"/>
        <v/>
      </c>
      <c r="Y2368" s="14" t="str">
        <f t="shared" si="782"/>
        <v/>
      </c>
      <c r="Z2368" s="14" t="str">
        <f t="shared" si="783"/>
        <v/>
      </c>
      <c r="AA2368" s="15" t="str">
        <f t="shared" si="774"/>
        <v/>
      </c>
    </row>
    <row r="2369" spans="2:27" ht="18.75" hidden="1" thickBot="1" x14ac:dyDescent="0.3">
      <c r="B2369" s="786"/>
      <c r="C2369" s="787"/>
      <c r="D2369" s="787"/>
      <c r="E2369" s="787"/>
      <c r="F2369" s="787"/>
      <c r="G2369" s="787"/>
      <c r="H2369" s="787"/>
      <c r="I2369" s="787"/>
      <c r="J2369" s="787"/>
      <c r="K2369" s="787"/>
      <c r="L2369" s="787"/>
      <c r="M2369" s="787"/>
      <c r="N2369" s="787"/>
      <c r="O2369" s="787"/>
      <c r="P2369" s="428"/>
      <c r="Q2369" s="629">
        <f>+H2343</f>
        <v>13.02</v>
      </c>
      <c r="R2369" s="1024" t="s">
        <v>58</v>
      </c>
      <c r="S2369" s="1025"/>
      <c r="T2369" s="1027"/>
      <c r="U2369" s="1024" t="s">
        <v>53</v>
      </c>
      <c r="V2369" s="1027"/>
      <c r="W2369" s="1027"/>
      <c r="X2369" s="1026"/>
      <c r="Y2369" s="36"/>
      <c r="Z2369" s="37"/>
      <c r="AA2369" s="38">
        <f>IF(SUM(Y2346:AA2368)=0,SUM(X2346:X2368),SUM(Y2346:AA2368))</f>
        <v>0</v>
      </c>
    </row>
    <row r="2370" spans="2:27" ht="17.25" hidden="1" thickBot="1" x14ac:dyDescent="0.3">
      <c r="B2370" s="792" t="s">
        <v>59</v>
      </c>
      <c r="C2370" s="793"/>
      <c r="D2370" s="793"/>
      <c r="E2370" s="793"/>
      <c r="F2370" s="793"/>
      <c r="G2370" s="793"/>
      <c r="H2370" s="793"/>
      <c r="I2370" s="794"/>
      <c r="J2370" s="792" t="s">
        <v>60</v>
      </c>
      <c r="K2370" s="793"/>
      <c r="L2370" s="793"/>
      <c r="M2370" s="793"/>
      <c r="N2370" s="793"/>
      <c r="O2370" s="793"/>
      <c r="P2370" s="793"/>
      <c r="Q2370" s="793"/>
      <c r="R2370" s="1028"/>
      <c r="S2370" s="634"/>
      <c r="T2370" s="39"/>
      <c r="U2370" s="40"/>
      <c r="V2370" s="40"/>
      <c r="W2370" s="40"/>
      <c r="X2370" s="40"/>
      <c r="Y2370" s="40"/>
      <c r="Z2370" s="40"/>
      <c r="AA2370" s="41"/>
    </row>
    <row r="2371" spans="2:27" ht="21" hidden="1" thickBot="1" x14ac:dyDescent="0.3">
      <c r="B2371" s="795"/>
      <c r="C2371" s="787"/>
      <c r="D2371" s="787"/>
      <c r="E2371" s="787"/>
      <c r="F2371" s="787"/>
      <c r="G2371" s="787"/>
      <c r="H2371" s="787"/>
      <c r="I2371" s="796"/>
      <c r="J2371" s="795"/>
      <c r="K2371" s="787"/>
      <c r="L2371" s="787"/>
      <c r="M2371" s="787"/>
      <c r="N2371" s="787"/>
      <c r="O2371" s="787"/>
      <c r="P2371" s="787"/>
      <c r="Q2371" s="787"/>
      <c r="R2371" s="796"/>
      <c r="S2371" s="635"/>
      <c r="T2371" s="797" t="s">
        <v>61</v>
      </c>
      <c r="U2371" s="798"/>
      <c r="V2371" s="798"/>
      <c r="W2371" s="798"/>
      <c r="X2371" s="798"/>
      <c r="Y2371" s="798"/>
      <c r="Z2371" s="799"/>
      <c r="AA2371" s="42">
        <f>AA2369</f>
        <v>0</v>
      </c>
    </row>
    <row r="2372" spans="2:27" hidden="1" x14ac:dyDescent="0.25"/>
    <row r="2373" spans="2:27" ht="15.75" hidden="1" thickBot="1" x14ac:dyDescent="0.3"/>
    <row r="2374" spans="2:27" hidden="1" x14ac:dyDescent="0.25">
      <c r="B2374" s="800"/>
      <c r="C2374" s="793"/>
      <c r="D2374" s="793"/>
      <c r="E2374" s="793"/>
      <c r="F2374" s="793"/>
      <c r="G2374" s="803" t="s">
        <v>42</v>
      </c>
      <c r="H2374" s="793"/>
      <c r="I2374" s="793"/>
      <c r="J2374" s="793"/>
      <c r="K2374" s="793"/>
      <c r="L2374" s="793"/>
      <c r="M2374" s="793"/>
      <c r="N2374" s="793"/>
      <c r="O2374" s="793"/>
      <c r="P2374" s="793"/>
      <c r="Q2374" s="793"/>
      <c r="R2374" s="793"/>
      <c r="S2374" s="793"/>
      <c r="T2374" s="793"/>
      <c r="U2374" s="804" t="s">
        <v>1</v>
      </c>
      <c r="V2374" s="805"/>
      <c r="W2374" s="805"/>
      <c r="X2374" s="806"/>
      <c r="Y2374" s="807" t="s">
        <v>43</v>
      </c>
      <c r="Z2374" s="805"/>
      <c r="AA2374" s="808"/>
    </row>
    <row r="2375" spans="2:27" hidden="1" x14ac:dyDescent="0.25">
      <c r="B2375" s="801"/>
      <c r="C2375" s="802"/>
      <c r="D2375" s="802"/>
      <c r="E2375" s="802"/>
      <c r="F2375" s="802"/>
      <c r="G2375" s="801"/>
      <c r="H2375" s="802"/>
      <c r="I2375" s="802"/>
      <c r="J2375" s="802"/>
      <c r="K2375" s="802"/>
      <c r="L2375" s="802"/>
      <c r="M2375" s="802"/>
      <c r="N2375" s="802"/>
      <c r="O2375" s="802"/>
      <c r="P2375" s="802"/>
      <c r="Q2375" s="802"/>
      <c r="R2375" s="802"/>
      <c r="S2375" s="802"/>
      <c r="T2375" s="802"/>
      <c r="U2375" s="809" t="s">
        <v>3</v>
      </c>
      <c r="V2375" s="810"/>
      <c r="W2375" s="810"/>
      <c r="X2375" s="811"/>
      <c r="Y2375" s="812">
        <v>1</v>
      </c>
      <c r="Z2375" s="810"/>
      <c r="AA2375" s="813"/>
    </row>
    <row r="2376" spans="2:27" ht="15.75" hidden="1" thickBot="1" x14ac:dyDescent="0.3">
      <c r="B2376" s="795"/>
      <c r="C2376" s="787"/>
      <c r="D2376" s="787"/>
      <c r="E2376" s="787"/>
      <c r="F2376" s="787"/>
      <c r="G2376" s="795"/>
      <c r="H2376" s="787"/>
      <c r="I2376" s="787"/>
      <c r="J2376" s="787"/>
      <c r="K2376" s="787"/>
      <c r="L2376" s="787"/>
      <c r="M2376" s="787"/>
      <c r="N2376" s="787"/>
      <c r="O2376" s="787"/>
      <c r="P2376" s="787"/>
      <c r="Q2376" s="787"/>
      <c r="R2376" s="787"/>
      <c r="S2376" s="787"/>
      <c r="T2376" s="787"/>
      <c r="U2376" s="814" t="s">
        <v>4</v>
      </c>
      <c r="V2376" s="815"/>
      <c r="W2376" s="815"/>
      <c r="X2376" s="816"/>
      <c r="Y2376" s="817">
        <v>44236</v>
      </c>
      <c r="Z2376" s="818"/>
      <c r="AA2376" s="819"/>
    </row>
    <row r="2377" spans="2:27" hidden="1" x14ac:dyDescent="0.25">
      <c r="B2377" s="820" t="s">
        <v>44</v>
      </c>
      <c r="C2377" s="793"/>
      <c r="D2377" s="793"/>
      <c r="E2377" s="793"/>
      <c r="F2377" s="794"/>
      <c r="G2377"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377" s="822"/>
      <c r="I2377" s="822"/>
      <c r="J2377" s="822"/>
      <c r="K2377" s="822"/>
      <c r="L2377" s="822"/>
      <c r="M2377" s="822"/>
      <c r="N2377" s="822"/>
      <c r="O2377" s="822"/>
      <c r="P2377" s="822"/>
      <c r="Q2377" s="822"/>
      <c r="R2377" s="822"/>
      <c r="S2377" s="822"/>
      <c r="T2377" s="822"/>
      <c r="U2377" s="822"/>
      <c r="V2377" s="822"/>
      <c r="W2377" s="822"/>
      <c r="X2377" s="822"/>
      <c r="Y2377" s="822"/>
      <c r="Z2377" s="822"/>
      <c r="AA2377" s="823"/>
    </row>
    <row r="2378" spans="2:27" ht="15.75" hidden="1" thickBot="1" x14ac:dyDescent="0.3">
      <c r="B2378" s="795"/>
      <c r="C2378" s="787"/>
      <c r="D2378" s="787"/>
      <c r="E2378" s="787"/>
      <c r="F2378" s="796"/>
      <c r="G2378" s="824"/>
      <c r="H2378" s="825"/>
      <c r="I2378" s="825"/>
      <c r="J2378" s="825"/>
      <c r="K2378" s="825"/>
      <c r="L2378" s="825"/>
      <c r="M2378" s="825"/>
      <c r="N2378" s="825"/>
      <c r="O2378" s="825"/>
      <c r="P2378" s="825"/>
      <c r="Q2378" s="825"/>
      <c r="R2378" s="825"/>
      <c r="S2378" s="825"/>
      <c r="T2378" s="825"/>
      <c r="U2378" s="825"/>
      <c r="V2378" s="825"/>
      <c r="W2378" s="825"/>
      <c r="X2378" s="825"/>
      <c r="Y2378" s="825"/>
      <c r="Z2378" s="825"/>
      <c r="AA2378" s="826"/>
    </row>
    <row r="2379" spans="2:27" ht="18.75" hidden="1" thickBot="1" x14ac:dyDescent="0.3">
      <c r="B2379" s="827" t="s">
        <v>46</v>
      </c>
      <c r="C2379" s="798"/>
      <c r="D2379" s="798"/>
      <c r="E2379" s="798"/>
      <c r="F2379" s="798"/>
      <c r="G2379" s="798"/>
      <c r="H2379" s="822" t="s">
        <v>47</v>
      </c>
      <c r="I2379" s="793"/>
      <c r="J2379" s="828"/>
      <c r="K2379" s="798"/>
      <c r="L2379" s="798"/>
      <c r="M2379" s="798"/>
      <c r="N2379" s="798"/>
      <c r="O2379" s="798"/>
      <c r="P2379" s="622"/>
      <c r="Q2379" s="622"/>
      <c r="R2379" s="828" t="s">
        <v>48</v>
      </c>
      <c r="S2379" s="828"/>
      <c r="T2379" s="798"/>
      <c r="U2379" s="798"/>
      <c r="V2379" s="798"/>
      <c r="W2379" s="798"/>
      <c r="X2379" s="798"/>
      <c r="Y2379" s="798"/>
      <c r="Z2379" s="798"/>
      <c r="AA2379" s="799"/>
    </row>
    <row r="2380" spans="2:27" ht="124.5" hidden="1" customHeight="1" thickBot="1" x14ac:dyDescent="0.3">
      <c r="B2380" s="829">
        <v>13</v>
      </c>
      <c r="C2380" s="793"/>
      <c r="D2380" s="793"/>
      <c r="E2380" s="793"/>
      <c r="F2380" s="793"/>
      <c r="G2380" s="793"/>
      <c r="H2380" s="830">
        <f>I13.03</f>
        <v>13.03</v>
      </c>
      <c r="I2380" s="831"/>
      <c r="J2380" s="832" t="str">
        <f>VLOOKUP(B2380,'BALANCE GENERAL'!$B:$G,5,FALSE)</f>
        <v>SUMINISTRO E INSTALACION MOBILIARIO</v>
      </c>
      <c r="K2380" s="798"/>
      <c r="L2380" s="798"/>
      <c r="M2380" s="798"/>
      <c r="N2380" s="798"/>
      <c r="O2380" s="799"/>
      <c r="P2380" s="621"/>
      <c r="Q2380" s="621"/>
      <c r="R2380" s="833" t="str">
        <f>VLOOKUP(H2380,'BALANCE GENERAL'!$B:$G,5,FALSE)</f>
        <v>SILLA OFICINA ERGONÓMICA PRESIDENCIAL CON BRAZOS, SOPORTE LUMBAR COLOR NEGRO CON APOYACABEZAS Y ESPALDAR TAPIZADA EN MALLA. 2 PALANCAS REGULADORAS (ALTURA Y ESPALDAR), SISTEMA DE ELEVACION NEUMATICA, BRAZOS AJUSTABLE EN ALTURA, CABECERO AJUSTABLE AN ALTURA Y ANGULO, BASE SOPORTE ALUMINIO CROMADA, 5 RUEDAS DOBLE PÍSTA DIAMETRO 60MM</v>
      </c>
      <c r="S2380" s="1020"/>
      <c r="T2380" s="793"/>
      <c r="U2380" s="793"/>
      <c r="V2380" s="793"/>
      <c r="W2380" s="793"/>
      <c r="X2380" s="793"/>
      <c r="Y2380" s="793"/>
      <c r="Z2380" s="793"/>
      <c r="AA2380" s="794"/>
    </row>
    <row r="2381" spans="2:27" ht="18.75" hidden="1" thickBot="1" x14ac:dyDescent="0.3">
      <c r="B2381" s="821" t="s">
        <v>49</v>
      </c>
      <c r="C2381" s="834"/>
      <c r="D2381" s="834"/>
      <c r="E2381" s="834"/>
      <c r="F2381" s="834"/>
      <c r="G2381" s="834"/>
      <c r="H2381" s="835"/>
      <c r="I2381" s="835"/>
      <c r="J2381" s="834"/>
      <c r="K2381" s="834"/>
      <c r="L2381" s="834"/>
      <c r="M2381" s="834"/>
      <c r="N2381" s="834"/>
      <c r="O2381" s="834"/>
      <c r="P2381" s="623"/>
      <c r="Q2381" s="623"/>
      <c r="R2381" s="837" t="s">
        <v>50</v>
      </c>
      <c r="S2381" s="1030" t="s">
        <v>532</v>
      </c>
      <c r="T2381" s="839" t="s">
        <v>51</v>
      </c>
      <c r="U2381" s="840"/>
      <c r="V2381" s="841"/>
      <c r="W2381" s="842" t="s">
        <v>20</v>
      </c>
      <c r="X2381" s="844" t="s">
        <v>52</v>
      </c>
      <c r="Y2381" s="846" t="s">
        <v>53</v>
      </c>
      <c r="Z2381" s="847"/>
      <c r="AA2381" s="848"/>
    </row>
    <row r="2382" spans="2:27" ht="26.25" hidden="1" thickBot="1" x14ac:dyDescent="0.3">
      <c r="B2382" s="836"/>
      <c r="C2382" s="835"/>
      <c r="D2382" s="835"/>
      <c r="E2382" s="835"/>
      <c r="F2382" s="835"/>
      <c r="G2382" s="835"/>
      <c r="H2382" s="835"/>
      <c r="I2382" s="835"/>
      <c r="J2382" s="835"/>
      <c r="K2382" s="835"/>
      <c r="L2382" s="835"/>
      <c r="M2382" s="835"/>
      <c r="N2382" s="835"/>
      <c r="O2382" s="835"/>
      <c r="P2382" s="623"/>
      <c r="Q2382" s="623"/>
      <c r="R2382" s="838"/>
      <c r="S2382" s="1031"/>
      <c r="T2382" s="4" t="s">
        <v>54</v>
      </c>
      <c r="U2382" s="5" t="s">
        <v>55</v>
      </c>
      <c r="V2382" s="6" t="s">
        <v>56</v>
      </c>
      <c r="W2382" s="843"/>
      <c r="X2382" s="845"/>
      <c r="Y2382" s="7" t="s">
        <v>57</v>
      </c>
      <c r="Z2382" s="8" t="s">
        <v>21</v>
      </c>
      <c r="AA2382" s="9" t="s">
        <v>22</v>
      </c>
    </row>
    <row r="2383" spans="2:27" ht="18" hidden="1" x14ac:dyDescent="0.25">
      <c r="B2383" s="10"/>
      <c r="C2383" s="11"/>
      <c r="D2383" s="11"/>
      <c r="E2383" s="11"/>
      <c r="F2383" s="11"/>
      <c r="G2383" s="11"/>
      <c r="H2383" s="11"/>
      <c r="I2383" s="11"/>
      <c r="J2383" s="11"/>
      <c r="K2383" s="11"/>
      <c r="L2383" s="11"/>
      <c r="M2383" s="11"/>
      <c r="N2383" s="11"/>
      <c r="O2383" s="12"/>
      <c r="P2383" s="629">
        <f>+H2380</f>
        <v>13.03</v>
      </c>
      <c r="Q2383" s="17"/>
      <c r="R2383" s="412" t="s">
        <v>356</v>
      </c>
      <c r="S2383" s="625"/>
      <c r="T2383" s="14"/>
      <c r="U2383" s="14"/>
      <c r="V2383" s="14"/>
      <c r="W2383" s="14" t="str">
        <f>IF(COUNT(T2383:V2383)=1,"m",IF(COUNT(T2383:V2383)=2,"m2",IF(COUNT(T2383:V2383)=3,"m3","")))</f>
        <v/>
      </c>
      <c r="X2383" s="14" t="str">
        <f>IF(S2383="","",1)</f>
        <v/>
      </c>
      <c r="Y2383" s="14" t="str">
        <f>IFERROR(IF(COUNT(T2383:V2383)=1,PRODUCT(T2383:V2383)*X2383,""),"")</f>
        <v/>
      </c>
      <c r="Z2383" s="14" t="str">
        <f>IFERROR(IF(COUNT(T2383:V2383)=2,PRODUCT(T2383:V2383)*X2383,""),"")</f>
        <v/>
      </c>
      <c r="AA2383" s="15" t="str">
        <f>IFERROR(IF(COUNT(T2383:V2383)=3,PRODUCT(T2383:V2383)*X2383,""),"")</f>
        <v/>
      </c>
    </row>
    <row r="2384" spans="2:27" ht="18" hidden="1" x14ac:dyDescent="0.25">
      <c r="B2384" s="16"/>
      <c r="C2384" s="17"/>
      <c r="D2384" s="17"/>
      <c r="E2384" s="17"/>
      <c r="F2384" s="18"/>
      <c r="G2384" s="18"/>
      <c r="H2384" s="18"/>
      <c r="I2384" s="18"/>
      <c r="J2384" s="18"/>
      <c r="K2384" s="18"/>
      <c r="L2384" s="17"/>
      <c r="M2384" s="17"/>
      <c r="N2384" s="17"/>
      <c r="O2384" s="19"/>
      <c r="P2384" s="629">
        <f>+H2380</f>
        <v>13.03</v>
      </c>
      <c r="Q2384" s="17"/>
      <c r="R2384" s="412"/>
      <c r="S2384" s="625"/>
      <c r="T2384" s="20"/>
      <c r="U2384" s="20"/>
      <c r="V2384" s="430"/>
      <c r="W2384" s="14" t="str">
        <f t="shared" ref="W2384:W2386" si="784">IF(COUNT(T2384:V2384)=1,"m",IF(COUNT(T2384:V2384)=2,"m2",IF(COUNT(T2384:V2384)=3,"m3","")))</f>
        <v/>
      </c>
      <c r="X2384" s="14" t="str">
        <f t="shared" ref="X2384:X2386" si="785">IF(S2384="","",1)</f>
        <v/>
      </c>
      <c r="Y2384" s="14" t="str">
        <f t="shared" ref="Y2384:Y2386" si="786">IFERROR(IF(COUNT(T2384:V2384)=1,PRODUCT(T2384:V2384)*X2384,""),"")</f>
        <v/>
      </c>
      <c r="Z2384" s="14" t="str">
        <f t="shared" ref="Z2384:Z2386" si="787">IFERROR(IF(COUNT(T2384:V2384)=2,PRODUCT(T2384:V2384)*X2384,""),"")</f>
        <v/>
      </c>
      <c r="AA2384" s="15" t="str">
        <f t="shared" ref="AA2384:AA2405" si="788">IFERROR(IF(COUNT(T2384:V2384)=3,PRODUCT(T2384:V2384)*X2384,""),"")</f>
        <v/>
      </c>
    </row>
    <row r="2385" spans="2:27" ht="18" hidden="1" x14ac:dyDescent="0.25">
      <c r="B2385" s="16"/>
      <c r="C2385" s="17"/>
      <c r="D2385" s="17"/>
      <c r="E2385" s="17"/>
      <c r="G2385" s="18"/>
      <c r="H2385" s="18"/>
      <c r="I2385" s="18"/>
      <c r="J2385" s="18"/>
      <c r="K2385" s="18"/>
      <c r="L2385" s="17"/>
      <c r="M2385" s="17"/>
      <c r="N2385" s="17"/>
      <c r="O2385" s="19"/>
      <c r="P2385" s="629">
        <f>+H2380</f>
        <v>13.03</v>
      </c>
      <c r="Q2385" s="17"/>
      <c r="R2385" s="412"/>
      <c r="S2385" s="625"/>
      <c r="T2385" s="20"/>
      <c r="U2385" s="20"/>
      <c r="V2385" s="430"/>
      <c r="W2385" s="14" t="str">
        <f t="shared" si="784"/>
        <v/>
      </c>
      <c r="X2385" s="14" t="str">
        <f t="shared" si="785"/>
        <v/>
      </c>
      <c r="Y2385" s="14" t="str">
        <f t="shared" si="786"/>
        <v/>
      </c>
      <c r="Z2385" s="14" t="str">
        <f t="shared" si="787"/>
        <v/>
      </c>
      <c r="AA2385" s="15" t="str">
        <f t="shared" si="788"/>
        <v/>
      </c>
    </row>
    <row r="2386" spans="2:27" ht="18" hidden="1" x14ac:dyDescent="0.25">
      <c r="B2386" s="16"/>
      <c r="C2386" s="17"/>
      <c r="D2386" s="17"/>
      <c r="E2386" s="17"/>
      <c r="F2386" s="18"/>
      <c r="G2386" s="18"/>
      <c r="H2386" s="18"/>
      <c r="I2386" s="18"/>
      <c r="J2386" s="18"/>
      <c r="K2386" s="18"/>
      <c r="L2386" s="17"/>
      <c r="M2386" s="17"/>
      <c r="N2386" s="17"/>
      <c r="O2386" s="19"/>
      <c r="P2386" s="629">
        <f>+H2380</f>
        <v>13.03</v>
      </c>
      <c r="Q2386" s="17"/>
      <c r="R2386" s="412"/>
      <c r="S2386" s="626"/>
      <c r="T2386" s="20"/>
      <c r="U2386" s="20"/>
      <c r="V2386" s="430"/>
      <c r="W2386" s="14" t="str">
        <f t="shared" si="784"/>
        <v/>
      </c>
      <c r="X2386" s="14" t="str">
        <f t="shared" si="785"/>
        <v/>
      </c>
      <c r="Y2386" s="14" t="str">
        <f t="shared" si="786"/>
        <v/>
      </c>
      <c r="Z2386" s="14" t="str">
        <f t="shared" si="787"/>
        <v/>
      </c>
      <c r="AA2386" s="15" t="str">
        <f t="shared" si="788"/>
        <v/>
      </c>
    </row>
    <row r="2387" spans="2:27" ht="18" hidden="1" x14ac:dyDescent="0.25">
      <c r="B2387" s="16"/>
      <c r="D2387" s="17"/>
      <c r="E2387" s="17"/>
      <c r="F2387" s="18"/>
      <c r="G2387" s="18"/>
      <c r="H2387" s="18"/>
      <c r="J2387" s="18"/>
      <c r="K2387" s="18"/>
      <c r="L2387" s="17"/>
      <c r="M2387" s="17"/>
      <c r="N2387" s="17"/>
      <c r="O2387" s="19"/>
      <c r="P2387" s="629">
        <f>+H2380</f>
        <v>13.03</v>
      </c>
      <c r="Q2387" s="17"/>
      <c r="R2387" s="412"/>
      <c r="S2387" s="625"/>
      <c r="T2387" s="20"/>
      <c r="U2387" s="20"/>
      <c r="V2387" s="430"/>
      <c r="W2387" s="14"/>
      <c r="X2387" s="14"/>
      <c r="Y2387" s="14"/>
      <c r="Z2387" s="14"/>
      <c r="AA2387" s="15" t="str">
        <f t="shared" si="788"/>
        <v/>
      </c>
    </row>
    <row r="2388" spans="2:27" ht="18" hidden="1" x14ac:dyDescent="0.25">
      <c r="B2388" s="22"/>
      <c r="C2388" s="17"/>
      <c r="D2388" s="18"/>
      <c r="E2388" s="17"/>
      <c r="F2388" s="18"/>
      <c r="G2388" s="18"/>
      <c r="H2388" s="18"/>
      <c r="I2388" s="18"/>
      <c r="J2388" s="18"/>
      <c r="K2388" s="18"/>
      <c r="L2388" s="17"/>
      <c r="M2388" s="17"/>
      <c r="N2388" s="17"/>
      <c r="O2388" s="19"/>
      <c r="P2388" s="629">
        <f>+H2380</f>
        <v>13.03</v>
      </c>
      <c r="Q2388" s="17"/>
      <c r="R2388" s="412" t="s">
        <v>361</v>
      </c>
      <c r="S2388" s="625"/>
      <c r="T2388" s="20"/>
      <c r="U2388" s="20"/>
      <c r="V2388" s="430"/>
      <c r="W2388" s="14" t="str">
        <f t="shared" ref="W2388:W2389" si="789">IF(COUNT(T2388:V2388)=1,"m",IF(COUNT(T2388:V2388)=2,"m2",IF(COUNT(T2388:V2388)=3,"m3","")))</f>
        <v/>
      </c>
      <c r="X2388" s="14" t="str">
        <f t="shared" ref="X2388:X2394" si="790">IF(S2388="","",1)</f>
        <v/>
      </c>
      <c r="Y2388" s="14" t="str">
        <f t="shared" ref="Y2388:Y2394" si="791">IFERROR(IF(COUNT(T2388:V2388)=1,PRODUCT(T2388:V2388)*X2388,""),"")</f>
        <v/>
      </c>
      <c r="Z2388" s="14" t="str">
        <f t="shared" ref="Z2388:Z2394" si="792">IFERROR(IF(COUNT(T2388:V2388)=2,PRODUCT(T2388:V2388)*X2388,""),"")</f>
        <v/>
      </c>
      <c r="AA2388" s="15" t="str">
        <f t="shared" si="788"/>
        <v/>
      </c>
    </row>
    <row r="2389" spans="2:27" ht="18" hidden="1" x14ac:dyDescent="0.25">
      <c r="B2389" s="16"/>
      <c r="C2389" s="17"/>
      <c r="D2389" s="17"/>
      <c r="E2389" s="17"/>
      <c r="F2389" s="18"/>
      <c r="G2389" s="18"/>
      <c r="H2389" s="18"/>
      <c r="I2389" s="18"/>
      <c r="J2389" s="18"/>
      <c r="K2389" s="18"/>
      <c r="L2389" s="17"/>
      <c r="M2389" s="17"/>
      <c r="N2389" s="17"/>
      <c r="O2389" s="19"/>
      <c r="P2389" s="629">
        <f>+H2380</f>
        <v>13.03</v>
      </c>
      <c r="Q2389" s="17"/>
      <c r="R2389" s="412"/>
      <c r="S2389" s="641"/>
      <c r="T2389" s="20"/>
      <c r="U2389" s="20"/>
      <c r="V2389" s="20"/>
      <c r="W2389" s="14" t="str">
        <f t="shared" si="789"/>
        <v/>
      </c>
      <c r="X2389" s="14" t="str">
        <f t="shared" si="790"/>
        <v/>
      </c>
      <c r="Y2389" s="14" t="str">
        <f t="shared" si="791"/>
        <v/>
      </c>
      <c r="Z2389" s="14" t="str">
        <f t="shared" si="792"/>
        <v/>
      </c>
      <c r="AA2389" s="15" t="str">
        <f t="shared" si="788"/>
        <v/>
      </c>
    </row>
    <row r="2390" spans="2:27" ht="18" hidden="1" x14ac:dyDescent="0.25">
      <c r="B2390" s="16"/>
      <c r="C2390" s="17"/>
      <c r="D2390" s="17"/>
      <c r="E2390" s="17"/>
      <c r="F2390" s="17"/>
      <c r="G2390" s="17"/>
      <c r="H2390" s="17"/>
      <c r="I2390" s="17"/>
      <c r="J2390" s="17"/>
      <c r="K2390" s="17"/>
      <c r="L2390" s="17"/>
      <c r="M2390" s="17"/>
      <c r="N2390" s="17"/>
      <c r="O2390" s="19"/>
      <c r="P2390" s="629">
        <f>+H2380</f>
        <v>13.03</v>
      </c>
      <c r="Q2390" s="17"/>
      <c r="R2390" s="412"/>
      <c r="S2390" s="625"/>
      <c r="T2390" s="20"/>
      <c r="U2390" s="20"/>
      <c r="V2390" s="430"/>
      <c r="W2390" s="14"/>
      <c r="X2390" s="14" t="str">
        <f t="shared" si="790"/>
        <v/>
      </c>
      <c r="Y2390" s="14" t="str">
        <f t="shared" si="791"/>
        <v/>
      </c>
      <c r="Z2390" s="14" t="str">
        <f t="shared" si="792"/>
        <v/>
      </c>
      <c r="AA2390" s="15" t="str">
        <f t="shared" si="788"/>
        <v/>
      </c>
    </row>
    <row r="2391" spans="2:27" ht="18" hidden="1" x14ac:dyDescent="0.25">
      <c r="B2391" s="16"/>
      <c r="C2391" s="18"/>
      <c r="D2391" s="17"/>
      <c r="E2391" s="17"/>
      <c r="F2391" s="17"/>
      <c r="G2391" s="17"/>
      <c r="H2391" s="17"/>
      <c r="I2391" s="17"/>
      <c r="J2391" s="17"/>
      <c r="K2391" s="17"/>
      <c r="L2391" s="17"/>
      <c r="M2391" s="17"/>
      <c r="N2391" s="17"/>
      <c r="O2391" s="19"/>
      <c r="P2391" s="629">
        <f>+H2380</f>
        <v>13.03</v>
      </c>
      <c r="Q2391" s="17"/>
      <c r="R2391" s="412"/>
      <c r="S2391" s="625"/>
      <c r="T2391" s="20"/>
      <c r="U2391" s="20"/>
      <c r="V2391" s="430"/>
      <c r="W2391" s="14"/>
      <c r="X2391" s="14" t="str">
        <f t="shared" si="790"/>
        <v/>
      </c>
      <c r="Y2391" s="14" t="str">
        <f t="shared" si="791"/>
        <v/>
      </c>
      <c r="Z2391" s="14" t="str">
        <f t="shared" si="792"/>
        <v/>
      </c>
      <c r="AA2391" s="15" t="str">
        <f t="shared" si="788"/>
        <v/>
      </c>
    </row>
    <row r="2392" spans="2:27" ht="18" hidden="1" x14ac:dyDescent="0.25">
      <c r="B2392" s="16"/>
      <c r="C2392" s="17"/>
      <c r="D2392" s="17"/>
      <c r="E2392" s="17"/>
      <c r="F2392" s="17"/>
      <c r="G2392" s="17"/>
      <c r="H2392" s="17"/>
      <c r="I2392" s="17"/>
      <c r="J2392" s="17"/>
      <c r="K2392" s="17"/>
      <c r="L2392" s="17"/>
      <c r="M2392" s="17"/>
      <c r="N2392" s="17"/>
      <c r="O2392" s="19"/>
      <c r="P2392" s="629">
        <f>+H2380</f>
        <v>13.03</v>
      </c>
      <c r="Q2392" s="17"/>
      <c r="R2392" s="412"/>
      <c r="S2392" s="625"/>
      <c r="T2392" s="20"/>
      <c r="U2392" s="20"/>
      <c r="V2392" s="430"/>
      <c r="W2392" s="14"/>
      <c r="X2392" s="14" t="str">
        <f t="shared" si="790"/>
        <v/>
      </c>
      <c r="Y2392" s="14" t="str">
        <f t="shared" si="791"/>
        <v/>
      </c>
      <c r="Z2392" s="14" t="str">
        <f t="shared" si="792"/>
        <v/>
      </c>
      <c r="AA2392" s="15" t="str">
        <f t="shared" si="788"/>
        <v/>
      </c>
    </row>
    <row r="2393" spans="2:27" ht="18" hidden="1" x14ac:dyDescent="0.25">
      <c r="B2393" s="16"/>
      <c r="C2393" s="17"/>
      <c r="D2393" s="17"/>
      <c r="E2393" s="18"/>
      <c r="F2393" s="17"/>
      <c r="G2393" s="17"/>
      <c r="H2393" s="17"/>
      <c r="I2393" s="17"/>
      <c r="J2393" s="17"/>
      <c r="K2393" s="17"/>
      <c r="L2393" s="17"/>
      <c r="M2393" s="17"/>
      <c r="N2393" s="17"/>
      <c r="O2393" s="19"/>
      <c r="P2393" s="629">
        <f>+H2380</f>
        <v>13.03</v>
      </c>
      <c r="Q2393" s="17"/>
      <c r="R2393" s="412"/>
      <c r="S2393" s="625"/>
      <c r="T2393" s="20"/>
      <c r="U2393" s="20"/>
      <c r="V2393" s="430"/>
      <c r="W2393" s="14"/>
      <c r="X2393" s="14" t="str">
        <f t="shared" si="790"/>
        <v/>
      </c>
      <c r="Y2393" s="14" t="str">
        <f t="shared" si="791"/>
        <v/>
      </c>
      <c r="Z2393" s="14" t="str">
        <f t="shared" si="792"/>
        <v/>
      </c>
      <c r="AA2393" s="15" t="str">
        <f t="shared" si="788"/>
        <v/>
      </c>
    </row>
    <row r="2394" spans="2:27" ht="18" hidden="1" x14ac:dyDescent="0.25">
      <c r="B2394" s="16"/>
      <c r="C2394" s="18"/>
      <c r="D2394" s="18"/>
      <c r="E2394" s="18"/>
      <c r="F2394" s="18"/>
      <c r="G2394" s="18"/>
      <c r="H2394" s="18"/>
      <c r="I2394" s="18"/>
      <c r="J2394" s="18"/>
      <c r="K2394" s="18"/>
      <c r="L2394" s="18"/>
      <c r="M2394" s="18"/>
      <c r="N2394" s="18"/>
      <c r="O2394" s="19"/>
      <c r="P2394" s="629">
        <f>+H2380</f>
        <v>13.03</v>
      </c>
      <c r="Q2394" s="17"/>
      <c r="R2394" s="412"/>
      <c r="S2394" s="625"/>
      <c r="T2394" s="20"/>
      <c r="U2394" s="20"/>
      <c r="V2394" s="430"/>
      <c r="W2394" s="14" t="str">
        <f t="shared" ref="W2394" si="793">IF(COUNT(T2394:V2394)=1,"m",IF(COUNT(T2394:V2394)=2,"m2",IF(COUNT(T2394:V2394)=3,"m3","")))</f>
        <v/>
      </c>
      <c r="X2394" s="14" t="str">
        <f t="shared" si="790"/>
        <v/>
      </c>
      <c r="Y2394" s="14" t="str">
        <f t="shared" si="791"/>
        <v/>
      </c>
      <c r="Z2394" s="14" t="str">
        <f t="shared" si="792"/>
        <v/>
      </c>
      <c r="AA2394" s="15" t="str">
        <f t="shared" si="788"/>
        <v/>
      </c>
    </row>
    <row r="2395" spans="2:27" ht="18" hidden="1" x14ac:dyDescent="0.25">
      <c r="B2395" s="16"/>
      <c r="C2395" s="17"/>
      <c r="D2395" s="24"/>
      <c r="E2395" s="17"/>
      <c r="F2395" s="17"/>
      <c r="G2395" s="17"/>
      <c r="H2395" s="17"/>
      <c r="I2395" s="17"/>
      <c r="J2395" s="18"/>
      <c r="K2395" s="17"/>
      <c r="L2395" s="17"/>
      <c r="M2395" s="17"/>
      <c r="N2395" s="17"/>
      <c r="O2395" s="19"/>
      <c r="P2395" s="629">
        <f>+H2380</f>
        <v>13.03</v>
      </c>
      <c r="Q2395" s="17"/>
      <c r="R2395" s="412"/>
      <c r="S2395" s="625"/>
      <c r="T2395" s="20"/>
      <c r="U2395" s="20"/>
      <c r="V2395" s="430"/>
      <c r="W2395" s="14"/>
      <c r="X2395" s="14"/>
      <c r="Y2395" s="14"/>
      <c r="Z2395" s="14"/>
      <c r="AA2395" s="15" t="str">
        <f t="shared" si="788"/>
        <v/>
      </c>
    </row>
    <row r="2396" spans="2:27" ht="18" hidden="1" x14ac:dyDescent="0.25">
      <c r="B2396" s="16"/>
      <c r="C2396" s="18"/>
      <c r="D2396" s="17"/>
      <c r="E2396" s="17"/>
      <c r="F2396" s="17"/>
      <c r="G2396" s="17"/>
      <c r="H2396" s="18"/>
      <c r="I2396" s="18"/>
      <c r="J2396" s="17"/>
      <c r="K2396" s="18"/>
      <c r="L2396" s="17"/>
      <c r="M2396" s="17"/>
      <c r="N2396" s="17"/>
      <c r="O2396" s="19"/>
      <c r="P2396" s="629">
        <f>+H2380</f>
        <v>13.03</v>
      </c>
      <c r="Q2396" s="17"/>
      <c r="R2396" s="412" t="s">
        <v>362</v>
      </c>
      <c r="S2396" s="625"/>
      <c r="T2396" s="20"/>
      <c r="U2396" s="20"/>
      <c r="V2396" s="430"/>
      <c r="W2396" s="14" t="str">
        <f t="shared" ref="W2396:W2405" si="794">IF(COUNT(T2396:V2396)=1,"m",IF(COUNT(T2396:V2396)=2,"m2",IF(COUNT(T2396:V2396)=3,"m3","")))</f>
        <v/>
      </c>
      <c r="X2396" s="14" t="str">
        <f t="shared" ref="X2396:X2405" si="795">IF(S2396="","",1)</f>
        <v/>
      </c>
      <c r="Y2396" s="14" t="str">
        <f t="shared" ref="Y2396:Y2405" si="796">IFERROR(IF(COUNT(T2396:V2396)=1,PRODUCT(T2396:V2396)*X2396,""),"")</f>
        <v/>
      </c>
      <c r="Z2396" s="14" t="str">
        <f t="shared" ref="Z2396:Z2405" si="797">IFERROR(IF(COUNT(T2396:V2396)=2,PRODUCT(T2396:V2396)*X2396,""),"")</f>
        <v/>
      </c>
      <c r="AA2396" s="15" t="str">
        <f t="shared" si="788"/>
        <v/>
      </c>
    </row>
    <row r="2397" spans="2:27" ht="18" hidden="1" x14ac:dyDescent="0.25">
      <c r="B2397" s="16"/>
      <c r="C2397" s="17"/>
      <c r="D2397" s="17"/>
      <c r="E2397" s="17"/>
      <c r="F2397" s="17"/>
      <c r="G2397" s="17"/>
      <c r="H2397" s="17"/>
      <c r="I2397" s="17"/>
      <c r="J2397" s="17"/>
      <c r="K2397" s="17"/>
      <c r="L2397" s="17"/>
      <c r="M2397" s="17"/>
      <c r="N2397" s="17"/>
      <c r="O2397" s="19"/>
      <c r="P2397" s="629">
        <f>+H2380</f>
        <v>13.03</v>
      </c>
      <c r="Q2397" s="17"/>
      <c r="R2397" s="412"/>
      <c r="S2397" s="626"/>
      <c r="T2397" s="20"/>
      <c r="U2397" s="20"/>
      <c r="V2397" s="430"/>
      <c r="W2397" s="14" t="str">
        <f t="shared" si="794"/>
        <v/>
      </c>
      <c r="X2397" s="14" t="str">
        <f t="shared" si="795"/>
        <v/>
      </c>
      <c r="Y2397" s="14" t="str">
        <f t="shared" si="796"/>
        <v/>
      </c>
      <c r="Z2397" s="14" t="str">
        <f t="shared" si="797"/>
        <v/>
      </c>
      <c r="AA2397" s="15" t="str">
        <f t="shared" si="788"/>
        <v/>
      </c>
    </row>
    <row r="2398" spans="2:27" ht="18" hidden="1" x14ac:dyDescent="0.25">
      <c r="B2398" s="16"/>
      <c r="C2398" s="17"/>
      <c r="D2398" s="17"/>
      <c r="E2398" s="17"/>
      <c r="F2398" s="17"/>
      <c r="G2398" s="17"/>
      <c r="H2398" s="17"/>
      <c r="I2398" s="17"/>
      <c r="J2398" s="17"/>
      <c r="K2398" s="17"/>
      <c r="L2398" s="17"/>
      <c r="M2398" s="17"/>
      <c r="N2398" s="17"/>
      <c r="O2398" s="19"/>
      <c r="P2398" s="629">
        <f>+H2380</f>
        <v>13.03</v>
      </c>
      <c r="Q2398" s="17"/>
      <c r="R2398" s="412"/>
      <c r="S2398" s="626"/>
      <c r="T2398" s="20"/>
      <c r="U2398" s="20"/>
      <c r="V2398" s="430"/>
      <c r="W2398" s="14" t="str">
        <f t="shared" si="794"/>
        <v/>
      </c>
      <c r="X2398" s="14" t="str">
        <f t="shared" si="795"/>
        <v/>
      </c>
      <c r="Y2398" s="14" t="str">
        <f t="shared" si="796"/>
        <v/>
      </c>
      <c r="Z2398" s="14" t="str">
        <f t="shared" si="797"/>
        <v/>
      </c>
      <c r="AA2398" s="15" t="str">
        <f t="shared" si="788"/>
        <v/>
      </c>
    </row>
    <row r="2399" spans="2:27" ht="18" hidden="1" x14ac:dyDescent="0.25">
      <c r="B2399" s="16"/>
      <c r="D2399" s="17"/>
      <c r="E2399" s="17"/>
      <c r="F2399" s="17"/>
      <c r="G2399" s="17"/>
      <c r="H2399" s="17"/>
      <c r="I2399" s="17"/>
      <c r="J2399" s="17"/>
      <c r="K2399" s="17"/>
      <c r="L2399" s="17"/>
      <c r="M2399" s="17"/>
      <c r="N2399" s="17"/>
      <c r="O2399" s="19"/>
      <c r="P2399" s="629">
        <f>+H2380</f>
        <v>13.03</v>
      </c>
      <c r="Q2399" s="17"/>
      <c r="R2399" s="412"/>
      <c r="S2399" s="626"/>
      <c r="T2399" s="20"/>
      <c r="U2399" s="20"/>
      <c r="V2399" s="20"/>
      <c r="W2399" s="14" t="str">
        <f t="shared" si="794"/>
        <v/>
      </c>
      <c r="X2399" s="14" t="str">
        <f t="shared" si="795"/>
        <v/>
      </c>
      <c r="Y2399" s="14" t="str">
        <f t="shared" si="796"/>
        <v/>
      </c>
      <c r="Z2399" s="14" t="str">
        <f t="shared" si="797"/>
        <v/>
      </c>
      <c r="AA2399" s="15" t="str">
        <f t="shared" si="788"/>
        <v/>
      </c>
    </row>
    <row r="2400" spans="2:27" ht="18" hidden="1" x14ac:dyDescent="0.25">
      <c r="B2400" s="16"/>
      <c r="C2400" s="17"/>
      <c r="D2400" s="17"/>
      <c r="E2400" s="17"/>
      <c r="F2400" s="17"/>
      <c r="G2400" s="17"/>
      <c r="H2400" s="17"/>
      <c r="I2400" s="17"/>
      <c r="J2400" s="17"/>
      <c r="K2400" s="17"/>
      <c r="L2400" s="17"/>
      <c r="M2400" s="17"/>
      <c r="N2400" s="17"/>
      <c r="O2400" s="19"/>
      <c r="P2400" s="629">
        <f>+H2380</f>
        <v>13.03</v>
      </c>
      <c r="Q2400" s="17"/>
      <c r="R2400" s="412"/>
      <c r="S2400" s="626"/>
      <c r="T2400" s="20"/>
      <c r="U2400" s="20"/>
      <c r="V2400" s="430"/>
      <c r="W2400" s="14" t="str">
        <f t="shared" si="794"/>
        <v/>
      </c>
      <c r="X2400" s="14" t="str">
        <f t="shared" si="795"/>
        <v/>
      </c>
      <c r="Y2400" s="14" t="str">
        <f t="shared" si="796"/>
        <v/>
      </c>
      <c r="Z2400" s="14" t="str">
        <f t="shared" si="797"/>
        <v/>
      </c>
      <c r="AA2400" s="15" t="str">
        <f t="shared" si="788"/>
        <v/>
      </c>
    </row>
    <row r="2401" spans="2:27" ht="18" hidden="1" x14ac:dyDescent="0.25">
      <c r="B2401" s="16"/>
      <c r="C2401" s="17"/>
      <c r="D2401" s="17"/>
      <c r="E2401" s="17"/>
      <c r="F2401" s="17"/>
      <c r="G2401" s="17"/>
      <c r="H2401" s="17"/>
      <c r="I2401" s="17"/>
      <c r="J2401" s="17"/>
      <c r="K2401" s="17"/>
      <c r="L2401" s="17"/>
      <c r="M2401" s="17"/>
      <c r="N2401" s="17"/>
      <c r="O2401" s="19"/>
      <c r="P2401" s="629">
        <f>+H2380</f>
        <v>13.03</v>
      </c>
      <c r="Q2401" s="17"/>
      <c r="R2401" s="412"/>
      <c r="S2401" s="626"/>
      <c r="T2401" s="20"/>
      <c r="U2401" s="20"/>
      <c r="V2401" s="430"/>
      <c r="W2401" s="14" t="str">
        <f t="shared" si="794"/>
        <v/>
      </c>
      <c r="X2401" s="14" t="str">
        <f t="shared" si="795"/>
        <v/>
      </c>
      <c r="Y2401" s="14" t="str">
        <f t="shared" si="796"/>
        <v/>
      </c>
      <c r="Z2401" s="14" t="str">
        <f t="shared" si="797"/>
        <v/>
      </c>
      <c r="AA2401" s="15" t="str">
        <f t="shared" si="788"/>
        <v/>
      </c>
    </row>
    <row r="2402" spans="2:27" ht="18" hidden="1" x14ac:dyDescent="0.25">
      <c r="B2402" s="16"/>
      <c r="C2402" s="17"/>
      <c r="D2402" s="17"/>
      <c r="E2402" s="17"/>
      <c r="F2402" s="17"/>
      <c r="G2402" s="17"/>
      <c r="H2402" s="17"/>
      <c r="I2402" s="17"/>
      <c r="J2402" s="17"/>
      <c r="K2402" s="17"/>
      <c r="L2402" s="17"/>
      <c r="M2402" s="17"/>
      <c r="N2402" s="17"/>
      <c r="O2402" s="19"/>
      <c r="P2402" s="629">
        <f>+H2380</f>
        <v>13.03</v>
      </c>
      <c r="Q2402" s="17"/>
      <c r="R2402" s="21"/>
      <c r="S2402" s="626"/>
      <c r="T2402" s="20"/>
      <c r="U2402" s="20"/>
      <c r="V2402" s="430"/>
      <c r="W2402" s="14" t="str">
        <f t="shared" si="794"/>
        <v/>
      </c>
      <c r="X2402" s="14" t="str">
        <f t="shared" si="795"/>
        <v/>
      </c>
      <c r="Y2402" s="14" t="str">
        <f t="shared" si="796"/>
        <v/>
      </c>
      <c r="Z2402" s="14" t="str">
        <f t="shared" si="797"/>
        <v/>
      </c>
      <c r="AA2402" s="15" t="str">
        <f t="shared" si="788"/>
        <v/>
      </c>
    </row>
    <row r="2403" spans="2:27" ht="18" hidden="1" x14ac:dyDescent="0.25">
      <c r="B2403" s="16"/>
      <c r="C2403" s="17"/>
      <c r="D2403" s="17"/>
      <c r="E2403" s="17"/>
      <c r="F2403" s="17"/>
      <c r="G2403" s="17"/>
      <c r="H2403" s="17"/>
      <c r="I2403" s="17"/>
      <c r="J2403" s="17"/>
      <c r="K2403" s="17"/>
      <c r="L2403" s="17"/>
      <c r="M2403" s="17"/>
      <c r="N2403" s="17"/>
      <c r="O2403" s="19"/>
      <c r="P2403" s="629">
        <f>+H2380</f>
        <v>13.03</v>
      </c>
      <c r="Q2403" s="17"/>
      <c r="R2403" s="26"/>
      <c r="S2403" s="626"/>
      <c r="T2403" s="20"/>
      <c r="U2403" s="20"/>
      <c r="V2403" s="430"/>
      <c r="W2403" s="14" t="str">
        <f t="shared" si="794"/>
        <v/>
      </c>
      <c r="X2403" s="14" t="str">
        <f t="shared" si="795"/>
        <v/>
      </c>
      <c r="Y2403" s="14" t="str">
        <f t="shared" si="796"/>
        <v/>
      </c>
      <c r="Z2403" s="14" t="str">
        <f t="shared" si="797"/>
        <v/>
      </c>
      <c r="AA2403" s="15" t="str">
        <f t="shared" si="788"/>
        <v/>
      </c>
    </row>
    <row r="2404" spans="2:27" ht="18" hidden="1" x14ac:dyDescent="0.25">
      <c r="B2404" s="16"/>
      <c r="C2404" s="17"/>
      <c r="D2404" s="17"/>
      <c r="E2404" s="17"/>
      <c r="F2404" s="17"/>
      <c r="G2404" s="17"/>
      <c r="H2404" s="17"/>
      <c r="I2404" s="17"/>
      <c r="J2404" s="17"/>
      <c r="K2404" s="17"/>
      <c r="L2404" s="17"/>
      <c r="M2404" s="17"/>
      <c r="N2404" s="17"/>
      <c r="O2404" s="19"/>
      <c r="P2404" s="629">
        <f>+H2380</f>
        <v>13.03</v>
      </c>
      <c r="Q2404" s="17"/>
      <c r="R2404" s="26"/>
      <c r="S2404" s="626"/>
      <c r="T2404" s="20"/>
      <c r="U2404" s="20"/>
      <c r="V2404" s="430"/>
      <c r="W2404" s="14" t="str">
        <f t="shared" si="794"/>
        <v/>
      </c>
      <c r="X2404" s="14" t="str">
        <f t="shared" si="795"/>
        <v/>
      </c>
      <c r="Y2404" s="14" t="str">
        <f t="shared" si="796"/>
        <v/>
      </c>
      <c r="Z2404" s="14" t="str">
        <f t="shared" si="797"/>
        <v/>
      </c>
      <c r="AA2404" s="15" t="str">
        <f t="shared" si="788"/>
        <v/>
      </c>
    </row>
    <row r="2405" spans="2:27" ht="18.75" hidden="1" thickBot="1" x14ac:dyDescent="0.3">
      <c r="B2405" s="27"/>
      <c r="C2405" s="28"/>
      <c r="D2405" s="29"/>
      <c r="E2405" s="28"/>
      <c r="F2405" s="29"/>
      <c r="G2405" s="29"/>
      <c r="H2405" s="29"/>
      <c r="I2405" s="29"/>
      <c r="J2405" s="29"/>
      <c r="K2405" s="29"/>
      <c r="L2405" s="29"/>
      <c r="M2405" s="29"/>
      <c r="N2405" s="29"/>
      <c r="O2405" s="30"/>
      <c r="P2405" s="629">
        <f>+H2380</f>
        <v>13.03</v>
      </c>
      <c r="Q2405" s="17"/>
      <c r="R2405" s="630"/>
      <c r="S2405" s="636"/>
      <c r="T2405" s="33"/>
      <c r="U2405" s="33"/>
      <c r="V2405" s="631"/>
      <c r="W2405" s="34" t="str">
        <f t="shared" si="794"/>
        <v/>
      </c>
      <c r="X2405" s="34" t="str">
        <f t="shared" si="795"/>
        <v/>
      </c>
      <c r="Y2405" s="14" t="str">
        <f t="shared" si="796"/>
        <v/>
      </c>
      <c r="Z2405" s="14" t="str">
        <f t="shared" si="797"/>
        <v/>
      </c>
      <c r="AA2405" s="15" t="str">
        <f t="shared" si="788"/>
        <v/>
      </c>
    </row>
    <row r="2406" spans="2:27" ht="18.75" hidden="1" thickBot="1" x14ac:dyDescent="0.3">
      <c r="B2406" s="786"/>
      <c r="C2406" s="787"/>
      <c r="D2406" s="787"/>
      <c r="E2406" s="787"/>
      <c r="F2406" s="787"/>
      <c r="G2406" s="787"/>
      <c r="H2406" s="787"/>
      <c r="I2406" s="787"/>
      <c r="J2406" s="787"/>
      <c r="K2406" s="787"/>
      <c r="L2406" s="787"/>
      <c r="M2406" s="787"/>
      <c r="N2406" s="787"/>
      <c r="O2406" s="787"/>
      <c r="P2406" s="428"/>
      <c r="Q2406" s="629">
        <f>+H2380</f>
        <v>13.03</v>
      </c>
      <c r="R2406" s="1024" t="s">
        <v>58</v>
      </c>
      <c r="S2406" s="1025"/>
      <c r="T2406" s="1027"/>
      <c r="U2406" s="1024" t="s">
        <v>53</v>
      </c>
      <c r="V2406" s="1027"/>
      <c r="W2406" s="1027"/>
      <c r="X2406" s="1026"/>
      <c r="Y2406" s="36"/>
      <c r="Z2406" s="37"/>
      <c r="AA2406" s="38">
        <f>IF(SUM(Y2383:AA2405)=0,SUM(X2383:X2405),SUM(Y2383:AA2405))</f>
        <v>0</v>
      </c>
    </row>
    <row r="2407" spans="2:27" ht="17.25" hidden="1" thickBot="1" x14ac:dyDescent="0.3">
      <c r="B2407" s="792" t="s">
        <v>59</v>
      </c>
      <c r="C2407" s="793"/>
      <c r="D2407" s="793"/>
      <c r="E2407" s="793"/>
      <c r="F2407" s="793"/>
      <c r="G2407" s="793"/>
      <c r="H2407" s="793"/>
      <c r="I2407" s="794"/>
      <c r="J2407" s="792" t="s">
        <v>60</v>
      </c>
      <c r="K2407" s="793"/>
      <c r="L2407" s="793"/>
      <c r="M2407" s="793"/>
      <c r="N2407" s="793"/>
      <c r="O2407" s="793"/>
      <c r="P2407" s="793"/>
      <c r="Q2407" s="793"/>
      <c r="R2407" s="1028"/>
      <c r="S2407" s="634"/>
      <c r="T2407" s="39"/>
      <c r="U2407" s="40"/>
      <c r="V2407" s="40"/>
      <c r="W2407" s="40"/>
      <c r="X2407" s="40"/>
      <c r="Y2407" s="40"/>
      <c r="Z2407" s="40"/>
      <c r="AA2407" s="41"/>
    </row>
    <row r="2408" spans="2:27" ht="21" hidden="1" thickBot="1" x14ac:dyDescent="0.3">
      <c r="B2408" s="795"/>
      <c r="C2408" s="787"/>
      <c r="D2408" s="787"/>
      <c r="E2408" s="787"/>
      <c r="F2408" s="787"/>
      <c r="G2408" s="787"/>
      <c r="H2408" s="787"/>
      <c r="I2408" s="796"/>
      <c r="J2408" s="795"/>
      <c r="K2408" s="787"/>
      <c r="L2408" s="787"/>
      <c r="M2408" s="787"/>
      <c r="N2408" s="787"/>
      <c r="O2408" s="787"/>
      <c r="P2408" s="787"/>
      <c r="Q2408" s="787"/>
      <c r="R2408" s="796"/>
      <c r="S2408" s="635"/>
      <c r="T2408" s="797" t="s">
        <v>61</v>
      </c>
      <c r="U2408" s="798"/>
      <c r="V2408" s="798"/>
      <c r="W2408" s="798"/>
      <c r="X2408" s="798"/>
      <c r="Y2408" s="798"/>
      <c r="Z2408" s="799"/>
      <c r="AA2408" s="42">
        <f>AA2406</f>
        <v>0</v>
      </c>
    </row>
    <row r="2409" spans="2:27" hidden="1" x14ac:dyDescent="0.25"/>
    <row r="2410" spans="2:27" ht="15.75" hidden="1" thickBot="1" x14ac:dyDescent="0.3"/>
    <row r="2411" spans="2:27" hidden="1" x14ac:dyDescent="0.25">
      <c r="B2411" s="800"/>
      <c r="C2411" s="793"/>
      <c r="D2411" s="793"/>
      <c r="E2411" s="793"/>
      <c r="F2411" s="793"/>
      <c r="G2411" s="803" t="s">
        <v>42</v>
      </c>
      <c r="H2411" s="793"/>
      <c r="I2411" s="793"/>
      <c r="J2411" s="793"/>
      <c r="K2411" s="793"/>
      <c r="L2411" s="793"/>
      <c r="M2411" s="793"/>
      <c r="N2411" s="793"/>
      <c r="O2411" s="793"/>
      <c r="P2411" s="793"/>
      <c r="Q2411" s="793"/>
      <c r="R2411" s="793"/>
      <c r="S2411" s="793"/>
      <c r="T2411" s="793"/>
      <c r="U2411" s="804" t="s">
        <v>1</v>
      </c>
      <c r="V2411" s="805"/>
      <c r="W2411" s="805"/>
      <c r="X2411" s="806"/>
      <c r="Y2411" s="807" t="s">
        <v>43</v>
      </c>
      <c r="Z2411" s="805"/>
      <c r="AA2411" s="808"/>
    </row>
    <row r="2412" spans="2:27" hidden="1" x14ac:dyDescent="0.25">
      <c r="B2412" s="801"/>
      <c r="C2412" s="802"/>
      <c r="D2412" s="802"/>
      <c r="E2412" s="802"/>
      <c r="F2412" s="802"/>
      <c r="G2412" s="801"/>
      <c r="H2412" s="802"/>
      <c r="I2412" s="802"/>
      <c r="J2412" s="802"/>
      <c r="K2412" s="802"/>
      <c r="L2412" s="802"/>
      <c r="M2412" s="802"/>
      <c r="N2412" s="802"/>
      <c r="O2412" s="802"/>
      <c r="P2412" s="802"/>
      <c r="Q2412" s="802"/>
      <c r="R2412" s="802"/>
      <c r="S2412" s="802"/>
      <c r="T2412" s="802"/>
      <c r="U2412" s="809" t="s">
        <v>3</v>
      </c>
      <c r="V2412" s="810"/>
      <c r="W2412" s="810"/>
      <c r="X2412" s="811"/>
      <c r="Y2412" s="812">
        <v>1</v>
      </c>
      <c r="Z2412" s="810"/>
      <c r="AA2412" s="813"/>
    </row>
    <row r="2413" spans="2:27" ht="15.75" hidden="1" thickBot="1" x14ac:dyDescent="0.3">
      <c r="B2413" s="795"/>
      <c r="C2413" s="787"/>
      <c r="D2413" s="787"/>
      <c r="E2413" s="787"/>
      <c r="F2413" s="787"/>
      <c r="G2413" s="795"/>
      <c r="H2413" s="787"/>
      <c r="I2413" s="787"/>
      <c r="J2413" s="787"/>
      <c r="K2413" s="787"/>
      <c r="L2413" s="787"/>
      <c r="M2413" s="787"/>
      <c r="N2413" s="787"/>
      <c r="O2413" s="787"/>
      <c r="P2413" s="787"/>
      <c r="Q2413" s="787"/>
      <c r="R2413" s="787"/>
      <c r="S2413" s="787"/>
      <c r="T2413" s="787"/>
      <c r="U2413" s="814" t="s">
        <v>4</v>
      </c>
      <c r="V2413" s="815"/>
      <c r="W2413" s="815"/>
      <c r="X2413" s="816"/>
      <c r="Y2413" s="817">
        <v>44236</v>
      </c>
      <c r="Z2413" s="818"/>
      <c r="AA2413" s="819"/>
    </row>
    <row r="2414" spans="2:27" hidden="1" x14ac:dyDescent="0.25">
      <c r="B2414" s="820" t="s">
        <v>44</v>
      </c>
      <c r="C2414" s="793"/>
      <c r="D2414" s="793"/>
      <c r="E2414" s="793"/>
      <c r="F2414" s="794"/>
      <c r="G2414"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414" s="822"/>
      <c r="I2414" s="822"/>
      <c r="J2414" s="822"/>
      <c r="K2414" s="822"/>
      <c r="L2414" s="822"/>
      <c r="M2414" s="822"/>
      <c r="N2414" s="822"/>
      <c r="O2414" s="822"/>
      <c r="P2414" s="822"/>
      <c r="Q2414" s="822"/>
      <c r="R2414" s="822"/>
      <c r="S2414" s="822"/>
      <c r="T2414" s="822"/>
      <c r="U2414" s="822"/>
      <c r="V2414" s="822"/>
      <c r="W2414" s="822"/>
      <c r="X2414" s="822"/>
      <c r="Y2414" s="822"/>
      <c r="Z2414" s="822"/>
      <c r="AA2414" s="823"/>
    </row>
    <row r="2415" spans="2:27" ht="15.75" hidden="1" thickBot="1" x14ac:dyDescent="0.3">
      <c r="B2415" s="795"/>
      <c r="C2415" s="787"/>
      <c r="D2415" s="787"/>
      <c r="E2415" s="787"/>
      <c r="F2415" s="796"/>
      <c r="G2415" s="824"/>
      <c r="H2415" s="825"/>
      <c r="I2415" s="825"/>
      <c r="J2415" s="825"/>
      <c r="K2415" s="825"/>
      <c r="L2415" s="825"/>
      <c r="M2415" s="825"/>
      <c r="N2415" s="825"/>
      <c r="O2415" s="825"/>
      <c r="P2415" s="825"/>
      <c r="Q2415" s="825"/>
      <c r="R2415" s="825"/>
      <c r="S2415" s="825"/>
      <c r="T2415" s="825"/>
      <c r="U2415" s="825"/>
      <c r="V2415" s="825"/>
      <c r="W2415" s="825"/>
      <c r="X2415" s="825"/>
      <c r="Y2415" s="825"/>
      <c r="Z2415" s="825"/>
      <c r="AA2415" s="826"/>
    </row>
    <row r="2416" spans="2:27" ht="18.75" hidden="1" thickBot="1" x14ac:dyDescent="0.3">
      <c r="B2416" s="827" t="s">
        <v>46</v>
      </c>
      <c r="C2416" s="798"/>
      <c r="D2416" s="798"/>
      <c r="E2416" s="798"/>
      <c r="F2416" s="798"/>
      <c r="G2416" s="798"/>
      <c r="H2416" s="822" t="s">
        <v>47</v>
      </c>
      <c r="I2416" s="793"/>
      <c r="J2416" s="828"/>
      <c r="K2416" s="798"/>
      <c r="L2416" s="798"/>
      <c r="M2416" s="798"/>
      <c r="N2416" s="798"/>
      <c r="O2416" s="798"/>
      <c r="P2416" s="622"/>
      <c r="Q2416" s="622"/>
      <c r="R2416" s="828" t="s">
        <v>48</v>
      </c>
      <c r="S2416" s="828"/>
      <c r="T2416" s="798"/>
      <c r="U2416" s="798"/>
      <c r="V2416" s="798"/>
      <c r="W2416" s="798"/>
      <c r="X2416" s="798"/>
      <c r="Y2416" s="798"/>
      <c r="Z2416" s="798"/>
      <c r="AA2416" s="799"/>
    </row>
    <row r="2417" spans="2:27" ht="39.75" hidden="1" customHeight="1" thickBot="1" x14ac:dyDescent="0.3">
      <c r="B2417" s="829">
        <v>13</v>
      </c>
      <c r="C2417" s="793"/>
      <c r="D2417" s="793"/>
      <c r="E2417" s="793"/>
      <c r="F2417" s="793"/>
      <c r="G2417" s="793"/>
      <c r="H2417" s="830">
        <f>I13.04</f>
        <v>13.04</v>
      </c>
      <c r="I2417" s="831"/>
      <c r="J2417" s="832" t="str">
        <f>VLOOKUP(B2417,'BALANCE GENERAL'!$B:$G,5,FALSE)</f>
        <v>SUMINISTRO E INSTALACION MOBILIARIO</v>
      </c>
      <c r="K2417" s="798"/>
      <c r="L2417" s="798"/>
      <c r="M2417" s="798"/>
      <c r="N2417" s="798"/>
      <c r="O2417" s="799"/>
      <c r="P2417" s="621"/>
      <c r="Q2417" s="621"/>
      <c r="R2417" s="833" t="str">
        <f>VLOOKUP(H2417,'BALANCE GENERAL'!$B:$G,5,FALSE)</f>
        <v xml:space="preserve">SILLA GIRATORIA, BASE CROMADA. APOYO LUMBAR. SISTEMA SYNCRO. BRAZOS 3D. </v>
      </c>
      <c r="S2417" s="1020"/>
      <c r="T2417" s="793"/>
      <c r="U2417" s="793"/>
      <c r="V2417" s="793"/>
      <c r="W2417" s="793"/>
      <c r="X2417" s="793"/>
      <c r="Y2417" s="793"/>
      <c r="Z2417" s="793"/>
      <c r="AA2417" s="794"/>
    </row>
    <row r="2418" spans="2:27" ht="18.75" hidden="1" thickBot="1" x14ac:dyDescent="0.3">
      <c r="B2418" s="821" t="s">
        <v>49</v>
      </c>
      <c r="C2418" s="834"/>
      <c r="D2418" s="834"/>
      <c r="E2418" s="834"/>
      <c r="F2418" s="834"/>
      <c r="G2418" s="834"/>
      <c r="H2418" s="835"/>
      <c r="I2418" s="835"/>
      <c r="J2418" s="834"/>
      <c r="K2418" s="834"/>
      <c r="L2418" s="834"/>
      <c r="M2418" s="834"/>
      <c r="N2418" s="834"/>
      <c r="O2418" s="834"/>
      <c r="P2418" s="623"/>
      <c r="Q2418" s="623"/>
      <c r="R2418" s="837" t="s">
        <v>50</v>
      </c>
      <c r="S2418" s="1030" t="s">
        <v>532</v>
      </c>
      <c r="T2418" s="839" t="s">
        <v>51</v>
      </c>
      <c r="U2418" s="840"/>
      <c r="V2418" s="841"/>
      <c r="W2418" s="842" t="s">
        <v>20</v>
      </c>
      <c r="X2418" s="844" t="s">
        <v>52</v>
      </c>
      <c r="Y2418" s="846" t="s">
        <v>53</v>
      </c>
      <c r="Z2418" s="847"/>
      <c r="AA2418" s="848"/>
    </row>
    <row r="2419" spans="2:27" ht="26.25" hidden="1" thickBot="1" x14ac:dyDescent="0.3">
      <c r="B2419" s="836"/>
      <c r="C2419" s="835"/>
      <c r="D2419" s="835"/>
      <c r="E2419" s="835"/>
      <c r="F2419" s="835"/>
      <c r="G2419" s="835"/>
      <c r="H2419" s="835"/>
      <c r="I2419" s="835"/>
      <c r="J2419" s="835"/>
      <c r="K2419" s="835"/>
      <c r="L2419" s="835"/>
      <c r="M2419" s="835"/>
      <c r="N2419" s="835"/>
      <c r="O2419" s="835"/>
      <c r="P2419" s="623"/>
      <c r="Q2419" s="623"/>
      <c r="R2419" s="838"/>
      <c r="S2419" s="1031"/>
      <c r="T2419" s="4" t="s">
        <v>54</v>
      </c>
      <c r="U2419" s="5" t="s">
        <v>55</v>
      </c>
      <c r="V2419" s="6" t="s">
        <v>56</v>
      </c>
      <c r="W2419" s="843"/>
      <c r="X2419" s="845"/>
      <c r="Y2419" s="7" t="s">
        <v>57</v>
      </c>
      <c r="Z2419" s="8" t="s">
        <v>21</v>
      </c>
      <c r="AA2419" s="9" t="s">
        <v>22</v>
      </c>
    </row>
    <row r="2420" spans="2:27" ht="18" hidden="1" x14ac:dyDescent="0.25">
      <c r="B2420" s="10"/>
      <c r="C2420" s="11"/>
      <c r="D2420" s="11"/>
      <c r="E2420" s="11"/>
      <c r="F2420" s="11"/>
      <c r="G2420" s="11"/>
      <c r="H2420" s="11"/>
      <c r="I2420" s="11"/>
      <c r="J2420" s="11"/>
      <c r="K2420" s="11"/>
      <c r="L2420" s="11"/>
      <c r="M2420" s="11"/>
      <c r="N2420" s="11"/>
      <c r="O2420" s="12"/>
      <c r="P2420" s="629">
        <f>+H2417</f>
        <v>13.04</v>
      </c>
      <c r="Q2420" s="17"/>
      <c r="R2420" s="412" t="s">
        <v>356</v>
      </c>
      <c r="S2420" s="625"/>
      <c r="T2420" s="14"/>
      <c r="U2420" s="14"/>
      <c r="V2420" s="14"/>
      <c r="W2420" s="14" t="str">
        <f>IF(COUNT(T2420:V2420)=1,"m",IF(COUNT(T2420:V2420)=2,"m2",IF(COUNT(T2420:V2420)=3,"m3","")))</f>
        <v/>
      </c>
      <c r="X2420" s="14" t="str">
        <f>IF(S2420="","",1)</f>
        <v/>
      </c>
      <c r="Y2420" s="14" t="str">
        <f>IFERROR(IF(COUNT(T2420:V2420)=1,PRODUCT(T2420:V2420)*X2420,""),"")</f>
        <v/>
      </c>
      <c r="Z2420" s="14" t="str">
        <f>IFERROR(IF(COUNT(T2420:V2420)=2,PRODUCT(T2420:V2420)*X2420,""),"")</f>
        <v/>
      </c>
      <c r="AA2420" s="15" t="str">
        <f>IFERROR(IF(COUNT(T2420:V2420)=3,PRODUCT(T2420:V2420)*X2420,""),"")</f>
        <v/>
      </c>
    </row>
    <row r="2421" spans="2:27" ht="18" hidden="1" x14ac:dyDescent="0.25">
      <c r="B2421" s="16"/>
      <c r="C2421" s="17"/>
      <c r="D2421" s="17"/>
      <c r="E2421" s="17"/>
      <c r="F2421" s="18"/>
      <c r="G2421" s="18"/>
      <c r="H2421" s="18"/>
      <c r="I2421" s="18"/>
      <c r="J2421" s="18"/>
      <c r="K2421" s="18"/>
      <c r="L2421" s="17"/>
      <c r="M2421" s="17"/>
      <c r="N2421" s="17"/>
      <c r="O2421" s="19"/>
      <c r="P2421" s="629">
        <f>+H2417</f>
        <v>13.04</v>
      </c>
      <c r="Q2421" s="17"/>
      <c r="R2421" s="412"/>
      <c r="S2421" s="625"/>
      <c r="T2421" s="20"/>
      <c r="U2421" s="20"/>
      <c r="V2421" s="430"/>
      <c r="W2421" s="14" t="str">
        <f t="shared" ref="W2421:W2423" si="798">IF(COUNT(T2421:V2421)=1,"m",IF(COUNT(T2421:V2421)=2,"m2",IF(COUNT(T2421:V2421)=3,"m3","")))</f>
        <v/>
      </c>
      <c r="X2421" s="14" t="str">
        <f t="shared" ref="X2421:X2423" si="799">IF(S2421="","",1)</f>
        <v/>
      </c>
      <c r="Y2421" s="14" t="str">
        <f t="shared" ref="Y2421:Y2423" si="800">IFERROR(IF(COUNT(T2421:V2421)=1,PRODUCT(T2421:V2421)*X2421,""),"")</f>
        <v/>
      </c>
      <c r="Z2421" s="14" t="str">
        <f t="shared" ref="Z2421:Z2423" si="801">IFERROR(IF(COUNT(T2421:V2421)=2,PRODUCT(T2421:V2421)*X2421,""),"")</f>
        <v/>
      </c>
      <c r="AA2421" s="15" t="str">
        <f t="shared" ref="AA2421:AA2442" si="802">IFERROR(IF(COUNT(T2421:V2421)=3,PRODUCT(T2421:V2421)*X2421,""),"")</f>
        <v/>
      </c>
    </row>
    <row r="2422" spans="2:27" ht="18" hidden="1" x14ac:dyDescent="0.25">
      <c r="B2422" s="16"/>
      <c r="C2422" s="17"/>
      <c r="D2422" s="17"/>
      <c r="E2422" s="17"/>
      <c r="G2422" s="18"/>
      <c r="H2422" s="18"/>
      <c r="I2422" s="18"/>
      <c r="J2422" s="18"/>
      <c r="K2422" s="18"/>
      <c r="L2422" s="17"/>
      <c r="M2422" s="17"/>
      <c r="N2422" s="17"/>
      <c r="O2422" s="19"/>
      <c r="P2422" s="629">
        <f>+H2417</f>
        <v>13.04</v>
      </c>
      <c r="Q2422" s="17"/>
      <c r="R2422" s="412"/>
      <c r="S2422" s="625"/>
      <c r="T2422" s="20"/>
      <c r="U2422" s="20"/>
      <c r="V2422" s="430"/>
      <c r="W2422" s="14" t="str">
        <f t="shared" si="798"/>
        <v/>
      </c>
      <c r="X2422" s="14" t="str">
        <f t="shared" si="799"/>
        <v/>
      </c>
      <c r="Y2422" s="14" t="str">
        <f t="shared" si="800"/>
        <v/>
      </c>
      <c r="Z2422" s="14" t="str">
        <f t="shared" si="801"/>
        <v/>
      </c>
      <c r="AA2422" s="15" t="str">
        <f t="shared" si="802"/>
        <v/>
      </c>
    </row>
    <row r="2423" spans="2:27" ht="18" hidden="1" x14ac:dyDescent="0.25">
      <c r="B2423" s="16"/>
      <c r="C2423" s="17"/>
      <c r="D2423" s="17"/>
      <c r="E2423" s="17"/>
      <c r="F2423" s="18"/>
      <c r="G2423" s="18"/>
      <c r="H2423" s="18"/>
      <c r="I2423" s="18"/>
      <c r="J2423" s="18"/>
      <c r="K2423" s="18"/>
      <c r="L2423" s="17"/>
      <c r="M2423" s="17"/>
      <c r="N2423" s="17"/>
      <c r="O2423" s="19"/>
      <c r="P2423" s="629">
        <f>+H2417</f>
        <v>13.04</v>
      </c>
      <c r="Q2423" s="17"/>
      <c r="R2423" s="412"/>
      <c r="S2423" s="626"/>
      <c r="T2423" s="20"/>
      <c r="U2423" s="20"/>
      <c r="V2423" s="430"/>
      <c r="W2423" s="14" t="str">
        <f t="shared" si="798"/>
        <v/>
      </c>
      <c r="X2423" s="14" t="str">
        <f t="shared" si="799"/>
        <v/>
      </c>
      <c r="Y2423" s="14" t="str">
        <f t="shared" si="800"/>
        <v/>
      </c>
      <c r="Z2423" s="14" t="str">
        <f t="shared" si="801"/>
        <v/>
      </c>
      <c r="AA2423" s="15" t="str">
        <f t="shared" si="802"/>
        <v/>
      </c>
    </row>
    <row r="2424" spans="2:27" ht="18" hidden="1" x14ac:dyDescent="0.25">
      <c r="B2424" s="16"/>
      <c r="D2424" s="17"/>
      <c r="E2424" s="17"/>
      <c r="F2424" s="18"/>
      <c r="G2424" s="18"/>
      <c r="H2424" s="18"/>
      <c r="J2424" s="18"/>
      <c r="K2424" s="18"/>
      <c r="L2424" s="17"/>
      <c r="M2424" s="17"/>
      <c r="N2424" s="17"/>
      <c r="O2424" s="19"/>
      <c r="P2424" s="629">
        <f>+H2417</f>
        <v>13.04</v>
      </c>
      <c r="Q2424" s="17"/>
      <c r="R2424" s="412"/>
      <c r="S2424" s="625"/>
      <c r="T2424" s="20"/>
      <c r="U2424" s="20"/>
      <c r="V2424" s="430"/>
      <c r="W2424" s="14"/>
      <c r="X2424" s="14"/>
      <c r="Y2424" s="14"/>
      <c r="Z2424" s="14"/>
      <c r="AA2424" s="15" t="str">
        <f t="shared" si="802"/>
        <v/>
      </c>
    </row>
    <row r="2425" spans="2:27" ht="18" hidden="1" x14ac:dyDescent="0.25">
      <c r="B2425" s="22"/>
      <c r="C2425" s="17"/>
      <c r="D2425" s="18"/>
      <c r="E2425" s="17"/>
      <c r="F2425" s="18"/>
      <c r="G2425" s="18"/>
      <c r="H2425" s="18"/>
      <c r="I2425" s="18"/>
      <c r="J2425" s="18"/>
      <c r="K2425" s="18"/>
      <c r="L2425" s="17"/>
      <c r="M2425" s="17"/>
      <c r="N2425" s="17"/>
      <c r="O2425" s="19"/>
      <c r="P2425" s="629">
        <f>+H2417</f>
        <v>13.04</v>
      </c>
      <c r="Q2425" s="17"/>
      <c r="R2425" s="412" t="s">
        <v>361</v>
      </c>
      <c r="S2425" s="625"/>
      <c r="T2425" s="20"/>
      <c r="U2425" s="20"/>
      <c r="V2425" s="430"/>
      <c r="W2425" s="14" t="str">
        <f t="shared" ref="W2425:W2426" si="803">IF(COUNT(T2425:V2425)=1,"m",IF(COUNT(T2425:V2425)=2,"m2",IF(COUNT(T2425:V2425)=3,"m3","")))</f>
        <v/>
      </c>
      <c r="X2425" s="14" t="str">
        <f t="shared" ref="X2425:X2431" si="804">IF(S2425="","",1)</f>
        <v/>
      </c>
      <c r="Y2425" s="14" t="str">
        <f t="shared" ref="Y2425:Y2431" si="805">IFERROR(IF(COUNT(T2425:V2425)=1,PRODUCT(T2425:V2425)*X2425,""),"")</f>
        <v/>
      </c>
      <c r="Z2425" s="14" t="str">
        <f t="shared" ref="Z2425:Z2431" si="806">IFERROR(IF(COUNT(T2425:V2425)=2,PRODUCT(T2425:V2425)*X2425,""),"")</f>
        <v/>
      </c>
      <c r="AA2425" s="15" t="str">
        <f t="shared" si="802"/>
        <v/>
      </c>
    </row>
    <row r="2426" spans="2:27" ht="18" hidden="1" x14ac:dyDescent="0.25">
      <c r="B2426" s="16"/>
      <c r="C2426" s="17"/>
      <c r="D2426" s="17"/>
      <c r="E2426" s="17"/>
      <c r="F2426" s="18"/>
      <c r="G2426" s="18"/>
      <c r="H2426" s="18"/>
      <c r="I2426" s="18"/>
      <c r="J2426" s="18"/>
      <c r="K2426" s="18"/>
      <c r="L2426" s="17"/>
      <c r="M2426" s="17"/>
      <c r="N2426" s="17"/>
      <c r="O2426" s="19"/>
      <c r="P2426" s="629">
        <f>+H2417</f>
        <v>13.04</v>
      </c>
      <c r="Q2426" s="17"/>
      <c r="R2426" s="412"/>
      <c r="S2426" s="641"/>
      <c r="T2426" s="20"/>
      <c r="U2426" s="20"/>
      <c r="V2426" s="20"/>
      <c r="W2426" s="14" t="str">
        <f t="shared" si="803"/>
        <v/>
      </c>
      <c r="X2426" s="14" t="str">
        <f t="shared" si="804"/>
        <v/>
      </c>
      <c r="Y2426" s="14" t="str">
        <f t="shared" si="805"/>
        <v/>
      </c>
      <c r="Z2426" s="14" t="str">
        <f t="shared" si="806"/>
        <v/>
      </c>
      <c r="AA2426" s="15" t="str">
        <f t="shared" si="802"/>
        <v/>
      </c>
    </row>
    <row r="2427" spans="2:27" ht="18" hidden="1" x14ac:dyDescent="0.25">
      <c r="B2427" s="16"/>
      <c r="C2427" s="17"/>
      <c r="D2427" s="17"/>
      <c r="E2427" s="17"/>
      <c r="F2427" s="17"/>
      <c r="G2427" s="17"/>
      <c r="H2427" s="17"/>
      <c r="I2427" s="17"/>
      <c r="J2427" s="17"/>
      <c r="K2427" s="17"/>
      <c r="L2427" s="17"/>
      <c r="M2427" s="17"/>
      <c r="N2427" s="17"/>
      <c r="O2427" s="19"/>
      <c r="P2427" s="629">
        <f>+H2417</f>
        <v>13.04</v>
      </c>
      <c r="Q2427" s="17"/>
      <c r="R2427" s="412"/>
      <c r="S2427" s="625"/>
      <c r="T2427" s="20"/>
      <c r="U2427" s="20"/>
      <c r="V2427" s="430"/>
      <c r="W2427" s="14"/>
      <c r="X2427" s="14" t="str">
        <f t="shared" si="804"/>
        <v/>
      </c>
      <c r="Y2427" s="14" t="str">
        <f t="shared" si="805"/>
        <v/>
      </c>
      <c r="Z2427" s="14" t="str">
        <f t="shared" si="806"/>
        <v/>
      </c>
      <c r="AA2427" s="15" t="str">
        <f t="shared" si="802"/>
        <v/>
      </c>
    </row>
    <row r="2428" spans="2:27" ht="18" hidden="1" x14ac:dyDescent="0.25">
      <c r="B2428" s="16"/>
      <c r="C2428" s="18"/>
      <c r="D2428" s="17"/>
      <c r="E2428" s="17"/>
      <c r="F2428" s="17"/>
      <c r="G2428" s="17"/>
      <c r="H2428" s="17"/>
      <c r="I2428" s="17"/>
      <c r="J2428" s="17"/>
      <c r="K2428" s="17"/>
      <c r="L2428" s="17"/>
      <c r="M2428" s="17"/>
      <c r="N2428" s="17"/>
      <c r="O2428" s="19"/>
      <c r="P2428" s="629">
        <f>+H2417</f>
        <v>13.04</v>
      </c>
      <c r="Q2428" s="17"/>
      <c r="R2428" s="412"/>
      <c r="S2428" s="625"/>
      <c r="T2428" s="20"/>
      <c r="U2428" s="20"/>
      <c r="V2428" s="430"/>
      <c r="W2428" s="14"/>
      <c r="X2428" s="14" t="str">
        <f t="shared" si="804"/>
        <v/>
      </c>
      <c r="Y2428" s="14" t="str">
        <f t="shared" si="805"/>
        <v/>
      </c>
      <c r="Z2428" s="14" t="str">
        <f t="shared" si="806"/>
        <v/>
      </c>
      <c r="AA2428" s="15" t="str">
        <f t="shared" si="802"/>
        <v/>
      </c>
    </row>
    <row r="2429" spans="2:27" ht="18" hidden="1" x14ac:dyDescent="0.25">
      <c r="B2429" s="16"/>
      <c r="C2429" s="17"/>
      <c r="D2429" s="17"/>
      <c r="E2429" s="17"/>
      <c r="F2429" s="17"/>
      <c r="G2429" s="17"/>
      <c r="H2429" s="17"/>
      <c r="I2429" s="17"/>
      <c r="J2429" s="17"/>
      <c r="K2429" s="17"/>
      <c r="L2429" s="17"/>
      <c r="M2429" s="17"/>
      <c r="N2429" s="17"/>
      <c r="O2429" s="19"/>
      <c r="P2429" s="629">
        <f>+H2417</f>
        <v>13.04</v>
      </c>
      <c r="Q2429" s="17"/>
      <c r="R2429" s="412"/>
      <c r="S2429" s="625"/>
      <c r="T2429" s="20"/>
      <c r="U2429" s="20"/>
      <c r="V2429" s="430"/>
      <c r="W2429" s="14"/>
      <c r="X2429" s="14" t="str">
        <f t="shared" si="804"/>
        <v/>
      </c>
      <c r="Y2429" s="14" t="str">
        <f t="shared" si="805"/>
        <v/>
      </c>
      <c r="Z2429" s="14" t="str">
        <f t="shared" si="806"/>
        <v/>
      </c>
      <c r="AA2429" s="15" t="str">
        <f t="shared" si="802"/>
        <v/>
      </c>
    </row>
    <row r="2430" spans="2:27" ht="18" hidden="1" x14ac:dyDescent="0.25">
      <c r="B2430" s="16"/>
      <c r="C2430" s="17"/>
      <c r="D2430" s="17"/>
      <c r="E2430" s="18"/>
      <c r="F2430" s="17"/>
      <c r="G2430" s="17"/>
      <c r="H2430" s="17"/>
      <c r="I2430" s="17"/>
      <c r="J2430" s="17"/>
      <c r="K2430" s="17"/>
      <c r="L2430" s="17"/>
      <c r="M2430" s="17"/>
      <c r="N2430" s="17"/>
      <c r="O2430" s="19"/>
      <c r="P2430" s="629">
        <f>+H2417</f>
        <v>13.04</v>
      </c>
      <c r="Q2430" s="17"/>
      <c r="R2430" s="412"/>
      <c r="S2430" s="625"/>
      <c r="T2430" s="20"/>
      <c r="U2430" s="20"/>
      <c r="V2430" s="430"/>
      <c r="W2430" s="14"/>
      <c r="X2430" s="14" t="str">
        <f t="shared" si="804"/>
        <v/>
      </c>
      <c r="Y2430" s="14" t="str">
        <f t="shared" si="805"/>
        <v/>
      </c>
      <c r="Z2430" s="14" t="str">
        <f t="shared" si="806"/>
        <v/>
      </c>
      <c r="AA2430" s="15" t="str">
        <f t="shared" si="802"/>
        <v/>
      </c>
    </row>
    <row r="2431" spans="2:27" ht="18" hidden="1" x14ac:dyDescent="0.25">
      <c r="B2431" s="16"/>
      <c r="C2431" s="18"/>
      <c r="D2431" s="18"/>
      <c r="E2431" s="18"/>
      <c r="F2431" s="18"/>
      <c r="G2431" s="18"/>
      <c r="H2431" s="18"/>
      <c r="I2431" s="18"/>
      <c r="J2431" s="18"/>
      <c r="K2431" s="18"/>
      <c r="L2431" s="18"/>
      <c r="M2431" s="18"/>
      <c r="N2431" s="18"/>
      <c r="O2431" s="19"/>
      <c r="P2431" s="629">
        <f>+H2417</f>
        <v>13.04</v>
      </c>
      <c r="Q2431" s="17"/>
      <c r="R2431" s="412"/>
      <c r="S2431" s="625"/>
      <c r="T2431" s="20"/>
      <c r="U2431" s="20"/>
      <c r="V2431" s="430"/>
      <c r="W2431" s="14" t="str">
        <f t="shared" ref="W2431" si="807">IF(COUNT(T2431:V2431)=1,"m",IF(COUNT(T2431:V2431)=2,"m2",IF(COUNT(T2431:V2431)=3,"m3","")))</f>
        <v/>
      </c>
      <c r="X2431" s="14" t="str">
        <f t="shared" si="804"/>
        <v/>
      </c>
      <c r="Y2431" s="14" t="str">
        <f t="shared" si="805"/>
        <v/>
      </c>
      <c r="Z2431" s="14" t="str">
        <f t="shared" si="806"/>
        <v/>
      </c>
      <c r="AA2431" s="15" t="str">
        <f t="shared" si="802"/>
        <v/>
      </c>
    </row>
    <row r="2432" spans="2:27" ht="18" hidden="1" x14ac:dyDescent="0.25">
      <c r="B2432" s="16"/>
      <c r="C2432" s="17"/>
      <c r="D2432" s="24"/>
      <c r="E2432" s="17"/>
      <c r="F2432" s="17"/>
      <c r="G2432" s="17"/>
      <c r="H2432" s="17"/>
      <c r="I2432" s="17"/>
      <c r="J2432" s="18"/>
      <c r="K2432" s="17"/>
      <c r="L2432" s="17"/>
      <c r="M2432" s="17"/>
      <c r="N2432" s="17"/>
      <c r="O2432" s="19"/>
      <c r="P2432" s="629">
        <f>+H2417</f>
        <v>13.04</v>
      </c>
      <c r="Q2432" s="17"/>
      <c r="R2432" s="412"/>
      <c r="S2432" s="625"/>
      <c r="T2432" s="20"/>
      <c r="U2432" s="20"/>
      <c r="V2432" s="430"/>
      <c r="W2432" s="14"/>
      <c r="X2432" s="14"/>
      <c r="Y2432" s="14"/>
      <c r="Z2432" s="14"/>
      <c r="AA2432" s="15" t="str">
        <f t="shared" si="802"/>
        <v/>
      </c>
    </row>
    <row r="2433" spans="2:27" ht="18" hidden="1" x14ac:dyDescent="0.25">
      <c r="B2433" s="16"/>
      <c r="C2433" s="18"/>
      <c r="D2433" s="17"/>
      <c r="E2433" s="17"/>
      <c r="F2433" s="17"/>
      <c r="G2433" s="17"/>
      <c r="H2433" s="18"/>
      <c r="I2433" s="18"/>
      <c r="J2433" s="17"/>
      <c r="K2433" s="18"/>
      <c r="L2433" s="17"/>
      <c r="M2433" s="17"/>
      <c r="N2433" s="17"/>
      <c r="O2433" s="19"/>
      <c r="P2433" s="629">
        <f>+H2417</f>
        <v>13.04</v>
      </c>
      <c r="Q2433" s="17"/>
      <c r="R2433" s="412" t="s">
        <v>362</v>
      </c>
      <c r="S2433" s="625"/>
      <c r="T2433" s="20"/>
      <c r="U2433" s="20"/>
      <c r="V2433" s="430"/>
      <c r="W2433" s="14" t="str">
        <f t="shared" ref="W2433:W2442" si="808">IF(COUNT(T2433:V2433)=1,"m",IF(COUNT(T2433:V2433)=2,"m2",IF(COUNT(T2433:V2433)=3,"m3","")))</f>
        <v/>
      </c>
      <c r="X2433" s="14" t="str">
        <f t="shared" ref="X2433:X2442" si="809">IF(S2433="","",1)</f>
        <v/>
      </c>
      <c r="Y2433" s="14" t="str">
        <f t="shared" ref="Y2433:Y2442" si="810">IFERROR(IF(COUNT(T2433:V2433)=1,PRODUCT(T2433:V2433)*X2433,""),"")</f>
        <v/>
      </c>
      <c r="Z2433" s="14" t="str">
        <f t="shared" ref="Z2433:Z2442" si="811">IFERROR(IF(COUNT(T2433:V2433)=2,PRODUCT(T2433:V2433)*X2433,""),"")</f>
        <v/>
      </c>
      <c r="AA2433" s="15" t="str">
        <f t="shared" si="802"/>
        <v/>
      </c>
    </row>
    <row r="2434" spans="2:27" ht="18" hidden="1" x14ac:dyDescent="0.25">
      <c r="B2434" s="16"/>
      <c r="C2434" s="17"/>
      <c r="D2434" s="17"/>
      <c r="E2434" s="17"/>
      <c r="F2434" s="17"/>
      <c r="G2434" s="17"/>
      <c r="H2434" s="17"/>
      <c r="I2434" s="17"/>
      <c r="J2434" s="17"/>
      <c r="K2434" s="17"/>
      <c r="L2434" s="17"/>
      <c r="M2434" s="17"/>
      <c r="N2434" s="17"/>
      <c r="O2434" s="19"/>
      <c r="P2434" s="629">
        <f>+H2417</f>
        <v>13.04</v>
      </c>
      <c r="Q2434" s="17"/>
      <c r="R2434" s="412"/>
      <c r="S2434" s="626"/>
      <c r="T2434" s="20"/>
      <c r="U2434" s="20"/>
      <c r="V2434" s="430"/>
      <c r="W2434" s="14" t="str">
        <f t="shared" si="808"/>
        <v/>
      </c>
      <c r="X2434" s="14" t="str">
        <f t="shared" si="809"/>
        <v/>
      </c>
      <c r="Y2434" s="14" t="str">
        <f t="shared" si="810"/>
        <v/>
      </c>
      <c r="Z2434" s="14" t="str">
        <f t="shared" si="811"/>
        <v/>
      </c>
      <c r="AA2434" s="15" t="str">
        <f t="shared" si="802"/>
        <v/>
      </c>
    </row>
    <row r="2435" spans="2:27" ht="18" hidden="1" x14ac:dyDescent="0.25">
      <c r="B2435" s="16"/>
      <c r="C2435" s="17"/>
      <c r="D2435" s="17"/>
      <c r="E2435" s="17"/>
      <c r="F2435" s="17"/>
      <c r="G2435" s="17"/>
      <c r="H2435" s="17"/>
      <c r="I2435" s="17"/>
      <c r="J2435" s="17"/>
      <c r="K2435" s="17"/>
      <c r="L2435" s="17"/>
      <c r="M2435" s="17"/>
      <c r="N2435" s="17"/>
      <c r="O2435" s="19"/>
      <c r="P2435" s="629">
        <f>+H2417</f>
        <v>13.04</v>
      </c>
      <c r="Q2435" s="17"/>
      <c r="R2435" s="412"/>
      <c r="S2435" s="626"/>
      <c r="T2435" s="20"/>
      <c r="U2435" s="20"/>
      <c r="V2435" s="430"/>
      <c r="W2435" s="14" t="str">
        <f t="shared" si="808"/>
        <v/>
      </c>
      <c r="X2435" s="14" t="str">
        <f t="shared" si="809"/>
        <v/>
      </c>
      <c r="Y2435" s="14" t="str">
        <f t="shared" si="810"/>
        <v/>
      </c>
      <c r="Z2435" s="14" t="str">
        <f t="shared" si="811"/>
        <v/>
      </c>
      <c r="AA2435" s="15" t="str">
        <f t="shared" si="802"/>
        <v/>
      </c>
    </row>
    <row r="2436" spans="2:27" ht="18" hidden="1" x14ac:dyDescent="0.25">
      <c r="B2436" s="16"/>
      <c r="D2436" s="17"/>
      <c r="E2436" s="17"/>
      <c r="F2436" s="17"/>
      <c r="G2436" s="17"/>
      <c r="H2436" s="17"/>
      <c r="I2436" s="17"/>
      <c r="J2436" s="17"/>
      <c r="K2436" s="17"/>
      <c r="L2436" s="17"/>
      <c r="M2436" s="17"/>
      <c r="N2436" s="17"/>
      <c r="O2436" s="19"/>
      <c r="P2436" s="629">
        <f>+H2417</f>
        <v>13.04</v>
      </c>
      <c r="Q2436" s="17"/>
      <c r="R2436" s="412"/>
      <c r="S2436" s="626"/>
      <c r="T2436" s="20"/>
      <c r="U2436" s="20"/>
      <c r="V2436" s="20"/>
      <c r="W2436" s="14" t="str">
        <f t="shared" si="808"/>
        <v/>
      </c>
      <c r="X2436" s="14" t="str">
        <f t="shared" si="809"/>
        <v/>
      </c>
      <c r="Y2436" s="14" t="str">
        <f t="shared" si="810"/>
        <v/>
      </c>
      <c r="Z2436" s="14" t="str">
        <f t="shared" si="811"/>
        <v/>
      </c>
      <c r="AA2436" s="15" t="str">
        <f t="shared" si="802"/>
        <v/>
      </c>
    </row>
    <row r="2437" spans="2:27" ht="18" hidden="1" x14ac:dyDescent="0.25">
      <c r="B2437" s="16"/>
      <c r="C2437" s="17"/>
      <c r="D2437" s="17"/>
      <c r="E2437" s="17"/>
      <c r="F2437" s="17"/>
      <c r="G2437" s="17"/>
      <c r="H2437" s="17"/>
      <c r="I2437" s="17"/>
      <c r="J2437" s="17"/>
      <c r="K2437" s="17"/>
      <c r="L2437" s="17"/>
      <c r="M2437" s="17"/>
      <c r="N2437" s="17"/>
      <c r="O2437" s="19"/>
      <c r="P2437" s="629">
        <f>+H2417</f>
        <v>13.04</v>
      </c>
      <c r="Q2437" s="17"/>
      <c r="R2437" s="412"/>
      <c r="S2437" s="626"/>
      <c r="T2437" s="20"/>
      <c r="U2437" s="20"/>
      <c r="V2437" s="430"/>
      <c r="W2437" s="14" t="str">
        <f t="shared" si="808"/>
        <v/>
      </c>
      <c r="X2437" s="14" t="str">
        <f t="shared" si="809"/>
        <v/>
      </c>
      <c r="Y2437" s="14" t="str">
        <f t="shared" si="810"/>
        <v/>
      </c>
      <c r="Z2437" s="14" t="str">
        <f t="shared" si="811"/>
        <v/>
      </c>
      <c r="AA2437" s="15" t="str">
        <f t="shared" si="802"/>
        <v/>
      </c>
    </row>
    <row r="2438" spans="2:27" ht="18" hidden="1" x14ac:dyDescent="0.25">
      <c r="B2438" s="16"/>
      <c r="C2438" s="17"/>
      <c r="D2438" s="17"/>
      <c r="E2438" s="17"/>
      <c r="F2438" s="17"/>
      <c r="G2438" s="17"/>
      <c r="H2438" s="17"/>
      <c r="I2438" s="17"/>
      <c r="J2438" s="17"/>
      <c r="K2438" s="17"/>
      <c r="L2438" s="17"/>
      <c r="M2438" s="17"/>
      <c r="N2438" s="17"/>
      <c r="O2438" s="19"/>
      <c r="P2438" s="629">
        <f>+H2417</f>
        <v>13.04</v>
      </c>
      <c r="Q2438" s="17"/>
      <c r="R2438" s="412"/>
      <c r="S2438" s="626"/>
      <c r="T2438" s="20"/>
      <c r="U2438" s="20"/>
      <c r="V2438" s="430"/>
      <c r="W2438" s="14" t="str">
        <f t="shared" si="808"/>
        <v/>
      </c>
      <c r="X2438" s="14" t="str">
        <f t="shared" si="809"/>
        <v/>
      </c>
      <c r="Y2438" s="14" t="str">
        <f t="shared" si="810"/>
        <v/>
      </c>
      <c r="Z2438" s="14" t="str">
        <f t="shared" si="811"/>
        <v/>
      </c>
      <c r="AA2438" s="15" t="str">
        <f t="shared" si="802"/>
        <v/>
      </c>
    </row>
    <row r="2439" spans="2:27" ht="18" hidden="1" x14ac:dyDescent="0.25">
      <c r="B2439" s="16"/>
      <c r="C2439" s="17"/>
      <c r="D2439" s="17"/>
      <c r="E2439" s="17"/>
      <c r="F2439" s="17"/>
      <c r="G2439" s="17"/>
      <c r="H2439" s="17"/>
      <c r="I2439" s="17"/>
      <c r="J2439" s="17"/>
      <c r="K2439" s="17"/>
      <c r="L2439" s="17"/>
      <c r="M2439" s="17"/>
      <c r="N2439" s="17"/>
      <c r="O2439" s="19"/>
      <c r="P2439" s="629">
        <f>+H2417</f>
        <v>13.04</v>
      </c>
      <c r="Q2439" s="17"/>
      <c r="R2439" s="21"/>
      <c r="S2439" s="626"/>
      <c r="T2439" s="20"/>
      <c r="U2439" s="20"/>
      <c r="V2439" s="430"/>
      <c r="W2439" s="14" t="str">
        <f t="shared" si="808"/>
        <v/>
      </c>
      <c r="X2439" s="14" t="str">
        <f t="shared" si="809"/>
        <v/>
      </c>
      <c r="Y2439" s="14" t="str">
        <f t="shared" si="810"/>
        <v/>
      </c>
      <c r="Z2439" s="14" t="str">
        <f t="shared" si="811"/>
        <v/>
      </c>
      <c r="AA2439" s="15" t="str">
        <f t="shared" si="802"/>
        <v/>
      </c>
    </row>
    <row r="2440" spans="2:27" ht="18" hidden="1" x14ac:dyDescent="0.25">
      <c r="B2440" s="16"/>
      <c r="C2440" s="17"/>
      <c r="D2440" s="17"/>
      <c r="E2440" s="17"/>
      <c r="F2440" s="17"/>
      <c r="G2440" s="17"/>
      <c r="H2440" s="17"/>
      <c r="I2440" s="17"/>
      <c r="J2440" s="17"/>
      <c r="K2440" s="17"/>
      <c r="L2440" s="17"/>
      <c r="M2440" s="17"/>
      <c r="N2440" s="17"/>
      <c r="O2440" s="19"/>
      <c r="P2440" s="629">
        <f>+H2417</f>
        <v>13.04</v>
      </c>
      <c r="Q2440" s="17"/>
      <c r="R2440" s="26"/>
      <c r="S2440" s="626"/>
      <c r="T2440" s="20"/>
      <c r="U2440" s="20"/>
      <c r="V2440" s="430"/>
      <c r="W2440" s="14" t="str">
        <f t="shared" si="808"/>
        <v/>
      </c>
      <c r="X2440" s="14" t="str">
        <f t="shared" si="809"/>
        <v/>
      </c>
      <c r="Y2440" s="14" t="str">
        <f t="shared" si="810"/>
        <v/>
      </c>
      <c r="Z2440" s="14" t="str">
        <f t="shared" si="811"/>
        <v/>
      </c>
      <c r="AA2440" s="15" t="str">
        <f t="shared" si="802"/>
        <v/>
      </c>
    </row>
    <row r="2441" spans="2:27" ht="18" hidden="1" x14ac:dyDescent="0.25">
      <c r="B2441" s="16"/>
      <c r="C2441" s="17"/>
      <c r="D2441" s="17"/>
      <c r="E2441" s="17"/>
      <c r="F2441" s="17"/>
      <c r="G2441" s="17"/>
      <c r="H2441" s="17"/>
      <c r="I2441" s="17"/>
      <c r="J2441" s="17"/>
      <c r="K2441" s="17"/>
      <c r="L2441" s="17"/>
      <c r="M2441" s="17"/>
      <c r="N2441" s="17"/>
      <c r="O2441" s="19"/>
      <c r="P2441" s="629">
        <f>+H2417</f>
        <v>13.04</v>
      </c>
      <c r="Q2441" s="17"/>
      <c r="R2441" s="26"/>
      <c r="S2441" s="626"/>
      <c r="T2441" s="20"/>
      <c r="U2441" s="20"/>
      <c r="V2441" s="430"/>
      <c r="W2441" s="14" t="str">
        <f t="shared" si="808"/>
        <v/>
      </c>
      <c r="X2441" s="14" t="str">
        <f t="shared" si="809"/>
        <v/>
      </c>
      <c r="Y2441" s="14" t="str">
        <f t="shared" si="810"/>
        <v/>
      </c>
      <c r="Z2441" s="14" t="str">
        <f t="shared" si="811"/>
        <v/>
      </c>
      <c r="AA2441" s="15" t="str">
        <f t="shared" si="802"/>
        <v/>
      </c>
    </row>
    <row r="2442" spans="2:27" ht="18.75" hidden="1" thickBot="1" x14ac:dyDescent="0.3">
      <c r="B2442" s="27"/>
      <c r="C2442" s="28"/>
      <c r="D2442" s="29"/>
      <c r="E2442" s="28"/>
      <c r="F2442" s="29"/>
      <c r="G2442" s="29"/>
      <c r="H2442" s="29"/>
      <c r="I2442" s="29"/>
      <c r="J2442" s="29"/>
      <c r="K2442" s="29"/>
      <c r="L2442" s="29"/>
      <c r="M2442" s="29"/>
      <c r="N2442" s="29"/>
      <c r="O2442" s="30"/>
      <c r="P2442" s="629">
        <f>+H2417</f>
        <v>13.04</v>
      </c>
      <c r="Q2442" s="17"/>
      <c r="R2442" s="630"/>
      <c r="S2442" s="636"/>
      <c r="T2442" s="33"/>
      <c r="U2442" s="33"/>
      <c r="V2442" s="631"/>
      <c r="W2442" s="34" t="str">
        <f t="shared" si="808"/>
        <v/>
      </c>
      <c r="X2442" s="34" t="str">
        <f t="shared" si="809"/>
        <v/>
      </c>
      <c r="Y2442" s="14" t="str">
        <f t="shared" si="810"/>
        <v/>
      </c>
      <c r="Z2442" s="14" t="str">
        <f t="shared" si="811"/>
        <v/>
      </c>
      <c r="AA2442" s="15" t="str">
        <f t="shared" si="802"/>
        <v/>
      </c>
    </row>
    <row r="2443" spans="2:27" ht="18.75" hidden="1" thickBot="1" x14ac:dyDescent="0.3">
      <c r="B2443" s="786"/>
      <c r="C2443" s="787"/>
      <c r="D2443" s="787"/>
      <c r="E2443" s="787"/>
      <c r="F2443" s="787"/>
      <c r="G2443" s="787"/>
      <c r="H2443" s="787"/>
      <c r="I2443" s="787"/>
      <c r="J2443" s="787"/>
      <c r="K2443" s="787"/>
      <c r="L2443" s="787"/>
      <c r="M2443" s="787"/>
      <c r="N2443" s="787"/>
      <c r="O2443" s="787"/>
      <c r="P2443" s="428"/>
      <c r="Q2443" s="629">
        <f>+H2417</f>
        <v>13.04</v>
      </c>
      <c r="R2443" s="1024" t="s">
        <v>58</v>
      </c>
      <c r="S2443" s="1025"/>
      <c r="T2443" s="1027"/>
      <c r="U2443" s="1024" t="s">
        <v>53</v>
      </c>
      <c r="V2443" s="1027"/>
      <c r="W2443" s="1027"/>
      <c r="X2443" s="1026"/>
      <c r="Y2443" s="36"/>
      <c r="Z2443" s="37"/>
      <c r="AA2443" s="38">
        <f>IF(SUM(Y2420:AA2442)=0,SUM(X2420:X2442),SUM(Y2420:AA2442))</f>
        <v>0</v>
      </c>
    </row>
    <row r="2444" spans="2:27" ht="17.25" hidden="1" thickBot="1" x14ac:dyDescent="0.3">
      <c r="B2444" s="792" t="s">
        <v>59</v>
      </c>
      <c r="C2444" s="793"/>
      <c r="D2444" s="793"/>
      <c r="E2444" s="793"/>
      <c r="F2444" s="793"/>
      <c r="G2444" s="793"/>
      <c r="H2444" s="793"/>
      <c r="I2444" s="794"/>
      <c r="J2444" s="792" t="s">
        <v>60</v>
      </c>
      <c r="K2444" s="793"/>
      <c r="L2444" s="793"/>
      <c r="M2444" s="793"/>
      <c r="N2444" s="793"/>
      <c r="O2444" s="793"/>
      <c r="P2444" s="793"/>
      <c r="Q2444" s="793"/>
      <c r="R2444" s="1028"/>
      <c r="S2444" s="634"/>
      <c r="T2444" s="39"/>
      <c r="U2444" s="40"/>
      <c r="V2444" s="40"/>
      <c r="W2444" s="40"/>
      <c r="X2444" s="40"/>
      <c r="Y2444" s="40"/>
      <c r="Z2444" s="40"/>
      <c r="AA2444" s="41"/>
    </row>
    <row r="2445" spans="2:27" ht="21" hidden="1" thickBot="1" x14ac:dyDescent="0.3">
      <c r="B2445" s="795"/>
      <c r="C2445" s="787"/>
      <c r="D2445" s="787"/>
      <c r="E2445" s="787"/>
      <c r="F2445" s="787"/>
      <c r="G2445" s="787"/>
      <c r="H2445" s="787"/>
      <c r="I2445" s="796"/>
      <c r="J2445" s="795"/>
      <c r="K2445" s="787"/>
      <c r="L2445" s="787"/>
      <c r="M2445" s="787"/>
      <c r="N2445" s="787"/>
      <c r="O2445" s="787"/>
      <c r="P2445" s="787"/>
      <c r="Q2445" s="787"/>
      <c r="R2445" s="796"/>
      <c r="S2445" s="635"/>
      <c r="T2445" s="797" t="s">
        <v>61</v>
      </c>
      <c r="U2445" s="798"/>
      <c r="V2445" s="798"/>
      <c r="W2445" s="798"/>
      <c r="X2445" s="798"/>
      <c r="Y2445" s="798"/>
      <c r="Z2445" s="799"/>
      <c r="AA2445" s="42">
        <f>AA2443</f>
        <v>0</v>
      </c>
    </row>
    <row r="2446" spans="2:27" hidden="1" x14ac:dyDescent="0.25"/>
    <row r="2447" spans="2:27" ht="15.75" hidden="1" thickBot="1" x14ac:dyDescent="0.3"/>
    <row r="2448" spans="2:27" hidden="1" x14ac:dyDescent="0.25">
      <c r="B2448" s="800"/>
      <c r="C2448" s="793"/>
      <c r="D2448" s="793"/>
      <c r="E2448" s="793"/>
      <c r="F2448" s="793"/>
      <c r="G2448" s="803" t="s">
        <v>42</v>
      </c>
      <c r="H2448" s="793"/>
      <c r="I2448" s="793"/>
      <c r="J2448" s="793"/>
      <c r="K2448" s="793"/>
      <c r="L2448" s="793"/>
      <c r="M2448" s="793"/>
      <c r="N2448" s="793"/>
      <c r="O2448" s="793"/>
      <c r="P2448" s="793"/>
      <c r="Q2448" s="793"/>
      <c r="R2448" s="793"/>
      <c r="S2448" s="793"/>
      <c r="T2448" s="793"/>
      <c r="U2448" s="804" t="s">
        <v>1</v>
      </c>
      <c r="V2448" s="805"/>
      <c r="W2448" s="805"/>
      <c r="X2448" s="806"/>
      <c r="Y2448" s="807" t="s">
        <v>43</v>
      </c>
      <c r="Z2448" s="805"/>
      <c r="AA2448" s="808"/>
    </row>
    <row r="2449" spans="2:27" hidden="1" x14ac:dyDescent="0.25">
      <c r="B2449" s="801"/>
      <c r="C2449" s="802"/>
      <c r="D2449" s="802"/>
      <c r="E2449" s="802"/>
      <c r="F2449" s="802"/>
      <c r="G2449" s="801"/>
      <c r="H2449" s="802"/>
      <c r="I2449" s="802"/>
      <c r="J2449" s="802"/>
      <c r="K2449" s="802"/>
      <c r="L2449" s="802"/>
      <c r="M2449" s="802"/>
      <c r="N2449" s="802"/>
      <c r="O2449" s="802"/>
      <c r="P2449" s="802"/>
      <c r="Q2449" s="802"/>
      <c r="R2449" s="802"/>
      <c r="S2449" s="802"/>
      <c r="T2449" s="802"/>
      <c r="U2449" s="809" t="s">
        <v>3</v>
      </c>
      <c r="V2449" s="810"/>
      <c r="W2449" s="810"/>
      <c r="X2449" s="811"/>
      <c r="Y2449" s="812">
        <v>1</v>
      </c>
      <c r="Z2449" s="810"/>
      <c r="AA2449" s="813"/>
    </row>
    <row r="2450" spans="2:27" ht="15.75" hidden="1" thickBot="1" x14ac:dyDescent="0.3">
      <c r="B2450" s="795"/>
      <c r="C2450" s="787"/>
      <c r="D2450" s="787"/>
      <c r="E2450" s="787"/>
      <c r="F2450" s="787"/>
      <c r="G2450" s="795"/>
      <c r="H2450" s="787"/>
      <c r="I2450" s="787"/>
      <c r="J2450" s="787"/>
      <c r="K2450" s="787"/>
      <c r="L2450" s="787"/>
      <c r="M2450" s="787"/>
      <c r="N2450" s="787"/>
      <c r="O2450" s="787"/>
      <c r="P2450" s="787"/>
      <c r="Q2450" s="787"/>
      <c r="R2450" s="787"/>
      <c r="S2450" s="787"/>
      <c r="T2450" s="787"/>
      <c r="U2450" s="814" t="s">
        <v>4</v>
      </c>
      <c r="V2450" s="815"/>
      <c r="W2450" s="815"/>
      <c r="X2450" s="816"/>
      <c r="Y2450" s="817">
        <v>44236</v>
      </c>
      <c r="Z2450" s="818"/>
      <c r="AA2450" s="819"/>
    </row>
    <row r="2451" spans="2:27" hidden="1" x14ac:dyDescent="0.25">
      <c r="B2451" s="820" t="s">
        <v>44</v>
      </c>
      <c r="C2451" s="793"/>
      <c r="D2451" s="793"/>
      <c r="E2451" s="793"/>
      <c r="F2451" s="794"/>
      <c r="G2451"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451" s="822"/>
      <c r="I2451" s="822"/>
      <c r="J2451" s="822"/>
      <c r="K2451" s="822"/>
      <c r="L2451" s="822"/>
      <c r="M2451" s="822"/>
      <c r="N2451" s="822"/>
      <c r="O2451" s="822"/>
      <c r="P2451" s="822"/>
      <c r="Q2451" s="822"/>
      <c r="R2451" s="822"/>
      <c r="S2451" s="822"/>
      <c r="T2451" s="822"/>
      <c r="U2451" s="822"/>
      <c r="V2451" s="822"/>
      <c r="W2451" s="822"/>
      <c r="X2451" s="822"/>
      <c r="Y2451" s="822"/>
      <c r="Z2451" s="822"/>
      <c r="AA2451" s="823"/>
    </row>
    <row r="2452" spans="2:27" ht="15.75" hidden="1" thickBot="1" x14ac:dyDescent="0.3">
      <c r="B2452" s="795"/>
      <c r="C2452" s="787"/>
      <c r="D2452" s="787"/>
      <c r="E2452" s="787"/>
      <c r="F2452" s="796"/>
      <c r="G2452" s="824"/>
      <c r="H2452" s="825"/>
      <c r="I2452" s="825"/>
      <c r="J2452" s="825"/>
      <c r="K2452" s="825"/>
      <c r="L2452" s="825"/>
      <c r="M2452" s="825"/>
      <c r="N2452" s="825"/>
      <c r="O2452" s="825"/>
      <c r="P2452" s="825"/>
      <c r="Q2452" s="825"/>
      <c r="R2452" s="825"/>
      <c r="S2452" s="825"/>
      <c r="T2452" s="825"/>
      <c r="U2452" s="825"/>
      <c r="V2452" s="825"/>
      <c r="W2452" s="825"/>
      <c r="X2452" s="825"/>
      <c r="Y2452" s="825"/>
      <c r="Z2452" s="825"/>
      <c r="AA2452" s="826"/>
    </row>
    <row r="2453" spans="2:27" ht="18.75" hidden="1" thickBot="1" x14ac:dyDescent="0.3">
      <c r="B2453" s="827" t="s">
        <v>46</v>
      </c>
      <c r="C2453" s="798"/>
      <c r="D2453" s="798"/>
      <c r="E2453" s="798"/>
      <c r="F2453" s="798"/>
      <c r="G2453" s="798"/>
      <c r="H2453" s="822" t="s">
        <v>47</v>
      </c>
      <c r="I2453" s="793"/>
      <c r="J2453" s="828"/>
      <c r="K2453" s="798"/>
      <c r="L2453" s="798"/>
      <c r="M2453" s="798"/>
      <c r="N2453" s="798"/>
      <c r="O2453" s="798"/>
      <c r="P2453" s="622"/>
      <c r="Q2453" s="622"/>
      <c r="R2453" s="828" t="s">
        <v>48</v>
      </c>
      <c r="S2453" s="828"/>
      <c r="T2453" s="798"/>
      <c r="U2453" s="798"/>
      <c r="V2453" s="798"/>
      <c r="W2453" s="798"/>
      <c r="X2453" s="798"/>
      <c r="Y2453" s="798"/>
      <c r="Z2453" s="798"/>
      <c r="AA2453" s="799"/>
    </row>
    <row r="2454" spans="2:27" ht="107.25" hidden="1" customHeight="1" thickBot="1" x14ac:dyDescent="0.3">
      <c r="B2454" s="829">
        <v>13</v>
      </c>
      <c r="C2454" s="793"/>
      <c r="D2454" s="793"/>
      <c r="E2454" s="793"/>
      <c r="F2454" s="793"/>
      <c r="G2454" s="793"/>
      <c r="H2454" s="830">
        <f>I13.05</f>
        <v>13.05</v>
      </c>
      <c r="I2454" s="831"/>
      <c r="J2454" s="832" t="str">
        <f>VLOOKUP(B2454,'BALANCE GENERAL'!$B:$G,5,FALSE)</f>
        <v>SUMINISTRO E INSTALACION MOBILIARIO</v>
      </c>
      <c r="K2454" s="798"/>
      <c r="L2454" s="798"/>
      <c r="M2454" s="798"/>
      <c r="N2454" s="798"/>
      <c r="O2454" s="799"/>
      <c r="P2454" s="621"/>
      <c r="Q2454" s="621"/>
      <c r="R2454" s="833" t="str">
        <f>VLOOKUP(H2454,'BALANCE GENERAL'!$B:$G,5,FALSE)</f>
        <v>MESA DE JUNTAS 10 PUESTOS SUPERFICIE EN MADERA DE 30MM ENCHAPADA EN FORMICA COLOR BLANCO. ESTRUCTURA: TUBO METÁLICO CUADRADO CALIBRE 16 CON TERMINACIÓN EN PINTURA ELECTROSTÁTICA. ACABADOS: PASACABLES Y BANDEJA DE CONEXION. MEDIDAS MINIMAS ANCHO 300CMS FONDO 120 CMS ALTO 73 CMS. 10 SILLA INTERLOCUTORA ISOSMART DE OFICINA SIN BRAZO COLOR NEGRO, MATERIAL DE ESTRUCTURA EN TUBERIA OVALA EN ACERO CON PINTURA ELECTROESTATICA, MATERIAL RELLENO EN ESPUMA LAMINADA DE 5 CM DE ESPESOR, MEDIDAS ANCHO 48 CMS, ALTURA 83 CMS, FONDO 43 CMS.</v>
      </c>
      <c r="S2454" s="1020"/>
      <c r="T2454" s="793"/>
      <c r="U2454" s="793"/>
      <c r="V2454" s="793"/>
      <c r="W2454" s="793"/>
      <c r="X2454" s="793"/>
      <c r="Y2454" s="793"/>
      <c r="Z2454" s="793"/>
      <c r="AA2454" s="794"/>
    </row>
    <row r="2455" spans="2:27" ht="18.75" hidden="1" thickBot="1" x14ac:dyDescent="0.3">
      <c r="B2455" s="821" t="s">
        <v>49</v>
      </c>
      <c r="C2455" s="834"/>
      <c r="D2455" s="834"/>
      <c r="E2455" s="834"/>
      <c r="F2455" s="834"/>
      <c r="G2455" s="834"/>
      <c r="H2455" s="835"/>
      <c r="I2455" s="835"/>
      <c r="J2455" s="834"/>
      <c r="K2455" s="834"/>
      <c r="L2455" s="834"/>
      <c r="M2455" s="834"/>
      <c r="N2455" s="834"/>
      <c r="O2455" s="834"/>
      <c r="P2455" s="623"/>
      <c r="Q2455" s="623"/>
      <c r="R2455" s="837" t="s">
        <v>50</v>
      </c>
      <c r="S2455" s="1030" t="s">
        <v>532</v>
      </c>
      <c r="T2455" s="839" t="s">
        <v>51</v>
      </c>
      <c r="U2455" s="840"/>
      <c r="V2455" s="841"/>
      <c r="W2455" s="842" t="s">
        <v>20</v>
      </c>
      <c r="X2455" s="844" t="s">
        <v>52</v>
      </c>
      <c r="Y2455" s="846" t="s">
        <v>53</v>
      </c>
      <c r="Z2455" s="847"/>
      <c r="AA2455" s="848"/>
    </row>
    <row r="2456" spans="2:27" ht="26.25" hidden="1" thickBot="1" x14ac:dyDescent="0.3">
      <c r="B2456" s="836"/>
      <c r="C2456" s="835"/>
      <c r="D2456" s="835"/>
      <c r="E2456" s="835"/>
      <c r="F2456" s="835"/>
      <c r="G2456" s="835"/>
      <c r="H2456" s="835"/>
      <c r="I2456" s="835"/>
      <c r="J2456" s="835"/>
      <c r="K2456" s="835"/>
      <c r="L2456" s="835"/>
      <c r="M2456" s="835"/>
      <c r="N2456" s="835"/>
      <c r="O2456" s="835"/>
      <c r="P2456" s="623"/>
      <c r="Q2456" s="623"/>
      <c r="R2456" s="838"/>
      <c r="S2456" s="1031"/>
      <c r="T2456" s="4" t="s">
        <v>54</v>
      </c>
      <c r="U2456" s="5" t="s">
        <v>55</v>
      </c>
      <c r="V2456" s="6" t="s">
        <v>56</v>
      </c>
      <c r="W2456" s="843"/>
      <c r="X2456" s="845"/>
      <c r="Y2456" s="7" t="s">
        <v>57</v>
      </c>
      <c r="Z2456" s="8" t="s">
        <v>21</v>
      </c>
      <c r="AA2456" s="9" t="s">
        <v>22</v>
      </c>
    </row>
    <row r="2457" spans="2:27" ht="18" hidden="1" x14ac:dyDescent="0.25">
      <c r="B2457" s="10"/>
      <c r="C2457" s="11"/>
      <c r="D2457" s="11"/>
      <c r="E2457" s="11"/>
      <c r="F2457" s="11"/>
      <c r="G2457" s="11"/>
      <c r="H2457" s="11"/>
      <c r="I2457" s="11"/>
      <c r="J2457" s="11"/>
      <c r="K2457" s="11"/>
      <c r="L2457" s="11"/>
      <c r="M2457" s="11"/>
      <c r="N2457" s="11"/>
      <c r="O2457" s="12"/>
      <c r="P2457" s="629">
        <f>+H2454</f>
        <v>13.05</v>
      </c>
      <c r="Q2457" s="17"/>
      <c r="R2457" s="412" t="s">
        <v>356</v>
      </c>
      <c r="S2457" s="625"/>
      <c r="T2457" s="14"/>
      <c r="U2457" s="14"/>
      <c r="V2457" s="14"/>
      <c r="W2457" s="14" t="str">
        <f>IF(COUNT(T2457:V2457)=1,"m",IF(COUNT(T2457:V2457)=2,"m2",IF(COUNT(T2457:V2457)=3,"m3","")))</f>
        <v/>
      </c>
      <c r="X2457" s="14" t="str">
        <f>IF(S2457="","",1)</f>
        <v/>
      </c>
      <c r="Y2457" s="14" t="str">
        <f>IFERROR(IF(COUNT(T2457:V2457)=1,PRODUCT(T2457:V2457)*X2457,""),"")</f>
        <v/>
      </c>
      <c r="Z2457" s="14" t="str">
        <f>IFERROR(IF(COUNT(T2457:V2457)=2,PRODUCT(T2457:V2457)*X2457,""),"")</f>
        <v/>
      </c>
      <c r="AA2457" s="15" t="str">
        <f>IFERROR(IF(COUNT(T2457:V2457)=3,PRODUCT(T2457:V2457)*X2457,""),"")</f>
        <v/>
      </c>
    </row>
    <row r="2458" spans="2:27" ht="18" hidden="1" x14ac:dyDescent="0.25">
      <c r="B2458" s="16"/>
      <c r="C2458" s="17"/>
      <c r="D2458" s="17"/>
      <c r="E2458" s="17"/>
      <c r="F2458" s="18"/>
      <c r="G2458" s="18"/>
      <c r="H2458" s="18"/>
      <c r="I2458" s="18"/>
      <c r="J2458" s="18"/>
      <c r="K2458" s="18"/>
      <c r="L2458" s="17"/>
      <c r="M2458" s="17"/>
      <c r="N2458" s="17"/>
      <c r="O2458" s="19"/>
      <c r="P2458" s="629">
        <f>+H2454</f>
        <v>13.05</v>
      </c>
      <c r="Q2458" s="17"/>
      <c r="R2458" s="412"/>
      <c r="S2458" s="625"/>
      <c r="T2458" s="20"/>
      <c r="U2458" s="20"/>
      <c r="V2458" s="430"/>
      <c r="W2458" s="14" t="str">
        <f t="shared" ref="W2458:W2460" si="812">IF(COUNT(T2458:V2458)=1,"m",IF(COUNT(T2458:V2458)=2,"m2",IF(COUNT(T2458:V2458)=3,"m3","")))</f>
        <v/>
      </c>
      <c r="X2458" s="14" t="str">
        <f t="shared" ref="X2458:X2460" si="813">IF(S2458="","",1)</f>
        <v/>
      </c>
      <c r="Y2458" s="14" t="str">
        <f t="shared" ref="Y2458:Y2460" si="814">IFERROR(IF(COUNT(T2458:V2458)=1,PRODUCT(T2458:V2458)*X2458,""),"")</f>
        <v/>
      </c>
      <c r="Z2458" s="14" t="str">
        <f t="shared" ref="Z2458:Z2460" si="815">IFERROR(IF(COUNT(T2458:V2458)=2,PRODUCT(T2458:V2458)*X2458,""),"")</f>
        <v/>
      </c>
      <c r="AA2458" s="15" t="str">
        <f t="shared" ref="AA2458:AA2479" si="816">IFERROR(IF(COUNT(T2458:V2458)=3,PRODUCT(T2458:V2458)*X2458,""),"")</f>
        <v/>
      </c>
    </row>
    <row r="2459" spans="2:27" ht="18" hidden="1" x14ac:dyDescent="0.25">
      <c r="B2459" s="16"/>
      <c r="C2459" s="17"/>
      <c r="D2459" s="17"/>
      <c r="E2459" s="17"/>
      <c r="G2459" s="18"/>
      <c r="H2459" s="18"/>
      <c r="I2459" s="18"/>
      <c r="J2459" s="18"/>
      <c r="K2459" s="18"/>
      <c r="L2459" s="17"/>
      <c r="M2459" s="17"/>
      <c r="N2459" s="17"/>
      <c r="O2459" s="19"/>
      <c r="P2459" s="629">
        <f>+H2454</f>
        <v>13.05</v>
      </c>
      <c r="Q2459" s="17"/>
      <c r="R2459" s="412"/>
      <c r="S2459" s="625"/>
      <c r="T2459" s="20"/>
      <c r="U2459" s="20"/>
      <c r="V2459" s="430"/>
      <c r="W2459" s="14" t="str">
        <f t="shared" si="812"/>
        <v/>
      </c>
      <c r="X2459" s="14" t="str">
        <f t="shared" si="813"/>
        <v/>
      </c>
      <c r="Y2459" s="14" t="str">
        <f t="shared" si="814"/>
        <v/>
      </c>
      <c r="Z2459" s="14" t="str">
        <f t="shared" si="815"/>
        <v/>
      </c>
      <c r="AA2459" s="15" t="str">
        <f t="shared" si="816"/>
        <v/>
      </c>
    </row>
    <row r="2460" spans="2:27" ht="18" hidden="1" x14ac:dyDescent="0.25">
      <c r="B2460" s="16"/>
      <c r="C2460" s="17"/>
      <c r="D2460" s="17"/>
      <c r="E2460" s="17"/>
      <c r="F2460" s="18"/>
      <c r="G2460" s="18"/>
      <c r="H2460" s="18"/>
      <c r="I2460" s="18"/>
      <c r="J2460" s="18"/>
      <c r="K2460" s="18"/>
      <c r="L2460" s="17"/>
      <c r="M2460" s="17"/>
      <c r="N2460" s="17"/>
      <c r="O2460" s="19"/>
      <c r="P2460" s="629">
        <f>+H2454</f>
        <v>13.05</v>
      </c>
      <c r="Q2460" s="17"/>
      <c r="R2460" s="412"/>
      <c r="S2460" s="626"/>
      <c r="T2460" s="20"/>
      <c r="U2460" s="20"/>
      <c r="V2460" s="430"/>
      <c r="W2460" s="14" t="str">
        <f t="shared" si="812"/>
        <v/>
      </c>
      <c r="X2460" s="14" t="str">
        <f t="shared" si="813"/>
        <v/>
      </c>
      <c r="Y2460" s="14" t="str">
        <f t="shared" si="814"/>
        <v/>
      </c>
      <c r="Z2460" s="14" t="str">
        <f t="shared" si="815"/>
        <v/>
      </c>
      <c r="AA2460" s="15" t="str">
        <f t="shared" si="816"/>
        <v/>
      </c>
    </row>
    <row r="2461" spans="2:27" ht="18" hidden="1" x14ac:dyDescent="0.25">
      <c r="B2461" s="16"/>
      <c r="D2461" s="17"/>
      <c r="E2461" s="17"/>
      <c r="F2461" s="18"/>
      <c r="G2461" s="18"/>
      <c r="H2461" s="18"/>
      <c r="J2461" s="18"/>
      <c r="K2461" s="18"/>
      <c r="L2461" s="17"/>
      <c r="M2461" s="17"/>
      <c r="N2461" s="17"/>
      <c r="O2461" s="19"/>
      <c r="P2461" s="629">
        <f>+H2454</f>
        <v>13.05</v>
      </c>
      <c r="Q2461" s="17"/>
      <c r="R2461" s="412"/>
      <c r="S2461" s="625"/>
      <c r="T2461" s="20"/>
      <c r="U2461" s="20"/>
      <c r="V2461" s="430"/>
      <c r="W2461" s="14"/>
      <c r="X2461" s="14"/>
      <c r="Y2461" s="14"/>
      <c r="Z2461" s="14"/>
      <c r="AA2461" s="15" t="str">
        <f t="shared" si="816"/>
        <v/>
      </c>
    </row>
    <row r="2462" spans="2:27" ht="18" hidden="1" x14ac:dyDescent="0.25">
      <c r="B2462" s="22"/>
      <c r="C2462" s="17"/>
      <c r="D2462" s="18"/>
      <c r="E2462" s="17"/>
      <c r="F2462" s="18"/>
      <c r="G2462" s="18"/>
      <c r="H2462" s="18"/>
      <c r="I2462" s="18"/>
      <c r="J2462" s="18"/>
      <c r="K2462" s="18"/>
      <c r="L2462" s="17"/>
      <c r="M2462" s="17"/>
      <c r="N2462" s="17"/>
      <c r="O2462" s="19"/>
      <c r="P2462" s="629">
        <f>+H2454</f>
        <v>13.05</v>
      </c>
      <c r="Q2462" s="17"/>
      <c r="R2462" s="412" t="s">
        <v>361</v>
      </c>
      <c r="S2462" s="625"/>
      <c r="T2462" s="20"/>
      <c r="U2462" s="20"/>
      <c r="V2462" s="430"/>
      <c r="W2462" s="14" t="str">
        <f t="shared" ref="W2462:W2463" si="817">IF(COUNT(T2462:V2462)=1,"m",IF(COUNT(T2462:V2462)=2,"m2",IF(COUNT(T2462:V2462)=3,"m3","")))</f>
        <v/>
      </c>
      <c r="X2462" s="14" t="str">
        <f t="shared" ref="X2462:X2468" si="818">IF(S2462="","",1)</f>
        <v/>
      </c>
      <c r="Y2462" s="14" t="str">
        <f t="shared" ref="Y2462:Y2468" si="819">IFERROR(IF(COUNT(T2462:V2462)=1,PRODUCT(T2462:V2462)*X2462,""),"")</f>
        <v/>
      </c>
      <c r="Z2462" s="14" t="str">
        <f t="shared" ref="Z2462:Z2468" si="820">IFERROR(IF(COUNT(T2462:V2462)=2,PRODUCT(T2462:V2462)*X2462,""),"")</f>
        <v/>
      </c>
      <c r="AA2462" s="15" t="str">
        <f t="shared" si="816"/>
        <v/>
      </c>
    </row>
    <row r="2463" spans="2:27" ht="18" hidden="1" x14ac:dyDescent="0.25">
      <c r="B2463" s="16"/>
      <c r="C2463" s="17"/>
      <c r="D2463" s="17"/>
      <c r="E2463" s="17"/>
      <c r="F2463" s="18"/>
      <c r="G2463" s="18"/>
      <c r="H2463" s="18"/>
      <c r="I2463" s="18"/>
      <c r="J2463" s="18"/>
      <c r="K2463" s="18"/>
      <c r="L2463" s="17"/>
      <c r="M2463" s="17"/>
      <c r="N2463" s="17"/>
      <c r="O2463" s="19"/>
      <c r="P2463" s="629">
        <f>+H2454</f>
        <v>13.05</v>
      </c>
      <c r="Q2463" s="17"/>
      <c r="R2463" s="412"/>
      <c r="S2463" s="641"/>
      <c r="T2463" s="20"/>
      <c r="U2463" s="20"/>
      <c r="V2463" s="20"/>
      <c r="W2463" s="14" t="str">
        <f t="shared" si="817"/>
        <v/>
      </c>
      <c r="X2463" s="14" t="str">
        <f t="shared" si="818"/>
        <v/>
      </c>
      <c r="Y2463" s="14" t="str">
        <f t="shared" si="819"/>
        <v/>
      </c>
      <c r="Z2463" s="14" t="str">
        <f t="shared" si="820"/>
        <v/>
      </c>
      <c r="AA2463" s="15" t="str">
        <f t="shared" si="816"/>
        <v/>
      </c>
    </row>
    <row r="2464" spans="2:27" ht="18" hidden="1" x14ac:dyDescent="0.25">
      <c r="B2464" s="16"/>
      <c r="C2464" s="17"/>
      <c r="D2464" s="17"/>
      <c r="E2464" s="17"/>
      <c r="F2464" s="17"/>
      <c r="G2464" s="17"/>
      <c r="H2464" s="17"/>
      <c r="I2464" s="17"/>
      <c r="J2464" s="17"/>
      <c r="K2464" s="17"/>
      <c r="L2464" s="17"/>
      <c r="M2464" s="17"/>
      <c r="N2464" s="17"/>
      <c r="O2464" s="19"/>
      <c r="P2464" s="629">
        <f>+H2454</f>
        <v>13.05</v>
      </c>
      <c r="Q2464" s="17"/>
      <c r="R2464" s="412"/>
      <c r="S2464" s="625"/>
      <c r="T2464" s="20"/>
      <c r="U2464" s="20"/>
      <c r="V2464" s="430"/>
      <c r="W2464" s="14"/>
      <c r="X2464" s="14" t="str">
        <f t="shared" si="818"/>
        <v/>
      </c>
      <c r="Y2464" s="14" t="str">
        <f t="shared" si="819"/>
        <v/>
      </c>
      <c r="Z2464" s="14" t="str">
        <f t="shared" si="820"/>
        <v/>
      </c>
      <c r="AA2464" s="15" t="str">
        <f t="shared" si="816"/>
        <v/>
      </c>
    </row>
    <row r="2465" spans="2:27" ht="18" hidden="1" x14ac:dyDescent="0.25">
      <c r="B2465" s="16"/>
      <c r="C2465" s="18"/>
      <c r="D2465" s="17"/>
      <c r="E2465" s="17"/>
      <c r="F2465" s="17"/>
      <c r="G2465" s="17"/>
      <c r="H2465" s="17"/>
      <c r="I2465" s="17"/>
      <c r="J2465" s="17"/>
      <c r="K2465" s="17"/>
      <c r="L2465" s="17"/>
      <c r="M2465" s="17"/>
      <c r="N2465" s="17"/>
      <c r="O2465" s="19"/>
      <c r="P2465" s="629">
        <f>+H2454</f>
        <v>13.05</v>
      </c>
      <c r="Q2465" s="17"/>
      <c r="R2465" s="412"/>
      <c r="S2465" s="625"/>
      <c r="T2465" s="20"/>
      <c r="U2465" s="20"/>
      <c r="V2465" s="430"/>
      <c r="W2465" s="14"/>
      <c r="X2465" s="14" t="str">
        <f t="shared" si="818"/>
        <v/>
      </c>
      <c r="Y2465" s="14" t="str">
        <f t="shared" si="819"/>
        <v/>
      </c>
      <c r="Z2465" s="14" t="str">
        <f t="shared" si="820"/>
        <v/>
      </c>
      <c r="AA2465" s="15" t="str">
        <f t="shared" si="816"/>
        <v/>
      </c>
    </row>
    <row r="2466" spans="2:27" ht="18" hidden="1" x14ac:dyDescent="0.25">
      <c r="B2466" s="16"/>
      <c r="C2466" s="17"/>
      <c r="D2466" s="17"/>
      <c r="E2466" s="17"/>
      <c r="F2466" s="17"/>
      <c r="G2466" s="17"/>
      <c r="H2466" s="17"/>
      <c r="I2466" s="17"/>
      <c r="J2466" s="17"/>
      <c r="K2466" s="17"/>
      <c r="L2466" s="17"/>
      <c r="M2466" s="17"/>
      <c r="N2466" s="17"/>
      <c r="O2466" s="19"/>
      <c r="P2466" s="629">
        <f>+H2454</f>
        <v>13.05</v>
      </c>
      <c r="Q2466" s="17"/>
      <c r="R2466" s="412"/>
      <c r="S2466" s="625"/>
      <c r="T2466" s="20"/>
      <c r="U2466" s="20"/>
      <c r="V2466" s="430"/>
      <c r="W2466" s="14"/>
      <c r="X2466" s="14" t="str">
        <f t="shared" si="818"/>
        <v/>
      </c>
      <c r="Y2466" s="14" t="str">
        <f t="shared" si="819"/>
        <v/>
      </c>
      <c r="Z2466" s="14" t="str">
        <f t="shared" si="820"/>
        <v/>
      </c>
      <c r="AA2466" s="15" t="str">
        <f t="shared" si="816"/>
        <v/>
      </c>
    </row>
    <row r="2467" spans="2:27" ht="18" hidden="1" x14ac:dyDescent="0.25">
      <c r="B2467" s="16"/>
      <c r="C2467" s="17"/>
      <c r="D2467" s="17"/>
      <c r="E2467" s="18"/>
      <c r="F2467" s="17"/>
      <c r="G2467" s="17"/>
      <c r="H2467" s="17"/>
      <c r="I2467" s="17"/>
      <c r="J2467" s="17"/>
      <c r="K2467" s="17"/>
      <c r="L2467" s="17"/>
      <c r="M2467" s="17"/>
      <c r="N2467" s="17"/>
      <c r="O2467" s="19"/>
      <c r="P2467" s="629">
        <f>+H2454</f>
        <v>13.05</v>
      </c>
      <c r="Q2467" s="17"/>
      <c r="R2467" s="412"/>
      <c r="S2467" s="625"/>
      <c r="T2467" s="20"/>
      <c r="U2467" s="20"/>
      <c r="V2467" s="430"/>
      <c r="W2467" s="14"/>
      <c r="X2467" s="14" t="str">
        <f t="shared" si="818"/>
        <v/>
      </c>
      <c r="Y2467" s="14" t="str">
        <f t="shared" si="819"/>
        <v/>
      </c>
      <c r="Z2467" s="14" t="str">
        <f t="shared" si="820"/>
        <v/>
      </c>
      <c r="AA2467" s="15" t="str">
        <f t="shared" si="816"/>
        <v/>
      </c>
    </row>
    <row r="2468" spans="2:27" ht="18" hidden="1" x14ac:dyDescent="0.25">
      <c r="B2468" s="16"/>
      <c r="C2468" s="18"/>
      <c r="D2468" s="18"/>
      <c r="E2468" s="18"/>
      <c r="F2468" s="18"/>
      <c r="G2468" s="18"/>
      <c r="H2468" s="18"/>
      <c r="I2468" s="18"/>
      <c r="J2468" s="18"/>
      <c r="K2468" s="18"/>
      <c r="L2468" s="18"/>
      <c r="M2468" s="18"/>
      <c r="N2468" s="18"/>
      <c r="O2468" s="19"/>
      <c r="P2468" s="629">
        <f>+H2454</f>
        <v>13.05</v>
      </c>
      <c r="Q2468" s="17"/>
      <c r="R2468" s="412"/>
      <c r="S2468" s="625"/>
      <c r="T2468" s="20"/>
      <c r="U2468" s="20"/>
      <c r="V2468" s="430"/>
      <c r="W2468" s="14" t="str">
        <f t="shared" ref="W2468" si="821">IF(COUNT(T2468:V2468)=1,"m",IF(COUNT(T2468:V2468)=2,"m2",IF(COUNT(T2468:V2468)=3,"m3","")))</f>
        <v/>
      </c>
      <c r="X2468" s="14" t="str">
        <f t="shared" si="818"/>
        <v/>
      </c>
      <c r="Y2468" s="14" t="str">
        <f t="shared" si="819"/>
        <v/>
      </c>
      <c r="Z2468" s="14" t="str">
        <f t="shared" si="820"/>
        <v/>
      </c>
      <c r="AA2468" s="15" t="str">
        <f t="shared" si="816"/>
        <v/>
      </c>
    </row>
    <row r="2469" spans="2:27" ht="18" hidden="1" x14ac:dyDescent="0.25">
      <c r="B2469" s="16"/>
      <c r="C2469" s="17"/>
      <c r="D2469" s="24"/>
      <c r="E2469" s="17"/>
      <c r="F2469" s="17"/>
      <c r="G2469" s="17"/>
      <c r="H2469" s="17"/>
      <c r="I2469" s="17"/>
      <c r="J2469" s="18"/>
      <c r="K2469" s="17"/>
      <c r="L2469" s="17"/>
      <c r="M2469" s="17"/>
      <c r="N2469" s="17"/>
      <c r="O2469" s="19"/>
      <c r="P2469" s="629">
        <f>+H2454</f>
        <v>13.05</v>
      </c>
      <c r="Q2469" s="17"/>
      <c r="R2469" s="412"/>
      <c r="S2469" s="625"/>
      <c r="T2469" s="20"/>
      <c r="U2469" s="20"/>
      <c r="V2469" s="430"/>
      <c r="W2469" s="14"/>
      <c r="X2469" s="14"/>
      <c r="Y2469" s="14"/>
      <c r="Z2469" s="14"/>
      <c r="AA2469" s="15" t="str">
        <f t="shared" si="816"/>
        <v/>
      </c>
    </row>
    <row r="2470" spans="2:27" ht="18" hidden="1" x14ac:dyDescent="0.25">
      <c r="B2470" s="16"/>
      <c r="C2470" s="18"/>
      <c r="D2470" s="17"/>
      <c r="E2470" s="17"/>
      <c r="F2470" s="17"/>
      <c r="G2470" s="17"/>
      <c r="H2470" s="18"/>
      <c r="I2470" s="18"/>
      <c r="J2470" s="17"/>
      <c r="K2470" s="18"/>
      <c r="L2470" s="17"/>
      <c r="M2470" s="17"/>
      <c r="N2470" s="17"/>
      <c r="O2470" s="19"/>
      <c r="P2470" s="629">
        <f>+H2454</f>
        <v>13.05</v>
      </c>
      <c r="Q2470" s="17"/>
      <c r="R2470" s="412" t="s">
        <v>362</v>
      </c>
      <c r="S2470" s="625"/>
      <c r="T2470" s="20"/>
      <c r="U2470" s="20"/>
      <c r="V2470" s="430"/>
      <c r="W2470" s="14" t="str">
        <f t="shared" ref="W2470:W2479" si="822">IF(COUNT(T2470:V2470)=1,"m",IF(COUNT(T2470:V2470)=2,"m2",IF(COUNT(T2470:V2470)=3,"m3","")))</f>
        <v/>
      </c>
      <c r="X2470" s="14" t="str">
        <f t="shared" ref="X2470:X2479" si="823">IF(S2470="","",1)</f>
        <v/>
      </c>
      <c r="Y2470" s="14" t="str">
        <f t="shared" ref="Y2470:Y2479" si="824">IFERROR(IF(COUNT(T2470:V2470)=1,PRODUCT(T2470:V2470)*X2470,""),"")</f>
        <v/>
      </c>
      <c r="Z2470" s="14" t="str">
        <f t="shared" ref="Z2470:Z2479" si="825">IFERROR(IF(COUNT(T2470:V2470)=2,PRODUCT(T2470:V2470)*X2470,""),"")</f>
        <v/>
      </c>
      <c r="AA2470" s="15" t="str">
        <f t="shared" si="816"/>
        <v/>
      </c>
    </row>
    <row r="2471" spans="2:27" ht="18" hidden="1" x14ac:dyDescent="0.25">
      <c r="B2471" s="16"/>
      <c r="C2471" s="17"/>
      <c r="D2471" s="17"/>
      <c r="E2471" s="17"/>
      <c r="F2471" s="17"/>
      <c r="G2471" s="17"/>
      <c r="H2471" s="17"/>
      <c r="I2471" s="17"/>
      <c r="J2471" s="17"/>
      <c r="K2471" s="17"/>
      <c r="L2471" s="17"/>
      <c r="M2471" s="17"/>
      <c r="N2471" s="17"/>
      <c r="O2471" s="19"/>
      <c r="P2471" s="629">
        <f>+H2454</f>
        <v>13.05</v>
      </c>
      <c r="Q2471" s="17"/>
      <c r="R2471" s="412"/>
      <c r="S2471" s="626"/>
      <c r="T2471" s="20"/>
      <c r="U2471" s="20"/>
      <c r="V2471" s="430"/>
      <c r="W2471" s="14" t="str">
        <f t="shared" si="822"/>
        <v/>
      </c>
      <c r="X2471" s="14" t="str">
        <f t="shared" si="823"/>
        <v/>
      </c>
      <c r="Y2471" s="14" t="str">
        <f t="shared" si="824"/>
        <v/>
      </c>
      <c r="Z2471" s="14" t="str">
        <f t="shared" si="825"/>
        <v/>
      </c>
      <c r="AA2471" s="15" t="str">
        <f t="shared" si="816"/>
        <v/>
      </c>
    </row>
    <row r="2472" spans="2:27" ht="18" hidden="1" x14ac:dyDescent="0.25">
      <c r="B2472" s="16"/>
      <c r="C2472" s="17"/>
      <c r="D2472" s="17"/>
      <c r="E2472" s="17"/>
      <c r="F2472" s="17"/>
      <c r="G2472" s="17"/>
      <c r="H2472" s="17"/>
      <c r="I2472" s="17"/>
      <c r="J2472" s="17"/>
      <c r="K2472" s="17"/>
      <c r="L2472" s="17"/>
      <c r="M2472" s="17"/>
      <c r="N2472" s="17"/>
      <c r="O2472" s="19"/>
      <c r="P2472" s="629">
        <f>+H2454</f>
        <v>13.05</v>
      </c>
      <c r="Q2472" s="17"/>
      <c r="R2472" s="412"/>
      <c r="S2472" s="626"/>
      <c r="T2472" s="20"/>
      <c r="U2472" s="20"/>
      <c r="V2472" s="430"/>
      <c r="W2472" s="14" t="str">
        <f t="shared" si="822"/>
        <v/>
      </c>
      <c r="X2472" s="14" t="str">
        <f t="shared" si="823"/>
        <v/>
      </c>
      <c r="Y2472" s="14" t="str">
        <f t="shared" si="824"/>
        <v/>
      </c>
      <c r="Z2472" s="14" t="str">
        <f t="shared" si="825"/>
        <v/>
      </c>
      <c r="AA2472" s="15" t="str">
        <f t="shared" si="816"/>
        <v/>
      </c>
    </row>
    <row r="2473" spans="2:27" ht="18" hidden="1" x14ac:dyDescent="0.25">
      <c r="B2473" s="16"/>
      <c r="D2473" s="17"/>
      <c r="E2473" s="17"/>
      <c r="F2473" s="17"/>
      <c r="G2473" s="17"/>
      <c r="H2473" s="17"/>
      <c r="I2473" s="17"/>
      <c r="J2473" s="17"/>
      <c r="K2473" s="17"/>
      <c r="L2473" s="17"/>
      <c r="M2473" s="17"/>
      <c r="N2473" s="17"/>
      <c r="O2473" s="19"/>
      <c r="P2473" s="629">
        <f>+H2454</f>
        <v>13.05</v>
      </c>
      <c r="Q2473" s="17"/>
      <c r="R2473" s="412"/>
      <c r="S2473" s="626"/>
      <c r="T2473" s="20"/>
      <c r="U2473" s="20"/>
      <c r="V2473" s="20"/>
      <c r="W2473" s="14" t="str">
        <f t="shared" si="822"/>
        <v/>
      </c>
      <c r="X2473" s="14" t="str">
        <f t="shared" si="823"/>
        <v/>
      </c>
      <c r="Y2473" s="14" t="str">
        <f t="shared" si="824"/>
        <v/>
      </c>
      <c r="Z2473" s="14" t="str">
        <f t="shared" si="825"/>
        <v/>
      </c>
      <c r="AA2473" s="15" t="str">
        <f t="shared" si="816"/>
        <v/>
      </c>
    </row>
    <row r="2474" spans="2:27" ht="18" hidden="1" x14ac:dyDescent="0.25">
      <c r="B2474" s="16"/>
      <c r="C2474" s="17"/>
      <c r="D2474" s="17"/>
      <c r="E2474" s="17"/>
      <c r="F2474" s="17"/>
      <c r="G2474" s="17"/>
      <c r="H2474" s="17"/>
      <c r="I2474" s="17"/>
      <c r="J2474" s="17"/>
      <c r="K2474" s="17"/>
      <c r="L2474" s="17"/>
      <c r="M2474" s="17"/>
      <c r="N2474" s="17"/>
      <c r="O2474" s="19"/>
      <c r="P2474" s="629">
        <f>+H2454</f>
        <v>13.05</v>
      </c>
      <c r="Q2474" s="17"/>
      <c r="R2474" s="412"/>
      <c r="S2474" s="626"/>
      <c r="T2474" s="20"/>
      <c r="U2474" s="20"/>
      <c r="V2474" s="430"/>
      <c r="W2474" s="14" t="str">
        <f t="shared" si="822"/>
        <v/>
      </c>
      <c r="X2474" s="14" t="str">
        <f t="shared" si="823"/>
        <v/>
      </c>
      <c r="Y2474" s="14" t="str">
        <f t="shared" si="824"/>
        <v/>
      </c>
      <c r="Z2474" s="14" t="str">
        <f t="shared" si="825"/>
        <v/>
      </c>
      <c r="AA2474" s="15" t="str">
        <f t="shared" si="816"/>
        <v/>
      </c>
    </row>
    <row r="2475" spans="2:27" ht="18" hidden="1" x14ac:dyDescent="0.25">
      <c r="B2475" s="16"/>
      <c r="C2475" s="17"/>
      <c r="D2475" s="17"/>
      <c r="E2475" s="17"/>
      <c r="F2475" s="17"/>
      <c r="G2475" s="17"/>
      <c r="H2475" s="17"/>
      <c r="I2475" s="17"/>
      <c r="J2475" s="17"/>
      <c r="K2475" s="17"/>
      <c r="L2475" s="17"/>
      <c r="M2475" s="17"/>
      <c r="N2475" s="17"/>
      <c r="O2475" s="19"/>
      <c r="P2475" s="629">
        <f>+H2454</f>
        <v>13.05</v>
      </c>
      <c r="Q2475" s="17"/>
      <c r="R2475" s="412"/>
      <c r="S2475" s="626"/>
      <c r="T2475" s="20"/>
      <c r="U2475" s="20"/>
      <c r="V2475" s="430"/>
      <c r="W2475" s="14" t="str">
        <f t="shared" si="822"/>
        <v/>
      </c>
      <c r="X2475" s="14" t="str">
        <f t="shared" si="823"/>
        <v/>
      </c>
      <c r="Y2475" s="14" t="str">
        <f t="shared" si="824"/>
        <v/>
      </c>
      <c r="Z2475" s="14" t="str">
        <f t="shared" si="825"/>
        <v/>
      </c>
      <c r="AA2475" s="15" t="str">
        <f t="shared" si="816"/>
        <v/>
      </c>
    </row>
    <row r="2476" spans="2:27" ht="18" hidden="1" x14ac:dyDescent="0.25">
      <c r="B2476" s="16"/>
      <c r="C2476" s="17"/>
      <c r="D2476" s="17"/>
      <c r="E2476" s="17"/>
      <c r="F2476" s="17"/>
      <c r="G2476" s="17"/>
      <c r="H2476" s="17"/>
      <c r="I2476" s="17"/>
      <c r="J2476" s="17"/>
      <c r="K2476" s="17"/>
      <c r="L2476" s="17"/>
      <c r="M2476" s="17"/>
      <c r="N2476" s="17"/>
      <c r="O2476" s="19"/>
      <c r="P2476" s="629">
        <f>+H2454</f>
        <v>13.05</v>
      </c>
      <c r="Q2476" s="17"/>
      <c r="R2476" s="21"/>
      <c r="S2476" s="626"/>
      <c r="T2476" s="20"/>
      <c r="U2476" s="20"/>
      <c r="V2476" s="430"/>
      <c r="W2476" s="14" t="str">
        <f t="shared" si="822"/>
        <v/>
      </c>
      <c r="X2476" s="14" t="str">
        <f t="shared" si="823"/>
        <v/>
      </c>
      <c r="Y2476" s="14" t="str">
        <f t="shared" si="824"/>
        <v/>
      </c>
      <c r="Z2476" s="14" t="str">
        <f t="shared" si="825"/>
        <v/>
      </c>
      <c r="AA2476" s="15" t="str">
        <f t="shared" si="816"/>
        <v/>
      </c>
    </row>
    <row r="2477" spans="2:27" ht="18" hidden="1" x14ac:dyDescent="0.25">
      <c r="B2477" s="16"/>
      <c r="C2477" s="17"/>
      <c r="D2477" s="17"/>
      <c r="E2477" s="17"/>
      <c r="F2477" s="17"/>
      <c r="G2477" s="17"/>
      <c r="H2477" s="17"/>
      <c r="I2477" s="17"/>
      <c r="J2477" s="17"/>
      <c r="K2477" s="17"/>
      <c r="L2477" s="17"/>
      <c r="M2477" s="17"/>
      <c r="N2477" s="17"/>
      <c r="O2477" s="19"/>
      <c r="P2477" s="629">
        <f>+H2454</f>
        <v>13.05</v>
      </c>
      <c r="Q2477" s="17"/>
      <c r="R2477" s="26"/>
      <c r="S2477" s="626"/>
      <c r="T2477" s="20"/>
      <c r="U2477" s="20"/>
      <c r="V2477" s="430"/>
      <c r="W2477" s="14" t="str">
        <f t="shared" si="822"/>
        <v/>
      </c>
      <c r="X2477" s="14" t="str">
        <f t="shared" si="823"/>
        <v/>
      </c>
      <c r="Y2477" s="14" t="str">
        <f t="shared" si="824"/>
        <v/>
      </c>
      <c r="Z2477" s="14" t="str">
        <f t="shared" si="825"/>
        <v/>
      </c>
      <c r="AA2477" s="15" t="str">
        <f t="shared" si="816"/>
        <v/>
      </c>
    </row>
    <row r="2478" spans="2:27" ht="18" hidden="1" x14ac:dyDescent="0.25">
      <c r="B2478" s="16"/>
      <c r="C2478" s="17"/>
      <c r="D2478" s="17"/>
      <c r="E2478" s="17"/>
      <c r="F2478" s="17"/>
      <c r="G2478" s="17"/>
      <c r="H2478" s="17"/>
      <c r="I2478" s="17"/>
      <c r="J2478" s="17"/>
      <c r="K2478" s="17"/>
      <c r="L2478" s="17"/>
      <c r="M2478" s="17"/>
      <c r="N2478" s="17"/>
      <c r="O2478" s="19"/>
      <c r="P2478" s="629">
        <f>+H2454</f>
        <v>13.05</v>
      </c>
      <c r="Q2478" s="17"/>
      <c r="R2478" s="26"/>
      <c r="S2478" s="626"/>
      <c r="T2478" s="20"/>
      <c r="U2478" s="20"/>
      <c r="V2478" s="430"/>
      <c r="W2478" s="14" t="str">
        <f t="shared" si="822"/>
        <v/>
      </c>
      <c r="X2478" s="14" t="str">
        <f t="shared" si="823"/>
        <v/>
      </c>
      <c r="Y2478" s="14" t="str">
        <f t="shared" si="824"/>
        <v/>
      </c>
      <c r="Z2478" s="14" t="str">
        <f t="shared" si="825"/>
        <v/>
      </c>
      <c r="AA2478" s="15" t="str">
        <f t="shared" si="816"/>
        <v/>
      </c>
    </row>
    <row r="2479" spans="2:27" ht="18.75" hidden="1" thickBot="1" x14ac:dyDescent="0.3">
      <c r="B2479" s="27"/>
      <c r="C2479" s="28"/>
      <c r="D2479" s="29"/>
      <c r="E2479" s="28"/>
      <c r="F2479" s="29"/>
      <c r="G2479" s="29"/>
      <c r="H2479" s="29"/>
      <c r="I2479" s="29"/>
      <c r="J2479" s="29"/>
      <c r="K2479" s="29"/>
      <c r="L2479" s="29"/>
      <c r="M2479" s="29"/>
      <c r="N2479" s="29"/>
      <c r="O2479" s="30"/>
      <c r="P2479" s="629">
        <f>+H2454</f>
        <v>13.05</v>
      </c>
      <c r="Q2479" s="17"/>
      <c r="R2479" s="630"/>
      <c r="S2479" s="636"/>
      <c r="T2479" s="33"/>
      <c r="U2479" s="33"/>
      <c r="V2479" s="631"/>
      <c r="W2479" s="34" t="str">
        <f t="shared" si="822"/>
        <v/>
      </c>
      <c r="X2479" s="34" t="str">
        <f t="shared" si="823"/>
        <v/>
      </c>
      <c r="Y2479" s="14" t="str">
        <f t="shared" si="824"/>
        <v/>
      </c>
      <c r="Z2479" s="14" t="str">
        <f t="shared" si="825"/>
        <v/>
      </c>
      <c r="AA2479" s="15" t="str">
        <f t="shared" si="816"/>
        <v/>
      </c>
    </row>
    <row r="2480" spans="2:27" ht="18.75" hidden="1" thickBot="1" x14ac:dyDescent="0.3">
      <c r="B2480" s="786"/>
      <c r="C2480" s="787"/>
      <c r="D2480" s="787"/>
      <c r="E2480" s="787"/>
      <c r="F2480" s="787"/>
      <c r="G2480" s="787"/>
      <c r="H2480" s="787"/>
      <c r="I2480" s="787"/>
      <c r="J2480" s="787"/>
      <c r="K2480" s="787"/>
      <c r="L2480" s="787"/>
      <c r="M2480" s="787"/>
      <c r="N2480" s="787"/>
      <c r="O2480" s="787"/>
      <c r="P2480" s="428"/>
      <c r="Q2480" s="629">
        <f>+H2454</f>
        <v>13.05</v>
      </c>
      <c r="R2480" s="1024" t="s">
        <v>58</v>
      </c>
      <c r="S2480" s="1025"/>
      <c r="T2480" s="1027"/>
      <c r="U2480" s="1024" t="s">
        <v>53</v>
      </c>
      <c r="V2480" s="1027"/>
      <c r="W2480" s="1027"/>
      <c r="X2480" s="1026"/>
      <c r="Y2480" s="36"/>
      <c r="Z2480" s="37"/>
      <c r="AA2480" s="38">
        <f>IF(SUM(Y2457:AA2479)=0,SUM(X2457:X2479),SUM(Y2457:AA2479))</f>
        <v>0</v>
      </c>
    </row>
    <row r="2481" spans="2:27" ht="17.25" hidden="1" thickBot="1" x14ac:dyDescent="0.3">
      <c r="B2481" s="792" t="s">
        <v>59</v>
      </c>
      <c r="C2481" s="793"/>
      <c r="D2481" s="793"/>
      <c r="E2481" s="793"/>
      <c r="F2481" s="793"/>
      <c r="G2481" s="793"/>
      <c r="H2481" s="793"/>
      <c r="I2481" s="794"/>
      <c r="J2481" s="792" t="s">
        <v>60</v>
      </c>
      <c r="K2481" s="793"/>
      <c r="L2481" s="793"/>
      <c r="M2481" s="793"/>
      <c r="N2481" s="793"/>
      <c r="O2481" s="793"/>
      <c r="P2481" s="793"/>
      <c r="Q2481" s="793"/>
      <c r="R2481" s="1028"/>
      <c r="S2481" s="634"/>
      <c r="T2481" s="39"/>
      <c r="U2481" s="40"/>
      <c r="V2481" s="40"/>
      <c r="W2481" s="40"/>
      <c r="X2481" s="40"/>
      <c r="Y2481" s="40"/>
      <c r="Z2481" s="40"/>
      <c r="AA2481" s="41"/>
    </row>
    <row r="2482" spans="2:27" ht="21" hidden="1" thickBot="1" x14ac:dyDescent="0.3">
      <c r="B2482" s="795"/>
      <c r="C2482" s="787"/>
      <c r="D2482" s="787"/>
      <c r="E2482" s="787"/>
      <c r="F2482" s="787"/>
      <c r="G2482" s="787"/>
      <c r="H2482" s="787"/>
      <c r="I2482" s="796"/>
      <c r="J2482" s="795"/>
      <c r="K2482" s="787"/>
      <c r="L2482" s="787"/>
      <c r="M2482" s="787"/>
      <c r="N2482" s="787"/>
      <c r="O2482" s="787"/>
      <c r="P2482" s="787"/>
      <c r="Q2482" s="787"/>
      <c r="R2482" s="796"/>
      <c r="S2482" s="635"/>
      <c r="T2482" s="797" t="s">
        <v>61</v>
      </c>
      <c r="U2482" s="798"/>
      <c r="V2482" s="798"/>
      <c r="W2482" s="798"/>
      <c r="X2482" s="798"/>
      <c r="Y2482" s="798"/>
      <c r="Z2482" s="799"/>
      <c r="AA2482" s="42">
        <f>AA2480</f>
        <v>0</v>
      </c>
    </row>
    <row r="2483" spans="2:27" hidden="1" x14ac:dyDescent="0.25"/>
    <row r="2484" spans="2:27" ht="15.75" hidden="1" thickBot="1" x14ac:dyDescent="0.3"/>
    <row r="2485" spans="2:27" hidden="1" x14ac:dyDescent="0.25">
      <c r="B2485" s="800"/>
      <c r="C2485" s="793"/>
      <c r="D2485" s="793"/>
      <c r="E2485" s="793"/>
      <c r="F2485" s="793"/>
      <c r="G2485" s="803" t="s">
        <v>42</v>
      </c>
      <c r="H2485" s="793"/>
      <c r="I2485" s="793"/>
      <c r="J2485" s="793"/>
      <c r="K2485" s="793"/>
      <c r="L2485" s="793"/>
      <c r="M2485" s="793"/>
      <c r="N2485" s="793"/>
      <c r="O2485" s="793"/>
      <c r="P2485" s="793"/>
      <c r="Q2485" s="793"/>
      <c r="R2485" s="793"/>
      <c r="S2485" s="793"/>
      <c r="T2485" s="793"/>
      <c r="U2485" s="804" t="s">
        <v>1</v>
      </c>
      <c r="V2485" s="805"/>
      <c r="W2485" s="805"/>
      <c r="X2485" s="806"/>
      <c r="Y2485" s="807" t="s">
        <v>43</v>
      </c>
      <c r="Z2485" s="805"/>
      <c r="AA2485" s="808"/>
    </row>
    <row r="2486" spans="2:27" hidden="1" x14ac:dyDescent="0.25">
      <c r="B2486" s="801"/>
      <c r="C2486" s="802"/>
      <c r="D2486" s="802"/>
      <c r="E2486" s="802"/>
      <c r="F2486" s="802"/>
      <c r="G2486" s="801"/>
      <c r="H2486" s="802"/>
      <c r="I2486" s="802"/>
      <c r="J2486" s="802"/>
      <c r="K2486" s="802"/>
      <c r="L2486" s="802"/>
      <c r="M2486" s="802"/>
      <c r="N2486" s="802"/>
      <c r="O2486" s="802"/>
      <c r="P2486" s="802"/>
      <c r="Q2486" s="802"/>
      <c r="R2486" s="802"/>
      <c r="S2486" s="802"/>
      <c r="T2486" s="802"/>
      <c r="U2486" s="809" t="s">
        <v>3</v>
      </c>
      <c r="V2486" s="810"/>
      <c r="W2486" s="810"/>
      <c r="X2486" s="811"/>
      <c r="Y2486" s="812">
        <v>1</v>
      </c>
      <c r="Z2486" s="810"/>
      <c r="AA2486" s="813"/>
    </row>
    <row r="2487" spans="2:27" ht="15.75" hidden="1" thickBot="1" x14ac:dyDescent="0.3">
      <c r="B2487" s="795"/>
      <c r="C2487" s="787"/>
      <c r="D2487" s="787"/>
      <c r="E2487" s="787"/>
      <c r="F2487" s="787"/>
      <c r="G2487" s="795"/>
      <c r="H2487" s="787"/>
      <c r="I2487" s="787"/>
      <c r="J2487" s="787"/>
      <c r="K2487" s="787"/>
      <c r="L2487" s="787"/>
      <c r="M2487" s="787"/>
      <c r="N2487" s="787"/>
      <c r="O2487" s="787"/>
      <c r="P2487" s="787"/>
      <c r="Q2487" s="787"/>
      <c r="R2487" s="787"/>
      <c r="S2487" s="787"/>
      <c r="T2487" s="787"/>
      <c r="U2487" s="814" t="s">
        <v>4</v>
      </c>
      <c r="V2487" s="815"/>
      <c r="W2487" s="815"/>
      <c r="X2487" s="816"/>
      <c r="Y2487" s="817">
        <v>44236</v>
      </c>
      <c r="Z2487" s="818"/>
      <c r="AA2487" s="819"/>
    </row>
    <row r="2488" spans="2:27" hidden="1" x14ac:dyDescent="0.25">
      <c r="B2488" s="820" t="s">
        <v>44</v>
      </c>
      <c r="C2488" s="793"/>
      <c r="D2488" s="793"/>
      <c r="E2488" s="793"/>
      <c r="F2488" s="794"/>
      <c r="G2488"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488" s="822"/>
      <c r="I2488" s="822"/>
      <c r="J2488" s="822"/>
      <c r="K2488" s="822"/>
      <c r="L2488" s="822"/>
      <c r="M2488" s="822"/>
      <c r="N2488" s="822"/>
      <c r="O2488" s="822"/>
      <c r="P2488" s="822"/>
      <c r="Q2488" s="822"/>
      <c r="R2488" s="822"/>
      <c r="S2488" s="822"/>
      <c r="T2488" s="822"/>
      <c r="U2488" s="822"/>
      <c r="V2488" s="822"/>
      <c r="W2488" s="822"/>
      <c r="X2488" s="822"/>
      <c r="Y2488" s="822"/>
      <c r="Z2488" s="822"/>
      <c r="AA2488" s="823"/>
    </row>
    <row r="2489" spans="2:27" ht="15.75" hidden="1" thickBot="1" x14ac:dyDescent="0.3">
      <c r="B2489" s="795"/>
      <c r="C2489" s="787"/>
      <c r="D2489" s="787"/>
      <c r="E2489" s="787"/>
      <c r="F2489" s="796"/>
      <c r="G2489" s="824"/>
      <c r="H2489" s="825"/>
      <c r="I2489" s="825"/>
      <c r="J2489" s="825"/>
      <c r="K2489" s="825"/>
      <c r="L2489" s="825"/>
      <c r="M2489" s="825"/>
      <c r="N2489" s="825"/>
      <c r="O2489" s="825"/>
      <c r="P2489" s="825"/>
      <c r="Q2489" s="825"/>
      <c r="R2489" s="825"/>
      <c r="S2489" s="825"/>
      <c r="T2489" s="825"/>
      <c r="U2489" s="825"/>
      <c r="V2489" s="825"/>
      <c r="W2489" s="825"/>
      <c r="X2489" s="825"/>
      <c r="Y2489" s="825"/>
      <c r="Z2489" s="825"/>
      <c r="AA2489" s="826"/>
    </row>
    <row r="2490" spans="2:27" ht="18.75" hidden="1" thickBot="1" x14ac:dyDescent="0.3">
      <c r="B2490" s="827" t="s">
        <v>46</v>
      </c>
      <c r="C2490" s="798"/>
      <c r="D2490" s="798"/>
      <c r="E2490" s="798"/>
      <c r="F2490" s="798"/>
      <c r="G2490" s="798"/>
      <c r="H2490" s="822" t="s">
        <v>47</v>
      </c>
      <c r="I2490" s="793"/>
      <c r="J2490" s="828"/>
      <c r="K2490" s="798"/>
      <c r="L2490" s="798"/>
      <c r="M2490" s="798"/>
      <c r="N2490" s="798"/>
      <c r="O2490" s="798"/>
      <c r="P2490" s="622"/>
      <c r="Q2490" s="622"/>
      <c r="R2490" s="828" t="s">
        <v>48</v>
      </c>
      <c r="S2490" s="828"/>
      <c r="T2490" s="798"/>
      <c r="U2490" s="798"/>
      <c r="V2490" s="798"/>
      <c r="W2490" s="798"/>
      <c r="X2490" s="798"/>
      <c r="Y2490" s="798"/>
      <c r="Z2490" s="798"/>
      <c r="AA2490" s="799"/>
    </row>
    <row r="2491" spans="2:27" ht="107.25" hidden="1" customHeight="1" thickBot="1" x14ac:dyDescent="0.3">
      <c r="B2491" s="829">
        <v>13</v>
      </c>
      <c r="C2491" s="793"/>
      <c r="D2491" s="793"/>
      <c r="E2491" s="793"/>
      <c r="F2491" s="793"/>
      <c r="G2491" s="793"/>
      <c r="H2491" s="830">
        <f>I13.06</f>
        <v>13.06</v>
      </c>
      <c r="I2491" s="831"/>
      <c r="J2491" s="832" t="str">
        <f>VLOOKUP(B2491,'BALANCE GENERAL'!$B:$G,5,FALSE)</f>
        <v>SUMINISTRO E INSTALACION MOBILIARIO</v>
      </c>
      <c r="K2491" s="798"/>
      <c r="L2491" s="798"/>
      <c r="M2491" s="798"/>
      <c r="N2491" s="798"/>
      <c r="O2491" s="799"/>
      <c r="P2491" s="621"/>
      <c r="Q2491" s="621"/>
      <c r="R2491" s="833" t="str">
        <f>VLOOKUP(H2491,'BALANCE GENERAL'!$B:$G,5,FALSE)</f>
        <v>SILLA INTERLOCUTORA ISOCELES DE OFICINA SIN BRAZO COLOR NEGRO, MATERIAL DE ESTRUCTURA EN TUBERIA OVALA EN ACERO CON PINTURA ELECTROESTATICA, MATERIAL RELLENO EN ESPUMA LAMINADA DE 5 CM DE ESPESOR, MEDIDAS ANCHO 48 CMS, ALTURA 83 CMS, FONDO 43 CMS.</v>
      </c>
      <c r="S2491" s="1020"/>
      <c r="T2491" s="793"/>
      <c r="U2491" s="793"/>
      <c r="V2491" s="793"/>
      <c r="W2491" s="793"/>
      <c r="X2491" s="793"/>
      <c r="Y2491" s="793"/>
      <c r="Z2491" s="793"/>
      <c r="AA2491" s="794"/>
    </row>
    <row r="2492" spans="2:27" ht="18.75" hidden="1" thickBot="1" x14ac:dyDescent="0.3">
      <c r="B2492" s="821" t="s">
        <v>49</v>
      </c>
      <c r="C2492" s="834"/>
      <c r="D2492" s="834"/>
      <c r="E2492" s="834"/>
      <c r="F2492" s="834"/>
      <c r="G2492" s="834"/>
      <c r="H2492" s="835"/>
      <c r="I2492" s="835"/>
      <c r="J2492" s="834"/>
      <c r="K2492" s="834"/>
      <c r="L2492" s="834"/>
      <c r="M2492" s="834"/>
      <c r="N2492" s="834"/>
      <c r="O2492" s="834"/>
      <c r="P2492" s="623"/>
      <c r="Q2492" s="623"/>
      <c r="R2492" s="837" t="s">
        <v>50</v>
      </c>
      <c r="S2492" s="1030" t="s">
        <v>532</v>
      </c>
      <c r="T2492" s="839" t="s">
        <v>51</v>
      </c>
      <c r="U2492" s="840"/>
      <c r="V2492" s="841"/>
      <c r="W2492" s="842" t="s">
        <v>20</v>
      </c>
      <c r="X2492" s="844" t="s">
        <v>52</v>
      </c>
      <c r="Y2492" s="846" t="s">
        <v>53</v>
      </c>
      <c r="Z2492" s="847"/>
      <c r="AA2492" s="848"/>
    </row>
    <row r="2493" spans="2:27" ht="26.25" hidden="1" thickBot="1" x14ac:dyDescent="0.3">
      <c r="B2493" s="836"/>
      <c r="C2493" s="835"/>
      <c r="D2493" s="835"/>
      <c r="E2493" s="835"/>
      <c r="F2493" s="835"/>
      <c r="G2493" s="835"/>
      <c r="H2493" s="835"/>
      <c r="I2493" s="835"/>
      <c r="J2493" s="835"/>
      <c r="K2493" s="835"/>
      <c r="L2493" s="835"/>
      <c r="M2493" s="835"/>
      <c r="N2493" s="835"/>
      <c r="O2493" s="835"/>
      <c r="P2493" s="623"/>
      <c r="Q2493" s="623"/>
      <c r="R2493" s="838"/>
      <c r="S2493" s="1031"/>
      <c r="T2493" s="4" t="s">
        <v>54</v>
      </c>
      <c r="U2493" s="5" t="s">
        <v>55</v>
      </c>
      <c r="V2493" s="6" t="s">
        <v>56</v>
      </c>
      <c r="W2493" s="843"/>
      <c r="X2493" s="845"/>
      <c r="Y2493" s="7" t="s">
        <v>57</v>
      </c>
      <c r="Z2493" s="8" t="s">
        <v>21</v>
      </c>
      <c r="AA2493" s="9" t="s">
        <v>22</v>
      </c>
    </row>
    <row r="2494" spans="2:27" ht="18" hidden="1" x14ac:dyDescent="0.25">
      <c r="B2494" s="10"/>
      <c r="C2494" s="11"/>
      <c r="D2494" s="11"/>
      <c r="E2494" s="11"/>
      <c r="F2494" s="11"/>
      <c r="G2494" s="11"/>
      <c r="H2494" s="11"/>
      <c r="I2494" s="11"/>
      <c r="J2494" s="11"/>
      <c r="K2494" s="11"/>
      <c r="L2494" s="11"/>
      <c r="M2494" s="11"/>
      <c r="N2494" s="11"/>
      <c r="O2494" s="12"/>
      <c r="P2494" s="629">
        <f>+H2491</f>
        <v>13.06</v>
      </c>
      <c r="Q2494" s="17"/>
      <c r="R2494" s="412" t="s">
        <v>356</v>
      </c>
      <c r="S2494" s="625"/>
      <c r="T2494" s="14"/>
      <c r="U2494" s="14"/>
      <c r="V2494" s="14"/>
      <c r="W2494" s="14" t="str">
        <f>IF(COUNT(T2494:V2494)=1,"m",IF(COUNT(T2494:V2494)=2,"m2",IF(COUNT(T2494:V2494)=3,"m3","")))</f>
        <v/>
      </c>
      <c r="X2494" s="14" t="str">
        <f>IF(S2494="","",1)</f>
        <v/>
      </c>
      <c r="Y2494" s="14" t="str">
        <f>IFERROR(IF(COUNT(T2494:V2494)=1,PRODUCT(T2494:V2494)*X2494,""),"")</f>
        <v/>
      </c>
      <c r="Z2494" s="14" t="str">
        <f>IFERROR(IF(COUNT(T2494:V2494)=2,PRODUCT(T2494:V2494)*X2494,""),"")</f>
        <v/>
      </c>
      <c r="AA2494" s="15" t="str">
        <f>IFERROR(IF(COUNT(T2494:V2494)=3,PRODUCT(T2494:V2494)*X2494,""),"")</f>
        <v/>
      </c>
    </row>
    <row r="2495" spans="2:27" ht="18" hidden="1" x14ac:dyDescent="0.25">
      <c r="B2495" s="16"/>
      <c r="C2495" s="17"/>
      <c r="D2495" s="17"/>
      <c r="E2495" s="17"/>
      <c r="F2495" s="18"/>
      <c r="G2495" s="18"/>
      <c r="H2495" s="18"/>
      <c r="I2495" s="18"/>
      <c r="J2495" s="18"/>
      <c r="K2495" s="18"/>
      <c r="L2495" s="17"/>
      <c r="M2495" s="17"/>
      <c r="N2495" s="17"/>
      <c r="O2495" s="19"/>
      <c r="P2495" s="629">
        <f>+H2491</f>
        <v>13.06</v>
      </c>
      <c r="Q2495" s="17"/>
      <c r="R2495" s="412"/>
      <c r="S2495" s="625"/>
      <c r="T2495" s="20"/>
      <c r="U2495" s="20"/>
      <c r="V2495" s="430"/>
      <c r="W2495" s="14" t="str">
        <f t="shared" ref="W2495:W2497" si="826">IF(COUNT(T2495:V2495)=1,"m",IF(COUNT(T2495:V2495)=2,"m2",IF(COUNT(T2495:V2495)=3,"m3","")))</f>
        <v/>
      </c>
      <c r="X2495" s="14" t="str">
        <f t="shared" ref="X2495:X2497" si="827">IF(S2495="","",1)</f>
        <v/>
      </c>
      <c r="Y2495" s="14" t="str">
        <f t="shared" ref="Y2495:Y2497" si="828">IFERROR(IF(COUNT(T2495:V2495)=1,PRODUCT(T2495:V2495)*X2495,""),"")</f>
        <v/>
      </c>
      <c r="Z2495" s="14" t="str">
        <f t="shared" ref="Z2495:Z2497" si="829">IFERROR(IF(COUNT(T2495:V2495)=2,PRODUCT(T2495:V2495)*X2495,""),"")</f>
        <v/>
      </c>
      <c r="AA2495" s="15" t="str">
        <f t="shared" ref="AA2495:AA2516" si="830">IFERROR(IF(COUNT(T2495:V2495)=3,PRODUCT(T2495:V2495)*X2495,""),"")</f>
        <v/>
      </c>
    </row>
    <row r="2496" spans="2:27" ht="18" hidden="1" x14ac:dyDescent="0.25">
      <c r="B2496" s="16"/>
      <c r="C2496" s="17"/>
      <c r="D2496" s="17"/>
      <c r="E2496" s="17"/>
      <c r="G2496" s="18"/>
      <c r="H2496" s="18"/>
      <c r="I2496" s="18"/>
      <c r="J2496" s="18"/>
      <c r="K2496" s="18"/>
      <c r="L2496" s="17"/>
      <c r="M2496" s="17"/>
      <c r="N2496" s="17"/>
      <c r="O2496" s="19"/>
      <c r="P2496" s="629">
        <f>+H2491</f>
        <v>13.06</v>
      </c>
      <c r="Q2496" s="17"/>
      <c r="R2496" s="412"/>
      <c r="S2496" s="625"/>
      <c r="T2496" s="20"/>
      <c r="U2496" s="20"/>
      <c r="V2496" s="430"/>
      <c r="W2496" s="14" t="str">
        <f t="shared" si="826"/>
        <v/>
      </c>
      <c r="X2496" s="14" t="str">
        <f t="shared" si="827"/>
        <v/>
      </c>
      <c r="Y2496" s="14" t="str">
        <f t="shared" si="828"/>
        <v/>
      </c>
      <c r="Z2496" s="14" t="str">
        <f t="shared" si="829"/>
        <v/>
      </c>
      <c r="AA2496" s="15" t="str">
        <f t="shared" si="830"/>
        <v/>
      </c>
    </row>
    <row r="2497" spans="2:27" ht="18" hidden="1" x14ac:dyDescent="0.25">
      <c r="B2497" s="16"/>
      <c r="C2497" s="17"/>
      <c r="D2497" s="17"/>
      <c r="E2497" s="17"/>
      <c r="F2497" s="18"/>
      <c r="G2497" s="18"/>
      <c r="H2497" s="18"/>
      <c r="I2497" s="18"/>
      <c r="J2497" s="18"/>
      <c r="K2497" s="18"/>
      <c r="L2497" s="17"/>
      <c r="M2497" s="17"/>
      <c r="N2497" s="17"/>
      <c r="O2497" s="19"/>
      <c r="P2497" s="629">
        <f>+H2491</f>
        <v>13.06</v>
      </c>
      <c r="Q2497" s="17"/>
      <c r="R2497" s="412"/>
      <c r="S2497" s="626"/>
      <c r="T2497" s="20"/>
      <c r="U2497" s="20"/>
      <c r="V2497" s="430"/>
      <c r="W2497" s="14" t="str">
        <f t="shared" si="826"/>
        <v/>
      </c>
      <c r="X2497" s="14" t="str">
        <f t="shared" si="827"/>
        <v/>
      </c>
      <c r="Y2497" s="14" t="str">
        <f t="shared" si="828"/>
        <v/>
      </c>
      <c r="Z2497" s="14" t="str">
        <f t="shared" si="829"/>
        <v/>
      </c>
      <c r="AA2497" s="15" t="str">
        <f t="shared" si="830"/>
        <v/>
      </c>
    </row>
    <row r="2498" spans="2:27" ht="18" hidden="1" x14ac:dyDescent="0.25">
      <c r="B2498" s="16"/>
      <c r="D2498" s="17"/>
      <c r="E2498" s="17"/>
      <c r="F2498" s="18"/>
      <c r="G2498" s="18"/>
      <c r="H2498" s="18"/>
      <c r="J2498" s="18"/>
      <c r="K2498" s="18"/>
      <c r="L2498" s="17"/>
      <c r="M2498" s="17"/>
      <c r="N2498" s="17"/>
      <c r="O2498" s="19"/>
      <c r="P2498" s="629">
        <f>+H2491</f>
        <v>13.06</v>
      </c>
      <c r="Q2498" s="17"/>
      <c r="R2498" s="412"/>
      <c r="S2498" s="625"/>
      <c r="T2498" s="20"/>
      <c r="U2498" s="20"/>
      <c r="V2498" s="430"/>
      <c r="W2498" s="14"/>
      <c r="X2498" s="14"/>
      <c r="Y2498" s="14"/>
      <c r="Z2498" s="14"/>
      <c r="AA2498" s="15" t="str">
        <f t="shared" si="830"/>
        <v/>
      </c>
    </row>
    <row r="2499" spans="2:27" ht="18" hidden="1" x14ac:dyDescent="0.25">
      <c r="B2499" s="22"/>
      <c r="C2499" s="17"/>
      <c r="D2499" s="18"/>
      <c r="E2499" s="17"/>
      <c r="F2499" s="18"/>
      <c r="G2499" s="18"/>
      <c r="H2499" s="18"/>
      <c r="I2499" s="18"/>
      <c r="J2499" s="18"/>
      <c r="K2499" s="18"/>
      <c r="L2499" s="17"/>
      <c r="M2499" s="17"/>
      <c r="N2499" s="17"/>
      <c r="O2499" s="19"/>
      <c r="P2499" s="629">
        <f>+H2491</f>
        <v>13.06</v>
      </c>
      <c r="Q2499" s="17"/>
      <c r="R2499" s="412" t="s">
        <v>361</v>
      </c>
      <c r="S2499" s="625"/>
      <c r="T2499" s="20"/>
      <c r="U2499" s="20"/>
      <c r="V2499" s="430"/>
      <c r="W2499" s="14" t="str">
        <f t="shared" ref="W2499:W2500" si="831">IF(COUNT(T2499:V2499)=1,"m",IF(COUNT(T2499:V2499)=2,"m2",IF(COUNT(T2499:V2499)=3,"m3","")))</f>
        <v/>
      </c>
      <c r="X2499" s="14" t="str">
        <f t="shared" ref="X2499:X2505" si="832">IF(S2499="","",1)</f>
        <v/>
      </c>
      <c r="Y2499" s="14" t="str">
        <f t="shared" ref="Y2499:Y2505" si="833">IFERROR(IF(COUNT(T2499:V2499)=1,PRODUCT(T2499:V2499)*X2499,""),"")</f>
        <v/>
      </c>
      <c r="Z2499" s="14" t="str">
        <f t="shared" ref="Z2499:Z2505" si="834">IFERROR(IF(COUNT(T2499:V2499)=2,PRODUCT(T2499:V2499)*X2499,""),"")</f>
        <v/>
      </c>
      <c r="AA2499" s="15" t="str">
        <f t="shared" si="830"/>
        <v/>
      </c>
    </row>
    <row r="2500" spans="2:27" ht="18" hidden="1" x14ac:dyDescent="0.25">
      <c r="B2500" s="16"/>
      <c r="C2500" s="17"/>
      <c r="D2500" s="17"/>
      <c r="E2500" s="17"/>
      <c r="F2500" s="18"/>
      <c r="G2500" s="18"/>
      <c r="H2500" s="18"/>
      <c r="I2500" s="18"/>
      <c r="J2500" s="18"/>
      <c r="K2500" s="18"/>
      <c r="L2500" s="17"/>
      <c r="M2500" s="17"/>
      <c r="N2500" s="17"/>
      <c r="O2500" s="19"/>
      <c r="P2500" s="629">
        <f>+H2491</f>
        <v>13.06</v>
      </c>
      <c r="Q2500" s="17"/>
      <c r="R2500" s="412"/>
      <c r="S2500" s="641"/>
      <c r="T2500" s="20"/>
      <c r="U2500" s="20"/>
      <c r="V2500" s="20"/>
      <c r="W2500" s="14" t="str">
        <f t="shared" si="831"/>
        <v/>
      </c>
      <c r="X2500" s="14" t="str">
        <f t="shared" si="832"/>
        <v/>
      </c>
      <c r="Y2500" s="14" t="str">
        <f t="shared" si="833"/>
        <v/>
      </c>
      <c r="Z2500" s="14" t="str">
        <f t="shared" si="834"/>
        <v/>
      </c>
      <c r="AA2500" s="15" t="str">
        <f t="shared" si="830"/>
        <v/>
      </c>
    </row>
    <row r="2501" spans="2:27" ht="18" hidden="1" x14ac:dyDescent="0.25">
      <c r="B2501" s="16"/>
      <c r="C2501" s="17"/>
      <c r="D2501" s="17"/>
      <c r="E2501" s="17"/>
      <c r="F2501" s="17"/>
      <c r="G2501" s="17"/>
      <c r="H2501" s="17"/>
      <c r="I2501" s="17"/>
      <c r="J2501" s="17"/>
      <c r="K2501" s="17"/>
      <c r="L2501" s="17"/>
      <c r="M2501" s="17"/>
      <c r="N2501" s="17"/>
      <c r="O2501" s="19"/>
      <c r="P2501" s="629">
        <f>+H2491</f>
        <v>13.06</v>
      </c>
      <c r="Q2501" s="17"/>
      <c r="R2501" s="412"/>
      <c r="S2501" s="625"/>
      <c r="T2501" s="20"/>
      <c r="U2501" s="20"/>
      <c r="V2501" s="430"/>
      <c r="W2501" s="14"/>
      <c r="X2501" s="14" t="str">
        <f t="shared" si="832"/>
        <v/>
      </c>
      <c r="Y2501" s="14" t="str">
        <f t="shared" si="833"/>
        <v/>
      </c>
      <c r="Z2501" s="14" t="str">
        <f t="shared" si="834"/>
        <v/>
      </c>
      <c r="AA2501" s="15" t="str">
        <f t="shared" si="830"/>
        <v/>
      </c>
    </row>
    <row r="2502" spans="2:27" ht="18" hidden="1" x14ac:dyDescent="0.25">
      <c r="B2502" s="16"/>
      <c r="C2502" s="18"/>
      <c r="D2502" s="17"/>
      <c r="E2502" s="17"/>
      <c r="F2502" s="17"/>
      <c r="G2502" s="17"/>
      <c r="H2502" s="17"/>
      <c r="I2502" s="17"/>
      <c r="J2502" s="17"/>
      <c r="K2502" s="17"/>
      <c r="L2502" s="17"/>
      <c r="M2502" s="17"/>
      <c r="N2502" s="17"/>
      <c r="O2502" s="19"/>
      <c r="P2502" s="629">
        <f>+H2491</f>
        <v>13.06</v>
      </c>
      <c r="Q2502" s="17"/>
      <c r="R2502" s="412"/>
      <c r="S2502" s="625"/>
      <c r="T2502" s="20"/>
      <c r="U2502" s="20"/>
      <c r="V2502" s="430"/>
      <c r="W2502" s="14"/>
      <c r="X2502" s="14" t="str">
        <f t="shared" si="832"/>
        <v/>
      </c>
      <c r="Y2502" s="14" t="str">
        <f t="shared" si="833"/>
        <v/>
      </c>
      <c r="Z2502" s="14" t="str">
        <f t="shared" si="834"/>
        <v/>
      </c>
      <c r="AA2502" s="15" t="str">
        <f t="shared" si="830"/>
        <v/>
      </c>
    </row>
    <row r="2503" spans="2:27" ht="18" hidden="1" x14ac:dyDescent="0.25">
      <c r="B2503" s="16"/>
      <c r="C2503" s="17"/>
      <c r="D2503" s="17"/>
      <c r="E2503" s="17"/>
      <c r="F2503" s="17"/>
      <c r="G2503" s="17"/>
      <c r="H2503" s="17"/>
      <c r="I2503" s="17"/>
      <c r="J2503" s="17"/>
      <c r="K2503" s="17"/>
      <c r="L2503" s="17"/>
      <c r="M2503" s="17"/>
      <c r="N2503" s="17"/>
      <c r="O2503" s="19"/>
      <c r="P2503" s="629">
        <f>+H2491</f>
        <v>13.06</v>
      </c>
      <c r="Q2503" s="17"/>
      <c r="R2503" s="412"/>
      <c r="S2503" s="625"/>
      <c r="T2503" s="20"/>
      <c r="U2503" s="20"/>
      <c r="V2503" s="430"/>
      <c r="W2503" s="14"/>
      <c r="X2503" s="14" t="str">
        <f t="shared" si="832"/>
        <v/>
      </c>
      <c r="Y2503" s="14" t="str">
        <f t="shared" si="833"/>
        <v/>
      </c>
      <c r="Z2503" s="14" t="str">
        <f t="shared" si="834"/>
        <v/>
      </c>
      <c r="AA2503" s="15" t="str">
        <f t="shared" si="830"/>
        <v/>
      </c>
    </row>
    <row r="2504" spans="2:27" ht="18" hidden="1" x14ac:dyDescent="0.25">
      <c r="B2504" s="16"/>
      <c r="C2504" s="17"/>
      <c r="D2504" s="17"/>
      <c r="E2504" s="18"/>
      <c r="F2504" s="17"/>
      <c r="G2504" s="17"/>
      <c r="H2504" s="17"/>
      <c r="I2504" s="17"/>
      <c r="J2504" s="17"/>
      <c r="K2504" s="17"/>
      <c r="L2504" s="17"/>
      <c r="M2504" s="17"/>
      <c r="N2504" s="17"/>
      <c r="O2504" s="19"/>
      <c r="P2504" s="629">
        <f>+H2491</f>
        <v>13.06</v>
      </c>
      <c r="Q2504" s="17"/>
      <c r="R2504" s="412"/>
      <c r="S2504" s="625"/>
      <c r="T2504" s="20"/>
      <c r="U2504" s="20"/>
      <c r="V2504" s="430"/>
      <c r="W2504" s="14"/>
      <c r="X2504" s="14" t="str">
        <f t="shared" si="832"/>
        <v/>
      </c>
      <c r="Y2504" s="14" t="str">
        <f t="shared" si="833"/>
        <v/>
      </c>
      <c r="Z2504" s="14" t="str">
        <f t="shared" si="834"/>
        <v/>
      </c>
      <c r="AA2504" s="15" t="str">
        <f t="shared" si="830"/>
        <v/>
      </c>
    </row>
    <row r="2505" spans="2:27" ht="18" hidden="1" x14ac:dyDescent="0.25">
      <c r="B2505" s="16"/>
      <c r="C2505" s="18"/>
      <c r="D2505" s="18"/>
      <c r="E2505" s="18"/>
      <c r="F2505" s="18"/>
      <c r="G2505" s="18"/>
      <c r="H2505" s="18"/>
      <c r="I2505" s="18"/>
      <c r="J2505" s="18"/>
      <c r="K2505" s="18"/>
      <c r="L2505" s="18"/>
      <c r="M2505" s="18"/>
      <c r="N2505" s="18"/>
      <c r="O2505" s="19"/>
      <c r="P2505" s="629">
        <f>+H2491</f>
        <v>13.06</v>
      </c>
      <c r="Q2505" s="17"/>
      <c r="R2505" s="412"/>
      <c r="S2505" s="625"/>
      <c r="T2505" s="20"/>
      <c r="U2505" s="20"/>
      <c r="V2505" s="430"/>
      <c r="W2505" s="14" t="str">
        <f t="shared" ref="W2505" si="835">IF(COUNT(T2505:V2505)=1,"m",IF(COUNT(T2505:V2505)=2,"m2",IF(COUNT(T2505:V2505)=3,"m3","")))</f>
        <v/>
      </c>
      <c r="X2505" s="14" t="str">
        <f t="shared" si="832"/>
        <v/>
      </c>
      <c r="Y2505" s="14" t="str">
        <f t="shared" si="833"/>
        <v/>
      </c>
      <c r="Z2505" s="14" t="str">
        <f t="shared" si="834"/>
        <v/>
      </c>
      <c r="AA2505" s="15" t="str">
        <f t="shared" si="830"/>
        <v/>
      </c>
    </row>
    <row r="2506" spans="2:27" ht="18" hidden="1" x14ac:dyDescent="0.25">
      <c r="B2506" s="16"/>
      <c r="C2506" s="17"/>
      <c r="D2506" s="24"/>
      <c r="E2506" s="17"/>
      <c r="F2506" s="17"/>
      <c r="G2506" s="17"/>
      <c r="H2506" s="17"/>
      <c r="I2506" s="17"/>
      <c r="J2506" s="18"/>
      <c r="K2506" s="17"/>
      <c r="L2506" s="17"/>
      <c r="M2506" s="17"/>
      <c r="N2506" s="17"/>
      <c r="O2506" s="19"/>
      <c r="P2506" s="629">
        <f>+H2491</f>
        <v>13.06</v>
      </c>
      <c r="Q2506" s="17"/>
      <c r="R2506" s="412"/>
      <c r="S2506" s="625"/>
      <c r="T2506" s="20"/>
      <c r="U2506" s="20"/>
      <c r="V2506" s="430"/>
      <c r="W2506" s="14"/>
      <c r="X2506" s="14"/>
      <c r="Y2506" s="14"/>
      <c r="Z2506" s="14"/>
      <c r="AA2506" s="15" t="str">
        <f t="shared" si="830"/>
        <v/>
      </c>
    </row>
    <row r="2507" spans="2:27" ht="18" hidden="1" x14ac:dyDescent="0.25">
      <c r="B2507" s="16"/>
      <c r="C2507" s="18"/>
      <c r="D2507" s="17"/>
      <c r="E2507" s="17"/>
      <c r="F2507" s="17"/>
      <c r="G2507" s="17"/>
      <c r="H2507" s="18"/>
      <c r="I2507" s="18"/>
      <c r="J2507" s="17"/>
      <c r="K2507" s="18"/>
      <c r="L2507" s="17"/>
      <c r="M2507" s="17"/>
      <c r="N2507" s="17"/>
      <c r="O2507" s="19"/>
      <c r="P2507" s="629">
        <f>+H2491</f>
        <v>13.06</v>
      </c>
      <c r="Q2507" s="17"/>
      <c r="R2507" s="412" t="s">
        <v>362</v>
      </c>
      <c r="S2507" s="625"/>
      <c r="T2507" s="20"/>
      <c r="U2507" s="20"/>
      <c r="V2507" s="430"/>
      <c r="W2507" s="14" t="str">
        <f t="shared" ref="W2507:W2516" si="836">IF(COUNT(T2507:V2507)=1,"m",IF(COUNT(T2507:V2507)=2,"m2",IF(COUNT(T2507:V2507)=3,"m3","")))</f>
        <v/>
      </c>
      <c r="X2507" s="14" t="str">
        <f t="shared" ref="X2507:X2516" si="837">IF(S2507="","",1)</f>
        <v/>
      </c>
      <c r="Y2507" s="14" t="str">
        <f t="shared" ref="Y2507:Y2516" si="838">IFERROR(IF(COUNT(T2507:V2507)=1,PRODUCT(T2507:V2507)*X2507,""),"")</f>
        <v/>
      </c>
      <c r="Z2507" s="14" t="str">
        <f t="shared" ref="Z2507:Z2516" si="839">IFERROR(IF(COUNT(T2507:V2507)=2,PRODUCT(T2507:V2507)*X2507,""),"")</f>
        <v/>
      </c>
      <c r="AA2507" s="15" t="str">
        <f t="shared" si="830"/>
        <v/>
      </c>
    </row>
    <row r="2508" spans="2:27" ht="18" hidden="1" x14ac:dyDescent="0.25">
      <c r="B2508" s="16"/>
      <c r="C2508" s="17"/>
      <c r="D2508" s="17"/>
      <c r="E2508" s="17"/>
      <c r="F2508" s="17"/>
      <c r="G2508" s="17"/>
      <c r="H2508" s="17"/>
      <c r="I2508" s="17"/>
      <c r="J2508" s="17"/>
      <c r="K2508" s="17"/>
      <c r="L2508" s="17"/>
      <c r="M2508" s="17"/>
      <c r="N2508" s="17"/>
      <c r="O2508" s="19"/>
      <c r="P2508" s="629">
        <f>+H2491</f>
        <v>13.06</v>
      </c>
      <c r="Q2508" s="17"/>
      <c r="R2508" s="412"/>
      <c r="S2508" s="626"/>
      <c r="T2508" s="20"/>
      <c r="U2508" s="20"/>
      <c r="V2508" s="430"/>
      <c r="W2508" s="14" t="str">
        <f t="shared" si="836"/>
        <v/>
      </c>
      <c r="X2508" s="14" t="str">
        <f t="shared" si="837"/>
        <v/>
      </c>
      <c r="Y2508" s="14" t="str">
        <f t="shared" si="838"/>
        <v/>
      </c>
      <c r="Z2508" s="14" t="str">
        <f t="shared" si="839"/>
        <v/>
      </c>
      <c r="AA2508" s="15" t="str">
        <f t="shared" si="830"/>
        <v/>
      </c>
    </row>
    <row r="2509" spans="2:27" ht="18" hidden="1" x14ac:dyDescent="0.25">
      <c r="B2509" s="16"/>
      <c r="C2509" s="17"/>
      <c r="D2509" s="17"/>
      <c r="E2509" s="17"/>
      <c r="F2509" s="17"/>
      <c r="G2509" s="17"/>
      <c r="H2509" s="17"/>
      <c r="I2509" s="17"/>
      <c r="J2509" s="17"/>
      <c r="K2509" s="17"/>
      <c r="L2509" s="17"/>
      <c r="M2509" s="17"/>
      <c r="N2509" s="17"/>
      <c r="O2509" s="19"/>
      <c r="P2509" s="629">
        <f>+H2491</f>
        <v>13.06</v>
      </c>
      <c r="Q2509" s="17"/>
      <c r="R2509" s="412"/>
      <c r="S2509" s="626"/>
      <c r="T2509" s="20"/>
      <c r="U2509" s="20"/>
      <c r="V2509" s="430"/>
      <c r="W2509" s="14" t="str">
        <f t="shared" si="836"/>
        <v/>
      </c>
      <c r="X2509" s="14" t="str">
        <f t="shared" si="837"/>
        <v/>
      </c>
      <c r="Y2509" s="14" t="str">
        <f t="shared" si="838"/>
        <v/>
      </c>
      <c r="Z2509" s="14" t="str">
        <f t="shared" si="839"/>
        <v/>
      </c>
      <c r="AA2509" s="15" t="str">
        <f t="shared" si="830"/>
        <v/>
      </c>
    </row>
    <row r="2510" spans="2:27" ht="18" hidden="1" x14ac:dyDescent="0.25">
      <c r="B2510" s="16"/>
      <c r="D2510" s="17"/>
      <c r="E2510" s="17"/>
      <c r="F2510" s="17"/>
      <c r="G2510" s="17"/>
      <c r="H2510" s="17"/>
      <c r="I2510" s="17"/>
      <c r="J2510" s="17"/>
      <c r="K2510" s="17"/>
      <c r="L2510" s="17"/>
      <c r="M2510" s="17"/>
      <c r="N2510" s="17"/>
      <c r="O2510" s="19"/>
      <c r="P2510" s="629">
        <f>+H2491</f>
        <v>13.06</v>
      </c>
      <c r="Q2510" s="17"/>
      <c r="R2510" s="412"/>
      <c r="S2510" s="626"/>
      <c r="T2510" s="20"/>
      <c r="U2510" s="20"/>
      <c r="V2510" s="20"/>
      <c r="W2510" s="14" t="str">
        <f t="shared" si="836"/>
        <v/>
      </c>
      <c r="X2510" s="14" t="str">
        <f t="shared" si="837"/>
        <v/>
      </c>
      <c r="Y2510" s="14" t="str">
        <f t="shared" si="838"/>
        <v/>
      </c>
      <c r="Z2510" s="14" t="str">
        <f t="shared" si="839"/>
        <v/>
      </c>
      <c r="AA2510" s="15" t="str">
        <f t="shared" si="830"/>
        <v/>
      </c>
    </row>
    <row r="2511" spans="2:27" ht="18" hidden="1" x14ac:dyDescent="0.25">
      <c r="B2511" s="16"/>
      <c r="C2511" s="17"/>
      <c r="D2511" s="17"/>
      <c r="E2511" s="17"/>
      <c r="F2511" s="17"/>
      <c r="G2511" s="17"/>
      <c r="H2511" s="17"/>
      <c r="I2511" s="17"/>
      <c r="J2511" s="17"/>
      <c r="K2511" s="17"/>
      <c r="L2511" s="17"/>
      <c r="M2511" s="17"/>
      <c r="N2511" s="17"/>
      <c r="O2511" s="19"/>
      <c r="P2511" s="629">
        <f>+H2491</f>
        <v>13.06</v>
      </c>
      <c r="Q2511" s="17"/>
      <c r="R2511" s="412"/>
      <c r="S2511" s="626"/>
      <c r="T2511" s="20"/>
      <c r="U2511" s="20"/>
      <c r="V2511" s="430"/>
      <c r="W2511" s="14" t="str">
        <f t="shared" si="836"/>
        <v/>
      </c>
      <c r="X2511" s="14" t="str">
        <f t="shared" si="837"/>
        <v/>
      </c>
      <c r="Y2511" s="14" t="str">
        <f t="shared" si="838"/>
        <v/>
      </c>
      <c r="Z2511" s="14" t="str">
        <f t="shared" si="839"/>
        <v/>
      </c>
      <c r="AA2511" s="15" t="str">
        <f t="shared" si="830"/>
        <v/>
      </c>
    </row>
    <row r="2512" spans="2:27" ht="18" hidden="1" x14ac:dyDescent="0.25">
      <c r="B2512" s="16"/>
      <c r="C2512" s="17"/>
      <c r="D2512" s="17"/>
      <c r="E2512" s="17"/>
      <c r="F2512" s="17"/>
      <c r="G2512" s="17"/>
      <c r="H2512" s="17"/>
      <c r="I2512" s="17"/>
      <c r="J2512" s="17"/>
      <c r="K2512" s="17"/>
      <c r="L2512" s="17"/>
      <c r="M2512" s="17"/>
      <c r="N2512" s="17"/>
      <c r="O2512" s="19"/>
      <c r="P2512" s="629">
        <f>+H2491</f>
        <v>13.06</v>
      </c>
      <c r="Q2512" s="17"/>
      <c r="R2512" s="412"/>
      <c r="S2512" s="626"/>
      <c r="T2512" s="20"/>
      <c r="U2512" s="20"/>
      <c r="V2512" s="430"/>
      <c r="W2512" s="14" t="str">
        <f t="shared" si="836"/>
        <v/>
      </c>
      <c r="X2512" s="14" t="str">
        <f t="shared" si="837"/>
        <v/>
      </c>
      <c r="Y2512" s="14" t="str">
        <f t="shared" si="838"/>
        <v/>
      </c>
      <c r="Z2512" s="14" t="str">
        <f t="shared" si="839"/>
        <v/>
      </c>
      <c r="AA2512" s="15" t="str">
        <f t="shared" si="830"/>
        <v/>
      </c>
    </row>
    <row r="2513" spans="2:27" ht="18" hidden="1" x14ac:dyDescent="0.25">
      <c r="B2513" s="16"/>
      <c r="C2513" s="17"/>
      <c r="D2513" s="17"/>
      <c r="E2513" s="17"/>
      <c r="F2513" s="17"/>
      <c r="G2513" s="17"/>
      <c r="H2513" s="17"/>
      <c r="I2513" s="17"/>
      <c r="J2513" s="17"/>
      <c r="K2513" s="17"/>
      <c r="L2513" s="17"/>
      <c r="M2513" s="17"/>
      <c r="N2513" s="17"/>
      <c r="O2513" s="19"/>
      <c r="P2513" s="629">
        <f>+H2491</f>
        <v>13.06</v>
      </c>
      <c r="Q2513" s="17"/>
      <c r="R2513" s="21"/>
      <c r="S2513" s="626"/>
      <c r="T2513" s="20"/>
      <c r="U2513" s="20"/>
      <c r="V2513" s="430"/>
      <c r="W2513" s="14" t="str">
        <f t="shared" si="836"/>
        <v/>
      </c>
      <c r="X2513" s="14" t="str">
        <f t="shared" si="837"/>
        <v/>
      </c>
      <c r="Y2513" s="14" t="str">
        <f t="shared" si="838"/>
        <v/>
      </c>
      <c r="Z2513" s="14" t="str">
        <f t="shared" si="839"/>
        <v/>
      </c>
      <c r="AA2513" s="15" t="str">
        <f t="shared" si="830"/>
        <v/>
      </c>
    </row>
    <row r="2514" spans="2:27" ht="18" hidden="1" x14ac:dyDescent="0.25">
      <c r="B2514" s="16"/>
      <c r="C2514" s="17"/>
      <c r="D2514" s="17"/>
      <c r="E2514" s="17"/>
      <c r="F2514" s="17"/>
      <c r="G2514" s="17"/>
      <c r="H2514" s="17"/>
      <c r="I2514" s="17"/>
      <c r="J2514" s="17"/>
      <c r="K2514" s="17"/>
      <c r="L2514" s="17"/>
      <c r="M2514" s="17"/>
      <c r="N2514" s="17"/>
      <c r="O2514" s="19"/>
      <c r="P2514" s="629">
        <f>+H2491</f>
        <v>13.06</v>
      </c>
      <c r="Q2514" s="17"/>
      <c r="R2514" s="26"/>
      <c r="S2514" s="626"/>
      <c r="T2514" s="20"/>
      <c r="U2514" s="20"/>
      <c r="V2514" s="430"/>
      <c r="W2514" s="14" t="str">
        <f t="shared" si="836"/>
        <v/>
      </c>
      <c r="X2514" s="14" t="str">
        <f t="shared" si="837"/>
        <v/>
      </c>
      <c r="Y2514" s="14" t="str">
        <f t="shared" si="838"/>
        <v/>
      </c>
      <c r="Z2514" s="14" t="str">
        <f t="shared" si="839"/>
        <v/>
      </c>
      <c r="AA2514" s="15" t="str">
        <f t="shared" si="830"/>
        <v/>
      </c>
    </row>
    <row r="2515" spans="2:27" ht="18" hidden="1" x14ac:dyDescent="0.25">
      <c r="B2515" s="16"/>
      <c r="C2515" s="17"/>
      <c r="D2515" s="17"/>
      <c r="E2515" s="17"/>
      <c r="F2515" s="17"/>
      <c r="G2515" s="17"/>
      <c r="H2515" s="17"/>
      <c r="I2515" s="17"/>
      <c r="J2515" s="17"/>
      <c r="K2515" s="17"/>
      <c r="L2515" s="17"/>
      <c r="M2515" s="17"/>
      <c r="N2515" s="17"/>
      <c r="O2515" s="19"/>
      <c r="P2515" s="629">
        <f>+H2491</f>
        <v>13.06</v>
      </c>
      <c r="Q2515" s="17"/>
      <c r="R2515" s="26"/>
      <c r="S2515" s="626"/>
      <c r="T2515" s="20"/>
      <c r="U2515" s="20"/>
      <c r="V2515" s="430"/>
      <c r="W2515" s="14" t="str">
        <f t="shared" si="836"/>
        <v/>
      </c>
      <c r="X2515" s="14" t="str">
        <f t="shared" si="837"/>
        <v/>
      </c>
      <c r="Y2515" s="14" t="str">
        <f t="shared" si="838"/>
        <v/>
      </c>
      <c r="Z2515" s="14" t="str">
        <f t="shared" si="839"/>
        <v/>
      </c>
      <c r="AA2515" s="15" t="str">
        <f t="shared" si="830"/>
        <v/>
      </c>
    </row>
    <row r="2516" spans="2:27" ht="18.75" hidden="1" thickBot="1" x14ac:dyDescent="0.3">
      <c r="B2516" s="27"/>
      <c r="C2516" s="28"/>
      <c r="D2516" s="29"/>
      <c r="E2516" s="28"/>
      <c r="F2516" s="29"/>
      <c r="G2516" s="29"/>
      <c r="H2516" s="29"/>
      <c r="I2516" s="29"/>
      <c r="J2516" s="29"/>
      <c r="K2516" s="29"/>
      <c r="L2516" s="29"/>
      <c r="M2516" s="29"/>
      <c r="N2516" s="29"/>
      <c r="O2516" s="30"/>
      <c r="P2516" s="629">
        <f>+H2491</f>
        <v>13.06</v>
      </c>
      <c r="Q2516" s="17"/>
      <c r="R2516" s="630"/>
      <c r="S2516" s="636"/>
      <c r="T2516" s="33"/>
      <c r="U2516" s="33"/>
      <c r="V2516" s="631"/>
      <c r="W2516" s="34" t="str">
        <f t="shared" si="836"/>
        <v/>
      </c>
      <c r="X2516" s="34" t="str">
        <f t="shared" si="837"/>
        <v/>
      </c>
      <c r="Y2516" s="14" t="str">
        <f t="shared" si="838"/>
        <v/>
      </c>
      <c r="Z2516" s="14" t="str">
        <f t="shared" si="839"/>
        <v/>
      </c>
      <c r="AA2516" s="15" t="str">
        <f t="shared" si="830"/>
        <v/>
      </c>
    </row>
    <row r="2517" spans="2:27" ht="18.75" hidden="1" thickBot="1" x14ac:dyDescent="0.3">
      <c r="B2517" s="786"/>
      <c r="C2517" s="787"/>
      <c r="D2517" s="787"/>
      <c r="E2517" s="787"/>
      <c r="F2517" s="787"/>
      <c r="G2517" s="787"/>
      <c r="H2517" s="787"/>
      <c r="I2517" s="787"/>
      <c r="J2517" s="787"/>
      <c r="K2517" s="787"/>
      <c r="L2517" s="787"/>
      <c r="M2517" s="787"/>
      <c r="N2517" s="787"/>
      <c r="O2517" s="787"/>
      <c r="P2517" s="428"/>
      <c r="Q2517" s="629">
        <f>+H2491</f>
        <v>13.06</v>
      </c>
      <c r="R2517" s="1024" t="s">
        <v>58</v>
      </c>
      <c r="S2517" s="1025"/>
      <c r="T2517" s="1027"/>
      <c r="U2517" s="1024" t="s">
        <v>53</v>
      </c>
      <c r="V2517" s="1027"/>
      <c r="W2517" s="1027"/>
      <c r="X2517" s="1026"/>
      <c r="Y2517" s="36"/>
      <c r="Z2517" s="37"/>
      <c r="AA2517" s="38">
        <f>IF(SUM(Y2494:AA2516)=0,SUM(X2494:X2516),SUM(Y2494:AA2516))</f>
        <v>0</v>
      </c>
    </row>
    <row r="2518" spans="2:27" ht="17.25" hidden="1" thickBot="1" x14ac:dyDescent="0.3">
      <c r="B2518" s="792" t="s">
        <v>59</v>
      </c>
      <c r="C2518" s="793"/>
      <c r="D2518" s="793"/>
      <c r="E2518" s="793"/>
      <c r="F2518" s="793"/>
      <c r="G2518" s="793"/>
      <c r="H2518" s="793"/>
      <c r="I2518" s="794"/>
      <c r="J2518" s="792" t="s">
        <v>60</v>
      </c>
      <c r="K2518" s="793"/>
      <c r="L2518" s="793"/>
      <c r="M2518" s="793"/>
      <c r="N2518" s="793"/>
      <c r="O2518" s="793"/>
      <c r="P2518" s="793"/>
      <c r="Q2518" s="793"/>
      <c r="R2518" s="1028"/>
      <c r="S2518" s="634"/>
      <c r="T2518" s="39"/>
      <c r="U2518" s="40"/>
      <c r="V2518" s="40"/>
      <c r="W2518" s="40"/>
      <c r="X2518" s="40"/>
      <c r="Y2518" s="40"/>
      <c r="Z2518" s="40"/>
      <c r="AA2518" s="41"/>
    </row>
    <row r="2519" spans="2:27" ht="21" hidden="1" thickBot="1" x14ac:dyDescent="0.3">
      <c r="B2519" s="795"/>
      <c r="C2519" s="787"/>
      <c r="D2519" s="787"/>
      <c r="E2519" s="787"/>
      <c r="F2519" s="787"/>
      <c r="G2519" s="787"/>
      <c r="H2519" s="787"/>
      <c r="I2519" s="796"/>
      <c r="J2519" s="795"/>
      <c r="K2519" s="787"/>
      <c r="L2519" s="787"/>
      <c r="M2519" s="787"/>
      <c r="N2519" s="787"/>
      <c r="O2519" s="787"/>
      <c r="P2519" s="787"/>
      <c r="Q2519" s="787"/>
      <c r="R2519" s="796"/>
      <c r="S2519" s="635"/>
      <c r="T2519" s="797" t="s">
        <v>61</v>
      </c>
      <c r="U2519" s="798"/>
      <c r="V2519" s="798"/>
      <c r="W2519" s="798"/>
      <c r="X2519" s="798"/>
      <c r="Y2519" s="798"/>
      <c r="Z2519" s="799"/>
      <c r="AA2519" s="42">
        <f>AA2517</f>
        <v>0</v>
      </c>
    </row>
    <row r="2520" spans="2:27" hidden="1" x14ac:dyDescent="0.25"/>
    <row r="2521" spans="2:27" ht="15.75" hidden="1" thickBot="1" x14ac:dyDescent="0.3"/>
    <row r="2522" spans="2:27" hidden="1" x14ac:dyDescent="0.25">
      <c r="B2522" s="800"/>
      <c r="C2522" s="793"/>
      <c r="D2522" s="793"/>
      <c r="E2522" s="793"/>
      <c r="F2522" s="793"/>
      <c r="G2522" s="803" t="s">
        <v>42</v>
      </c>
      <c r="H2522" s="793"/>
      <c r="I2522" s="793"/>
      <c r="J2522" s="793"/>
      <c r="K2522" s="793"/>
      <c r="L2522" s="793"/>
      <c r="M2522" s="793"/>
      <c r="N2522" s="793"/>
      <c r="O2522" s="793"/>
      <c r="P2522" s="793"/>
      <c r="Q2522" s="793"/>
      <c r="R2522" s="793"/>
      <c r="S2522" s="793"/>
      <c r="T2522" s="793"/>
      <c r="U2522" s="804" t="s">
        <v>1</v>
      </c>
      <c r="V2522" s="805"/>
      <c r="W2522" s="805"/>
      <c r="X2522" s="806"/>
      <c r="Y2522" s="807" t="s">
        <v>43</v>
      </c>
      <c r="Z2522" s="805"/>
      <c r="AA2522" s="808"/>
    </row>
    <row r="2523" spans="2:27" hidden="1" x14ac:dyDescent="0.25">
      <c r="B2523" s="801"/>
      <c r="C2523" s="802"/>
      <c r="D2523" s="802"/>
      <c r="E2523" s="802"/>
      <c r="F2523" s="802"/>
      <c r="G2523" s="801"/>
      <c r="H2523" s="802"/>
      <c r="I2523" s="802"/>
      <c r="J2523" s="802"/>
      <c r="K2523" s="802"/>
      <c r="L2523" s="802"/>
      <c r="M2523" s="802"/>
      <c r="N2523" s="802"/>
      <c r="O2523" s="802"/>
      <c r="P2523" s="802"/>
      <c r="Q2523" s="802"/>
      <c r="R2523" s="802"/>
      <c r="S2523" s="802"/>
      <c r="T2523" s="802"/>
      <c r="U2523" s="809" t="s">
        <v>3</v>
      </c>
      <c r="V2523" s="810"/>
      <c r="W2523" s="810"/>
      <c r="X2523" s="811"/>
      <c r="Y2523" s="812">
        <v>1</v>
      </c>
      <c r="Z2523" s="810"/>
      <c r="AA2523" s="813"/>
    </row>
    <row r="2524" spans="2:27" ht="15.75" hidden="1" thickBot="1" x14ac:dyDescent="0.3">
      <c r="B2524" s="795"/>
      <c r="C2524" s="787"/>
      <c r="D2524" s="787"/>
      <c r="E2524" s="787"/>
      <c r="F2524" s="787"/>
      <c r="G2524" s="795"/>
      <c r="H2524" s="787"/>
      <c r="I2524" s="787"/>
      <c r="J2524" s="787"/>
      <c r="K2524" s="787"/>
      <c r="L2524" s="787"/>
      <c r="M2524" s="787"/>
      <c r="N2524" s="787"/>
      <c r="O2524" s="787"/>
      <c r="P2524" s="787"/>
      <c r="Q2524" s="787"/>
      <c r="R2524" s="787"/>
      <c r="S2524" s="787"/>
      <c r="T2524" s="787"/>
      <c r="U2524" s="814" t="s">
        <v>4</v>
      </c>
      <c r="V2524" s="815"/>
      <c r="W2524" s="815"/>
      <c r="X2524" s="816"/>
      <c r="Y2524" s="817">
        <v>44236</v>
      </c>
      <c r="Z2524" s="818"/>
      <c r="AA2524" s="819"/>
    </row>
    <row r="2525" spans="2:27" hidden="1" x14ac:dyDescent="0.25">
      <c r="B2525" s="820" t="s">
        <v>44</v>
      </c>
      <c r="C2525" s="793"/>
      <c r="D2525" s="793"/>
      <c r="E2525" s="793"/>
      <c r="F2525" s="794"/>
      <c r="G2525"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525" s="822"/>
      <c r="I2525" s="822"/>
      <c r="J2525" s="822"/>
      <c r="K2525" s="822"/>
      <c r="L2525" s="822"/>
      <c r="M2525" s="822"/>
      <c r="N2525" s="822"/>
      <c r="O2525" s="822"/>
      <c r="P2525" s="822"/>
      <c r="Q2525" s="822"/>
      <c r="R2525" s="822"/>
      <c r="S2525" s="822"/>
      <c r="T2525" s="822"/>
      <c r="U2525" s="822"/>
      <c r="V2525" s="822"/>
      <c r="W2525" s="822"/>
      <c r="X2525" s="822"/>
      <c r="Y2525" s="822"/>
      <c r="Z2525" s="822"/>
      <c r="AA2525" s="823"/>
    </row>
    <row r="2526" spans="2:27" ht="30" hidden="1" customHeight="1" thickBot="1" x14ac:dyDescent="0.3">
      <c r="B2526" s="795"/>
      <c r="C2526" s="787"/>
      <c r="D2526" s="787"/>
      <c r="E2526" s="787"/>
      <c r="F2526" s="796"/>
      <c r="G2526" s="824"/>
      <c r="H2526" s="825"/>
      <c r="I2526" s="825"/>
      <c r="J2526" s="825"/>
      <c r="K2526" s="825"/>
      <c r="L2526" s="825"/>
      <c r="M2526" s="825"/>
      <c r="N2526" s="825"/>
      <c r="O2526" s="825"/>
      <c r="P2526" s="825"/>
      <c r="Q2526" s="825"/>
      <c r="R2526" s="825"/>
      <c r="S2526" s="825"/>
      <c r="T2526" s="825"/>
      <c r="U2526" s="825"/>
      <c r="V2526" s="825"/>
      <c r="W2526" s="825"/>
      <c r="X2526" s="825"/>
      <c r="Y2526" s="825"/>
      <c r="Z2526" s="825"/>
      <c r="AA2526" s="826"/>
    </row>
    <row r="2527" spans="2:27" ht="18.75" hidden="1" thickBot="1" x14ac:dyDescent="0.3">
      <c r="B2527" s="827" t="s">
        <v>46</v>
      </c>
      <c r="C2527" s="798"/>
      <c r="D2527" s="798"/>
      <c r="E2527" s="798"/>
      <c r="F2527" s="798"/>
      <c r="G2527" s="798"/>
      <c r="H2527" s="822" t="s">
        <v>47</v>
      </c>
      <c r="I2527" s="793"/>
      <c r="J2527" s="828"/>
      <c r="K2527" s="798"/>
      <c r="L2527" s="798"/>
      <c r="M2527" s="798"/>
      <c r="N2527" s="798"/>
      <c r="O2527" s="798"/>
      <c r="P2527" s="622"/>
      <c r="Q2527" s="622"/>
      <c r="R2527" s="828" t="s">
        <v>48</v>
      </c>
      <c r="S2527" s="828"/>
      <c r="T2527" s="798"/>
      <c r="U2527" s="798"/>
      <c r="V2527" s="798"/>
      <c r="W2527" s="798"/>
      <c r="X2527" s="798"/>
      <c r="Y2527" s="798"/>
      <c r="Z2527" s="798"/>
      <c r="AA2527" s="799"/>
    </row>
    <row r="2528" spans="2:27" ht="84.75" hidden="1" customHeight="1" thickBot="1" x14ac:dyDescent="0.3">
      <c r="B2528" s="829">
        <v>13</v>
      </c>
      <c r="C2528" s="793"/>
      <c r="D2528" s="793"/>
      <c r="E2528" s="793"/>
      <c r="F2528" s="793"/>
      <c r="G2528" s="793"/>
      <c r="H2528" s="830">
        <f>I13.07</f>
        <v>13.07</v>
      </c>
      <c r="I2528" s="831"/>
      <c r="J2528" s="832" t="str">
        <f>VLOOKUP(B2528,'BALANCE GENERAL'!$B:$G,5,FALSE)</f>
        <v>SUMINISTRO E INSTALACION MOBILIARIO</v>
      </c>
      <c r="K2528" s="798"/>
      <c r="L2528" s="798"/>
      <c r="M2528" s="798"/>
      <c r="N2528" s="798"/>
      <c r="O2528" s="799"/>
      <c r="P2528" s="621"/>
      <c r="Q2528" s="621"/>
      <c r="R2528" s="833" t="str">
        <f>VLOOKUP(H2528,'BALANCE GENERAL'!$B:$G,5,FALSE)</f>
        <v>ARCHIVADOR ESTANTE METÁLICO GRIS CON PUERTA- 5 ENTREPAÑOS INTERNOS - ALTO: 180 CMS. - FRENTE: 90 CMS. - FONDO: 45 CMS. - ELABORADO: LÁMINA CR 22. - BASE: 6 CMS. INCLUIDA. -CERRADURA CON LLAVES Y MANIJA. - ACABADO: PINTURA ELECTROSTÁTICA PREVIO DESENGRASE Y FOSFATADO. - COLORES: GRIS.</v>
      </c>
      <c r="S2528" s="1020"/>
      <c r="T2528" s="793"/>
      <c r="U2528" s="793"/>
      <c r="V2528" s="793"/>
      <c r="W2528" s="793"/>
      <c r="X2528" s="793"/>
      <c r="Y2528" s="793"/>
      <c r="Z2528" s="793"/>
      <c r="AA2528" s="794"/>
    </row>
    <row r="2529" spans="2:27" ht="18.75" hidden="1" thickBot="1" x14ac:dyDescent="0.3">
      <c r="B2529" s="821" t="s">
        <v>49</v>
      </c>
      <c r="C2529" s="834"/>
      <c r="D2529" s="834"/>
      <c r="E2529" s="834"/>
      <c r="F2529" s="834"/>
      <c r="G2529" s="834"/>
      <c r="H2529" s="835"/>
      <c r="I2529" s="835"/>
      <c r="J2529" s="834"/>
      <c r="K2529" s="834"/>
      <c r="L2529" s="834"/>
      <c r="M2529" s="834"/>
      <c r="N2529" s="834"/>
      <c r="O2529" s="834"/>
      <c r="P2529" s="623"/>
      <c r="Q2529" s="623"/>
      <c r="R2529" s="837" t="s">
        <v>50</v>
      </c>
      <c r="S2529" s="1030" t="s">
        <v>532</v>
      </c>
      <c r="T2529" s="839" t="s">
        <v>51</v>
      </c>
      <c r="U2529" s="840"/>
      <c r="V2529" s="841"/>
      <c r="W2529" s="842" t="s">
        <v>20</v>
      </c>
      <c r="X2529" s="844" t="s">
        <v>52</v>
      </c>
      <c r="Y2529" s="846" t="s">
        <v>53</v>
      </c>
      <c r="Z2529" s="847"/>
      <c r="AA2529" s="848"/>
    </row>
    <row r="2530" spans="2:27" ht="26.25" hidden="1" thickBot="1" x14ac:dyDescent="0.3">
      <c r="B2530" s="836"/>
      <c r="C2530" s="835"/>
      <c r="D2530" s="835"/>
      <c r="E2530" s="835"/>
      <c r="F2530" s="835"/>
      <c r="G2530" s="835"/>
      <c r="H2530" s="835"/>
      <c r="I2530" s="835"/>
      <c r="J2530" s="835"/>
      <c r="K2530" s="835"/>
      <c r="L2530" s="835"/>
      <c r="M2530" s="835"/>
      <c r="N2530" s="835"/>
      <c r="O2530" s="835"/>
      <c r="P2530" s="623"/>
      <c r="Q2530" s="623"/>
      <c r="R2530" s="838"/>
      <c r="S2530" s="1031"/>
      <c r="T2530" s="4" t="s">
        <v>54</v>
      </c>
      <c r="U2530" s="5" t="s">
        <v>55</v>
      </c>
      <c r="V2530" s="6" t="s">
        <v>56</v>
      </c>
      <c r="W2530" s="843"/>
      <c r="X2530" s="845"/>
      <c r="Y2530" s="7" t="s">
        <v>57</v>
      </c>
      <c r="Z2530" s="8" t="s">
        <v>21</v>
      </c>
      <c r="AA2530" s="9" t="s">
        <v>22</v>
      </c>
    </row>
    <row r="2531" spans="2:27" ht="18" hidden="1" x14ac:dyDescent="0.25">
      <c r="B2531" s="10"/>
      <c r="C2531" s="11"/>
      <c r="D2531" s="11"/>
      <c r="E2531" s="11"/>
      <c r="F2531" s="11"/>
      <c r="G2531" s="11"/>
      <c r="H2531" s="11"/>
      <c r="I2531" s="11"/>
      <c r="J2531" s="11"/>
      <c r="K2531" s="11"/>
      <c r="L2531" s="11"/>
      <c r="M2531" s="11"/>
      <c r="N2531" s="11"/>
      <c r="O2531" s="12"/>
      <c r="P2531" s="629">
        <f>+H2528</f>
        <v>13.07</v>
      </c>
      <c r="Q2531" s="17"/>
      <c r="R2531" s="412" t="s">
        <v>356</v>
      </c>
      <c r="S2531" s="625"/>
      <c r="T2531" s="14"/>
      <c r="U2531" s="14"/>
      <c r="V2531" s="14"/>
      <c r="W2531" s="14" t="str">
        <f>IF(COUNT(T2531:V2531)=1,"m",IF(COUNT(T2531:V2531)=2,"m2",IF(COUNT(T2531:V2531)=3,"m3","")))</f>
        <v/>
      </c>
      <c r="X2531" s="14" t="str">
        <f>IF(S2531="","",1)</f>
        <v/>
      </c>
      <c r="Y2531" s="14" t="str">
        <f>IFERROR(IF(COUNT(T2531:V2531)=1,PRODUCT(T2531:V2531)*X2531,""),"")</f>
        <v/>
      </c>
      <c r="Z2531" s="14" t="str">
        <f>IFERROR(IF(COUNT(T2531:V2531)=2,PRODUCT(T2531:V2531)*X2531,""),"")</f>
        <v/>
      </c>
      <c r="AA2531" s="15" t="str">
        <f>IFERROR(IF(COUNT(T2531:V2531)=3,PRODUCT(T2531:V2531)*X2531,""),"")</f>
        <v/>
      </c>
    </row>
    <row r="2532" spans="2:27" ht="18" hidden="1" x14ac:dyDescent="0.25">
      <c r="B2532" s="16"/>
      <c r="C2532" s="17"/>
      <c r="D2532" s="17"/>
      <c r="E2532" s="17"/>
      <c r="F2532" s="18"/>
      <c r="G2532" s="18"/>
      <c r="H2532" s="18"/>
      <c r="I2532" s="18"/>
      <c r="J2532" s="18"/>
      <c r="K2532" s="18"/>
      <c r="L2532" s="17"/>
      <c r="M2532" s="17"/>
      <c r="N2532" s="17"/>
      <c r="O2532" s="19"/>
      <c r="P2532" s="629">
        <f>+H2528</f>
        <v>13.07</v>
      </c>
      <c r="Q2532" s="17"/>
      <c r="R2532" s="412"/>
      <c r="S2532" s="625"/>
      <c r="T2532" s="20"/>
      <c r="U2532" s="20"/>
      <c r="V2532" s="430"/>
      <c r="W2532" s="14" t="str">
        <f t="shared" ref="W2532:W2534" si="840">IF(COUNT(T2532:V2532)=1,"m",IF(COUNT(T2532:V2532)=2,"m2",IF(COUNT(T2532:V2532)=3,"m3","")))</f>
        <v/>
      </c>
      <c r="X2532" s="14" t="str">
        <f t="shared" ref="X2532:X2534" si="841">IF(S2532="","",1)</f>
        <v/>
      </c>
      <c r="Y2532" s="14" t="str">
        <f t="shared" ref="Y2532:Y2534" si="842">IFERROR(IF(COUNT(T2532:V2532)=1,PRODUCT(T2532:V2532)*X2532,""),"")</f>
        <v/>
      </c>
      <c r="Z2532" s="14" t="str">
        <f t="shared" ref="Z2532:Z2534" si="843">IFERROR(IF(COUNT(T2532:V2532)=2,PRODUCT(T2532:V2532)*X2532,""),"")</f>
        <v/>
      </c>
      <c r="AA2532" s="15" t="str">
        <f t="shared" ref="AA2532:AA2553" si="844">IFERROR(IF(COUNT(T2532:V2532)=3,PRODUCT(T2532:V2532)*X2532,""),"")</f>
        <v/>
      </c>
    </row>
    <row r="2533" spans="2:27" ht="18" hidden="1" x14ac:dyDescent="0.25">
      <c r="B2533" s="16"/>
      <c r="C2533" s="17"/>
      <c r="D2533" s="17"/>
      <c r="E2533" s="17"/>
      <c r="G2533" s="18"/>
      <c r="H2533" s="18"/>
      <c r="I2533" s="18"/>
      <c r="J2533" s="18"/>
      <c r="K2533" s="18"/>
      <c r="L2533" s="17"/>
      <c r="M2533" s="17"/>
      <c r="N2533" s="17"/>
      <c r="O2533" s="19"/>
      <c r="P2533" s="629">
        <f>+H2528</f>
        <v>13.07</v>
      </c>
      <c r="Q2533" s="17"/>
      <c r="R2533" s="412"/>
      <c r="S2533" s="625"/>
      <c r="T2533" s="20"/>
      <c r="U2533" s="20"/>
      <c r="V2533" s="430"/>
      <c r="W2533" s="14" t="str">
        <f t="shared" si="840"/>
        <v/>
      </c>
      <c r="X2533" s="14" t="str">
        <f t="shared" si="841"/>
        <v/>
      </c>
      <c r="Y2533" s="14" t="str">
        <f t="shared" si="842"/>
        <v/>
      </c>
      <c r="Z2533" s="14" t="str">
        <f t="shared" si="843"/>
        <v/>
      </c>
      <c r="AA2533" s="15" t="str">
        <f t="shared" si="844"/>
        <v/>
      </c>
    </row>
    <row r="2534" spans="2:27" ht="18" hidden="1" x14ac:dyDescent="0.25">
      <c r="B2534" s="16"/>
      <c r="C2534" s="17"/>
      <c r="D2534" s="17"/>
      <c r="E2534" s="17"/>
      <c r="F2534" s="18"/>
      <c r="G2534" s="18"/>
      <c r="H2534" s="18"/>
      <c r="I2534" s="18"/>
      <c r="J2534" s="18"/>
      <c r="K2534" s="18"/>
      <c r="L2534" s="17"/>
      <c r="M2534" s="17"/>
      <c r="N2534" s="17"/>
      <c r="O2534" s="19"/>
      <c r="P2534" s="629">
        <f>+H2528</f>
        <v>13.07</v>
      </c>
      <c r="Q2534" s="17"/>
      <c r="R2534" s="412"/>
      <c r="S2534" s="626"/>
      <c r="T2534" s="20"/>
      <c r="U2534" s="20"/>
      <c r="V2534" s="430"/>
      <c r="W2534" s="14" t="str">
        <f t="shared" si="840"/>
        <v/>
      </c>
      <c r="X2534" s="14" t="str">
        <f t="shared" si="841"/>
        <v/>
      </c>
      <c r="Y2534" s="14" t="str">
        <f t="shared" si="842"/>
        <v/>
      </c>
      <c r="Z2534" s="14" t="str">
        <f t="shared" si="843"/>
        <v/>
      </c>
      <c r="AA2534" s="15" t="str">
        <f t="shared" si="844"/>
        <v/>
      </c>
    </row>
    <row r="2535" spans="2:27" ht="18" hidden="1" x14ac:dyDescent="0.25">
      <c r="B2535" s="16"/>
      <c r="D2535" s="17"/>
      <c r="E2535" s="17"/>
      <c r="F2535" s="18"/>
      <c r="G2535" s="18"/>
      <c r="H2535" s="18"/>
      <c r="J2535" s="18"/>
      <c r="K2535" s="18"/>
      <c r="L2535" s="17"/>
      <c r="M2535" s="17"/>
      <c r="N2535" s="17"/>
      <c r="O2535" s="19"/>
      <c r="P2535" s="629">
        <f>+H2528</f>
        <v>13.07</v>
      </c>
      <c r="Q2535" s="17"/>
      <c r="R2535" s="412"/>
      <c r="S2535" s="625"/>
      <c r="T2535" s="20"/>
      <c r="U2535" s="20"/>
      <c r="V2535" s="430"/>
      <c r="W2535" s="14"/>
      <c r="X2535" s="14"/>
      <c r="Y2535" s="14"/>
      <c r="Z2535" s="14"/>
      <c r="AA2535" s="15" t="str">
        <f t="shared" si="844"/>
        <v/>
      </c>
    </row>
    <row r="2536" spans="2:27" ht="18" hidden="1" x14ac:dyDescent="0.25">
      <c r="B2536" s="22"/>
      <c r="C2536" s="17"/>
      <c r="D2536" s="18"/>
      <c r="E2536" s="17"/>
      <c r="F2536" s="18"/>
      <c r="G2536" s="18"/>
      <c r="H2536" s="18"/>
      <c r="I2536" s="18"/>
      <c r="J2536" s="18"/>
      <c r="K2536" s="18"/>
      <c r="L2536" s="17"/>
      <c r="M2536" s="17"/>
      <c r="N2536" s="17"/>
      <c r="O2536" s="19"/>
      <c r="P2536" s="629">
        <f>+H2528</f>
        <v>13.07</v>
      </c>
      <c r="Q2536" s="17"/>
      <c r="R2536" s="412" t="s">
        <v>361</v>
      </c>
      <c r="S2536" s="625"/>
      <c r="T2536" s="20"/>
      <c r="U2536" s="20"/>
      <c r="V2536" s="430"/>
      <c r="W2536" s="14" t="str">
        <f t="shared" ref="W2536:W2537" si="845">IF(COUNT(T2536:V2536)=1,"m",IF(COUNT(T2536:V2536)=2,"m2",IF(COUNT(T2536:V2536)=3,"m3","")))</f>
        <v/>
      </c>
      <c r="X2536" s="14" t="str">
        <f t="shared" ref="X2536:X2542" si="846">IF(S2536="","",1)</f>
        <v/>
      </c>
      <c r="Y2536" s="14" t="str">
        <f t="shared" ref="Y2536:Y2542" si="847">IFERROR(IF(COUNT(T2536:V2536)=1,PRODUCT(T2536:V2536)*X2536,""),"")</f>
        <v/>
      </c>
      <c r="Z2536" s="14" t="str">
        <f t="shared" ref="Z2536:Z2542" si="848">IFERROR(IF(COUNT(T2536:V2536)=2,PRODUCT(T2536:V2536)*X2536,""),"")</f>
        <v/>
      </c>
      <c r="AA2536" s="15" t="str">
        <f t="shared" si="844"/>
        <v/>
      </c>
    </row>
    <row r="2537" spans="2:27" ht="18" hidden="1" x14ac:dyDescent="0.25">
      <c r="B2537" s="16"/>
      <c r="C2537" s="17"/>
      <c r="D2537" s="17"/>
      <c r="E2537" s="17"/>
      <c r="F2537" s="18"/>
      <c r="G2537" s="18"/>
      <c r="H2537" s="18"/>
      <c r="I2537" s="18"/>
      <c r="J2537" s="18"/>
      <c r="K2537" s="18"/>
      <c r="L2537" s="17"/>
      <c r="M2537" s="17"/>
      <c r="N2537" s="17"/>
      <c r="O2537" s="19"/>
      <c r="P2537" s="629">
        <f>+H2528</f>
        <v>13.07</v>
      </c>
      <c r="Q2537" s="17"/>
      <c r="R2537" s="412"/>
      <c r="S2537" s="641"/>
      <c r="T2537" s="20"/>
      <c r="U2537" s="20"/>
      <c r="V2537" s="20"/>
      <c r="W2537" s="14" t="str">
        <f t="shared" si="845"/>
        <v/>
      </c>
      <c r="X2537" s="14" t="str">
        <f t="shared" si="846"/>
        <v/>
      </c>
      <c r="Y2537" s="14" t="str">
        <f t="shared" si="847"/>
        <v/>
      </c>
      <c r="Z2537" s="14" t="str">
        <f t="shared" si="848"/>
        <v/>
      </c>
      <c r="AA2537" s="15" t="str">
        <f t="shared" si="844"/>
        <v/>
      </c>
    </row>
    <row r="2538" spans="2:27" ht="18" hidden="1" x14ac:dyDescent="0.25">
      <c r="B2538" s="16"/>
      <c r="C2538" s="17"/>
      <c r="D2538" s="17"/>
      <c r="E2538" s="17"/>
      <c r="F2538" s="17"/>
      <c r="G2538" s="17"/>
      <c r="H2538" s="17"/>
      <c r="I2538" s="17"/>
      <c r="J2538" s="17"/>
      <c r="K2538" s="17"/>
      <c r="L2538" s="17"/>
      <c r="M2538" s="17"/>
      <c r="N2538" s="17"/>
      <c r="O2538" s="19"/>
      <c r="P2538" s="629">
        <f>+H2528</f>
        <v>13.07</v>
      </c>
      <c r="Q2538" s="17"/>
      <c r="R2538" s="412"/>
      <c r="S2538" s="625"/>
      <c r="T2538" s="20"/>
      <c r="U2538" s="20"/>
      <c r="V2538" s="430"/>
      <c r="W2538" s="14"/>
      <c r="X2538" s="14" t="str">
        <f t="shared" si="846"/>
        <v/>
      </c>
      <c r="Y2538" s="14" t="str">
        <f t="shared" si="847"/>
        <v/>
      </c>
      <c r="Z2538" s="14" t="str">
        <f t="shared" si="848"/>
        <v/>
      </c>
      <c r="AA2538" s="15" t="str">
        <f t="shared" si="844"/>
        <v/>
      </c>
    </row>
    <row r="2539" spans="2:27" ht="18" hidden="1" x14ac:dyDescent="0.25">
      <c r="B2539" s="16"/>
      <c r="C2539" s="18"/>
      <c r="D2539" s="17"/>
      <c r="E2539" s="17"/>
      <c r="F2539" s="17"/>
      <c r="G2539" s="17"/>
      <c r="H2539" s="17"/>
      <c r="I2539" s="17"/>
      <c r="J2539" s="17"/>
      <c r="K2539" s="17"/>
      <c r="L2539" s="17"/>
      <c r="M2539" s="17"/>
      <c r="N2539" s="17"/>
      <c r="O2539" s="19"/>
      <c r="P2539" s="629">
        <f>+H2528</f>
        <v>13.07</v>
      </c>
      <c r="Q2539" s="17"/>
      <c r="R2539" s="412"/>
      <c r="S2539" s="625"/>
      <c r="T2539" s="20"/>
      <c r="U2539" s="20"/>
      <c r="V2539" s="430"/>
      <c r="W2539" s="14"/>
      <c r="X2539" s="14" t="str">
        <f t="shared" si="846"/>
        <v/>
      </c>
      <c r="Y2539" s="14" t="str">
        <f t="shared" si="847"/>
        <v/>
      </c>
      <c r="Z2539" s="14" t="str">
        <f t="shared" si="848"/>
        <v/>
      </c>
      <c r="AA2539" s="15" t="str">
        <f t="shared" si="844"/>
        <v/>
      </c>
    </row>
    <row r="2540" spans="2:27" ht="18" hidden="1" x14ac:dyDescent="0.25">
      <c r="B2540" s="16"/>
      <c r="C2540" s="17"/>
      <c r="D2540" s="17"/>
      <c r="E2540" s="17"/>
      <c r="F2540" s="17"/>
      <c r="G2540" s="17"/>
      <c r="H2540" s="17"/>
      <c r="I2540" s="17"/>
      <c r="J2540" s="17"/>
      <c r="K2540" s="17"/>
      <c r="L2540" s="17"/>
      <c r="M2540" s="17"/>
      <c r="N2540" s="17"/>
      <c r="O2540" s="19"/>
      <c r="P2540" s="629">
        <f>+H2528</f>
        <v>13.07</v>
      </c>
      <c r="Q2540" s="17"/>
      <c r="R2540" s="412"/>
      <c r="S2540" s="625"/>
      <c r="T2540" s="20"/>
      <c r="U2540" s="20"/>
      <c r="V2540" s="430"/>
      <c r="W2540" s="14"/>
      <c r="X2540" s="14" t="str">
        <f t="shared" si="846"/>
        <v/>
      </c>
      <c r="Y2540" s="14" t="str">
        <f t="shared" si="847"/>
        <v/>
      </c>
      <c r="Z2540" s="14" t="str">
        <f t="shared" si="848"/>
        <v/>
      </c>
      <c r="AA2540" s="15" t="str">
        <f t="shared" si="844"/>
        <v/>
      </c>
    </row>
    <row r="2541" spans="2:27" ht="18" hidden="1" x14ac:dyDescent="0.25">
      <c r="B2541" s="16"/>
      <c r="C2541" s="17"/>
      <c r="D2541" s="17"/>
      <c r="E2541" s="18"/>
      <c r="F2541" s="17"/>
      <c r="G2541" s="17"/>
      <c r="H2541" s="17"/>
      <c r="I2541" s="17"/>
      <c r="J2541" s="17"/>
      <c r="K2541" s="17"/>
      <c r="L2541" s="17"/>
      <c r="M2541" s="17"/>
      <c r="N2541" s="17"/>
      <c r="O2541" s="19"/>
      <c r="P2541" s="629">
        <f>+H2528</f>
        <v>13.07</v>
      </c>
      <c r="Q2541" s="17"/>
      <c r="R2541" s="412"/>
      <c r="S2541" s="625"/>
      <c r="T2541" s="20"/>
      <c r="U2541" s="20"/>
      <c r="V2541" s="430"/>
      <c r="W2541" s="14"/>
      <c r="X2541" s="14" t="str">
        <f t="shared" si="846"/>
        <v/>
      </c>
      <c r="Y2541" s="14" t="str">
        <f t="shared" si="847"/>
        <v/>
      </c>
      <c r="Z2541" s="14" t="str">
        <f t="shared" si="848"/>
        <v/>
      </c>
      <c r="AA2541" s="15" t="str">
        <f t="shared" si="844"/>
        <v/>
      </c>
    </row>
    <row r="2542" spans="2:27" ht="18" hidden="1" x14ac:dyDescent="0.25">
      <c r="B2542" s="16"/>
      <c r="C2542" s="18"/>
      <c r="D2542" s="18"/>
      <c r="E2542" s="18"/>
      <c r="F2542" s="18"/>
      <c r="G2542" s="18"/>
      <c r="H2542" s="18"/>
      <c r="I2542" s="18"/>
      <c r="J2542" s="18"/>
      <c r="K2542" s="18"/>
      <c r="L2542" s="18"/>
      <c r="M2542" s="18"/>
      <c r="N2542" s="18"/>
      <c r="O2542" s="19"/>
      <c r="P2542" s="629">
        <f>+H2528</f>
        <v>13.07</v>
      </c>
      <c r="Q2542" s="17"/>
      <c r="R2542" s="412"/>
      <c r="S2542" s="625"/>
      <c r="T2542" s="20"/>
      <c r="U2542" s="20"/>
      <c r="V2542" s="430"/>
      <c r="W2542" s="14" t="str">
        <f t="shared" ref="W2542" si="849">IF(COUNT(T2542:V2542)=1,"m",IF(COUNT(T2542:V2542)=2,"m2",IF(COUNT(T2542:V2542)=3,"m3","")))</f>
        <v/>
      </c>
      <c r="X2542" s="14" t="str">
        <f t="shared" si="846"/>
        <v/>
      </c>
      <c r="Y2542" s="14" t="str">
        <f t="shared" si="847"/>
        <v/>
      </c>
      <c r="Z2542" s="14" t="str">
        <f t="shared" si="848"/>
        <v/>
      </c>
      <c r="AA2542" s="15" t="str">
        <f t="shared" si="844"/>
        <v/>
      </c>
    </row>
    <row r="2543" spans="2:27" ht="18" hidden="1" x14ac:dyDescent="0.25">
      <c r="B2543" s="16"/>
      <c r="C2543" s="17"/>
      <c r="D2543" s="24"/>
      <c r="E2543" s="17"/>
      <c r="F2543" s="17"/>
      <c r="G2543" s="17"/>
      <c r="H2543" s="17"/>
      <c r="I2543" s="17"/>
      <c r="J2543" s="18"/>
      <c r="K2543" s="17"/>
      <c r="L2543" s="17"/>
      <c r="M2543" s="17"/>
      <c r="N2543" s="17"/>
      <c r="O2543" s="19"/>
      <c r="P2543" s="629">
        <f>+H2528</f>
        <v>13.07</v>
      </c>
      <c r="Q2543" s="17"/>
      <c r="R2543" s="412"/>
      <c r="S2543" s="625"/>
      <c r="T2543" s="20"/>
      <c r="U2543" s="20"/>
      <c r="V2543" s="430"/>
      <c r="W2543" s="14"/>
      <c r="X2543" s="14"/>
      <c r="Y2543" s="14"/>
      <c r="Z2543" s="14"/>
      <c r="AA2543" s="15" t="str">
        <f t="shared" si="844"/>
        <v/>
      </c>
    </row>
    <row r="2544" spans="2:27" ht="18" hidden="1" x14ac:dyDescent="0.25">
      <c r="B2544" s="16"/>
      <c r="C2544" s="18"/>
      <c r="D2544" s="17"/>
      <c r="E2544" s="17"/>
      <c r="F2544" s="17"/>
      <c r="G2544" s="17"/>
      <c r="H2544" s="18"/>
      <c r="I2544" s="18"/>
      <c r="J2544" s="17"/>
      <c r="K2544" s="18"/>
      <c r="L2544" s="17"/>
      <c r="M2544" s="17"/>
      <c r="N2544" s="17"/>
      <c r="O2544" s="19"/>
      <c r="P2544" s="629">
        <f>+H2528</f>
        <v>13.07</v>
      </c>
      <c r="Q2544" s="17"/>
      <c r="R2544" s="412" t="s">
        <v>362</v>
      </c>
      <c r="S2544" s="625"/>
      <c r="T2544" s="20"/>
      <c r="U2544" s="20"/>
      <c r="V2544" s="430"/>
      <c r="W2544" s="14" t="str">
        <f t="shared" ref="W2544:W2553" si="850">IF(COUNT(T2544:V2544)=1,"m",IF(COUNT(T2544:V2544)=2,"m2",IF(COUNT(T2544:V2544)=3,"m3","")))</f>
        <v/>
      </c>
      <c r="X2544" s="14" t="str">
        <f t="shared" ref="X2544:X2553" si="851">IF(S2544="","",1)</f>
        <v/>
      </c>
      <c r="Y2544" s="14" t="str">
        <f t="shared" ref="Y2544:Y2553" si="852">IFERROR(IF(COUNT(T2544:V2544)=1,PRODUCT(T2544:V2544)*X2544,""),"")</f>
        <v/>
      </c>
      <c r="Z2544" s="14" t="str">
        <f t="shared" ref="Z2544:Z2553" si="853">IFERROR(IF(COUNT(T2544:V2544)=2,PRODUCT(T2544:V2544)*X2544,""),"")</f>
        <v/>
      </c>
      <c r="AA2544" s="15" t="str">
        <f t="shared" si="844"/>
        <v/>
      </c>
    </row>
    <row r="2545" spans="2:27" ht="18" hidden="1" x14ac:dyDescent="0.25">
      <c r="B2545" s="16"/>
      <c r="C2545" s="17"/>
      <c r="D2545" s="17"/>
      <c r="E2545" s="17"/>
      <c r="F2545" s="17"/>
      <c r="G2545" s="17"/>
      <c r="H2545" s="17"/>
      <c r="I2545" s="17"/>
      <c r="J2545" s="17"/>
      <c r="K2545" s="17"/>
      <c r="L2545" s="17"/>
      <c r="M2545" s="17"/>
      <c r="N2545" s="17"/>
      <c r="O2545" s="19"/>
      <c r="P2545" s="629">
        <f>+H2528</f>
        <v>13.07</v>
      </c>
      <c r="Q2545" s="17"/>
      <c r="R2545" s="412"/>
      <c r="S2545" s="626"/>
      <c r="T2545" s="20"/>
      <c r="U2545" s="20"/>
      <c r="V2545" s="430"/>
      <c r="W2545" s="14" t="str">
        <f t="shared" si="850"/>
        <v/>
      </c>
      <c r="X2545" s="14" t="str">
        <f t="shared" si="851"/>
        <v/>
      </c>
      <c r="Y2545" s="14" t="str">
        <f t="shared" si="852"/>
        <v/>
      </c>
      <c r="Z2545" s="14" t="str">
        <f t="shared" si="853"/>
        <v/>
      </c>
      <c r="AA2545" s="15" t="str">
        <f t="shared" si="844"/>
        <v/>
      </c>
    </row>
    <row r="2546" spans="2:27" ht="18" hidden="1" x14ac:dyDescent="0.25">
      <c r="B2546" s="16"/>
      <c r="C2546" s="17"/>
      <c r="D2546" s="17"/>
      <c r="E2546" s="17"/>
      <c r="F2546" s="17"/>
      <c r="G2546" s="17"/>
      <c r="H2546" s="17"/>
      <c r="I2546" s="17"/>
      <c r="J2546" s="17"/>
      <c r="K2546" s="17"/>
      <c r="L2546" s="17"/>
      <c r="M2546" s="17"/>
      <c r="N2546" s="17"/>
      <c r="O2546" s="19"/>
      <c r="P2546" s="629">
        <f>+H2528</f>
        <v>13.07</v>
      </c>
      <c r="Q2546" s="17"/>
      <c r="R2546" s="412"/>
      <c r="S2546" s="626"/>
      <c r="T2546" s="20"/>
      <c r="U2546" s="20"/>
      <c r="V2546" s="430"/>
      <c r="W2546" s="14" t="str">
        <f t="shared" si="850"/>
        <v/>
      </c>
      <c r="X2546" s="14" t="str">
        <f t="shared" si="851"/>
        <v/>
      </c>
      <c r="Y2546" s="14" t="str">
        <f t="shared" si="852"/>
        <v/>
      </c>
      <c r="Z2546" s="14" t="str">
        <f t="shared" si="853"/>
        <v/>
      </c>
      <c r="AA2546" s="15" t="str">
        <f t="shared" si="844"/>
        <v/>
      </c>
    </row>
    <row r="2547" spans="2:27" ht="18" hidden="1" x14ac:dyDescent="0.25">
      <c r="B2547" s="16"/>
      <c r="D2547" s="17"/>
      <c r="E2547" s="17"/>
      <c r="F2547" s="17"/>
      <c r="G2547" s="17"/>
      <c r="H2547" s="17"/>
      <c r="I2547" s="17"/>
      <c r="J2547" s="17"/>
      <c r="K2547" s="17"/>
      <c r="L2547" s="17"/>
      <c r="M2547" s="17"/>
      <c r="N2547" s="17"/>
      <c r="O2547" s="19"/>
      <c r="P2547" s="629">
        <f>+H2528</f>
        <v>13.07</v>
      </c>
      <c r="Q2547" s="17"/>
      <c r="R2547" s="412"/>
      <c r="S2547" s="626"/>
      <c r="T2547" s="20"/>
      <c r="U2547" s="20"/>
      <c r="V2547" s="20"/>
      <c r="W2547" s="14" t="str">
        <f t="shared" si="850"/>
        <v/>
      </c>
      <c r="X2547" s="14" t="str">
        <f t="shared" si="851"/>
        <v/>
      </c>
      <c r="Y2547" s="14" t="str">
        <f t="shared" si="852"/>
        <v/>
      </c>
      <c r="Z2547" s="14" t="str">
        <f t="shared" si="853"/>
        <v/>
      </c>
      <c r="AA2547" s="15" t="str">
        <f t="shared" si="844"/>
        <v/>
      </c>
    </row>
    <row r="2548" spans="2:27" ht="18" hidden="1" x14ac:dyDescent="0.25">
      <c r="B2548" s="16"/>
      <c r="C2548" s="17"/>
      <c r="D2548" s="17"/>
      <c r="E2548" s="17"/>
      <c r="F2548" s="17"/>
      <c r="G2548" s="17"/>
      <c r="H2548" s="17"/>
      <c r="I2548" s="17"/>
      <c r="J2548" s="17"/>
      <c r="K2548" s="17"/>
      <c r="L2548" s="17"/>
      <c r="M2548" s="17"/>
      <c r="N2548" s="17"/>
      <c r="O2548" s="19"/>
      <c r="P2548" s="629">
        <f>+H2528</f>
        <v>13.07</v>
      </c>
      <c r="Q2548" s="17"/>
      <c r="R2548" s="412"/>
      <c r="S2548" s="626"/>
      <c r="T2548" s="20"/>
      <c r="U2548" s="20"/>
      <c r="V2548" s="430"/>
      <c r="W2548" s="14" t="str">
        <f t="shared" si="850"/>
        <v/>
      </c>
      <c r="X2548" s="14" t="str">
        <f t="shared" si="851"/>
        <v/>
      </c>
      <c r="Y2548" s="14" t="str">
        <f t="shared" si="852"/>
        <v/>
      </c>
      <c r="Z2548" s="14" t="str">
        <f t="shared" si="853"/>
        <v/>
      </c>
      <c r="AA2548" s="15" t="str">
        <f t="shared" si="844"/>
        <v/>
      </c>
    </row>
    <row r="2549" spans="2:27" ht="18" hidden="1" x14ac:dyDescent="0.25">
      <c r="B2549" s="16"/>
      <c r="C2549" s="17"/>
      <c r="D2549" s="17"/>
      <c r="E2549" s="17"/>
      <c r="F2549" s="17"/>
      <c r="G2549" s="17"/>
      <c r="H2549" s="17"/>
      <c r="I2549" s="17"/>
      <c r="J2549" s="17"/>
      <c r="K2549" s="17"/>
      <c r="L2549" s="17"/>
      <c r="M2549" s="17"/>
      <c r="N2549" s="17"/>
      <c r="O2549" s="19"/>
      <c r="P2549" s="629">
        <f>+H2528</f>
        <v>13.07</v>
      </c>
      <c r="Q2549" s="17"/>
      <c r="R2549" s="412"/>
      <c r="S2549" s="626"/>
      <c r="T2549" s="20"/>
      <c r="U2549" s="20"/>
      <c r="V2549" s="430"/>
      <c r="W2549" s="14" t="str">
        <f t="shared" si="850"/>
        <v/>
      </c>
      <c r="X2549" s="14" t="str">
        <f t="shared" si="851"/>
        <v/>
      </c>
      <c r="Y2549" s="14" t="str">
        <f t="shared" si="852"/>
        <v/>
      </c>
      <c r="Z2549" s="14" t="str">
        <f t="shared" si="853"/>
        <v/>
      </c>
      <c r="AA2549" s="15" t="str">
        <f t="shared" si="844"/>
        <v/>
      </c>
    </row>
    <row r="2550" spans="2:27" ht="18" hidden="1" x14ac:dyDescent="0.25">
      <c r="B2550" s="16"/>
      <c r="C2550" s="17"/>
      <c r="D2550" s="17"/>
      <c r="E2550" s="17"/>
      <c r="F2550" s="17"/>
      <c r="G2550" s="17"/>
      <c r="H2550" s="17"/>
      <c r="I2550" s="17"/>
      <c r="J2550" s="17"/>
      <c r="K2550" s="17"/>
      <c r="L2550" s="17"/>
      <c r="M2550" s="17"/>
      <c r="N2550" s="17"/>
      <c r="O2550" s="19"/>
      <c r="P2550" s="629">
        <f>+H2528</f>
        <v>13.07</v>
      </c>
      <c r="Q2550" s="17"/>
      <c r="R2550" s="21"/>
      <c r="S2550" s="626"/>
      <c r="T2550" s="20"/>
      <c r="U2550" s="20"/>
      <c r="V2550" s="430"/>
      <c r="W2550" s="14" t="str">
        <f t="shared" si="850"/>
        <v/>
      </c>
      <c r="X2550" s="14" t="str">
        <f t="shared" si="851"/>
        <v/>
      </c>
      <c r="Y2550" s="14" t="str">
        <f t="shared" si="852"/>
        <v/>
      </c>
      <c r="Z2550" s="14" t="str">
        <f t="shared" si="853"/>
        <v/>
      </c>
      <c r="AA2550" s="15" t="str">
        <f t="shared" si="844"/>
        <v/>
      </c>
    </row>
    <row r="2551" spans="2:27" ht="18" hidden="1" x14ac:dyDescent="0.25">
      <c r="B2551" s="16"/>
      <c r="C2551" s="17"/>
      <c r="D2551" s="17"/>
      <c r="E2551" s="17"/>
      <c r="F2551" s="17"/>
      <c r="G2551" s="17"/>
      <c r="H2551" s="17"/>
      <c r="I2551" s="17"/>
      <c r="J2551" s="17"/>
      <c r="K2551" s="17"/>
      <c r="L2551" s="17"/>
      <c r="M2551" s="17"/>
      <c r="N2551" s="17"/>
      <c r="O2551" s="19"/>
      <c r="P2551" s="629">
        <f>+H2528</f>
        <v>13.07</v>
      </c>
      <c r="Q2551" s="17"/>
      <c r="R2551" s="26"/>
      <c r="S2551" s="626"/>
      <c r="T2551" s="20"/>
      <c r="U2551" s="20"/>
      <c r="V2551" s="430"/>
      <c r="W2551" s="14" t="str">
        <f t="shared" si="850"/>
        <v/>
      </c>
      <c r="X2551" s="14" t="str">
        <f t="shared" si="851"/>
        <v/>
      </c>
      <c r="Y2551" s="14" t="str">
        <f t="shared" si="852"/>
        <v/>
      </c>
      <c r="Z2551" s="14" t="str">
        <f t="shared" si="853"/>
        <v/>
      </c>
      <c r="AA2551" s="15" t="str">
        <f t="shared" si="844"/>
        <v/>
      </c>
    </row>
    <row r="2552" spans="2:27" ht="18" hidden="1" x14ac:dyDescent="0.25">
      <c r="B2552" s="16"/>
      <c r="C2552" s="17"/>
      <c r="D2552" s="17"/>
      <c r="E2552" s="17"/>
      <c r="F2552" s="17"/>
      <c r="G2552" s="17"/>
      <c r="H2552" s="17"/>
      <c r="I2552" s="17"/>
      <c r="J2552" s="17"/>
      <c r="K2552" s="17"/>
      <c r="L2552" s="17"/>
      <c r="M2552" s="17"/>
      <c r="N2552" s="17"/>
      <c r="O2552" s="19"/>
      <c r="P2552" s="629">
        <f>+H2528</f>
        <v>13.07</v>
      </c>
      <c r="Q2552" s="17"/>
      <c r="R2552" s="26"/>
      <c r="S2552" s="626"/>
      <c r="T2552" s="20"/>
      <c r="U2552" s="20"/>
      <c r="V2552" s="430"/>
      <c r="W2552" s="14" t="str">
        <f t="shared" si="850"/>
        <v/>
      </c>
      <c r="X2552" s="14" t="str">
        <f t="shared" si="851"/>
        <v/>
      </c>
      <c r="Y2552" s="14" t="str">
        <f t="shared" si="852"/>
        <v/>
      </c>
      <c r="Z2552" s="14" t="str">
        <f t="shared" si="853"/>
        <v/>
      </c>
      <c r="AA2552" s="15" t="str">
        <f t="shared" si="844"/>
        <v/>
      </c>
    </row>
    <row r="2553" spans="2:27" ht="18.75" hidden="1" thickBot="1" x14ac:dyDescent="0.3">
      <c r="B2553" s="27"/>
      <c r="C2553" s="28"/>
      <c r="D2553" s="29"/>
      <c r="E2553" s="28"/>
      <c r="F2553" s="29"/>
      <c r="G2553" s="29"/>
      <c r="H2553" s="29"/>
      <c r="I2553" s="29"/>
      <c r="J2553" s="29"/>
      <c r="K2553" s="29"/>
      <c r="L2553" s="29"/>
      <c r="M2553" s="29"/>
      <c r="N2553" s="29"/>
      <c r="O2553" s="30"/>
      <c r="P2553" s="629">
        <f>+H2528</f>
        <v>13.07</v>
      </c>
      <c r="Q2553" s="17"/>
      <c r="R2553" s="630"/>
      <c r="S2553" s="636"/>
      <c r="T2553" s="33"/>
      <c r="U2553" s="33"/>
      <c r="V2553" s="631"/>
      <c r="W2553" s="34" t="str">
        <f t="shared" si="850"/>
        <v/>
      </c>
      <c r="X2553" s="34" t="str">
        <f t="shared" si="851"/>
        <v/>
      </c>
      <c r="Y2553" s="14" t="str">
        <f t="shared" si="852"/>
        <v/>
      </c>
      <c r="Z2553" s="14" t="str">
        <f t="shared" si="853"/>
        <v/>
      </c>
      <c r="AA2553" s="15" t="str">
        <f t="shared" si="844"/>
        <v/>
      </c>
    </row>
    <row r="2554" spans="2:27" ht="18.75" hidden="1" thickBot="1" x14ac:dyDescent="0.3">
      <c r="B2554" s="786"/>
      <c r="C2554" s="787"/>
      <c r="D2554" s="787"/>
      <c r="E2554" s="787"/>
      <c r="F2554" s="787"/>
      <c r="G2554" s="787"/>
      <c r="H2554" s="787"/>
      <c r="I2554" s="787"/>
      <c r="J2554" s="787"/>
      <c r="K2554" s="787"/>
      <c r="L2554" s="787"/>
      <c r="M2554" s="787"/>
      <c r="N2554" s="787"/>
      <c r="O2554" s="787"/>
      <c r="P2554" s="428"/>
      <c r="Q2554" s="629">
        <f>+H2528</f>
        <v>13.07</v>
      </c>
      <c r="R2554" s="1024" t="s">
        <v>58</v>
      </c>
      <c r="S2554" s="1025"/>
      <c r="T2554" s="1027"/>
      <c r="U2554" s="1024" t="s">
        <v>53</v>
      </c>
      <c r="V2554" s="1027"/>
      <c r="W2554" s="1027"/>
      <c r="X2554" s="1026"/>
      <c r="Y2554" s="36"/>
      <c r="Z2554" s="37"/>
      <c r="AA2554" s="38">
        <f>IF(SUM(Y2531:AA2553)=0,SUM(X2531:X2553),SUM(Y2531:AA2553))</f>
        <v>0</v>
      </c>
    </row>
    <row r="2555" spans="2:27" ht="17.25" hidden="1" thickBot="1" x14ac:dyDescent="0.3">
      <c r="B2555" s="792" t="s">
        <v>59</v>
      </c>
      <c r="C2555" s="793"/>
      <c r="D2555" s="793"/>
      <c r="E2555" s="793"/>
      <c r="F2555" s="793"/>
      <c r="G2555" s="793"/>
      <c r="H2555" s="793"/>
      <c r="I2555" s="794"/>
      <c r="J2555" s="792" t="s">
        <v>60</v>
      </c>
      <c r="K2555" s="793"/>
      <c r="L2555" s="793"/>
      <c r="M2555" s="793"/>
      <c r="N2555" s="793"/>
      <c r="O2555" s="793"/>
      <c r="P2555" s="793"/>
      <c r="Q2555" s="793"/>
      <c r="R2555" s="1028"/>
      <c r="S2555" s="634"/>
      <c r="T2555" s="39"/>
      <c r="U2555" s="40"/>
      <c r="V2555" s="40"/>
      <c r="W2555" s="40"/>
      <c r="X2555" s="40"/>
      <c r="Y2555" s="40"/>
      <c r="Z2555" s="40"/>
      <c r="AA2555" s="41"/>
    </row>
    <row r="2556" spans="2:27" ht="21" hidden="1" thickBot="1" x14ac:dyDescent="0.3">
      <c r="B2556" s="795"/>
      <c r="C2556" s="787"/>
      <c r="D2556" s="787"/>
      <c r="E2556" s="787"/>
      <c r="F2556" s="787"/>
      <c r="G2556" s="787"/>
      <c r="H2556" s="787"/>
      <c r="I2556" s="796"/>
      <c r="J2556" s="795"/>
      <c r="K2556" s="787"/>
      <c r="L2556" s="787"/>
      <c r="M2556" s="787"/>
      <c r="N2556" s="787"/>
      <c r="O2556" s="787"/>
      <c r="P2556" s="787"/>
      <c r="Q2556" s="787"/>
      <c r="R2556" s="796"/>
      <c r="S2556" s="635"/>
      <c r="T2556" s="797" t="s">
        <v>61</v>
      </c>
      <c r="U2556" s="798"/>
      <c r="V2556" s="798"/>
      <c r="W2556" s="798"/>
      <c r="X2556" s="798"/>
      <c r="Y2556" s="798"/>
      <c r="Z2556" s="799"/>
      <c r="AA2556" s="42">
        <f>AA2554</f>
        <v>0</v>
      </c>
    </row>
    <row r="2557" spans="2:27" hidden="1" x14ac:dyDescent="0.25"/>
    <row r="2558" spans="2:27" ht="15.75" hidden="1" thickBot="1" x14ac:dyDescent="0.3"/>
    <row r="2559" spans="2:27" hidden="1" x14ac:dyDescent="0.25">
      <c r="B2559" s="800"/>
      <c r="C2559" s="793"/>
      <c r="D2559" s="793"/>
      <c r="E2559" s="793"/>
      <c r="F2559" s="793"/>
      <c r="G2559" s="803" t="s">
        <v>42</v>
      </c>
      <c r="H2559" s="793"/>
      <c r="I2559" s="793"/>
      <c r="J2559" s="793"/>
      <c r="K2559" s="793"/>
      <c r="L2559" s="793"/>
      <c r="M2559" s="793"/>
      <c r="N2559" s="793"/>
      <c r="O2559" s="793"/>
      <c r="P2559" s="793"/>
      <c r="Q2559" s="793"/>
      <c r="R2559" s="793"/>
      <c r="S2559" s="793"/>
      <c r="T2559" s="793"/>
      <c r="U2559" s="804" t="s">
        <v>1</v>
      </c>
      <c r="V2559" s="805"/>
      <c r="W2559" s="805"/>
      <c r="X2559" s="806"/>
      <c r="Y2559" s="807" t="s">
        <v>43</v>
      </c>
      <c r="Z2559" s="805"/>
      <c r="AA2559" s="808"/>
    </row>
    <row r="2560" spans="2:27" hidden="1" x14ac:dyDescent="0.25">
      <c r="B2560" s="801"/>
      <c r="C2560" s="802"/>
      <c r="D2560" s="802"/>
      <c r="E2560" s="802"/>
      <c r="F2560" s="802"/>
      <c r="G2560" s="801"/>
      <c r="H2560" s="802"/>
      <c r="I2560" s="802"/>
      <c r="J2560" s="802"/>
      <c r="K2560" s="802"/>
      <c r="L2560" s="802"/>
      <c r="M2560" s="802"/>
      <c r="N2560" s="802"/>
      <c r="O2560" s="802"/>
      <c r="P2560" s="802"/>
      <c r="Q2560" s="802"/>
      <c r="R2560" s="802"/>
      <c r="S2560" s="802"/>
      <c r="T2560" s="802"/>
      <c r="U2560" s="809" t="s">
        <v>3</v>
      </c>
      <c r="V2560" s="810"/>
      <c r="W2560" s="810"/>
      <c r="X2560" s="811"/>
      <c r="Y2560" s="812">
        <v>1</v>
      </c>
      <c r="Z2560" s="810"/>
      <c r="AA2560" s="813"/>
    </row>
    <row r="2561" spans="2:27" ht="15.75" hidden="1" thickBot="1" x14ac:dyDescent="0.3">
      <c r="B2561" s="795"/>
      <c r="C2561" s="787"/>
      <c r="D2561" s="787"/>
      <c r="E2561" s="787"/>
      <c r="F2561" s="787"/>
      <c r="G2561" s="795"/>
      <c r="H2561" s="787"/>
      <c r="I2561" s="787"/>
      <c r="J2561" s="787"/>
      <c r="K2561" s="787"/>
      <c r="L2561" s="787"/>
      <c r="M2561" s="787"/>
      <c r="N2561" s="787"/>
      <c r="O2561" s="787"/>
      <c r="P2561" s="787"/>
      <c r="Q2561" s="787"/>
      <c r="R2561" s="787"/>
      <c r="S2561" s="787"/>
      <c r="T2561" s="787"/>
      <c r="U2561" s="814" t="s">
        <v>4</v>
      </c>
      <c r="V2561" s="815"/>
      <c r="W2561" s="815"/>
      <c r="X2561" s="816"/>
      <c r="Y2561" s="817">
        <v>44236</v>
      </c>
      <c r="Z2561" s="818"/>
      <c r="AA2561" s="819"/>
    </row>
    <row r="2562" spans="2:27" hidden="1" x14ac:dyDescent="0.25">
      <c r="B2562" s="820" t="s">
        <v>44</v>
      </c>
      <c r="C2562" s="793"/>
      <c r="D2562" s="793"/>
      <c r="E2562" s="793"/>
      <c r="F2562" s="794"/>
      <c r="G2562"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562" s="822"/>
      <c r="I2562" s="822"/>
      <c r="J2562" s="822"/>
      <c r="K2562" s="822"/>
      <c r="L2562" s="822"/>
      <c r="M2562" s="822"/>
      <c r="N2562" s="822"/>
      <c r="O2562" s="822"/>
      <c r="P2562" s="822"/>
      <c r="Q2562" s="822"/>
      <c r="R2562" s="822"/>
      <c r="S2562" s="822"/>
      <c r="T2562" s="822"/>
      <c r="U2562" s="822"/>
      <c r="V2562" s="822"/>
      <c r="W2562" s="822"/>
      <c r="X2562" s="822"/>
      <c r="Y2562" s="822"/>
      <c r="Z2562" s="822"/>
      <c r="AA2562" s="823"/>
    </row>
    <row r="2563" spans="2:27" ht="30" hidden="1" customHeight="1" thickBot="1" x14ac:dyDescent="0.3">
      <c r="B2563" s="795"/>
      <c r="C2563" s="787"/>
      <c r="D2563" s="787"/>
      <c r="E2563" s="787"/>
      <c r="F2563" s="796"/>
      <c r="G2563" s="824"/>
      <c r="H2563" s="825"/>
      <c r="I2563" s="825"/>
      <c r="J2563" s="825"/>
      <c r="K2563" s="825"/>
      <c r="L2563" s="825"/>
      <c r="M2563" s="825"/>
      <c r="N2563" s="825"/>
      <c r="O2563" s="825"/>
      <c r="P2563" s="825"/>
      <c r="Q2563" s="825"/>
      <c r="R2563" s="825"/>
      <c r="S2563" s="825"/>
      <c r="T2563" s="825"/>
      <c r="U2563" s="825"/>
      <c r="V2563" s="825"/>
      <c r="W2563" s="825"/>
      <c r="X2563" s="825"/>
      <c r="Y2563" s="825"/>
      <c r="Z2563" s="825"/>
      <c r="AA2563" s="826"/>
    </row>
    <row r="2564" spans="2:27" ht="18.75" hidden="1" thickBot="1" x14ac:dyDescent="0.3">
      <c r="B2564" s="827" t="s">
        <v>46</v>
      </c>
      <c r="C2564" s="798"/>
      <c r="D2564" s="798"/>
      <c r="E2564" s="798"/>
      <c r="F2564" s="798"/>
      <c r="G2564" s="798"/>
      <c r="H2564" s="822" t="s">
        <v>47</v>
      </c>
      <c r="I2564" s="793"/>
      <c r="J2564" s="828"/>
      <c r="K2564" s="798"/>
      <c r="L2564" s="798"/>
      <c r="M2564" s="798"/>
      <c r="N2564" s="798"/>
      <c r="O2564" s="798"/>
      <c r="P2564" s="622"/>
      <c r="Q2564" s="622"/>
      <c r="R2564" s="828" t="s">
        <v>48</v>
      </c>
      <c r="S2564" s="828"/>
      <c r="T2564" s="798"/>
      <c r="U2564" s="798"/>
      <c r="V2564" s="798"/>
      <c r="W2564" s="798"/>
      <c r="X2564" s="798"/>
      <c r="Y2564" s="798"/>
      <c r="Z2564" s="798"/>
      <c r="AA2564" s="799"/>
    </row>
    <row r="2565" spans="2:27" ht="84.75" hidden="1" customHeight="1" thickBot="1" x14ac:dyDescent="0.3">
      <c r="B2565" s="829">
        <v>13</v>
      </c>
      <c r="C2565" s="793"/>
      <c r="D2565" s="793"/>
      <c r="E2565" s="793"/>
      <c r="F2565" s="793"/>
      <c r="G2565" s="793"/>
      <c r="H2565" s="830">
        <f>I13.08</f>
        <v>13.08</v>
      </c>
      <c r="I2565" s="831"/>
      <c r="J2565" s="832" t="str">
        <f>VLOOKUP(B2565,'BALANCE GENERAL'!$B:$G,5,FALSE)</f>
        <v>SUMINISTRO E INSTALACION MOBILIARIO</v>
      </c>
      <c r="K2565" s="798"/>
      <c r="L2565" s="798"/>
      <c r="M2565" s="798"/>
      <c r="N2565" s="798"/>
      <c r="O2565" s="799"/>
      <c r="P2565" s="621"/>
      <c r="Q2565" s="621"/>
      <c r="R2565" s="833" t="str">
        <f>VLOOKUP(H2565,'BALANCE GENERAL'!$B:$G,5,FALSE)</f>
        <v>TANDEM DE 3 PUESTOS METALICO REF AEROPUERTO, ASIENTO Y ESPALDAR EN UNA SOLA PIEZA DE LAMINA PERFORADA CAL 16 PINTADO EN ELECTROSTATICA; BASES Y BRAZOS CROMADOS</v>
      </c>
      <c r="S2565" s="1020"/>
      <c r="T2565" s="793"/>
      <c r="U2565" s="793"/>
      <c r="V2565" s="793"/>
      <c r="W2565" s="793"/>
      <c r="X2565" s="793"/>
      <c r="Y2565" s="793"/>
      <c r="Z2565" s="793"/>
      <c r="AA2565" s="794"/>
    </row>
    <row r="2566" spans="2:27" ht="18.75" hidden="1" thickBot="1" x14ac:dyDescent="0.3">
      <c r="B2566" s="821" t="s">
        <v>49</v>
      </c>
      <c r="C2566" s="834"/>
      <c r="D2566" s="834"/>
      <c r="E2566" s="834"/>
      <c r="F2566" s="834"/>
      <c r="G2566" s="834"/>
      <c r="H2566" s="835"/>
      <c r="I2566" s="835"/>
      <c r="J2566" s="834"/>
      <c r="K2566" s="834"/>
      <c r="L2566" s="834"/>
      <c r="M2566" s="834"/>
      <c r="N2566" s="834"/>
      <c r="O2566" s="834"/>
      <c r="P2566" s="623"/>
      <c r="Q2566" s="623"/>
      <c r="R2566" s="837" t="s">
        <v>50</v>
      </c>
      <c r="S2566" s="1030" t="s">
        <v>532</v>
      </c>
      <c r="T2566" s="839" t="s">
        <v>51</v>
      </c>
      <c r="U2566" s="840"/>
      <c r="V2566" s="841"/>
      <c r="W2566" s="842" t="s">
        <v>20</v>
      </c>
      <c r="X2566" s="844" t="s">
        <v>52</v>
      </c>
      <c r="Y2566" s="846" t="s">
        <v>53</v>
      </c>
      <c r="Z2566" s="847"/>
      <c r="AA2566" s="848"/>
    </row>
    <row r="2567" spans="2:27" ht="26.25" hidden="1" thickBot="1" x14ac:dyDescent="0.3">
      <c r="B2567" s="836"/>
      <c r="C2567" s="835"/>
      <c r="D2567" s="835"/>
      <c r="E2567" s="835"/>
      <c r="F2567" s="835"/>
      <c r="G2567" s="835"/>
      <c r="H2567" s="835"/>
      <c r="I2567" s="835"/>
      <c r="J2567" s="835"/>
      <c r="K2567" s="835"/>
      <c r="L2567" s="835"/>
      <c r="M2567" s="835"/>
      <c r="N2567" s="835"/>
      <c r="O2567" s="835"/>
      <c r="P2567" s="623"/>
      <c r="Q2567" s="623"/>
      <c r="R2567" s="838"/>
      <c r="S2567" s="1031"/>
      <c r="T2567" s="4" t="s">
        <v>54</v>
      </c>
      <c r="U2567" s="5" t="s">
        <v>55</v>
      </c>
      <c r="V2567" s="6" t="s">
        <v>56</v>
      </c>
      <c r="W2567" s="843"/>
      <c r="X2567" s="845"/>
      <c r="Y2567" s="7" t="s">
        <v>57</v>
      </c>
      <c r="Z2567" s="8" t="s">
        <v>21</v>
      </c>
      <c r="AA2567" s="9" t="s">
        <v>22</v>
      </c>
    </row>
    <row r="2568" spans="2:27" ht="18" hidden="1" x14ac:dyDescent="0.25">
      <c r="B2568" s="10"/>
      <c r="C2568" s="11"/>
      <c r="D2568" s="11"/>
      <c r="E2568" s="11"/>
      <c r="F2568" s="11"/>
      <c r="G2568" s="11"/>
      <c r="H2568" s="11"/>
      <c r="I2568" s="11"/>
      <c r="J2568" s="11"/>
      <c r="K2568" s="11"/>
      <c r="L2568" s="11"/>
      <c r="M2568" s="11"/>
      <c r="N2568" s="11"/>
      <c r="O2568" s="12"/>
      <c r="P2568" s="629">
        <f>+H2565</f>
        <v>13.08</v>
      </c>
      <c r="Q2568" s="17"/>
      <c r="R2568" s="412" t="s">
        <v>356</v>
      </c>
      <c r="S2568" s="625"/>
      <c r="T2568" s="14"/>
      <c r="U2568" s="14"/>
      <c r="V2568" s="14"/>
      <c r="W2568" s="14" t="str">
        <f>IF(COUNT(T2568:V2568)=1,"m",IF(COUNT(T2568:V2568)=2,"m2",IF(COUNT(T2568:V2568)=3,"m3","")))</f>
        <v/>
      </c>
      <c r="X2568" s="14" t="str">
        <f>IF(S2568="","",1)</f>
        <v/>
      </c>
      <c r="Y2568" s="14" t="str">
        <f>IFERROR(IF(COUNT(T2568:V2568)=1,PRODUCT(T2568:V2568)*X2568,""),"")</f>
        <v/>
      </c>
      <c r="Z2568" s="14" t="str">
        <f>IFERROR(IF(COUNT(T2568:V2568)=2,PRODUCT(T2568:V2568)*X2568,""),"")</f>
        <v/>
      </c>
      <c r="AA2568" s="15" t="str">
        <f>IFERROR(IF(COUNT(T2568:V2568)=3,PRODUCT(T2568:V2568)*X2568,""),"")</f>
        <v/>
      </c>
    </row>
    <row r="2569" spans="2:27" ht="18" hidden="1" x14ac:dyDescent="0.25">
      <c r="B2569" s="16"/>
      <c r="C2569" s="17"/>
      <c r="D2569" s="17"/>
      <c r="E2569" s="17"/>
      <c r="F2569" s="18"/>
      <c r="G2569" s="18"/>
      <c r="H2569" s="18"/>
      <c r="I2569" s="18"/>
      <c r="J2569" s="18"/>
      <c r="K2569" s="18"/>
      <c r="L2569" s="17"/>
      <c r="M2569" s="17"/>
      <c r="N2569" s="17"/>
      <c r="O2569" s="19"/>
      <c r="P2569" s="629">
        <f>+H2565</f>
        <v>13.08</v>
      </c>
      <c r="Q2569" s="17"/>
      <c r="R2569" s="412"/>
      <c r="S2569" s="625"/>
      <c r="T2569" s="20"/>
      <c r="U2569" s="20"/>
      <c r="V2569" s="430"/>
      <c r="W2569" s="14" t="str">
        <f t="shared" ref="W2569:W2571" si="854">IF(COUNT(T2569:V2569)=1,"m",IF(COUNT(T2569:V2569)=2,"m2",IF(COUNT(T2569:V2569)=3,"m3","")))</f>
        <v/>
      </c>
      <c r="X2569" s="14" t="str">
        <f t="shared" ref="X2569:X2571" si="855">IF(S2569="","",1)</f>
        <v/>
      </c>
      <c r="Y2569" s="14" t="str">
        <f t="shared" ref="Y2569:Y2571" si="856">IFERROR(IF(COUNT(T2569:V2569)=1,PRODUCT(T2569:V2569)*X2569,""),"")</f>
        <v/>
      </c>
      <c r="Z2569" s="14" t="str">
        <f t="shared" ref="Z2569:Z2571" si="857">IFERROR(IF(COUNT(T2569:V2569)=2,PRODUCT(T2569:V2569)*X2569,""),"")</f>
        <v/>
      </c>
      <c r="AA2569" s="15" t="str">
        <f t="shared" ref="AA2569:AA2590" si="858">IFERROR(IF(COUNT(T2569:V2569)=3,PRODUCT(T2569:V2569)*X2569,""),"")</f>
        <v/>
      </c>
    </row>
    <row r="2570" spans="2:27" ht="18" hidden="1" x14ac:dyDescent="0.25">
      <c r="B2570" s="16"/>
      <c r="C2570" s="17"/>
      <c r="D2570" s="17"/>
      <c r="E2570" s="17"/>
      <c r="G2570" s="18"/>
      <c r="H2570" s="18"/>
      <c r="I2570" s="18"/>
      <c r="J2570" s="18"/>
      <c r="K2570" s="18"/>
      <c r="L2570" s="17"/>
      <c r="M2570" s="17"/>
      <c r="N2570" s="17"/>
      <c r="O2570" s="19"/>
      <c r="P2570" s="629">
        <f>+H2565</f>
        <v>13.08</v>
      </c>
      <c r="Q2570" s="17"/>
      <c r="R2570" s="412"/>
      <c r="S2570" s="625"/>
      <c r="T2570" s="20"/>
      <c r="U2570" s="20"/>
      <c r="V2570" s="430"/>
      <c r="W2570" s="14" t="str">
        <f t="shared" si="854"/>
        <v/>
      </c>
      <c r="X2570" s="14" t="str">
        <f t="shared" si="855"/>
        <v/>
      </c>
      <c r="Y2570" s="14" t="str">
        <f t="shared" si="856"/>
        <v/>
      </c>
      <c r="Z2570" s="14" t="str">
        <f t="shared" si="857"/>
        <v/>
      </c>
      <c r="AA2570" s="15" t="str">
        <f t="shared" si="858"/>
        <v/>
      </c>
    </row>
    <row r="2571" spans="2:27" ht="18" hidden="1" x14ac:dyDescent="0.25">
      <c r="B2571" s="16"/>
      <c r="C2571" s="17"/>
      <c r="D2571" s="17"/>
      <c r="E2571" s="17"/>
      <c r="F2571" s="18"/>
      <c r="G2571" s="18"/>
      <c r="H2571" s="18"/>
      <c r="I2571" s="18"/>
      <c r="J2571" s="18"/>
      <c r="K2571" s="18"/>
      <c r="L2571" s="17"/>
      <c r="M2571" s="17"/>
      <c r="N2571" s="17"/>
      <c r="O2571" s="19"/>
      <c r="P2571" s="629">
        <f>+H2565</f>
        <v>13.08</v>
      </c>
      <c r="Q2571" s="17"/>
      <c r="R2571" s="412"/>
      <c r="S2571" s="626"/>
      <c r="T2571" s="20"/>
      <c r="U2571" s="20"/>
      <c r="V2571" s="430"/>
      <c r="W2571" s="14" t="str">
        <f t="shared" si="854"/>
        <v/>
      </c>
      <c r="X2571" s="14" t="str">
        <f t="shared" si="855"/>
        <v/>
      </c>
      <c r="Y2571" s="14" t="str">
        <f t="shared" si="856"/>
        <v/>
      </c>
      <c r="Z2571" s="14" t="str">
        <f t="shared" si="857"/>
        <v/>
      </c>
      <c r="AA2571" s="15" t="str">
        <f t="shared" si="858"/>
        <v/>
      </c>
    </row>
    <row r="2572" spans="2:27" ht="18" hidden="1" x14ac:dyDescent="0.25">
      <c r="B2572" s="16"/>
      <c r="D2572" s="17"/>
      <c r="E2572" s="17"/>
      <c r="F2572" s="18"/>
      <c r="G2572" s="18"/>
      <c r="H2572" s="18"/>
      <c r="J2572" s="18"/>
      <c r="K2572" s="18"/>
      <c r="L2572" s="17"/>
      <c r="M2572" s="17"/>
      <c r="N2572" s="17"/>
      <c r="O2572" s="19"/>
      <c r="P2572" s="629">
        <f>+H2565</f>
        <v>13.08</v>
      </c>
      <c r="Q2572" s="17"/>
      <c r="R2572" s="412"/>
      <c r="S2572" s="625"/>
      <c r="T2572" s="20"/>
      <c r="U2572" s="20"/>
      <c r="V2572" s="430"/>
      <c r="W2572" s="14"/>
      <c r="X2572" s="14"/>
      <c r="Y2572" s="14"/>
      <c r="Z2572" s="14"/>
      <c r="AA2572" s="15" t="str">
        <f t="shared" si="858"/>
        <v/>
      </c>
    </row>
    <row r="2573" spans="2:27" ht="18" hidden="1" x14ac:dyDescent="0.25">
      <c r="B2573" s="22"/>
      <c r="C2573" s="17"/>
      <c r="D2573" s="18"/>
      <c r="E2573" s="17"/>
      <c r="F2573" s="18"/>
      <c r="G2573" s="18"/>
      <c r="H2573" s="18"/>
      <c r="I2573" s="18"/>
      <c r="J2573" s="18"/>
      <c r="K2573" s="18"/>
      <c r="L2573" s="17"/>
      <c r="M2573" s="17"/>
      <c r="N2573" s="17"/>
      <c r="O2573" s="19"/>
      <c r="P2573" s="629">
        <f>+H2565</f>
        <v>13.08</v>
      </c>
      <c r="Q2573" s="17"/>
      <c r="R2573" s="412" t="s">
        <v>361</v>
      </c>
      <c r="S2573" s="625"/>
      <c r="T2573" s="20"/>
      <c r="U2573" s="20"/>
      <c r="V2573" s="430"/>
      <c r="W2573" s="14" t="str">
        <f t="shared" ref="W2573:W2574" si="859">IF(COUNT(T2573:V2573)=1,"m",IF(COUNT(T2573:V2573)=2,"m2",IF(COUNT(T2573:V2573)=3,"m3","")))</f>
        <v/>
      </c>
      <c r="X2573" s="14" t="str">
        <f t="shared" ref="X2573:X2579" si="860">IF(S2573="","",1)</f>
        <v/>
      </c>
      <c r="Y2573" s="14" t="str">
        <f t="shared" ref="Y2573:Y2579" si="861">IFERROR(IF(COUNT(T2573:V2573)=1,PRODUCT(T2573:V2573)*X2573,""),"")</f>
        <v/>
      </c>
      <c r="Z2573" s="14" t="str">
        <f t="shared" ref="Z2573:Z2579" si="862">IFERROR(IF(COUNT(T2573:V2573)=2,PRODUCT(T2573:V2573)*X2573,""),"")</f>
        <v/>
      </c>
      <c r="AA2573" s="15" t="str">
        <f t="shared" si="858"/>
        <v/>
      </c>
    </row>
    <row r="2574" spans="2:27" ht="18" hidden="1" x14ac:dyDescent="0.25">
      <c r="B2574" s="16"/>
      <c r="C2574" s="17"/>
      <c r="D2574" s="17"/>
      <c r="E2574" s="17"/>
      <c r="F2574" s="18"/>
      <c r="G2574" s="18"/>
      <c r="H2574" s="18"/>
      <c r="I2574" s="18"/>
      <c r="J2574" s="18"/>
      <c r="K2574" s="18"/>
      <c r="L2574" s="17"/>
      <c r="M2574" s="17"/>
      <c r="N2574" s="17"/>
      <c r="O2574" s="19"/>
      <c r="P2574" s="629">
        <f>+H2565</f>
        <v>13.08</v>
      </c>
      <c r="Q2574" s="17"/>
      <c r="R2574" s="412"/>
      <c r="S2574" s="641"/>
      <c r="T2574" s="20"/>
      <c r="U2574" s="20"/>
      <c r="V2574" s="20"/>
      <c r="W2574" s="14" t="str">
        <f t="shared" si="859"/>
        <v/>
      </c>
      <c r="X2574" s="14" t="str">
        <f t="shared" si="860"/>
        <v/>
      </c>
      <c r="Y2574" s="14" t="str">
        <f t="shared" si="861"/>
        <v/>
      </c>
      <c r="Z2574" s="14" t="str">
        <f t="shared" si="862"/>
        <v/>
      </c>
      <c r="AA2574" s="15" t="str">
        <f t="shared" si="858"/>
        <v/>
      </c>
    </row>
    <row r="2575" spans="2:27" ht="18" hidden="1" x14ac:dyDescent="0.25">
      <c r="B2575" s="16"/>
      <c r="C2575" s="17"/>
      <c r="D2575" s="17"/>
      <c r="E2575" s="17"/>
      <c r="F2575" s="17"/>
      <c r="G2575" s="17"/>
      <c r="H2575" s="17"/>
      <c r="I2575" s="17"/>
      <c r="J2575" s="17"/>
      <c r="K2575" s="17"/>
      <c r="L2575" s="17"/>
      <c r="M2575" s="17"/>
      <c r="N2575" s="17"/>
      <c r="O2575" s="19"/>
      <c r="P2575" s="629">
        <f>+H2565</f>
        <v>13.08</v>
      </c>
      <c r="Q2575" s="17"/>
      <c r="R2575" s="412"/>
      <c r="S2575" s="625"/>
      <c r="T2575" s="20"/>
      <c r="U2575" s="20"/>
      <c r="V2575" s="430"/>
      <c r="W2575" s="14"/>
      <c r="X2575" s="14" t="str">
        <f t="shared" si="860"/>
        <v/>
      </c>
      <c r="Y2575" s="14" t="str">
        <f t="shared" si="861"/>
        <v/>
      </c>
      <c r="Z2575" s="14" t="str">
        <f t="shared" si="862"/>
        <v/>
      </c>
      <c r="AA2575" s="15" t="str">
        <f t="shared" si="858"/>
        <v/>
      </c>
    </row>
    <row r="2576" spans="2:27" ht="18" hidden="1" x14ac:dyDescent="0.25">
      <c r="B2576" s="16"/>
      <c r="C2576" s="18"/>
      <c r="D2576" s="17"/>
      <c r="E2576" s="17"/>
      <c r="F2576" s="17"/>
      <c r="G2576" s="17"/>
      <c r="H2576" s="17"/>
      <c r="I2576" s="17"/>
      <c r="J2576" s="17"/>
      <c r="K2576" s="17"/>
      <c r="L2576" s="17"/>
      <c r="M2576" s="17"/>
      <c r="N2576" s="17"/>
      <c r="O2576" s="19"/>
      <c r="P2576" s="629">
        <f>+H2565</f>
        <v>13.08</v>
      </c>
      <c r="Q2576" s="17"/>
      <c r="R2576" s="412"/>
      <c r="S2576" s="625"/>
      <c r="T2576" s="20"/>
      <c r="U2576" s="20"/>
      <c r="V2576" s="430"/>
      <c r="W2576" s="14"/>
      <c r="X2576" s="14" t="str">
        <f t="shared" si="860"/>
        <v/>
      </c>
      <c r="Y2576" s="14" t="str">
        <f t="shared" si="861"/>
        <v/>
      </c>
      <c r="Z2576" s="14" t="str">
        <f t="shared" si="862"/>
        <v/>
      </c>
      <c r="AA2576" s="15" t="str">
        <f t="shared" si="858"/>
        <v/>
      </c>
    </row>
    <row r="2577" spans="2:27" ht="18" hidden="1" x14ac:dyDescent="0.25">
      <c r="B2577" s="16"/>
      <c r="C2577" s="17"/>
      <c r="D2577" s="17"/>
      <c r="E2577" s="17"/>
      <c r="F2577" s="17"/>
      <c r="G2577" s="17"/>
      <c r="H2577" s="17"/>
      <c r="I2577" s="17"/>
      <c r="J2577" s="17"/>
      <c r="K2577" s="17"/>
      <c r="L2577" s="17"/>
      <c r="M2577" s="17"/>
      <c r="N2577" s="17"/>
      <c r="O2577" s="19"/>
      <c r="P2577" s="629">
        <f>+H2565</f>
        <v>13.08</v>
      </c>
      <c r="Q2577" s="17"/>
      <c r="R2577" s="412"/>
      <c r="S2577" s="625"/>
      <c r="T2577" s="20"/>
      <c r="U2577" s="20"/>
      <c r="V2577" s="430"/>
      <c r="W2577" s="14"/>
      <c r="X2577" s="14" t="str">
        <f t="shared" si="860"/>
        <v/>
      </c>
      <c r="Y2577" s="14" t="str">
        <f t="shared" si="861"/>
        <v/>
      </c>
      <c r="Z2577" s="14" t="str">
        <f t="shared" si="862"/>
        <v/>
      </c>
      <c r="AA2577" s="15" t="str">
        <f t="shared" si="858"/>
        <v/>
      </c>
    </row>
    <row r="2578" spans="2:27" ht="18" hidden="1" x14ac:dyDescent="0.25">
      <c r="B2578" s="16"/>
      <c r="C2578" s="17"/>
      <c r="D2578" s="17"/>
      <c r="E2578" s="18"/>
      <c r="F2578" s="17"/>
      <c r="G2578" s="17"/>
      <c r="H2578" s="17"/>
      <c r="I2578" s="17"/>
      <c r="J2578" s="17"/>
      <c r="K2578" s="17"/>
      <c r="L2578" s="17"/>
      <c r="M2578" s="17"/>
      <c r="N2578" s="17"/>
      <c r="O2578" s="19"/>
      <c r="P2578" s="629">
        <f>+H2565</f>
        <v>13.08</v>
      </c>
      <c r="Q2578" s="17"/>
      <c r="R2578" s="412"/>
      <c r="S2578" s="625"/>
      <c r="T2578" s="20"/>
      <c r="U2578" s="20"/>
      <c r="V2578" s="430"/>
      <c r="W2578" s="14"/>
      <c r="X2578" s="14" t="str">
        <f t="shared" si="860"/>
        <v/>
      </c>
      <c r="Y2578" s="14" t="str">
        <f t="shared" si="861"/>
        <v/>
      </c>
      <c r="Z2578" s="14" t="str">
        <f t="shared" si="862"/>
        <v/>
      </c>
      <c r="AA2578" s="15" t="str">
        <f t="shared" si="858"/>
        <v/>
      </c>
    </row>
    <row r="2579" spans="2:27" ht="18" hidden="1" x14ac:dyDescent="0.25">
      <c r="B2579" s="16"/>
      <c r="C2579" s="18"/>
      <c r="D2579" s="18"/>
      <c r="E2579" s="18"/>
      <c r="F2579" s="18"/>
      <c r="G2579" s="18"/>
      <c r="H2579" s="18"/>
      <c r="I2579" s="18"/>
      <c r="J2579" s="18"/>
      <c r="K2579" s="18"/>
      <c r="L2579" s="18"/>
      <c r="M2579" s="18"/>
      <c r="N2579" s="18"/>
      <c r="O2579" s="19"/>
      <c r="P2579" s="629">
        <f>+H2565</f>
        <v>13.08</v>
      </c>
      <c r="Q2579" s="17"/>
      <c r="R2579" s="412"/>
      <c r="S2579" s="625"/>
      <c r="T2579" s="20"/>
      <c r="U2579" s="20"/>
      <c r="V2579" s="430"/>
      <c r="W2579" s="14" t="str">
        <f t="shared" ref="W2579" si="863">IF(COUNT(T2579:V2579)=1,"m",IF(COUNT(T2579:V2579)=2,"m2",IF(COUNT(T2579:V2579)=3,"m3","")))</f>
        <v/>
      </c>
      <c r="X2579" s="14" t="str">
        <f t="shared" si="860"/>
        <v/>
      </c>
      <c r="Y2579" s="14" t="str">
        <f t="shared" si="861"/>
        <v/>
      </c>
      <c r="Z2579" s="14" t="str">
        <f t="shared" si="862"/>
        <v/>
      </c>
      <c r="AA2579" s="15" t="str">
        <f t="shared" si="858"/>
        <v/>
      </c>
    </row>
    <row r="2580" spans="2:27" ht="18" hidden="1" x14ac:dyDescent="0.25">
      <c r="B2580" s="16"/>
      <c r="C2580" s="17"/>
      <c r="D2580" s="24"/>
      <c r="E2580" s="17"/>
      <c r="F2580" s="17"/>
      <c r="G2580" s="17"/>
      <c r="H2580" s="17"/>
      <c r="I2580" s="17"/>
      <c r="J2580" s="18"/>
      <c r="K2580" s="17"/>
      <c r="L2580" s="17"/>
      <c r="M2580" s="17"/>
      <c r="N2580" s="17"/>
      <c r="O2580" s="19"/>
      <c r="P2580" s="629">
        <f>+H2565</f>
        <v>13.08</v>
      </c>
      <c r="Q2580" s="17"/>
      <c r="R2580" s="412"/>
      <c r="S2580" s="625"/>
      <c r="T2580" s="20"/>
      <c r="U2580" s="20"/>
      <c r="V2580" s="430"/>
      <c r="W2580" s="14"/>
      <c r="X2580" s="14"/>
      <c r="Y2580" s="14"/>
      <c r="Z2580" s="14"/>
      <c r="AA2580" s="15" t="str">
        <f t="shared" si="858"/>
        <v/>
      </c>
    </row>
    <row r="2581" spans="2:27" ht="18" hidden="1" x14ac:dyDescent="0.25">
      <c r="B2581" s="16"/>
      <c r="C2581" s="18"/>
      <c r="D2581" s="17"/>
      <c r="E2581" s="17"/>
      <c r="F2581" s="17"/>
      <c r="G2581" s="17"/>
      <c r="H2581" s="18"/>
      <c r="I2581" s="18"/>
      <c r="J2581" s="17"/>
      <c r="K2581" s="18"/>
      <c r="L2581" s="17"/>
      <c r="M2581" s="17"/>
      <c r="N2581" s="17"/>
      <c r="O2581" s="19"/>
      <c r="P2581" s="629">
        <f>+H2565</f>
        <v>13.08</v>
      </c>
      <c r="Q2581" s="17"/>
      <c r="R2581" s="412" t="s">
        <v>362</v>
      </c>
      <c r="S2581" s="625"/>
      <c r="T2581" s="20"/>
      <c r="U2581" s="20"/>
      <c r="V2581" s="430"/>
      <c r="W2581" s="14" t="str">
        <f t="shared" ref="W2581:W2590" si="864">IF(COUNT(T2581:V2581)=1,"m",IF(COUNT(T2581:V2581)=2,"m2",IF(COUNT(T2581:V2581)=3,"m3","")))</f>
        <v/>
      </c>
      <c r="X2581" s="14" t="str">
        <f t="shared" ref="X2581:X2590" si="865">IF(S2581="","",1)</f>
        <v/>
      </c>
      <c r="Y2581" s="14" t="str">
        <f t="shared" ref="Y2581:Y2590" si="866">IFERROR(IF(COUNT(T2581:V2581)=1,PRODUCT(T2581:V2581)*X2581,""),"")</f>
        <v/>
      </c>
      <c r="Z2581" s="14" t="str">
        <f t="shared" ref="Z2581:Z2590" si="867">IFERROR(IF(COUNT(T2581:V2581)=2,PRODUCT(T2581:V2581)*X2581,""),"")</f>
        <v/>
      </c>
      <c r="AA2581" s="15" t="str">
        <f t="shared" si="858"/>
        <v/>
      </c>
    </row>
    <row r="2582" spans="2:27" ht="18" hidden="1" x14ac:dyDescent="0.25">
      <c r="B2582" s="16"/>
      <c r="C2582" s="17"/>
      <c r="D2582" s="17"/>
      <c r="E2582" s="17"/>
      <c r="F2582" s="17"/>
      <c r="G2582" s="17"/>
      <c r="H2582" s="17"/>
      <c r="I2582" s="17"/>
      <c r="J2582" s="17"/>
      <c r="K2582" s="17"/>
      <c r="L2582" s="17"/>
      <c r="M2582" s="17"/>
      <c r="N2582" s="17"/>
      <c r="O2582" s="19"/>
      <c r="P2582" s="629">
        <f>+H2565</f>
        <v>13.08</v>
      </c>
      <c r="Q2582" s="17"/>
      <c r="R2582" s="412"/>
      <c r="S2582" s="626"/>
      <c r="T2582" s="20"/>
      <c r="U2582" s="20"/>
      <c r="V2582" s="430"/>
      <c r="W2582" s="14" t="str">
        <f t="shared" si="864"/>
        <v/>
      </c>
      <c r="X2582" s="14" t="str">
        <f t="shared" si="865"/>
        <v/>
      </c>
      <c r="Y2582" s="14" t="str">
        <f t="shared" si="866"/>
        <v/>
      </c>
      <c r="Z2582" s="14" t="str">
        <f t="shared" si="867"/>
        <v/>
      </c>
      <c r="AA2582" s="15" t="str">
        <f t="shared" si="858"/>
        <v/>
      </c>
    </row>
    <row r="2583" spans="2:27" ht="18" hidden="1" x14ac:dyDescent="0.25">
      <c r="B2583" s="16"/>
      <c r="C2583" s="17"/>
      <c r="D2583" s="17"/>
      <c r="E2583" s="17"/>
      <c r="F2583" s="17"/>
      <c r="G2583" s="17"/>
      <c r="H2583" s="17"/>
      <c r="I2583" s="17"/>
      <c r="J2583" s="17"/>
      <c r="K2583" s="17"/>
      <c r="L2583" s="17"/>
      <c r="M2583" s="17"/>
      <c r="N2583" s="17"/>
      <c r="O2583" s="19"/>
      <c r="P2583" s="629">
        <f>+H2565</f>
        <v>13.08</v>
      </c>
      <c r="Q2583" s="17"/>
      <c r="R2583" s="412"/>
      <c r="S2583" s="626"/>
      <c r="T2583" s="20"/>
      <c r="U2583" s="20"/>
      <c r="V2583" s="430"/>
      <c r="W2583" s="14" t="str">
        <f t="shared" si="864"/>
        <v/>
      </c>
      <c r="X2583" s="14" t="str">
        <f t="shared" si="865"/>
        <v/>
      </c>
      <c r="Y2583" s="14" t="str">
        <f t="shared" si="866"/>
        <v/>
      </c>
      <c r="Z2583" s="14" t="str">
        <f t="shared" si="867"/>
        <v/>
      </c>
      <c r="AA2583" s="15" t="str">
        <f t="shared" si="858"/>
        <v/>
      </c>
    </row>
    <row r="2584" spans="2:27" ht="18" hidden="1" x14ac:dyDescent="0.25">
      <c r="B2584" s="16"/>
      <c r="D2584" s="17"/>
      <c r="E2584" s="17"/>
      <c r="F2584" s="17"/>
      <c r="G2584" s="17"/>
      <c r="H2584" s="17"/>
      <c r="I2584" s="17"/>
      <c r="J2584" s="17"/>
      <c r="K2584" s="17"/>
      <c r="L2584" s="17"/>
      <c r="M2584" s="17"/>
      <c r="N2584" s="17"/>
      <c r="O2584" s="19"/>
      <c r="P2584" s="629">
        <f>+H2565</f>
        <v>13.08</v>
      </c>
      <c r="Q2584" s="17"/>
      <c r="R2584" s="412"/>
      <c r="S2584" s="626"/>
      <c r="T2584" s="20"/>
      <c r="U2584" s="20"/>
      <c r="V2584" s="20"/>
      <c r="W2584" s="14" t="str">
        <f t="shared" si="864"/>
        <v/>
      </c>
      <c r="X2584" s="14" t="str">
        <f t="shared" si="865"/>
        <v/>
      </c>
      <c r="Y2584" s="14" t="str">
        <f t="shared" si="866"/>
        <v/>
      </c>
      <c r="Z2584" s="14" t="str">
        <f t="shared" si="867"/>
        <v/>
      </c>
      <c r="AA2584" s="15" t="str">
        <f t="shared" si="858"/>
        <v/>
      </c>
    </row>
    <row r="2585" spans="2:27" ht="18" hidden="1" x14ac:dyDescent="0.25">
      <c r="B2585" s="16"/>
      <c r="C2585" s="17"/>
      <c r="D2585" s="17"/>
      <c r="E2585" s="17"/>
      <c r="F2585" s="17"/>
      <c r="G2585" s="17"/>
      <c r="H2585" s="17"/>
      <c r="I2585" s="17"/>
      <c r="J2585" s="17"/>
      <c r="K2585" s="17"/>
      <c r="L2585" s="17"/>
      <c r="M2585" s="17"/>
      <c r="N2585" s="17"/>
      <c r="O2585" s="19"/>
      <c r="P2585" s="629">
        <f>+H2565</f>
        <v>13.08</v>
      </c>
      <c r="Q2585" s="17"/>
      <c r="R2585" s="412"/>
      <c r="S2585" s="626"/>
      <c r="T2585" s="20"/>
      <c r="U2585" s="20"/>
      <c r="V2585" s="430"/>
      <c r="W2585" s="14" t="str">
        <f t="shared" si="864"/>
        <v/>
      </c>
      <c r="X2585" s="14" t="str">
        <f t="shared" si="865"/>
        <v/>
      </c>
      <c r="Y2585" s="14" t="str">
        <f t="shared" si="866"/>
        <v/>
      </c>
      <c r="Z2585" s="14" t="str">
        <f t="shared" si="867"/>
        <v/>
      </c>
      <c r="AA2585" s="15" t="str">
        <f t="shared" si="858"/>
        <v/>
      </c>
    </row>
    <row r="2586" spans="2:27" ht="18" hidden="1" x14ac:dyDescent="0.25">
      <c r="B2586" s="16"/>
      <c r="C2586" s="17"/>
      <c r="D2586" s="17"/>
      <c r="E2586" s="17"/>
      <c r="F2586" s="17"/>
      <c r="G2586" s="17"/>
      <c r="H2586" s="17"/>
      <c r="I2586" s="17"/>
      <c r="J2586" s="17"/>
      <c r="K2586" s="17"/>
      <c r="L2586" s="17"/>
      <c r="M2586" s="17"/>
      <c r="N2586" s="17"/>
      <c r="O2586" s="19"/>
      <c r="P2586" s="629">
        <f>+H2565</f>
        <v>13.08</v>
      </c>
      <c r="Q2586" s="17"/>
      <c r="R2586" s="412"/>
      <c r="S2586" s="626"/>
      <c r="T2586" s="20"/>
      <c r="U2586" s="20"/>
      <c r="V2586" s="430"/>
      <c r="W2586" s="14" t="str">
        <f t="shared" si="864"/>
        <v/>
      </c>
      <c r="X2586" s="14" t="str">
        <f t="shared" si="865"/>
        <v/>
      </c>
      <c r="Y2586" s="14" t="str">
        <f t="shared" si="866"/>
        <v/>
      </c>
      <c r="Z2586" s="14" t="str">
        <f t="shared" si="867"/>
        <v/>
      </c>
      <c r="AA2586" s="15" t="str">
        <f t="shared" si="858"/>
        <v/>
      </c>
    </row>
    <row r="2587" spans="2:27" ht="18" hidden="1" x14ac:dyDescent="0.25">
      <c r="B2587" s="16"/>
      <c r="C2587" s="17"/>
      <c r="D2587" s="17"/>
      <c r="E2587" s="17"/>
      <c r="F2587" s="17"/>
      <c r="G2587" s="17"/>
      <c r="H2587" s="17"/>
      <c r="I2587" s="17"/>
      <c r="J2587" s="17"/>
      <c r="K2587" s="17"/>
      <c r="L2587" s="17"/>
      <c r="M2587" s="17"/>
      <c r="N2587" s="17"/>
      <c r="O2587" s="19"/>
      <c r="P2587" s="629">
        <f>+H2565</f>
        <v>13.08</v>
      </c>
      <c r="Q2587" s="17"/>
      <c r="R2587" s="21"/>
      <c r="S2587" s="626"/>
      <c r="T2587" s="20"/>
      <c r="U2587" s="20"/>
      <c r="V2587" s="430"/>
      <c r="W2587" s="14" t="str">
        <f t="shared" si="864"/>
        <v/>
      </c>
      <c r="X2587" s="14" t="str">
        <f t="shared" si="865"/>
        <v/>
      </c>
      <c r="Y2587" s="14" t="str">
        <f t="shared" si="866"/>
        <v/>
      </c>
      <c r="Z2587" s="14" t="str">
        <f t="shared" si="867"/>
        <v/>
      </c>
      <c r="AA2587" s="15" t="str">
        <f t="shared" si="858"/>
        <v/>
      </c>
    </row>
    <row r="2588" spans="2:27" ht="18" hidden="1" x14ac:dyDescent="0.25">
      <c r="B2588" s="16"/>
      <c r="C2588" s="17"/>
      <c r="D2588" s="17"/>
      <c r="E2588" s="17"/>
      <c r="F2588" s="17"/>
      <c r="G2588" s="17"/>
      <c r="H2588" s="17"/>
      <c r="I2588" s="17"/>
      <c r="J2588" s="17"/>
      <c r="K2588" s="17"/>
      <c r="L2588" s="17"/>
      <c r="M2588" s="17"/>
      <c r="N2588" s="17"/>
      <c r="O2588" s="19"/>
      <c r="P2588" s="629">
        <f>+H2565</f>
        <v>13.08</v>
      </c>
      <c r="Q2588" s="17"/>
      <c r="R2588" s="26"/>
      <c r="S2588" s="626"/>
      <c r="T2588" s="20"/>
      <c r="U2588" s="20"/>
      <c r="V2588" s="430"/>
      <c r="W2588" s="14" t="str">
        <f t="shared" si="864"/>
        <v/>
      </c>
      <c r="X2588" s="14" t="str">
        <f t="shared" si="865"/>
        <v/>
      </c>
      <c r="Y2588" s="14" t="str">
        <f t="shared" si="866"/>
        <v/>
      </c>
      <c r="Z2588" s="14" t="str">
        <f t="shared" si="867"/>
        <v/>
      </c>
      <c r="AA2588" s="15" t="str">
        <f t="shared" si="858"/>
        <v/>
      </c>
    </row>
    <row r="2589" spans="2:27" ht="18" hidden="1" x14ac:dyDescent="0.25">
      <c r="B2589" s="16"/>
      <c r="C2589" s="17"/>
      <c r="D2589" s="17"/>
      <c r="E2589" s="17"/>
      <c r="F2589" s="17"/>
      <c r="G2589" s="17"/>
      <c r="H2589" s="17"/>
      <c r="I2589" s="17"/>
      <c r="J2589" s="17"/>
      <c r="K2589" s="17"/>
      <c r="L2589" s="17"/>
      <c r="M2589" s="17"/>
      <c r="N2589" s="17"/>
      <c r="O2589" s="19"/>
      <c r="P2589" s="629">
        <f>+H2565</f>
        <v>13.08</v>
      </c>
      <c r="Q2589" s="17"/>
      <c r="R2589" s="26"/>
      <c r="S2589" s="626"/>
      <c r="T2589" s="20"/>
      <c r="U2589" s="20"/>
      <c r="V2589" s="430"/>
      <c r="W2589" s="14" t="str">
        <f t="shared" si="864"/>
        <v/>
      </c>
      <c r="X2589" s="14" t="str">
        <f t="shared" si="865"/>
        <v/>
      </c>
      <c r="Y2589" s="14" t="str">
        <f t="shared" si="866"/>
        <v/>
      </c>
      <c r="Z2589" s="14" t="str">
        <f t="shared" si="867"/>
        <v/>
      </c>
      <c r="AA2589" s="15" t="str">
        <f t="shared" si="858"/>
        <v/>
      </c>
    </row>
    <row r="2590" spans="2:27" ht="18.75" hidden="1" thickBot="1" x14ac:dyDescent="0.3">
      <c r="B2590" s="27"/>
      <c r="C2590" s="28"/>
      <c r="D2590" s="29"/>
      <c r="E2590" s="28"/>
      <c r="F2590" s="29"/>
      <c r="G2590" s="29"/>
      <c r="H2590" s="29"/>
      <c r="I2590" s="29"/>
      <c r="J2590" s="29"/>
      <c r="K2590" s="29"/>
      <c r="L2590" s="29"/>
      <c r="M2590" s="29"/>
      <c r="N2590" s="29"/>
      <c r="O2590" s="30"/>
      <c r="P2590" s="629">
        <f>+H2565</f>
        <v>13.08</v>
      </c>
      <c r="Q2590" s="17"/>
      <c r="R2590" s="630"/>
      <c r="S2590" s="636"/>
      <c r="T2590" s="33"/>
      <c r="U2590" s="33"/>
      <c r="V2590" s="631"/>
      <c r="W2590" s="34" t="str">
        <f t="shared" si="864"/>
        <v/>
      </c>
      <c r="X2590" s="34" t="str">
        <f t="shared" si="865"/>
        <v/>
      </c>
      <c r="Y2590" s="14" t="str">
        <f t="shared" si="866"/>
        <v/>
      </c>
      <c r="Z2590" s="14" t="str">
        <f t="shared" si="867"/>
        <v/>
      </c>
      <c r="AA2590" s="15" t="str">
        <f t="shared" si="858"/>
        <v/>
      </c>
    </row>
    <row r="2591" spans="2:27" ht="18.75" hidden="1" thickBot="1" x14ac:dyDescent="0.3">
      <c r="B2591" s="786"/>
      <c r="C2591" s="787"/>
      <c r="D2591" s="787"/>
      <c r="E2591" s="787"/>
      <c r="F2591" s="787"/>
      <c r="G2591" s="787"/>
      <c r="H2591" s="787"/>
      <c r="I2591" s="787"/>
      <c r="J2591" s="787"/>
      <c r="K2591" s="787"/>
      <c r="L2591" s="787"/>
      <c r="M2591" s="787"/>
      <c r="N2591" s="787"/>
      <c r="O2591" s="787"/>
      <c r="P2591" s="428"/>
      <c r="Q2591" s="629">
        <f>+H2565</f>
        <v>13.08</v>
      </c>
      <c r="R2591" s="1024" t="s">
        <v>58</v>
      </c>
      <c r="S2591" s="1025"/>
      <c r="T2591" s="1027"/>
      <c r="U2591" s="1024" t="s">
        <v>53</v>
      </c>
      <c r="V2591" s="1027"/>
      <c r="W2591" s="1027"/>
      <c r="X2591" s="1026"/>
      <c r="Y2591" s="36"/>
      <c r="Z2591" s="37"/>
      <c r="AA2591" s="38">
        <f>IF(SUM(Y2568:AA2590)=0,SUM(X2568:X2590),SUM(Y2568:AA2590))</f>
        <v>0</v>
      </c>
    </row>
    <row r="2592" spans="2:27" ht="17.25" hidden="1" thickBot="1" x14ac:dyDescent="0.3">
      <c r="B2592" s="792" t="s">
        <v>59</v>
      </c>
      <c r="C2592" s="793"/>
      <c r="D2592" s="793"/>
      <c r="E2592" s="793"/>
      <c r="F2592" s="793"/>
      <c r="G2592" s="793"/>
      <c r="H2592" s="793"/>
      <c r="I2592" s="794"/>
      <c r="J2592" s="792" t="s">
        <v>60</v>
      </c>
      <c r="K2592" s="793"/>
      <c r="L2592" s="793"/>
      <c r="M2592" s="793"/>
      <c r="N2592" s="793"/>
      <c r="O2592" s="793"/>
      <c r="P2592" s="793"/>
      <c r="Q2592" s="793"/>
      <c r="R2592" s="1028"/>
      <c r="S2592" s="634"/>
      <c r="T2592" s="39"/>
      <c r="U2592" s="40"/>
      <c r="V2592" s="40"/>
      <c r="W2592" s="40"/>
      <c r="X2592" s="40"/>
      <c r="Y2592" s="40"/>
      <c r="Z2592" s="40"/>
      <c r="AA2592" s="41"/>
    </row>
    <row r="2593" spans="2:27" ht="21" hidden="1" thickBot="1" x14ac:dyDescent="0.3">
      <c r="B2593" s="795"/>
      <c r="C2593" s="787"/>
      <c r="D2593" s="787"/>
      <c r="E2593" s="787"/>
      <c r="F2593" s="787"/>
      <c r="G2593" s="787"/>
      <c r="H2593" s="787"/>
      <c r="I2593" s="796"/>
      <c r="J2593" s="795"/>
      <c r="K2593" s="787"/>
      <c r="L2593" s="787"/>
      <c r="M2593" s="787"/>
      <c r="N2593" s="787"/>
      <c r="O2593" s="787"/>
      <c r="P2593" s="787"/>
      <c r="Q2593" s="787"/>
      <c r="R2593" s="796"/>
      <c r="S2593" s="635"/>
      <c r="T2593" s="797" t="s">
        <v>61</v>
      </c>
      <c r="U2593" s="798"/>
      <c r="V2593" s="798"/>
      <c r="W2593" s="798"/>
      <c r="X2593" s="798"/>
      <c r="Y2593" s="798"/>
      <c r="Z2593" s="799"/>
      <c r="AA2593" s="42">
        <f>AA2591</f>
        <v>0</v>
      </c>
    </row>
    <row r="2594" spans="2:27" hidden="1" x14ac:dyDescent="0.25"/>
    <row r="2595" spans="2:27" ht="15.75" hidden="1" thickBot="1" x14ac:dyDescent="0.3"/>
    <row r="2596" spans="2:27" hidden="1" x14ac:dyDescent="0.25">
      <c r="B2596" s="800"/>
      <c r="C2596" s="793"/>
      <c r="D2596" s="793"/>
      <c r="E2596" s="793"/>
      <c r="F2596" s="793"/>
      <c r="G2596" s="803" t="s">
        <v>42</v>
      </c>
      <c r="H2596" s="793"/>
      <c r="I2596" s="793"/>
      <c r="J2596" s="793"/>
      <c r="K2596" s="793"/>
      <c r="L2596" s="793"/>
      <c r="M2596" s="793"/>
      <c r="N2596" s="793"/>
      <c r="O2596" s="793"/>
      <c r="P2596" s="793"/>
      <c r="Q2596" s="793"/>
      <c r="R2596" s="793"/>
      <c r="S2596" s="793"/>
      <c r="T2596" s="793"/>
      <c r="U2596" s="804" t="s">
        <v>1</v>
      </c>
      <c r="V2596" s="805"/>
      <c r="W2596" s="805"/>
      <c r="X2596" s="806"/>
      <c r="Y2596" s="807" t="s">
        <v>43</v>
      </c>
      <c r="Z2596" s="805"/>
      <c r="AA2596" s="808"/>
    </row>
    <row r="2597" spans="2:27" hidden="1" x14ac:dyDescent="0.25">
      <c r="B2597" s="801"/>
      <c r="C2597" s="802"/>
      <c r="D2597" s="802"/>
      <c r="E2597" s="802"/>
      <c r="F2597" s="802"/>
      <c r="G2597" s="801"/>
      <c r="H2597" s="802"/>
      <c r="I2597" s="802"/>
      <c r="J2597" s="802"/>
      <c r="K2597" s="802"/>
      <c r="L2597" s="802"/>
      <c r="M2597" s="802"/>
      <c r="N2597" s="802"/>
      <c r="O2597" s="802"/>
      <c r="P2597" s="802"/>
      <c r="Q2597" s="802"/>
      <c r="R2597" s="802"/>
      <c r="S2597" s="802"/>
      <c r="T2597" s="802"/>
      <c r="U2597" s="809" t="s">
        <v>3</v>
      </c>
      <c r="V2597" s="810"/>
      <c r="W2597" s="810"/>
      <c r="X2597" s="811"/>
      <c r="Y2597" s="812">
        <v>1</v>
      </c>
      <c r="Z2597" s="810"/>
      <c r="AA2597" s="813"/>
    </row>
    <row r="2598" spans="2:27" ht="15.75" hidden="1" thickBot="1" x14ac:dyDescent="0.3">
      <c r="B2598" s="795"/>
      <c r="C2598" s="787"/>
      <c r="D2598" s="787"/>
      <c r="E2598" s="787"/>
      <c r="F2598" s="787"/>
      <c r="G2598" s="795"/>
      <c r="H2598" s="787"/>
      <c r="I2598" s="787"/>
      <c r="J2598" s="787"/>
      <c r="K2598" s="787"/>
      <c r="L2598" s="787"/>
      <c r="M2598" s="787"/>
      <c r="N2598" s="787"/>
      <c r="O2598" s="787"/>
      <c r="P2598" s="787"/>
      <c r="Q2598" s="787"/>
      <c r="R2598" s="787"/>
      <c r="S2598" s="787"/>
      <c r="T2598" s="787"/>
      <c r="U2598" s="814" t="s">
        <v>4</v>
      </c>
      <c r="V2598" s="815"/>
      <c r="W2598" s="815"/>
      <c r="X2598" s="816"/>
      <c r="Y2598" s="817">
        <v>44236</v>
      </c>
      <c r="Z2598" s="818"/>
      <c r="AA2598" s="819"/>
    </row>
    <row r="2599" spans="2:27" hidden="1" x14ac:dyDescent="0.25">
      <c r="B2599" s="820" t="s">
        <v>44</v>
      </c>
      <c r="C2599" s="793"/>
      <c r="D2599" s="793"/>
      <c r="E2599" s="793"/>
      <c r="F2599" s="794"/>
      <c r="G2599"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599" s="822"/>
      <c r="I2599" s="822"/>
      <c r="J2599" s="822"/>
      <c r="K2599" s="822"/>
      <c r="L2599" s="822"/>
      <c r="M2599" s="822"/>
      <c r="N2599" s="822"/>
      <c r="O2599" s="822"/>
      <c r="P2599" s="822"/>
      <c r="Q2599" s="822"/>
      <c r="R2599" s="822"/>
      <c r="S2599" s="822"/>
      <c r="T2599" s="822"/>
      <c r="U2599" s="822"/>
      <c r="V2599" s="822"/>
      <c r="W2599" s="822"/>
      <c r="X2599" s="822"/>
      <c r="Y2599" s="822"/>
      <c r="Z2599" s="822"/>
      <c r="AA2599" s="823"/>
    </row>
    <row r="2600" spans="2:27" ht="30" hidden="1" customHeight="1" thickBot="1" x14ac:dyDescent="0.3">
      <c r="B2600" s="795"/>
      <c r="C2600" s="787"/>
      <c r="D2600" s="787"/>
      <c r="E2600" s="787"/>
      <c r="F2600" s="796"/>
      <c r="G2600" s="824"/>
      <c r="H2600" s="825"/>
      <c r="I2600" s="825"/>
      <c r="J2600" s="825"/>
      <c r="K2600" s="825"/>
      <c r="L2600" s="825"/>
      <c r="M2600" s="825"/>
      <c r="N2600" s="825"/>
      <c r="O2600" s="825"/>
      <c r="P2600" s="825"/>
      <c r="Q2600" s="825"/>
      <c r="R2600" s="825"/>
      <c r="S2600" s="825"/>
      <c r="T2600" s="825"/>
      <c r="U2600" s="825"/>
      <c r="V2600" s="825"/>
      <c r="W2600" s="825"/>
      <c r="X2600" s="825"/>
      <c r="Y2600" s="825"/>
      <c r="Z2600" s="825"/>
      <c r="AA2600" s="826"/>
    </row>
    <row r="2601" spans="2:27" ht="18.75" hidden="1" thickBot="1" x14ac:dyDescent="0.3">
      <c r="B2601" s="827" t="s">
        <v>46</v>
      </c>
      <c r="C2601" s="798"/>
      <c r="D2601" s="798"/>
      <c r="E2601" s="798"/>
      <c r="F2601" s="798"/>
      <c r="G2601" s="798"/>
      <c r="H2601" s="822" t="s">
        <v>47</v>
      </c>
      <c r="I2601" s="793"/>
      <c r="J2601" s="828"/>
      <c r="K2601" s="798"/>
      <c r="L2601" s="798"/>
      <c r="M2601" s="798"/>
      <c r="N2601" s="798"/>
      <c r="O2601" s="798"/>
      <c r="P2601" s="622"/>
      <c r="Q2601" s="622"/>
      <c r="R2601" s="828" t="s">
        <v>48</v>
      </c>
      <c r="S2601" s="828"/>
      <c r="T2601" s="798"/>
      <c r="U2601" s="798"/>
      <c r="V2601" s="798"/>
      <c r="W2601" s="798"/>
      <c r="X2601" s="798"/>
      <c r="Y2601" s="798"/>
      <c r="Z2601" s="798"/>
      <c r="AA2601" s="799"/>
    </row>
    <row r="2602" spans="2:27" ht="84.75" hidden="1" customHeight="1" thickBot="1" x14ac:dyDescent="0.3">
      <c r="B2602" s="829">
        <v>13</v>
      </c>
      <c r="C2602" s="793"/>
      <c r="D2602" s="793"/>
      <c r="E2602" s="793"/>
      <c r="F2602" s="793"/>
      <c r="G2602" s="793"/>
      <c r="H2602" s="830">
        <f>I13.09</f>
        <v>13.09</v>
      </c>
      <c r="I2602" s="831"/>
      <c r="J2602" s="832" t="str">
        <f>VLOOKUP(B2602,'BALANCE GENERAL'!$B:$G,5,FALSE)</f>
        <v>SUMINISTRO E INSTALACION MOBILIARIO</v>
      </c>
      <c r="K2602" s="798"/>
      <c r="L2602" s="798"/>
      <c r="M2602" s="798"/>
      <c r="N2602" s="798"/>
      <c r="O2602" s="799"/>
      <c r="P2602" s="621"/>
      <c r="Q2602" s="621"/>
      <c r="R2602" s="833" t="str">
        <f>VLOOKUP(H2602,'BALANCE GENERAL'!$B:$G,5,FALSE)</f>
        <v>TANDEM DE 2 PUESTOS METALICO REF AEROPUERTO, ASIENTO Y ESPALDAR EN UNA SOLA PIEZA DE LAMINA PERFORADA CAL 16 PINTADO EN ELECTROSTATICA; BASES Y BRAZOS CROMADOS</v>
      </c>
      <c r="S2602" s="1020"/>
      <c r="T2602" s="793"/>
      <c r="U2602" s="793"/>
      <c r="V2602" s="793"/>
      <c r="W2602" s="793"/>
      <c r="X2602" s="793"/>
      <c r="Y2602" s="793"/>
      <c r="Z2602" s="793"/>
      <c r="AA2602" s="794"/>
    </row>
    <row r="2603" spans="2:27" ht="18.75" hidden="1" thickBot="1" x14ac:dyDescent="0.3">
      <c r="B2603" s="821" t="s">
        <v>49</v>
      </c>
      <c r="C2603" s="834"/>
      <c r="D2603" s="834"/>
      <c r="E2603" s="834"/>
      <c r="F2603" s="834"/>
      <c r="G2603" s="834"/>
      <c r="H2603" s="835"/>
      <c r="I2603" s="835"/>
      <c r="J2603" s="834"/>
      <c r="K2603" s="834"/>
      <c r="L2603" s="834"/>
      <c r="M2603" s="834"/>
      <c r="N2603" s="834"/>
      <c r="O2603" s="834"/>
      <c r="P2603" s="623"/>
      <c r="Q2603" s="623"/>
      <c r="R2603" s="837" t="s">
        <v>50</v>
      </c>
      <c r="S2603" s="1030" t="s">
        <v>532</v>
      </c>
      <c r="T2603" s="839" t="s">
        <v>51</v>
      </c>
      <c r="U2603" s="840"/>
      <c r="V2603" s="841"/>
      <c r="W2603" s="842" t="s">
        <v>20</v>
      </c>
      <c r="X2603" s="844" t="s">
        <v>52</v>
      </c>
      <c r="Y2603" s="846" t="s">
        <v>53</v>
      </c>
      <c r="Z2603" s="847"/>
      <c r="AA2603" s="848"/>
    </row>
    <row r="2604" spans="2:27" ht="26.25" hidden="1" thickBot="1" x14ac:dyDescent="0.3">
      <c r="B2604" s="836"/>
      <c r="C2604" s="835"/>
      <c r="D2604" s="835"/>
      <c r="E2604" s="835"/>
      <c r="F2604" s="835"/>
      <c r="G2604" s="835"/>
      <c r="H2604" s="835"/>
      <c r="I2604" s="835"/>
      <c r="J2604" s="835"/>
      <c r="K2604" s="835"/>
      <c r="L2604" s="835"/>
      <c r="M2604" s="835"/>
      <c r="N2604" s="835"/>
      <c r="O2604" s="835"/>
      <c r="P2604" s="623"/>
      <c r="Q2604" s="623"/>
      <c r="R2604" s="838"/>
      <c r="S2604" s="1031"/>
      <c r="T2604" s="4" t="s">
        <v>54</v>
      </c>
      <c r="U2604" s="5" t="s">
        <v>55</v>
      </c>
      <c r="V2604" s="6" t="s">
        <v>56</v>
      </c>
      <c r="W2604" s="843"/>
      <c r="X2604" s="845"/>
      <c r="Y2604" s="7" t="s">
        <v>57</v>
      </c>
      <c r="Z2604" s="8" t="s">
        <v>21</v>
      </c>
      <c r="AA2604" s="9" t="s">
        <v>22</v>
      </c>
    </row>
    <row r="2605" spans="2:27" ht="18" hidden="1" x14ac:dyDescent="0.25">
      <c r="B2605" s="10"/>
      <c r="C2605" s="11"/>
      <c r="D2605" s="11"/>
      <c r="E2605" s="11"/>
      <c r="F2605" s="11"/>
      <c r="G2605" s="11"/>
      <c r="H2605" s="11"/>
      <c r="I2605" s="11"/>
      <c r="J2605" s="11"/>
      <c r="K2605" s="11"/>
      <c r="L2605" s="11"/>
      <c r="M2605" s="11"/>
      <c r="N2605" s="11"/>
      <c r="O2605" s="12"/>
      <c r="P2605" s="629">
        <f>+H2602</f>
        <v>13.09</v>
      </c>
      <c r="Q2605" s="17"/>
      <c r="R2605" s="412" t="s">
        <v>356</v>
      </c>
      <c r="S2605" s="625"/>
      <c r="T2605" s="14"/>
      <c r="U2605" s="14"/>
      <c r="V2605" s="14"/>
      <c r="W2605" s="14" t="str">
        <f>IF(COUNT(T2605:V2605)=1,"m",IF(COUNT(T2605:V2605)=2,"m2",IF(COUNT(T2605:V2605)=3,"m3","")))</f>
        <v/>
      </c>
      <c r="X2605" s="14" t="str">
        <f>IF(S2605="","",1)</f>
        <v/>
      </c>
      <c r="Y2605" s="14" t="str">
        <f>IFERROR(IF(COUNT(T2605:V2605)=1,PRODUCT(T2605:V2605)*X2605,""),"")</f>
        <v/>
      </c>
      <c r="Z2605" s="14" t="str">
        <f>IFERROR(IF(COUNT(T2605:V2605)=2,PRODUCT(T2605:V2605)*X2605,""),"")</f>
        <v/>
      </c>
      <c r="AA2605" s="15" t="str">
        <f>IFERROR(IF(COUNT(T2605:V2605)=3,PRODUCT(T2605:V2605)*X2605,""),"")</f>
        <v/>
      </c>
    </row>
    <row r="2606" spans="2:27" ht="18" hidden="1" x14ac:dyDescent="0.25">
      <c r="B2606" s="16"/>
      <c r="C2606" s="17"/>
      <c r="D2606" s="17"/>
      <c r="E2606" s="17"/>
      <c r="F2606" s="18"/>
      <c r="G2606" s="18"/>
      <c r="H2606" s="18"/>
      <c r="I2606" s="18"/>
      <c r="J2606" s="18"/>
      <c r="K2606" s="18"/>
      <c r="L2606" s="17"/>
      <c r="M2606" s="17"/>
      <c r="N2606" s="17"/>
      <c r="O2606" s="19"/>
      <c r="P2606" s="629">
        <f>+H2602</f>
        <v>13.09</v>
      </c>
      <c r="Q2606" s="17"/>
      <c r="R2606" s="412"/>
      <c r="S2606" s="625"/>
      <c r="T2606" s="20"/>
      <c r="U2606" s="20"/>
      <c r="V2606" s="430"/>
      <c r="W2606" s="14" t="str">
        <f t="shared" ref="W2606:W2608" si="868">IF(COUNT(T2606:V2606)=1,"m",IF(COUNT(T2606:V2606)=2,"m2",IF(COUNT(T2606:V2606)=3,"m3","")))</f>
        <v/>
      </c>
      <c r="X2606" s="14" t="str">
        <f t="shared" ref="X2606:X2608" si="869">IF(S2606="","",1)</f>
        <v/>
      </c>
      <c r="Y2606" s="14" t="str">
        <f t="shared" ref="Y2606:Y2608" si="870">IFERROR(IF(COUNT(T2606:V2606)=1,PRODUCT(T2606:V2606)*X2606,""),"")</f>
        <v/>
      </c>
      <c r="Z2606" s="14" t="str">
        <f t="shared" ref="Z2606:Z2608" si="871">IFERROR(IF(COUNT(T2606:V2606)=2,PRODUCT(T2606:V2606)*X2606,""),"")</f>
        <v/>
      </c>
      <c r="AA2606" s="15" t="str">
        <f t="shared" ref="AA2606:AA2627" si="872">IFERROR(IF(COUNT(T2606:V2606)=3,PRODUCT(T2606:V2606)*X2606,""),"")</f>
        <v/>
      </c>
    </row>
    <row r="2607" spans="2:27" ht="18" hidden="1" x14ac:dyDescent="0.25">
      <c r="B2607" s="16"/>
      <c r="C2607" s="17"/>
      <c r="D2607" s="17"/>
      <c r="E2607" s="17"/>
      <c r="G2607" s="18"/>
      <c r="H2607" s="18"/>
      <c r="I2607" s="18"/>
      <c r="J2607" s="18"/>
      <c r="K2607" s="18"/>
      <c r="L2607" s="17"/>
      <c r="M2607" s="17"/>
      <c r="N2607" s="17"/>
      <c r="O2607" s="19"/>
      <c r="P2607" s="629">
        <f>+H2602</f>
        <v>13.09</v>
      </c>
      <c r="Q2607" s="17"/>
      <c r="R2607" s="412"/>
      <c r="S2607" s="625"/>
      <c r="T2607" s="20"/>
      <c r="U2607" s="20"/>
      <c r="V2607" s="430"/>
      <c r="W2607" s="14" t="str">
        <f t="shared" si="868"/>
        <v/>
      </c>
      <c r="X2607" s="14" t="str">
        <f t="shared" si="869"/>
        <v/>
      </c>
      <c r="Y2607" s="14" t="str">
        <f t="shared" si="870"/>
        <v/>
      </c>
      <c r="Z2607" s="14" t="str">
        <f t="shared" si="871"/>
        <v/>
      </c>
      <c r="AA2607" s="15" t="str">
        <f t="shared" si="872"/>
        <v/>
      </c>
    </row>
    <row r="2608" spans="2:27" ht="18" hidden="1" x14ac:dyDescent="0.25">
      <c r="B2608" s="16"/>
      <c r="C2608" s="17"/>
      <c r="D2608" s="17"/>
      <c r="E2608" s="17"/>
      <c r="F2608" s="18"/>
      <c r="G2608" s="18"/>
      <c r="H2608" s="18"/>
      <c r="I2608" s="18"/>
      <c r="J2608" s="18"/>
      <c r="K2608" s="18"/>
      <c r="L2608" s="17"/>
      <c r="M2608" s="17"/>
      <c r="N2608" s="17"/>
      <c r="O2608" s="19"/>
      <c r="P2608" s="629">
        <f>+H2602</f>
        <v>13.09</v>
      </c>
      <c r="Q2608" s="17"/>
      <c r="R2608" s="412"/>
      <c r="S2608" s="626"/>
      <c r="T2608" s="20"/>
      <c r="U2608" s="20"/>
      <c r="V2608" s="430"/>
      <c r="W2608" s="14" t="str">
        <f t="shared" si="868"/>
        <v/>
      </c>
      <c r="X2608" s="14" t="str">
        <f t="shared" si="869"/>
        <v/>
      </c>
      <c r="Y2608" s="14" t="str">
        <f t="shared" si="870"/>
        <v/>
      </c>
      <c r="Z2608" s="14" t="str">
        <f t="shared" si="871"/>
        <v/>
      </c>
      <c r="AA2608" s="15" t="str">
        <f t="shared" si="872"/>
        <v/>
      </c>
    </row>
    <row r="2609" spans="2:27" ht="18" hidden="1" x14ac:dyDescent="0.25">
      <c r="B2609" s="16"/>
      <c r="D2609" s="17"/>
      <c r="E2609" s="17"/>
      <c r="F2609" s="18"/>
      <c r="G2609" s="18"/>
      <c r="H2609" s="18"/>
      <c r="J2609" s="18"/>
      <c r="K2609" s="18"/>
      <c r="L2609" s="17"/>
      <c r="M2609" s="17"/>
      <c r="N2609" s="17"/>
      <c r="O2609" s="19"/>
      <c r="P2609" s="629">
        <f>+H2602</f>
        <v>13.09</v>
      </c>
      <c r="Q2609" s="17"/>
      <c r="R2609" s="412"/>
      <c r="S2609" s="625"/>
      <c r="T2609" s="20"/>
      <c r="U2609" s="20"/>
      <c r="V2609" s="430"/>
      <c r="W2609" s="14"/>
      <c r="X2609" s="14"/>
      <c r="Y2609" s="14"/>
      <c r="Z2609" s="14"/>
      <c r="AA2609" s="15" t="str">
        <f t="shared" si="872"/>
        <v/>
      </c>
    </row>
    <row r="2610" spans="2:27" ht="18" hidden="1" x14ac:dyDescent="0.25">
      <c r="B2610" s="22"/>
      <c r="C2610" s="17"/>
      <c r="D2610" s="18"/>
      <c r="E2610" s="17"/>
      <c r="F2610" s="18"/>
      <c r="G2610" s="18"/>
      <c r="H2610" s="18"/>
      <c r="I2610" s="18"/>
      <c r="J2610" s="18"/>
      <c r="K2610" s="18"/>
      <c r="L2610" s="17"/>
      <c r="M2610" s="17"/>
      <c r="N2610" s="17"/>
      <c r="O2610" s="19"/>
      <c r="P2610" s="629">
        <f>+H2602</f>
        <v>13.09</v>
      </c>
      <c r="Q2610" s="17"/>
      <c r="R2610" s="412" t="s">
        <v>361</v>
      </c>
      <c r="S2610" s="625"/>
      <c r="T2610" s="20"/>
      <c r="U2610" s="20"/>
      <c r="V2610" s="430"/>
      <c r="W2610" s="14" t="str">
        <f t="shared" ref="W2610:W2611" si="873">IF(COUNT(T2610:V2610)=1,"m",IF(COUNT(T2610:V2610)=2,"m2",IF(COUNT(T2610:V2610)=3,"m3","")))</f>
        <v/>
      </c>
      <c r="X2610" s="14" t="str">
        <f t="shared" ref="X2610:X2616" si="874">IF(S2610="","",1)</f>
        <v/>
      </c>
      <c r="Y2610" s="14" t="str">
        <f t="shared" ref="Y2610:Y2616" si="875">IFERROR(IF(COUNT(T2610:V2610)=1,PRODUCT(T2610:V2610)*X2610,""),"")</f>
        <v/>
      </c>
      <c r="Z2610" s="14" t="str">
        <f t="shared" ref="Z2610:Z2616" si="876">IFERROR(IF(COUNT(T2610:V2610)=2,PRODUCT(T2610:V2610)*X2610,""),"")</f>
        <v/>
      </c>
      <c r="AA2610" s="15" t="str">
        <f t="shared" si="872"/>
        <v/>
      </c>
    </row>
    <row r="2611" spans="2:27" ht="18" hidden="1" x14ac:dyDescent="0.25">
      <c r="B2611" s="16"/>
      <c r="C2611" s="17"/>
      <c r="D2611" s="17"/>
      <c r="E2611" s="17"/>
      <c r="F2611" s="18"/>
      <c r="G2611" s="18"/>
      <c r="H2611" s="18"/>
      <c r="I2611" s="18"/>
      <c r="J2611" s="18"/>
      <c r="K2611" s="18"/>
      <c r="L2611" s="17"/>
      <c r="M2611" s="17"/>
      <c r="N2611" s="17"/>
      <c r="O2611" s="19"/>
      <c r="P2611" s="629">
        <f>+H2602</f>
        <v>13.09</v>
      </c>
      <c r="Q2611" s="17"/>
      <c r="R2611" s="412"/>
      <c r="S2611" s="641"/>
      <c r="T2611" s="20"/>
      <c r="U2611" s="20"/>
      <c r="V2611" s="20"/>
      <c r="W2611" s="14" t="str">
        <f t="shared" si="873"/>
        <v/>
      </c>
      <c r="X2611" s="14" t="str">
        <f t="shared" si="874"/>
        <v/>
      </c>
      <c r="Y2611" s="14" t="str">
        <f t="shared" si="875"/>
        <v/>
      </c>
      <c r="Z2611" s="14" t="str">
        <f t="shared" si="876"/>
        <v/>
      </c>
      <c r="AA2611" s="15" t="str">
        <f t="shared" si="872"/>
        <v/>
      </c>
    </row>
    <row r="2612" spans="2:27" ht="18" hidden="1" x14ac:dyDescent="0.25">
      <c r="B2612" s="16"/>
      <c r="C2612" s="17"/>
      <c r="D2612" s="17"/>
      <c r="E2612" s="17"/>
      <c r="F2612" s="17"/>
      <c r="G2612" s="17"/>
      <c r="H2612" s="17"/>
      <c r="I2612" s="17"/>
      <c r="J2612" s="17"/>
      <c r="K2612" s="17"/>
      <c r="L2612" s="17"/>
      <c r="M2612" s="17"/>
      <c r="N2612" s="17"/>
      <c r="O2612" s="19"/>
      <c r="P2612" s="629">
        <f>+H2602</f>
        <v>13.09</v>
      </c>
      <c r="Q2612" s="17"/>
      <c r="R2612" s="412"/>
      <c r="S2612" s="625"/>
      <c r="T2612" s="20"/>
      <c r="U2612" s="20"/>
      <c r="V2612" s="430"/>
      <c r="W2612" s="14"/>
      <c r="X2612" s="14" t="str">
        <f t="shared" si="874"/>
        <v/>
      </c>
      <c r="Y2612" s="14" t="str">
        <f t="shared" si="875"/>
        <v/>
      </c>
      <c r="Z2612" s="14" t="str">
        <f t="shared" si="876"/>
        <v/>
      </c>
      <c r="AA2612" s="15" t="str">
        <f t="shared" si="872"/>
        <v/>
      </c>
    </row>
    <row r="2613" spans="2:27" ht="18" hidden="1" x14ac:dyDescent="0.25">
      <c r="B2613" s="16"/>
      <c r="C2613" s="18"/>
      <c r="D2613" s="17"/>
      <c r="E2613" s="17"/>
      <c r="F2613" s="17"/>
      <c r="G2613" s="17"/>
      <c r="H2613" s="17"/>
      <c r="I2613" s="17"/>
      <c r="J2613" s="17"/>
      <c r="K2613" s="17"/>
      <c r="L2613" s="17"/>
      <c r="M2613" s="17"/>
      <c r="N2613" s="17"/>
      <c r="O2613" s="19"/>
      <c r="P2613" s="629">
        <f>+H2602</f>
        <v>13.09</v>
      </c>
      <c r="Q2613" s="17"/>
      <c r="R2613" s="412"/>
      <c r="S2613" s="625"/>
      <c r="T2613" s="20"/>
      <c r="U2613" s="20"/>
      <c r="V2613" s="430"/>
      <c r="W2613" s="14"/>
      <c r="X2613" s="14" t="str">
        <f t="shared" si="874"/>
        <v/>
      </c>
      <c r="Y2613" s="14" t="str">
        <f t="shared" si="875"/>
        <v/>
      </c>
      <c r="Z2613" s="14" t="str">
        <f t="shared" si="876"/>
        <v/>
      </c>
      <c r="AA2613" s="15" t="str">
        <f t="shared" si="872"/>
        <v/>
      </c>
    </row>
    <row r="2614" spans="2:27" ht="18" hidden="1" x14ac:dyDescent="0.25">
      <c r="B2614" s="16"/>
      <c r="C2614" s="17"/>
      <c r="D2614" s="17"/>
      <c r="E2614" s="17"/>
      <c r="F2614" s="17"/>
      <c r="G2614" s="17"/>
      <c r="H2614" s="17"/>
      <c r="I2614" s="17"/>
      <c r="J2614" s="17"/>
      <c r="K2614" s="17"/>
      <c r="L2614" s="17"/>
      <c r="M2614" s="17"/>
      <c r="N2614" s="17"/>
      <c r="O2614" s="19"/>
      <c r="P2614" s="629">
        <f>+H2602</f>
        <v>13.09</v>
      </c>
      <c r="Q2614" s="17"/>
      <c r="R2614" s="412"/>
      <c r="S2614" s="625"/>
      <c r="T2614" s="20"/>
      <c r="U2614" s="20"/>
      <c r="V2614" s="430"/>
      <c r="W2614" s="14"/>
      <c r="X2614" s="14" t="str">
        <f t="shared" si="874"/>
        <v/>
      </c>
      <c r="Y2614" s="14" t="str">
        <f t="shared" si="875"/>
        <v/>
      </c>
      <c r="Z2614" s="14" t="str">
        <f t="shared" si="876"/>
        <v/>
      </c>
      <c r="AA2614" s="15" t="str">
        <f t="shared" si="872"/>
        <v/>
      </c>
    </row>
    <row r="2615" spans="2:27" ht="18" hidden="1" x14ac:dyDescent="0.25">
      <c r="B2615" s="16"/>
      <c r="C2615" s="17"/>
      <c r="D2615" s="17"/>
      <c r="E2615" s="18"/>
      <c r="F2615" s="17"/>
      <c r="G2615" s="17"/>
      <c r="H2615" s="17"/>
      <c r="I2615" s="17"/>
      <c r="J2615" s="17"/>
      <c r="K2615" s="17"/>
      <c r="L2615" s="17"/>
      <c r="M2615" s="17"/>
      <c r="N2615" s="17"/>
      <c r="O2615" s="19"/>
      <c r="P2615" s="629">
        <f>+H2602</f>
        <v>13.09</v>
      </c>
      <c r="Q2615" s="17"/>
      <c r="R2615" s="412"/>
      <c r="S2615" s="625"/>
      <c r="T2615" s="20"/>
      <c r="U2615" s="20"/>
      <c r="V2615" s="430"/>
      <c r="W2615" s="14"/>
      <c r="X2615" s="14" t="str">
        <f t="shared" si="874"/>
        <v/>
      </c>
      <c r="Y2615" s="14" t="str">
        <f t="shared" si="875"/>
        <v/>
      </c>
      <c r="Z2615" s="14" t="str">
        <f t="shared" si="876"/>
        <v/>
      </c>
      <c r="AA2615" s="15" t="str">
        <f t="shared" si="872"/>
        <v/>
      </c>
    </row>
    <row r="2616" spans="2:27" ht="18" hidden="1" x14ac:dyDescent="0.25">
      <c r="B2616" s="16"/>
      <c r="C2616" s="18"/>
      <c r="D2616" s="18"/>
      <c r="E2616" s="18"/>
      <c r="F2616" s="18"/>
      <c r="G2616" s="18"/>
      <c r="H2616" s="18"/>
      <c r="I2616" s="18"/>
      <c r="J2616" s="18"/>
      <c r="K2616" s="18"/>
      <c r="L2616" s="18"/>
      <c r="M2616" s="18"/>
      <c r="N2616" s="18"/>
      <c r="O2616" s="19"/>
      <c r="P2616" s="629">
        <f>+H2602</f>
        <v>13.09</v>
      </c>
      <c r="Q2616" s="17"/>
      <c r="R2616" s="412"/>
      <c r="S2616" s="625"/>
      <c r="T2616" s="20"/>
      <c r="U2616" s="20"/>
      <c r="V2616" s="430"/>
      <c r="W2616" s="14" t="str">
        <f t="shared" ref="W2616" si="877">IF(COUNT(T2616:V2616)=1,"m",IF(COUNT(T2616:V2616)=2,"m2",IF(COUNT(T2616:V2616)=3,"m3","")))</f>
        <v/>
      </c>
      <c r="X2616" s="14" t="str">
        <f t="shared" si="874"/>
        <v/>
      </c>
      <c r="Y2616" s="14" t="str">
        <f t="shared" si="875"/>
        <v/>
      </c>
      <c r="Z2616" s="14" t="str">
        <f t="shared" si="876"/>
        <v/>
      </c>
      <c r="AA2616" s="15" t="str">
        <f t="shared" si="872"/>
        <v/>
      </c>
    </row>
    <row r="2617" spans="2:27" ht="18" hidden="1" x14ac:dyDescent="0.25">
      <c r="B2617" s="16"/>
      <c r="C2617" s="17"/>
      <c r="D2617" s="24"/>
      <c r="E2617" s="17"/>
      <c r="F2617" s="17"/>
      <c r="G2617" s="17"/>
      <c r="H2617" s="17"/>
      <c r="I2617" s="17"/>
      <c r="J2617" s="18"/>
      <c r="K2617" s="17"/>
      <c r="L2617" s="17"/>
      <c r="M2617" s="17"/>
      <c r="N2617" s="17"/>
      <c r="O2617" s="19"/>
      <c r="P2617" s="629">
        <f>+H2602</f>
        <v>13.09</v>
      </c>
      <c r="Q2617" s="17"/>
      <c r="R2617" s="412"/>
      <c r="S2617" s="625"/>
      <c r="T2617" s="20"/>
      <c r="U2617" s="20"/>
      <c r="V2617" s="430"/>
      <c r="W2617" s="14"/>
      <c r="X2617" s="14"/>
      <c r="Y2617" s="14"/>
      <c r="Z2617" s="14"/>
      <c r="AA2617" s="15" t="str">
        <f t="shared" si="872"/>
        <v/>
      </c>
    </row>
    <row r="2618" spans="2:27" ht="18" hidden="1" x14ac:dyDescent="0.25">
      <c r="B2618" s="16"/>
      <c r="C2618" s="18"/>
      <c r="D2618" s="17"/>
      <c r="E2618" s="17"/>
      <c r="F2618" s="17"/>
      <c r="G2618" s="17"/>
      <c r="H2618" s="18"/>
      <c r="I2618" s="18"/>
      <c r="J2618" s="17"/>
      <c r="K2618" s="18"/>
      <c r="L2618" s="17"/>
      <c r="M2618" s="17"/>
      <c r="N2618" s="17"/>
      <c r="O2618" s="19"/>
      <c r="P2618" s="629">
        <f>+H2602</f>
        <v>13.09</v>
      </c>
      <c r="Q2618" s="17"/>
      <c r="R2618" s="412" t="s">
        <v>362</v>
      </c>
      <c r="S2618" s="625"/>
      <c r="T2618" s="20"/>
      <c r="U2618" s="20"/>
      <c r="V2618" s="430"/>
      <c r="W2618" s="14" t="str">
        <f t="shared" ref="W2618:W2627" si="878">IF(COUNT(T2618:V2618)=1,"m",IF(COUNT(T2618:V2618)=2,"m2",IF(COUNT(T2618:V2618)=3,"m3","")))</f>
        <v/>
      </c>
      <c r="X2618" s="14" t="str">
        <f t="shared" ref="X2618:X2627" si="879">IF(S2618="","",1)</f>
        <v/>
      </c>
      <c r="Y2618" s="14" t="str">
        <f t="shared" ref="Y2618:Y2627" si="880">IFERROR(IF(COUNT(T2618:V2618)=1,PRODUCT(T2618:V2618)*X2618,""),"")</f>
        <v/>
      </c>
      <c r="Z2618" s="14" t="str">
        <f t="shared" ref="Z2618:Z2627" si="881">IFERROR(IF(COUNT(T2618:V2618)=2,PRODUCT(T2618:V2618)*X2618,""),"")</f>
        <v/>
      </c>
      <c r="AA2618" s="15" t="str">
        <f t="shared" si="872"/>
        <v/>
      </c>
    </row>
    <row r="2619" spans="2:27" ht="18" hidden="1" x14ac:dyDescent="0.25">
      <c r="B2619" s="16"/>
      <c r="C2619" s="17"/>
      <c r="D2619" s="17"/>
      <c r="E2619" s="17"/>
      <c r="F2619" s="17"/>
      <c r="G2619" s="17"/>
      <c r="H2619" s="17"/>
      <c r="I2619" s="17"/>
      <c r="J2619" s="17"/>
      <c r="K2619" s="17"/>
      <c r="L2619" s="17"/>
      <c r="M2619" s="17"/>
      <c r="N2619" s="17"/>
      <c r="O2619" s="19"/>
      <c r="P2619" s="629">
        <f>+H2602</f>
        <v>13.09</v>
      </c>
      <c r="Q2619" s="17"/>
      <c r="R2619" s="412"/>
      <c r="S2619" s="626"/>
      <c r="T2619" s="20"/>
      <c r="U2619" s="20"/>
      <c r="V2619" s="430"/>
      <c r="W2619" s="14" t="str">
        <f t="shared" si="878"/>
        <v/>
      </c>
      <c r="X2619" s="14" t="str">
        <f t="shared" si="879"/>
        <v/>
      </c>
      <c r="Y2619" s="14" t="str">
        <f t="shared" si="880"/>
        <v/>
      </c>
      <c r="Z2619" s="14" t="str">
        <f t="shared" si="881"/>
        <v/>
      </c>
      <c r="AA2619" s="15" t="str">
        <f t="shared" si="872"/>
        <v/>
      </c>
    </row>
    <row r="2620" spans="2:27" ht="18" hidden="1" x14ac:dyDescent="0.25">
      <c r="B2620" s="16"/>
      <c r="C2620" s="17"/>
      <c r="D2620" s="17"/>
      <c r="E2620" s="17"/>
      <c r="F2620" s="17"/>
      <c r="G2620" s="17"/>
      <c r="H2620" s="17"/>
      <c r="I2620" s="17"/>
      <c r="J2620" s="17"/>
      <c r="K2620" s="17"/>
      <c r="L2620" s="17"/>
      <c r="M2620" s="17"/>
      <c r="N2620" s="17"/>
      <c r="O2620" s="19"/>
      <c r="P2620" s="629">
        <f>+H2602</f>
        <v>13.09</v>
      </c>
      <c r="Q2620" s="17"/>
      <c r="R2620" s="412"/>
      <c r="S2620" s="626"/>
      <c r="T2620" s="20"/>
      <c r="U2620" s="20"/>
      <c r="V2620" s="430"/>
      <c r="W2620" s="14" t="str">
        <f t="shared" si="878"/>
        <v/>
      </c>
      <c r="X2620" s="14" t="str">
        <f t="shared" si="879"/>
        <v/>
      </c>
      <c r="Y2620" s="14" t="str">
        <f t="shared" si="880"/>
        <v/>
      </c>
      <c r="Z2620" s="14" t="str">
        <f t="shared" si="881"/>
        <v/>
      </c>
      <c r="AA2620" s="15" t="str">
        <f t="shared" si="872"/>
        <v/>
      </c>
    </row>
    <row r="2621" spans="2:27" ht="18" hidden="1" x14ac:dyDescent="0.25">
      <c r="B2621" s="16"/>
      <c r="D2621" s="17"/>
      <c r="E2621" s="17"/>
      <c r="F2621" s="17"/>
      <c r="G2621" s="17"/>
      <c r="H2621" s="17"/>
      <c r="I2621" s="17"/>
      <c r="J2621" s="17"/>
      <c r="K2621" s="17"/>
      <c r="L2621" s="17"/>
      <c r="M2621" s="17"/>
      <c r="N2621" s="17"/>
      <c r="O2621" s="19"/>
      <c r="P2621" s="629">
        <f>+H2602</f>
        <v>13.09</v>
      </c>
      <c r="Q2621" s="17"/>
      <c r="R2621" s="412"/>
      <c r="S2621" s="626"/>
      <c r="T2621" s="20"/>
      <c r="U2621" s="20"/>
      <c r="V2621" s="20"/>
      <c r="W2621" s="14" t="str">
        <f t="shared" si="878"/>
        <v/>
      </c>
      <c r="X2621" s="14" t="str">
        <f t="shared" si="879"/>
        <v/>
      </c>
      <c r="Y2621" s="14" t="str">
        <f t="shared" si="880"/>
        <v/>
      </c>
      <c r="Z2621" s="14" t="str">
        <f t="shared" si="881"/>
        <v/>
      </c>
      <c r="AA2621" s="15" t="str">
        <f t="shared" si="872"/>
        <v/>
      </c>
    </row>
    <row r="2622" spans="2:27" ht="18" hidden="1" x14ac:dyDescent="0.25">
      <c r="B2622" s="16"/>
      <c r="C2622" s="17"/>
      <c r="D2622" s="17"/>
      <c r="E2622" s="17"/>
      <c r="F2622" s="17"/>
      <c r="G2622" s="17"/>
      <c r="H2622" s="17"/>
      <c r="I2622" s="17"/>
      <c r="J2622" s="17"/>
      <c r="K2622" s="17"/>
      <c r="L2622" s="17"/>
      <c r="M2622" s="17"/>
      <c r="N2622" s="17"/>
      <c r="O2622" s="19"/>
      <c r="P2622" s="629">
        <f>+H2602</f>
        <v>13.09</v>
      </c>
      <c r="Q2622" s="17"/>
      <c r="R2622" s="412"/>
      <c r="S2622" s="626"/>
      <c r="T2622" s="20"/>
      <c r="U2622" s="20"/>
      <c r="V2622" s="430"/>
      <c r="W2622" s="14" t="str">
        <f t="shared" si="878"/>
        <v/>
      </c>
      <c r="X2622" s="14" t="str">
        <f t="shared" si="879"/>
        <v/>
      </c>
      <c r="Y2622" s="14" t="str">
        <f t="shared" si="880"/>
        <v/>
      </c>
      <c r="Z2622" s="14" t="str">
        <f t="shared" si="881"/>
        <v/>
      </c>
      <c r="AA2622" s="15" t="str">
        <f t="shared" si="872"/>
        <v/>
      </c>
    </row>
    <row r="2623" spans="2:27" ht="18" hidden="1" x14ac:dyDescent="0.25">
      <c r="B2623" s="16"/>
      <c r="C2623" s="17"/>
      <c r="D2623" s="17"/>
      <c r="E2623" s="17"/>
      <c r="F2623" s="17"/>
      <c r="G2623" s="17"/>
      <c r="H2623" s="17"/>
      <c r="I2623" s="17"/>
      <c r="J2623" s="17"/>
      <c r="K2623" s="17"/>
      <c r="L2623" s="17"/>
      <c r="M2623" s="17"/>
      <c r="N2623" s="17"/>
      <c r="O2623" s="19"/>
      <c r="P2623" s="629">
        <f>+H2602</f>
        <v>13.09</v>
      </c>
      <c r="Q2623" s="17"/>
      <c r="R2623" s="412"/>
      <c r="S2623" s="626"/>
      <c r="T2623" s="20"/>
      <c r="U2623" s="20"/>
      <c r="V2623" s="430"/>
      <c r="W2623" s="14" t="str">
        <f t="shared" si="878"/>
        <v/>
      </c>
      <c r="X2623" s="14" t="str">
        <f t="shared" si="879"/>
        <v/>
      </c>
      <c r="Y2623" s="14" t="str">
        <f t="shared" si="880"/>
        <v/>
      </c>
      <c r="Z2623" s="14" t="str">
        <f t="shared" si="881"/>
        <v/>
      </c>
      <c r="AA2623" s="15" t="str">
        <f t="shared" si="872"/>
        <v/>
      </c>
    </row>
    <row r="2624" spans="2:27" ht="18" hidden="1" x14ac:dyDescent="0.25">
      <c r="B2624" s="16"/>
      <c r="C2624" s="17"/>
      <c r="D2624" s="17"/>
      <c r="E2624" s="17"/>
      <c r="F2624" s="17"/>
      <c r="G2624" s="17"/>
      <c r="H2624" s="17"/>
      <c r="I2624" s="17"/>
      <c r="J2624" s="17"/>
      <c r="K2624" s="17"/>
      <c r="L2624" s="17"/>
      <c r="M2624" s="17"/>
      <c r="N2624" s="17"/>
      <c r="O2624" s="19"/>
      <c r="P2624" s="629">
        <f>+H2602</f>
        <v>13.09</v>
      </c>
      <c r="Q2624" s="17"/>
      <c r="R2624" s="21"/>
      <c r="S2624" s="626"/>
      <c r="T2624" s="20"/>
      <c r="U2624" s="20"/>
      <c r="V2624" s="430"/>
      <c r="W2624" s="14" t="str">
        <f t="shared" si="878"/>
        <v/>
      </c>
      <c r="X2624" s="14" t="str">
        <f t="shared" si="879"/>
        <v/>
      </c>
      <c r="Y2624" s="14" t="str">
        <f t="shared" si="880"/>
        <v/>
      </c>
      <c r="Z2624" s="14" t="str">
        <f t="shared" si="881"/>
        <v/>
      </c>
      <c r="AA2624" s="15" t="str">
        <f t="shared" si="872"/>
        <v/>
      </c>
    </row>
    <row r="2625" spans="2:27" ht="18" hidden="1" x14ac:dyDescent="0.25">
      <c r="B2625" s="16"/>
      <c r="C2625" s="17"/>
      <c r="D2625" s="17"/>
      <c r="E2625" s="17"/>
      <c r="F2625" s="17"/>
      <c r="G2625" s="17"/>
      <c r="H2625" s="17"/>
      <c r="I2625" s="17"/>
      <c r="J2625" s="17"/>
      <c r="K2625" s="17"/>
      <c r="L2625" s="17"/>
      <c r="M2625" s="17"/>
      <c r="N2625" s="17"/>
      <c r="O2625" s="19"/>
      <c r="P2625" s="629">
        <f>+H2602</f>
        <v>13.09</v>
      </c>
      <c r="Q2625" s="17"/>
      <c r="R2625" s="26"/>
      <c r="S2625" s="626"/>
      <c r="T2625" s="20"/>
      <c r="U2625" s="20"/>
      <c r="V2625" s="430"/>
      <c r="W2625" s="14" t="str">
        <f t="shared" si="878"/>
        <v/>
      </c>
      <c r="X2625" s="14" t="str">
        <f t="shared" si="879"/>
        <v/>
      </c>
      <c r="Y2625" s="14" t="str">
        <f t="shared" si="880"/>
        <v/>
      </c>
      <c r="Z2625" s="14" t="str">
        <f t="shared" si="881"/>
        <v/>
      </c>
      <c r="AA2625" s="15" t="str">
        <f t="shared" si="872"/>
        <v/>
      </c>
    </row>
    <row r="2626" spans="2:27" ht="18" hidden="1" x14ac:dyDescent="0.25">
      <c r="B2626" s="16"/>
      <c r="C2626" s="17"/>
      <c r="D2626" s="17"/>
      <c r="E2626" s="17"/>
      <c r="F2626" s="17"/>
      <c r="G2626" s="17"/>
      <c r="H2626" s="17"/>
      <c r="I2626" s="17"/>
      <c r="J2626" s="17"/>
      <c r="K2626" s="17"/>
      <c r="L2626" s="17"/>
      <c r="M2626" s="17"/>
      <c r="N2626" s="17"/>
      <c r="O2626" s="19"/>
      <c r="P2626" s="629">
        <f>+H2602</f>
        <v>13.09</v>
      </c>
      <c r="Q2626" s="17"/>
      <c r="R2626" s="26"/>
      <c r="S2626" s="626"/>
      <c r="T2626" s="20"/>
      <c r="U2626" s="20"/>
      <c r="V2626" s="430"/>
      <c r="W2626" s="14" t="str">
        <f t="shared" si="878"/>
        <v/>
      </c>
      <c r="X2626" s="14" t="str">
        <f t="shared" si="879"/>
        <v/>
      </c>
      <c r="Y2626" s="14" t="str">
        <f t="shared" si="880"/>
        <v/>
      </c>
      <c r="Z2626" s="14" t="str">
        <f t="shared" si="881"/>
        <v/>
      </c>
      <c r="AA2626" s="15" t="str">
        <f t="shared" si="872"/>
        <v/>
      </c>
    </row>
    <row r="2627" spans="2:27" ht="18.75" hidden="1" thickBot="1" x14ac:dyDescent="0.3">
      <c r="B2627" s="27"/>
      <c r="C2627" s="28"/>
      <c r="D2627" s="29"/>
      <c r="E2627" s="28"/>
      <c r="F2627" s="29"/>
      <c r="G2627" s="29"/>
      <c r="H2627" s="29"/>
      <c r="I2627" s="29"/>
      <c r="J2627" s="29"/>
      <c r="K2627" s="29"/>
      <c r="L2627" s="29"/>
      <c r="M2627" s="29"/>
      <c r="N2627" s="29"/>
      <c r="O2627" s="30"/>
      <c r="P2627" s="629">
        <f>+H2602</f>
        <v>13.09</v>
      </c>
      <c r="Q2627" s="17"/>
      <c r="R2627" s="630"/>
      <c r="S2627" s="636"/>
      <c r="T2627" s="33"/>
      <c r="U2627" s="33"/>
      <c r="V2627" s="631"/>
      <c r="W2627" s="34" t="str">
        <f t="shared" si="878"/>
        <v/>
      </c>
      <c r="X2627" s="34" t="str">
        <f t="shared" si="879"/>
        <v/>
      </c>
      <c r="Y2627" s="14" t="str">
        <f t="shared" si="880"/>
        <v/>
      </c>
      <c r="Z2627" s="14" t="str">
        <f t="shared" si="881"/>
        <v/>
      </c>
      <c r="AA2627" s="15" t="str">
        <f t="shared" si="872"/>
        <v/>
      </c>
    </row>
    <row r="2628" spans="2:27" ht="18.75" hidden="1" thickBot="1" x14ac:dyDescent="0.3">
      <c r="B2628" s="786"/>
      <c r="C2628" s="787"/>
      <c r="D2628" s="787"/>
      <c r="E2628" s="787"/>
      <c r="F2628" s="787"/>
      <c r="G2628" s="787"/>
      <c r="H2628" s="787"/>
      <c r="I2628" s="787"/>
      <c r="J2628" s="787"/>
      <c r="K2628" s="787"/>
      <c r="L2628" s="787"/>
      <c r="M2628" s="787"/>
      <c r="N2628" s="787"/>
      <c r="O2628" s="787"/>
      <c r="P2628" s="428"/>
      <c r="Q2628" s="629">
        <f>+H2602</f>
        <v>13.09</v>
      </c>
      <c r="R2628" s="1024" t="s">
        <v>58</v>
      </c>
      <c r="S2628" s="1025"/>
      <c r="T2628" s="1027"/>
      <c r="U2628" s="1024" t="s">
        <v>53</v>
      </c>
      <c r="V2628" s="1027"/>
      <c r="W2628" s="1027"/>
      <c r="X2628" s="1026"/>
      <c r="Y2628" s="36"/>
      <c r="Z2628" s="37"/>
      <c r="AA2628" s="38">
        <f>IF(SUM(Y2605:AA2627)=0,SUM(X2605:X2627),SUM(Y2605:AA2627))</f>
        <v>0</v>
      </c>
    </row>
    <row r="2629" spans="2:27" ht="17.25" hidden="1" thickBot="1" x14ac:dyDescent="0.3">
      <c r="B2629" s="792" t="s">
        <v>59</v>
      </c>
      <c r="C2629" s="793"/>
      <c r="D2629" s="793"/>
      <c r="E2629" s="793"/>
      <c r="F2629" s="793"/>
      <c r="G2629" s="793"/>
      <c r="H2629" s="793"/>
      <c r="I2629" s="794"/>
      <c r="J2629" s="792" t="s">
        <v>60</v>
      </c>
      <c r="K2629" s="793"/>
      <c r="L2629" s="793"/>
      <c r="M2629" s="793"/>
      <c r="N2629" s="793"/>
      <c r="O2629" s="793"/>
      <c r="P2629" s="793"/>
      <c r="Q2629" s="793"/>
      <c r="R2629" s="1028"/>
      <c r="S2629" s="634"/>
      <c r="T2629" s="39"/>
      <c r="U2629" s="40"/>
      <c r="V2629" s="40"/>
      <c r="W2629" s="40"/>
      <c r="X2629" s="40"/>
      <c r="Y2629" s="40"/>
      <c r="Z2629" s="40"/>
      <c r="AA2629" s="41"/>
    </row>
    <row r="2630" spans="2:27" ht="21" hidden="1" thickBot="1" x14ac:dyDescent="0.3">
      <c r="B2630" s="795"/>
      <c r="C2630" s="787"/>
      <c r="D2630" s="787"/>
      <c r="E2630" s="787"/>
      <c r="F2630" s="787"/>
      <c r="G2630" s="787"/>
      <c r="H2630" s="787"/>
      <c r="I2630" s="796"/>
      <c r="J2630" s="795"/>
      <c r="K2630" s="787"/>
      <c r="L2630" s="787"/>
      <c r="M2630" s="787"/>
      <c r="N2630" s="787"/>
      <c r="O2630" s="787"/>
      <c r="P2630" s="787"/>
      <c r="Q2630" s="787"/>
      <c r="R2630" s="796"/>
      <c r="S2630" s="635"/>
      <c r="T2630" s="797" t="s">
        <v>61</v>
      </c>
      <c r="U2630" s="798"/>
      <c r="V2630" s="798"/>
      <c r="W2630" s="798"/>
      <c r="X2630" s="798"/>
      <c r="Y2630" s="798"/>
      <c r="Z2630" s="799"/>
      <c r="AA2630" s="42">
        <f>AA2628</f>
        <v>0</v>
      </c>
    </row>
    <row r="2631" spans="2:27" hidden="1" x14ac:dyDescent="0.25"/>
    <row r="2632" spans="2:27" ht="15.75" hidden="1" thickBot="1" x14ac:dyDescent="0.3"/>
    <row r="2633" spans="2:27" hidden="1" x14ac:dyDescent="0.25">
      <c r="B2633" s="800"/>
      <c r="C2633" s="793"/>
      <c r="D2633" s="793"/>
      <c r="E2633" s="793"/>
      <c r="F2633" s="793"/>
      <c r="G2633" s="803" t="s">
        <v>42</v>
      </c>
      <c r="H2633" s="793"/>
      <c r="I2633" s="793"/>
      <c r="J2633" s="793"/>
      <c r="K2633" s="793"/>
      <c r="L2633" s="793"/>
      <c r="M2633" s="793"/>
      <c r="N2633" s="793"/>
      <c r="O2633" s="793"/>
      <c r="P2633" s="793"/>
      <c r="Q2633" s="793"/>
      <c r="R2633" s="793"/>
      <c r="S2633" s="793"/>
      <c r="T2633" s="793"/>
      <c r="U2633" s="804" t="s">
        <v>1</v>
      </c>
      <c r="V2633" s="805"/>
      <c r="W2633" s="805"/>
      <c r="X2633" s="806"/>
      <c r="Y2633" s="807" t="s">
        <v>43</v>
      </c>
      <c r="Z2633" s="805"/>
      <c r="AA2633" s="808"/>
    </row>
    <row r="2634" spans="2:27" hidden="1" x14ac:dyDescent="0.25">
      <c r="B2634" s="801"/>
      <c r="C2634" s="802"/>
      <c r="D2634" s="802"/>
      <c r="E2634" s="802"/>
      <c r="F2634" s="802"/>
      <c r="G2634" s="801"/>
      <c r="H2634" s="802"/>
      <c r="I2634" s="802"/>
      <c r="J2634" s="802"/>
      <c r="K2634" s="802"/>
      <c r="L2634" s="802"/>
      <c r="M2634" s="802"/>
      <c r="N2634" s="802"/>
      <c r="O2634" s="802"/>
      <c r="P2634" s="802"/>
      <c r="Q2634" s="802"/>
      <c r="R2634" s="802"/>
      <c r="S2634" s="802"/>
      <c r="T2634" s="802"/>
      <c r="U2634" s="809" t="s">
        <v>3</v>
      </c>
      <c r="V2634" s="810"/>
      <c r="W2634" s="810"/>
      <c r="X2634" s="811"/>
      <c r="Y2634" s="812">
        <v>1</v>
      </c>
      <c r="Z2634" s="810"/>
      <c r="AA2634" s="813"/>
    </row>
    <row r="2635" spans="2:27" ht="15.75" hidden="1" thickBot="1" x14ac:dyDescent="0.3">
      <c r="B2635" s="795"/>
      <c r="C2635" s="787"/>
      <c r="D2635" s="787"/>
      <c r="E2635" s="787"/>
      <c r="F2635" s="787"/>
      <c r="G2635" s="795"/>
      <c r="H2635" s="787"/>
      <c r="I2635" s="787"/>
      <c r="J2635" s="787"/>
      <c r="K2635" s="787"/>
      <c r="L2635" s="787"/>
      <c r="M2635" s="787"/>
      <c r="N2635" s="787"/>
      <c r="O2635" s="787"/>
      <c r="P2635" s="787"/>
      <c r="Q2635" s="787"/>
      <c r="R2635" s="787"/>
      <c r="S2635" s="787"/>
      <c r="T2635" s="787"/>
      <c r="U2635" s="814" t="s">
        <v>4</v>
      </c>
      <c r="V2635" s="815"/>
      <c r="W2635" s="815"/>
      <c r="X2635" s="816"/>
      <c r="Y2635" s="817">
        <v>44236</v>
      </c>
      <c r="Z2635" s="818"/>
      <c r="AA2635" s="819"/>
    </row>
    <row r="2636" spans="2:27" hidden="1" x14ac:dyDescent="0.25">
      <c r="B2636" s="820" t="s">
        <v>44</v>
      </c>
      <c r="C2636" s="793"/>
      <c r="D2636" s="793"/>
      <c r="E2636" s="793"/>
      <c r="F2636" s="794"/>
      <c r="G2636"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636" s="822"/>
      <c r="I2636" s="822"/>
      <c r="J2636" s="822"/>
      <c r="K2636" s="822"/>
      <c r="L2636" s="822"/>
      <c r="M2636" s="822"/>
      <c r="N2636" s="822"/>
      <c r="O2636" s="822"/>
      <c r="P2636" s="822"/>
      <c r="Q2636" s="822"/>
      <c r="R2636" s="822"/>
      <c r="S2636" s="822"/>
      <c r="T2636" s="822"/>
      <c r="U2636" s="822"/>
      <c r="V2636" s="822"/>
      <c r="W2636" s="822"/>
      <c r="X2636" s="822"/>
      <c r="Y2636" s="822"/>
      <c r="Z2636" s="822"/>
      <c r="AA2636" s="823"/>
    </row>
    <row r="2637" spans="2:27" ht="30" hidden="1" customHeight="1" thickBot="1" x14ac:dyDescent="0.3">
      <c r="B2637" s="795"/>
      <c r="C2637" s="787"/>
      <c r="D2637" s="787"/>
      <c r="E2637" s="787"/>
      <c r="F2637" s="796"/>
      <c r="G2637" s="824"/>
      <c r="H2637" s="825"/>
      <c r="I2637" s="825"/>
      <c r="J2637" s="825"/>
      <c r="K2637" s="825"/>
      <c r="L2637" s="825"/>
      <c r="M2637" s="825"/>
      <c r="N2637" s="825"/>
      <c r="O2637" s="825"/>
      <c r="P2637" s="825"/>
      <c r="Q2637" s="825"/>
      <c r="R2637" s="825"/>
      <c r="S2637" s="825"/>
      <c r="T2637" s="825"/>
      <c r="U2637" s="825"/>
      <c r="V2637" s="825"/>
      <c r="W2637" s="825"/>
      <c r="X2637" s="825"/>
      <c r="Y2637" s="825"/>
      <c r="Z2637" s="825"/>
      <c r="AA2637" s="826"/>
    </row>
    <row r="2638" spans="2:27" ht="18.75" hidden="1" thickBot="1" x14ac:dyDescent="0.3">
      <c r="B2638" s="827" t="s">
        <v>46</v>
      </c>
      <c r="C2638" s="798"/>
      <c r="D2638" s="798"/>
      <c r="E2638" s="798"/>
      <c r="F2638" s="798"/>
      <c r="G2638" s="798"/>
      <c r="H2638" s="822" t="s">
        <v>47</v>
      </c>
      <c r="I2638" s="793"/>
      <c r="J2638" s="828"/>
      <c r="K2638" s="798"/>
      <c r="L2638" s="798"/>
      <c r="M2638" s="798"/>
      <c r="N2638" s="798"/>
      <c r="O2638" s="798"/>
      <c r="P2638" s="622"/>
      <c r="Q2638" s="622"/>
      <c r="R2638" s="828" t="s">
        <v>48</v>
      </c>
      <c r="S2638" s="828"/>
      <c r="T2638" s="798"/>
      <c r="U2638" s="798"/>
      <c r="V2638" s="798"/>
      <c r="W2638" s="798"/>
      <c r="X2638" s="798"/>
      <c r="Y2638" s="798"/>
      <c r="Z2638" s="798"/>
      <c r="AA2638" s="799"/>
    </row>
    <row r="2639" spans="2:27" ht="84.75" hidden="1" customHeight="1" thickBot="1" x14ac:dyDescent="0.3">
      <c r="B2639" s="829">
        <v>13</v>
      </c>
      <c r="C2639" s="793"/>
      <c r="D2639" s="793"/>
      <c r="E2639" s="793"/>
      <c r="F2639" s="793"/>
      <c r="G2639" s="793"/>
      <c r="H2639" s="830">
        <f>I13.10</f>
        <v>13.1</v>
      </c>
      <c r="I2639" s="831"/>
      <c r="J2639" s="832" t="str">
        <f>VLOOKUP(B2639,'BALANCE GENERAL'!$B:$G,5,FALSE)</f>
        <v>SUMINISTRO E INSTALACION MOBILIARIO</v>
      </c>
      <c r="K2639" s="798"/>
      <c r="L2639" s="798"/>
      <c r="M2639" s="798"/>
      <c r="N2639" s="798"/>
      <c r="O2639" s="799"/>
      <c r="P2639" s="621"/>
      <c r="Q2639" s="621"/>
      <c r="R2639" s="833" t="str">
        <f>VLOOKUP(H2639,'BALANCE GENERAL'!$B:$G,5,FALSE)</f>
        <v>MUEBLE PARA IMPRESORA, MEDIDAS MEDIDAS 0.90x060.x0.73  MTS DE ALTO, CUERPO ELABORADO EN LAMINA COLD ROLLED CON UN ENTREPAÑO INTERNO Y ACABADO EN PINTURA ELECTROSTATICA, SUPERFICIE Y PUERTAS ELABORADO EN MELAMINA DE 15 MM BORDES EN CANTO RIGIDO TERMOFUNDIDO, CERRADURA Y MANIJAS EN ACERO.</v>
      </c>
      <c r="S2639" s="1020"/>
      <c r="T2639" s="793"/>
      <c r="U2639" s="793"/>
      <c r="V2639" s="793"/>
      <c r="W2639" s="793"/>
      <c r="X2639" s="793"/>
      <c r="Y2639" s="793"/>
      <c r="Z2639" s="793"/>
      <c r="AA2639" s="794"/>
    </row>
    <row r="2640" spans="2:27" ht="18.75" hidden="1" thickBot="1" x14ac:dyDescent="0.3">
      <c r="B2640" s="821" t="s">
        <v>49</v>
      </c>
      <c r="C2640" s="834"/>
      <c r="D2640" s="834"/>
      <c r="E2640" s="834"/>
      <c r="F2640" s="834"/>
      <c r="G2640" s="834"/>
      <c r="H2640" s="835"/>
      <c r="I2640" s="835"/>
      <c r="J2640" s="834"/>
      <c r="K2640" s="834"/>
      <c r="L2640" s="834"/>
      <c r="M2640" s="834"/>
      <c r="N2640" s="834"/>
      <c r="O2640" s="834"/>
      <c r="P2640" s="623"/>
      <c r="Q2640" s="623"/>
      <c r="R2640" s="837" t="s">
        <v>50</v>
      </c>
      <c r="S2640" s="1030" t="s">
        <v>532</v>
      </c>
      <c r="T2640" s="839" t="s">
        <v>51</v>
      </c>
      <c r="U2640" s="840"/>
      <c r="V2640" s="841"/>
      <c r="W2640" s="842" t="s">
        <v>20</v>
      </c>
      <c r="X2640" s="844" t="s">
        <v>52</v>
      </c>
      <c r="Y2640" s="846" t="s">
        <v>53</v>
      </c>
      <c r="Z2640" s="847"/>
      <c r="AA2640" s="848"/>
    </row>
    <row r="2641" spans="2:27" ht="26.25" hidden="1" thickBot="1" x14ac:dyDescent="0.3">
      <c r="B2641" s="836"/>
      <c r="C2641" s="835"/>
      <c r="D2641" s="835"/>
      <c r="E2641" s="835"/>
      <c r="F2641" s="835"/>
      <c r="G2641" s="835"/>
      <c r="H2641" s="835"/>
      <c r="I2641" s="835"/>
      <c r="J2641" s="835"/>
      <c r="K2641" s="835"/>
      <c r="L2641" s="835"/>
      <c r="M2641" s="835"/>
      <c r="N2641" s="835"/>
      <c r="O2641" s="835"/>
      <c r="P2641" s="623"/>
      <c r="Q2641" s="623"/>
      <c r="R2641" s="838"/>
      <c r="S2641" s="1031"/>
      <c r="T2641" s="4" t="s">
        <v>54</v>
      </c>
      <c r="U2641" s="5" t="s">
        <v>55</v>
      </c>
      <c r="V2641" s="6" t="s">
        <v>56</v>
      </c>
      <c r="W2641" s="843"/>
      <c r="X2641" s="845"/>
      <c r="Y2641" s="7" t="s">
        <v>57</v>
      </c>
      <c r="Z2641" s="8" t="s">
        <v>21</v>
      </c>
      <c r="AA2641" s="9" t="s">
        <v>22</v>
      </c>
    </row>
    <row r="2642" spans="2:27" ht="18" hidden="1" x14ac:dyDescent="0.25">
      <c r="B2642" s="10"/>
      <c r="C2642" s="11"/>
      <c r="D2642" s="11"/>
      <c r="E2642" s="11"/>
      <c r="F2642" s="11"/>
      <c r="G2642" s="11"/>
      <c r="H2642" s="11"/>
      <c r="I2642" s="11"/>
      <c r="J2642" s="11"/>
      <c r="K2642" s="11"/>
      <c r="L2642" s="11"/>
      <c r="M2642" s="11"/>
      <c r="N2642" s="11"/>
      <c r="O2642" s="12"/>
      <c r="P2642" s="629">
        <f>+H2639</f>
        <v>13.1</v>
      </c>
      <c r="Q2642" s="17"/>
      <c r="R2642" s="412" t="s">
        <v>356</v>
      </c>
      <c r="S2642" s="625"/>
      <c r="T2642" s="14"/>
      <c r="U2642" s="14"/>
      <c r="V2642" s="14"/>
      <c r="W2642" s="14" t="str">
        <f>IF(COUNT(T2642:V2642)=1,"m",IF(COUNT(T2642:V2642)=2,"m2",IF(COUNT(T2642:V2642)=3,"m3","")))</f>
        <v/>
      </c>
      <c r="X2642" s="14" t="str">
        <f>IF(S2642="","",1)</f>
        <v/>
      </c>
      <c r="Y2642" s="14" t="str">
        <f>IFERROR(IF(COUNT(T2642:V2642)=1,PRODUCT(T2642:V2642)*X2642,""),"")</f>
        <v/>
      </c>
      <c r="Z2642" s="14" t="str">
        <f>IFERROR(IF(COUNT(T2642:V2642)=2,PRODUCT(T2642:V2642)*X2642,""),"")</f>
        <v/>
      </c>
      <c r="AA2642" s="15" t="str">
        <f>IFERROR(IF(COUNT(T2642:V2642)=3,PRODUCT(T2642:V2642)*X2642,""),"")</f>
        <v/>
      </c>
    </row>
    <row r="2643" spans="2:27" ht="18" hidden="1" x14ac:dyDescent="0.25">
      <c r="B2643" s="16"/>
      <c r="C2643" s="17"/>
      <c r="D2643" s="17"/>
      <c r="E2643" s="17"/>
      <c r="F2643" s="18"/>
      <c r="G2643" s="18"/>
      <c r="H2643" s="18"/>
      <c r="I2643" s="18"/>
      <c r="J2643" s="18"/>
      <c r="K2643" s="18"/>
      <c r="L2643" s="17"/>
      <c r="M2643" s="17"/>
      <c r="N2643" s="17"/>
      <c r="O2643" s="19"/>
      <c r="P2643" s="629">
        <f>+H2639</f>
        <v>13.1</v>
      </c>
      <c r="Q2643" s="17"/>
      <c r="R2643" s="412"/>
      <c r="S2643" s="625"/>
      <c r="T2643" s="20"/>
      <c r="U2643" s="20"/>
      <c r="V2643" s="430"/>
      <c r="W2643" s="14" t="str">
        <f t="shared" ref="W2643:W2645" si="882">IF(COUNT(T2643:V2643)=1,"m",IF(COUNT(T2643:V2643)=2,"m2",IF(COUNT(T2643:V2643)=3,"m3","")))</f>
        <v/>
      </c>
      <c r="X2643" s="14" t="str">
        <f t="shared" ref="X2643:X2645" si="883">IF(S2643="","",1)</f>
        <v/>
      </c>
      <c r="Y2643" s="14" t="str">
        <f t="shared" ref="Y2643:Y2645" si="884">IFERROR(IF(COUNT(T2643:V2643)=1,PRODUCT(T2643:V2643)*X2643,""),"")</f>
        <v/>
      </c>
      <c r="Z2643" s="14" t="str">
        <f t="shared" ref="Z2643:Z2645" si="885">IFERROR(IF(COUNT(T2643:V2643)=2,PRODUCT(T2643:V2643)*X2643,""),"")</f>
        <v/>
      </c>
      <c r="AA2643" s="15" t="str">
        <f t="shared" ref="AA2643:AA2664" si="886">IFERROR(IF(COUNT(T2643:V2643)=3,PRODUCT(T2643:V2643)*X2643,""),"")</f>
        <v/>
      </c>
    </row>
    <row r="2644" spans="2:27" ht="18" hidden="1" x14ac:dyDescent="0.25">
      <c r="B2644" s="16"/>
      <c r="C2644" s="17"/>
      <c r="D2644" s="17"/>
      <c r="E2644" s="17"/>
      <c r="G2644" s="18"/>
      <c r="H2644" s="18"/>
      <c r="I2644" s="18"/>
      <c r="J2644" s="18"/>
      <c r="K2644" s="18"/>
      <c r="L2644" s="17"/>
      <c r="M2644" s="17"/>
      <c r="N2644" s="17"/>
      <c r="O2644" s="19"/>
      <c r="P2644" s="629">
        <f>+H2639</f>
        <v>13.1</v>
      </c>
      <c r="Q2644" s="17"/>
      <c r="R2644" s="412"/>
      <c r="S2644" s="625"/>
      <c r="T2644" s="20"/>
      <c r="U2644" s="20"/>
      <c r="V2644" s="430"/>
      <c r="W2644" s="14" t="str">
        <f t="shared" si="882"/>
        <v/>
      </c>
      <c r="X2644" s="14" t="str">
        <f t="shared" si="883"/>
        <v/>
      </c>
      <c r="Y2644" s="14" t="str">
        <f t="shared" si="884"/>
        <v/>
      </c>
      <c r="Z2644" s="14" t="str">
        <f t="shared" si="885"/>
        <v/>
      </c>
      <c r="AA2644" s="15" t="str">
        <f t="shared" si="886"/>
        <v/>
      </c>
    </row>
    <row r="2645" spans="2:27" ht="18" hidden="1" x14ac:dyDescent="0.25">
      <c r="B2645" s="16"/>
      <c r="C2645" s="17"/>
      <c r="D2645" s="17"/>
      <c r="E2645" s="17"/>
      <c r="F2645" s="18"/>
      <c r="G2645" s="18"/>
      <c r="H2645" s="18"/>
      <c r="I2645" s="18"/>
      <c r="J2645" s="18"/>
      <c r="K2645" s="18"/>
      <c r="L2645" s="17"/>
      <c r="M2645" s="17"/>
      <c r="N2645" s="17"/>
      <c r="O2645" s="19"/>
      <c r="P2645" s="629">
        <f>+H2639</f>
        <v>13.1</v>
      </c>
      <c r="Q2645" s="17"/>
      <c r="R2645" s="412"/>
      <c r="S2645" s="626"/>
      <c r="T2645" s="20"/>
      <c r="U2645" s="20"/>
      <c r="V2645" s="430"/>
      <c r="W2645" s="14" t="str">
        <f t="shared" si="882"/>
        <v/>
      </c>
      <c r="X2645" s="14" t="str">
        <f t="shared" si="883"/>
        <v/>
      </c>
      <c r="Y2645" s="14" t="str">
        <f t="shared" si="884"/>
        <v/>
      </c>
      <c r="Z2645" s="14" t="str">
        <f t="shared" si="885"/>
        <v/>
      </c>
      <c r="AA2645" s="15" t="str">
        <f t="shared" si="886"/>
        <v/>
      </c>
    </row>
    <row r="2646" spans="2:27" ht="18" hidden="1" x14ac:dyDescent="0.25">
      <c r="B2646" s="16"/>
      <c r="D2646" s="17"/>
      <c r="E2646" s="17"/>
      <c r="F2646" s="18"/>
      <c r="G2646" s="18"/>
      <c r="H2646" s="18"/>
      <c r="J2646" s="18"/>
      <c r="K2646" s="18"/>
      <c r="L2646" s="17"/>
      <c r="M2646" s="17"/>
      <c r="N2646" s="17"/>
      <c r="O2646" s="19"/>
      <c r="P2646" s="629">
        <f>+H2639</f>
        <v>13.1</v>
      </c>
      <c r="Q2646" s="17"/>
      <c r="R2646" s="412"/>
      <c r="S2646" s="625"/>
      <c r="T2646" s="20"/>
      <c r="U2646" s="20"/>
      <c r="V2646" s="430"/>
      <c r="W2646" s="14"/>
      <c r="X2646" s="14"/>
      <c r="Y2646" s="14"/>
      <c r="Z2646" s="14"/>
      <c r="AA2646" s="15" t="str">
        <f t="shared" si="886"/>
        <v/>
      </c>
    </row>
    <row r="2647" spans="2:27" ht="18" hidden="1" x14ac:dyDescent="0.25">
      <c r="B2647" s="22"/>
      <c r="C2647" s="17"/>
      <c r="D2647" s="18"/>
      <c r="E2647" s="17"/>
      <c r="F2647" s="18"/>
      <c r="G2647" s="18"/>
      <c r="H2647" s="18"/>
      <c r="I2647" s="18"/>
      <c r="J2647" s="18"/>
      <c r="K2647" s="18"/>
      <c r="L2647" s="17"/>
      <c r="M2647" s="17"/>
      <c r="N2647" s="17"/>
      <c r="O2647" s="19"/>
      <c r="P2647" s="629">
        <f>+H2639</f>
        <v>13.1</v>
      </c>
      <c r="Q2647" s="17"/>
      <c r="R2647" s="412" t="s">
        <v>361</v>
      </c>
      <c r="S2647" s="625"/>
      <c r="T2647" s="20"/>
      <c r="U2647" s="20"/>
      <c r="V2647" s="430"/>
      <c r="W2647" s="14" t="str">
        <f t="shared" ref="W2647:W2648" si="887">IF(COUNT(T2647:V2647)=1,"m",IF(COUNT(T2647:V2647)=2,"m2",IF(COUNT(T2647:V2647)=3,"m3","")))</f>
        <v/>
      </c>
      <c r="X2647" s="14" t="str">
        <f t="shared" ref="X2647:X2653" si="888">IF(S2647="","",1)</f>
        <v/>
      </c>
      <c r="Y2647" s="14" t="str">
        <f t="shared" ref="Y2647:Y2653" si="889">IFERROR(IF(COUNT(T2647:V2647)=1,PRODUCT(T2647:V2647)*X2647,""),"")</f>
        <v/>
      </c>
      <c r="Z2647" s="14" t="str">
        <f t="shared" ref="Z2647:Z2653" si="890">IFERROR(IF(COUNT(T2647:V2647)=2,PRODUCT(T2647:V2647)*X2647,""),"")</f>
        <v/>
      </c>
      <c r="AA2647" s="15" t="str">
        <f t="shared" si="886"/>
        <v/>
      </c>
    </row>
    <row r="2648" spans="2:27" ht="18" hidden="1" x14ac:dyDescent="0.25">
      <c r="B2648" s="16"/>
      <c r="C2648" s="17"/>
      <c r="D2648" s="17"/>
      <c r="E2648" s="17"/>
      <c r="F2648" s="18"/>
      <c r="G2648" s="18"/>
      <c r="H2648" s="18"/>
      <c r="I2648" s="18"/>
      <c r="J2648" s="18"/>
      <c r="K2648" s="18"/>
      <c r="L2648" s="17"/>
      <c r="M2648" s="17"/>
      <c r="N2648" s="17"/>
      <c r="O2648" s="19"/>
      <c r="P2648" s="629">
        <f>+H2639</f>
        <v>13.1</v>
      </c>
      <c r="Q2648" s="17"/>
      <c r="R2648" s="412"/>
      <c r="S2648" s="641"/>
      <c r="T2648" s="20"/>
      <c r="U2648" s="20"/>
      <c r="V2648" s="20"/>
      <c r="W2648" s="14" t="str">
        <f t="shared" si="887"/>
        <v/>
      </c>
      <c r="X2648" s="14" t="str">
        <f t="shared" si="888"/>
        <v/>
      </c>
      <c r="Y2648" s="14" t="str">
        <f t="shared" si="889"/>
        <v/>
      </c>
      <c r="Z2648" s="14" t="str">
        <f t="shared" si="890"/>
        <v/>
      </c>
      <c r="AA2648" s="15" t="str">
        <f t="shared" si="886"/>
        <v/>
      </c>
    </row>
    <row r="2649" spans="2:27" ht="18" hidden="1" x14ac:dyDescent="0.25">
      <c r="B2649" s="16"/>
      <c r="C2649" s="17"/>
      <c r="D2649" s="17"/>
      <c r="E2649" s="17"/>
      <c r="F2649" s="17"/>
      <c r="G2649" s="17"/>
      <c r="H2649" s="17"/>
      <c r="I2649" s="17"/>
      <c r="J2649" s="17"/>
      <c r="K2649" s="17"/>
      <c r="L2649" s="17"/>
      <c r="M2649" s="17"/>
      <c r="N2649" s="17"/>
      <c r="O2649" s="19"/>
      <c r="P2649" s="629">
        <f>+H2639</f>
        <v>13.1</v>
      </c>
      <c r="Q2649" s="17"/>
      <c r="R2649" s="412"/>
      <c r="S2649" s="625"/>
      <c r="T2649" s="20"/>
      <c r="U2649" s="20"/>
      <c r="V2649" s="430"/>
      <c r="W2649" s="14"/>
      <c r="X2649" s="14" t="str">
        <f t="shared" si="888"/>
        <v/>
      </c>
      <c r="Y2649" s="14" t="str">
        <f t="shared" si="889"/>
        <v/>
      </c>
      <c r="Z2649" s="14" t="str">
        <f t="shared" si="890"/>
        <v/>
      </c>
      <c r="AA2649" s="15" t="str">
        <f t="shared" si="886"/>
        <v/>
      </c>
    </row>
    <row r="2650" spans="2:27" ht="18" hidden="1" x14ac:dyDescent="0.25">
      <c r="B2650" s="16"/>
      <c r="C2650" s="18"/>
      <c r="D2650" s="17"/>
      <c r="E2650" s="17"/>
      <c r="F2650" s="17"/>
      <c r="G2650" s="17"/>
      <c r="H2650" s="17"/>
      <c r="I2650" s="17"/>
      <c r="J2650" s="17"/>
      <c r="K2650" s="17"/>
      <c r="L2650" s="17"/>
      <c r="M2650" s="17"/>
      <c r="N2650" s="17"/>
      <c r="O2650" s="19"/>
      <c r="P2650" s="629">
        <f>+H2639</f>
        <v>13.1</v>
      </c>
      <c r="Q2650" s="17"/>
      <c r="R2650" s="412"/>
      <c r="S2650" s="625"/>
      <c r="T2650" s="20"/>
      <c r="U2650" s="20"/>
      <c r="V2650" s="430"/>
      <c r="W2650" s="14"/>
      <c r="X2650" s="14" t="str">
        <f t="shared" si="888"/>
        <v/>
      </c>
      <c r="Y2650" s="14" t="str">
        <f t="shared" si="889"/>
        <v/>
      </c>
      <c r="Z2650" s="14" t="str">
        <f t="shared" si="890"/>
        <v/>
      </c>
      <c r="AA2650" s="15" t="str">
        <f t="shared" si="886"/>
        <v/>
      </c>
    </row>
    <row r="2651" spans="2:27" ht="18" hidden="1" x14ac:dyDescent="0.25">
      <c r="B2651" s="16"/>
      <c r="C2651" s="17"/>
      <c r="D2651" s="17"/>
      <c r="E2651" s="17"/>
      <c r="F2651" s="17"/>
      <c r="G2651" s="17"/>
      <c r="H2651" s="17"/>
      <c r="I2651" s="17"/>
      <c r="J2651" s="17"/>
      <c r="K2651" s="17"/>
      <c r="L2651" s="17"/>
      <c r="M2651" s="17"/>
      <c r="N2651" s="17"/>
      <c r="O2651" s="19"/>
      <c r="P2651" s="629">
        <f>+H2639</f>
        <v>13.1</v>
      </c>
      <c r="Q2651" s="17"/>
      <c r="R2651" s="412"/>
      <c r="S2651" s="625"/>
      <c r="T2651" s="20"/>
      <c r="U2651" s="20"/>
      <c r="V2651" s="430"/>
      <c r="W2651" s="14"/>
      <c r="X2651" s="14" t="str">
        <f t="shared" si="888"/>
        <v/>
      </c>
      <c r="Y2651" s="14" t="str">
        <f t="shared" si="889"/>
        <v/>
      </c>
      <c r="Z2651" s="14" t="str">
        <f t="shared" si="890"/>
        <v/>
      </c>
      <c r="AA2651" s="15" t="str">
        <f t="shared" si="886"/>
        <v/>
      </c>
    </row>
    <row r="2652" spans="2:27" ht="18" hidden="1" x14ac:dyDescent="0.25">
      <c r="B2652" s="16"/>
      <c r="C2652" s="17"/>
      <c r="D2652" s="17"/>
      <c r="E2652" s="18"/>
      <c r="F2652" s="17"/>
      <c r="G2652" s="17"/>
      <c r="H2652" s="17"/>
      <c r="I2652" s="17"/>
      <c r="J2652" s="17"/>
      <c r="K2652" s="17"/>
      <c r="L2652" s="17"/>
      <c r="M2652" s="17"/>
      <c r="N2652" s="17"/>
      <c r="O2652" s="19"/>
      <c r="P2652" s="629">
        <f>+H2639</f>
        <v>13.1</v>
      </c>
      <c r="Q2652" s="17"/>
      <c r="R2652" s="412"/>
      <c r="S2652" s="625"/>
      <c r="T2652" s="20"/>
      <c r="U2652" s="20"/>
      <c r="V2652" s="430"/>
      <c r="W2652" s="14"/>
      <c r="X2652" s="14" t="str">
        <f t="shared" si="888"/>
        <v/>
      </c>
      <c r="Y2652" s="14" t="str">
        <f t="shared" si="889"/>
        <v/>
      </c>
      <c r="Z2652" s="14" t="str">
        <f t="shared" si="890"/>
        <v/>
      </c>
      <c r="AA2652" s="15" t="str">
        <f t="shared" si="886"/>
        <v/>
      </c>
    </row>
    <row r="2653" spans="2:27" ht="18" hidden="1" x14ac:dyDescent="0.25">
      <c r="B2653" s="16"/>
      <c r="C2653" s="18"/>
      <c r="D2653" s="18"/>
      <c r="E2653" s="18"/>
      <c r="F2653" s="18"/>
      <c r="G2653" s="18"/>
      <c r="H2653" s="18"/>
      <c r="I2653" s="18"/>
      <c r="J2653" s="18"/>
      <c r="K2653" s="18"/>
      <c r="L2653" s="18"/>
      <c r="M2653" s="18"/>
      <c r="N2653" s="18"/>
      <c r="O2653" s="19"/>
      <c r="P2653" s="629">
        <f>+H2639</f>
        <v>13.1</v>
      </c>
      <c r="Q2653" s="17"/>
      <c r="R2653" s="412"/>
      <c r="S2653" s="625"/>
      <c r="T2653" s="20"/>
      <c r="U2653" s="20"/>
      <c r="V2653" s="430"/>
      <c r="W2653" s="14" t="str">
        <f t="shared" ref="W2653" si="891">IF(COUNT(T2653:V2653)=1,"m",IF(COUNT(T2653:V2653)=2,"m2",IF(COUNT(T2653:V2653)=3,"m3","")))</f>
        <v/>
      </c>
      <c r="X2653" s="14" t="str">
        <f t="shared" si="888"/>
        <v/>
      </c>
      <c r="Y2653" s="14" t="str">
        <f t="shared" si="889"/>
        <v/>
      </c>
      <c r="Z2653" s="14" t="str">
        <f t="shared" si="890"/>
        <v/>
      </c>
      <c r="AA2653" s="15" t="str">
        <f t="shared" si="886"/>
        <v/>
      </c>
    </row>
    <row r="2654" spans="2:27" ht="18" hidden="1" x14ac:dyDescent="0.25">
      <c r="B2654" s="16"/>
      <c r="C2654" s="17"/>
      <c r="D2654" s="24"/>
      <c r="E2654" s="17"/>
      <c r="F2654" s="17"/>
      <c r="G2654" s="17"/>
      <c r="H2654" s="17"/>
      <c r="I2654" s="17"/>
      <c r="J2654" s="18"/>
      <c r="K2654" s="17"/>
      <c r="L2654" s="17"/>
      <c r="M2654" s="17"/>
      <c r="N2654" s="17"/>
      <c r="O2654" s="19"/>
      <c r="P2654" s="629">
        <f>+H2639</f>
        <v>13.1</v>
      </c>
      <c r="Q2654" s="17"/>
      <c r="R2654" s="412"/>
      <c r="S2654" s="625"/>
      <c r="T2654" s="20"/>
      <c r="U2654" s="20"/>
      <c r="V2654" s="430"/>
      <c r="W2654" s="14"/>
      <c r="X2654" s="14"/>
      <c r="Y2654" s="14"/>
      <c r="Z2654" s="14"/>
      <c r="AA2654" s="15" t="str">
        <f t="shared" si="886"/>
        <v/>
      </c>
    </row>
    <row r="2655" spans="2:27" ht="18" hidden="1" x14ac:dyDescent="0.25">
      <c r="B2655" s="16"/>
      <c r="C2655" s="18"/>
      <c r="D2655" s="17"/>
      <c r="E2655" s="17"/>
      <c r="F2655" s="17"/>
      <c r="G2655" s="17"/>
      <c r="H2655" s="18"/>
      <c r="I2655" s="18"/>
      <c r="J2655" s="17"/>
      <c r="K2655" s="18"/>
      <c r="L2655" s="17"/>
      <c r="M2655" s="17"/>
      <c r="N2655" s="17"/>
      <c r="O2655" s="19"/>
      <c r="P2655" s="629">
        <f>+H2639</f>
        <v>13.1</v>
      </c>
      <c r="Q2655" s="17"/>
      <c r="R2655" s="412" t="s">
        <v>362</v>
      </c>
      <c r="S2655" s="625"/>
      <c r="T2655" s="20"/>
      <c r="U2655" s="20"/>
      <c r="V2655" s="430"/>
      <c r="W2655" s="14" t="str">
        <f t="shared" ref="W2655:W2664" si="892">IF(COUNT(T2655:V2655)=1,"m",IF(COUNT(T2655:V2655)=2,"m2",IF(COUNT(T2655:V2655)=3,"m3","")))</f>
        <v/>
      </c>
      <c r="X2655" s="14" t="str">
        <f t="shared" ref="X2655:X2664" si="893">IF(S2655="","",1)</f>
        <v/>
      </c>
      <c r="Y2655" s="14" t="str">
        <f t="shared" ref="Y2655:Y2664" si="894">IFERROR(IF(COUNT(T2655:V2655)=1,PRODUCT(T2655:V2655)*X2655,""),"")</f>
        <v/>
      </c>
      <c r="Z2655" s="14" t="str">
        <f t="shared" ref="Z2655:Z2664" si="895">IFERROR(IF(COUNT(T2655:V2655)=2,PRODUCT(T2655:V2655)*X2655,""),"")</f>
        <v/>
      </c>
      <c r="AA2655" s="15" t="str">
        <f t="shared" si="886"/>
        <v/>
      </c>
    </row>
    <row r="2656" spans="2:27" ht="18" hidden="1" x14ac:dyDescent="0.25">
      <c r="B2656" s="16"/>
      <c r="C2656" s="17"/>
      <c r="D2656" s="17"/>
      <c r="E2656" s="17"/>
      <c r="F2656" s="17"/>
      <c r="G2656" s="17"/>
      <c r="H2656" s="17"/>
      <c r="I2656" s="17"/>
      <c r="J2656" s="17"/>
      <c r="K2656" s="17"/>
      <c r="L2656" s="17"/>
      <c r="M2656" s="17"/>
      <c r="N2656" s="17"/>
      <c r="O2656" s="19"/>
      <c r="P2656" s="629">
        <f>+H2639</f>
        <v>13.1</v>
      </c>
      <c r="Q2656" s="17"/>
      <c r="R2656" s="412"/>
      <c r="S2656" s="626"/>
      <c r="T2656" s="20"/>
      <c r="U2656" s="20"/>
      <c r="V2656" s="430"/>
      <c r="W2656" s="14" t="str">
        <f t="shared" si="892"/>
        <v/>
      </c>
      <c r="X2656" s="14" t="str">
        <f t="shared" si="893"/>
        <v/>
      </c>
      <c r="Y2656" s="14" t="str">
        <f t="shared" si="894"/>
        <v/>
      </c>
      <c r="Z2656" s="14" t="str">
        <f t="shared" si="895"/>
        <v/>
      </c>
      <c r="AA2656" s="15" t="str">
        <f t="shared" si="886"/>
        <v/>
      </c>
    </row>
    <row r="2657" spans="2:27" ht="18" hidden="1" x14ac:dyDescent="0.25">
      <c r="B2657" s="16"/>
      <c r="C2657" s="17"/>
      <c r="D2657" s="17"/>
      <c r="E2657" s="17"/>
      <c r="F2657" s="17"/>
      <c r="G2657" s="17"/>
      <c r="H2657" s="17"/>
      <c r="I2657" s="17"/>
      <c r="J2657" s="17"/>
      <c r="K2657" s="17"/>
      <c r="L2657" s="17"/>
      <c r="M2657" s="17"/>
      <c r="N2657" s="17"/>
      <c r="O2657" s="19"/>
      <c r="P2657" s="629">
        <f>+H2639</f>
        <v>13.1</v>
      </c>
      <c r="Q2657" s="17"/>
      <c r="R2657" s="412"/>
      <c r="S2657" s="626"/>
      <c r="T2657" s="20"/>
      <c r="U2657" s="20"/>
      <c r="V2657" s="430"/>
      <c r="W2657" s="14" t="str">
        <f t="shared" si="892"/>
        <v/>
      </c>
      <c r="X2657" s="14" t="str">
        <f t="shared" si="893"/>
        <v/>
      </c>
      <c r="Y2657" s="14" t="str">
        <f t="shared" si="894"/>
        <v/>
      </c>
      <c r="Z2657" s="14" t="str">
        <f t="shared" si="895"/>
        <v/>
      </c>
      <c r="AA2657" s="15" t="str">
        <f t="shared" si="886"/>
        <v/>
      </c>
    </row>
    <row r="2658" spans="2:27" ht="18" hidden="1" x14ac:dyDescent="0.25">
      <c r="B2658" s="16"/>
      <c r="D2658" s="17"/>
      <c r="E2658" s="17"/>
      <c r="F2658" s="17"/>
      <c r="G2658" s="17"/>
      <c r="H2658" s="17"/>
      <c r="I2658" s="17"/>
      <c r="J2658" s="17"/>
      <c r="K2658" s="17"/>
      <c r="L2658" s="17"/>
      <c r="M2658" s="17"/>
      <c r="N2658" s="17"/>
      <c r="O2658" s="19"/>
      <c r="P2658" s="629">
        <f>+H2639</f>
        <v>13.1</v>
      </c>
      <c r="Q2658" s="17"/>
      <c r="R2658" s="412"/>
      <c r="S2658" s="626"/>
      <c r="T2658" s="20"/>
      <c r="U2658" s="20"/>
      <c r="V2658" s="20"/>
      <c r="W2658" s="14" t="str">
        <f t="shared" si="892"/>
        <v/>
      </c>
      <c r="X2658" s="14" t="str">
        <f t="shared" si="893"/>
        <v/>
      </c>
      <c r="Y2658" s="14" t="str">
        <f t="shared" si="894"/>
        <v/>
      </c>
      <c r="Z2658" s="14" t="str">
        <f t="shared" si="895"/>
        <v/>
      </c>
      <c r="AA2658" s="15" t="str">
        <f t="shared" si="886"/>
        <v/>
      </c>
    </row>
    <row r="2659" spans="2:27" ht="18" hidden="1" x14ac:dyDescent="0.25">
      <c r="B2659" s="16"/>
      <c r="C2659" s="17"/>
      <c r="D2659" s="17"/>
      <c r="E2659" s="17"/>
      <c r="F2659" s="17"/>
      <c r="G2659" s="17"/>
      <c r="H2659" s="17"/>
      <c r="I2659" s="17"/>
      <c r="J2659" s="17"/>
      <c r="K2659" s="17"/>
      <c r="L2659" s="17"/>
      <c r="M2659" s="17"/>
      <c r="N2659" s="17"/>
      <c r="O2659" s="19"/>
      <c r="P2659" s="629">
        <f>+H2639</f>
        <v>13.1</v>
      </c>
      <c r="Q2659" s="17"/>
      <c r="R2659" s="412"/>
      <c r="S2659" s="626"/>
      <c r="T2659" s="20"/>
      <c r="U2659" s="20"/>
      <c r="V2659" s="430"/>
      <c r="W2659" s="14" t="str">
        <f t="shared" si="892"/>
        <v/>
      </c>
      <c r="X2659" s="14" t="str">
        <f t="shared" si="893"/>
        <v/>
      </c>
      <c r="Y2659" s="14" t="str">
        <f t="shared" si="894"/>
        <v/>
      </c>
      <c r="Z2659" s="14" t="str">
        <f t="shared" si="895"/>
        <v/>
      </c>
      <c r="AA2659" s="15" t="str">
        <f t="shared" si="886"/>
        <v/>
      </c>
    </row>
    <row r="2660" spans="2:27" ht="18" hidden="1" x14ac:dyDescent="0.25">
      <c r="B2660" s="16"/>
      <c r="C2660" s="17"/>
      <c r="D2660" s="17"/>
      <c r="E2660" s="17"/>
      <c r="F2660" s="17"/>
      <c r="G2660" s="17"/>
      <c r="H2660" s="17"/>
      <c r="I2660" s="17"/>
      <c r="J2660" s="17"/>
      <c r="K2660" s="17"/>
      <c r="L2660" s="17"/>
      <c r="M2660" s="17"/>
      <c r="N2660" s="17"/>
      <c r="O2660" s="19"/>
      <c r="P2660" s="629">
        <f>+H2639</f>
        <v>13.1</v>
      </c>
      <c r="Q2660" s="17"/>
      <c r="R2660" s="412"/>
      <c r="S2660" s="626"/>
      <c r="T2660" s="20"/>
      <c r="U2660" s="20"/>
      <c r="V2660" s="430"/>
      <c r="W2660" s="14" t="str">
        <f t="shared" si="892"/>
        <v/>
      </c>
      <c r="X2660" s="14" t="str">
        <f t="shared" si="893"/>
        <v/>
      </c>
      <c r="Y2660" s="14" t="str">
        <f t="shared" si="894"/>
        <v/>
      </c>
      <c r="Z2660" s="14" t="str">
        <f t="shared" si="895"/>
        <v/>
      </c>
      <c r="AA2660" s="15" t="str">
        <f t="shared" si="886"/>
        <v/>
      </c>
    </row>
    <row r="2661" spans="2:27" ht="18" hidden="1" x14ac:dyDescent="0.25">
      <c r="B2661" s="16"/>
      <c r="C2661" s="17"/>
      <c r="D2661" s="17"/>
      <c r="E2661" s="17"/>
      <c r="F2661" s="17"/>
      <c r="G2661" s="17"/>
      <c r="H2661" s="17"/>
      <c r="I2661" s="17"/>
      <c r="J2661" s="17"/>
      <c r="K2661" s="17"/>
      <c r="L2661" s="17"/>
      <c r="M2661" s="17"/>
      <c r="N2661" s="17"/>
      <c r="O2661" s="19"/>
      <c r="P2661" s="629">
        <f>+H2639</f>
        <v>13.1</v>
      </c>
      <c r="Q2661" s="17"/>
      <c r="R2661" s="21"/>
      <c r="S2661" s="626"/>
      <c r="T2661" s="20"/>
      <c r="U2661" s="20"/>
      <c r="V2661" s="430"/>
      <c r="W2661" s="14" t="str">
        <f t="shared" si="892"/>
        <v/>
      </c>
      <c r="X2661" s="14" t="str">
        <f t="shared" si="893"/>
        <v/>
      </c>
      <c r="Y2661" s="14" t="str">
        <f t="shared" si="894"/>
        <v/>
      </c>
      <c r="Z2661" s="14" t="str">
        <f t="shared" si="895"/>
        <v/>
      </c>
      <c r="AA2661" s="15" t="str">
        <f t="shared" si="886"/>
        <v/>
      </c>
    </row>
    <row r="2662" spans="2:27" ht="18" hidden="1" x14ac:dyDescent="0.25">
      <c r="B2662" s="16"/>
      <c r="C2662" s="17"/>
      <c r="D2662" s="17"/>
      <c r="E2662" s="17"/>
      <c r="F2662" s="17"/>
      <c r="G2662" s="17"/>
      <c r="H2662" s="17"/>
      <c r="I2662" s="17"/>
      <c r="J2662" s="17"/>
      <c r="K2662" s="17"/>
      <c r="L2662" s="17"/>
      <c r="M2662" s="17"/>
      <c r="N2662" s="17"/>
      <c r="O2662" s="19"/>
      <c r="P2662" s="629">
        <f>+H2639</f>
        <v>13.1</v>
      </c>
      <c r="Q2662" s="17"/>
      <c r="R2662" s="26"/>
      <c r="S2662" s="626"/>
      <c r="T2662" s="20"/>
      <c r="U2662" s="20"/>
      <c r="V2662" s="430"/>
      <c r="W2662" s="14" t="str">
        <f t="shared" si="892"/>
        <v/>
      </c>
      <c r="X2662" s="14" t="str">
        <f t="shared" si="893"/>
        <v/>
      </c>
      <c r="Y2662" s="14" t="str">
        <f t="shared" si="894"/>
        <v/>
      </c>
      <c r="Z2662" s="14" t="str">
        <f t="shared" si="895"/>
        <v/>
      </c>
      <c r="AA2662" s="15" t="str">
        <f t="shared" si="886"/>
        <v/>
      </c>
    </row>
    <row r="2663" spans="2:27" ht="18" hidden="1" x14ac:dyDescent="0.25">
      <c r="B2663" s="16"/>
      <c r="C2663" s="17"/>
      <c r="D2663" s="17"/>
      <c r="E2663" s="17"/>
      <c r="F2663" s="17"/>
      <c r="G2663" s="17"/>
      <c r="H2663" s="17"/>
      <c r="I2663" s="17"/>
      <c r="J2663" s="17"/>
      <c r="K2663" s="17"/>
      <c r="L2663" s="17"/>
      <c r="M2663" s="17"/>
      <c r="N2663" s="17"/>
      <c r="O2663" s="19"/>
      <c r="P2663" s="629">
        <f>+H2639</f>
        <v>13.1</v>
      </c>
      <c r="Q2663" s="17"/>
      <c r="R2663" s="26"/>
      <c r="S2663" s="626"/>
      <c r="T2663" s="20"/>
      <c r="U2663" s="20"/>
      <c r="V2663" s="430"/>
      <c r="W2663" s="14" t="str">
        <f t="shared" si="892"/>
        <v/>
      </c>
      <c r="X2663" s="14" t="str">
        <f t="shared" si="893"/>
        <v/>
      </c>
      <c r="Y2663" s="14" t="str">
        <f t="shared" si="894"/>
        <v/>
      </c>
      <c r="Z2663" s="14" t="str">
        <f t="shared" si="895"/>
        <v/>
      </c>
      <c r="AA2663" s="15" t="str">
        <f t="shared" si="886"/>
        <v/>
      </c>
    </row>
    <row r="2664" spans="2:27" ht="18.75" hidden="1" thickBot="1" x14ac:dyDescent="0.3">
      <c r="B2664" s="27"/>
      <c r="C2664" s="28"/>
      <c r="D2664" s="29"/>
      <c r="E2664" s="28"/>
      <c r="F2664" s="29"/>
      <c r="G2664" s="29"/>
      <c r="H2664" s="29"/>
      <c r="I2664" s="29"/>
      <c r="J2664" s="29"/>
      <c r="K2664" s="29"/>
      <c r="L2664" s="29"/>
      <c r="M2664" s="29"/>
      <c r="N2664" s="29"/>
      <c r="O2664" s="30"/>
      <c r="P2664" s="629">
        <f>+H2639</f>
        <v>13.1</v>
      </c>
      <c r="Q2664" s="17"/>
      <c r="R2664" s="630"/>
      <c r="S2664" s="636"/>
      <c r="T2664" s="33"/>
      <c r="U2664" s="33"/>
      <c r="V2664" s="631"/>
      <c r="W2664" s="34" t="str">
        <f t="shared" si="892"/>
        <v/>
      </c>
      <c r="X2664" s="34" t="str">
        <f t="shared" si="893"/>
        <v/>
      </c>
      <c r="Y2664" s="14" t="str">
        <f t="shared" si="894"/>
        <v/>
      </c>
      <c r="Z2664" s="14" t="str">
        <f t="shared" si="895"/>
        <v/>
      </c>
      <c r="AA2664" s="15" t="str">
        <f t="shared" si="886"/>
        <v/>
      </c>
    </row>
    <row r="2665" spans="2:27" ht="18.75" hidden="1" thickBot="1" x14ac:dyDescent="0.3">
      <c r="B2665" s="786"/>
      <c r="C2665" s="787"/>
      <c r="D2665" s="787"/>
      <c r="E2665" s="787"/>
      <c r="F2665" s="787"/>
      <c r="G2665" s="787"/>
      <c r="H2665" s="787"/>
      <c r="I2665" s="787"/>
      <c r="J2665" s="787"/>
      <c r="K2665" s="787"/>
      <c r="L2665" s="787"/>
      <c r="M2665" s="787"/>
      <c r="N2665" s="787"/>
      <c r="O2665" s="787"/>
      <c r="P2665" s="428"/>
      <c r="Q2665" s="629">
        <f>+H2639</f>
        <v>13.1</v>
      </c>
      <c r="R2665" s="1024" t="s">
        <v>58</v>
      </c>
      <c r="S2665" s="1025"/>
      <c r="T2665" s="1027"/>
      <c r="U2665" s="1024" t="s">
        <v>53</v>
      </c>
      <c r="V2665" s="1027"/>
      <c r="W2665" s="1027"/>
      <c r="X2665" s="1026"/>
      <c r="Y2665" s="36"/>
      <c r="Z2665" s="37"/>
      <c r="AA2665" s="38">
        <f>IF(SUM(Y2642:AA2664)=0,SUM(X2642:X2664),SUM(Y2642:AA2664))</f>
        <v>0</v>
      </c>
    </row>
    <row r="2666" spans="2:27" ht="17.25" hidden="1" thickBot="1" x14ac:dyDescent="0.3">
      <c r="B2666" s="792" t="s">
        <v>59</v>
      </c>
      <c r="C2666" s="793"/>
      <c r="D2666" s="793"/>
      <c r="E2666" s="793"/>
      <c r="F2666" s="793"/>
      <c r="G2666" s="793"/>
      <c r="H2666" s="793"/>
      <c r="I2666" s="794"/>
      <c r="J2666" s="792" t="s">
        <v>60</v>
      </c>
      <c r="K2666" s="793"/>
      <c r="L2666" s="793"/>
      <c r="M2666" s="793"/>
      <c r="N2666" s="793"/>
      <c r="O2666" s="793"/>
      <c r="P2666" s="793"/>
      <c r="Q2666" s="793"/>
      <c r="R2666" s="1028"/>
      <c r="S2666" s="634"/>
      <c r="T2666" s="39"/>
      <c r="U2666" s="40"/>
      <c r="V2666" s="40"/>
      <c r="W2666" s="40"/>
      <c r="X2666" s="40"/>
      <c r="Y2666" s="40"/>
      <c r="Z2666" s="40"/>
      <c r="AA2666" s="41"/>
    </row>
    <row r="2667" spans="2:27" ht="21" hidden="1" thickBot="1" x14ac:dyDescent="0.3">
      <c r="B2667" s="795"/>
      <c r="C2667" s="787"/>
      <c r="D2667" s="787"/>
      <c r="E2667" s="787"/>
      <c r="F2667" s="787"/>
      <c r="G2667" s="787"/>
      <c r="H2667" s="787"/>
      <c r="I2667" s="796"/>
      <c r="J2667" s="795"/>
      <c r="K2667" s="787"/>
      <c r="L2667" s="787"/>
      <c r="M2667" s="787"/>
      <c r="N2667" s="787"/>
      <c r="O2667" s="787"/>
      <c r="P2667" s="787"/>
      <c r="Q2667" s="787"/>
      <c r="R2667" s="796"/>
      <c r="S2667" s="635"/>
      <c r="T2667" s="797" t="s">
        <v>61</v>
      </c>
      <c r="U2667" s="798"/>
      <c r="V2667" s="798"/>
      <c r="W2667" s="798"/>
      <c r="X2667" s="798"/>
      <c r="Y2667" s="798"/>
      <c r="Z2667" s="799"/>
      <c r="AA2667" s="42">
        <f>AA2665</f>
        <v>0</v>
      </c>
    </row>
    <row r="2668" spans="2:27" hidden="1" x14ac:dyDescent="0.25"/>
    <row r="2669" spans="2:27" ht="15.75" thickBot="1" x14ac:dyDescent="0.3"/>
    <row r="2670" spans="2:27" x14ac:dyDescent="0.25">
      <c r="B2670" s="800" t="e" vm="51">
        <v>#VALUE!</v>
      </c>
      <c r="C2670" s="793"/>
      <c r="D2670" s="793"/>
      <c r="E2670" s="793"/>
      <c r="F2670" s="793"/>
      <c r="G2670" s="803" t="s">
        <v>42</v>
      </c>
      <c r="H2670" s="793"/>
      <c r="I2670" s="793"/>
      <c r="J2670" s="793"/>
      <c r="K2670" s="793"/>
      <c r="L2670" s="793"/>
      <c r="M2670" s="793"/>
      <c r="N2670" s="793"/>
      <c r="O2670" s="793"/>
      <c r="P2670" s="793"/>
      <c r="Q2670" s="793"/>
      <c r="R2670" s="793"/>
      <c r="S2670" s="793"/>
      <c r="T2670" s="793"/>
      <c r="U2670" s="804" t="s">
        <v>1</v>
      </c>
      <c r="V2670" s="805"/>
      <c r="W2670" s="805"/>
      <c r="X2670" s="806"/>
      <c r="Y2670" s="807" t="s">
        <v>43</v>
      </c>
      <c r="Z2670" s="805"/>
      <c r="AA2670" s="808"/>
    </row>
    <row r="2671" spans="2:27" x14ac:dyDescent="0.25">
      <c r="B2671" s="801"/>
      <c r="C2671" s="802"/>
      <c r="D2671" s="802"/>
      <c r="E2671" s="802"/>
      <c r="F2671" s="802"/>
      <c r="G2671" s="801"/>
      <c r="H2671" s="802"/>
      <c r="I2671" s="802"/>
      <c r="J2671" s="802"/>
      <c r="K2671" s="802"/>
      <c r="L2671" s="802"/>
      <c r="M2671" s="802"/>
      <c r="N2671" s="802"/>
      <c r="O2671" s="802"/>
      <c r="P2671" s="802"/>
      <c r="Q2671" s="802"/>
      <c r="R2671" s="802"/>
      <c r="S2671" s="802"/>
      <c r="T2671" s="802"/>
      <c r="U2671" s="809" t="s">
        <v>3</v>
      </c>
      <c r="V2671" s="810"/>
      <c r="W2671" s="810"/>
      <c r="X2671" s="811"/>
      <c r="Y2671" s="812">
        <v>1</v>
      </c>
      <c r="Z2671" s="810"/>
      <c r="AA2671" s="813"/>
    </row>
    <row r="2672" spans="2:27" ht="15.75" thickBot="1" x14ac:dyDescent="0.3">
      <c r="B2672" s="795"/>
      <c r="C2672" s="787"/>
      <c r="D2672" s="787"/>
      <c r="E2672" s="787"/>
      <c r="F2672" s="787"/>
      <c r="G2672" s="795"/>
      <c r="H2672" s="787"/>
      <c r="I2672" s="787"/>
      <c r="J2672" s="787"/>
      <c r="K2672" s="787"/>
      <c r="L2672" s="787"/>
      <c r="M2672" s="787"/>
      <c r="N2672" s="787"/>
      <c r="O2672" s="787"/>
      <c r="P2672" s="787"/>
      <c r="Q2672" s="787"/>
      <c r="R2672" s="787"/>
      <c r="S2672" s="787"/>
      <c r="T2672" s="787"/>
      <c r="U2672" s="814" t="s">
        <v>4</v>
      </c>
      <c r="V2672" s="815"/>
      <c r="W2672" s="815"/>
      <c r="X2672" s="816"/>
      <c r="Y2672" s="817">
        <v>44236</v>
      </c>
      <c r="Z2672" s="818"/>
      <c r="AA2672" s="819"/>
    </row>
    <row r="2673" spans="2:27" x14ac:dyDescent="0.25">
      <c r="B2673" s="820" t="s">
        <v>44</v>
      </c>
      <c r="C2673" s="793"/>
      <c r="D2673" s="793"/>
      <c r="E2673" s="793"/>
      <c r="F2673" s="794"/>
      <c r="G2673"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673" s="822"/>
      <c r="I2673" s="822"/>
      <c r="J2673" s="822"/>
      <c r="K2673" s="822"/>
      <c r="L2673" s="822"/>
      <c r="M2673" s="822"/>
      <c r="N2673" s="822"/>
      <c r="O2673" s="822"/>
      <c r="P2673" s="822"/>
      <c r="Q2673" s="822"/>
      <c r="R2673" s="822"/>
      <c r="S2673" s="822"/>
      <c r="T2673" s="822"/>
      <c r="U2673" s="822"/>
      <c r="V2673" s="822"/>
      <c r="W2673" s="822"/>
      <c r="X2673" s="822"/>
      <c r="Y2673" s="822"/>
      <c r="Z2673" s="822"/>
      <c r="AA2673" s="823"/>
    </row>
    <row r="2674" spans="2:27" ht="30" customHeight="1" thickBot="1" x14ac:dyDescent="0.3">
      <c r="B2674" s="795"/>
      <c r="C2674" s="787"/>
      <c r="D2674" s="787"/>
      <c r="E2674" s="787"/>
      <c r="F2674" s="796"/>
      <c r="G2674" s="824"/>
      <c r="H2674" s="825"/>
      <c r="I2674" s="825"/>
      <c r="J2674" s="825"/>
      <c r="K2674" s="825"/>
      <c r="L2674" s="825"/>
      <c r="M2674" s="825"/>
      <c r="N2674" s="825"/>
      <c r="O2674" s="825"/>
      <c r="P2674" s="825"/>
      <c r="Q2674" s="825"/>
      <c r="R2674" s="825"/>
      <c r="S2674" s="825"/>
      <c r="T2674" s="825"/>
      <c r="U2674" s="825"/>
      <c r="V2674" s="825"/>
      <c r="W2674" s="825"/>
      <c r="X2674" s="825"/>
      <c r="Y2674" s="825"/>
      <c r="Z2674" s="825"/>
      <c r="AA2674" s="826"/>
    </row>
    <row r="2675" spans="2:27" ht="18.75" thickBot="1" x14ac:dyDescent="0.3">
      <c r="B2675" s="827" t="s">
        <v>46</v>
      </c>
      <c r="C2675" s="798"/>
      <c r="D2675" s="798"/>
      <c r="E2675" s="798"/>
      <c r="F2675" s="798"/>
      <c r="G2675" s="798"/>
      <c r="H2675" s="822" t="s">
        <v>47</v>
      </c>
      <c r="I2675" s="793"/>
      <c r="J2675" s="828"/>
      <c r="K2675" s="798"/>
      <c r="L2675" s="798"/>
      <c r="M2675" s="798"/>
      <c r="N2675" s="798"/>
      <c r="O2675" s="798"/>
      <c r="P2675" s="622"/>
      <c r="Q2675" s="622"/>
      <c r="R2675" s="828" t="s">
        <v>48</v>
      </c>
      <c r="S2675" s="828"/>
      <c r="T2675" s="798"/>
      <c r="U2675" s="798"/>
      <c r="V2675" s="798"/>
      <c r="W2675" s="798"/>
      <c r="X2675" s="798"/>
      <c r="Y2675" s="798"/>
      <c r="Z2675" s="798"/>
      <c r="AA2675" s="799"/>
    </row>
    <row r="2676" spans="2:27" ht="84.75" customHeight="1" thickBot="1" x14ac:dyDescent="0.3">
      <c r="B2676" s="829">
        <v>13</v>
      </c>
      <c r="C2676" s="793"/>
      <c r="D2676" s="793"/>
      <c r="E2676" s="793"/>
      <c r="F2676" s="793"/>
      <c r="G2676" s="793"/>
      <c r="H2676" s="830">
        <f>I13.11</f>
        <v>13.11</v>
      </c>
      <c r="I2676" s="831"/>
      <c r="J2676" s="832" t="str">
        <f>VLOOKUP(B2676,'BALANCE GENERAL'!$B:$G,5,FALSE)</f>
        <v>SUMINISTRO E INSTALACION MOBILIARIO</v>
      </c>
      <c r="K2676" s="798"/>
      <c r="L2676" s="798"/>
      <c r="M2676" s="798"/>
      <c r="N2676" s="798"/>
      <c r="O2676" s="799"/>
      <c r="P2676" s="621"/>
      <c r="Q2676" s="621"/>
      <c r="R2676" s="833" t="str">
        <f>VLOOKUP(H2676,'BALANCE GENERAL'!$B:$G,5,FALSE)</f>
        <v>TELEVISOR LED 55" SMART TV 3 PUERTOS HDMI, 2 PUERTOS USB, CONTROL REMOTO, RESOLUCION 4K ULTRA HD, ENTRADA A INTERNET, CONEXIÓN BLUETOOTH Y WIFI, MEDIDAS ALTO 72 CM, ANCHO 124 CM, LARGO 6 CM</v>
      </c>
      <c r="S2676" s="1020"/>
      <c r="T2676" s="793"/>
      <c r="U2676" s="793"/>
      <c r="V2676" s="793"/>
      <c r="W2676" s="793"/>
      <c r="X2676" s="793"/>
      <c r="Y2676" s="793"/>
      <c r="Z2676" s="793"/>
      <c r="AA2676" s="794"/>
    </row>
    <row r="2677" spans="2:27" ht="18.75" thickBot="1" x14ac:dyDescent="0.3">
      <c r="B2677" s="821" t="s">
        <v>49</v>
      </c>
      <c r="C2677" s="834"/>
      <c r="D2677" s="834"/>
      <c r="E2677" s="834"/>
      <c r="F2677" s="834"/>
      <c r="G2677" s="834"/>
      <c r="H2677" s="835"/>
      <c r="I2677" s="835"/>
      <c r="J2677" s="834"/>
      <c r="K2677" s="834"/>
      <c r="L2677" s="834"/>
      <c r="M2677" s="834"/>
      <c r="N2677" s="834"/>
      <c r="O2677" s="834"/>
      <c r="P2677" s="623"/>
      <c r="Q2677" s="623"/>
      <c r="R2677" s="837" t="s">
        <v>50</v>
      </c>
      <c r="S2677" s="1030" t="s">
        <v>532</v>
      </c>
      <c r="T2677" s="839" t="s">
        <v>51</v>
      </c>
      <c r="U2677" s="840"/>
      <c r="V2677" s="841"/>
      <c r="W2677" s="842" t="s">
        <v>20</v>
      </c>
      <c r="X2677" s="844" t="s">
        <v>52</v>
      </c>
      <c r="Y2677" s="846" t="s">
        <v>53</v>
      </c>
      <c r="Z2677" s="847"/>
      <c r="AA2677" s="848"/>
    </row>
    <row r="2678" spans="2:27" ht="26.25" thickBot="1" x14ac:dyDescent="0.3">
      <c r="B2678" s="836"/>
      <c r="C2678" s="835"/>
      <c r="D2678" s="835"/>
      <c r="E2678" s="835"/>
      <c r="F2678" s="835"/>
      <c r="G2678" s="835"/>
      <c r="H2678" s="835"/>
      <c r="I2678" s="835"/>
      <c r="J2678" s="835"/>
      <c r="K2678" s="835"/>
      <c r="L2678" s="835"/>
      <c r="M2678" s="835"/>
      <c r="N2678" s="835"/>
      <c r="O2678" s="835"/>
      <c r="P2678" s="623"/>
      <c r="Q2678" s="623"/>
      <c r="R2678" s="838"/>
      <c r="S2678" s="1031"/>
      <c r="T2678" s="4" t="s">
        <v>54</v>
      </c>
      <c r="U2678" s="5" t="s">
        <v>55</v>
      </c>
      <c r="V2678" s="6" t="s">
        <v>56</v>
      </c>
      <c r="W2678" s="843"/>
      <c r="X2678" s="845"/>
      <c r="Y2678" s="7" t="s">
        <v>57</v>
      </c>
      <c r="Z2678" s="8" t="s">
        <v>21</v>
      </c>
      <c r="AA2678" s="9" t="s">
        <v>22</v>
      </c>
    </row>
    <row r="2679" spans="2:27" ht="18" x14ac:dyDescent="0.25">
      <c r="B2679" s="10"/>
      <c r="C2679" s="11"/>
      <c r="D2679" s="11"/>
      <c r="E2679" s="11"/>
      <c r="F2679" s="11"/>
      <c r="G2679" s="11"/>
      <c r="H2679" s="11"/>
      <c r="I2679" s="11"/>
      <c r="J2679" s="11"/>
      <c r="K2679" s="11"/>
      <c r="L2679" s="11"/>
      <c r="M2679" s="11"/>
      <c r="N2679" s="11"/>
      <c r="O2679" s="12"/>
      <c r="P2679" s="629">
        <f>+H2676</f>
        <v>13.11</v>
      </c>
      <c r="Q2679" s="17"/>
      <c r="R2679" s="412" t="s">
        <v>356</v>
      </c>
      <c r="S2679" s="625" t="s">
        <v>601</v>
      </c>
      <c r="T2679" s="14"/>
      <c r="U2679" s="14"/>
      <c r="V2679" s="14"/>
      <c r="W2679" s="14" t="s">
        <v>20</v>
      </c>
      <c r="X2679" s="14">
        <f>IF(S2679="","",1)</f>
        <v>1</v>
      </c>
      <c r="Y2679" s="14" t="str">
        <f>IFERROR(IF(COUNT(T2679:V2679)=1,PRODUCT(T2679:V2679)*X2679,""),"")</f>
        <v/>
      </c>
      <c r="Z2679" s="14" t="str">
        <f>IFERROR(IF(COUNT(T2679:V2679)=2,PRODUCT(T2679:V2679)*X2679,""),"")</f>
        <v/>
      </c>
      <c r="AA2679" s="15" t="str">
        <f>IFERROR(IF(COUNT(T2679:V2679)=3,PRODUCT(T2679:V2679)*X2679,""),"")</f>
        <v/>
      </c>
    </row>
    <row r="2680" spans="2:27" ht="18" x14ac:dyDescent="0.25">
      <c r="B2680" s="16"/>
      <c r="C2680" s="17"/>
      <c r="D2680" s="17"/>
      <c r="E2680" s="17"/>
      <c r="F2680" s="18"/>
      <c r="G2680" s="18"/>
      <c r="H2680" s="18"/>
      <c r="I2680" s="18"/>
      <c r="J2680" s="18"/>
      <c r="K2680" s="18"/>
      <c r="L2680" s="17"/>
      <c r="M2680" s="17"/>
      <c r="N2680" s="17"/>
      <c r="O2680" s="19"/>
      <c r="P2680" s="629">
        <f>+H2676</f>
        <v>13.11</v>
      </c>
      <c r="Q2680" s="17"/>
      <c r="R2680" s="412"/>
      <c r="S2680" s="625"/>
      <c r="T2680" s="20"/>
      <c r="U2680" s="20"/>
      <c r="V2680" s="430"/>
      <c r="W2680" s="14" t="str">
        <f t="shared" ref="W2680:W2682" si="896">IF(COUNT(T2680:V2680)=1,"m",IF(COUNT(T2680:V2680)=2,"m2",IF(COUNT(T2680:V2680)=3,"m3","")))</f>
        <v/>
      </c>
      <c r="X2680" s="14" t="str">
        <f t="shared" ref="X2680:X2682" si="897">IF(S2680="","",1)</f>
        <v/>
      </c>
      <c r="Y2680" s="14" t="str">
        <f t="shared" ref="Y2680:Y2682" si="898">IFERROR(IF(COUNT(T2680:V2680)=1,PRODUCT(T2680:V2680)*X2680,""),"")</f>
        <v/>
      </c>
      <c r="Z2680" s="14" t="str">
        <f t="shared" ref="Z2680:Z2682" si="899">IFERROR(IF(COUNT(T2680:V2680)=2,PRODUCT(T2680:V2680)*X2680,""),"")</f>
        <v/>
      </c>
      <c r="AA2680" s="15" t="str">
        <f t="shared" ref="AA2680:AA2701" si="900">IFERROR(IF(COUNT(T2680:V2680)=3,PRODUCT(T2680:V2680)*X2680,""),"")</f>
        <v/>
      </c>
    </row>
    <row r="2681" spans="2:27" ht="18" x14ac:dyDescent="0.25">
      <c r="B2681" s="16"/>
      <c r="C2681" s="17"/>
      <c r="D2681" s="17"/>
      <c r="E2681" s="17"/>
      <c r="G2681" s="18"/>
      <c r="H2681" s="18"/>
      <c r="I2681" s="18"/>
      <c r="J2681" s="18"/>
      <c r="K2681" s="18"/>
      <c r="L2681" s="17"/>
      <c r="M2681" s="17"/>
      <c r="N2681" s="17"/>
      <c r="O2681" s="19"/>
      <c r="P2681" s="629">
        <f>+H2676</f>
        <v>13.11</v>
      </c>
      <c r="Q2681" s="17"/>
      <c r="R2681" s="412"/>
      <c r="S2681" s="625"/>
      <c r="T2681" s="20"/>
      <c r="U2681" s="20"/>
      <c r="V2681" s="430"/>
      <c r="W2681" s="14" t="str">
        <f t="shared" si="896"/>
        <v/>
      </c>
      <c r="X2681" s="14" t="str">
        <f t="shared" si="897"/>
        <v/>
      </c>
      <c r="Y2681" s="14" t="str">
        <f t="shared" si="898"/>
        <v/>
      </c>
      <c r="Z2681" s="14" t="str">
        <f t="shared" si="899"/>
        <v/>
      </c>
      <c r="AA2681" s="15" t="str">
        <f t="shared" si="900"/>
        <v/>
      </c>
    </row>
    <row r="2682" spans="2:27" ht="18" x14ac:dyDescent="0.25">
      <c r="B2682" s="16"/>
      <c r="C2682" s="17"/>
      <c r="D2682" s="17"/>
      <c r="E2682" s="17"/>
      <c r="F2682" s="18"/>
      <c r="G2682" s="18"/>
      <c r="H2682" s="18"/>
      <c r="I2682" s="18"/>
      <c r="J2682" s="18"/>
      <c r="K2682" s="18"/>
      <c r="L2682" s="17"/>
      <c r="M2682" s="17"/>
      <c r="N2682" s="17"/>
      <c r="O2682" s="19"/>
      <c r="P2682" s="629">
        <f>+H2676</f>
        <v>13.11</v>
      </c>
      <c r="Q2682" s="17"/>
      <c r="R2682" s="412"/>
      <c r="S2682" s="626"/>
      <c r="T2682" s="20"/>
      <c r="U2682" s="20"/>
      <c r="V2682" s="430"/>
      <c r="W2682" s="14" t="str">
        <f t="shared" si="896"/>
        <v/>
      </c>
      <c r="X2682" s="14" t="str">
        <f t="shared" si="897"/>
        <v/>
      </c>
      <c r="Y2682" s="14" t="str">
        <f t="shared" si="898"/>
        <v/>
      </c>
      <c r="Z2682" s="14" t="str">
        <f t="shared" si="899"/>
        <v/>
      </c>
      <c r="AA2682" s="15" t="str">
        <f t="shared" si="900"/>
        <v/>
      </c>
    </row>
    <row r="2683" spans="2:27" ht="18" x14ac:dyDescent="0.25">
      <c r="B2683" s="16"/>
      <c r="D2683" s="17"/>
      <c r="E2683" s="17"/>
      <c r="F2683" s="18"/>
      <c r="G2683" s="18"/>
      <c r="H2683" s="18"/>
      <c r="J2683" s="18"/>
      <c r="K2683" s="18"/>
      <c r="L2683" s="17"/>
      <c r="M2683" s="17"/>
      <c r="N2683" s="17"/>
      <c r="O2683" s="19"/>
      <c r="P2683" s="629">
        <f>+H2676</f>
        <v>13.11</v>
      </c>
      <c r="Q2683" s="17"/>
      <c r="R2683" s="412"/>
      <c r="S2683" s="625"/>
      <c r="T2683" s="20"/>
      <c r="U2683" s="20"/>
      <c r="V2683" s="430"/>
      <c r="W2683" s="14"/>
      <c r="X2683" s="14"/>
      <c r="Y2683" s="14"/>
      <c r="Z2683" s="14"/>
      <c r="AA2683" s="15" t="str">
        <f t="shared" si="900"/>
        <v/>
      </c>
    </row>
    <row r="2684" spans="2:27" ht="18" x14ac:dyDescent="0.25">
      <c r="B2684" s="22"/>
      <c r="C2684" s="17"/>
      <c r="D2684" s="18"/>
      <c r="E2684" s="17"/>
      <c r="F2684" s="18"/>
      <c r="G2684" s="18"/>
      <c r="H2684" s="18"/>
      <c r="I2684" s="18"/>
      <c r="J2684" s="18"/>
      <c r="K2684" s="18"/>
      <c r="L2684" s="17"/>
      <c r="M2684" s="17"/>
      <c r="N2684" s="17"/>
      <c r="O2684" s="19"/>
      <c r="P2684" s="629">
        <f>+H2676</f>
        <v>13.11</v>
      </c>
      <c r="Q2684" s="17"/>
      <c r="R2684" s="412" t="s">
        <v>361</v>
      </c>
      <c r="S2684" s="625"/>
      <c r="T2684" s="20"/>
      <c r="U2684" s="20"/>
      <c r="V2684" s="430"/>
      <c r="W2684" s="14" t="str">
        <f t="shared" ref="W2684:W2685" si="901">IF(COUNT(T2684:V2684)=1,"m",IF(COUNT(T2684:V2684)=2,"m2",IF(COUNT(T2684:V2684)=3,"m3","")))</f>
        <v/>
      </c>
      <c r="X2684" s="14" t="str">
        <f t="shared" ref="X2684:X2690" si="902">IF(S2684="","",1)</f>
        <v/>
      </c>
      <c r="Y2684" s="14" t="str">
        <f t="shared" ref="Y2684:Y2690" si="903">IFERROR(IF(COUNT(T2684:V2684)=1,PRODUCT(T2684:V2684)*X2684,""),"")</f>
        <v/>
      </c>
      <c r="Z2684" s="14" t="str">
        <f t="shared" ref="Z2684:Z2690" si="904">IFERROR(IF(COUNT(T2684:V2684)=2,PRODUCT(T2684:V2684)*X2684,""),"")</f>
        <v/>
      </c>
      <c r="AA2684" s="15" t="str">
        <f t="shared" si="900"/>
        <v/>
      </c>
    </row>
    <row r="2685" spans="2:27" ht="18" x14ac:dyDescent="0.25">
      <c r="B2685" s="16"/>
      <c r="C2685" s="17"/>
      <c r="D2685" s="17"/>
      <c r="E2685" s="17"/>
      <c r="F2685" s="18"/>
      <c r="G2685" s="18"/>
      <c r="H2685" s="18"/>
      <c r="I2685" s="18"/>
      <c r="J2685" s="18"/>
      <c r="K2685" s="18"/>
      <c r="L2685" s="17"/>
      <c r="M2685" s="17"/>
      <c r="N2685" s="17"/>
      <c r="O2685" s="19"/>
      <c r="P2685" s="629">
        <f>+H2676</f>
        <v>13.11</v>
      </c>
      <c r="Q2685" s="17"/>
      <c r="R2685" s="412"/>
      <c r="S2685" s="641"/>
      <c r="T2685" s="20"/>
      <c r="U2685" s="20"/>
      <c r="V2685" s="20"/>
      <c r="W2685" s="14" t="str">
        <f t="shared" si="901"/>
        <v/>
      </c>
      <c r="X2685" s="14" t="str">
        <f t="shared" si="902"/>
        <v/>
      </c>
      <c r="Y2685" s="14" t="str">
        <f t="shared" si="903"/>
        <v/>
      </c>
      <c r="Z2685" s="14" t="str">
        <f t="shared" si="904"/>
        <v/>
      </c>
      <c r="AA2685" s="15" t="str">
        <f t="shared" si="900"/>
        <v/>
      </c>
    </row>
    <row r="2686" spans="2:27" ht="18" x14ac:dyDescent="0.25">
      <c r="B2686" s="16"/>
      <c r="C2686" s="17"/>
      <c r="D2686" s="17"/>
      <c r="E2686" s="17"/>
      <c r="F2686" s="17"/>
      <c r="G2686" s="17"/>
      <c r="H2686" s="17"/>
      <c r="I2686" s="17"/>
      <c r="J2686" s="17"/>
      <c r="K2686" s="17"/>
      <c r="L2686" s="17"/>
      <c r="M2686" s="17"/>
      <c r="N2686" s="17"/>
      <c r="O2686" s="19"/>
      <c r="P2686" s="629">
        <f>+H2676</f>
        <v>13.11</v>
      </c>
      <c r="Q2686" s="17"/>
      <c r="R2686" s="412"/>
      <c r="S2686" s="625"/>
      <c r="T2686" s="20"/>
      <c r="U2686" s="20"/>
      <c r="V2686" s="430"/>
      <c r="W2686" s="14"/>
      <c r="X2686" s="14" t="str">
        <f t="shared" si="902"/>
        <v/>
      </c>
      <c r="Y2686" s="14" t="str">
        <f t="shared" si="903"/>
        <v/>
      </c>
      <c r="Z2686" s="14" t="str">
        <f t="shared" si="904"/>
        <v/>
      </c>
      <c r="AA2686" s="15" t="str">
        <f t="shared" si="900"/>
        <v/>
      </c>
    </row>
    <row r="2687" spans="2:27" ht="18" x14ac:dyDescent="0.25">
      <c r="B2687" s="16"/>
      <c r="C2687" s="18"/>
      <c r="D2687" s="17"/>
      <c r="E2687" s="17"/>
      <c r="F2687" s="17"/>
      <c r="G2687" s="17"/>
      <c r="H2687" s="17"/>
      <c r="I2687" s="17"/>
      <c r="J2687" s="17"/>
      <c r="K2687" s="17"/>
      <c r="L2687" s="17"/>
      <c r="M2687" s="17"/>
      <c r="N2687" s="17"/>
      <c r="O2687" s="19"/>
      <c r="P2687" s="629">
        <f>+H2676</f>
        <v>13.11</v>
      </c>
      <c r="Q2687" s="17"/>
      <c r="R2687" s="412"/>
      <c r="S2687" s="625"/>
      <c r="T2687" s="20"/>
      <c r="U2687" s="20"/>
      <c r="V2687" s="430"/>
      <c r="W2687" s="14"/>
      <c r="X2687" s="14" t="str">
        <f t="shared" si="902"/>
        <v/>
      </c>
      <c r="Y2687" s="14" t="str">
        <f t="shared" si="903"/>
        <v/>
      </c>
      <c r="Z2687" s="14" t="str">
        <f t="shared" si="904"/>
        <v/>
      </c>
      <c r="AA2687" s="15" t="str">
        <f t="shared" si="900"/>
        <v/>
      </c>
    </row>
    <row r="2688" spans="2:27" ht="18" x14ac:dyDescent="0.25">
      <c r="B2688" s="16"/>
      <c r="C2688" s="17"/>
      <c r="D2688" s="17"/>
      <c r="E2688" s="17"/>
      <c r="F2688" s="17"/>
      <c r="G2688" s="17"/>
      <c r="H2688" s="17"/>
      <c r="I2688" s="17"/>
      <c r="J2688" s="17"/>
      <c r="K2688" s="17"/>
      <c r="L2688" s="17"/>
      <c r="M2688" s="17"/>
      <c r="N2688" s="17"/>
      <c r="O2688" s="19"/>
      <c r="P2688" s="629">
        <f>+H2676</f>
        <v>13.11</v>
      </c>
      <c r="Q2688" s="17"/>
      <c r="R2688" s="412"/>
      <c r="S2688" s="625"/>
      <c r="T2688" s="20"/>
      <c r="U2688" s="20"/>
      <c r="V2688" s="430"/>
      <c r="W2688" s="14"/>
      <c r="X2688" s="14" t="str">
        <f t="shared" si="902"/>
        <v/>
      </c>
      <c r="Y2688" s="14" t="str">
        <f t="shared" si="903"/>
        <v/>
      </c>
      <c r="Z2688" s="14" t="str">
        <f t="shared" si="904"/>
        <v/>
      </c>
      <c r="AA2688" s="15" t="str">
        <f t="shared" si="900"/>
        <v/>
      </c>
    </row>
    <row r="2689" spans="2:27" ht="18" x14ac:dyDescent="0.25">
      <c r="B2689" s="16"/>
      <c r="C2689" s="17"/>
      <c r="D2689" s="17"/>
      <c r="E2689" s="18"/>
      <c r="F2689" s="17"/>
      <c r="G2689" s="17"/>
      <c r="H2689" s="17"/>
      <c r="I2689" s="17"/>
      <c r="J2689" s="17"/>
      <c r="K2689" s="17"/>
      <c r="L2689" s="17"/>
      <c r="M2689" s="17"/>
      <c r="N2689" s="17"/>
      <c r="O2689" s="19"/>
      <c r="P2689" s="629">
        <f>+H2676</f>
        <v>13.11</v>
      </c>
      <c r="Q2689" s="17"/>
      <c r="R2689" s="412"/>
      <c r="S2689" s="625"/>
      <c r="T2689" s="20"/>
      <c r="U2689" s="20"/>
      <c r="V2689" s="430"/>
      <c r="W2689" s="14"/>
      <c r="X2689" s="14" t="str">
        <f t="shared" si="902"/>
        <v/>
      </c>
      <c r="Y2689" s="14" t="str">
        <f t="shared" si="903"/>
        <v/>
      </c>
      <c r="Z2689" s="14" t="str">
        <f t="shared" si="904"/>
        <v/>
      </c>
      <c r="AA2689" s="15" t="str">
        <f t="shared" si="900"/>
        <v/>
      </c>
    </row>
    <row r="2690" spans="2:27" ht="18" x14ac:dyDescent="0.25">
      <c r="B2690" s="16"/>
      <c r="C2690" s="18"/>
      <c r="D2690" s="18"/>
      <c r="E2690" s="18"/>
      <c r="F2690" s="18"/>
      <c r="G2690" s="18"/>
      <c r="H2690" s="18"/>
      <c r="I2690" s="18"/>
      <c r="J2690" s="18"/>
      <c r="K2690" s="18"/>
      <c r="L2690" s="18"/>
      <c r="M2690" s="18"/>
      <c r="N2690" s="18"/>
      <c r="O2690" s="19"/>
      <c r="P2690" s="629">
        <f>+H2676</f>
        <v>13.11</v>
      </c>
      <c r="Q2690" s="17"/>
      <c r="R2690" s="412"/>
      <c r="S2690" s="625"/>
      <c r="T2690" s="20"/>
      <c r="U2690" s="20"/>
      <c r="V2690" s="430"/>
      <c r="W2690" s="14" t="str">
        <f t="shared" ref="W2690" si="905">IF(COUNT(T2690:V2690)=1,"m",IF(COUNT(T2690:V2690)=2,"m2",IF(COUNT(T2690:V2690)=3,"m3","")))</f>
        <v/>
      </c>
      <c r="X2690" s="14" t="str">
        <f t="shared" si="902"/>
        <v/>
      </c>
      <c r="Y2690" s="14" t="str">
        <f t="shared" si="903"/>
        <v/>
      </c>
      <c r="Z2690" s="14" t="str">
        <f t="shared" si="904"/>
        <v/>
      </c>
      <c r="AA2690" s="15" t="str">
        <f t="shared" si="900"/>
        <v/>
      </c>
    </row>
    <row r="2691" spans="2:27" ht="18" x14ac:dyDescent="0.25">
      <c r="B2691" s="16"/>
      <c r="C2691" s="17"/>
      <c r="D2691" s="24"/>
      <c r="E2691" s="17"/>
      <c r="F2691" s="17"/>
      <c r="G2691" s="17"/>
      <c r="H2691" s="17"/>
      <c r="I2691" s="17"/>
      <c r="J2691" s="18"/>
      <c r="K2691" s="17"/>
      <c r="L2691" s="17"/>
      <c r="M2691" s="17"/>
      <c r="N2691" s="17"/>
      <c r="O2691" s="19"/>
      <c r="P2691" s="629">
        <f>+H2676</f>
        <v>13.11</v>
      </c>
      <c r="Q2691" s="17"/>
      <c r="R2691" s="412"/>
      <c r="S2691" s="625"/>
      <c r="T2691" s="20"/>
      <c r="U2691" s="20"/>
      <c r="V2691" s="430"/>
      <c r="W2691" s="14"/>
      <c r="X2691" s="14"/>
      <c r="Y2691" s="14"/>
      <c r="Z2691" s="14"/>
      <c r="AA2691" s="15" t="str">
        <f t="shared" si="900"/>
        <v/>
      </c>
    </row>
    <row r="2692" spans="2:27" ht="18" x14ac:dyDescent="0.25">
      <c r="B2692" s="16"/>
      <c r="C2692" s="18"/>
      <c r="D2692" s="17"/>
      <c r="E2692" s="17"/>
      <c r="F2692" s="17"/>
      <c r="G2692" s="17"/>
      <c r="H2692" s="18"/>
      <c r="I2692" s="18"/>
      <c r="J2692" s="17"/>
      <c r="K2692" s="18"/>
      <c r="L2692" s="17"/>
      <c r="M2692" s="17"/>
      <c r="N2692" s="17"/>
      <c r="O2692" s="19"/>
      <c r="P2692" s="629">
        <f>+H2676</f>
        <v>13.11</v>
      </c>
      <c r="Q2692" s="17"/>
      <c r="R2692" s="412" t="s">
        <v>362</v>
      </c>
      <c r="S2692" s="625" t="s">
        <v>601</v>
      </c>
      <c r="T2692" s="20"/>
      <c r="U2692" s="20"/>
      <c r="V2692" s="430"/>
      <c r="W2692" s="14" t="s">
        <v>20</v>
      </c>
      <c r="X2692" s="14">
        <v>1</v>
      </c>
      <c r="Y2692" s="14" t="str">
        <f t="shared" ref="Y2692:Y2701" si="906">IFERROR(IF(COUNT(T2692:V2692)=1,PRODUCT(T2692:V2692)*X2692,""),"")</f>
        <v/>
      </c>
      <c r="Z2692" s="14" t="str">
        <f t="shared" ref="Z2692:Z2701" si="907">IFERROR(IF(COUNT(T2692:V2692)=2,PRODUCT(T2692:V2692)*X2692,""),"")</f>
        <v/>
      </c>
      <c r="AA2692" s="15" t="str">
        <f t="shared" si="900"/>
        <v/>
      </c>
    </row>
    <row r="2693" spans="2:27" ht="18" x14ac:dyDescent="0.25">
      <c r="B2693" s="16"/>
      <c r="C2693" s="17"/>
      <c r="D2693" s="17"/>
      <c r="E2693" s="17"/>
      <c r="F2693" s="17"/>
      <c r="G2693" s="17"/>
      <c r="H2693" s="17"/>
      <c r="I2693" s="17"/>
      <c r="J2693" s="17"/>
      <c r="K2693" s="17"/>
      <c r="L2693" s="17"/>
      <c r="M2693" s="17"/>
      <c r="N2693" s="17"/>
      <c r="O2693" s="19"/>
      <c r="P2693" s="629">
        <f>+H2676</f>
        <v>13.11</v>
      </c>
      <c r="Q2693" s="17"/>
      <c r="R2693" s="412"/>
      <c r="S2693" s="626"/>
      <c r="T2693" s="20"/>
      <c r="U2693" s="20"/>
      <c r="V2693" s="430"/>
      <c r="W2693" s="14" t="str">
        <f t="shared" ref="W2693:W2701" si="908">IF(COUNT(T2693:V2693)=1,"m",IF(COUNT(T2693:V2693)=2,"m2",IF(COUNT(T2693:V2693)=3,"m3","")))</f>
        <v/>
      </c>
      <c r="X2693" s="14" t="str">
        <f t="shared" ref="X2693:X2701" si="909">IF(S2693="","",1)</f>
        <v/>
      </c>
      <c r="Y2693" s="14" t="str">
        <f t="shared" si="906"/>
        <v/>
      </c>
      <c r="Z2693" s="14" t="str">
        <f t="shared" si="907"/>
        <v/>
      </c>
      <c r="AA2693" s="15" t="str">
        <f t="shared" si="900"/>
        <v/>
      </c>
    </row>
    <row r="2694" spans="2:27" ht="18" x14ac:dyDescent="0.25">
      <c r="B2694" s="16"/>
      <c r="C2694" s="17"/>
      <c r="D2694" s="17"/>
      <c r="E2694" s="17"/>
      <c r="F2694" s="17"/>
      <c r="G2694" s="17"/>
      <c r="H2694" s="17"/>
      <c r="I2694" s="17"/>
      <c r="J2694" s="17"/>
      <c r="K2694" s="17"/>
      <c r="L2694" s="17"/>
      <c r="M2694" s="17"/>
      <c r="N2694" s="17"/>
      <c r="O2694" s="19"/>
      <c r="P2694" s="629">
        <f>+H2676</f>
        <v>13.11</v>
      </c>
      <c r="Q2694" s="17"/>
      <c r="R2694" s="412"/>
      <c r="S2694" s="626"/>
      <c r="T2694" s="20"/>
      <c r="U2694" s="20"/>
      <c r="V2694" s="430"/>
      <c r="W2694" s="14" t="str">
        <f t="shared" si="908"/>
        <v/>
      </c>
      <c r="X2694" s="14" t="str">
        <f t="shared" si="909"/>
        <v/>
      </c>
      <c r="Y2694" s="14" t="str">
        <f t="shared" si="906"/>
        <v/>
      </c>
      <c r="Z2694" s="14" t="str">
        <f t="shared" si="907"/>
        <v/>
      </c>
      <c r="AA2694" s="15" t="str">
        <f t="shared" si="900"/>
        <v/>
      </c>
    </row>
    <row r="2695" spans="2:27" ht="18" x14ac:dyDescent="0.25">
      <c r="B2695" s="16"/>
      <c r="D2695" s="17"/>
      <c r="E2695" s="17"/>
      <c r="F2695" s="17"/>
      <c r="G2695" s="17"/>
      <c r="H2695" s="17"/>
      <c r="I2695" s="17"/>
      <c r="J2695" s="17"/>
      <c r="K2695" s="17"/>
      <c r="L2695" s="17"/>
      <c r="M2695" s="17"/>
      <c r="N2695" s="17"/>
      <c r="O2695" s="19"/>
      <c r="P2695" s="629">
        <f>+H2676</f>
        <v>13.11</v>
      </c>
      <c r="Q2695" s="17"/>
      <c r="R2695" s="412"/>
      <c r="S2695" s="626"/>
      <c r="T2695" s="20"/>
      <c r="U2695" s="20"/>
      <c r="V2695" s="20"/>
      <c r="W2695" s="14" t="str">
        <f t="shared" si="908"/>
        <v/>
      </c>
      <c r="X2695" s="14" t="str">
        <f t="shared" si="909"/>
        <v/>
      </c>
      <c r="Y2695" s="14" t="str">
        <f t="shared" si="906"/>
        <v/>
      </c>
      <c r="Z2695" s="14" t="str">
        <f t="shared" si="907"/>
        <v/>
      </c>
      <c r="AA2695" s="15" t="str">
        <f t="shared" si="900"/>
        <v/>
      </c>
    </row>
    <row r="2696" spans="2:27" ht="18" x14ac:dyDescent="0.25">
      <c r="B2696" s="16"/>
      <c r="C2696" s="17"/>
      <c r="D2696" s="17"/>
      <c r="E2696" s="17"/>
      <c r="F2696" s="17"/>
      <c r="G2696" s="17"/>
      <c r="H2696" s="17"/>
      <c r="I2696" s="17"/>
      <c r="J2696" s="17"/>
      <c r="K2696" s="17"/>
      <c r="L2696" s="17"/>
      <c r="M2696" s="17"/>
      <c r="N2696" s="17"/>
      <c r="O2696" s="19"/>
      <c r="P2696" s="629">
        <f>+H2676</f>
        <v>13.11</v>
      </c>
      <c r="Q2696" s="17"/>
      <c r="R2696" s="412"/>
      <c r="S2696" s="626"/>
      <c r="T2696" s="20"/>
      <c r="U2696" s="20"/>
      <c r="V2696" s="430"/>
      <c r="W2696" s="14" t="str">
        <f t="shared" si="908"/>
        <v/>
      </c>
      <c r="X2696" s="14" t="str">
        <f t="shared" si="909"/>
        <v/>
      </c>
      <c r="Y2696" s="14" t="str">
        <f t="shared" si="906"/>
        <v/>
      </c>
      <c r="Z2696" s="14" t="str">
        <f t="shared" si="907"/>
        <v/>
      </c>
      <c r="AA2696" s="15" t="str">
        <f t="shared" si="900"/>
        <v/>
      </c>
    </row>
    <row r="2697" spans="2:27" ht="18" x14ac:dyDescent="0.25">
      <c r="B2697" s="16"/>
      <c r="C2697" s="17"/>
      <c r="D2697" s="17"/>
      <c r="E2697" s="17"/>
      <c r="F2697" s="17"/>
      <c r="G2697" s="17"/>
      <c r="H2697" s="17"/>
      <c r="I2697" s="17"/>
      <c r="J2697" s="17"/>
      <c r="K2697" s="17"/>
      <c r="L2697" s="17"/>
      <c r="M2697" s="17"/>
      <c r="N2697" s="17"/>
      <c r="O2697" s="19"/>
      <c r="P2697" s="629">
        <f>+H2676</f>
        <v>13.11</v>
      </c>
      <c r="Q2697" s="17"/>
      <c r="R2697" s="412"/>
      <c r="S2697" s="626"/>
      <c r="T2697" s="20"/>
      <c r="U2697" s="20"/>
      <c r="V2697" s="430"/>
      <c r="W2697" s="14" t="str">
        <f t="shared" si="908"/>
        <v/>
      </c>
      <c r="X2697" s="14" t="str">
        <f t="shared" si="909"/>
        <v/>
      </c>
      <c r="Y2697" s="14" t="str">
        <f t="shared" si="906"/>
        <v/>
      </c>
      <c r="Z2697" s="14" t="str">
        <f t="shared" si="907"/>
        <v/>
      </c>
      <c r="AA2697" s="15" t="str">
        <f t="shared" si="900"/>
        <v/>
      </c>
    </row>
    <row r="2698" spans="2:27" ht="18" x14ac:dyDescent="0.25">
      <c r="B2698" s="16"/>
      <c r="C2698" s="17"/>
      <c r="D2698" s="17"/>
      <c r="E2698" s="17"/>
      <c r="F2698" s="17"/>
      <c r="G2698" s="17"/>
      <c r="H2698" s="17"/>
      <c r="I2698" s="17"/>
      <c r="J2698" s="17"/>
      <c r="K2698" s="17"/>
      <c r="L2698" s="17"/>
      <c r="M2698" s="17"/>
      <c r="N2698" s="17"/>
      <c r="O2698" s="19"/>
      <c r="P2698" s="629">
        <f>+H2676</f>
        <v>13.11</v>
      </c>
      <c r="Q2698" s="17"/>
      <c r="R2698" s="21"/>
      <c r="S2698" s="626"/>
      <c r="T2698" s="20"/>
      <c r="U2698" s="20"/>
      <c r="V2698" s="430"/>
      <c r="W2698" s="14" t="str">
        <f t="shared" si="908"/>
        <v/>
      </c>
      <c r="X2698" s="14" t="str">
        <f t="shared" si="909"/>
        <v/>
      </c>
      <c r="Y2698" s="14" t="str">
        <f t="shared" si="906"/>
        <v/>
      </c>
      <c r="Z2698" s="14" t="str">
        <f t="shared" si="907"/>
        <v/>
      </c>
      <c r="AA2698" s="15" t="str">
        <f t="shared" si="900"/>
        <v/>
      </c>
    </row>
    <row r="2699" spans="2:27" ht="18" x14ac:dyDescent="0.25">
      <c r="B2699" s="16"/>
      <c r="C2699" s="17"/>
      <c r="D2699" s="17"/>
      <c r="E2699" s="17"/>
      <c r="F2699" s="17"/>
      <c r="G2699" s="17"/>
      <c r="H2699" s="17"/>
      <c r="I2699" s="17"/>
      <c r="J2699" s="17"/>
      <c r="K2699" s="17"/>
      <c r="L2699" s="17"/>
      <c r="M2699" s="17"/>
      <c r="N2699" s="17"/>
      <c r="O2699" s="19"/>
      <c r="P2699" s="629">
        <f>+H2676</f>
        <v>13.11</v>
      </c>
      <c r="Q2699" s="17"/>
      <c r="R2699" s="26"/>
      <c r="S2699" s="626"/>
      <c r="T2699" s="20"/>
      <c r="U2699" s="20"/>
      <c r="V2699" s="430"/>
      <c r="W2699" s="14" t="str">
        <f t="shared" si="908"/>
        <v/>
      </c>
      <c r="X2699" s="14" t="str">
        <f t="shared" si="909"/>
        <v/>
      </c>
      <c r="Y2699" s="14" t="str">
        <f t="shared" si="906"/>
        <v/>
      </c>
      <c r="Z2699" s="14" t="str">
        <f t="shared" si="907"/>
        <v/>
      </c>
      <c r="AA2699" s="15" t="str">
        <f t="shared" si="900"/>
        <v/>
      </c>
    </row>
    <row r="2700" spans="2:27" ht="18" x14ac:dyDescent="0.25">
      <c r="B2700" s="16"/>
      <c r="C2700" s="17"/>
      <c r="D2700" s="17"/>
      <c r="E2700" s="17"/>
      <c r="F2700" s="17"/>
      <c r="G2700" s="17"/>
      <c r="H2700" s="17"/>
      <c r="I2700" s="17"/>
      <c r="J2700" s="17"/>
      <c r="K2700" s="17"/>
      <c r="L2700" s="17"/>
      <c r="M2700" s="17"/>
      <c r="N2700" s="17"/>
      <c r="O2700" s="19"/>
      <c r="P2700" s="629">
        <f>+H2676</f>
        <v>13.11</v>
      </c>
      <c r="Q2700" s="17"/>
      <c r="R2700" s="26"/>
      <c r="S2700" s="626"/>
      <c r="T2700" s="20"/>
      <c r="U2700" s="20"/>
      <c r="V2700" s="430"/>
      <c r="W2700" s="14" t="str">
        <f t="shared" si="908"/>
        <v/>
      </c>
      <c r="X2700" s="14" t="str">
        <f t="shared" si="909"/>
        <v/>
      </c>
      <c r="Y2700" s="14" t="str">
        <f t="shared" si="906"/>
        <v/>
      </c>
      <c r="Z2700" s="14" t="str">
        <f t="shared" si="907"/>
        <v/>
      </c>
      <c r="AA2700" s="15" t="str">
        <f t="shared" si="900"/>
        <v/>
      </c>
    </row>
    <row r="2701" spans="2:27" ht="18.75" thickBot="1" x14ac:dyDescent="0.3">
      <c r="B2701" s="27"/>
      <c r="C2701" s="28"/>
      <c r="D2701" s="29"/>
      <c r="E2701" s="28"/>
      <c r="F2701" s="29"/>
      <c r="G2701" s="29"/>
      <c r="H2701" s="29"/>
      <c r="I2701" s="29"/>
      <c r="J2701" s="29"/>
      <c r="K2701" s="29"/>
      <c r="L2701" s="29"/>
      <c r="M2701" s="29"/>
      <c r="N2701" s="29"/>
      <c r="O2701" s="30"/>
      <c r="P2701" s="629">
        <f>+H2676</f>
        <v>13.11</v>
      </c>
      <c r="Q2701" s="17"/>
      <c r="R2701" s="630"/>
      <c r="S2701" s="636"/>
      <c r="T2701" s="33"/>
      <c r="U2701" s="33"/>
      <c r="V2701" s="631"/>
      <c r="W2701" s="34" t="str">
        <f t="shared" si="908"/>
        <v/>
      </c>
      <c r="X2701" s="34" t="str">
        <f t="shared" si="909"/>
        <v/>
      </c>
      <c r="Y2701" s="14" t="str">
        <f t="shared" si="906"/>
        <v/>
      </c>
      <c r="Z2701" s="14" t="str">
        <f t="shared" si="907"/>
        <v/>
      </c>
      <c r="AA2701" s="15" t="str">
        <f t="shared" si="900"/>
        <v/>
      </c>
    </row>
    <row r="2702" spans="2:27" ht="18.75" thickBot="1" x14ac:dyDescent="0.3">
      <c r="B2702" s="786"/>
      <c r="C2702" s="787"/>
      <c r="D2702" s="787"/>
      <c r="E2702" s="787"/>
      <c r="F2702" s="787"/>
      <c r="G2702" s="787"/>
      <c r="H2702" s="787"/>
      <c r="I2702" s="787"/>
      <c r="J2702" s="787"/>
      <c r="K2702" s="787"/>
      <c r="L2702" s="787"/>
      <c r="M2702" s="787"/>
      <c r="N2702" s="787"/>
      <c r="O2702" s="787"/>
      <c r="P2702" s="428"/>
      <c r="Q2702" s="629">
        <f>+H2676</f>
        <v>13.11</v>
      </c>
      <c r="R2702" s="1024" t="s">
        <v>58</v>
      </c>
      <c r="S2702" s="1025"/>
      <c r="T2702" s="1027"/>
      <c r="U2702" s="1024" t="s">
        <v>53</v>
      </c>
      <c r="V2702" s="1027"/>
      <c r="W2702" s="1027"/>
      <c r="X2702" s="1026"/>
      <c r="Y2702" s="36"/>
      <c r="Z2702" s="37"/>
      <c r="AA2702" s="38">
        <f>IF(SUM(Y2679:AA2701)=0,SUM(X2679:X2701),SUM(Y2679:AA2701))</f>
        <v>2</v>
      </c>
    </row>
    <row r="2703" spans="2:27" ht="17.25" thickBot="1" x14ac:dyDescent="0.3">
      <c r="B2703" s="792" t="s">
        <v>59</v>
      </c>
      <c r="C2703" s="793"/>
      <c r="D2703" s="793"/>
      <c r="E2703" s="793"/>
      <c r="F2703" s="793"/>
      <c r="G2703" s="793"/>
      <c r="H2703" s="793"/>
      <c r="I2703" s="794"/>
      <c r="J2703" s="792" t="s">
        <v>60</v>
      </c>
      <c r="K2703" s="793"/>
      <c r="L2703" s="793"/>
      <c r="M2703" s="793"/>
      <c r="N2703" s="793"/>
      <c r="O2703" s="793"/>
      <c r="P2703" s="793"/>
      <c r="Q2703" s="793"/>
      <c r="R2703" s="1028"/>
      <c r="S2703" s="634"/>
      <c r="T2703" s="39"/>
      <c r="U2703" s="40"/>
      <c r="V2703" s="40"/>
      <c r="W2703" s="40"/>
      <c r="X2703" s="40"/>
      <c r="Y2703" s="40"/>
      <c r="Z2703" s="40"/>
      <c r="AA2703" s="41"/>
    </row>
    <row r="2704" spans="2:27" ht="21" thickBot="1" x14ac:dyDescent="0.3">
      <c r="B2704" s="795"/>
      <c r="C2704" s="787"/>
      <c r="D2704" s="787"/>
      <c r="E2704" s="787"/>
      <c r="F2704" s="787"/>
      <c r="G2704" s="787"/>
      <c r="H2704" s="787"/>
      <c r="I2704" s="796"/>
      <c r="J2704" s="795"/>
      <c r="K2704" s="787"/>
      <c r="L2704" s="787"/>
      <c r="M2704" s="787"/>
      <c r="N2704" s="787"/>
      <c r="O2704" s="787"/>
      <c r="P2704" s="787"/>
      <c r="Q2704" s="787"/>
      <c r="R2704" s="796"/>
      <c r="S2704" s="635"/>
      <c r="T2704" s="797" t="s">
        <v>61</v>
      </c>
      <c r="U2704" s="798"/>
      <c r="V2704" s="798"/>
      <c r="W2704" s="798"/>
      <c r="X2704" s="798"/>
      <c r="Y2704" s="798"/>
      <c r="Z2704" s="799"/>
      <c r="AA2704" s="42">
        <f>AA2702</f>
        <v>2</v>
      </c>
    </row>
    <row r="2706" spans="2:27" ht="15.75" thickBot="1" x14ac:dyDescent="0.3"/>
    <row r="2707" spans="2:27" x14ac:dyDescent="0.25">
      <c r="B2707" s="800"/>
      <c r="C2707" s="793"/>
      <c r="D2707" s="793"/>
      <c r="E2707" s="793"/>
      <c r="F2707" s="793"/>
      <c r="G2707" s="803" t="s">
        <v>42</v>
      </c>
      <c r="H2707" s="793"/>
      <c r="I2707" s="793"/>
      <c r="J2707" s="793"/>
      <c r="K2707" s="793"/>
      <c r="L2707" s="793"/>
      <c r="M2707" s="793"/>
      <c r="N2707" s="793"/>
      <c r="O2707" s="793"/>
      <c r="P2707" s="793"/>
      <c r="Q2707" s="793"/>
      <c r="R2707" s="793"/>
      <c r="S2707" s="793"/>
      <c r="T2707" s="793"/>
      <c r="U2707" s="804" t="s">
        <v>1</v>
      </c>
      <c r="V2707" s="805"/>
      <c r="W2707" s="805"/>
      <c r="X2707" s="806"/>
      <c r="Y2707" s="807" t="s">
        <v>43</v>
      </c>
      <c r="Z2707" s="805"/>
      <c r="AA2707" s="808"/>
    </row>
    <row r="2708" spans="2:27" x14ac:dyDescent="0.25">
      <c r="B2708" s="801"/>
      <c r="C2708" s="802"/>
      <c r="D2708" s="802"/>
      <c r="E2708" s="802"/>
      <c r="F2708" s="802"/>
      <c r="G2708" s="801"/>
      <c r="H2708" s="802"/>
      <c r="I2708" s="802"/>
      <c r="J2708" s="802"/>
      <c r="K2708" s="802"/>
      <c r="L2708" s="802"/>
      <c r="M2708" s="802"/>
      <c r="N2708" s="802"/>
      <c r="O2708" s="802"/>
      <c r="P2708" s="802"/>
      <c r="Q2708" s="802"/>
      <c r="R2708" s="802"/>
      <c r="S2708" s="802"/>
      <c r="T2708" s="802"/>
      <c r="U2708" s="809" t="s">
        <v>3</v>
      </c>
      <c r="V2708" s="810"/>
      <c r="W2708" s="810"/>
      <c r="X2708" s="811"/>
      <c r="Y2708" s="812">
        <v>1</v>
      </c>
      <c r="Z2708" s="810"/>
      <c r="AA2708" s="813"/>
    </row>
    <row r="2709" spans="2:27" ht="15.75" thickBot="1" x14ac:dyDescent="0.3">
      <c r="B2709" s="795"/>
      <c r="C2709" s="787"/>
      <c r="D2709" s="787"/>
      <c r="E2709" s="787"/>
      <c r="F2709" s="787"/>
      <c r="G2709" s="795"/>
      <c r="H2709" s="787"/>
      <c r="I2709" s="787"/>
      <c r="J2709" s="787"/>
      <c r="K2709" s="787"/>
      <c r="L2709" s="787"/>
      <c r="M2709" s="787"/>
      <c r="N2709" s="787"/>
      <c r="O2709" s="787"/>
      <c r="P2709" s="787"/>
      <c r="Q2709" s="787"/>
      <c r="R2709" s="787"/>
      <c r="S2709" s="787"/>
      <c r="T2709" s="787"/>
      <c r="U2709" s="814" t="s">
        <v>4</v>
      </c>
      <c r="V2709" s="815"/>
      <c r="W2709" s="815"/>
      <c r="X2709" s="816"/>
      <c r="Y2709" s="817">
        <v>44236</v>
      </c>
      <c r="Z2709" s="818"/>
      <c r="AA2709" s="819"/>
    </row>
    <row r="2710" spans="2:27" x14ac:dyDescent="0.25">
      <c r="B2710" s="820" t="s">
        <v>44</v>
      </c>
      <c r="C2710" s="793"/>
      <c r="D2710" s="793"/>
      <c r="E2710" s="793"/>
      <c r="F2710" s="794"/>
      <c r="G2710"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710" s="822"/>
      <c r="I2710" s="822"/>
      <c r="J2710" s="822"/>
      <c r="K2710" s="822"/>
      <c r="L2710" s="822"/>
      <c r="M2710" s="822"/>
      <c r="N2710" s="822"/>
      <c r="O2710" s="822"/>
      <c r="P2710" s="822"/>
      <c r="Q2710" s="822"/>
      <c r="R2710" s="822"/>
      <c r="S2710" s="822"/>
      <c r="T2710" s="822"/>
      <c r="U2710" s="822"/>
      <c r="V2710" s="822"/>
      <c r="W2710" s="822"/>
      <c r="X2710" s="822"/>
      <c r="Y2710" s="822"/>
      <c r="Z2710" s="822"/>
      <c r="AA2710" s="823"/>
    </row>
    <row r="2711" spans="2:27" ht="30" customHeight="1" thickBot="1" x14ac:dyDescent="0.3">
      <c r="B2711" s="795"/>
      <c r="C2711" s="787"/>
      <c r="D2711" s="787"/>
      <c r="E2711" s="787"/>
      <c r="F2711" s="796"/>
      <c r="G2711" s="824"/>
      <c r="H2711" s="825"/>
      <c r="I2711" s="825"/>
      <c r="J2711" s="825"/>
      <c r="K2711" s="825"/>
      <c r="L2711" s="825"/>
      <c r="M2711" s="825"/>
      <c r="N2711" s="825"/>
      <c r="O2711" s="825"/>
      <c r="P2711" s="825"/>
      <c r="Q2711" s="825"/>
      <c r="R2711" s="825"/>
      <c r="S2711" s="825"/>
      <c r="T2711" s="825"/>
      <c r="U2711" s="825"/>
      <c r="V2711" s="825"/>
      <c r="W2711" s="825"/>
      <c r="X2711" s="825"/>
      <c r="Y2711" s="825"/>
      <c r="Z2711" s="825"/>
      <c r="AA2711" s="826"/>
    </row>
    <row r="2712" spans="2:27" ht="18.75" thickBot="1" x14ac:dyDescent="0.3">
      <c r="B2712" s="827" t="s">
        <v>46</v>
      </c>
      <c r="C2712" s="798"/>
      <c r="D2712" s="798"/>
      <c r="E2712" s="798"/>
      <c r="F2712" s="798"/>
      <c r="G2712" s="798"/>
      <c r="H2712" s="822" t="s">
        <v>47</v>
      </c>
      <c r="I2712" s="793"/>
      <c r="J2712" s="828"/>
      <c r="K2712" s="798"/>
      <c r="L2712" s="798"/>
      <c r="M2712" s="798"/>
      <c r="N2712" s="798"/>
      <c r="O2712" s="798"/>
      <c r="P2712" s="622"/>
      <c r="Q2712" s="622"/>
      <c r="R2712" s="828" t="s">
        <v>48</v>
      </c>
      <c r="S2712" s="828"/>
      <c r="T2712" s="798"/>
      <c r="U2712" s="798"/>
      <c r="V2712" s="798"/>
      <c r="W2712" s="798"/>
      <c r="X2712" s="798"/>
      <c r="Y2712" s="798"/>
      <c r="Z2712" s="798"/>
      <c r="AA2712" s="799"/>
    </row>
    <row r="2713" spans="2:27" ht="84.75" customHeight="1" thickBot="1" x14ac:dyDescent="0.3">
      <c r="B2713" s="829">
        <v>13</v>
      </c>
      <c r="C2713" s="793"/>
      <c r="D2713" s="793"/>
      <c r="E2713" s="793"/>
      <c r="F2713" s="793"/>
      <c r="G2713" s="793"/>
      <c r="H2713" s="830">
        <f>I13.12</f>
        <v>13.12</v>
      </c>
      <c r="I2713" s="831"/>
      <c r="J2713" s="832" t="str">
        <f>VLOOKUP(B2713,'BALANCE GENERAL'!$B:$G,5,FALSE)</f>
        <v>SUMINISTRO E INSTALACION MOBILIARIO</v>
      </c>
      <c r="K2713" s="798"/>
      <c r="L2713" s="798"/>
      <c r="M2713" s="798"/>
      <c r="N2713" s="798"/>
      <c r="O2713" s="799"/>
      <c r="P2713" s="621"/>
      <c r="Q2713" s="621"/>
      <c r="R2713" s="833" t="str">
        <f>VLOOKUP(H2713,'BALANCE GENERAL'!$B:$G,5,FALSE)</f>
        <v>SOPORTE PARA TV P4 DE 55"  + TORNILLERIA UNIVERSAL PARA LA MAYORÍA DE LAS MARCAS.</v>
      </c>
      <c r="S2713" s="1020"/>
      <c r="T2713" s="793"/>
      <c r="U2713" s="793"/>
      <c r="V2713" s="793"/>
      <c r="W2713" s="793"/>
      <c r="X2713" s="793"/>
      <c r="Y2713" s="793"/>
      <c r="Z2713" s="793"/>
      <c r="AA2713" s="794"/>
    </row>
    <row r="2714" spans="2:27" ht="18.75" thickBot="1" x14ac:dyDescent="0.3">
      <c r="B2714" s="821" t="s">
        <v>49</v>
      </c>
      <c r="C2714" s="834"/>
      <c r="D2714" s="834"/>
      <c r="E2714" s="834"/>
      <c r="F2714" s="834"/>
      <c r="G2714" s="834"/>
      <c r="H2714" s="835"/>
      <c r="I2714" s="835"/>
      <c r="J2714" s="834"/>
      <c r="K2714" s="834"/>
      <c r="L2714" s="834"/>
      <c r="M2714" s="834"/>
      <c r="N2714" s="834"/>
      <c r="O2714" s="834"/>
      <c r="P2714" s="623"/>
      <c r="Q2714" s="623"/>
      <c r="R2714" s="837" t="s">
        <v>50</v>
      </c>
      <c r="S2714" s="1030" t="s">
        <v>532</v>
      </c>
      <c r="T2714" s="839" t="s">
        <v>51</v>
      </c>
      <c r="U2714" s="840"/>
      <c r="V2714" s="841"/>
      <c r="W2714" s="842" t="s">
        <v>20</v>
      </c>
      <c r="X2714" s="844" t="s">
        <v>52</v>
      </c>
      <c r="Y2714" s="846" t="s">
        <v>53</v>
      </c>
      <c r="Z2714" s="847"/>
      <c r="AA2714" s="848"/>
    </row>
    <row r="2715" spans="2:27" ht="26.25" thickBot="1" x14ac:dyDescent="0.3">
      <c r="B2715" s="836"/>
      <c r="C2715" s="835"/>
      <c r="D2715" s="835"/>
      <c r="E2715" s="835"/>
      <c r="F2715" s="835"/>
      <c r="G2715" s="835"/>
      <c r="H2715" s="835"/>
      <c r="I2715" s="835"/>
      <c r="J2715" s="835"/>
      <c r="K2715" s="835"/>
      <c r="L2715" s="835"/>
      <c r="M2715" s="835"/>
      <c r="N2715" s="835"/>
      <c r="O2715" s="835"/>
      <c r="P2715" s="623"/>
      <c r="Q2715" s="623"/>
      <c r="R2715" s="838"/>
      <c r="S2715" s="1031"/>
      <c r="T2715" s="4" t="s">
        <v>54</v>
      </c>
      <c r="U2715" s="5" t="s">
        <v>55</v>
      </c>
      <c r="V2715" s="6" t="s">
        <v>56</v>
      </c>
      <c r="W2715" s="843"/>
      <c r="X2715" s="845"/>
      <c r="Y2715" s="7" t="s">
        <v>57</v>
      </c>
      <c r="Z2715" s="8" t="s">
        <v>21</v>
      </c>
      <c r="AA2715" s="9" t="s">
        <v>22</v>
      </c>
    </row>
    <row r="2716" spans="2:27" ht="18" x14ac:dyDescent="0.25">
      <c r="B2716" s="10"/>
      <c r="C2716" s="11"/>
      <c r="D2716" s="11"/>
      <c r="E2716" s="11"/>
      <c r="F2716" s="11"/>
      <c r="G2716" s="11"/>
      <c r="H2716" s="11"/>
      <c r="I2716" s="11"/>
      <c r="J2716" s="11"/>
      <c r="K2716" s="11"/>
      <c r="L2716" s="11"/>
      <c r="M2716" s="11"/>
      <c r="N2716" s="11"/>
      <c r="O2716" s="12"/>
      <c r="P2716" s="629">
        <f>+H2713</f>
        <v>13.12</v>
      </c>
      <c r="Q2716" s="17"/>
      <c r="R2716" s="412" t="s">
        <v>356</v>
      </c>
      <c r="S2716" s="625" t="s">
        <v>601</v>
      </c>
      <c r="T2716" s="14"/>
      <c r="U2716" s="14"/>
      <c r="V2716" s="14"/>
      <c r="W2716" s="14" t="s">
        <v>20</v>
      </c>
      <c r="X2716" s="14">
        <f>IF(S2716="","",1)</f>
        <v>1</v>
      </c>
      <c r="Y2716" s="14" t="str">
        <f>IFERROR(IF(COUNT(T2716:V2716)=1,PRODUCT(T2716:V2716)*X2716,""),"")</f>
        <v/>
      </c>
      <c r="Z2716" s="14" t="str">
        <f>IFERROR(IF(COUNT(T2716:V2716)=2,PRODUCT(T2716:V2716)*X2716,""),"")</f>
        <v/>
      </c>
      <c r="AA2716" s="15" t="str">
        <f>IFERROR(IF(COUNT(T2716:V2716)=3,PRODUCT(T2716:V2716)*X2716,""),"")</f>
        <v/>
      </c>
    </row>
    <row r="2717" spans="2:27" ht="18" x14ac:dyDescent="0.25">
      <c r="B2717" s="16"/>
      <c r="C2717" s="17"/>
      <c r="D2717" s="17"/>
      <c r="E2717" s="17"/>
      <c r="F2717" s="18"/>
      <c r="G2717" s="18"/>
      <c r="H2717" s="18"/>
      <c r="I2717" s="18"/>
      <c r="J2717" s="18"/>
      <c r="K2717" s="18"/>
      <c r="L2717" s="17"/>
      <c r="M2717" s="17"/>
      <c r="N2717" s="17"/>
      <c r="O2717" s="19"/>
      <c r="P2717" s="629">
        <f>+H2713</f>
        <v>13.12</v>
      </c>
      <c r="Q2717" s="17"/>
      <c r="R2717" s="412"/>
      <c r="S2717" s="625"/>
      <c r="T2717" s="20"/>
      <c r="U2717" s="20"/>
      <c r="V2717" s="430"/>
      <c r="W2717" s="14" t="str">
        <f t="shared" ref="W2717:W2719" si="910">IF(COUNT(T2717:V2717)=1,"m",IF(COUNT(T2717:V2717)=2,"m2",IF(COUNT(T2717:V2717)=3,"m3","")))</f>
        <v/>
      </c>
      <c r="X2717" s="14" t="str">
        <f t="shared" ref="X2717:X2719" si="911">IF(S2717="","",1)</f>
        <v/>
      </c>
      <c r="Y2717" s="14" t="str">
        <f t="shared" ref="Y2717:Y2719" si="912">IFERROR(IF(COUNT(T2717:V2717)=1,PRODUCT(T2717:V2717)*X2717,""),"")</f>
        <v/>
      </c>
      <c r="Z2717" s="14" t="str">
        <f t="shared" ref="Z2717:Z2719" si="913">IFERROR(IF(COUNT(T2717:V2717)=2,PRODUCT(T2717:V2717)*X2717,""),"")</f>
        <v/>
      </c>
      <c r="AA2717" s="15" t="str">
        <f t="shared" ref="AA2717:AA2738" si="914">IFERROR(IF(COUNT(T2717:V2717)=3,PRODUCT(T2717:V2717)*X2717,""),"")</f>
        <v/>
      </c>
    </row>
    <row r="2718" spans="2:27" ht="18" x14ac:dyDescent="0.25">
      <c r="B2718" s="16"/>
      <c r="C2718" s="17"/>
      <c r="D2718" s="17"/>
      <c r="E2718" s="17"/>
      <c r="G2718" s="18"/>
      <c r="H2718" s="18"/>
      <c r="I2718" s="18"/>
      <c r="J2718" s="18"/>
      <c r="K2718" s="18"/>
      <c r="L2718" s="17"/>
      <c r="M2718" s="17"/>
      <c r="N2718" s="17"/>
      <c r="O2718" s="19"/>
      <c r="P2718" s="629">
        <f>+H2713</f>
        <v>13.12</v>
      </c>
      <c r="Q2718" s="17"/>
      <c r="R2718" s="412"/>
      <c r="S2718" s="625"/>
      <c r="T2718" s="20"/>
      <c r="U2718" s="20"/>
      <c r="V2718" s="430"/>
      <c r="W2718" s="14" t="str">
        <f t="shared" si="910"/>
        <v/>
      </c>
      <c r="X2718" s="14" t="str">
        <f t="shared" si="911"/>
        <v/>
      </c>
      <c r="Y2718" s="14" t="str">
        <f t="shared" si="912"/>
        <v/>
      </c>
      <c r="Z2718" s="14" t="str">
        <f t="shared" si="913"/>
        <v/>
      </c>
      <c r="AA2718" s="15" t="str">
        <f t="shared" si="914"/>
        <v/>
      </c>
    </row>
    <row r="2719" spans="2:27" ht="18" x14ac:dyDescent="0.25">
      <c r="B2719" s="16"/>
      <c r="C2719" s="17"/>
      <c r="D2719" s="17"/>
      <c r="E2719" s="17"/>
      <c r="F2719" s="18"/>
      <c r="G2719" s="18"/>
      <c r="H2719" s="18"/>
      <c r="I2719" s="18"/>
      <c r="J2719" s="18"/>
      <c r="K2719" s="18"/>
      <c r="L2719" s="17"/>
      <c r="M2719" s="17"/>
      <c r="N2719" s="17"/>
      <c r="O2719" s="19"/>
      <c r="P2719" s="629">
        <f>+H2713</f>
        <v>13.12</v>
      </c>
      <c r="Q2719" s="17"/>
      <c r="R2719" s="412"/>
      <c r="S2719" s="626"/>
      <c r="T2719" s="20"/>
      <c r="U2719" s="20"/>
      <c r="V2719" s="430"/>
      <c r="W2719" s="14" t="str">
        <f t="shared" si="910"/>
        <v/>
      </c>
      <c r="X2719" s="14" t="str">
        <f t="shared" si="911"/>
        <v/>
      </c>
      <c r="Y2719" s="14" t="str">
        <f t="shared" si="912"/>
        <v/>
      </c>
      <c r="Z2719" s="14" t="str">
        <f t="shared" si="913"/>
        <v/>
      </c>
      <c r="AA2719" s="15" t="str">
        <f t="shared" si="914"/>
        <v/>
      </c>
    </row>
    <row r="2720" spans="2:27" ht="18" x14ac:dyDescent="0.25">
      <c r="B2720" s="16"/>
      <c r="D2720" s="17"/>
      <c r="E2720" s="17"/>
      <c r="F2720" s="18"/>
      <c r="G2720" s="18"/>
      <c r="H2720" s="18"/>
      <c r="J2720" s="18"/>
      <c r="K2720" s="18"/>
      <c r="L2720" s="17"/>
      <c r="M2720" s="17"/>
      <c r="N2720" s="17"/>
      <c r="O2720" s="19"/>
      <c r="P2720" s="629">
        <f>+H2713</f>
        <v>13.12</v>
      </c>
      <c r="Q2720" s="17"/>
      <c r="R2720" s="412"/>
      <c r="S2720" s="625"/>
      <c r="T2720" s="20"/>
      <c r="U2720" s="20"/>
      <c r="V2720" s="430"/>
      <c r="W2720" s="14"/>
      <c r="X2720" s="14"/>
      <c r="Y2720" s="14"/>
      <c r="Z2720" s="14"/>
      <c r="AA2720" s="15" t="str">
        <f t="shared" si="914"/>
        <v/>
      </c>
    </row>
    <row r="2721" spans="2:27" ht="18" x14ac:dyDescent="0.25">
      <c r="B2721" s="22"/>
      <c r="C2721" s="17"/>
      <c r="D2721" s="18"/>
      <c r="E2721" s="17"/>
      <c r="F2721" s="18"/>
      <c r="G2721" s="18"/>
      <c r="H2721" s="18"/>
      <c r="I2721" s="18"/>
      <c r="J2721" s="18"/>
      <c r="K2721" s="18"/>
      <c r="L2721" s="17"/>
      <c r="M2721" s="17"/>
      <c r="N2721" s="17"/>
      <c r="O2721" s="19"/>
      <c r="P2721" s="629">
        <f>+H2713</f>
        <v>13.12</v>
      </c>
      <c r="Q2721" s="17"/>
      <c r="R2721" s="412" t="s">
        <v>361</v>
      </c>
      <c r="S2721" s="625"/>
      <c r="T2721" s="20"/>
      <c r="U2721" s="20"/>
      <c r="V2721" s="430"/>
      <c r="W2721" s="14" t="str">
        <f t="shared" ref="W2721:W2722" si="915">IF(COUNT(T2721:V2721)=1,"m",IF(COUNT(T2721:V2721)=2,"m2",IF(COUNT(T2721:V2721)=3,"m3","")))</f>
        <v/>
      </c>
      <c r="X2721" s="14" t="str">
        <f t="shared" ref="X2721:X2727" si="916">IF(S2721="","",1)</f>
        <v/>
      </c>
      <c r="Y2721" s="14" t="str">
        <f t="shared" ref="Y2721:Y2727" si="917">IFERROR(IF(COUNT(T2721:V2721)=1,PRODUCT(T2721:V2721)*X2721,""),"")</f>
        <v/>
      </c>
      <c r="Z2721" s="14" t="str">
        <f t="shared" ref="Z2721:Z2727" si="918">IFERROR(IF(COUNT(T2721:V2721)=2,PRODUCT(T2721:V2721)*X2721,""),"")</f>
        <v/>
      </c>
      <c r="AA2721" s="15" t="str">
        <f t="shared" si="914"/>
        <v/>
      </c>
    </row>
    <row r="2722" spans="2:27" ht="18" x14ac:dyDescent="0.25">
      <c r="B2722" s="16"/>
      <c r="C2722" s="17"/>
      <c r="D2722" s="17"/>
      <c r="E2722" s="17"/>
      <c r="F2722" s="18"/>
      <c r="G2722" s="18"/>
      <c r="H2722" s="18"/>
      <c r="I2722" s="18"/>
      <c r="J2722" s="18"/>
      <c r="K2722" s="18"/>
      <c r="L2722" s="17"/>
      <c r="M2722" s="17"/>
      <c r="N2722" s="17"/>
      <c r="O2722" s="19"/>
      <c r="P2722" s="629">
        <f>+H2713</f>
        <v>13.12</v>
      </c>
      <c r="Q2722" s="17"/>
      <c r="R2722" s="412"/>
      <c r="S2722" s="641"/>
      <c r="T2722" s="20"/>
      <c r="U2722" s="20"/>
      <c r="V2722" s="20"/>
      <c r="W2722" s="14" t="str">
        <f t="shared" si="915"/>
        <v/>
      </c>
      <c r="X2722" s="14" t="str">
        <f t="shared" si="916"/>
        <v/>
      </c>
      <c r="Y2722" s="14" t="str">
        <f t="shared" si="917"/>
        <v/>
      </c>
      <c r="Z2722" s="14" t="str">
        <f t="shared" si="918"/>
        <v/>
      </c>
      <c r="AA2722" s="15" t="str">
        <f t="shared" si="914"/>
        <v/>
      </c>
    </row>
    <row r="2723" spans="2:27" ht="18" x14ac:dyDescent="0.25">
      <c r="B2723" s="16"/>
      <c r="C2723" s="17"/>
      <c r="D2723" s="17"/>
      <c r="E2723" s="17"/>
      <c r="F2723" s="17"/>
      <c r="G2723" s="17"/>
      <c r="H2723" s="17"/>
      <c r="I2723" s="17"/>
      <c r="J2723" s="17"/>
      <c r="K2723" s="17"/>
      <c r="L2723" s="17"/>
      <c r="M2723" s="17"/>
      <c r="N2723" s="17"/>
      <c r="O2723" s="19"/>
      <c r="P2723" s="629">
        <f>+H2713</f>
        <v>13.12</v>
      </c>
      <c r="Q2723" s="17"/>
      <c r="R2723" s="412"/>
      <c r="S2723" s="625"/>
      <c r="T2723" s="20"/>
      <c r="U2723" s="20"/>
      <c r="V2723" s="430"/>
      <c r="W2723" s="14"/>
      <c r="X2723" s="14" t="str">
        <f t="shared" si="916"/>
        <v/>
      </c>
      <c r="Y2723" s="14" t="str">
        <f t="shared" si="917"/>
        <v/>
      </c>
      <c r="Z2723" s="14" t="str">
        <f t="shared" si="918"/>
        <v/>
      </c>
      <c r="AA2723" s="15" t="str">
        <f t="shared" si="914"/>
        <v/>
      </c>
    </row>
    <row r="2724" spans="2:27" ht="18" x14ac:dyDescent="0.25">
      <c r="B2724" s="16"/>
      <c r="C2724" s="18"/>
      <c r="D2724" s="17"/>
      <c r="E2724" s="17"/>
      <c r="F2724" s="17"/>
      <c r="G2724" s="17"/>
      <c r="H2724" s="17"/>
      <c r="I2724" s="17"/>
      <c r="J2724" s="17"/>
      <c r="K2724" s="17"/>
      <c r="L2724" s="17"/>
      <c r="M2724" s="17"/>
      <c r="N2724" s="17"/>
      <c r="O2724" s="19"/>
      <c r="P2724" s="629">
        <f>+H2713</f>
        <v>13.12</v>
      </c>
      <c r="Q2724" s="17"/>
      <c r="R2724" s="412"/>
      <c r="S2724" s="625"/>
      <c r="T2724" s="20"/>
      <c r="U2724" s="20"/>
      <c r="V2724" s="430"/>
      <c r="W2724" s="14"/>
      <c r="X2724" s="14" t="str">
        <f t="shared" si="916"/>
        <v/>
      </c>
      <c r="Y2724" s="14" t="str">
        <f t="shared" si="917"/>
        <v/>
      </c>
      <c r="Z2724" s="14" t="str">
        <f t="shared" si="918"/>
        <v/>
      </c>
      <c r="AA2724" s="15" t="str">
        <f t="shared" si="914"/>
        <v/>
      </c>
    </row>
    <row r="2725" spans="2:27" ht="18" x14ac:dyDescent="0.25">
      <c r="B2725" s="16"/>
      <c r="C2725" s="17"/>
      <c r="D2725" s="17"/>
      <c r="E2725" s="17"/>
      <c r="F2725" s="17"/>
      <c r="G2725" s="17"/>
      <c r="H2725" s="17"/>
      <c r="I2725" s="17"/>
      <c r="J2725" s="17"/>
      <c r="K2725" s="17"/>
      <c r="L2725" s="17"/>
      <c r="M2725" s="17"/>
      <c r="N2725" s="17"/>
      <c r="O2725" s="19"/>
      <c r="P2725" s="629">
        <f>+H2713</f>
        <v>13.12</v>
      </c>
      <c r="Q2725" s="17"/>
      <c r="R2725" s="412"/>
      <c r="S2725" s="625"/>
      <c r="T2725" s="20"/>
      <c r="U2725" s="20"/>
      <c r="V2725" s="430"/>
      <c r="W2725" s="14"/>
      <c r="X2725" s="14" t="str">
        <f t="shared" si="916"/>
        <v/>
      </c>
      <c r="Y2725" s="14" t="str">
        <f t="shared" si="917"/>
        <v/>
      </c>
      <c r="Z2725" s="14" t="str">
        <f t="shared" si="918"/>
        <v/>
      </c>
      <c r="AA2725" s="15" t="str">
        <f t="shared" si="914"/>
        <v/>
      </c>
    </row>
    <row r="2726" spans="2:27" ht="18" x14ac:dyDescent="0.25">
      <c r="B2726" s="16"/>
      <c r="C2726" s="17"/>
      <c r="D2726" s="17"/>
      <c r="E2726" s="18"/>
      <c r="F2726" s="17"/>
      <c r="G2726" s="17"/>
      <c r="H2726" s="17"/>
      <c r="I2726" s="17"/>
      <c r="J2726" s="17"/>
      <c r="K2726" s="17"/>
      <c r="L2726" s="17"/>
      <c r="M2726" s="17"/>
      <c r="N2726" s="17"/>
      <c r="O2726" s="19"/>
      <c r="P2726" s="629">
        <f>+H2713</f>
        <v>13.12</v>
      </c>
      <c r="Q2726" s="17"/>
      <c r="R2726" s="412"/>
      <c r="S2726" s="625"/>
      <c r="T2726" s="20"/>
      <c r="U2726" s="20"/>
      <c r="V2726" s="430"/>
      <c r="W2726" s="14"/>
      <c r="X2726" s="14" t="str">
        <f t="shared" si="916"/>
        <v/>
      </c>
      <c r="Y2726" s="14" t="str">
        <f t="shared" si="917"/>
        <v/>
      </c>
      <c r="Z2726" s="14" t="str">
        <f t="shared" si="918"/>
        <v/>
      </c>
      <c r="AA2726" s="15" t="str">
        <f t="shared" si="914"/>
        <v/>
      </c>
    </row>
    <row r="2727" spans="2:27" ht="18" x14ac:dyDescent="0.25">
      <c r="B2727" s="16"/>
      <c r="C2727" s="18"/>
      <c r="D2727" s="18"/>
      <c r="E2727" s="18"/>
      <c r="F2727" s="18"/>
      <c r="G2727" s="18"/>
      <c r="H2727" s="18"/>
      <c r="I2727" s="18"/>
      <c r="J2727" s="18"/>
      <c r="K2727" s="18"/>
      <c r="L2727" s="18"/>
      <c r="M2727" s="18"/>
      <c r="N2727" s="18"/>
      <c r="O2727" s="19"/>
      <c r="P2727" s="629">
        <f>+H2713</f>
        <v>13.12</v>
      </c>
      <c r="Q2727" s="17"/>
      <c r="R2727" s="412"/>
      <c r="S2727" s="625"/>
      <c r="T2727" s="20"/>
      <c r="U2727" s="20"/>
      <c r="V2727" s="430"/>
      <c r="W2727" s="14" t="str">
        <f t="shared" ref="W2727" si="919">IF(COUNT(T2727:V2727)=1,"m",IF(COUNT(T2727:V2727)=2,"m2",IF(COUNT(T2727:V2727)=3,"m3","")))</f>
        <v/>
      </c>
      <c r="X2727" s="14" t="str">
        <f t="shared" si="916"/>
        <v/>
      </c>
      <c r="Y2727" s="14" t="str">
        <f t="shared" si="917"/>
        <v/>
      </c>
      <c r="Z2727" s="14" t="str">
        <f t="shared" si="918"/>
        <v/>
      </c>
      <c r="AA2727" s="15" t="str">
        <f t="shared" si="914"/>
        <v/>
      </c>
    </row>
    <row r="2728" spans="2:27" ht="18" x14ac:dyDescent="0.25">
      <c r="B2728" s="16"/>
      <c r="C2728" s="17"/>
      <c r="D2728" s="24"/>
      <c r="E2728" s="17"/>
      <c r="F2728" s="17"/>
      <c r="G2728" s="17"/>
      <c r="H2728" s="17"/>
      <c r="I2728" s="17"/>
      <c r="J2728" s="18"/>
      <c r="K2728" s="17"/>
      <c r="L2728" s="17"/>
      <c r="M2728" s="17"/>
      <c r="N2728" s="17"/>
      <c r="O2728" s="19"/>
      <c r="P2728" s="629">
        <f>+H2713</f>
        <v>13.12</v>
      </c>
      <c r="Q2728" s="17"/>
      <c r="R2728" s="412"/>
      <c r="S2728" s="625"/>
      <c r="T2728" s="20"/>
      <c r="U2728" s="20"/>
      <c r="V2728" s="430"/>
      <c r="W2728" s="14"/>
      <c r="X2728" s="14"/>
      <c r="Y2728" s="14"/>
      <c r="Z2728" s="14"/>
      <c r="AA2728" s="15" t="str">
        <f t="shared" si="914"/>
        <v/>
      </c>
    </row>
    <row r="2729" spans="2:27" ht="18" x14ac:dyDescent="0.25">
      <c r="B2729" s="16"/>
      <c r="C2729" s="18"/>
      <c r="D2729" s="17"/>
      <c r="E2729" s="17"/>
      <c r="F2729" s="17"/>
      <c r="G2729" s="17"/>
      <c r="H2729" s="18"/>
      <c r="I2729" s="18"/>
      <c r="J2729" s="17"/>
      <c r="K2729" s="18"/>
      <c r="L2729" s="17"/>
      <c r="M2729" s="17"/>
      <c r="N2729" s="17"/>
      <c r="O2729" s="19"/>
      <c r="P2729" s="629">
        <f>+H2713</f>
        <v>13.12</v>
      </c>
      <c r="Q2729" s="17"/>
      <c r="R2729" s="412" t="s">
        <v>362</v>
      </c>
      <c r="S2729" s="625" t="s">
        <v>601</v>
      </c>
      <c r="T2729" s="20"/>
      <c r="U2729" s="20"/>
      <c r="V2729" s="430"/>
      <c r="W2729" s="14" t="s">
        <v>20</v>
      </c>
      <c r="X2729" s="14">
        <v>1</v>
      </c>
      <c r="Y2729" s="14" t="str">
        <f t="shared" ref="Y2729:Y2738" si="920">IFERROR(IF(COUNT(T2729:V2729)=1,PRODUCT(T2729:V2729)*X2729,""),"")</f>
        <v/>
      </c>
      <c r="Z2729" s="14" t="str">
        <f t="shared" ref="Z2729:Z2738" si="921">IFERROR(IF(COUNT(T2729:V2729)=2,PRODUCT(T2729:V2729)*X2729,""),"")</f>
        <v/>
      </c>
      <c r="AA2729" s="15" t="str">
        <f t="shared" si="914"/>
        <v/>
      </c>
    </row>
    <row r="2730" spans="2:27" ht="18" x14ac:dyDescent="0.25">
      <c r="B2730" s="16"/>
      <c r="C2730" s="17"/>
      <c r="D2730" s="17"/>
      <c r="E2730" s="17"/>
      <c r="F2730" s="17"/>
      <c r="G2730" s="17"/>
      <c r="H2730" s="17"/>
      <c r="I2730" s="17"/>
      <c r="J2730" s="17"/>
      <c r="K2730" s="17"/>
      <c r="L2730" s="17"/>
      <c r="M2730" s="17"/>
      <c r="N2730" s="17"/>
      <c r="O2730" s="19"/>
      <c r="P2730" s="629">
        <f>+H2713</f>
        <v>13.12</v>
      </c>
      <c r="Q2730" s="17"/>
      <c r="R2730" s="412"/>
      <c r="S2730" s="626"/>
      <c r="T2730" s="20"/>
      <c r="U2730" s="20"/>
      <c r="V2730" s="430"/>
      <c r="W2730" s="14" t="str">
        <f t="shared" ref="W2730" si="922">IF(COUNT(T2730:V2730)=1,"m",IF(COUNT(T2730:V2730)=2,"m2",IF(COUNT(T2730:V2730)=3,"m3","")))</f>
        <v/>
      </c>
      <c r="X2730" s="14" t="str">
        <f t="shared" ref="X2730" si="923">IF(S2730="","",1)</f>
        <v/>
      </c>
      <c r="Y2730" s="14" t="str">
        <f t="shared" si="920"/>
        <v/>
      </c>
      <c r="Z2730" s="14" t="str">
        <f t="shared" si="921"/>
        <v/>
      </c>
      <c r="AA2730" s="15" t="str">
        <f t="shared" si="914"/>
        <v/>
      </c>
    </row>
    <row r="2731" spans="2:27" ht="18" x14ac:dyDescent="0.25">
      <c r="B2731" s="16"/>
      <c r="C2731" s="17"/>
      <c r="D2731" s="17"/>
      <c r="E2731" s="17"/>
      <c r="F2731" s="17"/>
      <c r="G2731" s="17"/>
      <c r="H2731" s="17"/>
      <c r="I2731" s="17"/>
      <c r="J2731" s="17"/>
      <c r="K2731" s="17"/>
      <c r="L2731" s="17"/>
      <c r="M2731" s="17"/>
      <c r="N2731" s="17"/>
      <c r="O2731" s="19"/>
      <c r="P2731" s="629">
        <f>+H2713</f>
        <v>13.12</v>
      </c>
      <c r="Q2731" s="17"/>
      <c r="R2731" s="412"/>
      <c r="S2731" s="626"/>
      <c r="T2731" s="20"/>
      <c r="U2731" s="20"/>
      <c r="V2731" s="430"/>
      <c r="W2731" s="14" t="str">
        <f t="shared" ref="W2731:W2738" si="924">IF(COUNT(T2731:V2731)=1,"m",IF(COUNT(T2731:V2731)=2,"m2",IF(COUNT(T2731:V2731)=3,"m3","")))</f>
        <v/>
      </c>
      <c r="X2731" s="14" t="str">
        <f t="shared" ref="X2731:X2738" si="925">IF(S2731="","",1)</f>
        <v/>
      </c>
      <c r="Y2731" s="14" t="str">
        <f t="shared" si="920"/>
        <v/>
      </c>
      <c r="Z2731" s="14" t="str">
        <f t="shared" si="921"/>
        <v/>
      </c>
      <c r="AA2731" s="15" t="str">
        <f t="shared" si="914"/>
        <v/>
      </c>
    </row>
    <row r="2732" spans="2:27" ht="18" x14ac:dyDescent="0.25">
      <c r="B2732" s="16"/>
      <c r="D2732" s="17"/>
      <c r="E2732" s="17"/>
      <c r="F2732" s="17"/>
      <c r="G2732" s="17"/>
      <c r="H2732" s="17"/>
      <c r="I2732" s="17"/>
      <c r="J2732" s="17"/>
      <c r="K2732" s="17"/>
      <c r="L2732" s="17"/>
      <c r="M2732" s="17"/>
      <c r="N2732" s="17"/>
      <c r="O2732" s="19"/>
      <c r="P2732" s="629">
        <f>+H2713</f>
        <v>13.12</v>
      </c>
      <c r="Q2732" s="17"/>
      <c r="R2732" s="412"/>
      <c r="S2732" s="626"/>
      <c r="T2732" s="20"/>
      <c r="U2732" s="20"/>
      <c r="V2732" s="20"/>
      <c r="W2732" s="14" t="str">
        <f t="shared" si="924"/>
        <v/>
      </c>
      <c r="X2732" s="14" t="str">
        <f t="shared" si="925"/>
        <v/>
      </c>
      <c r="Y2732" s="14" t="str">
        <f t="shared" si="920"/>
        <v/>
      </c>
      <c r="Z2732" s="14" t="str">
        <f t="shared" si="921"/>
        <v/>
      </c>
      <c r="AA2732" s="15" t="str">
        <f t="shared" si="914"/>
        <v/>
      </c>
    </row>
    <row r="2733" spans="2:27" ht="18" x14ac:dyDescent="0.25">
      <c r="B2733" s="16"/>
      <c r="C2733" s="17"/>
      <c r="D2733" s="17"/>
      <c r="E2733" s="17"/>
      <c r="F2733" s="17"/>
      <c r="G2733" s="17"/>
      <c r="H2733" s="17"/>
      <c r="I2733" s="17"/>
      <c r="J2733" s="17"/>
      <c r="K2733" s="17"/>
      <c r="L2733" s="17"/>
      <c r="M2733" s="17"/>
      <c r="N2733" s="17"/>
      <c r="O2733" s="19"/>
      <c r="P2733" s="629">
        <f>+H2713</f>
        <v>13.12</v>
      </c>
      <c r="Q2733" s="17"/>
      <c r="R2733" s="412"/>
      <c r="S2733" s="626"/>
      <c r="T2733" s="20"/>
      <c r="U2733" s="20"/>
      <c r="V2733" s="430"/>
      <c r="W2733" s="14" t="str">
        <f t="shared" si="924"/>
        <v/>
      </c>
      <c r="X2733" s="14" t="str">
        <f t="shared" si="925"/>
        <v/>
      </c>
      <c r="Y2733" s="14" t="str">
        <f t="shared" si="920"/>
        <v/>
      </c>
      <c r="Z2733" s="14" t="str">
        <f t="shared" si="921"/>
        <v/>
      </c>
      <c r="AA2733" s="15" t="str">
        <f t="shared" si="914"/>
        <v/>
      </c>
    </row>
    <row r="2734" spans="2:27" ht="18" x14ac:dyDescent="0.25">
      <c r="B2734" s="16"/>
      <c r="C2734" s="17"/>
      <c r="D2734" s="17"/>
      <c r="E2734" s="17"/>
      <c r="F2734" s="17"/>
      <c r="G2734" s="17"/>
      <c r="H2734" s="17"/>
      <c r="I2734" s="17"/>
      <c r="J2734" s="17"/>
      <c r="K2734" s="17"/>
      <c r="L2734" s="17"/>
      <c r="M2734" s="17"/>
      <c r="N2734" s="17"/>
      <c r="O2734" s="19"/>
      <c r="P2734" s="629">
        <f>+H2713</f>
        <v>13.12</v>
      </c>
      <c r="Q2734" s="17"/>
      <c r="R2734" s="412"/>
      <c r="S2734" s="626"/>
      <c r="T2734" s="20"/>
      <c r="U2734" s="20"/>
      <c r="V2734" s="430"/>
      <c r="W2734" s="14" t="str">
        <f t="shared" si="924"/>
        <v/>
      </c>
      <c r="X2734" s="14" t="str">
        <f t="shared" si="925"/>
        <v/>
      </c>
      <c r="Y2734" s="14" t="str">
        <f t="shared" si="920"/>
        <v/>
      </c>
      <c r="Z2734" s="14" t="str">
        <f t="shared" si="921"/>
        <v/>
      </c>
      <c r="AA2734" s="15" t="str">
        <f t="shared" si="914"/>
        <v/>
      </c>
    </row>
    <row r="2735" spans="2:27" ht="18" x14ac:dyDescent="0.25">
      <c r="B2735" s="16"/>
      <c r="C2735" s="17"/>
      <c r="D2735" s="17"/>
      <c r="E2735" s="17"/>
      <c r="F2735" s="17"/>
      <c r="G2735" s="17"/>
      <c r="H2735" s="17"/>
      <c r="I2735" s="17"/>
      <c r="J2735" s="17"/>
      <c r="K2735" s="17"/>
      <c r="L2735" s="17"/>
      <c r="M2735" s="17"/>
      <c r="N2735" s="17"/>
      <c r="O2735" s="19"/>
      <c r="P2735" s="629">
        <f>+H2713</f>
        <v>13.12</v>
      </c>
      <c r="Q2735" s="17"/>
      <c r="R2735" s="21"/>
      <c r="S2735" s="626"/>
      <c r="T2735" s="20"/>
      <c r="U2735" s="20"/>
      <c r="V2735" s="430"/>
      <c r="W2735" s="14" t="str">
        <f t="shared" si="924"/>
        <v/>
      </c>
      <c r="X2735" s="14" t="str">
        <f t="shared" si="925"/>
        <v/>
      </c>
      <c r="Y2735" s="14" t="str">
        <f t="shared" si="920"/>
        <v/>
      </c>
      <c r="Z2735" s="14" t="str">
        <f t="shared" si="921"/>
        <v/>
      </c>
      <c r="AA2735" s="15" t="str">
        <f t="shared" si="914"/>
        <v/>
      </c>
    </row>
    <row r="2736" spans="2:27" ht="18" x14ac:dyDescent="0.25">
      <c r="B2736" s="16"/>
      <c r="C2736" s="17"/>
      <c r="D2736" s="17"/>
      <c r="E2736" s="17"/>
      <c r="F2736" s="17"/>
      <c r="G2736" s="17"/>
      <c r="H2736" s="17"/>
      <c r="I2736" s="17"/>
      <c r="J2736" s="17"/>
      <c r="K2736" s="17"/>
      <c r="L2736" s="17"/>
      <c r="M2736" s="17"/>
      <c r="N2736" s="17"/>
      <c r="O2736" s="19"/>
      <c r="P2736" s="629">
        <f>+H2713</f>
        <v>13.12</v>
      </c>
      <c r="Q2736" s="17"/>
      <c r="R2736" s="26"/>
      <c r="S2736" s="626"/>
      <c r="T2736" s="20"/>
      <c r="U2736" s="20"/>
      <c r="V2736" s="430"/>
      <c r="W2736" s="14" t="str">
        <f t="shared" si="924"/>
        <v/>
      </c>
      <c r="X2736" s="14" t="str">
        <f t="shared" si="925"/>
        <v/>
      </c>
      <c r="Y2736" s="14" t="str">
        <f t="shared" si="920"/>
        <v/>
      </c>
      <c r="Z2736" s="14" t="str">
        <f t="shared" si="921"/>
        <v/>
      </c>
      <c r="AA2736" s="15" t="str">
        <f t="shared" si="914"/>
        <v/>
      </c>
    </row>
    <row r="2737" spans="2:27" ht="18" x14ac:dyDescent="0.25">
      <c r="B2737" s="16"/>
      <c r="C2737" s="17"/>
      <c r="D2737" s="17"/>
      <c r="E2737" s="17"/>
      <c r="F2737" s="17"/>
      <c r="G2737" s="17"/>
      <c r="H2737" s="17"/>
      <c r="I2737" s="17"/>
      <c r="J2737" s="17"/>
      <c r="K2737" s="17"/>
      <c r="L2737" s="17"/>
      <c r="M2737" s="17"/>
      <c r="N2737" s="17"/>
      <c r="O2737" s="19"/>
      <c r="P2737" s="629">
        <f>+H2713</f>
        <v>13.12</v>
      </c>
      <c r="Q2737" s="17"/>
      <c r="R2737" s="26"/>
      <c r="S2737" s="626"/>
      <c r="T2737" s="20"/>
      <c r="U2737" s="20"/>
      <c r="V2737" s="430"/>
      <c r="W2737" s="14" t="str">
        <f t="shared" si="924"/>
        <v/>
      </c>
      <c r="X2737" s="14" t="str">
        <f t="shared" si="925"/>
        <v/>
      </c>
      <c r="Y2737" s="14" t="str">
        <f t="shared" si="920"/>
        <v/>
      </c>
      <c r="Z2737" s="14" t="str">
        <f t="shared" si="921"/>
        <v/>
      </c>
      <c r="AA2737" s="15" t="str">
        <f t="shared" si="914"/>
        <v/>
      </c>
    </row>
    <row r="2738" spans="2:27" ht="18.75" thickBot="1" x14ac:dyDescent="0.3">
      <c r="B2738" s="27"/>
      <c r="C2738" s="28"/>
      <c r="D2738" s="29"/>
      <c r="E2738" s="28"/>
      <c r="F2738" s="29"/>
      <c r="G2738" s="29"/>
      <c r="H2738" s="29"/>
      <c r="I2738" s="29"/>
      <c r="J2738" s="29"/>
      <c r="K2738" s="29"/>
      <c r="L2738" s="29"/>
      <c r="M2738" s="29"/>
      <c r="N2738" s="29"/>
      <c r="O2738" s="30"/>
      <c r="P2738" s="629">
        <f>+H2713</f>
        <v>13.12</v>
      </c>
      <c r="Q2738" s="17"/>
      <c r="R2738" s="630"/>
      <c r="S2738" s="636"/>
      <c r="T2738" s="33"/>
      <c r="U2738" s="33"/>
      <c r="V2738" s="631"/>
      <c r="W2738" s="34" t="str">
        <f t="shared" si="924"/>
        <v/>
      </c>
      <c r="X2738" s="34" t="str">
        <f t="shared" si="925"/>
        <v/>
      </c>
      <c r="Y2738" s="14" t="str">
        <f t="shared" si="920"/>
        <v/>
      </c>
      <c r="Z2738" s="14" t="str">
        <f t="shared" si="921"/>
        <v/>
      </c>
      <c r="AA2738" s="15" t="str">
        <f t="shared" si="914"/>
        <v/>
      </c>
    </row>
    <row r="2739" spans="2:27" ht="18.75" thickBot="1" x14ac:dyDescent="0.3">
      <c r="B2739" s="786"/>
      <c r="C2739" s="787"/>
      <c r="D2739" s="787"/>
      <c r="E2739" s="787"/>
      <c r="F2739" s="787"/>
      <c r="G2739" s="787"/>
      <c r="H2739" s="787"/>
      <c r="I2739" s="787"/>
      <c r="J2739" s="787"/>
      <c r="K2739" s="787"/>
      <c r="L2739" s="787"/>
      <c r="M2739" s="787"/>
      <c r="N2739" s="787"/>
      <c r="O2739" s="787"/>
      <c r="P2739" s="428"/>
      <c r="Q2739" s="629">
        <f>+H2713</f>
        <v>13.12</v>
      </c>
      <c r="R2739" s="1024" t="s">
        <v>58</v>
      </c>
      <c r="S2739" s="1025"/>
      <c r="T2739" s="1027"/>
      <c r="U2739" s="1024" t="s">
        <v>53</v>
      </c>
      <c r="V2739" s="1027"/>
      <c r="W2739" s="1027"/>
      <c r="X2739" s="1026"/>
      <c r="Y2739" s="36"/>
      <c r="Z2739" s="37"/>
      <c r="AA2739" s="38">
        <f>IF(SUM(Y2716:AA2738)=0,SUM(X2716:X2738),SUM(Y2716:AA2738))</f>
        <v>2</v>
      </c>
    </row>
    <row r="2740" spans="2:27" ht="17.25" thickBot="1" x14ac:dyDescent="0.3">
      <c r="B2740" s="792" t="s">
        <v>59</v>
      </c>
      <c r="C2740" s="793"/>
      <c r="D2740" s="793"/>
      <c r="E2740" s="793"/>
      <c r="F2740" s="793"/>
      <c r="G2740" s="793"/>
      <c r="H2740" s="793"/>
      <c r="I2740" s="794"/>
      <c r="J2740" s="792" t="s">
        <v>60</v>
      </c>
      <c r="K2740" s="793"/>
      <c r="L2740" s="793"/>
      <c r="M2740" s="793"/>
      <c r="N2740" s="793"/>
      <c r="O2740" s="793"/>
      <c r="P2740" s="793"/>
      <c r="Q2740" s="793"/>
      <c r="R2740" s="1028"/>
      <c r="S2740" s="634"/>
      <c r="T2740" s="39"/>
      <c r="U2740" s="40"/>
      <c r="V2740" s="40"/>
      <c r="W2740" s="40"/>
      <c r="X2740" s="40"/>
      <c r="Y2740" s="40"/>
      <c r="Z2740" s="40"/>
      <c r="AA2740" s="41"/>
    </row>
    <row r="2741" spans="2:27" ht="51" customHeight="1" thickBot="1" x14ac:dyDescent="0.3">
      <c r="B2741" s="795"/>
      <c r="C2741" s="787"/>
      <c r="D2741" s="787"/>
      <c r="E2741" s="787"/>
      <c r="F2741" s="787"/>
      <c r="G2741" s="787"/>
      <c r="H2741" s="787"/>
      <c r="I2741" s="796"/>
      <c r="J2741" s="795"/>
      <c r="K2741" s="787"/>
      <c r="L2741" s="787"/>
      <c r="M2741" s="787"/>
      <c r="N2741" s="787"/>
      <c r="O2741" s="787"/>
      <c r="P2741" s="787"/>
      <c r="Q2741" s="787"/>
      <c r="R2741" s="796"/>
      <c r="S2741" s="635"/>
      <c r="T2741" s="797" t="s">
        <v>61</v>
      </c>
      <c r="U2741" s="798"/>
      <c r="V2741" s="798"/>
      <c r="W2741" s="798"/>
      <c r="X2741" s="798"/>
      <c r="Y2741" s="798"/>
      <c r="Z2741" s="799"/>
      <c r="AA2741" s="42">
        <f>AA2739</f>
        <v>2</v>
      </c>
    </row>
  </sheetData>
  <mergeCells count="2346">
    <mergeCell ref="B2713:G2713"/>
    <mergeCell ref="H2713:I2713"/>
    <mergeCell ref="J2713:O2713"/>
    <mergeCell ref="R2713:AA2713"/>
    <mergeCell ref="B2714:O2715"/>
    <mergeCell ref="R2714:R2715"/>
    <mergeCell ref="S2714:S2715"/>
    <mergeCell ref="T2714:V2714"/>
    <mergeCell ref="W2714:W2715"/>
    <mergeCell ref="X2714:X2715"/>
    <mergeCell ref="Y2714:AA2714"/>
    <mergeCell ref="B2739:O2739"/>
    <mergeCell ref="R2739:T2739"/>
    <mergeCell ref="U2739:X2739"/>
    <mergeCell ref="B2740:I2741"/>
    <mergeCell ref="J2740:R2741"/>
    <mergeCell ref="T2741:Z2741"/>
    <mergeCell ref="B2702:O2702"/>
    <mergeCell ref="R2702:T2702"/>
    <mergeCell ref="U2702:X2702"/>
    <mergeCell ref="B2703:I2704"/>
    <mergeCell ref="J2703:R2704"/>
    <mergeCell ref="T2704:Z2704"/>
    <mergeCell ref="B2707:F2709"/>
    <mergeCell ref="G2707:T2709"/>
    <mergeCell ref="U2707:X2707"/>
    <mergeCell ref="Y2707:AA2707"/>
    <mergeCell ref="U2708:X2708"/>
    <mergeCell ref="Y2708:AA2708"/>
    <mergeCell ref="U2709:X2709"/>
    <mergeCell ref="Y2709:AA2709"/>
    <mergeCell ref="B2710:F2711"/>
    <mergeCell ref="G2710:AA2711"/>
    <mergeCell ref="B2712:G2712"/>
    <mergeCell ref="H2712:I2712"/>
    <mergeCell ref="J2712:O2712"/>
    <mergeCell ref="R2712:AA2712"/>
    <mergeCell ref="B2673:F2674"/>
    <mergeCell ref="G2673:AA2674"/>
    <mergeCell ref="B2675:G2675"/>
    <mergeCell ref="H2675:I2675"/>
    <mergeCell ref="J2675:O2675"/>
    <mergeCell ref="R2675:AA2675"/>
    <mergeCell ref="B2676:G2676"/>
    <mergeCell ref="H2676:I2676"/>
    <mergeCell ref="J2676:O2676"/>
    <mergeCell ref="R2676:AA2676"/>
    <mergeCell ref="B2677:O2678"/>
    <mergeCell ref="R2677:R2678"/>
    <mergeCell ref="S2677:S2678"/>
    <mergeCell ref="T2677:V2677"/>
    <mergeCell ref="W2677:W2678"/>
    <mergeCell ref="X2677:X2678"/>
    <mergeCell ref="Y2677:AA2677"/>
    <mergeCell ref="B2640:O2641"/>
    <mergeCell ref="R2640:R2641"/>
    <mergeCell ref="S2640:S2641"/>
    <mergeCell ref="T2640:V2640"/>
    <mergeCell ref="W2640:W2641"/>
    <mergeCell ref="X2640:X2641"/>
    <mergeCell ref="Y2640:AA2640"/>
    <mergeCell ref="B2665:O2665"/>
    <mergeCell ref="R2665:T2665"/>
    <mergeCell ref="U2665:X2665"/>
    <mergeCell ref="B2666:I2667"/>
    <mergeCell ref="J2666:R2667"/>
    <mergeCell ref="T2667:Z2667"/>
    <mergeCell ref="B2670:F2672"/>
    <mergeCell ref="G2670:T2672"/>
    <mergeCell ref="U2670:X2670"/>
    <mergeCell ref="Y2670:AA2670"/>
    <mergeCell ref="U2671:X2671"/>
    <mergeCell ref="Y2671:AA2671"/>
    <mergeCell ref="U2672:X2672"/>
    <mergeCell ref="Y2672:AA2672"/>
    <mergeCell ref="B2633:F2635"/>
    <mergeCell ref="G2633:T2635"/>
    <mergeCell ref="U2633:X2633"/>
    <mergeCell ref="Y2633:AA2633"/>
    <mergeCell ref="U2634:X2634"/>
    <mergeCell ref="Y2634:AA2634"/>
    <mergeCell ref="U2635:X2635"/>
    <mergeCell ref="Y2635:AA2635"/>
    <mergeCell ref="B2636:F2637"/>
    <mergeCell ref="G2636:AA2637"/>
    <mergeCell ref="B2638:G2638"/>
    <mergeCell ref="H2638:I2638"/>
    <mergeCell ref="J2638:O2638"/>
    <mergeCell ref="R2638:AA2638"/>
    <mergeCell ref="B2639:G2639"/>
    <mergeCell ref="H2639:I2639"/>
    <mergeCell ref="J2639:O2639"/>
    <mergeCell ref="R2639:AA2639"/>
    <mergeCell ref="B2602:G2602"/>
    <mergeCell ref="H2602:I2602"/>
    <mergeCell ref="J2602:O2602"/>
    <mergeCell ref="R2602:AA2602"/>
    <mergeCell ref="B2603:O2604"/>
    <mergeCell ref="R2603:R2604"/>
    <mergeCell ref="S2603:S2604"/>
    <mergeCell ref="T2603:V2603"/>
    <mergeCell ref="W2603:W2604"/>
    <mergeCell ref="X2603:X2604"/>
    <mergeCell ref="Y2603:AA2603"/>
    <mergeCell ref="B2628:O2628"/>
    <mergeCell ref="R2628:T2628"/>
    <mergeCell ref="U2628:X2628"/>
    <mergeCell ref="B2629:I2630"/>
    <mergeCell ref="J2629:R2630"/>
    <mergeCell ref="T2630:Z2630"/>
    <mergeCell ref="B2591:O2591"/>
    <mergeCell ref="R2591:T2591"/>
    <mergeCell ref="U2591:X2591"/>
    <mergeCell ref="B2592:I2593"/>
    <mergeCell ref="J2592:R2593"/>
    <mergeCell ref="T2593:Z2593"/>
    <mergeCell ref="B2596:F2598"/>
    <mergeCell ref="G2596:T2598"/>
    <mergeCell ref="U2596:X2596"/>
    <mergeCell ref="Y2596:AA2596"/>
    <mergeCell ref="U2597:X2597"/>
    <mergeCell ref="Y2597:AA2597"/>
    <mergeCell ref="U2598:X2598"/>
    <mergeCell ref="Y2598:AA2598"/>
    <mergeCell ref="B2599:F2600"/>
    <mergeCell ref="G2599:AA2600"/>
    <mergeCell ref="B2601:G2601"/>
    <mergeCell ref="H2601:I2601"/>
    <mergeCell ref="J2601:O2601"/>
    <mergeCell ref="R2601:AA2601"/>
    <mergeCell ref="B2562:F2563"/>
    <mergeCell ref="G2562:AA2563"/>
    <mergeCell ref="B2564:G2564"/>
    <mergeCell ref="H2564:I2564"/>
    <mergeCell ref="J2564:O2564"/>
    <mergeCell ref="R2564:AA2564"/>
    <mergeCell ref="B2565:G2565"/>
    <mergeCell ref="H2565:I2565"/>
    <mergeCell ref="J2565:O2565"/>
    <mergeCell ref="R2565:AA2565"/>
    <mergeCell ref="B2566:O2567"/>
    <mergeCell ref="R2566:R2567"/>
    <mergeCell ref="S2566:S2567"/>
    <mergeCell ref="T2566:V2566"/>
    <mergeCell ref="W2566:W2567"/>
    <mergeCell ref="X2566:X2567"/>
    <mergeCell ref="Y2566:AA2566"/>
    <mergeCell ref="B2529:O2530"/>
    <mergeCell ref="R2529:R2530"/>
    <mergeCell ref="S2529:S2530"/>
    <mergeCell ref="T2529:V2529"/>
    <mergeCell ref="W2529:W2530"/>
    <mergeCell ref="X2529:X2530"/>
    <mergeCell ref="Y2529:AA2529"/>
    <mergeCell ref="B2554:O2554"/>
    <mergeCell ref="R2554:T2554"/>
    <mergeCell ref="U2554:X2554"/>
    <mergeCell ref="B2555:I2556"/>
    <mergeCell ref="J2555:R2556"/>
    <mergeCell ref="T2556:Z2556"/>
    <mergeCell ref="B2559:F2561"/>
    <mergeCell ref="G2559:T2561"/>
    <mergeCell ref="U2559:X2559"/>
    <mergeCell ref="Y2559:AA2559"/>
    <mergeCell ref="U2560:X2560"/>
    <mergeCell ref="Y2560:AA2560"/>
    <mergeCell ref="U2561:X2561"/>
    <mergeCell ref="Y2561:AA2561"/>
    <mergeCell ref="B2522:F2524"/>
    <mergeCell ref="G2522:T2524"/>
    <mergeCell ref="U2522:X2522"/>
    <mergeCell ref="Y2522:AA2522"/>
    <mergeCell ref="U2523:X2523"/>
    <mergeCell ref="Y2523:AA2523"/>
    <mergeCell ref="U2524:X2524"/>
    <mergeCell ref="Y2524:AA2524"/>
    <mergeCell ref="B2525:F2526"/>
    <mergeCell ref="G2525:AA2526"/>
    <mergeCell ref="B2527:G2527"/>
    <mergeCell ref="H2527:I2527"/>
    <mergeCell ref="J2527:O2527"/>
    <mergeCell ref="R2527:AA2527"/>
    <mergeCell ref="B2528:G2528"/>
    <mergeCell ref="H2528:I2528"/>
    <mergeCell ref="J2528:O2528"/>
    <mergeCell ref="R2528:AA2528"/>
    <mergeCell ref="B2491:G2491"/>
    <mergeCell ref="H2491:I2491"/>
    <mergeCell ref="J2491:O2491"/>
    <mergeCell ref="R2491:AA2491"/>
    <mergeCell ref="B2492:O2493"/>
    <mergeCell ref="R2492:R2493"/>
    <mergeCell ref="S2492:S2493"/>
    <mergeCell ref="T2492:V2492"/>
    <mergeCell ref="W2492:W2493"/>
    <mergeCell ref="X2492:X2493"/>
    <mergeCell ref="Y2492:AA2492"/>
    <mergeCell ref="B2517:O2517"/>
    <mergeCell ref="R2517:T2517"/>
    <mergeCell ref="U2517:X2517"/>
    <mergeCell ref="B2518:I2519"/>
    <mergeCell ref="J2518:R2519"/>
    <mergeCell ref="T2519:Z2519"/>
    <mergeCell ref="B2480:O2480"/>
    <mergeCell ref="R2480:T2480"/>
    <mergeCell ref="U2480:X2480"/>
    <mergeCell ref="B2481:I2482"/>
    <mergeCell ref="J2481:R2482"/>
    <mergeCell ref="T2482:Z2482"/>
    <mergeCell ref="B2485:F2487"/>
    <mergeCell ref="G2485:T2487"/>
    <mergeCell ref="U2485:X2485"/>
    <mergeCell ref="Y2485:AA2485"/>
    <mergeCell ref="U2486:X2486"/>
    <mergeCell ref="Y2486:AA2486"/>
    <mergeCell ref="U2487:X2487"/>
    <mergeCell ref="Y2487:AA2487"/>
    <mergeCell ref="B2488:F2489"/>
    <mergeCell ref="G2488:AA2489"/>
    <mergeCell ref="B2490:G2490"/>
    <mergeCell ref="H2490:I2490"/>
    <mergeCell ref="J2490:O2490"/>
    <mergeCell ref="R2490:AA2490"/>
    <mergeCell ref="B2451:F2452"/>
    <mergeCell ref="G2451:AA2452"/>
    <mergeCell ref="B2453:G2453"/>
    <mergeCell ref="H2453:I2453"/>
    <mergeCell ref="J2453:O2453"/>
    <mergeCell ref="R2453:AA2453"/>
    <mergeCell ref="B2454:G2454"/>
    <mergeCell ref="H2454:I2454"/>
    <mergeCell ref="J2454:O2454"/>
    <mergeCell ref="R2454:AA2454"/>
    <mergeCell ref="B2455:O2456"/>
    <mergeCell ref="R2455:R2456"/>
    <mergeCell ref="S2455:S2456"/>
    <mergeCell ref="T2455:V2455"/>
    <mergeCell ref="W2455:W2456"/>
    <mergeCell ref="X2455:X2456"/>
    <mergeCell ref="Y2455:AA2455"/>
    <mergeCell ref="B2418:O2419"/>
    <mergeCell ref="R2418:R2419"/>
    <mergeCell ref="S2418:S2419"/>
    <mergeCell ref="T2418:V2418"/>
    <mergeCell ref="W2418:W2419"/>
    <mergeCell ref="X2418:X2419"/>
    <mergeCell ref="Y2418:AA2418"/>
    <mergeCell ref="B2443:O2443"/>
    <mergeCell ref="R2443:T2443"/>
    <mergeCell ref="U2443:X2443"/>
    <mergeCell ref="B2444:I2445"/>
    <mergeCell ref="J2444:R2445"/>
    <mergeCell ref="T2445:Z2445"/>
    <mergeCell ref="B2448:F2450"/>
    <mergeCell ref="G2448:T2450"/>
    <mergeCell ref="U2448:X2448"/>
    <mergeCell ref="Y2448:AA2448"/>
    <mergeCell ref="U2449:X2449"/>
    <mergeCell ref="Y2449:AA2449"/>
    <mergeCell ref="U2450:X2450"/>
    <mergeCell ref="Y2450:AA2450"/>
    <mergeCell ref="B2411:F2413"/>
    <mergeCell ref="G2411:T2413"/>
    <mergeCell ref="U2411:X2411"/>
    <mergeCell ref="Y2411:AA2411"/>
    <mergeCell ref="U2412:X2412"/>
    <mergeCell ref="Y2412:AA2412"/>
    <mergeCell ref="U2413:X2413"/>
    <mergeCell ref="Y2413:AA2413"/>
    <mergeCell ref="B2414:F2415"/>
    <mergeCell ref="G2414:AA2415"/>
    <mergeCell ref="B2416:G2416"/>
    <mergeCell ref="H2416:I2416"/>
    <mergeCell ref="J2416:O2416"/>
    <mergeCell ref="R2416:AA2416"/>
    <mergeCell ref="B2417:G2417"/>
    <mergeCell ref="H2417:I2417"/>
    <mergeCell ref="J2417:O2417"/>
    <mergeCell ref="R2417:AA2417"/>
    <mergeCell ref="B2380:G2380"/>
    <mergeCell ref="H2380:I2380"/>
    <mergeCell ref="J2380:O2380"/>
    <mergeCell ref="R2380:AA2380"/>
    <mergeCell ref="B2381:O2382"/>
    <mergeCell ref="R2381:R2382"/>
    <mergeCell ref="S2381:S2382"/>
    <mergeCell ref="T2381:V2381"/>
    <mergeCell ref="W2381:W2382"/>
    <mergeCell ref="X2381:X2382"/>
    <mergeCell ref="Y2381:AA2381"/>
    <mergeCell ref="B2406:O2406"/>
    <mergeCell ref="R2406:T2406"/>
    <mergeCell ref="U2406:X2406"/>
    <mergeCell ref="B2407:I2408"/>
    <mergeCell ref="J2407:R2408"/>
    <mergeCell ref="T2408:Z2408"/>
    <mergeCell ref="B2369:O2369"/>
    <mergeCell ref="R2369:T2369"/>
    <mergeCell ref="U2369:X2369"/>
    <mergeCell ref="B2370:I2371"/>
    <mergeCell ref="J2370:R2371"/>
    <mergeCell ref="T2371:Z2371"/>
    <mergeCell ref="B2374:F2376"/>
    <mergeCell ref="G2374:T2376"/>
    <mergeCell ref="U2374:X2374"/>
    <mergeCell ref="Y2374:AA2374"/>
    <mergeCell ref="U2375:X2375"/>
    <mergeCell ref="Y2375:AA2375"/>
    <mergeCell ref="U2376:X2376"/>
    <mergeCell ref="Y2376:AA2376"/>
    <mergeCell ref="B2377:F2378"/>
    <mergeCell ref="G2377:AA2378"/>
    <mergeCell ref="B2379:G2379"/>
    <mergeCell ref="H2379:I2379"/>
    <mergeCell ref="J2379:O2379"/>
    <mergeCell ref="R2379:AA2379"/>
    <mergeCell ref="B2340:F2341"/>
    <mergeCell ref="G2340:AA2341"/>
    <mergeCell ref="B2342:G2342"/>
    <mergeCell ref="H2342:I2342"/>
    <mergeCell ref="J2342:O2342"/>
    <mergeCell ref="R2342:AA2342"/>
    <mergeCell ref="B2343:G2343"/>
    <mergeCell ref="H2343:I2343"/>
    <mergeCell ref="J2343:O2343"/>
    <mergeCell ref="R2343:AA2343"/>
    <mergeCell ref="B2344:O2345"/>
    <mergeCell ref="R2344:R2345"/>
    <mergeCell ref="S2344:S2345"/>
    <mergeCell ref="T2344:V2344"/>
    <mergeCell ref="W2344:W2345"/>
    <mergeCell ref="X2344:X2345"/>
    <mergeCell ref="Y2344:AA2344"/>
    <mergeCell ref="B2307:O2308"/>
    <mergeCell ref="R2307:R2308"/>
    <mergeCell ref="S2307:S2308"/>
    <mergeCell ref="T2307:V2307"/>
    <mergeCell ref="W2307:W2308"/>
    <mergeCell ref="X2307:X2308"/>
    <mergeCell ref="Y2307:AA2307"/>
    <mergeCell ref="B2332:O2332"/>
    <mergeCell ref="R2332:T2332"/>
    <mergeCell ref="U2332:X2332"/>
    <mergeCell ref="B2333:I2334"/>
    <mergeCell ref="J2333:R2334"/>
    <mergeCell ref="T2334:Z2334"/>
    <mergeCell ref="B2337:F2339"/>
    <mergeCell ref="G2337:T2339"/>
    <mergeCell ref="U2337:X2337"/>
    <mergeCell ref="Y2337:AA2337"/>
    <mergeCell ref="U2338:X2338"/>
    <mergeCell ref="Y2338:AA2338"/>
    <mergeCell ref="U2339:X2339"/>
    <mergeCell ref="Y2339:AA2339"/>
    <mergeCell ref="B2300:F2302"/>
    <mergeCell ref="G2300:T2302"/>
    <mergeCell ref="U2300:X2300"/>
    <mergeCell ref="Y2300:AA2300"/>
    <mergeCell ref="U2301:X2301"/>
    <mergeCell ref="Y2301:AA2301"/>
    <mergeCell ref="U2302:X2302"/>
    <mergeCell ref="Y2302:AA2302"/>
    <mergeCell ref="B2303:F2304"/>
    <mergeCell ref="G2303:AA2304"/>
    <mergeCell ref="B2305:G2305"/>
    <mergeCell ref="H2305:I2305"/>
    <mergeCell ref="J2305:O2305"/>
    <mergeCell ref="R2305:AA2305"/>
    <mergeCell ref="B2306:G2306"/>
    <mergeCell ref="H2306:I2306"/>
    <mergeCell ref="J2306:O2306"/>
    <mergeCell ref="R2306:AA2306"/>
    <mergeCell ref="B2269:G2269"/>
    <mergeCell ref="H2269:I2269"/>
    <mergeCell ref="J2269:O2269"/>
    <mergeCell ref="R2269:AA2269"/>
    <mergeCell ref="B2270:O2271"/>
    <mergeCell ref="R2270:R2271"/>
    <mergeCell ref="S2270:S2271"/>
    <mergeCell ref="T2270:V2270"/>
    <mergeCell ref="W2270:W2271"/>
    <mergeCell ref="X2270:X2271"/>
    <mergeCell ref="Y2270:AA2270"/>
    <mergeCell ref="B2295:O2295"/>
    <mergeCell ref="R2295:T2295"/>
    <mergeCell ref="U2295:X2295"/>
    <mergeCell ref="B2296:I2297"/>
    <mergeCell ref="J2296:R2297"/>
    <mergeCell ref="T2297:Z2297"/>
    <mergeCell ref="B2258:O2258"/>
    <mergeCell ref="R2258:T2258"/>
    <mergeCell ref="U2258:X2258"/>
    <mergeCell ref="B2259:I2260"/>
    <mergeCell ref="J2259:R2260"/>
    <mergeCell ref="T2260:Z2260"/>
    <mergeCell ref="B2263:F2265"/>
    <mergeCell ref="G2263:T2265"/>
    <mergeCell ref="U2263:X2263"/>
    <mergeCell ref="Y2263:AA2263"/>
    <mergeCell ref="U2264:X2264"/>
    <mergeCell ref="Y2264:AA2264"/>
    <mergeCell ref="U2265:X2265"/>
    <mergeCell ref="Y2265:AA2265"/>
    <mergeCell ref="B2266:F2267"/>
    <mergeCell ref="G2266:AA2267"/>
    <mergeCell ref="B2268:G2268"/>
    <mergeCell ref="H2268:I2268"/>
    <mergeCell ref="J2268:O2268"/>
    <mergeCell ref="R2268:AA2268"/>
    <mergeCell ref="B2229:F2230"/>
    <mergeCell ref="G2229:AA2230"/>
    <mergeCell ref="B2231:G2231"/>
    <mergeCell ref="H2231:I2231"/>
    <mergeCell ref="J2231:O2231"/>
    <mergeCell ref="R2231:AA2231"/>
    <mergeCell ref="B2232:G2232"/>
    <mergeCell ref="H2232:I2232"/>
    <mergeCell ref="J2232:O2232"/>
    <mergeCell ref="R2232:AA2232"/>
    <mergeCell ref="B2233:O2234"/>
    <mergeCell ref="R2233:R2234"/>
    <mergeCell ref="S2233:S2234"/>
    <mergeCell ref="T2233:V2233"/>
    <mergeCell ref="W2233:W2234"/>
    <mergeCell ref="X2233:X2234"/>
    <mergeCell ref="Y2233:AA2233"/>
    <mergeCell ref="B2196:O2197"/>
    <mergeCell ref="R2196:R2197"/>
    <mergeCell ref="S2196:S2197"/>
    <mergeCell ref="T2196:V2196"/>
    <mergeCell ref="W2196:W2197"/>
    <mergeCell ref="X2196:X2197"/>
    <mergeCell ref="Y2196:AA2196"/>
    <mergeCell ref="B2221:O2221"/>
    <mergeCell ref="R2221:T2221"/>
    <mergeCell ref="U2221:X2221"/>
    <mergeCell ref="B2222:I2223"/>
    <mergeCell ref="J2222:R2223"/>
    <mergeCell ref="T2223:Z2223"/>
    <mergeCell ref="B2226:F2228"/>
    <mergeCell ref="G2226:T2228"/>
    <mergeCell ref="U2226:X2226"/>
    <mergeCell ref="Y2226:AA2226"/>
    <mergeCell ref="U2227:X2227"/>
    <mergeCell ref="Y2227:AA2227"/>
    <mergeCell ref="U2228:X2228"/>
    <mergeCell ref="Y2228:AA2228"/>
    <mergeCell ref="B2189:F2191"/>
    <mergeCell ref="G2189:T2191"/>
    <mergeCell ref="U2189:X2189"/>
    <mergeCell ref="Y2189:AA2189"/>
    <mergeCell ref="U2190:X2190"/>
    <mergeCell ref="Y2190:AA2190"/>
    <mergeCell ref="U2191:X2191"/>
    <mergeCell ref="Y2191:AA2191"/>
    <mergeCell ref="B2192:F2193"/>
    <mergeCell ref="G2192:AA2193"/>
    <mergeCell ref="B2194:G2194"/>
    <mergeCell ref="H2194:I2194"/>
    <mergeCell ref="J2194:O2194"/>
    <mergeCell ref="R2194:AA2194"/>
    <mergeCell ref="B2195:G2195"/>
    <mergeCell ref="H2195:I2195"/>
    <mergeCell ref="J2195:O2195"/>
    <mergeCell ref="R2195:AA2195"/>
    <mergeCell ref="B2158:G2158"/>
    <mergeCell ref="H2158:I2158"/>
    <mergeCell ref="J2158:O2158"/>
    <mergeCell ref="R2158:AA2158"/>
    <mergeCell ref="B2159:O2160"/>
    <mergeCell ref="R2159:R2160"/>
    <mergeCell ref="S2159:S2160"/>
    <mergeCell ref="T2159:V2159"/>
    <mergeCell ref="W2159:W2160"/>
    <mergeCell ref="X2159:X2160"/>
    <mergeCell ref="Y2159:AA2159"/>
    <mergeCell ref="B2184:O2184"/>
    <mergeCell ref="R2184:T2184"/>
    <mergeCell ref="U2184:X2184"/>
    <mergeCell ref="B2185:I2186"/>
    <mergeCell ref="J2185:R2186"/>
    <mergeCell ref="T2186:Z2186"/>
    <mergeCell ref="B2147:O2147"/>
    <mergeCell ref="R2147:T2147"/>
    <mergeCell ref="U2147:X2147"/>
    <mergeCell ref="B2148:I2149"/>
    <mergeCell ref="J2148:R2149"/>
    <mergeCell ref="T2149:Z2149"/>
    <mergeCell ref="B2152:F2154"/>
    <mergeCell ref="G2152:T2154"/>
    <mergeCell ref="U2152:X2152"/>
    <mergeCell ref="Y2152:AA2152"/>
    <mergeCell ref="U2153:X2153"/>
    <mergeCell ref="Y2153:AA2153"/>
    <mergeCell ref="U2154:X2154"/>
    <mergeCell ref="Y2154:AA2154"/>
    <mergeCell ref="B2155:F2156"/>
    <mergeCell ref="G2155:AA2156"/>
    <mergeCell ref="B2157:G2157"/>
    <mergeCell ref="H2157:I2157"/>
    <mergeCell ref="J2157:O2157"/>
    <mergeCell ref="R2157:AA2157"/>
    <mergeCell ref="B2118:F2119"/>
    <mergeCell ref="G2118:AA2119"/>
    <mergeCell ref="B2120:G2120"/>
    <mergeCell ref="H2120:I2120"/>
    <mergeCell ref="J2120:O2120"/>
    <mergeCell ref="R2120:AA2120"/>
    <mergeCell ref="B2121:G2121"/>
    <mergeCell ref="H2121:I2121"/>
    <mergeCell ref="J2121:O2121"/>
    <mergeCell ref="R2121:AA2121"/>
    <mergeCell ref="B2122:O2123"/>
    <mergeCell ref="R2122:R2123"/>
    <mergeCell ref="S2122:S2123"/>
    <mergeCell ref="T2122:V2122"/>
    <mergeCell ref="W2122:W2123"/>
    <mergeCell ref="X2122:X2123"/>
    <mergeCell ref="Y2122:AA2122"/>
    <mergeCell ref="B2085:O2086"/>
    <mergeCell ref="R2085:R2086"/>
    <mergeCell ref="S2085:S2086"/>
    <mergeCell ref="T2085:V2085"/>
    <mergeCell ref="W2085:W2086"/>
    <mergeCell ref="X2085:X2086"/>
    <mergeCell ref="Y2085:AA2085"/>
    <mergeCell ref="B2110:O2110"/>
    <mergeCell ref="R2110:T2110"/>
    <mergeCell ref="U2110:X2110"/>
    <mergeCell ref="B2111:I2112"/>
    <mergeCell ref="J2111:R2112"/>
    <mergeCell ref="T2112:Z2112"/>
    <mergeCell ref="B2115:F2117"/>
    <mergeCell ref="G2115:T2117"/>
    <mergeCell ref="U2115:X2115"/>
    <mergeCell ref="Y2115:AA2115"/>
    <mergeCell ref="U2116:X2116"/>
    <mergeCell ref="Y2116:AA2116"/>
    <mergeCell ref="U2117:X2117"/>
    <mergeCell ref="Y2117:AA2117"/>
    <mergeCell ref="B2078:F2080"/>
    <mergeCell ref="G2078:T2080"/>
    <mergeCell ref="U2078:X2078"/>
    <mergeCell ref="Y2078:AA2078"/>
    <mergeCell ref="U2079:X2079"/>
    <mergeCell ref="Y2079:AA2079"/>
    <mergeCell ref="U2080:X2080"/>
    <mergeCell ref="Y2080:AA2080"/>
    <mergeCell ref="B2081:F2082"/>
    <mergeCell ref="G2081:AA2082"/>
    <mergeCell ref="B2083:G2083"/>
    <mergeCell ref="H2083:I2083"/>
    <mergeCell ref="J2083:O2083"/>
    <mergeCell ref="R2083:AA2083"/>
    <mergeCell ref="B2084:G2084"/>
    <mergeCell ref="H2084:I2084"/>
    <mergeCell ref="J2084:O2084"/>
    <mergeCell ref="R2084:AA2084"/>
    <mergeCell ref="B2047:G2047"/>
    <mergeCell ref="H2047:I2047"/>
    <mergeCell ref="J2047:O2047"/>
    <mergeCell ref="R2047:AA2047"/>
    <mergeCell ref="B2048:O2049"/>
    <mergeCell ref="R2048:R2049"/>
    <mergeCell ref="S2048:S2049"/>
    <mergeCell ref="T2048:V2048"/>
    <mergeCell ref="W2048:W2049"/>
    <mergeCell ref="X2048:X2049"/>
    <mergeCell ref="Y2048:AA2048"/>
    <mergeCell ref="B2073:O2073"/>
    <mergeCell ref="R2073:T2073"/>
    <mergeCell ref="U2073:X2073"/>
    <mergeCell ref="B2074:I2075"/>
    <mergeCell ref="J2074:R2075"/>
    <mergeCell ref="T2075:Z2075"/>
    <mergeCell ref="B2036:O2036"/>
    <mergeCell ref="R2036:T2036"/>
    <mergeCell ref="U2036:X2036"/>
    <mergeCell ref="B2037:I2038"/>
    <mergeCell ref="J2037:R2038"/>
    <mergeCell ref="T2038:Z2038"/>
    <mergeCell ref="B2041:F2043"/>
    <mergeCell ref="G2041:T2043"/>
    <mergeCell ref="U2041:X2041"/>
    <mergeCell ref="Y2041:AA2041"/>
    <mergeCell ref="U2042:X2042"/>
    <mergeCell ref="Y2042:AA2042"/>
    <mergeCell ref="U2043:X2043"/>
    <mergeCell ref="Y2043:AA2043"/>
    <mergeCell ref="B2044:F2045"/>
    <mergeCell ref="G2044:AA2045"/>
    <mergeCell ref="B2046:G2046"/>
    <mergeCell ref="H2046:I2046"/>
    <mergeCell ref="J2046:O2046"/>
    <mergeCell ref="R2046:AA2046"/>
    <mergeCell ref="B2007:F2008"/>
    <mergeCell ref="G2007:AA2008"/>
    <mergeCell ref="B2009:G2009"/>
    <mergeCell ref="H2009:I2009"/>
    <mergeCell ref="J2009:O2009"/>
    <mergeCell ref="R2009:AA2009"/>
    <mergeCell ref="B2010:G2010"/>
    <mergeCell ref="H2010:I2010"/>
    <mergeCell ref="J2010:O2010"/>
    <mergeCell ref="R2010:AA2010"/>
    <mergeCell ref="B2011:O2012"/>
    <mergeCell ref="R2011:R2012"/>
    <mergeCell ref="S2011:S2012"/>
    <mergeCell ref="T2011:V2011"/>
    <mergeCell ref="W2011:W2012"/>
    <mergeCell ref="X2011:X2012"/>
    <mergeCell ref="Y2011:AA2011"/>
    <mergeCell ref="B1974:O1975"/>
    <mergeCell ref="R1974:R1975"/>
    <mergeCell ref="S1974:S1975"/>
    <mergeCell ref="T1974:V1974"/>
    <mergeCell ref="W1974:W1975"/>
    <mergeCell ref="X1974:X1975"/>
    <mergeCell ref="Y1974:AA1974"/>
    <mergeCell ref="B1999:O1999"/>
    <mergeCell ref="R1999:T1999"/>
    <mergeCell ref="U1999:X1999"/>
    <mergeCell ref="B2000:I2001"/>
    <mergeCell ref="J2000:R2001"/>
    <mergeCell ref="T2001:Z2001"/>
    <mergeCell ref="B2004:F2006"/>
    <mergeCell ref="G2004:T2006"/>
    <mergeCell ref="U2004:X2004"/>
    <mergeCell ref="Y2004:AA2004"/>
    <mergeCell ref="U2005:X2005"/>
    <mergeCell ref="Y2005:AA2005"/>
    <mergeCell ref="U2006:X2006"/>
    <mergeCell ref="Y2006:AA2006"/>
    <mergeCell ref="B1967:F1969"/>
    <mergeCell ref="G1967:T1969"/>
    <mergeCell ref="U1967:X1967"/>
    <mergeCell ref="Y1967:AA1967"/>
    <mergeCell ref="U1968:X1968"/>
    <mergeCell ref="Y1968:AA1968"/>
    <mergeCell ref="U1969:X1969"/>
    <mergeCell ref="Y1969:AA1969"/>
    <mergeCell ref="B1970:F1971"/>
    <mergeCell ref="G1970:AA1971"/>
    <mergeCell ref="B1972:G1972"/>
    <mergeCell ref="H1972:I1972"/>
    <mergeCell ref="J1972:O1972"/>
    <mergeCell ref="R1972:AA1972"/>
    <mergeCell ref="B1973:G1973"/>
    <mergeCell ref="H1973:I1973"/>
    <mergeCell ref="J1973:O1973"/>
    <mergeCell ref="R1973:AA1973"/>
    <mergeCell ref="B1962:O1962"/>
    <mergeCell ref="R1962:T1962"/>
    <mergeCell ref="U1962:X1962"/>
    <mergeCell ref="B1963:I1964"/>
    <mergeCell ref="J1963:R1964"/>
    <mergeCell ref="T1964:Z1964"/>
    <mergeCell ref="B1936:G1936"/>
    <mergeCell ref="H1936:I1936"/>
    <mergeCell ref="J1936:O1936"/>
    <mergeCell ref="R1936:AA1936"/>
    <mergeCell ref="B1937:O1938"/>
    <mergeCell ref="R1937:R1938"/>
    <mergeCell ref="T1937:V1937"/>
    <mergeCell ref="W1937:W1938"/>
    <mergeCell ref="X1937:X1938"/>
    <mergeCell ref="Y1937:AA1937"/>
    <mergeCell ref="B1933:F1934"/>
    <mergeCell ref="G1933:AA1934"/>
    <mergeCell ref="B1935:G1935"/>
    <mergeCell ref="S1937:S1938"/>
    <mergeCell ref="H1935:I1935"/>
    <mergeCell ref="J1935:O1935"/>
    <mergeCell ref="R1935:AA1935"/>
    <mergeCell ref="B1930:F1932"/>
    <mergeCell ref="G1930:T1932"/>
    <mergeCell ref="U1930:X1930"/>
    <mergeCell ref="Y1930:AA1930"/>
    <mergeCell ref="U1931:X1931"/>
    <mergeCell ref="Y1931:AA1931"/>
    <mergeCell ref="U1932:X1932"/>
    <mergeCell ref="Y1932:AA1932"/>
    <mergeCell ref="B1925:O1925"/>
    <mergeCell ref="R1925:T1925"/>
    <mergeCell ref="U1925:X1925"/>
    <mergeCell ref="B1926:I1927"/>
    <mergeCell ref="J1926:R1927"/>
    <mergeCell ref="T1927:Z1927"/>
    <mergeCell ref="B1899:G1899"/>
    <mergeCell ref="H1899:I1899"/>
    <mergeCell ref="J1899:O1899"/>
    <mergeCell ref="R1899:AA1899"/>
    <mergeCell ref="B1900:O1901"/>
    <mergeCell ref="R1900:R1901"/>
    <mergeCell ref="T1900:V1900"/>
    <mergeCell ref="W1900:W1901"/>
    <mergeCell ref="X1900:X1901"/>
    <mergeCell ref="Y1900:AA1900"/>
    <mergeCell ref="B1896:F1897"/>
    <mergeCell ref="G1896:AA1897"/>
    <mergeCell ref="B1898:G1898"/>
    <mergeCell ref="H1898:I1898"/>
    <mergeCell ref="J1898:O1898"/>
    <mergeCell ref="R1898:AA1898"/>
    <mergeCell ref="B1893:F1895"/>
    <mergeCell ref="G1893:T1895"/>
    <mergeCell ref="U1893:X1893"/>
    <mergeCell ref="Y1893:AA1893"/>
    <mergeCell ref="U1894:X1894"/>
    <mergeCell ref="Y1894:AA1894"/>
    <mergeCell ref="U1895:X1895"/>
    <mergeCell ref="Y1895:AA1895"/>
    <mergeCell ref="S1900:S1901"/>
    <mergeCell ref="B1888:O1888"/>
    <mergeCell ref="R1888:T1888"/>
    <mergeCell ref="U1888:X1888"/>
    <mergeCell ref="B1889:I1890"/>
    <mergeCell ref="J1889:R1890"/>
    <mergeCell ref="T1890:Z1890"/>
    <mergeCell ref="B1862:G1862"/>
    <mergeCell ref="H1862:I1862"/>
    <mergeCell ref="J1862:O1862"/>
    <mergeCell ref="R1862:AA1862"/>
    <mergeCell ref="B1863:O1864"/>
    <mergeCell ref="R1863:R1864"/>
    <mergeCell ref="T1863:V1863"/>
    <mergeCell ref="W1863:W1864"/>
    <mergeCell ref="X1863:X1864"/>
    <mergeCell ref="Y1863:AA1863"/>
    <mergeCell ref="B1859:F1860"/>
    <mergeCell ref="G1859:AA1860"/>
    <mergeCell ref="B1861:G1861"/>
    <mergeCell ref="H1861:I1861"/>
    <mergeCell ref="J1861:O1861"/>
    <mergeCell ref="R1861:AA1861"/>
    <mergeCell ref="S1863:S1864"/>
    <mergeCell ref="B1856:F1858"/>
    <mergeCell ref="G1856:T1858"/>
    <mergeCell ref="U1856:X1856"/>
    <mergeCell ref="Y1856:AA1856"/>
    <mergeCell ref="U1857:X1857"/>
    <mergeCell ref="Y1857:AA1857"/>
    <mergeCell ref="U1858:X1858"/>
    <mergeCell ref="Y1858:AA1858"/>
    <mergeCell ref="B1851:O1851"/>
    <mergeCell ref="R1851:T1851"/>
    <mergeCell ref="U1851:X1851"/>
    <mergeCell ref="B1852:I1853"/>
    <mergeCell ref="J1852:R1853"/>
    <mergeCell ref="T1853:Z1853"/>
    <mergeCell ref="B1825:G1825"/>
    <mergeCell ref="H1825:I1825"/>
    <mergeCell ref="J1825:O1825"/>
    <mergeCell ref="R1825:AA1825"/>
    <mergeCell ref="B1826:O1827"/>
    <mergeCell ref="R1826:R1827"/>
    <mergeCell ref="T1826:V1826"/>
    <mergeCell ref="W1826:W1827"/>
    <mergeCell ref="X1826:X1827"/>
    <mergeCell ref="Y1826:AA1826"/>
    <mergeCell ref="S1826:S1827"/>
    <mergeCell ref="B1822:F1823"/>
    <mergeCell ref="G1822:AA1823"/>
    <mergeCell ref="B1824:G1824"/>
    <mergeCell ref="H1824:I1824"/>
    <mergeCell ref="J1824:O1824"/>
    <mergeCell ref="R1824:AA1824"/>
    <mergeCell ref="B1819:F1821"/>
    <mergeCell ref="G1819:T1821"/>
    <mergeCell ref="U1819:X1819"/>
    <mergeCell ref="Y1819:AA1819"/>
    <mergeCell ref="U1820:X1820"/>
    <mergeCell ref="Y1820:AA1820"/>
    <mergeCell ref="U1821:X1821"/>
    <mergeCell ref="Y1821:AA1821"/>
    <mergeCell ref="B1814:O1814"/>
    <mergeCell ref="R1814:T1814"/>
    <mergeCell ref="U1814:X1814"/>
    <mergeCell ref="B1815:I1816"/>
    <mergeCell ref="J1815:R1816"/>
    <mergeCell ref="T1816:Z1816"/>
    <mergeCell ref="B1787:G1787"/>
    <mergeCell ref="H1787:I1787"/>
    <mergeCell ref="J1787:O1787"/>
    <mergeCell ref="R1787:AA1787"/>
    <mergeCell ref="B1788:O1789"/>
    <mergeCell ref="R1788:R1789"/>
    <mergeCell ref="T1788:V1788"/>
    <mergeCell ref="W1788:W1789"/>
    <mergeCell ref="X1788:X1789"/>
    <mergeCell ref="Y1788:AA1788"/>
    <mergeCell ref="B1784:F1785"/>
    <mergeCell ref="G1784:AA1785"/>
    <mergeCell ref="B1786:G1786"/>
    <mergeCell ref="H1786:I1786"/>
    <mergeCell ref="J1786:O1786"/>
    <mergeCell ref="R1786:AA1786"/>
    <mergeCell ref="B1781:F1783"/>
    <mergeCell ref="G1781:T1783"/>
    <mergeCell ref="U1781:X1781"/>
    <mergeCell ref="Y1781:AA1781"/>
    <mergeCell ref="U1782:X1782"/>
    <mergeCell ref="Y1782:AA1782"/>
    <mergeCell ref="U1783:X1783"/>
    <mergeCell ref="Y1783:AA1783"/>
    <mergeCell ref="S1788:S1789"/>
    <mergeCell ref="B1776:O1776"/>
    <mergeCell ref="R1776:T1776"/>
    <mergeCell ref="U1776:X1776"/>
    <mergeCell ref="B1777:I1778"/>
    <mergeCell ref="J1777:R1778"/>
    <mergeCell ref="T1778:Z1778"/>
    <mergeCell ref="B1750:G1750"/>
    <mergeCell ref="H1750:I1750"/>
    <mergeCell ref="J1750:O1750"/>
    <mergeCell ref="R1750:AA1750"/>
    <mergeCell ref="B1751:O1752"/>
    <mergeCell ref="R1751:R1752"/>
    <mergeCell ref="T1751:V1751"/>
    <mergeCell ref="W1751:W1752"/>
    <mergeCell ref="X1751:X1752"/>
    <mergeCell ref="Y1751:AA1751"/>
    <mergeCell ref="B1747:F1748"/>
    <mergeCell ref="G1747:AA1748"/>
    <mergeCell ref="B1749:G1749"/>
    <mergeCell ref="H1749:I1749"/>
    <mergeCell ref="J1749:O1749"/>
    <mergeCell ref="R1749:AA1749"/>
    <mergeCell ref="S1751:S1752"/>
    <mergeCell ref="B1744:F1746"/>
    <mergeCell ref="G1744:T1746"/>
    <mergeCell ref="U1744:X1744"/>
    <mergeCell ref="Y1744:AA1744"/>
    <mergeCell ref="U1745:X1745"/>
    <mergeCell ref="Y1745:AA1745"/>
    <mergeCell ref="U1746:X1746"/>
    <mergeCell ref="Y1746:AA1746"/>
    <mergeCell ref="B1739:O1739"/>
    <mergeCell ref="R1739:T1739"/>
    <mergeCell ref="U1739:X1739"/>
    <mergeCell ref="B1740:I1741"/>
    <mergeCell ref="J1740:R1741"/>
    <mergeCell ref="T1741:Z1741"/>
    <mergeCell ref="B1713:G1713"/>
    <mergeCell ref="H1713:I1713"/>
    <mergeCell ref="J1713:O1713"/>
    <mergeCell ref="R1713:AA1713"/>
    <mergeCell ref="B1714:O1715"/>
    <mergeCell ref="R1714:R1715"/>
    <mergeCell ref="T1714:V1714"/>
    <mergeCell ref="W1714:W1715"/>
    <mergeCell ref="X1714:X1715"/>
    <mergeCell ref="Y1714:AA1714"/>
    <mergeCell ref="S1714:S1715"/>
    <mergeCell ref="B1710:F1711"/>
    <mergeCell ref="G1710:AA1711"/>
    <mergeCell ref="B1712:G1712"/>
    <mergeCell ref="H1712:I1712"/>
    <mergeCell ref="J1712:O1712"/>
    <mergeCell ref="R1712:AA1712"/>
    <mergeCell ref="B1707:F1709"/>
    <mergeCell ref="G1707:T1709"/>
    <mergeCell ref="U1707:X1707"/>
    <mergeCell ref="Y1707:AA1707"/>
    <mergeCell ref="U1708:X1708"/>
    <mergeCell ref="Y1708:AA1708"/>
    <mergeCell ref="U1709:X1709"/>
    <mergeCell ref="Y1709:AA1709"/>
    <mergeCell ref="B1702:O1702"/>
    <mergeCell ref="R1702:T1702"/>
    <mergeCell ref="U1702:X1702"/>
    <mergeCell ref="B1703:I1704"/>
    <mergeCell ref="J1703:R1704"/>
    <mergeCell ref="T1704:Z1704"/>
    <mergeCell ref="B1676:G1676"/>
    <mergeCell ref="H1676:I1676"/>
    <mergeCell ref="J1676:O1676"/>
    <mergeCell ref="R1676:AA1676"/>
    <mergeCell ref="B1677:O1678"/>
    <mergeCell ref="R1677:R1678"/>
    <mergeCell ref="T1677:V1677"/>
    <mergeCell ref="W1677:W1678"/>
    <mergeCell ref="X1677:X1678"/>
    <mergeCell ref="Y1677:AA1677"/>
    <mergeCell ref="B1673:F1674"/>
    <mergeCell ref="G1673:AA1674"/>
    <mergeCell ref="B1675:G1675"/>
    <mergeCell ref="H1675:I1675"/>
    <mergeCell ref="J1675:O1675"/>
    <mergeCell ref="R1675:AA1675"/>
    <mergeCell ref="B1670:F1672"/>
    <mergeCell ref="G1670:T1672"/>
    <mergeCell ref="U1670:X1670"/>
    <mergeCell ref="Y1670:AA1670"/>
    <mergeCell ref="U1671:X1671"/>
    <mergeCell ref="Y1671:AA1671"/>
    <mergeCell ref="U1672:X1672"/>
    <mergeCell ref="Y1672:AA1672"/>
    <mergeCell ref="S1677:S1678"/>
    <mergeCell ref="B1665:O1665"/>
    <mergeCell ref="R1665:T1665"/>
    <mergeCell ref="U1665:X1665"/>
    <mergeCell ref="B1666:I1667"/>
    <mergeCell ref="J1666:R1667"/>
    <mergeCell ref="T1667:Z1667"/>
    <mergeCell ref="B1639:G1639"/>
    <mergeCell ref="H1639:I1639"/>
    <mergeCell ref="J1639:O1639"/>
    <mergeCell ref="R1639:AA1639"/>
    <mergeCell ref="B1640:O1641"/>
    <mergeCell ref="R1640:R1641"/>
    <mergeCell ref="T1640:V1640"/>
    <mergeCell ref="W1640:W1641"/>
    <mergeCell ref="X1640:X1641"/>
    <mergeCell ref="Y1640:AA1640"/>
    <mergeCell ref="B1636:F1637"/>
    <mergeCell ref="G1636:AA1637"/>
    <mergeCell ref="B1638:G1638"/>
    <mergeCell ref="H1638:I1638"/>
    <mergeCell ref="J1638:O1638"/>
    <mergeCell ref="R1638:AA1638"/>
    <mergeCell ref="S1640:S1641"/>
    <mergeCell ref="B1633:F1635"/>
    <mergeCell ref="G1633:T1635"/>
    <mergeCell ref="U1633:X1633"/>
    <mergeCell ref="Y1633:AA1633"/>
    <mergeCell ref="U1634:X1634"/>
    <mergeCell ref="Y1634:AA1634"/>
    <mergeCell ref="U1635:X1635"/>
    <mergeCell ref="Y1635:AA1635"/>
    <mergeCell ref="B1628:O1628"/>
    <mergeCell ref="R1628:T1628"/>
    <mergeCell ref="U1628:X1628"/>
    <mergeCell ref="B1629:I1630"/>
    <mergeCell ref="J1629:R1630"/>
    <mergeCell ref="T1630:Z1630"/>
    <mergeCell ref="B1602:G1602"/>
    <mergeCell ref="H1602:I1602"/>
    <mergeCell ref="J1602:O1602"/>
    <mergeCell ref="R1602:AA1602"/>
    <mergeCell ref="B1603:O1604"/>
    <mergeCell ref="R1603:R1604"/>
    <mergeCell ref="T1603:V1603"/>
    <mergeCell ref="W1603:W1604"/>
    <mergeCell ref="X1603:X1604"/>
    <mergeCell ref="Y1603:AA1603"/>
    <mergeCell ref="S1603:S1604"/>
    <mergeCell ref="B1599:F1600"/>
    <mergeCell ref="G1599:AA1600"/>
    <mergeCell ref="B1601:G1601"/>
    <mergeCell ref="H1601:I1601"/>
    <mergeCell ref="J1601:O1601"/>
    <mergeCell ref="R1601:AA1601"/>
    <mergeCell ref="B1596:F1598"/>
    <mergeCell ref="G1596:T1598"/>
    <mergeCell ref="U1596:X1596"/>
    <mergeCell ref="Y1596:AA1596"/>
    <mergeCell ref="U1597:X1597"/>
    <mergeCell ref="Y1597:AA1597"/>
    <mergeCell ref="U1598:X1598"/>
    <mergeCell ref="Y1598:AA1598"/>
    <mergeCell ref="B1591:O1591"/>
    <mergeCell ref="R1591:T1591"/>
    <mergeCell ref="U1591:X1591"/>
    <mergeCell ref="B1592:I1593"/>
    <mergeCell ref="J1592:R1593"/>
    <mergeCell ref="T1593:Z1593"/>
    <mergeCell ref="B1565:G1565"/>
    <mergeCell ref="H1565:I1565"/>
    <mergeCell ref="J1565:O1565"/>
    <mergeCell ref="R1565:AA1565"/>
    <mergeCell ref="B1566:O1567"/>
    <mergeCell ref="R1566:R1567"/>
    <mergeCell ref="T1566:V1566"/>
    <mergeCell ref="W1566:W1567"/>
    <mergeCell ref="X1566:X1567"/>
    <mergeCell ref="Y1566:AA1566"/>
    <mergeCell ref="B1562:F1563"/>
    <mergeCell ref="G1562:AA1563"/>
    <mergeCell ref="B1564:G1564"/>
    <mergeCell ref="H1564:I1564"/>
    <mergeCell ref="J1564:O1564"/>
    <mergeCell ref="R1564:AA1564"/>
    <mergeCell ref="B1559:F1561"/>
    <mergeCell ref="G1559:T1561"/>
    <mergeCell ref="U1559:X1559"/>
    <mergeCell ref="Y1559:AA1559"/>
    <mergeCell ref="U1560:X1560"/>
    <mergeCell ref="Y1560:AA1560"/>
    <mergeCell ref="U1561:X1561"/>
    <mergeCell ref="Y1561:AA1561"/>
    <mergeCell ref="S1566:S1567"/>
    <mergeCell ref="B1554:O1554"/>
    <mergeCell ref="R1554:T1554"/>
    <mergeCell ref="U1554:X1554"/>
    <mergeCell ref="B1555:I1556"/>
    <mergeCell ref="J1555:R1556"/>
    <mergeCell ref="T1556:Z1556"/>
    <mergeCell ref="B1528:G1528"/>
    <mergeCell ref="H1528:I1528"/>
    <mergeCell ref="J1528:O1528"/>
    <mergeCell ref="R1528:AA1528"/>
    <mergeCell ref="B1529:O1530"/>
    <mergeCell ref="R1529:R1530"/>
    <mergeCell ref="T1529:V1529"/>
    <mergeCell ref="W1529:W1530"/>
    <mergeCell ref="X1529:X1530"/>
    <mergeCell ref="Y1529:AA1529"/>
    <mergeCell ref="B1525:F1526"/>
    <mergeCell ref="G1525:AA1526"/>
    <mergeCell ref="B1527:G1527"/>
    <mergeCell ref="H1527:I1527"/>
    <mergeCell ref="J1527:O1527"/>
    <mergeCell ref="R1527:AA1527"/>
    <mergeCell ref="S1529:S1530"/>
    <mergeCell ref="B1522:F1524"/>
    <mergeCell ref="G1522:T1524"/>
    <mergeCell ref="U1522:X1522"/>
    <mergeCell ref="Y1522:AA1522"/>
    <mergeCell ref="U1523:X1523"/>
    <mergeCell ref="Y1523:AA1523"/>
    <mergeCell ref="U1524:X1524"/>
    <mergeCell ref="Y1524:AA1524"/>
    <mergeCell ref="B1517:O1517"/>
    <mergeCell ref="R1517:T1517"/>
    <mergeCell ref="U1517:X1517"/>
    <mergeCell ref="B1518:I1519"/>
    <mergeCell ref="J1518:R1519"/>
    <mergeCell ref="T1519:Z1519"/>
    <mergeCell ref="B1491:G1491"/>
    <mergeCell ref="H1491:I1491"/>
    <mergeCell ref="J1491:O1491"/>
    <mergeCell ref="R1491:AA1491"/>
    <mergeCell ref="B1492:O1493"/>
    <mergeCell ref="R1492:R1493"/>
    <mergeCell ref="T1492:V1492"/>
    <mergeCell ref="W1492:W1493"/>
    <mergeCell ref="X1492:X1493"/>
    <mergeCell ref="Y1492:AA1492"/>
    <mergeCell ref="S1492:S1493"/>
    <mergeCell ref="B1488:F1489"/>
    <mergeCell ref="G1488:AA1489"/>
    <mergeCell ref="B1490:G1490"/>
    <mergeCell ref="H1490:I1490"/>
    <mergeCell ref="J1490:O1490"/>
    <mergeCell ref="R1490:AA1490"/>
    <mergeCell ref="B1485:F1487"/>
    <mergeCell ref="G1485:T1487"/>
    <mergeCell ref="U1485:X1485"/>
    <mergeCell ref="Y1485:AA1485"/>
    <mergeCell ref="U1486:X1486"/>
    <mergeCell ref="Y1486:AA1486"/>
    <mergeCell ref="U1487:X1487"/>
    <mergeCell ref="Y1487:AA1487"/>
    <mergeCell ref="B1480:O1480"/>
    <mergeCell ref="R1480:T1480"/>
    <mergeCell ref="U1480:X1480"/>
    <mergeCell ref="B1481:I1482"/>
    <mergeCell ref="J1481:R1482"/>
    <mergeCell ref="T1482:Z1482"/>
    <mergeCell ref="B1454:G1454"/>
    <mergeCell ref="H1454:I1454"/>
    <mergeCell ref="J1454:O1454"/>
    <mergeCell ref="R1454:AA1454"/>
    <mergeCell ref="B1455:O1456"/>
    <mergeCell ref="R1455:R1456"/>
    <mergeCell ref="T1455:V1455"/>
    <mergeCell ref="W1455:W1456"/>
    <mergeCell ref="X1455:X1456"/>
    <mergeCell ref="Y1455:AA1455"/>
    <mergeCell ref="B1451:F1452"/>
    <mergeCell ref="G1451:AA1452"/>
    <mergeCell ref="B1453:G1453"/>
    <mergeCell ref="H1453:I1453"/>
    <mergeCell ref="J1453:O1453"/>
    <mergeCell ref="R1453:AA1453"/>
    <mergeCell ref="B1448:F1450"/>
    <mergeCell ref="G1448:T1450"/>
    <mergeCell ref="U1448:X1448"/>
    <mergeCell ref="Y1448:AA1448"/>
    <mergeCell ref="U1449:X1449"/>
    <mergeCell ref="Y1449:AA1449"/>
    <mergeCell ref="U1450:X1450"/>
    <mergeCell ref="Y1450:AA1450"/>
    <mergeCell ref="S1455:S1456"/>
    <mergeCell ref="B1443:O1443"/>
    <mergeCell ref="R1443:T1443"/>
    <mergeCell ref="U1443:X1443"/>
    <mergeCell ref="B1444:I1445"/>
    <mergeCell ref="J1444:R1445"/>
    <mergeCell ref="T1445:Z1445"/>
    <mergeCell ref="B1417:G1417"/>
    <mergeCell ref="H1417:I1417"/>
    <mergeCell ref="J1417:O1417"/>
    <mergeCell ref="R1417:AA1417"/>
    <mergeCell ref="B1418:O1419"/>
    <mergeCell ref="R1418:R1419"/>
    <mergeCell ref="T1418:V1418"/>
    <mergeCell ref="W1418:W1419"/>
    <mergeCell ref="X1418:X1419"/>
    <mergeCell ref="Y1418:AA1418"/>
    <mergeCell ref="B1414:F1415"/>
    <mergeCell ref="G1414:AA1415"/>
    <mergeCell ref="B1416:G1416"/>
    <mergeCell ref="H1416:I1416"/>
    <mergeCell ref="J1416:O1416"/>
    <mergeCell ref="R1416:AA1416"/>
    <mergeCell ref="S1418:S1419"/>
    <mergeCell ref="C1420:H1442"/>
    <mergeCell ref="I1420:N1442"/>
    <mergeCell ref="B1411:F1413"/>
    <mergeCell ref="G1411:T1413"/>
    <mergeCell ref="U1411:X1411"/>
    <mergeCell ref="Y1411:AA1411"/>
    <mergeCell ref="U1412:X1412"/>
    <mergeCell ref="Y1412:AA1412"/>
    <mergeCell ref="U1413:X1413"/>
    <mergeCell ref="Y1413:AA1413"/>
    <mergeCell ref="B1406:O1406"/>
    <mergeCell ref="R1406:T1406"/>
    <mergeCell ref="U1406:X1406"/>
    <mergeCell ref="B1407:I1408"/>
    <mergeCell ref="J1407:R1408"/>
    <mergeCell ref="T1408:Z1408"/>
    <mergeCell ref="B1380:G1380"/>
    <mergeCell ref="H1380:I1380"/>
    <mergeCell ref="J1380:O1380"/>
    <mergeCell ref="R1380:AA1380"/>
    <mergeCell ref="B1381:O1382"/>
    <mergeCell ref="R1381:R1382"/>
    <mergeCell ref="T1381:V1381"/>
    <mergeCell ref="W1381:W1382"/>
    <mergeCell ref="X1381:X1382"/>
    <mergeCell ref="Y1381:AA1381"/>
    <mergeCell ref="S1381:S1382"/>
    <mergeCell ref="C1383:H1405"/>
    <mergeCell ref="I1383:N1405"/>
    <mergeCell ref="B1377:F1378"/>
    <mergeCell ref="G1377:AA1378"/>
    <mergeCell ref="B1379:G1379"/>
    <mergeCell ref="H1379:I1379"/>
    <mergeCell ref="J1379:O1379"/>
    <mergeCell ref="R1379:AA1379"/>
    <mergeCell ref="B1374:F1376"/>
    <mergeCell ref="G1374:T1376"/>
    <mergeCell ref="U1374:X1374"/>
    <mergeCell ref="Y1374:AA1374"/>
    <mergeCell ref="U1375:X1375"/>
    <mergeCell ref="Y1375:AA1375"/>
    <mergeCell ref="U1376:X1376"/>
    <mergeCell ref="Y1376:AA1376"/>
    <mergeCell ref="B1369:O1369"/>
    <mergeCell ref="R1369:T1369"/>
    <mergeCell ref="U1369:X1369"/>
    <mergeCell ref="B1370:I1371"/>
    <mergeCell ref="J1370:R1371"/>
    <mergeCell ref="T1371:Z1371"/>
    <mergeCell ref="B1343:G1343"/>
    <mergeCell ref="H1343:I1343"/>
    <mergeCell ref="J1343:O1343"/>
    <mergeCell ref="R1343:AA1343"/>
    <mergeCell ref="B1344:O1345"/>
    <mergeCell ref="R1344:R1345"/>
    <mergeCell ref="T1344:V1344"/>
    <mergeCell ref="W1344:W1345"/>
    <mergeCell ref="X1344:X1345"/>
    <mergeCell ref="Y1344:AA1344"/>
    <mergeCell ref="B1340:F1341"/>
    <mergeCell ref="G1340:AA1341"/>
    <mergeCell ref="B1342:G1342"/>
    <mergeCell ref="H1342:I1342"/>
    <mergeCell ref="J1342:O1342"/>
    <mergeCell ref="R1342:AA1342"/>
    <mergeCell ref="B1337:F1339"/>
    <mergeCell ref="G1337:T1339"/>
    <mergeCell ref="U1337:X1337"/>
    <mergeCell ref="Y1337:AA1337"/>
    <mergeCell ref="U1338:X1338"/>
    <mergeCell ref="Y1338:AA1338"/>
    <mergeCell ref="U1339:X1339"/>
    <mergeCell ref="Y1339:AA1339"/>
    <mergeCell ref="S1344:S1345"/>
    <mergeCell ref="B1332:O1332"/>
    <mergeCell ref="R1332:T1332"/>
    <mergeCell ref="U1332:X1332"/>
    <mergeCell ref="B1333:I1334"/>
    <mergeCell ref="J1333:R1334"/>
    <mergeCell ref="T1334:Z1334"/>
    <mergeCell ref="B1306:G1306"/>
    <mergeCell ref="H1306:I1306"/>
    <mergeCell ref="J1306:O1306"/>
    <mergeCell ref="R1306:AA1306"/>
    <mergeCell ref="B1307:O1308"/>
    <mergeCell ref="R1307:R1308"/>
    <mergeCell ref="T1307:V1307"/>
    <mergeCell ref="W1307:W1308"/>
    <mergeCell ref="X1307:X1308"/>
    <mergeCell ref="Y1307:AA1307"/>
    <mergeCell ref="B1303:F1304"/>
    <mergeCell ref="G1303:AA1304"/>
    <mergeCell ref="B1305:G1305"/>
    <mergeCell ref="H1305:I1305"/>
    <mergeCell ref="J1305:O1305"/>
    <mergeCell ref="R1305:AA1305"/>
    <mergeCell ref="S1307:S1308"/>
    <mergeCell ref="B1300:F1302"/>
    <mergeCell ref="G1300:T1302"/>
    <mergeCell ref="U1300:X1300"/>
    <mergeCell ref="Y1300:AA1300"/>
    <mergeCell ref="U1301:X1301"/>
    <mergeCell ref="Y1301:AA1301"/>
    <mergeCell ref="U1302:X1302"/>
    <mergeCell ref="Y1302:AA1302"/>
    <mergeCell ref="B1295:O1295"/>
    <mergeCell ref="R1295:T1295"/>
    <mergeCell ref="U1295:X1295"/>
    <mergeCell ref="B1296:I1297"/>
    <mergeCell ref="J1296:R1297"/>
    <mergeCell ref="T1297:Z1297"/>
    <mergeCell ref="B1269:G1269"/>
    <mergeCell ref="H1269:I1269"/>
    <mergeCell ref="J1269:O1269"/>
    <mergeCell ref="R1269:AA1269"/>
    <mergeCell ref="B1270:O1271"/>
    <mergeCell ref="R1270:R1271"/>
    <mergeCell ref="T1270:V1270"/>
    <mergeCell ref="W1270:W1271"/>
    <mergeCell ref="X1270:X1271"/>
    <mergeCell ref="Y1270:AA1270"/>
    <mergeCell ref="S1270:S1271"/>
    <mergeCell ref="C1272:H1294"/>
    <mergeCell ref="I1272:N1294"/>
    <mergeCell ref="B1266:F1267"/>
    <mergeCell ref="G1266:AA1267"/>
    <mergeCell ref="B1268:G1268"/>
    <mergeCell ref="H1268:I1268"/>
    <mergeCell ref="J1268:O1268"/>
    <mergeCell ref="R1268:AA1268"/>
    <mergeCell ref="B1263:F1265"/>
    <mergeCell ref="G1263:T1265"/>
    <mergeCell ref="U1263:X1263"/>
    <mergeCell ref="Y1263:AA1263"/>
    <mergeCell ref="U1264:X1264"/>
    <mergeCell ref="Y1264:AA1264"/>
    <mergeCell ref="U1265:X1265"/>
    <mergeCell ref="Y1265:AA1265"/>
    <mergeCell ref="B1258:O1258"/>
    <mergeCell ref="R1258:T1258"/>
    <mergeCell ref="U1258:X1258"/>
    <mergeCell ref="B1259:I1260"/>
    <mergeCell ref="J1259:R1260"/>
    <mergeCell ref="T1260:Z1260"/>
    <mergeCell ref="B1232:G1232"/>
    <mergeCell ref="H1232:I1232"/>
    <mergeCell ref="J1232:O1232"/>
    <mergeCell ref="R1232:AA1232"/>
    <mergeCell ref="B1233:O1234"/>
    <mergeCell ref="R1233:R1234"/>
    <mergeCell ref="T1233:V1233"/>
    <mergeCell ref="W1233:W1234"/>
    <mergeCell ref="X1233:X1234"/>
    <mergeCell ref="Y1233:AA1233"/>
    <mergeCell ref="B1229:F1230"/>
    <mergeCell ref="G1229:AA1230"/>
    <mergeCell ref="B1231:G1231"/>
    <mergeCell ref="H1231:I1231"/>
    <mergeCell ref="J1231:O1231"/>
    <mergeCell ref="R1231:AA1231"/>
    <mergeCell ref="B1226:F1228"/>
    <mergeCell ref="G1226:T1228"/>
    <mergeCell ref="U1226:X1226"/>
    <mergeCell ref="Y1226:AA1226"/>
    <mergeCell ref="U1227:X1227"/>
    <mergeCell ref="Y1227:AA1227"/>
    <mergeCell ref="U1228:X1228"/>
    <mergeCell ref="Y1228:AA1228"/>
    <mergeCell ref="S1233:S1234"/>
    <mergeCell ref="B1221:O1221"/>
    <mergeCell ref="R1221:T1221"/>
    <mergeCell ref="U1221:X1221"/>
    <mergeCell ref="B1222:I1223"/>
    <mergeCell ref="J1222:R1223"/>
    <mergeCell ref="T1223:Z1223"/>
    <mergeCell ref="B1195:G1195"/>
    <mergeCell ref="H1195:I1195"/>
    <mergeCell ref="J1195:O1195"/>
    <mergeCell ref="R1195:AA1195"/>
    <mergeCell ref="B1196:O1197"/>
    <mergeCell ref="R1196:R1197"/>
    <mergeCell ref="T1196:V1196"/>
    <mergeCell ref="W1196:W1197"/>
    <mergeCell ref="X1196:X1197"/>
    <mergeCell ref="Y1196:AA1196"/>
    <mergeCell ref="B1192:F1193"/>
    <mergeCell ref="G1192:AA1193"/>
    <mergeCell ref="B1194:G1194"/>
    <mergeCell ref="H1194:I1194"/>
    <mergeCell ref="J1194:O1194"/>
    <mergeCell ref="R1194:AA1194"/>
    <mergeCell ref="S1196:S1197"/>
    <mergeCell ref="B1189:F1191"/>
    <mergeCell ref="G1189:T1191"/>
    <mergeCell ref="U1189:X1189"/>
    <mergeCell ref="Y1189:AA1189"/>
    <mergeCell ref="U1190:X1190"/>
    <mergeCell ref="Y1190:AA1190"/>
    <mergeCell ref="U1191:X1191"/>
    <mergeCell ref="Y1191:AA1191"/>
    <mergeCell ref="B1184:O1184"/>
    <mergeCell ref="R1184:T1184"/>
    <mergeCell ref="U1184:X1184"/>
    <mergeCell ref="B1185:I1186"/>
    <mergeCell ref="J1185:R1186"/>
    <mergeCell ref="T1186:Z1186"/>
    <mergeCell ref="B1158:G1158"/>
    <mergeCell ref="H1158:I1158"/>
    <mergeCell ref="J1158:O1158"/>
    <mergeCell ref="R1158:AA1158"/>
    <mergeCell ref="B1159:O1160"/>
    <mergeCell ref="R1159:R1160"/>
    <mergeCell ref="T1159:V1159"/>
    <mergeCell ref="W1159:W1160"/>
    <mergeCell ref="X1159:X1160"/>
    <mergeCell ref="Y1159:AA1159"/>
    <mergeCell ref="S1159:S1160"/>
    <mergeCell ref="B1155:F1156"/>
    <mergeCell ref="G1155:AA1156"/>
    <mergeCell ref="B1157:G1157"/>
    <mergeCell ref="H1157:I1157"/>
    <mergeCell ref="J1157:O1157"/>
    <mergeCell ref="R1157:AA1157"/>
    <mergeCell ref="B1152:F1154"/>
    <mergeCell ref="G1152:T1154"/>
    <mergeCell ref="U1152:X1152"/>
    <mergeCell ref="Y1152:AA1152"/>
    <mergeCell ref="U1153:X1153"/>
    <mergeCell ref="Y1153:AA1153"/>
    <mergeCell ref="U1154:X1154"/>
    <mergeCell ref="Y1154:AA1154"/>
    <mergeCell ref="B1147:O1147"/>
    <mergeCell ref="R1147:T1147"/>
    <mergeCell ref="U1147:X1147"/>
    <mergeCell ref="B1148:I1149"/>
    <mergeCell ref="J1148:R1149"/>
    <mergeCell ref="T1149:Z1149"/>
    <mergeCell ref="B1121:G1121"/>
    <mergeCell ref="H1121:I1121"/>
    <mergeCell ref="J1121:O1121"/>
    <mergeCell ref="R1121:AA1121"/>
    <mergeCell ref="B1122:O1123"/>
    <mergeCell ref="R1122:R1123"/>
    <mergeCell ref="T1122:V1122"/>
    <mergeCell ref="W1122:W1123"/>
    <mergeCell ref="X1122:X1123"/>
    <mergeCell ref="Y1122:AA1122"/>
    <mergeCell ref="B1118:F1119"/>
    <mergeCell ref="G1118:AA1119"/>
    <mergeCell ref="B1120:G1120"/>
    <mergeCell ref="H1120:I1120"/>
    <mergeCell ref="J1120:O1120"/>
    <mergeCell ref="R1120:AA1120"/>
    <mergeCell ref="B1115:F1117"/>
    <mergeCell ref="G1115:T1117"/>
    <mergeCell ref="U1115:X1115"/>
    <mergeCell ref="Y1115:AA1115"/>
    <mergeCell ref="U1116:X1116"/>
    <mergeCell ref="Y1116:AA1116"/>
    <mergeCell ref="U1117:X1117"/>
    <mergeCell ref="Y1117:AA1117"/>
    <mergeCell ref="S1122:S1123"/>
    <mergeCell ref="B1110:O1110"/>
    <mergeCell ref="R1110:T1110"/>
    <mergeCell ref="U1110:X1110"/>
    <mergeCell ref="B1111:I1112"/>
    <mergeCell ref="J1111:R1112"/>
    <mergeCell ref="T1112:Z1112"/>
    <mergeCell ref="B1084:G1084"/>
    <mergeCell ref="H1084:I1084"/>
    <mergeCell ref="J1084:O1084"/>
    <mergeCell ref="R1084:AA1084"/>
    <mergeCell ref="B1085:O1086"/>
    <mergeCell ref="R1085:R1086"/>
    <mergeCell ref="T1085:V1085"/>
    <mergeCell ref="W1085:W1086"/>
    <mergeCell ref="X1085:X1086"/>
    <mergeCell ref="Y1085:AA1085"/>
    <mergeCell ref="B1081:F1082"/>
    <mergeCell ref="G1081:AA1082"/>
    <mergeCell ref="B1083:G1083"/>
    <mergeCell ref="H1083:I1083"/>
    <mergeCell ref="J1083:O1083"/>
    <mergeCell ref="R1083:AA1083"/>
    <mergeCell ref="S1085:S1086"/>
    <mergeCell ref="B1078:F1080"/>
    <mergeCell ref="G1078:T1080"/>
    <mergeCell ref="U1078:X1078"/>
    <mergeCell ref="Y1078:AA1078"/>
    <mergeCell ref="U1079:X1079"/>
    <mergeCell ref="Y1079:AA1079"/>
    <mergeCell ref="U1080:X1080"/>
    <mergeCell ref="Y1080:AA1080"/>
    <mergeCell ref="B1073:O1073"/>
    <mergeCell ref="R1073:T1073"/>
    <mergeCell ref="U1073:X1073"/>
    <mergeCell ref="B1074:I1075"/>
    <mergeCell ref="J1074:R1075"/>
    <mergeCell ref="T1075:Z1075"/>
    <mergeCell ref="B1042:G1042"/>
    <mergeCell ref="H1042:I1042"/>
    <mergeCell ref="J1042:O1042"/>
    <mergeCell ref="R1042:AA1042"/>
    <mergeCell ref="B1043:O1044"/>
    <mergeCell ref="R1043:R1044"/>
    <mergeCell ref="T1043:V1043"/>
    <mergeCell ref="W1043:W1044"/>
    <mergeCell ref="X1043:X1044"/>
    <mergeCell ref="Y1043:AA1043"/>
    <mergeCell ref="S1043:S1044"/>
    <mergeCell ref="B1039:F1040"/>
    <mergeCell ref="G1039:AA1040"/>
    <mergeCell ref="B1041:G1041"/>
    <mergeCell ref="H1041:I1041"/>
    <mergeCell ref="J1041:O1041"/>
    <mergeCell ref="R1041:AA1041"/>
    <mergeCell ref="B1036:F1038"/>
    <mergeCell ref="G1036:T1038"/>
    <mergeCell ref="U1036:X1036"/>
    <mergeCell ref="Y1036:AA1036"/>
    <mergeCell ref="U1037:X1037"/>
    <mergeCell ref="Y1037:AA1037"/>
    <mergeCell ref="U1038:X1038"/>
    <mergeCell ref="Y1038:AA1038"/>
    <mergeCell ref="B1031:O1031"/>
    <mergeCell ref="R1031:T1031"/>
    <mergeCell ref="U1031:X1031"/>
    <mergeCell ref="B1032:I1033"/>
    <mergeCell ref="J1032:R1033"/>
    <mergeCell ref="T1033:Z1033"/>
    <mergeCell ref="B1005:G1005"/>
    <mergeCell ref="H1005:I1005"/>
    <mergeCell ref="J1005:O1005"/>
    <mergeCell ref="R1005:AA1005"/>
    <mergeCell ref="B1006:O1007"/>
    <mergeCell ref="R1006:R1007"/>
    <mergeCell ref="T1006:V1006"/>
    <mergeCell ref="W1006:W1007"/>
    <mergeCell ref="X1006:X1007"/>
    <mergeCell ref="Y1006:AA1006"/>
    <mergeCell ref="B1002:F1003"/>
    <mergeCell ref="G1002:AA1003"/>
    <mergeCell ref="B1004:G1004"/>
    <mergeCell ref="H1004:I1004"/>
    <mergeCell ref="J1004:O1004"/>
    <mergeCell ref="R1004:AA1004"/>
    <mergeCell ref="B999:F1001"/>
    <mergeCell ref="G999:T1001"/>
    <mergeCell ref="U999:X999"/>
    <mergeCell ref="Y999:AA999"/>
    <mergeCell ref="U1000:X1000"/>
    <mergeCell ref="Y1000:AA1000"/>
    <mergeCell ref="U1001:X1001"/>
    <mergeCell ref="Y1001:AA1001"/>
    <mergeCell ref="S1006:S1007"/>
    <mergeCell ref="X932:X933"/>
    <mergeCell ref="Y932:AA932"/>
    <mergeCell ref="S932:S933"/>
    <mergeCell ref="B994:O994"/>
    <mergeCell ref="R994:T994"/>
    <mergeCell ref="U994:X994"/>
    <mergeCell ref="B995:I996"/>
    <mergeCell ref="J995:R996"/>
    <mergeCell ref="T996:Z996"/>
    <mergeCell ref="B968:G968"/>
    <mergeCell ref="H968:I968"/>
    <mergeCell ref="J968:O968"/>
    <mergeCell ref="R968:AA968"/>
    <mergeCell ref="B969:O970"/>
    <mergeCell ref="R969:R970"/>
    <mergeCell ref="T969:V969"/>
    <mergeCell ref="W969:W970"/>
    <mergeCell ref="X969:X970"/>
    <mergeCell ref="Y969:AA969"/>
    <mergeCell ref="B965:F966"/>
    <mergeCell ref="G965:AA966"/>
    <mergeCell ref="B967:G967"/>
    <mergeCell ref="H967:I967"/>
    <mergeCell ref="J967:O967"/>
    <mergeCell ref="R967:AA967"/>
    <mergeCell ref="S969:S970"/>
    <mergeCell ref="U926:X926"/>
    <mergeCell ref="Y926:AA926"/>
    <mergeCell ref="U927:X927"/>
    <mergeCell ref="Y927:AA927"/>
    <mergeCell ref="B920:O920"/>
    <mergeCell ref="R920:T920"/>
    <mergeCell ref="U920:X920"/>
    <mergeCell ref="B921:I922"/>
    <mergeCell ref="J921:R922"/>
    <mergeCell ref="T922:Z922"/>
    <mergeCell ref="B962:F964"/>
    <mergeCell ref="G962:T964"/>
    <mergeCell ref="U962:X962"/>
    <mergeCell ref="Y962:AA962"/>
    <mergeCell ref="U963:X963"/>
    <mergeCell ref="Y963:AA963"/>
    <mergeCell ref="U964:X964"/>
    <mergeCell ref="Y964:AA964"/>
    <mergeCell ref="B957:O957"/>
    <mergeCell ref="R957:T957"/>
    <mergeCell ref="U957:X957"/>
    <mergeCell ref="B958:I959"/>
    <mergeCell ref="J958:R959"/>
    <mergeCell ref="T959:Z959"/>
    <mergeCell ref="B931:G931"/>
    <mergeCell ref="H931:I931"/>
    <mergeCell ref="J931:O931"/>
    <mergeCell ref="R931:AA931"/>
    <mergeCell ref="B932:O933"/>
    <mergeCell ref="R932:R933"/>
    <mergeCell ref="T932:V932"/>
    <mergeCell ref="W932:W933"/>
    <mergeCell ref="B894:G894"/>
    <mergeCell ref="H894:I894"/>
    <mergeCell ref="J894:O894"/>
    <mergeCell ref="R894:AA894"/>
    <mergeCell ref="B895:O896"/>
    <mergeCell ref="R895:R896"/>
    <mergeCell ref="T895:V895"/>
    <mergeCell ref="W895:W896"/>
    <mergeCell ref="X895:X896"/>
    <mergeCell ref="Y895:AA895"/>
    <mergeCell ref="B891:F892"/>
    <mergeCell ref="G891:AA892"/>
    <mergeCell ref="B893:G893"/>
    <mergeCell ref="H893:I893"/>
    <mergeCell ref="J893:O893"/>
    <mergeCell ref="R893:AA893"/>
    <mergeCell ref="B888:F890"/>
    <mergeCell ref="G888:T890"/>
    <mergeCell ref="U888:X888"/>
    <mergeCell ref="Y888:AA888"/>
    <mergeCell ref="U889:X889"/>
    <mergeCell ref="Y889:AA889"/>
    <mergeCell ref="U890:X890"/>
    <mergeCell ref="Y890:AA890"/>
    <mergeCell ref="S895:S896"/>
    <mergeCell ref="B883:O883"/>
    <mergeCell ref="R883:T883"/>
    <mergeCell ref="U883:X883"/>
    <mergeCell ref="B884:I885"/>
    <mergeCell ref="J884:R885"/>
    <mergeCell ref="T885:Z885"/>
    <mergeCell ref="B857:G857"/>
    <mergeCell ref="H857:I857"/>
    <mergeCell ref="J857:O857"/>
    <mergeCell ref="R857:AA857"/>
    <mergeCell ref="B858:O859"/>
    <mergeCell ref="R858:R859"/>
    <mergeCell ref="T858:V858"/>
    <mergeCell ref="W858:W859"/>
    <mergeCell ref="X858:X859"/>
    <mergeCell ref="Y858:AA858"/>
    <mergeCell ref="B854:F855"/>
    <mergeCell ref="G854:AA855"/>
    <mergeCell ref="B856:G856"/>
    <mergeCell ref="H856:I856"/>
    <mergeCell ref="J856:O856"/>
    <mergeCell ref="R856:AA856"/>
    <mergeCell ref="S858:S859"/>
    <mergeCell ref="C860:H882"/>
    <mergeCell ref="I860:N882"/>
    <mergeCell ref="B851:F853"/>
    <mergeCell ref="G851:T853"/>
    <mergeCell ref="U851:X851"/>
    <mergeCell ref="Y851:AA851"/>
    <mergeCell ref="U852:X852"/>
    <mergeCell ref="Y852:AA852"/>
    <mergeCell ref="U853:X853"/>
    <mergeCell ref="Y853:AA853"/>
    <mergeCell ref="B846:O846"/>
    <mergeCell ref="R846:T846"/>
    <mergeCell ref="U846:X846"/>
    <mergeCell ref="B847:I848"/>
    <mergeCell ref="J847:R848"/>
    <mergeCell ref="T848:Z848"/>
    <mergeCell ref="B820:G820"/>
    <mergeCell ref="H820:I820"/>
    <mergeCell ref="J820:O820"/>
    <mergeCell ref="R820:AA820"/>
    <mergeCell ref="B821:O822"/>
    <mergeCell ref="R821:R822"/>
    <mergeCell ref="T821:V821"/>
    <mergeCell ref="W821:W822"/>
    <mergeCell ref="X821:X822"/>
    <mergeCell ref="Y821:AA821"/>
    <mergeCell ref="S821:S822"/>
    <mergeCell ref="C823:H845"/>
    <mergeCell ref="I823:N845"/>
    <mergeCell ref="B817:F818"/>
    <mergeCell ref="G817:AA818"/>
    <mergeCell ref="B819:G819"/>
    <mergeCell ref="H819:I819"/>
    <mergeCell ref="J819:O819"/>
    <mergeCell ref="R819:AA819"/>
    <mergeCell ref="B814:F816"/>
    <mergeCell ref="G814:T816"/>
    <mergeCell ref="U814:X814"/>
    <mergeCell ref="Y814:AA814"/>
    <mergeCell ref="U815:X815"/>
    <mergeCell ref="Y815:AA815"/>
    <mergeCell ref="U816:X816"/>
    <mergeCell ref="Y816:AA816"/>
    <mergeCell ref="B809:O809"/>
    <mergeCell ref="R809:T809"/>
    <mergeCell ref="U809:X809"/>
    <mergeCell ref="B810:I811"/>
    <mergeCell ref="J810:R811"/>
    <mergeCell ref="T811:Z811"/>
    <mergeCell ref="B783:G783"/>
    <mergeCell ref="H783:I783"/>
    <mergeCell ref="J783:O783"/>
    <mergeCell ref="R783:AA783"/>
    <mergeCell ref="B784:O785"/>
    <mergeCell ref="R784:R785"/>
    <mergeCell ref="T784:V784"/>
    <mergeCell ref="W784:W785"/>
    <mergeCell ref="X784:X785"/>
    <mergeCell ref="Y784:AA784"/>
    <mergeCell ref="B780:F781"/>
    <mergeCell ref="G780:AA781"/>
    <mergeCell ref="B782:G782"/>
    <mergeCell ref="H782:I782"/>
    <mergeCell ref="J782:O782"/>
    <mergeCell ref="R782:AA782"/>
    <mergeCell ref="B777:F779"/>
    <mergeCell ref="G777:T779"/>
    <mergeCell ref="U777:X777"/>
    <mergeCell ref="Y777:AA777"/>
    <mergeCell ref="U778:X778"/>
    <mergeCell ref="Y778:AA778"/>
    <mergeCell ref="U779:X779"/>
    <mergeCell ref="Y779:AA779"/>
    <mergeCell ref="S784:S785"/>
    <mergeCell ref="B772:O772"/>
    <mergeCell ref="R772:T772"/>
    <mergeCell ref="U772:X772"/>
    <mergeCell ref="B773:I774"/>
    <mergeCell ref="J773:R774"/>
    <mergeCell ref="T774:Z774"/>
    <mergeCell ref="B746:G746"/>
    <mergeCell ref="H746:I746"/>
    <mergeCell ref="J746:O746"/>
    <mergeCell ref="R746:AA746"/>
    <mergeCell ref="B747:O748"/>
    <mergeCell ref="R747:R748"/>
    <mergeCell ref="T747:V747"/>
    <mergeCell ref="W747:W748"/>
    <mergeCell ref="X747:X748"/>
    <mergeCell ref="Y747:AA747"/>
    <mergeCell ref="B743:F744"/>
    <mergeCell ref="G743:AA744"/>
    <mergeCell ref="B745:G745"/>
    <mergeCell ref="H745:I745"/>
    <mergeCell ref="J745:O745"/>
    <mergeCell ref="R745:AA745"/>
    <mergeCell ref="S747:S748"/>
    <mergeCell ref="B740:F742"/>
    <mergeCell ref="G740:T742"/>
    <mergeCell ref="U740:X740"/>
    <mergeCell ref="Y740:AA740"/>
    <mergeCell ref="U741:X741"/>
    <mergeCell ref="Y741:AA741"/>
    <mergeCell ref="U742:X742"/>
    <mergeCell ref="Y742:AA742"/>
    <mergeCell ref="B735:O735"/>
    <mergeCell ref="R735:T735"/>
    <mergeCell ref="U735:X735"/>
    <mergeCell ref="B736:I737"/>
    <mergeCell ref="J736:R737"/>
    <mergeCell ref="T737:Z737"/>
    <mergeCell ref="B709:G709"/>
    <mergeCell ref="H709:I709"/>
    <mergeCell ref="J709:O709"/>
    <mergeCell ref="R709:AA709"/>
    <mergeCell ref="B710:O711"/>
    <mergeCell ref="R710:R711"/>
    <mergeCell ref="T710:V710"/>
    <mergeCell ref="W710:W711"/>
    <mergeCell ref="X710:X711"/>
    <mergeCell ref="Y710:AA710"/>
    <mergeCell ref="S710:S711"/>
    <mergeCell ref="B706:F707"/>
    <mergeCell ref="G706:AA707"/>
    <mergeCell ref="B708:G708"/>
    <mergeCell ref="H708:I708"/>
    <mergeCell ref="J708:O708"/>
    <mergeCell ref="R708:AA708"/>
    <mergeCell ref="B703:F705"/>
    <mergeCell ref="G703:T705"/>
    <mergeCell ref="U703:X703"/>
    <mergeCell ref="Y703:AA703"/>
    <mergeCell ref="U704:X704"/>
    <mergeCell ref="Y704:AA704"/>
    <mergeCell ref="U705:X705"/>
    <mergeCell ref="Y705:AA705"/>
    <mergeCell ref="B698:O698"/>
    <mergeCell ref="R698:T698"/>
    <mergeCell ref="U698:X698"/>
    <mergeCell ref="B699:I700"/>
    <mergeCell ref="J699:R700"/>
    <mergeCell ref="T700:Z700"/>
    <mergeCell ref="B672:G672"/>
    <mergeCell ref="H672:I672"/>
    <mergeCell ref="J672:O672"/>
    <mergeCell ref="R672:AA672"/>
    <mergeCell ref="B673:O674"/>
    <mergeCell ref="R673:R674"/>
    <mergeCell ref="T673:V673"/>
    <mergeCell ref="W673:W674"/>
    <mergeCell ref="X673:X674"/>
    <mergeCell ref="Y673:AA673"/>
    <mergeCell ref="B669:F670"/>
    <mergeCell ref="G669:AA670"/>
    <mergeCell ref="B671:G671"/>
    <mergeCell ref="H671:I671"/>
    <mergeCell ref="J671:O671"/>
    <mergeCell ref="R671:AA671"/>
    <mergeCell ref="B666:F668"/>
    <mergeCell ref="G666:T668"/>
    <mergeCell ref="U666:X666"/>
    <mergeCell ref="Y666:AA666"/>
    <mergeCell ref="U667:X667"/>
    <mergeCell ref="Y667:AA667"/>
    <mergeCell ref="U668:X668"/>
    <mergeCell ref="Y668:AA668"/>
    <mergeCell ref="S673:S674"/>
    <mergeCell ref="B661:O661"/>
    <mergeCell ref="R661:T661"/>
    <mergeCell ref="U661:X661"/>
    <mergeCell ref="B662:I663"/>
    <mergeCell ref="J662:R663"/>
    <mergeCell ref="T663:Z663"/>
    <mergeCell ref="B635:G635"/>
    <mergeCell ref="H635:I635"/>
    <mergeCell ref="J635:O635"/>
    <mergeCell ref="R635:AA635"/>
    <mergeCell ref="B636:O637"/>
    <mergeCell ref="R636:R637"/>
    <mergeCell ref="T636:V636"/>
    <mergeCell ref="W636:W637"/>
    <mergeCell ref="X636:X637"/>
    <mergeCell ref="Y636:AA636"/>
    <mergeCell ref="B632:F633"/>
    <mergeCell ref="G632:AA633"/>
    <mergeCell ref="B634:G634"/>
    <mergeCell ref="H634:I634"/>
    <mergeCell ref="J634:O634"/>
    <mergeCell ref="R634:AA634"/>
    <mergeCell ref="S636:S637"/>
    <mergeCell ref="B629:F631"/>
    <mergeCell ref="G629:T631"/>
    <mergeCell ref="U629:X629"/>
    <mergeCell ref="Y629:AA629"/>
    <mergeCell ref="U630:X630"/>
    <mergeCell ref="Y630:AA630"/>
    <mergeCell ref="U631:X631"/>
    <mergeCell ref="Y631:AA631"/>
    <mergeCell ref="B624:O624"/>
    <mergeCell ref="R624:T624"/>
    <mergeCell ref="U624:X624"/>
    <mergeCell ref="B625:I626"/>
    <mergeCell ref="J625:R626"/>
    <mergeCell ref="T626:Z626"/>
    <mergeCell ref="B598:G598"/>
    <mergeCell ref="H598:I598"/>
    <mergeCell ref="J598:O598"/>
    <mergeCell ref="R598:AA598"/>
    <mergeCell ref="B599:O600"/>
    <mergeCell ref="R599:R600"/>
    <mergeCell ref="T599:V599"/>
    <mergeCell ref="W599:W600"/>
    <mergeCell ref="X599:X600"/>
    <mergeCell ref="Y599:AA599"/>
    <mergeCell ref="S599:S600"/>
    <mergeCell ref="B595:F596"/>
    <mergeCell ref="G595:AA596"/>
    <mergeCell ref="B597:G597"/>
    <mergeCell ref="H597:I597"/>
    <mergeCell ref="J597:O597"/>
    <mergeCell ref="R597:AA597"/>
    <mergeCell ref="B592:F594"/>
    <mergeCell ref="G592:T594"/>
    <mergeCell ref="U592:X592"/>
    <mergeCell ref="Y592:AA592"/>
    <mergeCell ref="U593:X593"/>
    <mergeCell ref="Y593:AA593"/>
    <mergeCell ref="U594:X594"/>
    <mergeCell ref="Y594:AA594"/>
    <mergeCell ref="B587:O587"/>
    <mergeCell ref="R587:T587"/>
    <mergeCell ref="U587:X587"/>
    <mergeCell ref="B588:I589"/>
    <mergeCell ref="J588:R589"/>
    <mergeCell ref="T589:Z589"/>
    <mergeCell ref="B561:G561"/>
    <mergeCell ref="H561:I561"/>
    <mergeCell ref="J561:O561"/>
    <mergeCell ref="R561:AA561"/>
    <mergeCell ref="B562:O563"/>
    <mergeCell ref="R562:R563"/>
    <mergeCell ref="T562:V562"/>
    <mergeCell ref="W562:W563"/>
    <mergeCell ref="X562:X563"/>
    <mergeCell ref="Y562:AA562"/>
    <mergeCell ref="B558:F559"/>
    <mergeCell ref="G558:AA559"/>
    <mergeCell ref="B560:G560"/>
    <mergeCell ref="H560:I560"/>
    <mergeCell ref="J560:O560"/>
    <mergeCell ref="R560:AA560"/>
    <mergeCell ref="B555:F557"/>
    <mergeCell ref="G555:T557"/>
    <mergeCell ref="U555:X555"/>
    <mergeCell ref="Y555:AA555"/>
    <mergeCell ref="U556:X556"/>
    <mergeCell ref="Y556:AA556"/>
    <mergeCell ref="U557:X557"/>
    <mergeCell ref="Y557:AA557"/>
    <mergeCell ref="S562:S563"/>
    <mergeCell ref="B550:O550"/>
    <mergeCell ref="R550:T550"/>
    <mergeCell ref="U550:X550"/>
    <mergeCell ref="B551:I552"/>
    <mergeCell ref="J551:R552"/>
    <mergeCell ref="T552:Z552"/>
    <mergeCell ref="B524:G524"/>
    <mergeCell ref="H524:I524"/>
    <mergeCell ref="J524:O524"/>
    <mergeCell ref="R524:AA524"/>
    <mergeCell ref="B525:O526"/>
    <mergeCell ref="R525:R526"/>
    <mergeCell ref="T525:V525"/>
    <mergeCell ref="W525:W526"/>
    <mergeCell ref="X525:X526"/>
    <mergeCell ref="Y525:AA525"/>
    <mergeCell ref="B521:F522"/>
    <mergeCell ref="G521:AA522"/>
    <mergeCell ref="B523:G523"/>
    <mergeCell ref="H523:I523"/>
    <mergeCell ref="J523:O523"/>
    <mergeCell ref="R523:AA523"/>
    <mergeCell ref="S525:S526"/>
    <mergeCell ref="B476:O476"/>
    <mergeCell ref="R476:T476"/>
    <mergeCell ref="U476:X476"/>
    <mergeCell ref="B477:I478"/>
    <mergeCell ref="J477:R478"/>
    <mergeCell ref="T478:Z478"/>
    <mergeCell ref="B518:F520"/>
    <mergeCell ref="G518:T520"/>
    <mergeCell ref="U518:X518"/>
    <mergeCell ref="Y518:AA518"/>
    <mergeCell ref="U519:X519"/>
    <mergeCell ref="Y519:AA519"/>
    <mergeCell ref="U520:X520"/>
    <mergeCell ref="Y520:AA520"/>
    <mergeCell ref="B513:O513"/>
    <mergeCell ref="R513:T513"/>
    <mergeCell ref="U513:X513"/>
    <mergeCell ref="B514:I515"/>
    <mergeCell ref="J514:R515"/>
    <mergeCell ref="T515:Z515"/>
    <mergeCell ref="B487:G487"/>
    <mergeCell ref="H487:I487"/>
    <mergeCell ref="J487:O487"/>
    <mergeCell ref="R487:AA487"/>
    <mergeCell ref="B488:O489"/>
    <mergeCell ref="R488:R489"/>
    <mergeCell ref="T488:V488"/>
    <mergeCell ref="W488:W489"/>
    <mergeCell ref="X488:X489"/>
    <mergeCell ref="Y488:AA488"/>
    <mergeCell ref="S488:S489"/>
    <mergeCell ref="B450:G450"/>
    <mergeCell ref="H450:I450"/>
    <mergeCell ref="J450:O450"/>
    <mergeCell ref="R450:AA450"/>
    <mergeCell ref="B451:O452"/>
    <mergeCell ref="R451:R452"/>
    <mergeCell ref="T451:V451"/>
    <mergeCell ref="W451:W452"/>
    <mergeCell ref="X451:X452"/>
    <mergeCell ref="Y451:AA451"/>
    <mergeCell ref="B447:F448"/>
    <mergeCell ref="G447:AA448"/>
    <mergeCell ref="B449:G449"/>
    <mergeCell ref="H449:I449"/>
    <mergeCell ref="J449:O449"/>
    <mergeCell ref="R449:AA449"/>
    <mergeCell ref="B444:F446"/>
    <mergeCell ref="G444:T446"/>
    <mergeCell ref="U444:X444"/>
    <mergeCell ref="Y444:AA444"/>
    <mergeCell ref="U445:X445"/>
    <mergeCell ref="Y445:AA445"/>
    <mergeCell ref="U446:X446"/>
    <mergeCell ref="Y446:AA446"/>
    <mergeCell ref="S451:S452"/>
    <mergeCell ref="B439:O439"/>
    <mergeCell ref="R439:T439"/>
    <mergeCell ref="U439:X439"/>
    <mergeCell ref="B440:I441"/>
    <mergeCell ref="J440:R441"/>
    <mergeCell ref="T441:Z441"/>
    <mergeCell ref="B413:G413"/>
    <mergeCell ref="H413:I413"/>
    <mergeCell ref="J413:O413"/>
    <mergeCell ref="R413:AA413"/>
    <mergeCell ref="B414:O415"/>
    <mergeCell ref="R414:R415"/>
    <mergeCell ref="T414:V414"/>
    <mergeCell ref="W414:W415"/>
    <mergeCell ref="X414:X415"/>
    <mergeCell ref="Y414:AA414"/>
    <mergeCell ref="B410:F411"/>
    <mergeCell ref="G410:AA411"/>
    <mergeCell ref="B412:G412"/>
    <mergeCell ref="H412:I412"/>
    <mergeCell ref="J412:O412"/>
    <mergeCell ref="R412:AA412"/>
    <mergeCell ref="S414:S415"/>
    <mergeCell ref="C416:H438"/>
    <mergeCell ref="I416:N438"/>
    <mergeCell ref="B407:F409"/>
    <mergeCell ref="G407:T409"/>
    <mergeCell ref="U407:X407"/>
    <mergeCell ref="Y407:AA407"/>
    <mergeCell ref="U408:X408"/>
    <mergeCell ref="Y408:AA408"/>
    <mergeCell ref="U409:X409"/>
    <mergeCell ref="Y409:AA409"/>
    <mergeCell ref="B402:O402"/>
    <mergeCell ref="R402:T402"/>
    <mergeCell ref="U402:X402"/>
    <mergeCell ref="B403:I404"/>
    <mergeCell ref="J403:R404"/>
    <mergeCell ref="T404:Z404"/>
    <mergeCell ref="B376:G376"/>
    <mergeCell ref="H376:I376"/>
    <mergeCell ref="J376:O376"/>
    <mergeCell ref="R376:AA376"/>
    <mergeCell ref="B377:O378"/>
    <mergeCell ref="R377:R378"/>
    <mergeCell ref="T377:V377"/>
    <mergeCell ref="W377:W378"/>
    <mergeCell ref="X377:X378"/>
    <mergeCell ref="Y377:AA377"/>
    <mergeCell ref="S377:S378"/>
    <mergeCell ref="B373:F374"/>
    <mergeCell ref="G373:AA374"/>
    <mergeCell ref="B375:G375"/>
    <mergeCell ref="H375:I375"/>
    <mergeCell ref="J375:O375"/>
    <mergeCell ref="R375:AA375"/>
    <mergeCell ref="B370:F372"/>
    <mergeCell ref="G370:T372"/>
    <mergeCell ref="U370:X370"/>
    <mergeCell ref="Y370:AA370"/>
    <mergeCell ref="U371:X371"/>
    <mergeCell ref="Y371:AA371"/>
    <mergeCell ref="U372:X372"/>
    <mergeCell ref="Y372:AA372"/>
    <mergeCell ref="B365:O365"/>
    <mergeCell ref="R365:T365"/>
    <mergeCell ref="U365:X365"/>
    <mergeCell ref="B366:I367"/>
    <mergeCell ref="J366:R367"/>
    <mergeCell ref="T367:Z367"/>
    <mergeCell ref="B339:G339"/>
    <mergeCell ref="H339:I339"/>
    <mergeCell ref="J339:O339"/>
    <mergeCell ref="R339:AA339"/>
    <mergeCell ref="B340:O341"/>
    <mergeCell ref="R340:R341"/>
    <mergeCell ref="T340:V340"/>
    <mergeCell ref="W340:W341"/>
    <mergeCell ref="X340:X341"/>
    <mergeCell ref="Y340:AA340"/>
    <mergeCell ref="B336:F337"/>
    <mergeCell ref="G336:AA337"/>
    <mergeCell ref="B338:G338"/>
    <mergeCell ref="H338:I338"/>
    <mergeCell ref="J338:O338"/>
    <mergeCell ref="R338:AA338"/>
    <mergeCell ref="B333:F335"/>
    <mergeCell ref="G333:T335"/>
    <mergeCell ref="U333:X333"/>
    <mergeCell ref="Y333:AA333"/>
    <mergeCell ref="U334:X334"/>
    <mergeCell ref="Y334:AA334"/>
    <mergeCell ref="U335:X335"/>
    <mergeCell ref="Y335:AA335"/>
    <mergeCell ref="S340:S341"/>
    <mergeCell ref="B328:O328"/>
    <mergeCell ref="R328:T328"/>
    <mergeCell ref="U328:X328"/>
    <mergeCell ref="B329:I330"/>
    <mergeCell ref="J329:R330"/>
    <mergeCell ref="T330:Z330"/>
    <mergeCell ref="B302:G302"/>
    <mergeCell ref="H302:I302"/>
    <mergeCell ref="J302:O302"/>
    <mergeCell ref="R302:AA302"/>
    <mergeCell ref="B303:O304"/>
    <mergeCell ref="R303:R304"/>
    <mergeCell ref="T303:V303"/>
    <mergeCell ref="W303:W304"/>
    <mergeCell ref="X303:X304"/>
    <mergeCell ref="Y303:AA303"/>
    <mergeCell ref="B299:F300"/>
    <mergeCell ref="G299:AA300"/>
    <mergeCell ref="B301:G301"/>
    <mergeCell ref="H301:I301"/>
    <mergeCell ref="J301:O301"/>
    <mergeCell ref="R301:AA301"/>
    <mergeCell ref="S303:S304"/>
    <mergeCell ref="B296:F298"/>
    <mergeCell ref="G296:T298"/>
    <mergeCell ref="U296:X296"/>
    <mergeCell ref="Y296:AA296"/>
    <mergeCell ref="U297:X297"/>
    <mergeCell ref="Y297:AA297"/>
    <mergeCell ref="U298:X298"/>
    <mergeCell ref="Y298:AA298"/>
    <mergeCell ref="B291:O291"/>
    <mergeCell ref="R291:T291"/>
    <mergeCell ref="U291:X291"/>
    <mergeCell ref="B292:I293"/>
    <mergeCell ref="J292:R293"/>
    <mergeCell ref="T293:Z293"/>
    <mergeCell ref="B265:G265"/>
    <mergeCell ref="H265:I265"/>
    <mergeCell ref="J265:O265"/>
    <mergeCell ref="R265:AA265"/>
    <mergeCell ref="B266:O267"/>
    <mergeCell ref="R266:R267"/>
    <mergeCell ref="T266:V266"/>
    <mergeCell ref="W266:W267"/>
    <mergeCell ref="X266:X267"/>
    <mergeCell ref="Y266:AA266"/>
    <mergeCell ref="S266:S267"/>
    <mergeCell ref="B262:F263"/>
    <mergeCell ref="G262:AA263"/>
    <mergeCell ref="B264:G264"/>
    <mergeCell ref="H264:I264"/>
    <mergeCell ref="J264:O264"/>
    <mergeCell ref="R264:AA264"/>
    <mergeCell ref="B259:F261"/>
    <mergeCell ref="G259:T261"/>
    <mergeCell ref="U259:X259"/>
    <mergeCell ref="Y259:AA259"/>
    <mergeCell ref="U260:X260"/>
    <mergeCell ref="Y260:AA260"/>
    <mergeCell ref="U261:X261"/>
    <mergeCell ref="Y261:AA261"/>
    <mergeCell ref="B255:O255"/>
    <mergeCell ref="R255:T255"/>
    <mergeCell ref="U255:X255"/>
    <mergeCell ref="B256:I257"/>
    <mergeCell ref="J256:R257"/>
    <mergeCell ref="T257:Z257"/>
    <mergeCell ref="B229:G229"/>
    <mergeCell ref="H229:I229"/>
    <mergeCell ref="J229:O229"/>
    <mergeCell ref="R229:AA229"/>
    <mergeCell ref="B230:O231"/>
    <mergeCell ref="R230:R231"/>
    <mergeCell ref="T230:V230"/>
    <mergeCell ref="W230:W231"/>
    <mergeCell ref="X230:X231"/>
    <mergeCell ref="Y230:AA230"/>
    <mergeCell ref="B226:F227"/>
    <mergeCell ref="G226:AA227"/>
    <mergeCell ref="B228:G228"/>
    <mergeCell ref="H228:I228"/>
    <mergeCell ref="J228:O228"/>
    <mergeCell ref="R228:AA228"/>
    <mergeCell ref="B223:F225"/>
    <mergeCell ref="G223:T225"/>
    <mergeCell ref="U223:X223"/>
    <mergeCell ref="Y223:AA223"/>
    <mergeCell ref="U224:X224"/>
    <mergeCell ref="Y224:AA224"/>
    <mergeCell ref="U225:X225"/>
    <mergeCell ref="Y225:AA225"/>
    <mergeCell ref="S230:S231"/>
    <mergeCell ref="B219:O219"/>
    <mergeCell ref="R219:T219"/>
    <mergeCell ref="U219:X219"/>
    <mergeCell ref="B220:I221"/>
    <mergeCell ref="J220:R221"/>
    <mergeCell ref="T221:Z221"/>
    <mergeCell ref="B193:G193"/>
    <mergeCell ref="H193:I193"/>
    <mergeCell ref="J193:O193"/>
    <mergeCell ref="R193:AA193"/>
    <mergeCell ref="B194:O195"/>
    <mergeCell ref="R194:R195"/>
    <mergeCell ref="T194:V194"/>
    <mergeCell ref="W194:W195"/>
    <mergeCell ref="X194:X195"/>
    <mergeCell ref="Y194:AA194"/>
    <mergeCell ref="B190:F191"/>
    <mergeCell ref="G190:AA191"/>
    <mergeCell ref="B192:G192"/>
    <mergeCell ref="H192:I192"/>
    <mergeCell ref="J192:O192"/>
    <mergeCell ref="R192:AA192"/>
    <mergeCell ref="S194:S195"/>
    <mergeCell ref="B187:F189"/>
    <mergeCell ref="G187:T189"/>
    <mergeCell ref="U187:X187"/>
    <mergeCell ref="Y187:AA187"/>
    <mergeCell ref="U188:X188"/>
    <mergeCell ref="Y188:AA188"/>
    <mergeCell ref="U189:X189"/>
    <mergeCell ref="Y189:AA189"/>
    <mergeCell ref="B182:O182"/>
    <mergeCell ref="R182:T182"/>
    <mergeCell ref="U182:X182"/>
    <mergeCell ref="B183:I184"/>
    <mergeCell ref="J183:R184"/>
    <mergeCell ref="T184:Z184"/>
    <mergeCell ref="B156:G156"/>
    <mergeCell ref="H156:I156"/>
    <mergeCell ref="J156:O156"/>
    <mergeCell ref="R156:AA156"/>
    <mergeCell ref="B157:O158"/>
    <mergeCell ref="R157:R158"/>
    <mergeCell ref="T157:V157"/>
    <mergeCell ref="W157:W158"/>
    <mergeCell ref="X157:X158"/>
    <mergeCell ref="Y157:AA157"/>
    <mergeCell ref="S157:S158"/>
    <mergeCell ref="B153:F154"/>
    <mergeCell ref="G153:AA154"/>
    <mergeCell ref="B155:G155"/>
    <mergeCell ref="H155:I155"/>
    <mergeCell ref="J155:O155"/>
    <mergeCell ref="R155:AA155"/>
    <mergeCell ref="B150:F152"/>
    <mergeCell ref="G150:T152"/>
    <mergeCell ref="U150:X150"/>
    <mergeCell ref="Y150:AA150"/>
    <mergeCell ref="U151:X151"/>
    <mergeCell ref="Y151:AA151"/>
    <mergeCell ref="U152:X152"/>
    <mergeCell ref="Y152:AA152"/>
    <mergeCell ref="B146:O146"/>
    <mergeCell ref="R146:T146"/>
    <mergeCell ref="U146:X146"/>
    <mergeCell ref="B147:I148"/>
    <mergeCell ref="J147:R148"/>
    <mergeCell ref="T148:Z148"/>
    <mergeCell ref="B120:G120"/>
    <mergeCell ref="H120:I120"/>
    <mergeCell ref="J120:O120"/>
    <mergeCell ref="R120:AA120"/>
    <mergeCell ref="B121:O122"/>
    <mergeCell ref="R121:R122"/>
    <mergeCell ref="T121:V121"/>
    <mergeCell ref="W121:W122"/>
    <mergeCell ref="X121:X122"/>
    <mergeCell ref="Y121:AA121"/>
    <mergeCell ref="B117:F118"/>
    <mergeCell ref="G117:AA118"/>
    <mergeCell ref="B119:G119"/>
    <mergeCell ref="H119:I119"/>
    <mergeCell ref="J119:O119"/>
    <mergeCell ref="R119:AA119"/>
    <mergeCell ref="B114:F116"/>
    <mergeCell ref="G114:T116"/>
    <mergeCell ref="U114:X114"/>
    <mergeCell ref="Y114:AA114"/>
    <mergeCell ref="U115:X115"/>
    <mergeCell ref="Y115:AA115"/>
    <mergeCell ref="U116:X116"/>
    <mergeCell ref="Y116:AA116"/>
    <mergeCell ref="S121:S122"/>
    <mergeCell ref="B109:O109"/>
    <mergeCell ref="R109:T109"/>
    <mergeCell ref="U109:X109"/>
    <mergeCell ref="B110:I111"/>
    <mergeCell ref="J110:R111"/>
    <mergeCell ref="T111:Z111"/>
    <mergeCell ref="B83:G83"/>
    <mergeCell ref="H83:I83"/>
    <mergeCell ref="J83:O83"/>
    <mergeCell ref="R83:AA83"/>
    <mergeCell ref="B84:O85"/>
    <mergeCell ref="R84:R85"/>
    <mergeCell ref="T84:V84"/>
    <mergeCell ref="W84:W85"/>
    <mergeCell ref="X84:X85"/>
    <mergeCell ref="Y84:AA84"/>
    <mergeCell ref="B80:F81"/>
    <mergeCell ref="G80:AA81"/>
    <mergeCell ref="B82:G82"/>
    <mergeCell ref="H82:I82"/>
    <mergeCell ref="J82:O82"/>
    <mergeCell ref="R82:AA82"/>
    <mergeCell ref="S84:S85"/>
    <mergeCell ref="B77:F79"/>
    <mergeCell ref="G77:T79"/>
    <mergeCell ref="U77:X77"/>
    <mergeCell ref="Y77:AA77"/>
    <mergeCell ref="U78:X78"/>
    <mergeCell ref="Y78:AA78"/>
    <mergeCell ref="U79:X79"/>
    <mergeCell ref="Y79:AA79"/>
    <mergeCell ref="B72:O72"/>
    <mergeCell ref="R72:T72"/>
    <mergeCell ref="U72:X72"/>
    <mergeCell ref="B73:I74"/>
    <mergeCell ref="J73:R74"/>
    <mergeCell ref="T74:Z74"/>
    <mergeCell ref="B46:G46"/>
    <mergeCell ref="H46:I46"/>
    <mergeCell ref="J46:O46"/>
    <mergeCell ref="R46:AA46"/>
    <mergeCell ref="B47:O48"/>
    <mergeCell ref="R47:R48"/>
    <mergeCell ref="T47:V47"/>
    <mergeCell ref="W47:W48"/>
    <mergeCell ref="X47:X48"/>
    <mergeCell ref="Y47:AA47"/>
    <mergeCell ref="S47:S48"/>
    <mergeCell ref="B43:F44"/>
    <mergeCell ref="G43:AA44"/>
    <mergeCell ref="B45:G45"/>
    <mergeCell ref="H45:I45"/>
    <mergeCell ref="J45:O45"/>
    <mergeCell ref="R45:AA45"/>
    <mergeCell ref="B40:F42"/>
    <mergeCell ref="G40:T42"/>
    <mergeCell ref="U40:X40"/>
    <mergeCell ref="Y40:AA40"/>
    <mergeCell ref="U41:X41"/>
    <mergeCell ref="Y41:AA41"/>
    <mergeCell ref="U42:X42"/>
    <mergeCell ref="Y42:AA42"/>
    <mergeCell ref="B35:O35"/>
    <mergeCell ref="R35:T35"/>
    <mergeCell ref="U35:X35"/>
    <mergeCell ref="B36:I37"/>
    <mergeCell ref="J36:R37"/>
    <mergeCell ref="T37:Z37"/>
    <mergeCell ref="B9:G9"/>
    <mergeCell ref="H9:I9"/>
    <mergeCell ref="J9:O9"/>
    <mergeCell ref="R9:AA9"/>
    <mergeCell ref="B10:O11"/>
    <mergeCell ref="R10:R11"/>
    <mergeCell ref="T10:V10"/>
    <mergeCell ref="W10:W11"/>
    <mergeCell ref="X10:X11"/>
    <mergeCell ref="Y10:AA10"/>
    <mergeCell ref="B6:F7"/>
    <mergeCell ref="G6:AA7"/>
    <mergeCell ref="B8:G8"/>
    <mergeCell ref="H8:I8"/>
    <mergeCell ref="J8:O8"/>
    <mergeCell ref="R8:AA8"/>
    <mergeCell ref="B3:F5"/>
    <mergeCell ref="G3:T5"/>
    <mergeCell ref="U3:X3"/>
    <mergeCell ref="Y3:AA3"/>
    <mergeCell ref="U4:X4"/>
    <mergeCell ref="Y4:AA4"/>
    <mergeCell ref="U5:X5"/>
    <mergeCell ref="Y5:AA5"/>
    <mergeCell ref="S10:S11"/>
    <mergeCell ref="C453:H475"/>
    <mergeCell ref="I453:N475"/>
    <mergeCell ref="C490:H512"/>
    <mergeCell ref="I490:N512"/>
    <mergeCell ref="C527:H549"/>
    <mergeCell ref="I527:N549"/>
    <mergeCell ref="C564:H586"/>
    <mergeCell ref="I564:N586"/>
    <mergeCell ref="C601:H623"/>
    <mergeCell ref="I601:N623"/>
    <mergeCell ref="C638:H660"/>
    <mergeCell ref="I638:N660"/>
    <mergeCell ref="C675:H697"/>
    <mergeCell ref="I675:N697"/>
    <mergeCell ref="C712:H734"/>
    <mergeCell ref="I712:N734"/>
    <mergeCell ref="C749:H771"/>
    <mergeCell ref="I749:N771"/>
    <mergeCell ref="B484:F485"/>
    <mergeCell ref="G484:AA485"/>
    <mergeCell ref="B486:G486"/>
    <mergeCell ref="H486:I486"/>
    <mergeCell ref="J486:O486"/>
    <mergeCell ref="R486:AA486"/>
    <mergeCell ref="B481:F483"/>
    <mergeCell ref="G481:T483"/>
    <mergeCell ref="U481:X481"/>
    <mergeCell ref="Y481:AA481"/>
    <mergeCell ref="U482:X482"/>
    <mergeCell ref="Y482:AA482"/>
    <mergeCell ref="U483:X483"/>
    <mergeCell ref="Y483:AA483"/>
    <mergeCell ref="C1457:H1479"/>
    <mergeCell ref="I1457:N1479"/>
    <mergeCell ref="C1494:H1516"/>
    <mergeCell ref="I1494:N1516"/>
    <mergeCell ref="C1902:H1924"/>
    <mergeCell ref="I1902:N1924"/>
    <mergeCell ref="C897:H919"/>
    <mergeCell ref="I897:N919"/>
    <mergeCell ref="C934:H956"/>
    <mergeCell ref="I934:N956"/>
    <mergeCell ref="C971:H993"/>
    <mergeCell ref="I971:N993"/>
    <mergeCell ref="C1008:H1030"/>
    <mergeCell ref="I1008:N1030"/>
    <mergeCell ref="C1045:H1072"/>
    <mergeCell ref="I1045:N1072"/>
    <mergeCell ref="C1087:H1109"/>
    <mergeCell ref="I1087:N1109"/>
    <mergeCell ref="C1124:H1146"/>
    <mergeCell ref="I1124:N1146"/>
    <mergeCell ref="C1198:H1220"/>
    <mergeCell ref="I1198:N1220"/>
    <mergeCell ref="B928:F929"/>
    <mergeCell ref="G928:AA929"/>
    <mergeCell ref="B930:G930"/>
    <mergeCell ref="H930:I930"/>
    <mergeCell ref="J930:O930"/>
    <mergeCell ref="R930:AA930"/>
    <mergeCell ref="B925:F927"/>
    <mergeCell ref="G925:T927"/>
    <mergeCell ref="U925:X925"/>
    <mergeCell ref="Y925:AA925"/>
  </mergeCells>
  <hyperlinks>
    <hyperlink ref="H635:I635" location="I3.01" display="I3.01" xr:uid="{49ECC46F-EC9E-41CC-9797-D161D962941B}"/>
    <hyperlink ref="H302:I302" location="I2.01" display="I2.01" xr:uid="{1F446C0C-EBC0-4906-94C5-6211AAA3F6C6}"/>
    <hyperlink ref="H339:I339" location="I2.02" display="I2.02" xr:uid="{FC708359-76D7-4736-9581-05C71D4E5D15}"/>
    <hyperlink ref="H376:I376" location="I2.03" display="I2.03" xr:uid="{ACFF1F59-C2D8-4C0B-99AF-A389A4020D96}"/>
    <hyperlink ref="H413:I413" location="I2.04" display="I2.04" xr:uid="{D1643195-94B2-4D6C-8F1F-0C04482C002B}"/>
    <hyperlink ref="H450:I450" location="I2.05" display="I2.05" xr:uid="{97A3BFAA-14AC-45CD-BFD4-95479143AC7B}"/>
    <hyperlink ref="H487:I487" location="I2.06" display="I2.06" xr:uid="{63580F84-E9DE-4478-97A9-DBFC85EB75C0}"/>
    <hyperlink ref="H524:I524" location="I2.07" display="I2.07" xr:uid="{F44C02E6-85B8-4481-8480-401C9BF9C78C}"/>
    <hyperlink ref="H561:I561" location="I2.08" display="I2.08" xr:uid="{BBED31F7-EEA3-401A-A377-99E57253D251}"/>
    <hyperlink ref="H598:I598" location="I2.09" display="I2.09" xr:uid="{6C560F6E-6613-47D0-99C0-C222C9977C2E}"/>
    <hyperlink ref="H672:I672" location="I3.02" display="I3.02" xr:uid="{D4271799-6D89-439C-B5E1-B8C59C3F70E3}"/>
    <hyperlink ref="H709:I709" location="I4.01" display="I4.01" xr:uid="{6C94BD0E-ED75-4A6E-85B0-25ACF459B707}"/>
    <hyperlink ref="H746:I746" location="I4.02" display="I4.02" xr:uid="{14B7C3E8-CB1B-4FB8-BF66-B54042779EC3}"/>
    <hyperlink ref="H783:I783" location="I4.03" display="I4.03" xr:uid="{BA142E5D-0933-49F6-8559-6C97B7BFFBC6}"/>
    <hyperlink ref="H820:I820" location="I4.04" display="I4.04" xr:uid="{A3E7765D-BBEB-474E-8D6B-84F6E6ADECC7}"/>
    <hyperlink ref="H857:I857" location="I4.05" display="I4.05" xr:uid="{D1AF78C1-5EB9-41A8-AF95-19C11AD79E97}"/>
    <hyperlink ref="H894:I894" location="I4.06" display="I4.06" xr:uid="{83BB35BF-DEF1-4B1E-8C7D-7AD264F02CAE}"/>
    <hyperlink ref="H931:I931" location="I4.07" display="I4.07" xr:uid="{A447E0FE-BE45-425E-8957-3E5C634182BF}"/>
    <hyperlink ref="H968:I968" location="I4.08" display="I4.08" xr:uid="{FC7C4CF0-5F0D-4F3F-80F6-981FEADB9BF8}"/>
    <hyperlink ref="H1005:I1005" location="I5.01" display="I5.01" xr:uid="{06685362-8B7A-4335-8379-F93773ADF06C}"/>
    <hyperlink ref="H1042:I1042" location="I5.02" display="I5.02" xr:uid="{0A5B64AC-C19B-4150-A04B-6ED4560D4FE0}"/>
    <hyperlink ref="H1084:I1084" location="I5.03" display="I5.03" xr:uid="{7D073CC6-0244-46F7-AE55-0D964E98EF32}"/>
    <hyperlink ref="H1121:I1121" location="I6.01" display="I6.01" xr:uid="{EBF37BCC-F760-4758-AAC9-7978D5D01B78}"/>
    <hyperlink ref="H1158:I1158" location="I6.02" display="I6.02" xr:uid="{8D0F6B83-F687-4F04-ACDA-98CFEFF9920B}"/>
    <hyperlink ref="H1195:I1195" location="I6.03" display="I6.03" xr:uid="{3AE454E7-A8BA-4E8B-AF5F-0F89B69EB263}"/>
    <hyperlink ref="H1232:I1232" location="I6.04" display="I6.04" xr:uid="{5A45C94F-988C-408A-85A4-844791D42440}"/>
    <hyperlink ref="H1269:I1269" location="I6.05" display="I6.05" xr:uid="{09E5862A-AD32-423B-B8DA-8FB8F50B8868}"/>
    <hyperlink ref="H1306:I1306" location="I6.06" display="I6.06" xr:uid="{70D4B5F0-A84C-400A-B977-251A2375945A}"/>
    <hyperlink ref="H1343:I1343" location="I6.07" display="I6.07" xr:uid="{44E3FF41-BEAB-4AF5-8BED-921DA838185E}"/>
    <hyperlink ref="H1380:I1380" location="I7.01" display="I7.01" xr:uid="{ED12682F-7698-4FFA-A8F3-82BCA8B5DC7E}"/>
    <hyperlink ref="H1417:I1417" location="I7.02" display="I7.02" xr:uid="{B3A9611B-8E8F-4DCD-AEEB-887A934636D5}"/>
    <hyperlink ref="H1454:I1454" location="I7.03" display="I7.03" xr:uid="{33FB9D23-5CEE-405B-AFDD-9190701F1957}"/>
    <hyperlink ref="H1491:I1491" location="I7.04" display="I7.04" xr:uid="{52308973-A4A4-49BE-9E97-3FDF4D9A8579}"/>
    <hyperlink ref="H1528:I1528" location="I8.01" display="I8.01" xr:uid="{A660FEE9-4F98-4380-AB88-325996823E33}"/>
    <hyperlink ref="H1565:I1565" location="I8.02" display="I8.02" xr:uid="{5D424031-491D-497D-9241-F05396681587}"/>
    <hyperlink ref="H1602:I1602" location="I8.03" display="I8.03" xr:uid="{80E20186-4882-47AF-91C2-30C49EB45283}"/>
    <hyperlink ref="H1639:I1639" location="I8.04" display="I8.04" xr:uid="{34C62A13-4514-447B-B634-3472E18254CC}"/>
    <hyperlink ref="H1676:I1676" location="I9.01" display="I9.01" xr:uid="{E591ED33-F079-4A55-B827-B2BFC0C3E9F0}"/>
    <hyperlink ref="H1713:I1713" location="I9.02" display="I9.02" xr:uid="{6D5802B4-8505-4D4C-9109-68C9F81CDDB4}"/>
    <hyperlink ref="H1750:I1750" location="I9.03" display="I9.03" xr:uid="{A14F8C12-6A29-4E05-AFA7-3906920B169D}"/>
    <hyperlink ref="H1787:I1787" location="I9.04" display="I9.04" xr:uid="{1CEA9D7C-61CA-440C-A431-33527EFD6CC6}"/>
    <hyperlink ref="H1825:I1825" location="I10.01" display="I10.01" xr:uid="{7BA8E4C4-9759-404C-A04C-D02C68F28C31}"/>
    <hyperlink ref="H1862:I1862" location="I10.02" display="I10.02" xr:uid="{D40E0F82-CC1D-4335-A0B8-D5A7A403FE71}"/>
    <hyperlink ref="H1899:I1899" location="I10.03" display="I10.03" xr:uid="{8517A9DF-C5EC-4B0B-B6F3-255189CA9CCE}"/>
    <hyperlink ref="H1936:I1936" location="I11.01" display="I11.01" xr:uid="{6579A93D-38B8-4017-8CBA-491E1154CEA6}"/>
    <hyperlink ref="H1973:I1973" location="I12.01" display="I12.01" xr:uid="{1FCEAB5A-299C-4C69-850E-DC8273565C98}"/>
    <hyperlink ref="H2010:I2010" location="I12.02" display="I12.02" xr:uid="{A0B5CB20-8B9D-45FB-BD97-E8EB59AA8E74}"/>
    <hyperlink ref="H2047:I2047" location="I12.03" display="I12.03" xr:uid="{23A1A1E4-35F9-4207-BE9C-70E99722AAFD}"/>
    <hyperlink ref="H2084:I2084" location="I12.04" display="I12.04" xr:uid="{241748B5-CCE3-4C08-BC74-92515E779BC6}"/>
    <hyperlink ref="H2121:I2121" location="I12.05" display="I12.05" xr:uid="{ED2806DC-F72E-4F19-8BBF-5E766B70C54A}"/>
    <hyperlink ref="H2158:I2158" location="I12.06" display="I12.06" xr:uid="{8436043B-76DF-44C3-AAA3-D5BB90543DC4}"/>
    <hyperlink ref="H2195:I2195" location="I12.08" display="I12.08" xr:uid="{3C4F247D-353D-440C-B44C-0250E474B828}"/>
    <hyperlink ref="H2232:I2232" location="I12.09" display="I12.09" xr:uid="{F9679124-91A3-44B5-AE3E-34A8A62139F3}"/>
    <hyperlink ref="H2269:I2269" location="I12.10" display="I12.10" xr:uid="{A7E6CD5B-FECA-40BC-84BB-E762A81258DC}"/>
    <hyperlink ref="H2306:I2306" location="I13.01" display="I13.01" xr:uid="{533A8A88-533A-47EB-98A9-C04634AAAF1B}"/>
    <hyperlink ref="H2343:I2343" location="I13.02" display="I13.02" xr:uid="{D13FA781-180A-40EC-AA4F-DA028877FA78}"/>
    <hyperlink ref="H2380:I2380" location="I13.03" display="I13.03" xr:uid="{AB23FA0F-4D2E-45F2-8461-D7CB2AC15F92}"/>
    <hyperlink ref="H2417:I2417" location="I13.04" display="I13.04" xr:uid="{47950B92-82D1-4A89-903E-9B39302B1B0D}"/>
    <hyperlink ref="H2454:I2454" location="I13.05" display="I13.05" xr:uid="{0572372D-D3C8-438E-AE12-18CCC6D8CFF7}"/>
    <hyperlink ref="H2491:I2491" location="I13.06" display="I13.06" xr:uid="{27DF1304-C32C-42D4-863C-8911D2BA4232}"/>
    <hyperlink ref="H2528:I2528" location="I13.07" display="I13.07" xr:uid="{1F4161B9-73E7-4811-B9C6-966FF32085F5}"/>
    <hyperlink ref="H2565:I2565" location="I13.08" display="I13.08" xr:uid="{7230171A-905F-4C43-9B03-0DD020F7DC42}"/>
    <hyperlink ref="H2602:I2602" location="I13.09" display="I13.09" xr:uid="{9B6CCC0A-D5D2-4B81-9C35-944987E1F4F7}"/>
    <hyperlink ref="H2639:I2639" location="I13.10" display="I13.10" xr:uid="{F452BB3F-1F2C-433E-BD28-2586C7BA87AA}"/>
    <hyperlink ref="H2676:I2676" location="I13.11" display="I13.11" xr:uid="{204AD09F-4493-4C9D-B81B-BD4791F1B62E}"/>
    <hyperlink ref="H2713:I2713" location="I13.12" display="I13.12" xr:uid="{D419AE52-5C92-4909-8BE4-3521BFB65D2A}"/>
  </hyperlinks>
  <pageMargins left="0.25" right="0.25" top="0.75" bottom="0.75" header="0.3" footer="0.3"/>
  <pageSetup scale="40" fitToHeight="0" orientation="landscape" r:id="rId1"/>
  <headerFooter>
    <oddFooter xml:space="preserve">&amp;C&amp;G
</oddFooter>
  </headerFooter>
  <rowBreaks count="73" manualBreakCount="73">
    <brk id="38" max="16383" man="1"/>
    <brk id="75" max="16383" man="1"/>
    <brk id="112" max="16383" man="1"/>
    <brk id="148" max="16383" man="1"/>
    <brk id="185" max="16383" man="1"/>
    <brk id="221" max="16383" man="1"/>
    <brk id="257" max="16383" man="1"/>
    <brk id="294" max="16383" man="1"/>
    <brk id="331" max="16383" man="1"/>
    <brk id="368" max="16383" man="1"/>
    <brk id="405" max="16383" man="1"/>
    <brk id="442" max="16383" man="1"/>
    <brk id="479" max="16383" man="1"/>
    <brk id="516" max="16383" man="1"/>
    <brk id="553" max="16383" man="1"/>
    <brk id="590" max="16383" man="1"/>
    <brk id="627" max="16383" man="1"/>
    <brk id="664" max="16383" man="1"/>
    <brk id="701" max="16383" man="1"/>
    <brk id="738" max="16383" man="1"/>
    <brk id="775" max="16383" man="1"/>
    <brk id="812" max="16383" man="1"/>
    <brk id="849" max="16383" man="1"/>
    <brk id="886" max="16383" man="1"/>
    <brk id="923" max="16383" man="1"/>
    <brk id="960" max="16383" man="1"/>
    <brk id="997" max="16383" man="1"/>
    <brk id="1034" max="16383" man="1"/>
    <brk id="1076" max="16383" man="1"/>
    <brk id="1113" max="16383" man="1"/>
    <brk id="1150" max="16383" man="1"/>
    <brk id="1187" max="16383" man="1"/>
    <brk id="1224" max="16383" man="1"/>
    <brk id="1261" max="16383" man="1"/>
    <brk id="1298" max="16383" man="1"/>
    <brk id="1335" max="16383" man="1"/>
    <brk id="1372" max="16383" man="1"/>
    <brk id="1409" max="16383" man="1"/>
    <brk id="1446" max="16383" man="1"/>
    <brk id="1483" max="16383" man="1"/>
    <brk id="1520" max="16383" man="1"/>
    <brk id="1557" max="16383" man="1"/>
    <brk id="1594" max="16383" man="1"/>
    <brk id="1631" max="16383" man="1"/>
    <brk id="1668" max="16383" man="1"/>
    <brk id="1705" max="16383" man="1"/>
    <brk id="1742" max="16383" man="1"/>
    <brk id="1779" max="16383" man="1"/>
    <brk id="1817" max="16383" man="1"/>
    <brk id="1854" max="16383" man="1"/>
    <brk id="1891" max="16383" man="1"/>
    <brk id="1928" max="16383" man="1"/>
    <brk id="1965" max="16383" man="1"/>
    <brk id="2002" max="26" man="1"/>
    <brk id="2039" max="26" man="1"/>
    <brk id="2076" max="26" man="1"/>
    <brk id="2113" max="26" man="1"/>
    <brk id="2150" max="26" man="1"/>
    <brk id="2187" max="26" man="1"/>
    <brk id="2224" max="26" man="1"/>
    <brk id="2261" max="26" man="1"/>
    <brk id="2298" max="26" man="1"/>
    <brk id="2335" max="26" man="1"/>
    <brk id="2372" max="26" man="1"/>
    <brk id="2409" max="26" man="1"/>
    <brk id="2446" max="26" man="1"/>
    <brk id="2483" max="26" man="1"/>
    <brk id="2520" max="26" man="1"/>
    <brk id="2557" max="26" man="1"/>
    <brk id="2594" max="26" man="1"/>
    <brk id="2631" max="26" man="1"/>
    <brk id="2668" max="26" man="1"/>
    <brk id="2705" max="26" man="1"/>
  </rowBreaks>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13033-39F9-41BA-882A-DAA7537BAA6B}">
  <sheetPr>
    <tabColor rgb="FF92D050"/>
    <pageSetUpPr fitToPage="1"/>
  </sheetPr>
  <dimension ref="B2:AA3037"/>
  <sheetViews>
    <sheetView view="pageBreakPreview" topLeftCell="E2974" zoomScale="70" zoomScaleNormal="55" zoomScaleSheetLayoutView="70" workbookViewId="0">
      <selection activeCell="T1283" sqref="T1283"/>
    </sheetView>
  </sheetViews>
  <sheetFormatPr baseColWidth="10" defaultRowHeight="15" outlineLevelRow="1" x14ac:dyDescent="0.25"/>
  <cols>
    <col min="13" max="13" width="8.7109375" customWidth="1"/>
    <col min="14" max="14" width="7.5703125" customWidth="1"/>
    <col min="16" max="17" width="11.42578125" hidden="1" customWidth="1"/>
    <col min="18" max="18" width="22" customWidth="1"/>
    <col min="19" max="19" width="28.42578125" style="632" customWidth="1"/>
    <col min="26" max="26" width="12.140625" bestFit="1" customWidth="1"/>
    <col min="27" max="27" width="21.42578125" bestFit="1" customWidth="1"/>
  </cols>
  <sheetData>
    <row r="2" spans="2:27" ht="15.75" thickBot="1" x14ac:dyDescent="0.3"/>
    <row r="3" spans="2:27" x14ac:dyDescent="0.25">
      <c r="B3" s="800"/>
      <c r="C3" s="793"/>
      <c r="D3" s="793"/>
      <c r="E3" s="793"/>
      <c r="F3" s="793"/>
      <c r="G3" s="803" t="s">
        <v>42</v>
      </c>
      <c r="H3" s="793"/>
      <c r="I3" s="793"/>
      <c r="J3" s="793"/>
      <c r="K3" s="793"/>
      <c r="L3" s="793"/>
      <c r="M3" s="793"/>
      <c r="N3" s="793"/>
      <c r="O3" s="793"/>
      <c r="P3" s="793"/>
      <c r="Q3" s="793"/>
      <c r="R3" s="793"/>
      <c r="S3" s="793"/>
      <c r="T3" s="793"/>
      <c r="U3" s="804" t="s">
        <v>1</v>
      </c>
      <c r="V3" s="805"/>
      <c r="W3" s="805"/>
      <c r="X3" s="806"/>
      <c r="Y3" s="807" t="s">
        <v>43</v>
      </c>
      <c r="Z3" s="805"/>
      <c r="AA3" s="808"/>
    </row>
    <row r="4" spans="2:27" x14ac:dyDescent="0.25">
      <c r="B4" s="801"/>
      <c r="C4" s="802"/>
      <c r="D4" s="802"/>
      <c r="E4" s="802"/>
      <c r="F4" s="802"/>
      <c r="G4" s="801"/>
      <c r="H4" s="802"/>
      <c r="I4" s="802"/>
      <c r="J4" s="802"/>
      <c r="K4" s="802"/>
      <c r="L4" s="802"/>
      <c r="M4" s="802"/>
      <c r="N4" s="802"/>
      <c r="O4" s="802"/>
      <c r="P4" s="802"/>
      <c r="Q4" s="802"/>
      <c r="R4" s="802"/>
      <c r="S4" s="802"/>
      <c r="T4" s="802"/>
      <c r="U4" s="809" t="s">
        <v>3</v>
      </c>
      <c r="V4" s="810"/>
      <c r="W4" s="810"/>
      <c r="X4" s="811"/>
      <c r="Y4" s="812">
        <v>1</v>
      </c>
      <c r="Z4" s="810"/>
      <c r="AA4" s="813"/>
    </row>
    <row r="5" spans="2:27" ht="15.75" thickBot="1" x14ac:dyDescent="0.3">
      <c r="B5" s="795"/>
      <c r="C5" s="787"/>
      <c r="D5" s="787"/>
      <c r="E5" s="787"/>
      <c r="F5" s="787"/>
      <c r="G5" s="795"/>
      <c r="H5" s="787"/>
      <c r="I5" s="787"/>
      <c r="J5" s="787"/>
      <c r="K5" s="787"/>
      <c r="L5" s="787"/>
      <c r="M5" s="787"/>
      <c r="N5" s="787"/>
      <c r="O5" s="787"/>
      <c r="P5" s="787"/>
      <c r="Q5" s="787"/>
      <c r="R5" s="787"/>
      <c r="S5" s="787"/>
      <c r="T5" s="787"/>
      <c r="U5" s="814" t="s">
        <v>4</v>
      </c>
      <c r="V5" s="815"/>
      <c r="W5" s="815"/>
      <c r="X5" s="816"/>
      <c r="Y5" s="817">
        <v>44236</v>
      </c>
      <c r="Z5" s="818"/>
      <c r="AA5" s="819"/>
    </row>
    <row r="6" spans="2:27" x14ac:dyDescent="0.25">
      <c r="B6" s="820" t="s">
        <v>44</v>
      </c>
      <c r="C6" s="793"/>
      <c r="D6" s="793"/>
      <c r="E6" s="793"/>
      <c r="F6" s="794"/>
      <c r="G6"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6" s="822"/>
      <c r="I6" s="822"/>
      <c r="J6" s="822"/>
      <c r="K6" s="822"/>
      <c r="L6" s="822"/>
      <c r="M6" s="822"/>
      <c r="N6" s="822"/>
      <c r="O6" s="822"/>
      <c r="P6" s="822"/>
      <c r="Q6" s="822"/>
      <c r="R6" s="822"/>
      <c r="S6" s="822"/>
      <c r="T6" s="822"/>
      <c r="U6" s="822"/>
      <c r="V6" s="822"/>
      <c r="W6" s="822"/>
      <c r="X6" s="822"/>
      <c r="Y6" s="822"/>
      <c r="Z6" s="822"/>
      <c r="AA6" s="823"/>
    </row>
    <row r="7" spans="2:27" ht="33.75" customHeight="1" thickBot="1" x14ac:dyDescent="0.3">
      <c r="B7" s="795"/>
      <c r="C7" s="787"/>
      <c r="D7" s="787"/>
      <c r="E7" s="787"/>
      <c r="F7" s="796"/>
      <c r="G7" s="824"/>
      <c r="H7" s="825"/>
      <c r="I7" s="825"/>
      <c r="J7" s="825"/>
      <c r="K7" s="825"/>
      <c r="L7" s="825"/>
      <c r="M7" s="825"/>
      <c r="N7" s="825"/>
      <c r="O7" s="825"/>
      <c r="P7" s="825"/>
      <c r="Q7" s="825"/>
      <c r="R7" s="825"/>
      <c r="S7" s="825"/>
      <c r="T7" s="825"/>
      <c r="U7" s="825"/>
      <c r="V7" s="825"/>
      <c r="W7" s="825"/>
      <c r="X7" s="825"/>
      <c r="Y7" s="825"/>
      <c r="Z7" s="825"/>
      <c r="AA7" s="826"/>
    </row>
    <row r="8" spans="2:27" ht="18.75" thickBot="1" x14ac:dyDescent="0.3">
      <c r="B8" s="827" t="s">
        <v>46</v>
      </c>
      <c r="C8" s="798"/>
      <c r="D8" s="798"/>
      <c r="E8" s="798"/>
      <c r="F8" s="798"/>
      <c r="G8" s="798"/>
      <c r="H8" s="822" t="s">
        <v>47</v>
      </c>
      <c r="I8" s="793"/>
      <c r="J8" s="828"/>
      <c r="K8" s="798"/>
      <c r="L8" s="798"/>
      <c r="M8" s="798"/>
      <c r="N8" s="798"/>
      <c r="O8" s="798"/>
      <c r="P8" s="622"/>
      <c r="Q8" s="622"/>
      <c r="R8" s="828" t="s">
        <v>48</v>
      </c>
      <c r="S8" s="828"/>
      <c r="T8" s="798"/>
      <c r="U8" s="798"/>
      <c r="V8" s="798"/>
      <c r="W8" s="798"/>
      <c r="X8" s="798"/>
      <c r="Y8" s="798"/>
      <c r="Z8" s="798"/>
      <c r="AA8" s="799"/>
    </row>
    <row r="9" spans="2:27" ht="38.25" customHeight="1" thickBot="1" x14ac:dyDescent="0.3">
      <c r="B9" s="829">
        <f>PRESUPUESTO!$B$11</f>
        <v>1</v>
      </c>
      <c r="C9" s="793"/>
      <c r="D9" s="793"/>
      <c r="E9" s="793"/>
      <c r="F9" s="793"/>
      <c r="G9" s="793"/>
      <c r="H9" s="830">
        <f>PRESUPUESTO!B12</f>
        <v>1.01</v>
      </c>
      <c r="I9" s="831"/>
      <c r="J9" s="832" t="str">
        <f>PRESUPUESTO!F11</f>
        <v>CERRAMIENTO EN POSTE DE CONCRETO Y ALAMBRE LISO</v>
      </c>
      <c r="K9" s="798"/>
      <c r="L9" s="798"/>
      <c r="M9" s="798"/>
      <c r="N9" s="798"/>
      <c r="O9" s="799"/>
      <c r="P9" s="621"/>
      <c r="Q9" s="621"/>
      <c r="R9" s="833" t="str">
        <f>PRESUPUESTO!F12</f>
        <v>LOCALIZACIÓN, TRAZADO, REPLANTEO Y NIVELACIÓN. INCLUYE ENTREGA DE PLANOS Y CARTERA.</v>
      </c>
      <c r="S9" s="1020"/>
      <c r="T9" s="793"/>
      <c r="U9" s="793"/>
      <c r="V9" s="793"/>
      <c r="W9" s="793"/>
      <c r="X9" s="793"/>
      <c r="Y9" s="793"/>
      <c r="Z9" s="793"/>
      <c r="AA9" s="794"/>
    </row>
    <row r="10" spans="2:27" ht="18.75" thickBot="1" x14ac:dyDescent="0.3">
      <c r="B10" s="821" t="s">
        <v>49</v>
      </c>
      <c r="C10" s="834"/>
      <c r="D10" s="834"/>
      <c r="E10" s="834"/>
      <c r="F10" s="834"/>
      <c r="G10" s="834"/>
      <c r="H10" s="835"/>
      <c r="I10" s="835"/>
      <c r="J10" s="834"/>
      <c r="K10" s="834"/>
      <c r="L10" s="834"/>
      <c r="M10" s="834"/>
      <c r="N10" s="834"/>
      <c r="O10" s="834"/>
      <c r="P10" s="623"/>
      <c r="Q10" s="623"/>
      <c r="R10" s="837" t="s">
        <v>50</v>
      </c>
      <c r="S10" s="1021" t="s">
        <v>532</v>
      </c>
      <c r="T10" s="839" t="s">
        <v>51</v>
      </c>
      <c r="U10" s="840"/>
      <c r="V10" s="841"/>
      <c r="W10" s="842" t="s">
        <v>20</v>
      </c>
      <c r="X10" s="844" t="s">
        <v>52</v>
      </c>
      <c r="Y10" s="846" t="s">
        <v>53</v>
      </c>
      <c r="Z10" s="847"/>
      <c r="AA10" s="848"/>
    </row>
    <row r="11" spans="2:27" ht="26.25" thickBot="1" x14ac:dyDescent="0.3">
      <c r="B11" s="836"/>
      <c r="C11" s="835"/>
      <c r="D11" s="835"/>
      <c r="E11" s="835"/>
      <c r="F11" s="835"/>
      <c r="G11" s="835"/>
      <c r="H11" s="835"/>
      <c r="I11" s="835"/>
      <c r="J11" s="835"/>
      <c r="K11" s="835"/>
      <c r="L11" s="835"/>
      <c r="M11" s="835"/>
      <c r="N11" s="835"/>
      <c r="O11" s="835"/>
      <c r="P11" s="623"/>
      <c r="Q11" s="623"/>
      <c r="R11" s="838"/>
      <c r="S11" s="1022"/>
      <c r="T11" s="4" t="s">
        <v>54</v>
      </c>
      <c r="U11" s="5" t="s">
        <v>55</v>
      </c>
      <c r="V11" s="6" t="s">
        <v>56</v>
      </c>
      <c r="W11" s="843"/>
      <c r="X11" s="845"/>
      <c r="Y11" s="7" t="s">
        <v>57</v>
      </c>
      <c r="Z11" s="8" t="s">
        <v>21</v>
      </c>
      <c r="AA11" s="9" t="s">
        <v>22</v>
      </c>
    </row>
    <row r="12" spans="2:27" ht="18" x14ac:dyDescent="0.25">
      <c r="B12" s="10"/>
      <c r="C12" s="11"/>
      <c r="D12" s="11"/>
      <c r="E12" s="11"/>
      <c r="F12" s="11"/>
      <c r="G12" s="11"/>
      <c r="H12" s="11"/>
      <c r="I12" s="11"/>
      <c r="J12" s="11"/>
      <c r="K12" s="11"/>
      <c r="L12" s="11"/>
      <c r="M12" s="11"/>
      <c r="N12" s="11"/>
      <c r="O12" s="12"/>
      <c r="P12" s="629">
        <f>+H9</f>
        <v>1.01</v>
      </c>
      <c r="Q12" s="17"/>
      <c r="R12" s="13"/>
      <c r="S12" s="625"/>
      <c r="T12" s="14"/>
      <c r="U12" s="14"/>
      <c r="V12" s="14"/>
      <c r="W12" s="14"/>
      <c r="X12" s="14"/>
      <c r="Y12" s="14"/>
      <c r="Z12" s="14"/>
      <c r="AA12" s="15"/>
    </row>
    <row r="13" spans="2:27" ht="18" x14ac:dyDescent="0.25">
      <c r="B13" s="16"/>
      <c r="C13" s="17"/>
      <c r="D13" s="17"/>
      <c r="E13" s="17"/>
      <c r="F13" s="18"/>
      <c r="G13" s="18"/>
      <c r="H13" s="18"/>
      <c r="I13" s="18"/>
      <c r="J13" s="18"/>
      <c r="K13" s="18"/>
      <c r="L13" s="17"/>
      <c r="M13" s="17"/>
      <c r="N13" s="17"/>
      <c r="O13" s="19"/>
      <c r="P13" s="629">
        <f>+H9</f>
        <v>1.01</v>
      </c>
      <c r="Q13" s="17"/>
      <c r="R13" s="13"/>
      <c r="S13" s="625"/>
      <c r="T13" s="20"/>
      <c r="U13" s="14"/>
      <c r="V13" s="14"/>
      <c r="W13" s="14"/>
      <c r="X13" s="14"/>
      <c r="Y13" s="14"/>
      <c r="Z13" s="14"/>
      <c r="AA13" s="446"/>
    </row>
    <row r="14" spans="2:27" ht="18" x14ac:dyDescent="0.25">
      <c r="B14" s="16"/>
      <c r="C14" s="17"/>
      <c r="D14" s="17"/>
      <c r="E14" s="17"/>
      <c r="F14" s="18"/>
      <c r="G14" s="18"/>
      <c r="H14" s="18"/>
      <c r="I14" s="18"/>
      <c r="J14" s="18"/>
      <c r="K14" s="18"/>
      <c r="L14" s="17"/>
      <c r="M14" s="17"/>
      <c r="N14" s="17"/>
      <c r="O14" s="19"/>
      <c r="P14" s="629">
        <f>+H9</f>
        <v>1.01</v>
      </c>
      <c r="Q14" s="17"/>
      <c r="R14" s="13"/>
      <c r="S14" s="625"/>
      <c r="T14" s="20"/>
      <c r="U14" s="14"/>
      <c r="V14" s="14"/>
      <c r="W14" s="14"/>
      <c r="X14" s="14"/>
      <c r="Y14" s="14"/>
      <c r="Z14" s="14"/>
      <c r="AA14" s="15"/>
    </row>
    <row r="15" spans="2:27" ht="18" x14ac:dyDescent="0.25">
      <c r="B15" s="16"/>
      <c r="C15" s="17"/>
      <c r="D15" s="17"/>
      <c r="E15" s="17"/>
      <c r="F15" s="18"/>
      <c r="G15" s="18"/>
      <c r="H15" s="18"/>
      <c r="I15" s="18"/>
      <c r="J15" s="18"/>
      <c r="K15" s="18"/>
      <c r="L15" s="17"/>
      <c r="M15" s="17"/>
      <c r="N15" s="17"/>
      <c r="O15" s="19"/>
      <c r="P15" s="629">
        <f>+H9</f>
        <v>1.01</v>
      </c>
      <c r="Q15" s="17"/>
      <c r="R15" s="21"/>
      <c r="S15" s="626"/>
      <c r="T15" s="20"/>
      <c r="U15" s="20"/>
      <c r="V15" s="14"/>
      <c r="W15" s="14"/>
      <c r="X15" s="20"/>
      <c r="Y15" s="14"/>
      <c r="Z15" s="14"/>
      <c r="AA15" s="15"/>
    </row>
    <row r="16" spans="2:27" ht="18" x14ac:dyDescent="0.25">
      <c r="B16" s="16"/>
      <c r="D16" s="17"/>
      <c r="E16" s="17"/>
      <c r="F16" s="18"/>
      <c r="G16" s="18"/>
      <c r="H16" s="18"/>
      <c r="J16" s="18"/>
      <c r="K16" s="18"/>
      <c r="L16" s="17"/>
      <c r="M16" s="17"/>
      <c r="N16" s="17"/>
      <c r="O16" s="19"/>
      <c r="P16" s="629">
        <f>+H9</f>
        <v>1.01</v>
      </c>
      <c r="Q16" s="17"/>
      <c r="R16" s="13"/>
      <c r="S16" s="625"/>
      <c r="T16" s="20"/>
      <c r="U16" s="20"/>
      <c r="V16" s="20"/>
      <c r="W16" s="14"/>
      <c r="X16" s="20"/>
      <c r="Y16" s="14"/>
      <c r="Z16" s="14"/>
      <c r="AA16" s="445"/>
    </row>
    <row r="17" spans="2:27" ht="18" x14ac:dyDescent="0.25">
      <c r="B17" s="22"/>
      <c r="C17" s="17"/>
      <c r="D17" s="18"/>
      <c r="E17" s="17"/>
      <c r="F17" s="18"/>
      <c r="G17" s="18"/>
      <c r="H17" s="18"/>
      <c r="I17" s="18"/>
      <c r="J17" s="18"/>
      <c r="K17" s="18"/>
      <c r="L17" s="17"/>
      <c r="M17" s="17"/>
      <c r="N17" s="17"/>
      <c r="O17" s="19"/>
      <c r="P17" s="629">
        <f>+H9</f>
        <v>1.01</v>
      </c>
      <c r="Q17" s="17"/>
      <c r="R17" s="21"/>
      <c r="S17" s="626"/>
      <c r="T17" s="20"/>
      <c r="U17" s="20"/>
      <c r="V17" s="20"/>
      <c r="W17" s="14"/>
      <c r="X17" s="20"/>
      <c r="Y17" s="14"/>
      <c r="Z17" s="14"/>
      <c r="AA17" s="15"/>
    </row>
    <row r="18" spans="2:27" ht="18" x14ac:dyDescent="0.25">
      <c r="B18" s="16"/>
      <c r="C18" s="17"/>
      <c r="D18" s="17"/>
      <c r="E18" s="17"/>
      <c r="F18" s="18"/>
      <c r="G18" s="18"/>
      <c r="H18" s="18"/>
      <c r="I18" s="18"/>
      <c r="J18" s="18"/>
      <c r="K18" s="18"/>
      <c r="L18" s="17"/>
      <c r="M18" s="17"/>
      <c r="N18" s="17"/>
      <c r="O18" s="19"/>
      <c r="P18" s="629">
        <f>+H9</f>
        <v>1.01</v>
      </c>
      <c r="Q18" s="17"/>
      <c r="R18" s="13"/>
      <c r="S18" s="625"/>
      <c r="T18" s="20"/>
      <c r="U18" s="20"/>
      <c r="V18" s="20"/>
      <c r="W18" s="14"/>
      <c r="X18" s="20"/>
      <c r="Y18" s="14"/>
      <c r="Z18" s="14"/>
      <c r="AA18" s="23"/>
    </row>
    <row r="19" spans="2:27" ht="18" x14ac:dyDescent="0.25">
      <c r="B19" s="16"/>
      <c r="C19" s="17"/>
      <c r="D19" s="17"/>
      <c r="E19" s="17"/>
      <c r="F19" s="17"/>
      <c r="G19" s="17"/>
      <c r="H19" s="17"/>
      <c r="I19" s="17"/>
      <c r="J19" s="17"/>
      <c r="K19" s="17"/>
      <c r="L19" s="17"/>
      <c r="M19" s="17"/>
      <c r="N19" s="17"/>
      <c r="O19" s="19"/>
      <c r="P19" s="629">
        <f>+H9</f>
        <v>1.01</v>
      </c>
      <c r="Q19" s="17"/>
      <c r="R19" s="13"/>
      <c r="S19" s="625"/>
      <c r="T19" s="20"/>
      <c r="U19" s="20"/>
      <c r="V19" s="20"/>
      <c r="W19" s="14"/>
      <c r="X19" s="20"/>
      <c r="Y19" s="14"/>
      <c r="Z19" s="14"/>
      <c r="AA19" s="23"/>
    </row>
    <row r="20" spans="2:27" ht="18" x14ac:dyDescent="0.25">
      <c r="B20" s="16"/>
      <c r="C20" s="18"/>
      <c r="D20" s="17"/>
      <c r="E20" s="17"/>
      <c r="F20" s="17"/>
      <c r="G20" s="17"/>
      <c r="H20" s="17"/>
      <c r="I20" s="17"/>
      <c r="J20" s="17"/>
      <c r="K20" s="17"/>
      <c r="L20" s="17"/>
      <c r="M20" s="17"/>
      <c r="N20" s="17"/>
      <c r="O20" s="19"/>
      <c r="P20" s="629">
        <f>+H9</f>
        <v>1.01</v>
      </c>
      <c r="Q20" s="17"/>
      <c r="R20" s="21"/>
      <c r="S20" s="626"/>
      <c r="T20" s="20"/>
      <c r="U20" s="20"/>
      <c r="V20" s="20"/>
      <c r="W20" s="14"/>
      <c r="X20" s="20"/>
      <c r="Y20" s="14"/>
      <c r="Z20" s="14"/>
      <c r="AA20" s="23"/>
    </row>
    <row r="21" spans="2:27" ht="18" x14ac:dyDescent="0.25">
      <c r="B21" s="16"/>
      <c r="C21" s="17"/>
      <c r="D21" s="17"/>
      <c r="E21" s="17"/>
      <c r="F21" s="17"/>
      <c r="G21" s="17"/>
      <c r="H21" s="17"/>
      <c r="I21" s="17"/>
      <c r="J21" s="17"/>
      <c r="K21" s="17"/>
      <c r="L21" s="17"/>
      <c r="M21" s="17"/>
      <c r="N21" s="17"/>
      <c r="O21" s="19"/>
      <c r="P21" s="629">
        <f>+H9</f>
        <v>1.01</v>
      </c>
      <c r="Q21" s="17"/>
      <c r="R21" s="13"/>
      <c r="S21" s="625"/>
      <c r="T21" s="20"/>
      <c r="U21" s="20"/>
      <c r="V21" s="20"/>
      <c r="W21" s="14"/>
      <c r="X21" s="20"/>
      <c r="Y21" s="14"/>
      <c r="Z21" s="14"/>
      <c r="AA21" s="23"/>
    </row>
    <row r="22" spans="2:27" ht="18" x14ac:dyDescent="0.25">
      <c r="B22" s="16"/>
      <c r="C22" s="17"/>
      <c r="D22" s="17"/>
      <c r="E22" s="18"/>
      <c r="F22" s="17"/>
      <c r="G22" s="17"/>
      <c r="H22" s="17"/>
      <c r="I22" s="17"/>
      <c r="J22" s="17"/>
      <c r="K22" s="17"/>
      <c r="L22" s="17"/>
      <c r="M22" s="17"/>
      <c r="N22" s="17"/>
      <c r="O22" s="19"/>
      <c r="P22" s="629">
        <f>+H9</f>
        <v>1.01</v>
      </c>
      <c r="Q22" s="17"/>
      <c r="R22" s="13"/>
      <c r="S22" s="625"/>
      <c r="T22" s="20"/>
      <c r="U22" s="20"/>
      <c r="V22" s="20"/>
      <c r="W22" s="14"/>
      <c r="X22" s="20"/>
      <c r="Y22" s="14"/>
      <c r="Z22" s="14"/>
      <c r="AA22" s="23"/>
    </row>
    <row r="23" spans="2:27" ht="18" x14ac:dyDescent="0.25">
      <c r="B23" s="16"/>
      <c r="C23" s="18"/>
      <c r="D23" s="18"/>
      <c r="E23" s="18"/>
      <c r="F23" s="18"/>
      <c r="G23" s="18"/>
      <c r="H23" s="18"/>
      <c r="I23" s="18"/>
      <c r="J23" s="18"/>
      <c r="K23" s="18"/>
      <c r="L23" s="18"/>
      <c r="M23" s="18"/>
      <c r="N23" s="18"/>
      <c r="O23" s="19"/>
      <c r="P23" s="629">
        <f>+H9</f>
        <v>1.01</v>
      </c>
      <c r="Q23" s="17"/>
      <c r="R23" s="21"/>
      <c r="S23" s="626"/>
      <c r="T23" s="20"/>
      <c r="U23" s="20"/>
      <c r="V23" s="20"/>
      <c r="W23" s="14"/>
      <c r="X23" s="20"/>
      <c r="Y23" s="14"/>
      <c r="Z23" s="14"/>
      <c r="AA23" s="23"/>
    </row>
    <row r="24" spans="2:27" ht="18" x14ac:dyDescent="0.25">
      <c r="B24" s="16"/>
      <c r="C24" s="17"/>
      <c r="D24" s="24"/>
      <c r="E24" s="17"/>
      <c r="F24" s="17"/>
      <c r="G24" s="17"/>
      <c r="H24" s="17"/>
      <c r="I24" s="17"/>
      <c r="J24" s="18"/>
      <c r="K24" s="17"/>
      <c r="L24" s="17"/>
      <c r="M24" s="17"/>
      <c r="N24" s="17"/>
      <c r="O24" s="19"/>
      <c r="P24" s="629">
        <f>+H9</f>
        <v>1.01</v>
      </c>
      <c r="Q24" s="17"/>
      <c r="R24" s="21"/>
      <c r="S24" s="626"/>
      <c r="T24" s="20"/>
      <c r="U24" s="20"/>
      <c r="V24" s="20"/>
      <c r="W24" s="14"/>
      <c r="X24" s="20"/>
      <c r="Y24" s="20"/>
      <c r="Z24" s="14"/>
      <c r="AA24" s="23"/>
    </row>
    <row r="25" spans="2:27" ht="18" x14ac:dyDescent="0.25">
      <c r="B25" s="16"/>
      <c r="C25" s="18"/>
      <c r="D25" s="17"/>
      <c r="E25" s="17"/>
      <c r="F25" s="17"/>
      <c r="G25" s="17"/>
      <c r="H25" s="18"/>
      <c r="I25" s="18"/>
      <c r="J25" s="17"/>
      <c r="K25" s="18"/>
      <c r="L25" s="17"/>
      <c r="M25" s="17"/>
      <c r="N25" s="17"/>
      <c r="O25" s="19"/>
      <c r="P25" s="629">
        <f>+H9</f>
        <v>1.01</v>
      </c>
      <c r="Q25" s="17"/>
      <c r="R25" s="21"/>
      <c r="S25" s="626"/>
      <c r="T25" s="20"/>
      <c r="U25" s="20"/>
      <c r="V25" s="20"/>
      <c r="W25" s="14"/>
      <c r="X25" s="20"/>
      <c r="Y25" s="20"/>
      <c r="Z25" s="14"/>
      <c r="AA25" s="23"/>
    </row>
    <row r="26" spans="2:27" ht="18" x14ac:dyDescent="0.25">
      <c r="B26" s="16"/>
      <c r="C26" s="17"/>
      <c r="D26" s="17"/>
      <c r="E26" s="17"/>
      <c r="F26" s="17"/>
      <c r="G26" s="17"/>
      <c r="H26" s="17"/>
      <c r="I26" s="17"/>
      <c r="J26" s="17"/>
      <c r="K26" s="17"/>
      <c r="L26" s="17"/>
      <c r="M26" s="17"/>
      <c r="N26" s="17"/>
      <c r="O26" s="19"/>
      <c r="P26" s="629">
        <f>+H9</f>
        <v>1.01</v>
      </c>
      <c r="Q26" s="17"/>
      <c r="R26" s="21"/>
      <c r="S26" s="626"/>
      <c r="T26" s="20"/>
      <c r="U26" s="20"/>
      <c r="V26" s="20"/>
      <c r="W26" s="14"/>
      <c r="X26" s="20"/>
      <c r="Y26" s="20"/>
      <c r="Z26" s="14"/>
      <c r="AA26" s="23"/>
    </row>
    <row r="27" spans="2:27" ht="18" x14ac:dyDescent="0.25">
      <c r="B27" s="16"/>
      <c r="C27" s="17"/>
      <c r="D27" s="17"/>
      <c r="E27" s="17"/>
      <c r="F27" s="17"/>
      <c r="G27" s="17"/>
      <c r="H27" s="17"/>
      <c r="I27" s="17"/>
      <c r="J27" s="17"/>
      <c r="K27" s="17"/>
      <c r="L27" s="17"/>
      <c r="M27" s="17"/>
      <c r="N27" s="17"/>
      <c r="O27" s="19"/>
      <c r="P27" s="629">
        <f>+H9</f>
        <v>1.01</v>
      </c>
      <c r="Q27" s="17"/>
      <c r="R27" s="21"/>
      <c r="S27" s="626"/>
      <c r="T27" s="20"/>
      <c r="U27" s="20"/>
      <c r="V27" s="20"/>
      <c r="W27" s="14"/>
      <c r="X27" s="20"/>
      <c r="Y27" s="20"/>
      <c r="Z27" s="14"/>
      <c r="AA27" s="23"/>
    </row>
    <row r="28" spans="2:27" ht="18" x14ac:dyDescent="0.25">
      <c r="B28" s="16"/>
      <c r="D28" s="17"/>
      <c r="E28" s="17"/>
      <c r="F28" s="17"/>
      <c r="G28" s="17"/>
      <c r="H28" s="17"/>
      <c r="I28" s="17"/>
      <c r="J28" s="17"/>
      <c r="K28" s="17"/>
      <c r="L28" s="17"/>
      <c r="M28" s="17"/>
      <c r="N28" s="17"/>
      <c r="O28" s="19"/>
      <c r="P28" s="629">
        <f>+H9</f>
        <v>1.01</v>
      </c>
      <c r="Q28" s="17"/>
      <c r="R28" s="25"/>
      <c r="S28" s="627"/>
      <c r="T28" s="20"/>
      <c r="U28" s="20"/>
      <c r="V28" s="20"/>
      <c r="W28" s="20"/>
      <c r="X28" s="20"/>
      <c r="Y28" s="20"/>
      <c r="Z28" s="14"/>
      <c r="AA28" s="23"/>
    </row>
    <row r="29" spans="2:27" ht="18" x14ac:dyDescent="0.25">
      <c r="B29" s="16"/>
      <c r="C29" s="17"/>
      <c r="D29" s="17"/>
      <c r="E29" s="17"/>
      <c r="F29" s="17"/>
      <c r="G29" s="17"/>
      <c r="H29" s="17"/>
      <c r="I29" s="17"/>
      <c r="J29" s="17"/>
      <c r="K29" s="17"/>
      <c r="L29" s="17"/>
      <c r="M29" s="17"/>
      <c r="N29" s="17"/>
      <c r="O29" s="19"/>
      <c r="P29" s="629">
        <f>+H9</f>
        <v>1.01</v>
      </c>
      <c r="Q29" s="17"/>
      <c r="R29" s="21"/>
      <c r="S29" s="626"/>
      <c r="T29" s="20"/>
      <c r="U29" s="20"/>
      <c r="V29" s="20"/>
      <c r="W29" s="20"/>
      <c r="X29" s="20"/>
      <c r="Y29" s="20"/>
      <c r="Z29" s="14"/>
      <c r="AA29" s="23"/>
    </row>
    <row r="30" spans="2:27" ht="18" x14ac:dyDescent="0.25">
      <c r="B30" s="16"/>
      <c r="C30" s="17"/>
      <c r="D30" s="17"/>
      <c r="E30" s="17"/>
      <c r="F30" s="17"/>
      <c r="G30" s="17"/>
      <c r="H30" s="17"/>
      <c r="I30" s="17"/>
      <c r="J30" s="17"/>
      <c r="K30" s="17"/>
      <c r="L30" s="17"/>
      <c r="M30" s="17"/>
      <c r="N30" s="17"/>
      <c r="O30" s="19"/>
      <c r="P30" s="629">
        <f>+H9</f>
        <v>1.01</v>
      </c>
      <c r="Q30" s="17"/>
      <c r="R30" s="21"/>
      <c r="S30" s="626"/>
      <c r="T30" s="20"/>
      <c r="U30" s="20"/>
      <c r="V30" s="20"/>
      <c r="W30" s="20"/>
      <c r="X30" s="20"/>
      <c r="Y30" s="20"/>
      <c r="Z30" s="14"/>
      <c r="AA30" s="23"/>
    </row>
    <row r="31" spans="2:27" ht="18" x14ac:dyDescent="0.25">
      <c r="B31" s="16"/>
      <c r="C31" s="17"/>
      <c r="D31" s="17"/>
      <c r="E31" s="17"/>
      <c r="F31" s="17"/>
      <c r="G31" s="17"/>
      <c r="H31" s="17"/>
      <c r="I31" s="17"/>
      <c r="J31" s="17"/>
      <c r="K31" s="17"/>
      <c r="L31" s="17"/>
      <c r="M31" s="17"/>
      <c r="N31" s="17"/>
      <c r="O31" s="19"/>
      <c r="P31" s="629">
        <f>+H9</f>
        <v>1.01</v>
      </c>
      <c r="Q31" s="17"/>
      <c r="R31" s="21"/>
      <c r="S31" s="626"/>
      <c r="T31" s="20"/>
      <c r="U31" s="20"/>
      <c r="V31" s="20"/>
      <c r="W31" s="20"/>
      <c r="X31" s="20"/>
      <c r="Y31" s="20"/>
      <c r="Z31" s="14"/>
      <c r="AA31" s="23"/>
    </row>
    <row r="32" spans="2:27" ht="18" x14ac:dyDescent="0.25">
      <c r="B32" s="16"/>
      <c r="C32" s="17"/>
      <c r="D32" s="17"/>
      <c r="E32" s="17"/>
      <c r="F32" s="17"/>
      <c r="G32" s="17"/>
      <c r="H32" s="17"/>
      <c r="I32" s="17"/>
      <c r="J32" s="17"/>
      <c r="K32" s="17"/>
      <c r="L32" s="17"/>
      <c r="M32" s="17"/>
      <c r="N32" s="17"/>
      <c r="O32" s="19"/>
      <c r="P32" s="629">
        <f>+H9</f>
        <v>1.01</v>
      </c>
      <c r="Q32" s="17"/>
      <c r="R32" s="26"/>
      <c r="S32" s="626"/>
      <c r="T32" s="20"/>
      <c r="U32" s="20"/>
      <c r="V32" s="20"/>
      <c r="W32" s="20"/>
      <c r="X32" s="20"/>
      <c r="Y32" s="20"/>
      <c r="Z32" s="14"/>
      <c r="AA32" s="23"/>
    </row>
    <row r="33" spans="2:27" ht="18" x14ac:dyDescent="0.25">
      <c r="B33" s="16"/>
      <c r="C33" s="17"/>
      <c r="D33" s="17"/>
      <c r="E33" s="17"/>
      <c r="F33" s="17"/>
      <c r="G33" s="17"/>
      <c r="H33" s="17"/>
      <c r="I33" s="17"/>
      <c r="J33" s="17"/>
      <c r="K33" s="17"/>
      <c r="L33" s="17"/>
      <c r="M33" s="17"/>
      <c r="N33" s="17"/>
      <c r="O33" s="19"/>
      <c r="P33" s="629">
        <f>+H9</f>
        <v>1.01</v>
      </c>
      <c r="Q33" s="17"/>
      <c r="R33" s="26"/>
      <c r="S33" s="626"/>
      <c r="T33" s="20"/>
      <c r="U33" s="20"/>
      <c r="V33" s="20"/>
      <c r="W33" s="20"/>
      <c r="X33" s="20"/>
      <c r="Y33" s="20"/>
      <c r="Z33" s="14"/>
      <c r="AA33" s="23"/>
    </row>
    <row r="34" spans="2:27" ht="18.75" thickBot="1" x14ac:dyDescent="0.3">
      <c r="B34" s="27"/>
      <c r="C34" s="28"/>
      <c r="D34" s="29"/>
      <c r="E34" s="28"/>
      <c r="F34" s="29"/>
      <c r="G34" s="29"/>
      <c r="H34" s="29"/>
      <c r="I34" s="29"/>
      <c r="J34" s="29"/>
      <c r="K34" s="29"/>
      <c r="L34" s="29"/>
      <c r="M34" s="29"/>
      <c r="N34" s="29"/>
      <c r="O34" s="30"/>
      <c r="P34" s="629">
        <f>+H9</f>
        <v>1.01</v>
      </c>
      <c r="Q34" s="17"/>
      <c r="R34" s="31"/>
      <c r="S34" s="633"/>
      <c r="T34" s="32"/>
      <c r="U34" s="32"/>
      <c r="V34" s="32"/>
      <c r="W34" s="32"/>
      <c r="X34" s="32"/>
      <c r="Y34" s="33"/>
      <c r="Z34" s="34"/>
      <c r="AA34" s="35"/>
    </row>
    <row r="35" spans="2:27" ht="18.75" thickBot="1" x14ac:dyDescent="0.3">
      <c r="B35" s="786"/>
      <c r="C35" s="787"/>
      <c r="D35" s="787"/>
      <c r="E35" s="787"/>
      <c r="F35" s="787"/>
      <c r="G35" s="787"/>
      <c r="H35" s="787"/>
      <c r="I35" s="787"/>
      <c r="J35" s="787"/>
      <c r="K35" s="787"/>
      <c r="L35" s="787"/>
      <c r="M35" s="787"/>
      <c r="N35" s="787"/>
      <c r="O35" s="787"/>
      <c r="P35" s="428"/>
      <c r="Q35" s="629">
        <f>+H9</f>
        <v>1.01</v>
      </c>
      <c r="R35" s="788" t="s">
        <v>58</v>
      </c>
      <c r="S35" s="1023"/>
      <c r="T35" s="787"/>
      <c r="U35" s="789" t="s">
        <v>53</v>
      </c>
      <c r="V35" s="790"/>
      <c r="W35" s="790"/>
      <c r="X35" s="791"/>
      <c r="Y35" s="36"/>
      <c r="Z35" s="37"/>
      <c r="AA35" s="38">
        <f>SUM(Z12:Z34)</f>
        <v>0</v>
      </c>
    </row>
    <row r="36" spans="2:27" ht="17.25" thickBot="1" x14ac:dyDescent="0.3">
      <c r="B36" s="792" t="s">
        <v>59</v>
      </c>
      <c r="C36" s="793"/>
      <c r="D36" s="793"/>
      <c r="E36" s="793"/>
      <c r="F36" s="793"/>
      <c r="G36" s="793"/>
      <c r="H36" s="793"/>
      <c r="I36" s="794"/>
      <c r="J36" s="792" t="s">
        <v>60</v>
      </c>
      <c r="K36" s="793"/>
      <c r="L36" s="793"/>
      <c r="M36" s="793"/>
      <c r="N36" s="793"/>
      <c r="O36" s="793"/>
      <c r="P36" s="793"/>
      <c r="Q36" s="793"/>
      <c r="R36" s="794"/>
      <c r="S36" s="634"/>
      <c r="T36" s="39"/>
      <c r="U36" s="40"/>
      <c r="V36" s="40"/>
      <c r="W36" s="40"/>
      <c r="X36" s="40"/>
      <c r="Y36" s="40"/>
      <c r="Z36" s="40"/>
      <c r="AA36" s="41"/>
    </row>
    <row r="37" spans="2:27" ht="21" thickBot="1" x14ac:dyDescent="0.3">
      <c r="B37" s="795"/>
      <c r="C37" s="787"/>
      <c r="D37" s="787"/>
      <c r="E37" s="787"/>
      <c r="F37" s="787"/>
      <c r="G37" s="787"/>
      <c r="H37" s="787"/>
      <c r="I37" s="796"/>
      <c r="J37" s="795"/>
      <c r="K37" s="787"/>
      <c r="L37" s="787"/>
      <c r="M37" s="787"/>
      <c r="N37" s="787"/>
      <c r="O37" s="787"/>
      <c r="P37" s="787"/>
      <c r="Q37" s="787"/>
      <c r="R37" s="796"/>
      <c r="S37" s="635"/>
      <c r="T37" s="797" t="s">
        <v>61</v>
      </c>
      <c r="U37" s="798"/>
      <c r="V37" s="798"/>
      <c r="W37" s="798"/>
      <c r="X37" s="798"/>
      <c r="Y37" s="798"/>
      <c r="Z37" s="799"/>
      <c r="AA37" s="42">
        <f>AA35</f>
        <v>0</v>
      </c>
    </row>
    <row r="38" spans="2:27" ht="20.25" x14ac:dyDescent="0.25">
      <c r="B38" s="428"/>
      <c r="C38" s="428"/>
      <c r="D38" s="428"/>
      <c r="E38" s="428"/>
      <c r="F38" s="428"/>
      <c r="G38" s="428"/>
      <c r="H38" s="428"/>
      <c r="I38" s="428"/>
      <c r="J38" s="428"/>
      <c r="K38" s="428"/>
      <c r="L38" s="428"/>
      <c r="M38" s="428"/>
      <c r="N38" s="428"/>
      <c r="O38" s="428"/>
      <c r="P38" s="428"/>
      <c r="Q38" s="428"/>
      <c r="R38" s="428"/>
      <c r="S38" s="634"/>
      <c r="T38" s="429"/>
      <c r="U38" s="428"/>
      <c r="V38" s="428"/>
      <c r="W38" s="428"/>
      <c r="X38" s="428"/>
      <c r="Y38" s="428"/>
      <c r="Z38" s="428"/>
      <c r="AA38" s="429"/>
    </row>
    <row r="39" spans="2:27" ht="15.75" thickBot="1" x14ac:dyDescent="0.3"/>
    <row r="40" spans="2:27" x14ac:dyDescent="0.25">
      <c r="B40" s="800"/>
      <c r="C40" s="793"/>
      <c r="D40" s="793"/>
      <c r="E40" s="793"/>
      <c r="F40" s="793"/>
      <c r="G40" s="803" t="s">
        <v>42</v>
      </c>
      <c r="H40" s="793"/>
      <c r="I40" s="793"/>
      <c r="J40" s="793"/>
      <c r="K40" s="793"/>
      <c r="L40" s="793"/>
      <c r="M40" s="793"/>
      <c r="N40" s="793"/>
      <c r="O40" s="793"/>
      <c r="P40" s="793"/>
      <c r="Q40" s="793"/>
      <c r="R40" s="793"/>
      <c r="S40" s="793"/>
      <c r="T40" s="793"/>
      <c r="U40" s="804" t="s">
        <v>1</v>
      </c>
      <c r="V40" s="805"/>
      <c r="W40" s="805"/>
      <c r="X40" s="806"/>
      <c r="Y40" s="807" t="s">
        <v>43</v>
      </c>
      <c r="Z40" s="805"/>
      <c r="AA40" s="808"/>
    </row>
    <row r="41" spans="2:27" x14ac:dyDescent="0.25">
      <c r="B41" s="801"/>
      <c r="C41" s="802"/>
      <c r="D41" s="802"/>
      <c r="E41" s="802"/>
      <c r="F41" s="802"/>
      <c r="G41" s="801"/>
      <c r="H41" s="802"/>
      <c r="I41" s="802"/>
      <c r="J41" s="802"/>
      <c r="K41" s="802"/>
      <c r="L41" s="802"/>
      <c r="M41" s="802"/>
      <c r="N41" s="802"/>
      <c r="O41" s="802"/>
      <c r="P41" s="802"/>
      <c r="Q41" s="802"/>
      <c r="R41" s="802"/>
      <c r="S41" s="802"/>
      <c r="T41" s="802"/>
      <c r="U41" s="809" t="s">
        <v>3</v>
      </c>
      <c r="V41" s="810"/>
      <c r="W41" s="810"/>
      <c r="X41" s="811"/>
      <c r="Y41" s="812">
        <v>1</v>
      </c>
      <c r="Z41" s="810"/>
      <c r="AA41" s="813"/>
    </row>
    <row r="42" spans="2:27" ht="15.75" thickBot="1" x14ac:dyDescent="0.3">
      <c r="B42" s="795"/>
      <c r="C42" s="787"/>
      <c r="D42" s="787"/>
      <c r="E42" s="787"/>
      <c r="F42" s="787"/>
      <c r="G42" s="795"/>
      <c r="H42" s="787"/>
      <c r="I42" s="787"/>
      <c r="J42" s="787"/>
      <c r="K42" s="787"/>
      <c r="L42" s="787"/>
      <c r="M42" s="787"/>
      <c r="N42" s="787"/>
      <c r="O42" s="787"/>
      <c r="P42" s="787"/>
      <c r="Q42" s="787"/>
      <c r="R42" s="787"/>
      <c r="S42" s="787"/>
      <c r="T42" s="787"/>
      <c r="U42" s="814" t="s">
        <v>4</v>
      </c>
      <c r="V42" s="815"/>
      <c r="W42" s="815"/>
      <c r="X42" s="816"/>
      <c r="Y42" s="817">
        <v>44236</v>
      </c>
      <c r="Z42" s="818"/>
      <c r="AA42" s="819"/>
    </row>
    <row r="43" spans="2:27" ht="15" customHeight="1" x14ac:dyDescent="0.25">
      <c r="B43" s="820" t="s">
        <v>44</v>
      </c>
      <c r="C43" s="793"/>
      <c r="D43" s="793"/>
      <c r="E43" s="793"/>
      <c r="F43" s="794"/>
      <c r="G43"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43" s="822"/>
      <c r="I43" s="822"/>
      <c r="J43" s="822"/>
      <c r="K43" s="822"/>
      <c r="L43" s="822"/>
      <c r="M43" s="822"/>
      <c r="N43" s="822"/>
      <c r="O43" s="822"/>
      <c r="P43" s="822"/>
      <c r="Q43" s="822"/>
      <c r="R43" s="822"/>
      <c r="S43" s="822"/>
      <c r="T43" s="822"/>
      <c r="U43" s="822"/>
      <c r="V43" s="822"/>
      <c r="W43" s="822"/>
      <c r="X43" s="822"/>
      <c r="Y43" s="822"/>
      <c r="Z43" s="822"/>
      <c r="AA43" s="823"/>
    </row>
    <row r="44" spans="2:27" ht="15.75" customHeight="1" thickBot="1" x14ac:dyDescent="0.3">
      <c r="B44" s="795"/>
      <c r="C44" s="787"/>
      <c r="D44" s="787"/>
      <c r="E44" s="787"/>
      <c r="F44" s="796"/>
      <c r="G44" s="824"/>
      <c r="H44" s="825"/>
      <c r="I44" s="825"/>
      <c r="J44" s="825"/>
      <c r="K44" s="825"/>
      <c r="L44" s="825"/>
      <c r="M44" s="825"/>
      <c r="N44" s="825"/>
      <c r="O44" s="825"/>
      <c r="P44" s="825"/>
      <c r="Q44" s="825"/>
      <c r="R44" s="825"/>
      <c r="S44" s="825"/>
      <c r="T44" s="825"/>
      <c r="U44" s="825"/>
      <c r="V44" s="825"/>
      <c r="W44" s="825"/>
      <c r="X44" s="825"/>
      <c r="Y44" s="825"/>
      <c r="Z44" s="825"/>
      <c r="AA44" s="826"/>
    </row>
    <row r="45" spans="2:27" ht="18.75" thickBot="1" x14ac:dyDescent="0.3">
      <c r="B45" s="827" t="s">
        <v>46</v>
      </c>
      <c r="C45" s="798"/>
      <c r="D45" s="798"/>
      <c r="E45" s="798"/>
      <c r="F45" s="798"/>
      <c r="G45" s="798"/>
      <c r="H45" s="822" t="s">
        <v>47</v>
      </c>
      <c r="I45" s="793"/>
      <c r="J45" s="828"/>
      <c r="K45" s="798"/>
      <c r="L45" s="798"/>
      <c r="M45" s="798"/>
      <c r="N45" s="798"/>
      <c r="O45" s="798"/>
      <c r="P45" s="622"/>
      <c r="Q45" s="622"/>
      <c r="R45" s="828" t="s">
        <v>48</v>
      </c>
      <c r="S45" s="828"/>
      <c r="T45" s="798"/>
      <c r="U45" s="798"/>
      <c r="V45" s="798"/>
      <c r="W45" s="798"/>
      <c r="X45" s="798"/>
      <c r="Y45" s="798"/>
      <c r="Z45" s="798"/>
      <c r="AA45" s="799"/>
    </row>
    <row r="46" spans="2:27" ht="93.75" customHeight="1" thickBot="1" x14ac:dyDescent="0.3">
      <c r="B46" s="829">
        <f>PRESUPUESTO!$B$11</f>
        <v>1</v>
      </c>
      <c r="C46" s="793"/>
      <c r="D46" s="793"/>
      <c r="E46" s="793"/>
      <c r="F46" s="793"/>
      <c r="G46" s="793"/>
      <c r="H46" s="849">
        <f>PRESUPUESTO!B13</f>
        <v>1.02</v>
      </c>
      <c r="I46" s="850"/>
      <c r="J46" s="832" t="str">
        <f>PRESUPUESTO!$F$11</f>
        <v>CERRAMIENTO EN POSTE DE CONCRETO Y ALAMBRE LISO</v>
      </c>
      <c r="K46" s="798"/>
      <c r="L46" s="798"/>
      <c r="M46" s="798"/>
      <c r="N46" s="798"/>
      <c r="O46" s="799"/>
      <c r="P46" s="621"/>
      <c r="Q46" s="621"/>
      <c r="R46" s="833" t="str">
        <f>PRESUPUESTO!F13</f>
        <v>CERRAMIENTO  (8 HILERAS DE ALAMBRE LISO CALIBRE 12, CON POSTE DE CONCRETO DE 10 CM X 10 CM Y 3 M DE ALTURA, CON BRAZO, 8 HUECOS.  ENTERRADO COMO MIN. 0.60m, CON PEDESTAL EN CONCRETO 30X30, NTERCALADO CADA 1,2 M  ENTRE POSTES Y CONTRAFUERTES AL INCIO Y FINAL DE CADA TRAMO Y ESQUINAS. CON AMARRE DE SEGURIDAD PARA CADA HILO DE ALAMBRE EN LOS POSTES</v>
      </c>
      <c r="S46" s="1020"/>
      <c r="T46" s="793"/>
      <c r="U46" s="793"/>
      <c r="V46" s="793"/>
      <c r="W46" s="793"/>
      <c r="X46" s="793"/>
      <c r="Y46" s="793"/>
      <c r="Z46" s="793"/>
      <c r="AA46" s="794"/>
    </row>
    <row r="47" spans="2:27" ht="18.75" thickBot="1" x14ac:dyDescent="0.3">
      <c r="B47" s="821" t="s">
        <v>49</v>
      </c>
      <c r="C47" s="834"/>
      <c r="D47" s="834"/>
      <c r="E47" s="834"/>
      <c r="F47" s="834"/>
      <c r="G47" s="834"/>
      <c r="H47" s="835"/>
      <c r="I47" s="835"/>
      <c r="J47" s="834"/>
      <c r="K47" s="834"/>
      <c r="L47" s="834"/>
      <c r="M47" s="834"/>
      <c r="N47" s="834"/>
      <c r="O47" s="834"/>
      <c r="P47" s="623"/>
      <c r="Q47" s="623"/>
      <c r="R47" s="837" t="s">
        <v>50</v>
      </c>
      <c r="S47" s="1021" t="s">
        <v>532</v>
      </c>
      <c r="T47" s="839" t="s">
        <v>51</v>
      </c>
      <c r="U47" s="840"/>
      <c r="V47" s="841"/>
      <c r="W47" s="842" t="s">
        <v>20</v>
      </c>
      <c r="X47" s="844" t="s">
        <v>52</v>
      </c>
      <c r="Y47" s="846" t="s">
        <v>53</v>
      </c>
      <c r="Z47" s="847"/>
      <c r="AA47" s="848"/>
    </row>
    <row r="48" spans="2:27" ht="26.25" thickBot="1" x14ac:dyDescent="0.3">
      <c r="B48" s="836"/>
      <c r="C48" s="835"/>
      <c r="D48" s="835"/>
      <c r="E48" s="835"/>
      <c r="F48" s="835"/>
      <c r="G48" s="835"/>
      <c r="H48" s="835"/>
      <c r="I48" s="835"/>
      <c r="J48" s="835"/>
      <c r="K48" s="835"/>
      <c r="L48" s="835"/>
      <c r="M48" s="835"/>
      <c r="N48" s="835"/>
      <c r="O48" s="835"/>
      <c r="P48" s="623"/>
      <c r="Q48" s="623"/>
      <c r="R48" s="838"/>
      <c r="S48" s="1022"/>
      <c r="T48" s="4" t="s">
        <v>54</v>
      </c>
      <c r="U48" s="5" t="s">
        <v>55</v>
      </c>
      <c r="V48" s="6" t="s">
        <v>56</v>
      </c>
      <c r="W48" s="843"/>
      <c r="X48" s="845"/>
      <c r="Y48" s="7" t="s">
        <v>57</v>
      </c>
      <c r="Z48" s="8" t="s">
        <v>21</v>
      </c>
      <c r="AA48" s="9" t="s">
        <v>22</v>
      </c>
    </row>
    <row r="49" spans="2:27" ht="18" x14ac:dyDescent="0.25">
      <c r="B49" s="10"/>
      <c r="C49" s="11"/>
      <c r="D49" s="11"/>
      <c r="E49" s="11"/>
      <c r="F49" s="11"/>
      <c r="G49" s="11"/>
      <c r="H49" s="11"/>
      <c r="I49" s="11"/>
      <c r="J49" s="11"/>
      <c r="K49" s="11"/>
      <c r="L49" s="11"/>
      <c r="M49" s="11"/>
      <c r="N49" s="11"/>
      <c r="O49" s="12"/>
      <c r="P49" s="629">
        <f>+H46</f>
        <v>1.02</v>
      </c>
      <c r="Q49" s="17"/>
      <c r="R49" s="13"/>
      <c r="S49" s="625"/>
      <c r="T49" s="14"/>
      <c r="U49" s="14"/>
      <c r="V49" s="14"/>
      <c r="W49" s="14"/>
      <c r="X49" s="14"/>
      <c r="Y49" s="14"/>
      <c r="Z49" s="14"/>
      <c r="AA49" s="15"/>
    </row>
    <row r="50" spans="2:27" ht="18" x14ac:dyDescent="0.25">
      <c r="B50" s="16"/>
      <c r="C50" s="17"/>
      <c r="D50" s="17"/>
      <c r="E50" s="17"/>
      <c r="F50" s="18"/>
      <c r="G50" s="18"/>
      <c r="H50" s="18"/>
      <c r="I50" s="18"/>
      <c r="J50" s="18"/>
      <c r="K50" s="18"/>
      <c r="L50" s="17"/>
      <c r="M50" s="17"/>
      <c r="N50" s="17"/>
      <c r="O50" s="19"/>
      <c r="P50" s="629">
        <f>+H46</f>
        <v>1.02</v>
      </c>
      <c r="Q50" s="17"/>
      <c r="R50" s="13"/>
      <c r="S50" s="625"/>
      <c r="T50" s="20"/>
      <c r="U50" s="14"/>
      <c r="V50" s="14"/>
      <c r="W50" s="14"/>
      <c r="X50" s="14"/>
      <c r="Y50" s="14"/>
      <c r="Z50" s="14"/>
      <c r="AA50" s="15"/>
    </row>
    <row r="51" spans="2:27" ht="18" x14ac:dyDescent="0.25">
      <c r="B51" s="16"/>
      <c r="C51" s="17"/>
      <c r="D51" s="17"/>
      <c r="E51" s="17"/>
      <c r="F51" s="18"/>
      <c r="G51" s="18"/>
      <c r="H51" s="18"/>
      <c r="I51" s="18"/>
      <c r="J51" s="18"/>
      <c r="K51" s="18"/>
      <c r="L51" s="17"/>
      <c r="M51" s="17"/>
      <c r="N51" s="17"/>
      <c r="O51" s="19"/>
      <c r="P51" s="629">
        <f>+H46</f>
        <v>1.02</v>
      </c>
      <c r="Q51" s="17"/>
      <c r="R51" s="13"/>
      <c r="S51" s="625"/>
      <c r="T51" s="20"/>
      <c r="U51" s="14"/>
      <c r="V51" s="14"/>
      <c r="W51" s="14"/>
      <c r="X51" s="14"/>
      <c r="Y51" s="14"/>
      <c r="Z51" s="14"/>
      <c r="AA51" s="15"/>
    </row>
    <row r="52" spans="2:27" ht="18" x14ac:dyDescent="0.25">
      <c r="B52" s="16"/>
      <c r="C52" s="17"/>
      <c r="D52" s="17"/>
      <c r="E52" s="17"/>
      <c r="F52" s="18"/>
      <c r="G52" s="18"/>
      <c r="H52" s="18"/>
      <c r="I52" s="18"/>
      <c r="J52" s="18"/>
      <c r="K52" s="18"/>
      <c r="L52" s="17"/>
      <c r="M52" s="17"/>
      <c r="N52" s="17"/>
      <c r="O52" s="19"/>
      <c r="P52" s="629">
        <f>+H46</f>
        <v>1.02</v>
      </c>
      <c r="Q52" s="17"/>
      <c r="R52" s="21"/>
      <c r="S52" s="626"/>
      <c r="T52" s="20"/>
      <c r="U52" s="20"/>
      <c r="V52" s="14"/>
      <c r="W52" s="14"/>
      <c r="X52" s="20"/>
      <c r="Y52" s="14"/>
      <c r="Z52" s="14"/>
      <c r="AA52" s="15"/>
    </row>
    <row r="53" spans="2:27" ht="18" x14ac:dyDescent="0.25">
      <c r="B53" s="16"/>
      <c r="D53" s="17"/>
      <c r="E53" s="17"/>
      <c r="F53" s="18"/>
      <c r="G53" s="18"/>
      <c r="H53" s="18"/>
      <c r="J53" s="18"/>
      <c r="K53" s="18"/>
      <c r="L53" s="17"/>
      <c r="M53" s="17"/>
      <c r="N53" s="17"/>
      <c r="O53" s="19"/>
      <c r="P53" s="629">
        <f>+H46</f>
        <v>1.02</v>
      </c>
      <c r="Q53" s="17"/>
      <c r="R53" s="13"/>
      <c r="S53" s="625"/>
      <c r="T53" s="20"/>
      <c r="U53" s="20"/>
      <c r="V53" s="20"/>
      <c r="W53" s="14"/>
      <c r="X53" s="20"/>
      <c r="Y53" s="14"/>
      <c r="Z53" s="14"/>
      <c r="AA53" s="15"/>
    </row>
    <row r="54" spans="2:27" ht="18" x14ac:dyDescent="0.25">
      <c r="B54" s="22"/>
      <c r="C54" s="17"/>
      <c r="D54" s="18"/>
      <c r="E54" s="17"/>
      <c r="F54" s="18"/>
      <c r="G54" s="18"/>
      <c r="H54" s="18"/>
      <c r="I54" s="18"/>
      <c r="J54" s="18"/>
      <c r="K54" s="18"/>
      <c r="L54" s="17"/>
      <c r="M54" s="17"/>
      <c r="N54" s="17"/>
      <c r="O54" s="19"/>
      <c r="P54" s="629">
        <f>+H46</f>
        <v>1.02</v>
      </c>
      <c r="Q54" s="17"/>
      <c r="R54" s="21"/>
      <c r="S54" s="626"/>
      <c r="T54" s="20"/>
      <c r="U54" s="20"/>
      <c r="V54" s="20"/>
      <c r="W54" s="14"/>
      <c r="X54" s="20"/>
      <c r="Y54" s="14"/>
      <c r="Z54" s="14"/>
      <c r="AA54" s="15"/>
    </row>
    <row r="55" spans="2:27" ht="18" x14ac:dyDescent="0.25">
      <c r="B55" s="16"/>
      <c r="C55" s="17"/>
      <c r="D55" s="17"/>
      <c r="E55" s="17"/>
      <c r="F55" s="18"/>
      <c r="G55" s="18"/>
      <c r="H55" s="18"/>
      <c r="I55" s="18"/>
      <c r="J55" s="18"/>
      <c r="K55" s="18"/>
      <c r="L55" s="17"/>
      <c r="M55" s="17"/>
      <c r="N55" s="17"/>
      <c r="O55" s="19"/>
      <c r="P55" s="629">
        <f>+H46</f>
        <v>1.02</v>
      </c>
      <c r="Q55" s="17"/>
      <c r="R55" s="13"/>
      <c r="S55" s="625"/>
      <c r="T55" s="20"/>
      <c r="U55" s="20"/>
      <c r="V55" s="20"/>
      <c r="W55" s="14"/>
      <c r="X55" s="20"/>
      <c r="Y55" s="14"/>
      <c r="Z55" s="14"/>
      <c r="AA55" s="23"/>
    </row>
    <row r="56" spans="2:27" ht="18" x14ac:dyDescent="0.25">
      <c r="B56" s="16"/>
      <c r="C56" s="17"/>
      <c r="D56" s="17"/>
      <c r="E56" s="17"/>
      <c r="F56" s="17"/>
      <c r="G56" s="17"/>
      <c r="H56" s="17"/>
      <c r="I56" s="17"/>
      <c r="J56" s="17"/>
      <c r="K56" s="17"/>
      <c r="L56" s="17"/>
      <c r="M56" s="17"/>
      <c r="N56" s="17"/>
      <c r="O56" s="19"/>
      <c r="P56" s="629">
        <f>+H46</f>
        <v>1.02</v>
      </c>
      <c r="Q56" s="17"/>
      <c r="R56" s="13"/>
      <c r="S56" s="625"/>
      <c r="T56" s="20"/>
      <c r="U56" s="20"/>
      <c r="V56" s="20"/>
      <c r="W56" s="14"/>
      <c r="X56" s="20"/>
      <c r="Y56" s="14"/>
      <c r="Z56" s="14"/>
      <c r="AA56" s="23"/>
    </row>
    <row r="57" spans="2:27" ht="18" x14ac:dyDescent="0.25">
      <c r="B57" s="16"/>
      <c r="C57" s="18"/>
      <c r="D57" s="17"/>
      <c r="E57" s="17"/>
      <c r="F57" s="17"/>
      <c r="G57" s="17"/>
      <c r="H57" s="17"/>
      <c r="I57" s="17"/>
      <c r="J57" s="17"/>
      <c r="K57" s="17"/>
      <c r="L57" s="17"/>
      <c r="M57" s="17"/>
      <c r="N57" s="17"/>
      <c r="O57" s="19"/>
      <c r="P57" s="629">
        <f>+H46</f>
        <v>1.02</v>
      </c>
      <c r="Q57" s="17"/>
      <c r="R57" s="21"/>
      <c r="S57" s="626"/>
      <c r="T57" s="20"/>
      <c r="U57" s="20"/>
      <c r="V57" s="20"/>
      <c r="W57" s="14"/>
      <c r="X57" s="20"/>
      <c r="Y57" s="14"/>
      <c r="Z57" s="14"/>
      <c r="AA57" s="23"/>
    </row>
    <row r="58" spans="2:27" ht="18" x14ac:dyDescent="0.25">
      <c r="B58" s="16"/>
      <c r="C58" s="17"/>
      <c r="D58" s="17"/>
      <c r="E58" s="17"/>
      <c r="F58" s="17"/>
      <c r="G58" s="17"/>
      <c r="H58" s="17"/>
      <c r="I58" s="17"/>
      <c r="J58" s="17"/>
      <c r="K58" s="17"/>
      <c r="L58" s="17"/>
      <c r="M58" s="17"/>
      <c r="N58" s="17"/>
      <c r="O58" s="19"/>
      <c r="P58" s="629">
        <f>+H46</f>
        <v>1.02</v>
      </c>
      <c r="Q58" s="17"/>
      <c r="R58" s="13"/>
      <c r="S58" s="625"/>
      <c r="T58" s="20"/>
      <c r="U58" s="20"/>
      <c r="V58" s="20"/>
      <c r="W58" s="14"/>
      <c r="X58" s="20"/>
      <c r="Y58" s="14"/>
      <c r="Z58" s="14"/>
      <c r="AA58" s="23"/>
    </row>
    <row r="59" spans="2:27" ht="18" x14ac:dyDescent="0.25">
      <c r="B59" s="16"/>
      <c r="C59" s="17"/>
      <c r="D59" s="17"/>
      <c r="E59" s="18"/>
      <c r="F59" s="17"/>
      <c r="G59" s="17"/>
      <c r="H59" s="17"/>
      <c r="I59" s="17"/>
      <c r="J59" s="17"/>
      <c r="K59" s="17"/>
      <c r="L59" s="17"/>
      <c r="M59" s="17"/>
      <c r="N59" s="17"/>
      <c r="O59" s="19"/>
      <c r="P59" s="629">
        <f>+H46</f>
        <v>1.02</v>
      </c>
      <c r="Q59" s="17"/>
      <c r="R59" s="13"/>
      <c r="S59" s="625"/>
      <c r="T59" s="20"/>
      <c r="U59" s="20"/>
      <c r="V59" s="20"/>
      <c r="W59" s="14"/>
      <c r="X59" s="20"/>
      <c r="Y59" s="14"/>
      <c r="Z59" s="14"/>
      <c r="AA59" s="23"/>
    </row>
    <row r="60" spans="2:27" ht="18" x14ac:dyDescent="0.25">
      <c r="B60" s="16"/>
      <c r="C60" s="18"/>
      <c r="D60" s="18"/>
      <c r="E60" s="18"/>
      <c r="F60" s="18"/>
      <c r="G60" s="18"/>
      <c r="H60" s="18"/>
      <c r="I60" s="18"/>
      <c r="J60" s="18"/>
      <c r="K60" s="18"/>
      <c r="L60" s="18"/>
      <c r="M60" s="18"/>
      <c r="N60" s="18"/>
      <c r="O60" s="19"/>
      <c r="P60" s="629">
        <f>+H46</f>
        <v>1.02</v>
      </c>
      <c r="Q60" s="17"/>
      <c r="R60" s="21"/>
      <c r="S60" s="626"/>
      <c r="T60" s="20"/>
      <c r="U60" s="20"/>
      <c r="V60" s="20"/>
      <c r="W60" s="14"/>
      <c r="X60" s="20"/>
      <c r="Y60" s="14"/>
      <c r="Z60" s="14"/>
      <c r="AA60" s="23"/>
    </row>
    <row r="61" spans="2:27" ht="18" x14ac:dyDescent="0.25">
      <c r="B61" s="16"/>
      <c r="C61" s="17"/>
      <c r="D61" s="24"/>
      <c r="E61" s="17"/>
      <c r="F61" s="17"/>
      <c r="G61" s="17"/>
      <c r="H61" s="17"/>
      <c r="I61" s="17"/>
      <c r="J61" s="18"/>
      <c r="K61" s="17"/>
      <c r="L61" s="17"/>
      <c r="M61" s="17"/>
      <c r="N61" s="17"/>
      <c r="O61" s="19"/>
      <c r="P61" s="629">
        <f>+H46</f>
        <v>1.02</v>
      </c>
      <c r="Q61" s="17"/>
      <c r="R61" s="21"/>
      <c r="S61" s="626"/>
      <c r="T61" s="20"/>
      <c r="U61" s="20"/>
      <c r="V61" s="20"/>
      <c r="W61" s="14"/>
      <c r="X61" s="20"/>
      <c r="Y61" s="20"/>
      <c r="Z61" s="14"/>
      <c r="AA61" s="23"/>
    </row>
    <row r="62" spans="2:27" ht="18" x14ac:dyDescent="0.25">
      <c r="B62" s="16"/>
      <c r="C62" s="18"/>
      <c r="D62" s="17"/>
      <c r="E62" s="17"/>
      <c r="F62" s="17"/>
      <c r="G62" s="17"/>
      <c r="H62" s="18"/>
      <c r="I62" s="18"/>
      <c r="J62" s="17"/>
      <c r="K62" s="18"/>
      <c r="L62" s="17"/>
      <c r="M62" s="17"/>
      <c r="N62" s="17"/>
      <c r="O62" s="19"/>
      <c r="P62" s="629">
        <f>+H46</f>
        <v>1.02</v>
      </c>
      <c r="Q62" s="17"/>
      <c r="R62" s="21"/>
      <c r="S62" s="626"/>
      <c r="T62" s="20"/>
      <c r="U62" s="20"/>
      <c r="V62" s="20"/>
      <c r="W62" s="14"/>
      <c r="X62" s="20"/>
      <c r="Y62" s="20"/>
      <c r="Z62" s="14"/>
      <c r="AA62" s="23"/>
    </row>
    <row r="63" spans="2:27" ht="18" x14ac:dyDescent="0.25">
      <c r="B63" s="16"/>
      <c r="C63" s="17"/>
      <c r="D63" s="17"/>
      <c r="E63" s="17"/>
      <c r="F63" s="17"/>
      <c r="G63" s="17"/>
      <c r="H63" s="17"/>
      <c r="I63" s="17"/>
      <c r="J63" s="17"/>
      <c r="K63" s="17"/>
      <c r="L63" s="17"/>
      <c r="M63" s="17"/>
      <c r="N63" s="17"/>
      <c r="O63" s="19"/>
      <c r="P63" s="629">
        <f>+H46</f>
        <v>1.02</v>
      </c>
      <c r="Q63" s="17"/>
      <c r="R63" s="21"/>
      <c r="S63" s="626"/>
      <c r="T63" s="20"/>
      <c r="U63" s="20"/>
      <c r="V63" s="20"/>
      <c r="W63" s="14"/>
      <c r="X63" s="20"/>
      <c r="Y63" s="20"/>
      <c r="Z63" s="14"/>
      <c r="AA63" s="23"/>
    </row>
    <row r="64" spans="2:27" ht="18" x14ac:dyDescent="0.25">
      <c r="B64" s="16"/>
      <c r="C64" s="17"/>
      <c r="D64" s="17"/>
      <c r="E64" s="17"/>
      <c r="F64" s="17"/>
      <c r="G64" s="17"/>
      <c r="H64" s="17"/>
      <c r="I64" s="17"/>
      <c r="J64" s="17"/>
      <c r="K64" s="17"/>
      <c r="L64" s="17"/>
      <c r="M64" s="17"/>
      <c r="N64" s="17"/>
      <c r="O64" s="19"/>
      <c r="P64" s="629">
        <f>+H46</f>
        <v>1.02</v>
      </c>
      <c r="Q64" s="17"/>
      <c r="R64" s="21"/>
      <c r="S64" s="626"/>
      <c r="T64" s="20"/>
      <c r="U64" s="20"/>
      <c r="V64" s="20"/>
      <c r="W64" s="14"/>
      <c r="X64" s="20"/>
      <c r="Y64" s="20"/>
      <c r="Z64" s="14"/>
      <c r="AA64" s="23"/>
    </row>
    <row r="65" spans="2:27" ht="18" x14ac:dyDescent="0.25">
      <c r="B65" s="16"/>
      <c r="D65" s="17"/>
      <c r="E65" s="17"/>
      <c r="F65" s="17"/>
      <c r="G65" s="17"/>
      <c r="H65" s="17"/>
      <c r="I65" s="17"/>
      <c r="J65" s="17"/>
      <c r="K65" s="17"/>
      <c r="L65" s="17"/>
      <c r="M65" s="17"/>
      <c r="N65" s="17"/>
      <c r="O65" s="19"/>
      <c r="P65" s="629">
        <f>+H46</f>
        <v>1.02</v>
      </c>
      <c r="Q65" s="17"/>
      <c r="R65" s="25"/>
      <c r="S65" s="627"/>
      <c r="T65" s="20"/>
      <c r="U65" s="20"/>
      <c r="V65" s="20"/>
      <c r="W65" s="20"/>
      <c r="X65" s="20"/>
      <c r="Y65" s="20"/>
      <c r="Z65" s="14"/>
      <c r="AA65" s="23"/>
    </row>
    <row r="66" spans="2:27" ht="18" x14ac:dyDescent="0.25">
      <c r="B66" s="16"/>
      <c r="C66" s="17"/>
      <c r="D66" s="17"/>
      <c r="E66" s="17"/>
      <c r="F66" s="17"/>
      <c r="G66" s="17"/>
      <c r="H66" s="17"/>
      <c r="I66" s="17"/>
      <c r="J66" s="17"/>
      <c r="K66" s="17"/>
      <c r="L66" s="17"/>
      <c r="M66" s="17"/>
      <c r="N66" s="17"/>
      <c r="O66" s="19"/>
      <c r="P66" s="629">
        <f>+H46</f>
        <v>1.02</v>
      </c>
      <c r="Q66" s="17"/>
      <c r="R66" s="21"/>
      <c r="S66" s="626"/>
      <c r="T66" s="20"/>
      <c r="U66" s="20"/>
      <c r="V66" s="20"/>
      <c r="W66" s="20"/>
      <c r="X66" s="20"/>
      <c r="Y66" s="20"/>
      <c r="Z66" s="14"/>
      <c r="AA66" s="23"/>
    </row>
    <row r="67" spans="2:27" ht="18" x14ac:dyDescent="0.25">
      <c r="B67" s="16"/>
      <c r="C67" s="17"/>
      <c r="D67" s="17"/>
      <c r="E67" s="17"/>
      <c r="F67" s="17"/>
      <c r="G67" s="17"/>
      <c r="H67" s="17"/>
      <c r="I67" s="17"/>
      <c r="J67" s="17"/>
      <c r="K67" s="17"/>
      <c r="L67" s="17"/>
      <c r="M67" s="17"/>
      <c r="N67" s="17"/>
      <c r="O67" s="19"/>
      <c r="P67" s="629">
        <f>+H46</f>
        <v>1.02</v>
      </c>
      <c r="Q67" s="17"/>
      <c r="R67" s="21"/>
      <c r="S67" s="626"/>
      <c r="T67" s="20"/>
      <c r="U67" s="20"/>
      <c r="V67" s="20"/>
      <c r="W67" s="20"/>
      <c r="X67" s="20"/>
      <c r="Y67" s="20"/>
      <c r="Z67" s="14"/>
      <c r="AA67" s="23"/>
    </row>
    <row r="68" spans="2:27" ht="18" x14ac:dyDescent="0.25">
      <c r="B68" s="16"/>
      <c r="C68" s="17"/>
      <c r="D68" s="17"/>
      <c r="E68" s="17"/>
      <c r="F68" s="17"/>
      <c r="G68" s="17"/>
      <c r="H68" s="17"/>
      <c r="I68" s="17"/>
      <c r="J68" s="17"/>
      <c r="K68" s="17"/>
      <c r="L68" s="17"/>
      <c r="M68" s="17"/>
      <c r="N68" s="17"/>
      <c r="O68" s="19"/>
      <c r="P68" s="629">
        <f>+H46</f>
        <v>1.02</v>
      </c>
      <c r="Q68" s="17"/>
      <c r="R68" s="21"/>
      <c r="S68" s="626"/>
      <c r="T68" s="20"/>
      <c r="U68" s="20"/>
      <c r="V68" s="20"/>
      <c r="W68" s="20"/>
      <c r="X68" s="20"/>
      <c r="Y68" s="20"/>
      <c r="Z68" s="14"/>
      <c r="AA68" s="23"/>
    </row>
    <row r="69" spans="2:27" ht="18" x14ac:dyDescent="0.25">
      <c r="B69" s="16"/>
      <c r="C69" s="17"/>
      <c r="D69" s="17"/>
      <c r="E69" s="17"/>
      <c r="F69" s="17"/>
      <c r="G69" s="17"/>
      <c r="H69" s="17"/>
      <c r="I69" s="17"/>
      <c r="J69" s="17"/>
      <c r="K69" s="17"/>
      <c r="L69" s="17"/>
      <c r="M69" s="17"/>
      <c r="N69" s="17"/>
      <c r="O69" s="19"/>
      <c r="P69" s="629">
        <f>+H46</f>
        <v>1.02</v>
      </c>
      <c r="Q69" s="17"/>
      <c r="R69" s="26"/>
      <c r="S69" s="626"/>
      <c r="T69" s="20"/>
      <c r="U69" s="20"/>
      <c r="V69" s="20"/>
      <c r="W69" s="20"/>
      <c r="X69" s="20"/>
      <c r="Y69" s="20"/>
      <c r="Z69" s="14"/>
      <c r="AA69" s="23"/>
    </row>
    <row r="70" spans="2:27" ht="18" x14ac:dyDescent="0.25">
      <c r="B70" s="16"/>
      <c r="C70" s="17"/>
      <c r="D70" s="17"/>
      <c r="E70" s="17"/>
      <c r="F70" s="17"/>
      <c r="G70" s="17"/>
      <c r="H70" s="17"/>
      <c r="I70" s="17"/>
      <c r="J70" s="17"/>
      <c r="K70" s="17"/>
      <c r="L70" s="17"/>
      <c r="M70" s="17"/>
      <c r="N70" s="17"/>
      <c r="O70" s="19"/>
      <c r="P70" s="629">
        <f>+H46</f>
        <v>1.02</v>
      </c>
      <c r="Q70" s="17"/>
      <c r="R70" s="26"/>
      <c r="S70" s="626"/>
      <c r="T70" s="20"/>
      <c r="U70" s="20"/>
      <c r="V70" s="20"/>
      <c r="W70" s="20"/>
      <c r="X70" s="20"/>
      <c r="Y70" s="20"/>
      <c r="Z70" s="14"/>
      <c r="AA70" s="23"/>
    </row>
    <row r="71" spans="2:27" ht="18.75" thickBot="1" x14ac:dyDescent="0.3">
      <c r="B71" s="27"/>
      <c r="C71" s="28"/>
      <c r="D71" s="29"/>
      <c r="E71" s="28"/>
      <c r="F71" s="29"/>
      <c r="G71" s="29"/>
      <c r="H71" s="29"/>
      <c r="I71" s="29"/>
      <c r="J71" s="29"/>
      <c r="K71" s="29"/>
      <c r="L71" s="29"/>
      <c r="M71" s="29"/>
      <c r="N71" s="29"/>
      <c r="O71" s="30"/>
      <c r="P71" s="629">
        <f>+H46</f>
        <v>1.02</v>
      </c>
      <c r="Q71" s="17"/>
      <c r="R71" s="31"/>
      <c r="S71" s="633"/>
      <c r="T71" s="32"/>
      <c r="U71" s="32"/>
      <c r="V71" s="32"/>
      <c r="W71" s="32"/>
      <c r="X71" s="32"/>
      <c r="Y71" s="33"/>
      <c r="Z71" s="34"/>
      <c r="AA71" s="35"/>
    </row>
    <row r="72" spans="2:27" ht="18.75" thickBot="1" x14ac:dyDescent="0.3">
      <c r="B72" s="786"/>
      <c r="C72" s="787"/>
      <c r="D72" s="787"/>
      <c r="E72" s="787"/>
      <c r="F72" s="787"/>
      <c r="G72" s="787"/>
      <c r="H72" s="787"/>
      <c r="I72" s="787"/>
      <c r="J72" s="787"/>
      <c r="K72" s="787"/>
      <c r="L72" s="787"/>
      <c r="M72" s="787"/>
      <c r="N72" s="787"/>
      <c r="O72" s="787"/>
      <c r="P72" s="428"/>
      <c r="Q72" s="629">
        <f>+H46</f>
        <v>1.02</v>
      </c>
      <c r="R72" s="788" t="s">
        <v>58</v>
      </c>
      <c r="S72" s="1023"/>
      <c r="T72" s="787"/>
      <c r="U72" s="789" t="s">
        <v>53</v>
      </c>
      <c r="V72" s="790"/>
      <c r="W72" s="790"/>
      <c r="X72" s="791"/>
      <c r="Y72" s="36"/>
      <c r="Z72" s="37"/>
      <c r="AA72" s="38">
        <f>SUM(Y49:Y71)</f>
        <v>0</v>
      </c>
    </row>
    <row r="73" spans="2:27" ht="17.25" thickBot="1" x14ac:dyDescent="0.3">
      <c r="B73" s="792" t="s">
        <v>59</v>
      </c>
      <c r="C73" s="793"/>
      <c r="D73" s="793"/>
      <c r="E73" s="793"/>
      <c r="F73" s="793"/>
      <c r="G73" s="793"/>
      <c r="H73" s="793"/>
      <c r="I73" s="794"/>
      <c r="J73" s="792" t="s">
        <v>60</v>
      </c>
      <c r="K73" s="793"/>
      <c r="L73" s="793"/>
      <c r="M73" s="793"/>
      <c r="N73" s="793"/>
      <c r="O73" s="793"/>
      <c r="P73" s="793"/>
      <c r="Q73" s="793"/>
      <c r="R73" s="794"/>
      <c r="S73" s="634"/>
      <c r="T73" s="39"/>
      <c r="U73" s="40"/>
      <c r="V73" s="40"/>
      <c r="W73" s="40"/>
      <c r="X73" s="40"/>
      <c r="Y73" s="40"/>
      <c r="Z73" s="40"/>
      <c r="AA73" s="41"/>
    </row>
    <row r="74" spans="2:27" ht="21" thickBot="1" x14ac:dyDescent="0.3">
      <c r="B74" s="795"/>
      <c r="C74" s="787"/>
      <c r="D74" s="787"/>
      <c r="E74" s="787"/>
      <c r="F74" s="787"/>
      <c r="G74" s="787"/>
      <c r="H74" s="787"/>
      <c r="I74" s="796"/>
      <c r="J74" s="795"/>
      <c r="K74" s="787"/>
      <c r="L74" s="787"/>
      <c r="M74" s="787"/>
      <c r="N74" s="787"/>
      <c r="O74" s="787"/>
      <c r="P74" s="787"/>
      <c r="Q74" s="787"/>
      <c r="R74" s="796"/>
      <c r="S74" s="635"/>
      <c r="T74" s="797" t="s">
        <v>61</v>
      </c>
      <c r="U74" s="798"/>
      <c r="V74" s="798"/>
      <c r="W74" s="798"/>
      <c r="X74" s="798"/>
      <c r="Y74" s="798"/>
      <c r="Z74" s="799"/>
      <c r="AA74" s="42">
        <f>AA72</f>
        <v>0</v>
      </c>
    </row>
    <row r="76" spans="2:27" ht="15.75" thickBot="1" x14ac:dyDescent="0.3"/>
    <row r="77" spans="2:27" x14ac:dyDescent="0.25">
      <c r="B77" s="800"/>
      <c r="C77" s="793"/>
      <c r="D77" s="793"/>
      <c r="E77" s="793"/>
      <c r="F77" s="793"/>
      <c r="G77" s="803" t="s">
        <v>42</v>
      </c>
      <c r="H77" s="793"/>
      <c r="I77" s="793"/>
      <c r="J77" s="793"/>
      <c r="K77" s="793"/>
      <c r="L77" s="793"/>
      <c r="M77" s="793"/>
      <c r="N77" s="793"/>
      <c r="O77" s="793"/>
      <c r="P77" s="793"/>
      <c r="Q77" s="793"/>
      <c r="R77" s="793"/>
      <c r="S77" s="793"/>
      <c r="T77" s="793"/>
      <c r="U77" s="804" t="s">
        <v>1</v>
      </c>
      <c r="V77" s="805"/>
      <c r="W77" s="805"/>
      <c r="X77" s="806"/>
      <c r="Y77" s="807" t="s">
        <v>43</v>
      </c>
      <c r="Z77" s="805"/>
      <c r="AA77" s="808"/>
    </row>
    <row r="78" spans="2:27" x14ac:dyDescent="0.25">
      <c r="B78" s="801"/>
      <c r="C78" s="802"/>
      <c r="D78" s="802"/>
      <c r="E78" s="802"/>
      <c r="F78" s="802"/>
      <c r="G78" s="801"/>
      <c r="H78" s="802"/>
      <c r="I78" s="802"/>
      <c r="J78" s="802"/>
      <c r="K78" s="802"/>
      <c r="L78" s="802"/>
      <c r="M78" s="802"/>
      <c r="N78" s="802"/>
      <c r="O78" s="802"/>
      <c r="P78" s="802"/>
      <c r="Q78" s="802"/>
      <c r="R78" s="802"/>
      <c r="S78" s="802"/>
      <c r="T78" s="802"/>
      <c r="U78" s="809" t="s">
        <v>3</v>
      </c>
      <c r="V78" s="810"/>
      <c r="W78" s="810"/>
      <c r="X78" s="811"/>
      <c r="Y78" s="812">
        <v>1</v>
      </c>
      <c r="Z78" s="810"/>
      <c r="AA78" s="813"/>
    </row>
    <row r="79" spans="2:27" ht="15.75" thickBot="1" x14ac:dyDescent="0.3">
      <c r="B79" s="795"/>
      <c r="C79" s="787"/>
      <c r="D79" s="787"/>
      <c r="E79" s="787"/>
      <c r="F79" s="787"/>
      <c r="G79" s="795"/>
      <c r="H79" s="787"/>
      <c r="I79" s="787"/>
      <c r="J79" s="787"/>
      <c r="K79" s="787"/>
      <c r="L79" s="787"/>
      <c r="M79" s="787"/>
      <c r="N79" s="787"/>
      <c r="O79" s="787"/>
      <c r="P79" s="787"/>
      <c r="Q79" s="787"/>
      <c r="R79" s="787"/>
      <c r="S79" s="787"/>
      <c r="T79" s="787"/>
      <c r="U79" s="814" t="s">
        <v>4</v>
      </c>
      <c r="V79" s="815"/>
      <c r="W79" s="815"/>
      <c r="X79" s="816"/>
      <c r="Y79" s="817">
        <v>44236</v>
      </c>
      <c r="Z79" s="818"/>
      <c r="AA79" s="819"/>
    </row>
    <row r="80" spans="2:27" ht="15" customHeight="1" x14ac:dyDescent="0.25">
      <c r="B80" s="820" t="s">
        <v>44</v>
      </c>
      <c r="C80" s="793"/>
      <c r="D80" s="793"/>
      <c r="E80" s="793"/>
      <c r="F80" s="794"/>
      <c r="G80"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80" s="822"/>
      <c r="I80" s="822"/>
      <c r="J80" s="822"/>
      <c r="K80" s="822"/>
      <c r="L80" s="822"/>
      <c r="M80" s="822"/>
      <c r="N80" s="822"/>
      <c r="O80" s="822"/>
      <c r="P80" s="822"/>
      <c r="Q80" s="822"/>
      <c r="R80" s="822"/>
      <c r="S80" s="822"/>
      <c r="T80" s="822"/>
      <c r="U80" s="822"/>
      <c r="V80" s="822"/>
      <c r="W80" s="822"/>
      <c r="X80" s="822"/>
      <c r="Y80" s="822"/>
      <c r="Z80" s="822"/>
      <c r="AA80" s="823"/>
    </row>
    <row r="81" spans="2:27" ht="15.75" customHeight="1" thickBot="1" x14ac:dyDescent="0.3">
      <c r="B81" s="795"/>
      <c r="C81" s="787"/>
      <c r="D81" s="787"/>
      <c r="E81" s="787"/>
      <c r="F81" s="796"/>
      <c r="G81" s="824"/>
      <c r="H81" s="825"/>
      <c r="I81" s="825"/>
      <c r="J81" s="825"/>
      <c r="K81" s="825"/>
      <c r="L81" s="825"/>
      <c r="M81" s="825"/>
      <c r="N81" s="825"/>
      <c r="O81" s="825"/>
      <c r="P81" s="825"/>
      <c r="Q81" s="825"/>
      <c r="R81" s="825"/>
      <c r="S81" s="825"/>
      <c r="T81" s="825"/>
      <c r="U81" s="825"/>
      <c r="V81" s="825"/>
      <c r="W81" s="825"/>
      <c r="X81" s="825"/>
      <c r="Y81" s="825"/>
      <c r="Z81" s="825"/>
      <c r="AA81" s="826"/>
    </row>
    <row r="82" spans="2:27" ht="18.75" thickBot="1" x14ac:dyDescent="0.3">
      <c r="B82" s="827" t="s">
        <v>46</v>
      </c>
      <c r="C82" s="798"/>
      <c r="D82" s="798"/>
      <c r="E82" s="798"/>
      <c r="F82" s="798"/>
      <c r="G82" s="798"/>
      <c r="H82" s="822" t="s">
        <v>47</v>
      </c>
      <c r="I82" s="793"/>
      <c r="J82" s="828"/>
      <c r="K82" s="798"/>
      <c r="L82" s="798"/>
      <c r="M82" s="798"/>
      <c r="N82" s="798"/>
      <c r="O82" s="798"/>
      <c r="P82" s="622"/>
      <c r="Q82" s="622"/>
      <c r="R82" s="828" t="s">
        <v>48</v>
      </c>
      <c r="S82" s="828"/>
      <c r="T82" s="798"/>
      <c r="U82" s="798"/>
      <c r="V82" s="798"/>
      <c r="W82" s="798"/>
      <c r="X82" s="798"/>
      <c r="Y82" s="798"/>
      <c r="Z82" s="798"/>
      <c r="AA82" s="799"/>
    </row>
    <row r="83" spans="2:27" ht="97.5" customHeight="1" thickBot="1" x14ac:dyDescent="0.3">
      <c r="B83" s="829">
        <f>PRESUPUESTO!$B$11</f>
        <v>1</v>
      </c>
      <c r="C83" s="793"/>
      <c r="D83" s="793"/>
      <c r="E83" s="793"/>
      <c r="F83" s="793"/>
      <c r="G83" s="793"/>
      <c r="H83" s="849">
        <f>PRESUPUESTO!B14</f>
        <v>1.03</v>
      </c>
      <c r="I83" s="850"/>
      <c r="J83" s="832" t="str">
        <f>PRESUPUESTO!$F$11</f>
        <v>CERRAMIENTO EN POSTE DE CONCRETO Y ALAMBRE LISO</v>
      </c>
      <c r="K83" s="798"/>
      <c r="L83" s="798"/>
      <c r="M83" s="798"/>
      <c r="N83" s="798"/>
      <c r="O83" s="799"/>
      <c r="P83" s="621"/>
      <c r="Q83" s="621"/>
      <c r="R83" s="833" t="str">
        <f>PRESUPUESTO!F14</f>
        <v>Suministro e instalacion de Porton de acceso vehicular de doble hoja abatible en tuberia galvanizada estructural Ø2". Incluye soportes y Herrajes, esquema de pintura Anticorrosivo Esp=6 mils, acabado Poliuretano blanca Esp=12mils. Incluye marco, tensores, empotramiento y anclaje de tubería de soporte de giro a pedestal de 20cm x 20cm x 40cm fundido In Situ en concreto de 3500 PSI armado con acero de refuerzo corrugado grado 60, Fy = 4200 kg/cm², cuantía mínima de 80kg/m³.</v>
      </c>
      <c r="S83" s="1020"/>
      <c r="T83" s="793"/>
      <c r="U83" s="793"/>
      <c r="V83" s="793"/>
      <c r="W83" s="793"/>
      <c r="X83" s="793"/>
      <c r="Y83" s="793"/>
      <c r="Z83" s="793"/>
      <c r="AA83" s="794"/>
    </row>
    <row r="84" spans="2:27" ht="18.75" thickBot="1" x14ac:dyDescent="0.3">
      <c r="B84" s="821" t="s">
        <v>49</v>
      </c>
      <c r="C84" s="834"/>
      <c r="D84" s="834"/>
      <c r="E84" s="834"/>
      <c r="F84" s="834"/>
      <c r="G84" s="834"/>
      <c r="H84" s="835"/>
      <c r="I84" s="835"/>
      <c r="J84" s="834"/>
      <c r="K84" s="834"/>
      <c r="L84" s="834"/>
      <c r="M84" s="834"/>
      <c r="N84" s="834"/>
      <c r="O84" s="834"/>
      <c r="P84" s="623"/>
      <c r="Q84" s="623"/>
      <c r="R84" s="837" t="s">
        <v>50</v>
      </c>
      <c r="S84" s="1021" t="s">
        <v>532</v>
      </c>
      <c r="T84" s="839" t="s">
        <v>51</v>
      </c>
      <c r="U84" s="840"/>
      <c r="V84" s="841"/>
      <c r="W84" s="842" t="s">
        <v>20</v>
      </c>
      <c r="X84" s="844" t="s">
        <v>52</v>
      </c>
      <c r="Y84" s="846" t="s">
        <v>53</v>
      </c>
      <c r="Z84" s="847"/>
      <c r="AA84" s="848"/>
    </row>
    <row r="85" spans="2:27" ht="26.25" thickBot="1" x14ac:dyDescent="0.3">
      <c r="B85" s="836"/>
      <c r="C85" s="835"/>
      <c r="D85" s="835"/>
      <c r="E85" s="835"/>
      <c r="F85" s="835"/>
      <c r="G85" s="835"/>
      <c r="H85" s="835"/>
      <c r="I85" s="835"/>
      <c r="J85" s="835"/>
      <c r="K85" s="835"/>
      <c r="L85" s="835"/>
      <c r="M85" s="835"/>
      <c r="N85" s="835"/>
      <c r="O85" s="835"/>
      <c r="P85" s="623"/>
      <c r="Q85" s="623"/>
      <c r="R85" s="838"/>
      <c r="S85" s="1022"/>
      <c r="T85" s="4" t="s">
        <v>54</v>
      </c>
      <c r="U85" s="5" t="s">
        <v>55</v>
      </c>
      <c r="V85" s="6" t="s">
        <v>56</v>
      </c>
      <c r="W85" s="843"/>
      <c r="X85" s="845"/>
      <c r="Y85" s="7" t="s">
        <v>57</v>
      </c>
      <c r="Z85" s="8" t="s">
        <v>21</v>
      </c>
      <c r="AA85" s="9" t="s">
        <v>22</v>
      </c>
    </row>
    <row r="86" spans="2:27" ht="18" x14ac:dyDescent="0.25">
      <c r="B86" s="10"/>
      <c r="C86" s="11"/>
      <c r="D86" s="11"/>
      <c r="E86" s="11"/>
      <c r="F86" s="11"/>
      <c r="G86" s="11"/>
      <c r="H86" s="11"/>
      <c r="I86" s="11"/>
      <c r="J86" s="11"/>
      <c r="K86" s="11"/>
      <c r="L86" s="11"/>
      <c r="M86" s="11"/>
      <c r="N86" s="11"/>
      <c r="O86" s="12"/>
      <c r="P86" s="629">
        <f>+H83</f>
        <v>1.03</v>
      </c>
      <c r="Q86" s="17"/>
      <c r="R86" s="13"/>
      <c r="S86" s="625"/>
      <c r="T86" s="14"/>
      <c r="U86" s="14"/>
      <c r="V86" s="14"/>
      <c r="W86" s="14"/>
      <c r="X86" s="14"/>
      <c r="Y86" s="14"/>
      <c r="Z86" s="14"/>
      <c r="AA86" s="15"/>
    </row>
    <row r="87" spans="2:27" ht="18" x14ac:dyDescent="0.25">
      <c r="B87" s="16"/>
      <c r="C87" s="17"/>
      <c r="D87" s="17"/>
      <c r="E87" s="17"/>
      <c r="F87" s="18"/>
      <c r="G87" s="18"/>
      <c r="H87" s="18"/>
      <c r="I87" s="18"/>
      <c r="J87" s="18"/>
      <c r="K87" s="18"/>
      <c r="L87" s="17"/>
      <c r="M87" s="17"/>
      <c r="N87" s="17"/>
      <c r="O87" s="19"/>
      <c r="P87" s="629">
        <f>+H83</f>
        <v>1.03</v>
      </c>
      <c r="Q87" s="17"/>
      <c r="R87" s="13"/>
      <c r="S87" s="625"/>
      <c r="T87" s="20"/>
      <c r="U87" s="14"/>
      <c r="V87" s="14"/>
      <c r="W87" s="14"/>
      <c r="X87" s="14"/>
      <c r="Y87" s="14"/>
      <c r="Z87" s="14"/>
      <c r="AA87" s="15"/>
    </row>
    <row r="88" spans="2:27" ht="18" x14ac:dyDescent="0.25">
      <c r="B88" s="16"/>
      <c r="C88" s="17"/>
      <c r="D88" s="17"/>
      <c r="E88" s="17"/>
      <c r="F88" s="18"/>
      <c r="G88" s="18"/>
      <c r="H88" s="18"/>
      <c r="I88" s="18"/>
      <c r="J88" s="18"/>
      <c r="K88" s="18"/>
      <c r="L88" s="17"/>
      <c r="M88" s="17"/>
      <c r="N88" s="17"/>
      <c r="O88" s="19"/>
      <c r="P88" s="629">
        <f>+H83</f>
        <v>1.03</v>
      </c>
      <c r="Q88" s="17"/>
      <c r="R88" s="13"/>
      <c r="S88" s="625"/>
      <c r="T88" s="20"/>
      <c r="U88" s="14"/>
      <c r="V88" s="14"/>
      <c r="W88" s="14"/>
      <c r="X88" s="14"/>
      <c r="Y88" s="14"/>
      <c r="Z88" s="14"/>
      <c r="AA88" s="15"/>
    </row>
    <row r="89" spans="2:27" ht="18" x14ac:dyDescent="0.25">
      <c r="B89" s="16"/>
      <c r="C89" s="17"/>
      <c r="D89" s="17"/>
      <c r="E89" s="17"/>
      <c r="F89" s="18"/>
      <c r="G89" s="18"/>
      <c r="H89" s="18"/>
      <c r="I89" s="18"/>
      <c r="J89" s="18"/>
      <c r="K89" s="18"/>
      <c r="L89" s="17"/>
      <c r="M89" s="17"/>
      <c r="N89" s="17"/>
      <c r="O89" s="19"/>
      <c r="P89" s="629">
        <f>+H83</f>
        <v>1.03</v>
      </c>
      <c r="Q89" s="17"/>
      <c r="R89" s="21"/>
      <c r="S89" s="626"/>
      <c r="T89" s="20"/>
      <c r="U89" s="20"/>
      <c r="V89" s="14"/>
      <c r="W89" s="14"/>
      <c r="X89" s="20"/>
      <c r="Y89" s="14"/>
      <c r="Z89" s="14"/>
      <c r="AA89" s="15"/>
    </row>
    <row r="90" spans="2:27" ht="18" x14ac:dyDescent="0.25">
      <c r="B90" s="16"/>
      <c r="D90" s="17"/>
      <c r="E90" s="17"/>
      <c r="F90" s="18"/>
      <c r="G90" s="18"/>
      <c r="H90" s="18"/>
      <c r="J90" s="18"/>
      <c r="K90" s="18"/>
      <c r="L90" s="17"/>
      <c r="M90" s="17"/>
      <c r="N90" s="17"/>
      <c r="O90" s="19"/>
      <c r="P90" s="629">
        <f>+H83</f>
        <v>1.03</v>
      </c>
      <c r="Q90" s="17"/>
      <c r="R90" s="13"/>
      <c r="S90" s="625"/>
      <c r="T90" s="20"/>
      <c r="U90" s="20"/>
      <c r="V90" s="20"/>
      <c r="W90" s="14"/>
      <c r="X90" s="20"/>
      <c r="Y90" s="14"/>
      <c r="Z90" s="14"/>
      <c r="AA90" s="15"/>
    </row>
    <row r="91" spans="2:27" ht="18" x14ac:dyDescent="0.25">
      <c r="B91" s="22"/>
      <c r="C91" s="17"/>
      <c r="D91" s="18"/>
      <c r="E91" s="17"/>
      <c r="F91" s="18"/>
      <c r="G91" s="18"/>
      <c r="H91" s="18"/>
      <c r="I91" s="18"/>
      <c r="J91" s="18"/>
      <c r="K91" s="18"/>
      <c r="L91" s="17"/>
      <c r="M91" s="17"/>
      <c r="N91" s="17"/>
      <c r="O91" s="19"/>
      <c r="P91" s="629">
        <f>+H83</f>
        <v>1.03</v>
      </c>
      <c r="Q91" s="17"/>
      <c r="R91" s="21"/>
      <c r="S91" s="626"/>
      <c r="T91" s="20"/>
      <c r="U91" s="20"/>
      <c r="V91" s="20"/>
      <c r="W91" s="14"/>
      <c r="X91" s="20"/>
      <c r="Y91" s="14"/>
      <c r="Z91" s="14"/>
      <c r="AA91" s="15"/>
    </row>
    <row r="92" spans="2:27" ht="18" x14ac:dyDescent="0.25">
      <c r="B92" s="16"/>
      <c r="C92" s="17"/>
      <c r="D92" s="17"/>
      <c r="E92" s="17"/>
      <c r="F92" s="18"/>
      <c r="G92" s="18"/>
      <c r="H92" s="18"/>
      <c r="I92" s="18"/>
      <c r="J92" s="18"/>
      <c r="K92" s="18"/>
      <c r="L92" s="17"/>
      <c r="M92" s="17"/>
      <c r="N92" s="17"/>
      <c r="O92" s="19"/>
      <c r="P92" s="629">
        <f>+H83</f>
        <v>1.03</v>
      </c>
      <c r="Q92" s="17"/>
      <c r="R92" s="13"/>
      <c r="S92" s="625"/>
      <c r="T92" s="20"/>
      <c r="U92" s="20"/>
      <c r="V92" s="20"/>
      <c r="W92" s="14"/>
      <c r="X92" s="20"/>
      <c r="Y92" s="14"/>
      <c r="Z92" s="14"/>
      <c r="AA92" s="23"/>
    </row>
    <row r="93" spans="2:27" ht="18" x14ac:dyDescent="0.25">
      <c r="B93" s="16"/>
      <c r="C93" s="17"/>
      <c r="D93" s="17"/>
      <c r="E93" s="17"/>
      <c r="F93" s="17"/>
      <c r="G93" s="17"/>
      <c r="H93" s="17"/>
      <c r="I93" s="17"/>
      <c r="J93" s="17"/>
      <c r="K93" s="17"/>
      <c r="L93" s="17"/>
      <c r="M93" s="17"/>
      <c r="N93" s="17"/>
      <c r="O93" s="19"/>
      <c r="P93" s="629">
        <f>+H83</f>
        <v>1.03</v>
      </c>
      <c r="Q93" s="17"/>
      <c r="R93" s="13"/>
      <c r="S93" s="625"/>
      <c r="T93" s="20"/>
      <c r="U93" s="20"/>
      <c r="V93" s="20"/>
      <c r="W93" s="14"/>
      <c r="X93" s="20"/>
      <c r="Y93" s="14"/>
      <c r="Z93" s="14"/>
      <c r="AA93" s="23"/>
    </row>
    <row r="94" spans="2:27" ht="18" x14ac:dyDescent="0.25">
      <c r="B94" s="16"/>
      <c r="C94" s="18"/>
      <c r="D94" s="17"/>
      <c r="E94" s="17"/>
      <c r="F94" s="17"/>
      <c r="G94" s="17"/>
      <c r="H94" s="17"/>
      <c r="I94" s="17"/>
      <c r="J94" s="17"/>
      <c r="K94" s="17"/>
      <c r="L94" s="17"/>
      <c r="M94" s="17"/>
      <c r="N94" s="17"/>
      <c r="O94" s="19"/>
      <c r="P94" s="629">
        <f>+H83</f>
        <v>1.03</v>
      </c>
      <c r="Q94" s="17"/>
      <c r="R94" s="21"/>
      <c r="S94" s="626"/>
      <c r="T94" s="20"/>
      <c r="U94" s="20"/>
      <c r="V94" s="20"/>
      <c r="W94" s="14"/>
      <c r="X94" s="20"/>
      <c r="Y94" s="14"/>
      <c r="Z94" s="14"/>
      <c r="AA94" s="23"/>
    </row>
    <row r="95" spans="2:27" ht="18" x14ac:dyDescent="0.25">
      <c r="B95" s="16"/>
      <c r="C95" s="17"/>
      <c r="D95" s="17"/>
      <c r="E95" s="17"/>
      <c r="F95" s="17"/>
      <c r="G95" s="17"/>
      <c r="H95" s="17"/>
      <c r="I95" s="17"/>
      <c r="J95" s="17"/>
      <c r="K95" s="17"/>
      <c r="L95" s="17"/>
      <c r="M95" s="17"/>
      <c r="N95" s="17"/>
      <c r="O95" s="19"/>
      <c r="P95" s="629">
        <f>+H83</f>
        <v>1.03</v>
      </c>
      <c r="Q95" s="17"/>
      <c r="R95" s="13"/>
      <c r="S95" s="625"/>
      <c r="T95" s="20"/>
      <c r="U95" s="20"/>
      <c r="V95" s="20"/>
      <c r="W95" s="14"/>
      <c r="X95" s="20"/>
      <c r="Y95" s="14"/>
      <c r="Z95" s="14"/>
      <c r="AA95" s="23"/>
    </row>
    <row r="96" spans="2:27" ht="18" x14ac:dyDescent="0.25">
      <c r="B96" s="16"/>
      <c r="C96" s="17"/>
      <c r="D96" s="17"/>
      <c r="E96" s="18"/>
      <c r="F96" s="17"/>
      <c r="G96" s="17"/>
      <c r="H96" s="17"/>
      <c r="I96" s="17"/>
      <c r="J96" s="17"/>
      <c r="K96" s="17"/>
      <c r="L96" s="17"/>
      <c r="M96" s="17"/>
      <c r="N96" s="17"/>
      <c r="O96" s="19"/>
      <c r="P96" s="629">
        <f>+H83</f>
        <v>1.03</v>
      </c>
      <c r="Q96" s="17"/>
      <c r="R96" s="13"/>
      <c r="S96" s="625"/>
      <c r="T96" s="20"/>
      <c r="U96" s="20"/>
      <c r="V96" s="20"/>
      <c r="W96" s="14"/>
      <c r="X96" s="20"/>
      <c r="Y96" s="14"/>
      <c r="Z96" s="14"/>
      <c r="AA96" s="23"/>
    </row>
    <row r="97" spans="2:27" ht="18" x14ac:dyDescent="0.25">
      <c r="B97" s="16"/>
      <c r="C97" s="18"/>
      <c r="D97" s="18"/>
      <c r="E97" s="18"/>
      <c r="F97" s="18"/>
      <c r="G97" s="18"/>
      <c r="H97" s="18"/>
      <c r="I97" s="18"/>
      <c r="J97" s="18"/>
      <c r="K97" s="18"/>
      <c r="L97" s="18"/>
      <c r="M97" s="18"/>
      <c r="N97" s="18"/>
      <c r="O97" s="19"/>
      <c r="P97" s="629">
        <f>+H83</f>
        <v>1.03</v>
      </c>
      <c r="Q97" s="17"/>
      <c r="R97" s="21"/>
      <c r="S97" s="626"/>
      <c r="T97" s="20"/>
      <c r="U97" s="20"/>
      <c r="V97" s="20"/>
      <c r="W97" s="14"/>
      <c r="X97" s="20"/>
      <c r="Y97" s="14"/>
      <c r="Z97" s="14"/>
      <c r="AA97" s="23"/>
    </row>
    <row r="98" spans="2:27" ht="18" x14ac:dyDescent="0.25">
      <c r="B98" s="16"/>
      <c r="C98" s="17"/>
      <c r="D98" s="24"/>
      <c r="E98" s="17"/>
      <c r="F98" s="17"/>
      <c r="G98" s="17"/>
      <c r="H98" s="17"/>
      <c r="I98" s="17"/>
      <c r="J98" s="18"/>
      <c r="K98" s="17"/>
      <c r="L98" s="17"/>
      <c r="M98" s="17"/>
      <c r="N98" s="17"/>
      <c r="O98" s="19"/>
      <c r="P98" s="629">
        <f>+H83</f>
        <v>1.03</v>
      </c>
      <c r="Q98" s="17"/>
      <c r="R98" s="21"/>
      <c r="S98" s="626"/>
      <c r="T98" s="20"/>
      <c r="U98" s="20"/>
      <c r="V98" s="20"/>
      <c r="W98" s="14"/>
      <c r="X98" s="20"/>
      <c r="Y98" s="20"/>
      <c r="Z98" s="14"/>
      <c r="AA98" s="23"/>
    </row>
    <row r="99" spans="2:27" ht="18" x14ac:dyDescent="0.25">
      <c r="B99" s="16"/>
      <c r="C99" s="18"/>
      <c r="D99" s="17"/>
      <c r="E99" s="17"/>
      <c r="F99" s="17"/>
      <c r="G99" s="17"/>
      <c r="H99" s="18"/>
      <c r="I99" s="18"/>
      <c r="J99" s="17"/>
      <c r="K99" s="18"/>
      <c r="L99" s="17"/>
      <c r="M99" s="17"/>
      <c r="N99" s="17"/>
      <c r="O99" s="19"/>
      <c r="P99" s="629">
        <f>+H83</f>
        <v>1.03</v>
      </c>
      <c r="Q99" s="17"/>
      <c r="R99" s="21"/>
      <c r="S99" s="626"/>
      <c r="T99" s="20"/>
      <c r="U99" s="20"/>
      <c r="V99" s="20"/>
      <c r="W99" s="14"/>
      <c r="X99" s="20"/>
      <c r="Y99" s="20"/>
      <c r="Z99" s="14"/>
      <c r="AA99" s="23"/>
    </row>
    <row r="100" spans="2:27" ht="18" x14ac:dyDescent="0.25">
      <c r="B100" s="16"/>
      <c r="C100" s="17"/>
      <c r="D100" s="17"/>
      <c r="E100" s="17"/>
      <c r="F100" s="17"/>
      <c r="G100" s="17"/>
      <c r="H100" s="17"/>
      <c r="I100" s="17"/>
      <c r="J100" s="17"/>
      <c r="K100" s="17"/>
      <c r="L100" s="17"/>
      <c r="M100" s="17"/>
      <c r="N100" s="17"/>
      <c r="O100" s="19"/>
      <c r="P100" s="629">
        <f>+H83</f>
        <v>1.03</v>
      </c>
      <c r="Q100" s="17"/>
      <c r="R100" s="21"/>
      <c r="S100" s="626"/>
      <c r="T100" s="20"/>
      <c r="U100" s="20"/>
      <c r="V100" s="20"/>
      <c r="W100" s="14"/>
      <c r="X100" s="20"/>
      <c r="Y100" s="20"/>
      <c r="Z100" s="14"/>
      <c r="AA100" s="23"/>
    </row>
    <row r="101" spans="2:27" ht="18" x14ac:dyDescent="0.25">
      <c r="B101" s="16"/>
      <c r="C101" s="17"/>
      <c r="D101" s="17"/>
      <c r="E101" s="17"/>
      <c r="F101" s="17"/>
      <c r="G101" s="17"/>
      <c r="H101" s="17"/>
      <c r="I101" s="17"/>
      <c r="J101" s="17"/>
      <c r="K101" s="17"/>
      <c r="L101" s="17"/>
      <c r="M101" s="17"/>
      <c r="N101" s="17"/>
      <c r="O101" s="19"/>
      <c r="P101" s="629">
        <f>+H83</f>
        <v>1.03</v>
      </c>
      <c r="Q101" s="17"/>
      <c r="R101" s="21"/>
      <c r="S101" s="626"/>
      <c r="T101" s="20"/>
      <c r="U101" s="20"/>
      <c r="V101" s="20"/>
      <c r="W101" s="14"/>
      <c r="X101" s="20"/>
      <c r="Y101" s="20"/>
      <c r="Z101" s="14"/>
      <c r="AA101" s="23"/>
    </row>
    <row r="102" spans="2:27" ht="18" x14ac:dyDescent="0.25">
      <c r="B102" s="16"/>
      <c r="D102" s="17"/>
      <c r="E102" s="17"/>
      <c r="F102" s="17"/>
      <c r="G102" s="17"/>
      <c r="H102" s="17"/>
      <c r="I102" s="17"/>
      <c r="J102" s="17"/>
      <c r="K102" s="17"/>
      <c r="L102" s="17"/>
      <c r="M102" s="17"/>
      <c r="N102" s="17"/>
      <c r="O102" s="19"/>
      <c r="P102" s="629">
        <f>+H83</f>
        <v>1.03</v>
      </c>
      <c r="Q102" s="17"/>
      <c r="R102" s="25"/>
      <c r="S102" s="627"/>
      <c r="T102" s="20"/>
      <c r="U102" s="20"/>
      <c r="V102" s="20"/>
      <c r="W102" s="20"/>
      <c r="X102" s="20"/>
      <c r="Y102" s="20"/>
      <c r="Z102" s="14"/>
      <c r="AA102" s="23"/>
    </row>
    <row r="103" spans="2:27" ht="18" x14ac:dyDescent="0.25">
      <c r="B103" s="16"/>
      <c r="C103" s="17"/>
      <c r="D103" s="17"/>
      <c r="E103" s="17"/>
      <c r="F103" s="17"/>
      <c r="G103" s="17"/>
      <c r="H103" s="17"/>
      <c r="I103" s="17"/>
      <c r="J103" s="17"/>
      <c r="K103" s="17"/>
      <c r="L103" s="17"/>
      <c r="M103" s="17"/>
      <c r="N103" s="17"/>
      <c r="O103" s="19"/>
      <c r="P103" s="629">
        <f>+H83</f>
        <v>1.03</v>
      </c>
      <c r="Q103" s="17"/>
      <c r="R103" s="21"/>
      <c r="S103" s="626"/>
      <c r="T103" s="20"/>
      <c r="U103" s="20"/>
      <c r="V103" s="20"/>
      <c r="W103" s="20"/>
      <c r="X103" s="20"/>
      <c r="Y103" s="20"/>
      <c r="Z103" s="14"/>
      <c r="AA103" s="23"/>
    </row>
    <row r="104" spans="2:27" ht="18" x14ac:dyDescent="0.25">
      <c r="B104" s="16"/>
      <c r="C104" s="17"/>
      <c r="D104" s="17"/>
      <c r="E104" s="17"/>
      <c r="F104" s="17"/>
      <c r="G104" s="17"/>
      <c r="H104" s="17"/>
      <c r="I104" s="17"/>
      <c r="J104" s="17"/>
      <c r="K104" s="17"/>
      <c r="L104" s="17"/>
      <c r="M104" s="17"/>
      <c r="N104" s="17"/>
      <c r="O104" s="19"/>
      <c r="P104" s="629">
        <f>+H83</f>
        <v>1.03</v>
      </c>
      <c r="Q104" s="17"/>
      <c r="R104" s="21"/>
      <c r="S104" s="626"/>
      <c r="T104" s="20"/>
      <c r="U104" s="20"/>
      <c r="V104" s="20"/>
      <c r="W104" s="20"/>
      <c r="X104" s="20"/>
      <c r="Y104" s="20"/>
      <c r="Z104" s="14"/>
      <c r="AA104" s="23"/>
    </row>
    <row r="105" spans="2:27" ht="18" x14ac:dyDescent="0.25">
      <c r="B105" s="16"/>
      <c r="C105" s="17"/>
      <c r="D105" s="17"/>
      <c r="E105" s="17"/>
      <c r="F105" s="17"/>
      <c r="G105" s="17"/>
      <c r="H105" s="17"/>
      <c r="I105" s="17"/>
      <c r="J105" s="17"/>
      <c r="K105" s="17"/>
      <c r="L105" s="17"/>
      <c r="M105" s="17"/>
      <c r="N105" s="17"/>
      <c r="O105" s="19"/>
      <c r="P105" s="629">
        <f>+H83</f>
        <v>1.03</v>
      </c>
      <c r="Q105" s="17"/>
      <c r="R105" s="21"/>
      <c r="S105" s="626"/>
      <c r="T105" s="20"/>
      <c r="U105" s="20"/>
      <c r="V105" s="20"/>
      <c r="W105" s="20"/>
      <c r="X105" s="20"/>
      <c r="Y105" s="20"/>
      <c r="Z105" s="14"/>
      <c r="AA105" s="23"/>
    </row>
    <row r="106" spans="2:27" ht="18" x14ac:dyDescent="0.25">
      <c r="B106" s="16"/>
      <c r="C106" s="17"/>
      <c r="D106" s="17"/>
      <c r="E106" s="17"/>
      <c r="F106" s="17"/>
      <c r="G106" s="17"/>
      <c r="H106" s="17"/>
      <c r="I106" s="17"/>
      <c r="J106" s="17"/>
      <c r="K106" s="17"/>
      <c r="L106" s="17"/>
      <c r="M106" s="17"/>
      <c r="N106" s="17"/>
      <c r="O106" s="19"/>
      <c r="P106" s="629">
        <f>+H83</f>
        <v>1.03</v>
      </c>
      <c r="Q106" s="17"/>
      <c r="R106" s="26"/>
      <c r="S106" s="626"/>
      <c r="T106" s="20"/>
      <c r="U106" s="20"/>
      <c r="V106" s="20"/>
      <c r="W106" s="20"/>
      <c r="X106" s="20"/>
      <c r="Y106" s="20"/>
      <c r="Z106" s="14"/>
      <c r="AA106" s="23"/>
    </row>
    <row r="107" spans="2:27" ht="18" x14ac:dyDescent="0.25">
      <c r="B107" s="16"/>
      <c r="C107" s="17"/>
      <c r="D107" s="17"/>
      <c r="E107" s="17"/>
      <c r="F107" s="17"/>
      <c r="G107" s="17"/>
      <c r="H107" s="17"/>
      <c r="I107" s="17"/>
      <c r="J107" s="17"/>
      <c r="K107" s="17"/>
      <c r="L107" s="17"/>
      <c r="M107" s="17"/>
      <c r="N107" s="17"/>
      <c r="O107" s="19"/>
      <c r="P107" s="629">
        <f>+H83</f>
        <v>1.03</v>
      </c>
      <c r="Q107" s="17"/>
      <c r="R107" s="26"/>
      <c r="S107" s="626"/>
      <c r="T107" s="20"/>
      <c r="U107" s="20"/>
      <c r="V107" s="20"/>
      <c r="W107" s="20"/>
      <c r="X107" s="20"/>
      <c r="Y107" s="20"/>
      <c r="Z107" s="14"/>
      <c r="AA107" s="23"/>
    </row>
    <row r="108" spans="2:27" ht="18.75" thickBot="1" x14ac:dyDescent="0.3">
      <c r="B108" s="27"/>
      <c r="C108" s="28"/>
      <c r="D108" s="29"/>
      <c r="E108" s="28"/>
      <c r="F108" s="29"/>
      <c r="G108" s="29"/>
      <c r="H108" s="29"/>
      <c r="I108" s="29"/>
      <c r="J108" s="29"/>
      <c r="K108" s="29"/>
      <c r="L108" s="29"/>
      <c r="M108" s="29"/>
      <c r="N108" s="29"/>
      <c r="O108" s="30"/>
      <c r="P108" s="629">
        <f>+H83</f>
        <v>1.03</v>
      </c>
      <c r="Q108" s="17"/>
      <c r="R108" s="31"/>
      <c r="S108" s="633"/>
      <c r="T108" s="32"/>
      <c r="U108" s="32"/>
      <c r="V108" s="32"/>
      <c r="W108" s="32"/>
      <c r="X108" s="32"/>
      <c r="Y108" s="33"/>
      <c r="Z108" s="34"/>
      <c r="AA108" s="35"/>
    </row>
    <row r="109" spans="2:27" ht="18.75" thickBot="1" x14ac:dyDescent="0.3">
      <c r="B109" s="786"/>
      <c r="C109" s="787"/>
      <c r="D109" s="787"/>
      <c r="E109" s="787"/>
      <c r="F109" s="787"/>
      <c r="G109" s="787"/>
      <c r="H109" s="787"/>
      <c r="I109" s="787"/>
      <c r="J109" s="787"/>
      <c r="K109" s="787"/>
      <c r="L109" s="787"/>
      <c r="M109" s="787"/>
      <c r="N109" s="787"/>
      <c r="O109" s="787"/>
      <c r="P109" s="428"/>
      <c r="Q109" s="629">
        <f>+H83</f>
        <v>1.03</v>
      </c>
      <c r="R109" s="788" t="s">
        <v>58</v>
      </c>
      <c r="S109" s="1023"/>
      <c r="T109" s="787"/>
      <c r="U109" s="789" t="s">
        <v>53</v>
      </c>
      <c r="V109" s="790"/>
      <c r="W109" s="790"/>
      <c r="X109" s="791"/>
      <c r="Y109" s="36"/>
      <c r="Z109" s="37"/>
      <c r="AA109" s="38">
        <f>SUM(Z86:Z108)</f>
        <v>0</v>
      </c>
    </row>
    <row r="110" spans="2:27" ht="17.25" thickBot="1" x14ac:dyDescent="0.3">
      <c r="B110" s="792" t="s">
        <v>59</v>
      </c>
      <c r="C110" s="793"/>
      <c r="D110" s="793"/>
      <c r="E110" s="793"/>
      <c r="F110" s="793"/>
      <c r="G110" s="793"/>
      <c r="H110" s="793"/>
      <c r="I110" s="794"/>
      <c r="J110" s="792" t="s">
        <v>60</v>
      </c>
      <c r="K110" s="793"/>
      <c r="L110" s="793"/>
      <c r="M110" s="793"/>
      <c r="N110" s="793"/>
      <c r="O110" s="793"/>
      <c r="P110" s="793"/>
      <c r="Q110" s="793"/>
      <c r="R110" s="794"/>
      <c r="S110" s="634"/>
      <c r="T110" s="39"/>
      <c r="U110" s="40"/>
      <c r="V110" s="40"/>
      <c r="W110" s="40"/>
      <c r="X110" s="40"/>
      <c r="Y110" s="40"/>
      <c r="Z110" s="40"/>
      <c r="AA110" s="41"/>
    </row>
    <row r="111" spans="2:27" ht="21" thickBot="1" x14ac:dyDescent="0.3">
      <c r="B111" s="795"/>
      <c r="C111" s="787"/>
      <c r="D111" s="787"/>
      <c r="E111" s="787"/>
      <c r="F111" s="787"/>
      <c r="G111" s="787"/>
      <c r="H111" s="787"/>
      <c r="I111" s="796"/>
      <c r="J111" s="795"/>
      <c r="K111" s="787"/>
      <c r="L111" s="787"/>
      <c r="M111" s="787"/>
      <c r="N111" s="787"/>
      <c r="O111" s="787"/>
      <c r="P111" s="787"/>
      <c r="Q111" s="787"/>
      <c r="R111" s="796"/>
      <c r="S111" s="635"/>
      <c r="T111" s="797" t="s">
        <v>61</v>
      </c>
      <c r="U111" s="798"/>
      <c r="V111" s="798"/>
      <c r="W111" s="798"/>
      <c r="X111" s="798"/>
      <c r="Y111" s="798"/>
      <c r="Z111" s="799"/>
      <c r="AA111" s="42">
        <f>AA109</f>
        <v>0</v>
      </c>
    </row>
    <row r="113" spans="2:27" ht="15.75" thickBot="1" x14ac:dyDescent="0.3"/>
    <row r="114" spans="2:27" x14ac:dyDescent="0.25">
      <c r="B114" s="800"/>
      <c r="C114" s="793"/>
      <c r="D114" s="793"/>
      <c r="E114" s="793"/>
      <c r="F114" s="793"/>
      <c r="G114" s="803" t="s">
        <v>42</v>
      </c>
      <c r="H114" s="793"/>
      <c r="I114" s="793"/>
      <c r="J114" s="793"/>
      <c r="K114" s="793"/>
      <c r="L114" s="793"/>
      <c r="M114" s="793"/>
      <c r="N114" s="793"/>
      <c r="O114" s="793"/>
      <c r="P114" s="793"/>
      <c r="Q114" s="793"/>
      <c r="R114" s="793"/>
      <c r="S114" s="793"/>
      <c r="T114" s="793"/>
      <c r="U114" s="804" t="s">
        <v>1</v>
      </c>
      <c r="V114" s="805"/>
      <c r="W114" s="805"/>
      <c r="X114" s="806"/>
      <c r="Y114" s="807" t="s">
        <v>43</v>
      </c>
      <c r="Z114" s="805"/>
      <c r="AA114" s="808"/>
    </row>
    <row r="115" spans="2:27" x14ac:dyDescent="0.25">
      <c r="B115" s="801"/>
      <c r="C115" s="802"/>
      <c r="D115" s="802"/>
      <c r="E115" s="802"/>
      <c r="F115" s="802"/>
      <c r="G115" s="801"/>
      <c r="H115" s="802"/>
      <c r="I115" s="802"/>
      <c r="J115" s="802"/>
      <c r="K115" s="802"/>
      <c r="L115" s="802"/>
      <c r="M115" s="802"/>
      <c r="N115" s="802"/>
      <c r="O115" s="802"/>
      <c r="P115" s="802"/>
      <c r="Q115" s="802"/>
      <c r="R115" s="802"/>
      <c r="S115" s="802"/>
      <c r="T115" s="802"/>
      <c r="U115" s="809" t="s">
        <v>3</v>
      </c>
      <c r="V115" s="810"/>
      <c r="W115" s="810"/>
      <c r="X115" s="811"/>
      <c r="Y115" s="812">
        <v>1</v>
      </c>
      <c r="Z115" s="810"/>
      <c r="AA115" s="813"/>
    </row>
    <row r="116" spans="2:27" ht="15.75" thickBot="1" x14ac:dyDescent="0.3">
      <c r="B116" s="795"/>
      <c r="C116" s="787"/>
      <c r="D116" s="787"/>
      <c r="E116" s="787"/>
      <c r="F116" s="787"/>
      <c r="G116" s="795"/>
      <c r="H116" s="787"/>
      <c r="I116" s="787"/>
      <c r="J116" s="787"/>
      <c r="K116" s="787"/>
      <c r="L116" s="787"/>
      <c r="M116" s="787"/>
      <c r="N116" s="787"/>
      <c r="O116" s="787"/>
      <c r="P116" s="787"/>
      <c r="Q116" s="787"/>
      <c r="R116" s="787"/>
      <c r="S116" s="787"/>
      <c r="T116" s="787"/>
      <c r="U116" s="814" t="s">
        <v>4</v>
      </c>
      <c r="V116" s="815"/>
      <c r="W116" s="815"/>
      <c r="X116" s="816"/>
      <c r="Y116" s="817">
        <v>44236</v>
      </c>
      <c r="Z116" s="818"/>
      <c r="AA116" s="819"/>
    </row>
    <row r="117" spans="2:27" ht="15" customHeight="1" x14ac:dyDescent="0.25">
      <c r="B117" s="820" t="s">
        <v>44</v>
      </c>
      <c r="C117" s="793"/>
      <c r="D117" s="793"/>
      <c r="E117" s="793"/>
      <c r="F117" s="794"/>
      <c r="G117"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17" s="822"/>
      <c r="I117" s="822"/>
      <c r="J117" s="822"/>
      <c r="K117" s="822"/>
      <c r="L117" s="822"/>
      <c r="M117" s="822"/>
      <c r="N117" s="822"/>
      <c r="O117" s="822"/>
      <c r="P117" s="822"/>
      <c r="Q117" s="822"/>
      <c r="R117" s="822"/>
      <c r="S117" s="822"/>
      <c r="T117" s="822"/>
      <c r="U117" s="822"/>
      <c r="V117" s="822"/>
      <c r="W117" s="822"/>
      <c r="X117" s="822"/>
      <c r="Y117" s="822"/>
      <c r="Z117" s="822"/>
      <c r="AA117" s="823"/>
    </row>
    <row r="118" spans="2:27" ht="15.75" customHeight="1" thickBot="1" x14ac:dyDescent="0.3">
      <c r="B118" s="795"/>
      <c r="C118" s="787"/>
      <c r="D118" s="787"/>
      <c r="E118" s="787"/>
      <c r="F118" s="796"/>
      <c r="G118" s="824"/>
      <c r="H118" s="825"/>
      <c r="I118" s="825"/>
      <c r="J118" s="825"/>
      <c r="K118" s="825"/>
      <c r="L118" s="825"/>
      <c r="M118" s="825"/>
      <c r="N118" s="825"/>
      <c r="O118" s="825"/>
      <c r="P118" s="825"/>
      <c r="Q118" s="825"/>
      <c r="R118" s="825"/>
      <c r="S118" s="825"/>
      <c r="T118" s="825"/>
      <c r="U118" s="825"/>
      <c r="V118" s="825"/>
      <c r="W118" s="825"/>
      <c r="X118" s="825"/>
      <c r="Y118" s="825"/>
      <c r="Z118" s="825"/>
      <c r="AA118" s="826"/>
    </row>
    <row r="119" spans="2:27" ht="18.75" thickBot="1" x14ac:dyDescent="0.3">
      <c r="B119" s="827" t="s">
        <v>46</v>
      </c>
      <c r="C119" s="798"/>
      <c r="D119" s="798"/>
      <c r="E119" s="798"/>
      <c r="F119" s="798"/>
      <c r="G119" s="798"/>
      <c r="H119" s="822" t="s">
        <v>47</v>
      </c>
      <c r="I119" s="793"/>
      <c r="J119" s="828"/>
      <c r="K119" s="798"/>
      <c r="L119" s="798"/>
      <c r="M119" s="798"/>
      <c r="N119" s="798"/>
      <c r="O119" s="798"/>
      <c r="P119" s="622"/>
      <c r="Q119" s="622"/>
      <c r="R119" s="828" t="s">
        <v>48</v>
      </c>
      <c r="S119" s="828"/>
      <c r="T119" s="798"/>
      <c r="U119" s="798"/>
      <c r="V119" s="798"/>
      <c r="W119" s="798"/>
      <c r="X119" s="798"/>
      <c r="Y119" s="798"/>
      <c r="Z119" s="798"/>
      <c r="AA119" s="799"/>
    </row>
    <row r="120" spans="2:27" ht="66.75" customHeight="1" thickBot="1" x14ac:dyDescent="0.3">
      <c r="B120" s="829">
        <f>PRESUPUESTO!$B$11</f>
        <v>1</v>
      </c>
      <c r="C120" s="793"/>
      <c r="D120" s="793"/>
      <c r="E120" s="793"/>
      <c r="F120" s="793"/>
      <c r="G120" s="793"/>
      <c r="H120" s="849">
        <f>PRESUPUESTO!B15</f>
        <v>1.04</v>
      </c>
      <c r="I120" s="850"/>
      <c r="J120" s="832" t="str">
        <f>PRESUPUESTO!$F$11</f>
        <v>CERRAMIENTO EN POSTE DE CONCRETO Y ALAMBRE LISO</v>
      </c>
      <c r="K120" s="798"/>
      <c r="L120" s="798"/>
      <c r="M120" s="798"/>
      <c r="N120" s="798"/>
      <c r="O120" s="799"/>
      <c r="P120" s="621"/>
      <c r="Q120" s="621"/>
      <c r="R120" s="833" t="str">
        <f>PRESUPUESTO!F15</f>
        <v>Micropilote para soporte de postes metalicos de portones Ø 30cm x H = 0,8mt. Incluye acero de refuerzo, Q. Min = 120 Kg Incluyendo acero de anclaje y avance para transferencia de carga a cimentacion superior.</v>
      </c>
      <c r="S120" s="1020"/>
      <c r="T120" s="793"/>
      <c r="U120" s="793"/>
      <c r="V120" s="793"/>
      <c r="W120" s="793"/>
      <c r="X120" s="793"/>
      <c r="Y120" s="793"/>
      <c r="Z120" s="793"/>
      <c r="AA120" s="794"/>
    </row>
    <row r="121" spans="2:27" ht="18.75" thickBot="1" x14ac:dyDescent="0.3">
      <c r="B121" s="821" t="s">
        <v>49</v>
      </c>
      <c r="C121" s="834"/>
      <c r="D121" s="834"/>
      <c r="E121" s="834"/>
      <c r="F121" s="834"/>
      <c r="G121" s="834"/>
      <c r="H121" s="835"/>
      <c r="I121" s="835"/>
      <c r="J121" s="834"/>
      <c r="K121" s="834"/>
      <c r="L121" s="834"/>
      <c r="M121" s="834"/>
      <c r="N121" s="834"/>
      <c r="O121" s="834"/>
      <c r="P121" s="623"/>
      <c r="Q121" s="623"/>
      <c r="R121" s="837" t="s">
        <v>50</v>
      </c>
      <c r="S121" s="1021" t="s">
        <v>532</v>
      </c>
      <c r="T121" s="839" t="s">
        <v>51</v>
      </c>
      <c r="U121" s="840"/>
      <c r="V121" s="841"/>
      <c r="W121" s="842" t="s">
        <v>20</v>
      </c>
      <c r="X121" s="844" t="s">
        <v>52</v>
      </c>
      <c r="Y121" s="846" t="s">
        <v>53</v>
      </c>
      <c r="Z121" s="847"/>
      <c r="AA121" s="848"/>
    </row>
    <row r="122" spans="2:27" ht="26.25" thickBot="1" x14ac:dyDescent="0.3">
      <c r="B122" s="836"/>
      <c r="C122" s="835"/>
      <c r="D122" s="835"/>
      <c r="E122" s="835"/>
      <c r="F122" s="835"/>
      <c r="G122" s="835"/>
      <c r="H122" s="835"/>
      <c r="I122" s="835"/>
      <c r="J122" s="835"/>
      <c r="K122" s="835"/>
      <c r="L122" s="835"/>
      <c r="M122" s="835"/>
      <c r="N122" s="835"/>
      <c r="O122" s="835"/>
      <c r="P122" s="623"/>
      <c r="Q122" s="623"/>
      <c r="R122" s="838"/>
      <c r="S122" s="1022"/>
      <c r="T122" s="4" t="s">
        <v>54</v>
      </c>
      <c r="U122" s="5" t="s">
        <v>55</v>
      </c>
      <c r="V122" s="6" t="s">
        <v>56</v>
      </c>
      <c r="W122" s="843"/>
      <c r="X122" s="845"/>
      <c r="Y122" s="7" t="s">
        <v>57</v>
      </c>
      <c r="Z122" s="8" t="s">
        <v>21</v>
      </c>
      <c r="AA122" s="9" t="s">
        <v>22</v>
      </c>
    </row>
    <row r="123" spans="2:27" ht="18" x14ac:dyDescent="0.25">
      <c r="B123" s="10"/>
      <c r="C123" s="11"/>
      <c r="D123" s="11"/>
      <c r="E123" s="11"/>
      <c r="F123" s="11"/>
      <c r="G123" s="11"/>
      <c r="H123" s="11"/>
      <c r="I123" s="11"/>
      <c r="J123" s="11"/>
      <c r="K123" s="11"/>
      <c r="L123" s="11"/>
      <c r="M123" s="11"/>
      <c r="N123" s="11"/>
      <c r="O123" s="12"/>
      <c r="P123" s="629">
        <f>+H120</f>
        <v>1.04</v>
      </c>
      <c r="Q123" s="17"/>
      <c r="R123" s="13"/>
      <c r="S123" s="625"/>
      <c r="T123" s="14"/>
      <c r="U123" s="14"/>
      <c r="V123" s="14"/>
      <c r="W123" s="14"/>
      <c r="X123" s="14"/>
      <c r="Y123" s="14"/>
      <c r="Z123" s="14"/>
      <c r="AA123" s="15"/>
    </row>
    <row r="124" spans="2:27" ht="18" x14ac:dyDescent="0.25">
      <c r="B124" s="16"/>
      <c r="C124" s="17"/>
      <c r="D124" s="17"/>
      <c r="E124" s="17"/>
      <c r="F124" s="18"/>
      <c r="G124" s="18"/>
      <c r="H124" s="18"/>
      <c r="I124" s="18"/>
      <c r="J124" s="18"/>
      <c r="K124" s="18"/>
      <c r="L124" s="17"/>
      <c r="M124" s="17"/>
      <c r="N124" s="17"/>
      <c r="O124" s="19"/>
      <c r="P124" s="629">
        <f>+H120</f>
        <v>1.04</v>
      </c>
      <c r="Q124" s="17"/>
      <c r="R124" s="13"/>
      <c r="S124" s="625"/>
      <c r="T124" s="20"/>
      <c r="U124" s="14"/>
      <c r="V124" s="14"/>
      <c r="W124" s="14"/>
      <c r="X124" s="14"/>
      <c r="Y124" s="14"/>
      <c r="Z124" s="14"/>
      <c r="AA124" s="15"/>
    </row>
    <row r="125" spans="2:27" ht="18" x14ac:dyDescent="0.25">
      <c r="B125" s="16"/>
      <c r="C125" s="17"/>
      <c r="D125" s="17"/>
      <c r="E125" s="17"/>
      <c r="F125" s="18"/>
      <c r="G125" s="18"/>
      <c r="H125" s="18"/>
      <c r="I125" s="18"/>
      <c r="J125" s="18"/>
      <c r="K125" s="18"/>
      <c r="L125" s="17"/>
      <c r="M125" s="17"/>
      <c r="N125" s="17"/>
      <c r="O125" s="19"/>
      <c r="P125" s="629">
        <f>+H120</f>
        <v>1.04</v>
      </c>
      <c r="Q125" s="17"/>
      <c r="R125" s="13"/>
      <c r="S125" s="625"/>
      <c r="T125" s="20"/>
      <c r="U125" s="14"/>
      <c r="V125" s="14"/>
      <c r="W125" s="14"/>
      <c r="X125" s="14"/>
      <c r="Y125" s="14"/>
      <c r="Z125" s="14"/>
      <c r="AA125" s="15"/>
    </row>
    <row r="126" spans="2:27" ht="18" x14ac:dyDescent="0.25">
      <c r="B126" s="16"/>
      <c r="C126" s="17"/>
      <c r="D126" s="17"/>
      <c r="E126" s="17"/>
      <c r="F126" s="18"/>
      <c r="G126" s="18"/>
      <c r="H126" s="18"/>
      <c r="I126" s="18"/>
      <c r="J126" s="18"/>
      <c r="K126" s="18"/>
      <c r="L126" s="17"/>
      <c r="M126" s="17"/>
      <c r="N126" s="17"/>
      <c r="O126" s="19"/>
      <c r="P126" s="629">
        <f>+H120</f>
        <v>1.04</v>
      </c>
      <c r="Q126" s="17"/>
      <c r="R126" s="21"/>
      <c r="S126" s="626"/>
      <c r="T126" s="20"/>
      <c r="U126" s="20"/>
      <c r="V126" s="14"/>
      <c r="W126" s="14"/>
      <c r="X126" s="20"/>
      <c r="Y126" s="14"/>
      <c r="Z126" s="14"/>
      <c r="AA126" s="15"/>
    </row>
    <row r="127" spans="2:27" ht="18" x14ac:dyDescent="0.25">
      <c r="B127" s="16"/>
      <c r="D127" s="17"/>
      <c r="E127" s="17"/>
      <c r="F127" s="18"/>
      <c r="G127" s="18"/>
      <c r="H127" s="18"/>
      <c r="J127" s="18"/>
      <c r="K127" s="18"/>
      <c r="L127" s="17"/>
      <c r="M127" s="17"/>
      <c r="N127" s="17"/>
      <c r="O127" s="19"/>
      <c r="P127" s="629">
        <f>+H120</f>
        <v>1.04</v>
      </c>
      <c r="Q127" s="17"/>
      <c r="R127" s="13"/>
      <c r="S127" s="625"/>
      <c r="T127" s="20"/>
      <c r="U127" s="20"/>
      <c r="V127" s="20"/>
      <c r="W127" s="14"/>
      <c r="X127" s="20"/>
      <c r="Y127" s="14"/>
      <c r="Z127" s="14"/>
      <c r="AA127" s="15"/>
    </row>
    <row r="128" spans="2:27" ht="18" x14ac:dyDescent="0.25">
      <c r="B128" s="22"/>
      <c r="C128" s="17"/>
      <c r="D128" s="18"/>
      <c r="E128" s="17"/>
      <c r="F128" s="18"/>
      <c r="G128" s="18"/>
      <c r="H128" s="18"/>
      <c r="I128" s="18"/>
      <c r="J128" s="18"/>
      <c r="K128" s="18"/>
      <c r="L128" s="17"/>
      <c r="M128" s="17"/>
      <c r="N128" s="17"/>
      <c r="O128" s="19"/>
      <c r="P128" s="629">
        <f>+H120</f>
        <v>1.04</v>
      </c>
      <c r="Q128" s="17"/>
      <c r="R128" s="21"/>
      <c r="S128" s="626"/>
      <c r="T128" s="20"/>
      <c r="U128" s="20"/>
      <c r="V128" s="20"/>
      <c r="W128" s="14"/>
      <c r="X128" s="20"/>
      <c r="Y128" s="14"/>
      <c r="Z128" s="14"/>
      <c r="AA128" s="15"/>
    </row>
    <row r="129" spans="2:27" ht="18" x14ac:dyDescent="0.25">
      <c r="B129" s="16"/>
      <c r="C129" s="17"/>
      <c r="D129" s="17"/>
      <c r="E129" s="17"/>
      <c r="F129" s="18"/>
      <c r="G129" s="18"/>
      <c r="H129" s="18"/>
      <c r="I129" s="18"/>
      <c r="J129" s="18"/>
      <c r="K129" s="18"/>
      <c r="L129" s="17"/>
      <c r="M129" s="17"/>
      <c r="N129" s="17"/>
      <c r="O129" s="19"/>
      <c r="P129" s="629">
        <f>+H120</f>
        <v>1.04</v>
      </c>
      <c r="Q129" s="17"/>
      <c r="R129" s="13"/>
      <c r="S129" s="625"/>
      <c r="T129" s="20"/>
      <c r="U129" s="20"/>
      <c r="V129" s="20"/>
      <c r="W129" s="14"/>
      <c r="X129" s="20"/>
      <c r="Y129" s="14"/>
      <c r="Z129" s="14"/>
      <c r="AA129" s="23"/>
    </row>
    <row r="130" spans="2:27" ht="18" x14ac:dyDescent="0.25">
      <c r="B130" s="16"/>
      <c r="C130" s="17"/>
      <c r="D130" s="17"/>
      <c r="E130" s="17"/>
      <c r="F130" s="17"/>
      <c r="G130" s="17"/>
      <c r="H130" s="17"/>
      <c r="I130" s="17"/>
      <c r="J130" s="17"/>
      <c r="K130" s="17"/>
      <c r="L130" s="17"/>
      <c r="M130" s="17"/>
      <c r="N130" s="17"/>
      <c r="O130" s="19"/>
      <c r="P130" s="629">
        <f>+H120</f>
        <v>1.04</v>
      </c>
      <c r="Q130" s="17"/>
      <c r="R130" s="13"/>
      <c r="S130" s="625"/>
      <c r="T130" s="20"/>
      <c r="U130" s="20"/>
      <c r="V130" s="20"/>
      <c r="W130" s="14"/>
      <c r="X130" s="20"/>
      <c r="Y130" s="14"/>
      <c r="Z130" s="14"/>
      <c r="AA130" s="23"/>
    </row>
    <row r="131" spans="2:27" ht="18" x14ac:dyDescent="0.25">
      <c r="B131" s="16"/>
      <c r="C131" s="18"/>
      <c r="D131" s="17"/>
      <c r="E131" s="17"/>
      <c r="F131" s="17"/>
      <c r="G131" s="17"/>
      <c r="H131" s="17"/>
      <c r="I131" s="17"/>
      <c r="J131" s="17"/>
      <c r="K131" s="17"/>
      <c r="L131" s="17"/>
      <c r="M131" s="17"/>
      <c r="N131" s="17"/>
      <c r="O131" s="19"/>
      <c r="P131" s="629">
        <f>+H120</f>
        <v>1.04</v>
      </c>
      <c r="Q131" s="17"/>
      <c r="R131" s="21"/>
      <c r="S131" s="626"/>
      <c r="T131" s="20"/>
      <c r="U131" s="20"/>
      <c r="V131" s="20"/>
      <c r="W131" s="14"/>
      <c r="X131" s="20"/>
      <c r="Y131" s="14"/>
      <c r="Z131" s="14"/>
      <c r="AA131" s="23"/>
    </row>
    <row r="132" spans="2:27" ht="18" x14ac:dyDescent="0.25">
      <c r="B132" s="16"/>
      <c r="C132" s="17"/>
      <c r="D132" s="17"/>
      <c r="E132" s="17"/>
      <c r="F132" s="17"/>
      <c r="G132" s="17"/>
      <c r="H132" s="17"/>
      <c r="I132" s="17"/>
      <c r="J132" s="17"/>
      <c r="K132" s="17"/>
      <c r="L132" s="17"/>
      <c r="M132" s="17"/>
      <c r="N132" s="17"/>
      <c r="O132" s="19"/>
      <c r="P132" s="629">
        <f>+H120</f>
        <v>1.04</v>
      </c>
      <c r="Q132" s="17"/>
      <c r="R132" s="13"/>
      <c r="S132" s="625"/>
      <c r="T132" s="20"/>
      <c r="U132" s="20"/>
      <c r="V132" s="20"/>
      <c r="W132" s="14"/>
      <c r="X132" s="20"/>
      <c r="Y132" s="14"/>
      <c r="Z132" s="14"/>
      <c r="AA132" s="23"/>
    </row>
    <row r="133" spans="2:27" ht="18" x14ac:dyDescent="0.25">
      <c r="B133" s="16"/>
      <c r="C133" s="17"/>
      <c r="D133" s="17"/>
      <c r="E133" s="18"/>
      <c r="F133" s="17"/>
      <c r="G133" s="17"/>
      <c r="H133" s="17"/>
      <c r="I133" s="17"/>
      <c r="J133" s="17"/>
      <c r="K133" s="17"/>
      <c r="L133" s="17"/>
      <c r="M133" s="17"/>
      <c r="N133" s="17"/>
      <c r="O133" s="19"/>
      <c r="P133" s="629">
        <f>+H120</f>
        <v>1.04</v>
      </c>
      <c r="Q133" s="17"/>
      <c r="R133" s="13"/>
      <c r="S133" s="625"/>
      <c r="T133" s="20"/>
      <c r="U133" s="20"/>
      <c r="V133" s="20"/>
      <c r="W133" s="14"/>
      <c r="X133" s="20"/>
      <c r="Y133" s="14"/>
      <c r="Z133" s="14"/>
      <c r="AA133" s="23"/>
    </row>
    <row r="134" spans="2:27" ht="18" x14ac:dyDescent="0.25">
      <c r="B134" s="16"/>
      <c r="C134" s="18"/>
      <c r="D134" s="18"/>
      <c r="E134" s="18"/>
      <c r="F134" s="18"/>
      <c r="G134" s="18"/>
      <c r="H134" s="18"/>
      <c r="I134" s="18"/>
      <c r="J134" s="18"/>
      <c r="K134" s="18"/>
      <c r="L134" s="18"/>
      <c r="M134" s="18"/>
      <c r="N134" s="18"/>
      <c r="O134" s="19"/>
      <c r="P134" s="629">
        <f>+H120</f>
        <v>1.04</v>
      </c>
      <c r="Q134" s="17"/>
      <c r="R134" s="21"/>
      <c r="S134" s="626"/>
      <c r="T134" s="20"/>
      <c r="U134" s="20"/>
      <c r="V134" s="20"/>
      <c r="W134" s="14"/>
      <c r="X134" s="20"/>
      <c r="Y134" s="14"/>
      <c r="Z134" s="14"/>
      <c r="AA134" s="23"/>
    </row>
    <row r="135" spans="2:27" ht="18" x14ac:dyDescent="0.25">
      <c r="B135" s="16"/>
      <c r="C135" s="17"/>
      <c r="D135" s="24"/>
      <c r="E135" s="17"/>
      <c r="F135" s="17"/>
      <c r="G135" s="17"/>
      <c r="H135" s="17"/>
      <c r="I135" s="17"/>
      <c r="J135" s="18"/>
      <c r="K135" s="17"/>
      <c r="L135" s="17"/>
      <c r="M135" s="17"/>
      <c r="N135" s="17"/>
      <c r="O135" s="19"/>
      <c r="P135" s="629">
        <f>+H120</f>
        <v>1.04</v>
      </c>
      <c r="Q135" s="17"/>
      <c r="R135" s="21"/>
      <c r="S135" s="626"/>
      <c r="T135" s="20"/>
      <c r="U135" s="20"/>
      <c r="V135" s="20"/>
      <c r="W135" s="14"/>
      <c r="X135" s="20"/>
      <c r="Y135" s="20"/>
      <c r="Z135" s="14"/>
      <c r="AA135" s="23"/>
    </row>
    <row r="136" spans="2:27" ht="18" x14ac:dyDescent="0.25">
      <c r="B136" s="16"/>
      <c r="C136" s="18"/>
      <c r="D136" s="17"/>
      <c r="E136" s="17"/>
      <c r="F136" s="17"/>
      <c r="G136" s="17"/>
      <c r="H136" s="18"/>
      <c r="I136" s="18"/>
      <c r="J136" s="17"/>
      <c r="K136" s="18"/>
      <c r="L136" s="17"/>
      <c r="M136" s="17"/>
      <c r="N136" s="17"/>
      <c r="O136" s="19"/>
      <c r="P136" s="629">
        <f>+H120</f>
        <v>1.04</v>
      </c>
      <c r="Q136" s="17"/>
      <c r="R136" s="21"/>
      <c r="S136" s="626"/>
      <c r="T136" s="20"/>
      <c r="U136" s="20"/>
      <c r="V136" s="20"/>
      <c r="W136" s="14"/>
      <c r="X136" s="20"/>
      <c r="Y136" s="20"/>
      <c r="Z136" s="14"/>
      <c r="AA136" s="23"/>
    </row>
    <row r="137" spans="2:27" ht="18" x14ac:dyDescent="0.25">
      <c r="B137" s="16"/>
      <c r="C137" s="17"/>
      <c r="D137" s="17"/>
      <c r="E137" s="17"/>
      <c r="F137" s="17"/>
      <c r="G137" s="17"/>
      <c r="H137" s="17"/>
      <c r="I137" s="17"/>
      <c r="J137" s="17"/>
      <c r="K137" s="17"/>
      <c r="L137" s="17"/>
      <c r="M137" s="17"/>
      <c r="N137" s="17"/>
      <c r="O137" s="19"/>
      <c r="P137" s="629">
        <f>+H120</f>
        <v>1.04</v>
      </c>
      <c r="Q137" s="17"/>
      <c r="R137" s="21"/>
      <c r="S137" s="626"/>
      <c r="T137" s="20"/>
      <c r="U137" s="20"/>
      <c r="V137" s="20"/>
      <c r="W137" s="14"/>
      <c r="X137" s="20"/>
      <c r="Y137" s="20"/>
      <c r="Z137" s="14"/>
      <c r="AA137" s="23"/>
    </row>
    <row r="138" spans="2:27" ht="18" x14ac:dyDescent="0.25">
      <c r="B138" s="16"/>
      <c r="C138" s="17"/>
      <c r="D138" s="17"/>
      <c r="E138" s="17"/>
      <c r="F138" s="17"/>
      <c r="G138" s="17"/>
      <c r="H138" s="17"/>
      <c r="I138" s="17"/>
      <c r="J138" s="17"/>
      <c r="K138" s="17"/>
      <c r="L138" s="17"/>
      <c r="M138" s="17"/>
      <c r="N138" s="17"/>
      <c r="O138" s="19"/>
      <c r="P138" s="629">
        <f>+H120</f>
        <v>1.04</v>
      </c>
      <c r="Q138" s="17"/>
      <c r="R138" s="21"/>
      <c r="S138" s="626"/>
      <c r="T138" s="20"/>
      <c r="U138" s="20"/>
      <c r="V138" s="20"/>
      <c r="W138" s="14"/>
      <c r="X138" s="20"/>
      <c r="Y138" s="20"/>
      <c r="Z138" s="14"/>
      <c r="AA138" s="23"/>
    </row>
    <row r="139" spans="2:27" ht="18" x14ac:dyDescent="0.25">
      <c r="B139" s="16"/>
      <c r="D139" s="17"/>
      <c r="E139" s="17"/>
      <c r="F139" s="17"/>
      <c r="G139" s="17"/>
      <c r="H139" s="17"/>
      <c r="I139" s="17"/>
      <c r="J139" s="17"/>
      <c r="K139" s="17"/>
      <c r="L139" s="17"/>
      <c r="M139" s="17"/>
      <c r="N139" s="17"/>
      <c r="O139" s="19"/>
      <c r="P139" s="629">
        <f>+H120</f>
        <v>1.04</v>
      </c>
      <c r="Q139" s="17"/>
      <c r="R139" s="25"/>
      <c r="S139" s="627"/>
      <c r="T139" s="20"/>
      <c r="U139" s="20"/>
      <c r="V139" s="20"/>
      <c r="W139" s="20"/>
      <c r="X139" s="20"/>
      <c r="Y139" s="20"/>
      <c r="Z139" s="14"/>
      <c r="AA139" s="23"/>
    </row>
    <row r="140" spans="2:27" ht="18" x14ac:dyDescent="0.25">
      <c r="B140" s="16"/>
      <c r="C140" s="17"/>
      <c r="D140" s="17"/>
      <c r="E140" s="17"/>
      <c r="F140" s="17"/>
      <c r="G140" s="17"/>
      <c r="H140" s="17"/>
      <c r="I140" s="17"/>
      <c r="J140" s="17"/>
      <c r="K140" s="17"/>
      <c r="L140" s="17"/>
      <c r="M140" s="17"/>
      <c r="N140" s="17"/>
      <c r="O140" s="19"/>
      <c r="P140" s="629">
        <f>+H120</f>
        <v>1.04</v>
      </c>
      <c r="Q140" s="17"/>
      <c r="R140" s="21"/>
      <c r="S140" s="626"/>
      <c r="T140" s="20"/>
      <c r="U140" s="20"/>
      <c r="V140" s="20"/>
      <c r="W140" s="20"/>
      <c r="X140" s="20"/>
      <c r="Y140" s="20"/>
      <c r="Z140" s="14"/>
      <c r="AA140" s="23"/>
    </row>
    <row r="141" spans="2:27" ht="18" x14ac:dyDescent="0.25">
      <c r="B141" s="16"/>
      <c r="C141" s="17"/>
      <c r="D141" s="17"/>
      <c r="E141" s="17"/>
      <c r="F141" s="17"/>
      <c r="G141" s="17"/>
      <c r="H141" s="17"/>
      <c r="I141" s="17"/>
      <c r="J141" s="17"/>
      <c r="K141" s="17"/>
      <c r="L141" s="17"/>
      <c r="M141" s="17"/>
      <c r="N141" s="17"/>
      <c r="O141" s="19"/>
      <c r="P141" s="629">
        <f>+H120</f>
        <v>1.04</v>
      </c>
      <c r="Q141" s="17"/>
      <c r="R141" s="21"/>
      <c r="S141" s="626"/>
      <c r="T141" s="20"/>
      <c r="U141" s="20"/>
      <c r="V141" s="20"/>
      <c r="W141" s="20"/>
      <c r="X141" s="20"/>
      <c r="Y141" s="20"/>
      <c r="Z141" s="14"/>
      <c r="AA141" s="23"/>
    </row>
    <row r="142" spans="2:27" ht="18" x14ac:dyDescent="0.25">
      <c r="B142" s="16"/>
      <c r="C142" s="17"/>
      <c r="D142" s="17"/>
      <c r="E142" s="17"/>
      <c r="F142" s="17"/>
      <c r="G142" s="17"/>
      <c r="H142" s="17"/>
      <c r="I142" s="17"/>
      <c r="J142" s="17"/>
      <c r="K142" s="17"/>
      <c r="L142" s="17"/>
      <c r="M142" s="17"/>
      <c r="N142" s="17"/>
      <c r="O142" s="19"/>
      <c r="P142" s="629">
        <f>+H120</f>
        <v>1.04</v>
      </c>
      <c r="Q142" s="17"/>
      <c r="R142" s="21"/>
      <c r="S142" s="626"/>
      <c r="T142" s="20"/>
      <c r="U142" s="20"/>
      <c r="V142" s="20"/>
      <c r="W142" s="20"/>
      <c r="X142" s="20"/>
      <c r="Y142" s="20"/>
      <c r="Z142" s="14"/>
      <c r="AA142" s="23"/>
    </row>
    <row r="143" spans="2:27" ht="18" x14ac:dyDescent="0.25">
      <c r="B143" s="16"/>
      <c r="C143" s="17"/>
      <c r="D143" s="17"/>
      <c r="E143" s="17"/>
      <c r="F143" s="17"/>
      <c r="G143" s="17"/>
      <c r="H143" s="17"/>
      <c r="I143" s="17"/>
      <c r="J143" s="17"/>
      <c r="K143" s="17"/>
      <c r="L143" s="17"/>
      <c r="M143" s="17"/>
      <c r="N143" s="17"/>
      <c r="O143" s="19"/>
      <c r="P143" s="629">
        <f>+H120</f>
        <v>1.04</v>
      </c>
      <c r="Q143" s="17"/>
      <c r="R143" s="26"/>
      <c r="S143" s="626"/>
      <c r="T143" s="20"/>
      <c r="U143" s="20"/>
      <c r="V143" s="20"/>
      <c r="W143" s="20"/>
      <c r="X143" s="20"/>
      <c r="Y143" s="20"/>
      <c r="Z143" s="14"/>
      <c r="AA143" s="23"/>
    </row>
    <row r="144" spans="2:27" ht="18" x14ac:dyDescent="0.25">
      <c r="B144" s="16"/>
      <c r="C144" s="17"/>
      <c r="D144" s="17"/>
      <c r="E144" s="17"/>
      <c r="F144" s="17"/>
      <c r="G144" s="17"/>
      <c r="H144" s="17"/>
      <c r="I144" s="17"/>
      <c r="J144" s="17"/>
      <c r="K144" s="17"/>
      <c r="L144" s="17"/>
      <c r="M144" s="17"/>
      <c r="N144" s="17"/>
      <c r="O144" s="19"/>
      <c r="P144" s="629">
        <f>+H120</f>
        <v>1.04</v>
      </c>
      <c r="Q144" s="17"/>
      <c r="R144" s="26"/>
      <c r="S144" s="626"/>
      <c r="T144" s="20"/>
      <c r="U144" s="20"/>
      <c r="V144" s="20"/>
      <c r="W144" s="20"/>
      <c r="X144" s="20"/>
      <c r="Y144" s="20"/>
      <c r="Z144" s="14"/>
      <c r="AA144" s="23"/>
    </row>
    <row r="145" spans="2:27" ht="18.75" thickBot="1" x14ac:dyDescent="0.3">
      <c r="B145" s="27"/>
      <c r="C145" s="28"/>
      <c r="D145" s="29"/>
      <c r="E145" s="28"/>
      <c r="F145" s="29"/>
      <c r="G145" s="29"/>
      <c r="H145" s="29"/>
      <c r="I145" s="29"/>
      <c r="J145" s="29"/>
      <c r="K145" s="29"/>
      <c r="L145" s="29"/>
      <c r="M145" s="29"/>
      <c r="N145" s="29"/>
      <c r="O145" s="30"/>
      <c r="P145" s="629">
        <f>+H120</f>
        <v>1.04</v>
      </c>
      <c r="Q145" s="17"/>
      <c r="R145" s="31"/>
      <c r="S145" s="633"/>
      <c r="T145" s="32"/>
      <c r="U145" s="32"/>
      <c r="V145" s="32"/>
      <c r="W145" s="32"/>
      <c r="X145" s="32"/>
      <c r="Y145" s="33"/>
      <c r="Z145" s="34"/>
      <c r="AA145" s="35"/>
    </row>
    <row r="146" spans="2:27" ht="18.75" thickBot="1" x14ac:dyDescent="0.3">
      <c r="B146" s="786"/>
      <c r="C146" s="787"/>
      <c r="D146" s="787"/>
      <c r="E146" s="787"/>
      <c r="F146" s="787"/>
      <c r="G146" s="787"/>
      <c r="H146" s="787"/>
      <c r="I146" s="787"/>
      <c r="J146" s="787"/>
      <c r="K146" s="787"/>
      <c r="L146" s="787"/>
      <c r="M146" s="787"/>
      <c r="N146" s="787"/>
      <c r="O146" s="787"/>
      <c r="P146" s="428"/>
      <c r="Q146" s="629">
        <f>+H120</f>
        <v>1.04</v>
      </c>
      <c r="R146" s="788" t="s">
        <v>58</v>
      </c>
      <c r="S146" s="1023"/>
      <c r="T146" s="787"/>
      <c r="U146" s="789" t="s">
        <v>53</v>
      </c>
      <c r="V146" s="790"/>
      <c r="W146" s="790"/>
      <c r="X146" s="791"/>
      <c r="Y146" s="36"/>
      <c r="Z146" s="37"/>
      <c r="AA146" s="38">
        <f>SUM(X123:X145)</f>
        <v>0</v>
      </c>
    </row>
    <row r="147" spans="2:27" ht="17.25" thickBot="1" x14ac:dyDescent="0.3">
      <c r="B147" s="792" t="s">
        <v>59</v>
      </c>
      <c r="C147" s="793"/>
      <c r="D147" s="793"/>
      <c r="E147" s="793"/>
      <c r="F147" s="793"/>
      <c r="G147" s="793"/>
      <c r="H147" s="793"/>
      <c r="I147" s="794"/>
      <c r="J147" s="792" t="s">
        <v>60</v>
      </c>
      <c r="K147" s="793"/>
      <c r="L147" s="793"/>
      <c r="M147" s="793"/>
      <c r="N147" s="793"/>
      <c r="O147" s="793"/>
      <c r="P147" s="793"/>
      <c r="Q147" s="793"/>
      <c r="R147" s="794"/>
      <c r="S147" s="634"/>
      <c r="T147" s="39"/>
      <c r="U147" s="40"/>
      <c r="V147" s="40"/>
      <c r="W147" s="40"/>
      <c r="X147" s="40"/>
      <c r="Y147" s="40"/>
      <c r="Z147" s="40"/>
      <c r="AA147" s="41"/>
    </row>
    <row r="148" spans="2:27" ht="21" thickBot="1" x14ac:dyDescent="0.3">
      <c r="B148" s="795"/>
      <c r="C148" s="787"/>
      <c r="D148" s="787"/>
      <c r="E148" s="787"/>
      <c r="F148" s="787"/>
      <c r="G148" s="787"/>
      <c r="H148" s="787"/>
      <c r="I148" s="796"/>
      <c r="J148" s="795"/>
      <c r="K148" s="787"/>
      <c r="L148" s="787"/>
      <c r="M148" s="787"/>
      <c r="N148" s="787"/>
      <c r="O148" s="787"/>
      <c r="P148" s="787"/>
      <c r="Q148" s="787"/>
      <c r="R148" s="796"/>
      <c r="S148" s="635"/>
      <c r="T148" s="797" t="s">
        <v>61</v>
      </c>
      <c r="U148" s="798"/>
      <c r="V148" s="798"/>
      <c r="W148" s="798"/>
      <c r="X148" s="798"/>
      <c r="Y148" s="798"/>
      <c r="Z148" s="799"/>
      <c r="AA148" s="42">
        <f>AA146</f>
        <v>0</v>
      </c>
    </row>
    <row r="149" spans="2:27" ht="15.75" thickBot="1" x14ac:dyDescent="0.3"/>
    <row r="150" spans="2:27" x14ac:dyDescent="0.25">
      <c r="B150" s="800"/>
      <c r="C150" s="793"/>
      <c r="D150" s="793"/>
      <c r="E150" s="793"/>
      <c r="F150" s="793"/>
      <c r="G150" s="803" t="s">
        <v>42</v>
      </c>
      <c r="H150" s="793"/>
      <c r="I150" s="793"/>
      <c r="J150" s="793"/>
      <c r="K150" s="793"/>
      <c r="L150" s="793"/>
      <c r="M150" s="793"/>
      <c r="N150" s="793"/>
      <c r="O150" s="793"/>
      <c r="P150" s="793"/>
      <c r="Q150" s="793"/>
      <c r="R150" s="793"/>
      <c r="S150" s="793"/>
      <c r="T150" s="793"/>
      <c r="U150" s="804" t="s">
        <v>1</v>
      </c>
      <c r="V150" s="805"/>
      <c r="W150" s="805"/>
      <c r="X150" s="806"/>
      <c r="Y150" s="807" t="s">
        <v>43</v>
      </c>
      <c r="Z150" s="805"/>
      <c r="AA150" s="808"/>
    </row>
    <row r="151" spans="2:27" x14ac:dyDescent="0.25">
      <c r="B151" s="801"/>
      <c r="C151" s="802"/>
      <c r="D151" s="802"/>
      <c r="E151" s="802"/>
      <c r="F151" s="802"/>
      <c r="G151" s="801"/>
      <c r="H151" s="802"/>
      <c r="I151" s="802"/>
      <c r="J151" s="802"/>
      <c r="K151" s="802"/>
      <c r="L151" s="802"/>
      <c r="M151" s="802"/>
      <c r="N151" s="802"/>
      <c r="O151" s="802"/>
      <c r="P151" s="802"/>
      <c r="Q151" s="802"/>
      <c r="R151" s="802"/>
      <c r="S151" s="802"/>
      <c r="T151" s="802"/>
      <c r="U151" s="809" t="s">
        <v>3</v>
      </c>
      <c r="V151" s="810"/>
      <c r="W151" s="810"/>
      <c r="X151" s="811"/>
      <c r="Y151" s="812">
        <v>1</v>
      </c>
      <c r="Z151" s="810"/>
      <c r="AA151" s="813"/>
    </row>
    <row r="152" spans="2:27" ht="15.75" thickBot="1" x14ac:dyDescent="0.3">
      <c r="B152" s="795"/>
      <c r="C152" s="787"/>
      <c r="D152" s="787"/>
      <c r="E152" s="787"/>
      <c r="F152" s="787"/>
      <c r="G152" s="795"/>
      <c r="H152" s="787"/>
      <c r="I152" s="787"/>
      <c r="J152" s="787"/>
      <c r="K152" s="787"/>
      <c r="L152" s="787"/>
      <c r="M152" s="787"/>
      <c r="N152" s="787"/>
      <c r="O152" s="787"/>
      <c r="P152" s="787"/>
      <c r="Q152" s="787"/>
      <c r="R152" s="787"/>
      <c r="S152" s="787"/>
      <c r="T152" s="787"/>
      <c r="U152" s="814" t="s">
        <v>4</v>
      </c>
      <c r="V152" s="815"/>
      <c r="W152" s="815"/>
      <c r="X152" s="816"/>
      <c r="Y152" s="817">
        <v>44236</v>
      </c>
      <c r="Z152" s="818"/>
      <c r="AA152" s="819"/>
    </row>
    <row r="153" spans="2:27" ht="15" customHeight="1" x14ac:dyDescent="0.25">
      <c r="B153" s="820" t="s">
        <v>44</v>
      </c>
      <c r="C153" s="793"/>
      <c r="D153" s="793"/>
      <c r="E153" s="793"/>
      <c r="F153" s="794"/>
      <c r="G153"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53" s="822"/>
      <c r="I153" s="822"/>
      <c r="J153" s="822"/>
      <c r="K153" s="822"/>
      <c r="L153" s="822"/>
      <c r="M153" s="822"/>
      <c r="N153" s="822"/>
      <c r="O153" s="822"/>
      <c r="P153" s="822"/>
      <c r="Q153" s="822"/>
      <c r="R153" s="822"/>
      <c r="S153" s="822"/>
      <c r="T153" s="822"/>
      <c r="U153" s="822"/>
      <c r="V153" s="822"/>
      <c r="W153" s="822"/>
      <c r="X153" s="822"/>
      <c r="Y153" s="822"/>
      <c r="Z153" s="822"/>
      <c r="AA153" s="823"/>
    </row>
    <row r="154" spans="2:27" ht="15.75" customHeight="1" thickBot="1" x14ac:dyDescent="0.3">
      <c r="B154" s="795"/>
      <c r="C154" s="787"/>
      <c r="D154" s="787"/>
      <c r="E154" s="787"/>
      <c r="F154" s="796"/>
      <c r="G154" s="824"/>
      <c r="H154" s="825"/>
      <c r="I154" s="825"/>
      <c r="J154" s="825"/>
      <c r="K154" s="825"/>
      <c r="L154" s="825"/>
      <c r="M154" s="825"/>
      <c r="N154" s="825"/>
      <c r="O154" s="825"/>
      <c r="P154" s="825"/>
      <c r="Q154" s="825"/>
      <c r="R154" s="825"/>
      <c r="S154" s="825"/>
      <c r="T154" s="825"/>
      <c r="U154" s="825"/>
      <c r="V154" s="825"/>
      <c r="W154" s="825"/>
      <c r="X154" s="825"/>
      <c r="Y154" s="825"/>
      <c r="Z154" s="825"/>
      <c r="AA154" s="826"/>
    </row>
    <row r="155" spans="2:27" ht="18.75" thickBot="1" x14ac:dyDescent="0.3">
      <c r="B155" s="827" t="s">
        <v>46</v>
      </c>
      <c r="C155" s="798"/>
      <c r="D155" s="798"/>
      <c r="E155" s="798"/>
      <c r="F155" s="798"/>
      <c r="G155" s="798"/>
      <c r="H155" s="822" t="s">
        <v>47</v>
      </c>
      <c r="I155" s="793"/>
      <c r="J155" s="828"/>
      <c r="K155" s="798"/>
      <c r="L155" s="798"/>
      <c r="M155" s="798"/>
      <c r="N155" s="798"/>
      <c r="O155" s="798"/>
      <c r="P155" s="622"/>
      <c r="Q155" s="622"/>
      <c r="R155" s="828" t="s">
        <v>48</v>
      </c>
      <c r="S155" s="828"/>
      <c r="T155" s="798"/>
      <c r="U155" s="798"/>
      <c r="V155" s="798"/>
      <c r="W155" s="798"/>
      <c r="X155" s="798"/>
      <c r="Y155" s="798"/>
      <c r="Z155" s="798"/>
      <c r="AA155" s="799"/>
    </row>
    <row r="156" spans="2:27" ht="57.75" customHeight="1" thickBot="1" x14ac:dyDescent="0.3">
      <c r="B156" s="829">
        <f>PRESUPUESTO!$B$11</f>
        <v>1</v>
      </c>
      <c r="C156" s="793"/>
      <c r="D156" s="793"/>
      <c r="E156" s="793"/>
      <c r="F156" s="793"/>
      <c r="G156" s="793"/>
      <c r="H156" s="849">
        <f>PRESUPUESTO!B16</f>
        <v>1.05</v>
      </c>
      <c r="I156" s="850"/>
      <c r="J156" s="832" t="str">
        <f>PRESUPUESTO!$F$11</f>
        <v>CERRAMIENTO EN POSTE DE CONCRETO Y ALAMBRE LISO</v>
      </c>
      <c r="K156" s="798"/>
      <c r="L156" s="798"/>
      <c r="M156" s="798"/>
      <c r="N156" s="798"/>
      <c r="O156" s="799"/>
      <c r="P156" s="621"/>
      <c r="Q156" s="621"/>
      <c r="R156" s="833" t="str">
        <f>PRESUPUESTO!F16</f>
        <v>Viga de amarre en concreto reforzado de 3500 PSI H=0,20 x W=0,20. Incluye acero de refuerzo corrugado grado 60, Fy = 4200 kg/cm², cuantia minima de 95kg/m³. Incluye junta de dilatacion en ambas caras de viga con placa existente.</v>
      </c>
      <c r="S156" s="1020"/>
      <c r="T156" s="793"/>
      <c r="U156" s="793"/>
      <c r="V156" s="793"/>
      <c r="W156" s="793"/>
      <c r="X156" s="793"/>
      <c r="Y156" s="793"/>
      <c r="Z156" s="793"/>
      <c r="AA156" s="794"/>
    </row>
    <row r="157" spans="2:27" ht="18.75" thickBot="1" x14ac:dyDescent="0.3">
      <c r="B157" s="821" t="s">
        <v>49</v>
      </c>
      <c r="C157" s="834"/>
      <c r="D157" s="834"/>
      <c r="E157" s="834"/>
      <c r="F157" s="834"/>
      <c r="G157" s="834"/>
      <c r="H157" s="835"/>
      <c r="I157" s="835"/>
      <c r="J157" s="834"/>
      <c r="K157" s="834"/>
      <c r="L157" s="834"/>
      <c r="M157" s="834"/>
      <c r="N157" s="834"/>
      <c r="O157" s="834"/>
      <c r="P157" s="623"/>
      <c r="Q157" s="623"/>
      <c r="R157" s="837" t="s">
        <v>50</v>
      </c>
      <c r="S157" s="1021" t="s">
        <v>532</v>
      </c>
      <c r="T157" s="839" t="s">
        <v>51</v>
      </c>
      <c r="U157" s="840"/>
      <c r="V157" s="841"/>
      <c r="W157" s="842" t="s">
        <v>20</v>
      </c>
      <c r="X157" s="844" t="s">
        <v>52</v>
      </c>
      <c r="Y157" s="846" t="s">
        <v>53</v>
      </c>
      <c r="Z157" s="847"/>
      <c r="AA157" s="848"/>
    </row>
    <row r="158" spans="2:27" ht="26.25" thickBot="1" x14ac:dyDescent="0.3">
      <c r="B158" s="836"/>
      <c r="C158" s="835"/>
      <c r="D158" s="835"/>
      <c r="E158" s="835"/>
      <c r="F158" s="835"/>
      <c r="G158" s="835"/>
      <c r="H158" s="835"/>
      <c r="I158" s="835"/>
      <c r="J158" s="835"/>
      <c r="K158" s="835"/>
      <c r="L158" s="835"/>
      <c r="M158" s="835"/>
      <c r="N158" s="835"/>
      <c r="O158" s="835"/>
      <c r="P158" s="623"/>
      <c r="Q158" s="623"/>
      <c r="R158" s="838"/>
      <c r="S158" s="1022"/>
      <c r="T158" s="4" t="s">
        <v>54</v>
      </c>
      <c r="U158" s="5" t="s">
        <v>55</v>
      </c>
      <c r="V158" s="6" t="s">
        <v>56</v>
      </c>
      <c r="W158" s="843"/>
      <c r="X158" s="845"/>
      <c r="Y158" s="7" t="s">
        <v>57</v>
      </c>
      <c r="Z158" s="8" t="s">
        <v>21</v>
      </c>
      <c r="AA158" s="9" t="s">
        <v>22</v>
      </c>
    </row>
    <row r="159" spans="2:27" ht="18" x14ac:dyDescent="0.25">
      <c r="B159" s="10"/>
      <c r="C159" s="11"/>
      <c r="D159" s="11"/>
      <c r="E159" s="11"/>
      <c r="F159" s="11"/>
      <c r="G159" s="11"/>
      <c r="H159" s="11"/>
      <c r="I159" s="11"/>
      <c r="J159" s="11"/>
      <c r="K159" s="11"/>
      <c r="L159" s="11"/>
      <c r="M159" s="11"/>
      <c r="N159" s="11"/>
      <c r="O159" s="12"/>
      <c r="P159" s="629">
        <f>+H156</f>
        <v>1.05</v>
      </c>
      <c r="Q159" s="17"/>
      <c r="R159" s="13"/>
      <c r="S159" s="625"/>
      <c r="T159" s="14"/>
      <c r="U159" s="14"/>
      <c r="V159" s="14"/>
      <c r="W159" s="14"/>
      <c r="X159" s="14"/>
      <c r="Y159" s="14"/>
      <c r="Z159" s="14"/>
      <c r="AA159" s="15"/>
    </row>
    <row r="160" spans="2:27" ht="18" x14ac:dyDescent="0.25">
      <c r="B160" s="16"/>
      <c r="C160" s="17"/>
      <c r="D160" s="17"/>
      <c r="E160" s="17"/>
      <c r="F160" s="18"/>
      <c r="G160" s="18"/>
      <c r="H160" s="18"/>
      <c r="I160" s="18"/>
      <c r="J160" s="18"/>
      <c r="K160" s="18"/>
      <c r="L160" s="17"/>
      <c r="M160" s="17"/>
      <c r="N160" s="17"/>
      <c r="O160" s="19"/>
      <c r="P160" s="629">
        <f>+H156</f>
        <v>1.05</v>
      </c>
      <c r="Q160" s="17"/>
      <c r="R160" s="13"/>
      <c r="S160" s="625"/>
      <c r="T160" s="20"/>
      <c r="U160" s="14"/>
      <c r="V160" s="14"/>
      <c r="W160" s="14"/>
      <c r="X160" s="14"/>
      <c r="Y160" s="14"/>
      <c r="Z160" s="14"/>
      <c r="AA160" s="15"/>
    </row>
    <row r="161" spans="2:27" ht="18" x14ac:dyDescent="0.25">
      <c r="B161" s="16"/>
      <c r="C161" s="17"/>
      <c r="D161" s="17"/>
      <c r="E161" s="17"/>
      <c r="F161" s="18"/>
      <c r="G161" s="18"/>
      <c r="H161" s="18"/>
      <c r="I161" s="18"/>
      <c r="J161" s="18"/>
      <c r="K161" s="18"/>
      <c r="L161" s="17"/>
      <c r="M161" s="17"/>
      <c r="N161" s="17"/>
      <c r="O161" s="19"/>
      <c r="P161" s="629">
        <f>+H156</f>
        <v>1.05</v>
      </c>
      <c r="Q161" s="17"/>
      <c r="R161" s="13"/>
      <c r="S161" s="625"/>
      <c r="T161" s="20"/>
      <c r="U161" s="14"/>
      <c r="V161" s="14"/>
      <c r="W161" s="14"/>
      <c r="X161" s="14"/>
      <c r="Y161" s="14"/>
      <c r="Z161" s="14"/>
      <c r="AA161" s="15"/>
    </row>
    <row r="162" spans="2:27" ht="18" x14ac:dyDescent="0.25">
      <c r="B162" s="16"/>
      <c r="C162" s="17"/>
      <c r="D162" s="17"/>
      <c r="E162" s="17"/>
      <c r="F162" s="18"/>
      <c r="G162" s="18"/>
      <c r="H162" s="18"/>
      <c r="I162" s="18"/>
      <c r="J162" s="18"/>
      <c r="K162" s="18"/>
      <c r="L162" s="17"/>
      <c r="M162" s="17"/>
      <c r="N162" s="17"/>
      <c r="O162" s="19"/>
      <c r="P162" s="629">
        <f>+H156</f>
        <v>1.05</v>
      </c>
      <c r="Q162" s="17"/>
      <c r="R162" s="21"/>
      <c r="S162" s="626"/>
      <c r="T162" s="20"/>
      <c r="U162" s="20"/>
      <c r="V162" s="14"/>
      <c r="W162" s="14"/>
      <c r="X162" s="20"/>
      <c r="Y162" s="14"/>
      <c r="Z162" s="14"/>
      <c r="AA162" s="15"/>
    </row>
    <row r="163" spans="2:27" ht="18" x14ac:dyDescent="0.25">
      <c r="B163" s="16"/>
      <c r="D163" s="17"/>
      <c r="E163" s="17"/>
      <c r="F163" s="18"/>
      <c r="G163" s="18"/>
      <c r="H163" s="18"/>
      <c r="J163" s="18"/>
      <c r="K163" s="18"/>
      <c r="L163" s="17"/>
      <c r="M163" s="17"/>
      <c r="N163" s="17"/>
      <c r="O163" s="19"/>
      <c r="P163" s="629">
        <f>+H156</f>
        <v>1.05</v>
      </c>
      <c r="Q163" s="17"/>
      <c r="R163" s="13"/>
      <c r="S163" s="625"/>
      <c r="T163" s="20"/>
      <c r="U163" s="20"/>
      <c r="V163" s="20"/>
      <c r="W163" s="14"/>
      <c r="X163" s="20"/>
      <c r="Y163" s="14"/>
      <c r="Z163" s="14"/>
      <c r="AA163" s="15"/>
    </row>
    <row r="164" spans="2:27" ht="18" x14ac:dyDescent="0.25">
      <c r="B164" s="22"/>
      <c r="C164" s="17"/>
      <c r="D164" s="18"/>
      <c r="E164" s="17"/>
      <c r="F164" s="18"/>
      <c r="G164" s="18"/>
      <c r="H164" s="18"/>
      <c r="I164" s="18"/>
      <c r="J164" s="18"/>
      <c r="K164" s="18"/>
      <c r="L164" s="17"/>
      <c r="M164" s="17"/>
      <c r="N164" s="17"/>
      <c r="O164" s="19"/>
      <c r="P164" s="629">
        <f>+H156</f>
        <v>1.05</v>
      </c>
      <c r="Q164" s="17"/>
      <c r="R164" s="21"/>
      <c r="S164" s="626"/>
      <c r="T164" s="20"/>
      <c r="U164" s="20"/>
      <c r="V164" s="20"/>
      <c r="W164" s="14"/>
      <c r="X164" s="20"/>
      <c r="Y164" s="14"/>
      <c r="Z164" s="14"/>
      <c r="AA164" s="15"/>
    </row>
    <row r="165" spans="2:27" ht="18" x14ac:dyDescent="0.25">
      <c r="B165" s="16"/>
      <c r="C165" s="17"/>
      <c r="D165" s="17"/>
      <c r="E165" s="17"/>
      <c r="F165" s="18"/>
      <c r="G165" s="18"/>
      <c r="H165" s="18"/>
      <c r="I165" s="18"/>
      <c r="J165" s="18"/>
      <c r="K165" s="18"/>
      <c r="L165" s="17"/>
      <c r="M165" s="17"/>
      <c r="N165" s="17"/>
      <c r="O165" s="19"/>
      <c r="P165" s="629">
        <f>+H156</f>
        <v>1.05</v>
      </c>
      <c r="Q165" s="17"/>
      <c r="R165" s="13"/>
      <c r="S165" s="625"/>
      <c r="T165" s="20"/>
      <c r="U165" s="20"/>
      <c r="V165" s="20"/>
      <c r="W165" s="14"/>
      <c r="X165" s="20"/>
      <c r="Y165" s="14"/>
      <c r="Z165" s="14"/>
      <c r="AA165" s="23"/>
    </row>
    <row r="166" spans="2:27" ht="18" x14ac:dyDescent="0.25">
      <c r="B166" s="16"/>
      <c r="C166" s="17"/>
      <c r="D166" s="17"/>
      <c r="E166" s="17"/>
      <c r="F166" s="17"/>
      <c r="G166" s="17"/>
      <c r="H166" s="17"/>
      <c r="I166" s="17"/>
      <c r="J166" s="17"/>
      <c r="K166" s="17"/>
      <c r="L166" s="17"/>
      <c r="M166" s="17"/>
      <c r="N166" s="17"/>
      <c r="O166" s="19"/>
      <c r="P166" s="629">
        <f>+H156</f>
        <v>1.05</v>
      </c>
      <c r="Q166" s="17"/>
      <c r="R166" s="13"/>
      <c r="S166" s="625"/>
      <c r="T166" s="20"/>
      <c r="U166" s="20"/>
      <c r="V166" s="20"/>
      <c r="W166" s="14"/>
      <c r="X166" s="20"/>
      <c r="Y166" s="14"/>
      <c r="Z166" s="14"/>
      <c r="AA166" s="23"/>
    </row>
    <row r="167" spans="2:27" ht="18" x14ac:dyDescent="0.25">
      <c r="B167" s="16"/>
      <c r="C167" s="18"/>
      <c r="D167" s="17"/>
      <c r="E167" s="17"/>
      <c r="F167" s="17"/>
      <c r="G167" s="17"/>
      <c r="H167" s="17"/>
      <c r="I167" s="17"/>
      <c r="J167" s="17"/>
      <c r="K167" s="17"/>
      <c r="L167" s="17"/>
      <c r="M167" s="17"/>
      <c r="N167" s="17"/>
      <c r="O167" s="19"/>
      <c r="P167" s="629">
        <f>+H156</f>
        <v>1.05</v>
      </c>
      <c r="Q167" s="17"/>
      <c r="R167" s="21"/>
      <c r="S167" s="626"/>
      <c r="T167" s="20"/>
      <c r="U167" s="20"/>
      <c r="V167" s="20"/>
      <c r="W167" s="14"/>
      <c r="X167" s="20"/>
      <c r="Y167" s="14"/>
      <c r="Z167" s="14"/>
      <c r="AA167" s="23"/>
    </row>
    <row r="168" spans="2:27" ht="18" x14ac:dyDescent="0.25">
      <c r="B168" s="16"/>
      <c r="C168" s="17"/>
      <c r="D168" s="17"/>
      <c r="E168" s="17"/>
      <c r="F168" s="17"/>
      <c r="G168" s="17"/>
      <c r="H168" s="17"/>
      <c r="I168" s="17"/>
      <c r="J168" s="17"/>
      <c r="K168" s="17"/>
      <c r="L168" s="17"/>
      <c r="M168" s="17"/>
      <c r="N168" s="17"/>
      <c r="O168" s="19"/>
      <c r="P168" s="629">
        <f>+H156</f>
        <v>1.05</v>
      </c>
      <c r="Q168" s="17"/>
      <c r="R168" s="13"/>
      <c r="S168" s="625"/>
      <c r="T168" s="20"/>
      <c r="U168" s="20"/>
      <c r="V168" s="20"/>
      <c r="W168" s="14"/>
      <c r="X168" s="20"/>
      <c r="Y168" s="14"/>
      <c r="Z168" s="14"/>
      <c r="AA168" s="23"/>
    </row>
    <row r="169" spans="2:27" ht="18" x14ac:dyDescent="0.25">
      <c r="B169" s="16"/>
      <c r="C169" s="17"/>
      <c r="D169" s="17"/>
      <c r="E169" s="18"/>
      <c r="F169" s="17"/>
      <c r="G169" s="17"/>
      <c r="H169" s="17"/>
      <c r="I169" s="17"/>
      <c r="J169" s="17"/>
      <c r="K169" s="17"/>
      <c r="L169" s="17"/>
      <c r="M169" s="17"/>
      <c r="N169" s="17"/>
      <c r="O169" s="19"/>
      <c r="P169" s="629">
        <f>+H156</f>
        <v>1.05</v>
      </c>
      <c r="Q169" s="17"/>
      <c r="R169" s="13"/>
      <c r="S169" s="625"/>
      <c r="T169" s="20"/>
      <c r="U169" s="20"/>
      <c r="V169" s="20"/>
      <c r="W169" s="14"/>
      <c r="X169" s="20"/>
      <c r="Y169" s="14"/>
      <c r="Z169" s="14"/>
      <c r="AA169" s="23"/>
    </row>
    <row r="170" spans="2:27" ht="18" x14ac:dyDescent="0.25">
      <c r="B170" s="16"/>
      <c r="C170" s="18"/>
      <c r="D170" s="18"/>
      <c r="E170" s="18"/>
      <c r="F170" s="18"/>
      <c r="G170" s="18"/>
      <c r="H170" s="18"/>
      <c r="I170" s="18"/>
      <c r="J170" s="18"/>
      <c r="K170" s="18"/>
      <c r="L170" s="18"/>
      <c r="M170" s="18"/>
      <c r="N170" s="18"/>
      <c r="O170" s="19"/>
      <c r="P170" s="629">
        <f>+H156</f>
        <v>1.05</v>
      </c>
      <c r="Q170" s="17"/>
      <c r="R170" s="21"/>
      <c r="S170" s="626"/>
      <c r="T170" s="20"/>
      <c r="U170" s="20"/>
      <c r="V170" s="20"/>
      <c r="W170" s="14"/>
      <c r="X170" s="20"/>
      <c r="Y170" s="14"/>
      <c r="Z170" s="14"/>
      <c r="AA170" s="23"/>
    </row>
    <row r="171" spans="2:27" ht="18" x14ac:dyDescent="0.25">
      <c r="B171" s="16"/>
      <c r="C171" s="17"/>
      <c r="D171" s="24"/>
      <c r="E171" s="17"/>
      <c r="F171" s="17"/>
      <c r="G171" s="17"/>
      <c r="H171" s="17"/>
      <c r="I171" s="17"/>
      <c r="J171" s="18"/>
      <c r="K171" s="17"/>
      <c r="L171" s="17"/>
      <c r="M171" s="17"/>
      <c r="N171" s="17"/>
      <c r="O171" s="19"/>
      <c r="P171" s="629">
        <f>+H156</f>
        <v>1.05</v>
      </c>
      <c r="Q171" s="17"/>
      <c r="R171" s="21"/>
      <c r="S171" s="626"/>
      <c r="T171" s="20"/>
      <c r="U171" s="20"/>
      <c r="V171" s="20"/>
      <c r="W171" s="14"/>
      <c r="X171" s="20"/>
      <c r="Y171" s="20"/>
      <c r="Z171" s="14"/>
      <c r="AA171" s="23"/>
    </row>
    <row r="172" spans="2:27" ht="18" x14ac:dyDescent="0.25">
      <c r="B172" s="16"/>
      <c r="C172" s="18"/>
      <c r="D172" s="17"/>
      <c r="E172" s="17"/>
      <c r="F172" s="17"/>
      <c r="G172" s="17"/>
      <c r="H172" s="18"/>
      <c r="I172" s="18"/>
      <c r="J172" s="17"/>
      <c r="K172" s="18"/>
      <c r="L172" s="17"/>
      <c r="M172" s="17"/>
      <c r="N172" s="17"/>
      <c r="O172" s="19"/>
      <c r="P172" s="629">
        <f>+H156</f>
        <v>1.05</v>
      </c>
      <c r="Q172" s="17"/>
      <c r="R172" s="21"/>
      <c r="S172" s="626"/>
      <c r="T172" s="20"/>
      <c r="U172" s="20"/>
      <c r="V172" s="20"/>
      <c r="W172" s="14"/>
      <c r="X172" s="20"/>
      <c r="Y172" s="20"/>
      <c r="Z172" s="14"/>
      <c r="AA172" s="23"/>
    </row>
    <row r="173" spans="2:27" ht="18" x14ac:dyDescent="0.25">
      <c r="B173" s="16"/>
      <c r="C173" s="17"/>
      <c r="D173" s="17"/>
      <c r="E173" s="17"/>
      <c r="F173" s="17"/>
      <c r="G173" s="17"/>
      <c r="H173" s="17"/>
      <c r="I173" s="17"/>
      <c r="J173" s="17"/>
      <c r="K173" s="17"/>
      <c r="L173" s="17"/>
      <c r="M173" s="17"/>
      <c r="N173" s="17"/>
      <c r="O173" s="19"/>
      <c r="P173" s="629">
        <f>+H156</f>
        <v>1.05</v>
      </c>
      <c r="Q173" s="17"/>
      <c r="R173" s="21"/>
      <c r="S173" s="626"/>
      <c r="T173" s="20"/>
      <c r="U173" s="20"/>
      <c r="V173" s="20"/>
      <c r="W173" s="14"/>
      <c r="X173" s="20"/>
      <c r="Y173" s="20"/>
      <c r="Z173" s="14"/>
      <c r="AA173" s="23"/>
    </row>
    <row r="174" spans="2:27" ht="18" x14ac:dyDescent="0.25">
      <c r="B174" s="16"/>
      <c r="C174" s="17"/>
      <c r="D174" s="17"/>
      <c r="E174" s="17"/>
      <c r="F174" s="17"/>
      <c r="G174" s="17"/>
      <c r="H174" s="17"/>
      <c r="I174" s="17"/>
      <c r="J174" s="17"/>
      <c r="K174" s="17"/>
      <c r="L174" s="17"/>
      <c r="M174" s="17"/>
      <c r="N174" s="17"/>
      <c r="O174" s="19"/>
      <c r="P174" s="629">
        <f>+H156</f>
        <v>1.05</v>
      </c>
      <c r="Q174" s="17"/>
      <c r="R174" s="21"/>
      <c r="S174" s="626"/>
      <c r="T174" s="20"/>
      <c r="U174" s="20"/>
      <c r="V174" s="20"/>
      <c r="W174" s="14"/>
      <c r="X174" s="20"/>
      <c r="Y174" s="20"/>
      <c r="Z174" s="14"/>
      <c r="AA174" s="23"/>
    </row>
    <row r="175" spans="2:27" ht="18" x14ac:dyDescent="0.25">
      <c r="B175" s="16"/>
      <c r="D175" s="17"/>
      <c r="E175" s="17"/>
      <c r="F175" s="17"/>
      <c r="G175" s="17"/>
      <c r="H175" s="17"/>
      <c r="I175" s="17"/>
      <c r="J175" s="17"/>
      <c r="K175" s="17"/>
      <c r="L175" s="17"/>
      <c r="M175" s="17"/>
      <c r="N175" s="17"/>
      <c r="O175" s="19"/>
      <c r="P175" s="629">
        <f>+H156</f>
        <v>1.05</v>
      </c>
      <c r="Q175" s="17"/>
      <c r="R175" s="25"/>
      <c r="S175" s="627"/>
      <c r="T175" s="20"/>
      <c r="U175" s="20"/>
      <c r="V175" s="20"/>
      <c r="W175" s="20"/>
      <c r="X175" s="20"/>
      <c r="Y175" s="20"/>
      <c r="Z175" s="14"/>
      <c r="AA175" s="23"/>
    </row>
    <row r="176" spans="2:27" ht="18" x14ac:dyDescent="0.25">
      <c r="B176" s="16"/>
      <c r="C176" s="17"/>
      <c r="D176" s="17"/>
      <c r="E176" s="17"/>
      <c r="F176" s="17"/>
      <c r="G176" s="17"/>
      <c r="H176" s="17"/>
      <c r="I176" s="17"/>
      <c r="J176" s="17"/>
      <c r="K176" s="17"/>
      <c r="L176" s="17"/>
      <c r="M176" s="17"/>
      <c r="N176" s="17"/>
      <c r="O176" s="19"/>
      <c r="P176" s="629">
        <f>+H156</f>
        <v>1.05</v>
      </c>
      <c r="Q176" s="17"/>
      <c r="R176" s="21"/>
      <c r="S176" s="626"/>
      <c r="T176" s="20"/>
      <c r="U176" s="20"/>
      <c r="V176" s="20"/>
      <c r="W176" s="20"/>
      <c r="X176" s="20"/>
      <c r="Y176" s="20"/>
      <c r="Z176" s="14"/>
      <c r="AA176" s="23"/>
    </row>
    <row r="177" spans="2:27" ht="18" x14ac:dyDescent="0.25">
      <c r="B177" s="16"/>
      <c r="C177" s="17"/>
      <c r="D177" s="17"/>
      <c r="E177" s="17"/>
      <c r="F177" s="17"/>
      <c r="G177" s="17"/>
      <c r="H177" s="17"/>
      <c r="I177" s="17"/>
      <c r="J177" s="17"/>
      <c r="K177" s="17"/>
      <c r="L177" s="17"/>
      <c r="M177" s="17"/>
      <c r="N177" s="17"/>
      <c r="O177" s="19"/>
      <c r="P177" s="629">
        <f>+H156</f>
        <v>1.05</v>
      </c>
      <c r="Q177" s="17"/>
      <c r="R177" s="21"/>
      <c r="S177" s="626"/>
      <c r="T177" s="20"/>
      <c r="U177" s="20"/>
      <c r="V177" s="20"/>
      <c r="W177" s="20"/>
      <c r="X177" s="20"/>
      <c r="Y177" s="20"/>
      <c r="Z177" s="14"/>
      <c r="AA177" s="23"/>
    </row>
    <row r="178" spans="2:27" ht="18" x14ac:dyDescent="0.25">
      <c r="B178" s="16"/>
      <c r="C178" s="17"/>
      <c r="D178" s="17"/>
      <c r="E178" s="17"/>
      <c r="F178" s="17"/>
      <c r="G178" s="17"/>
      <c r="H178" s="17"/>
      <c r="I178" s="17"/>
      <c r="J178" s="17"/>
      <c r="K178" s="17"/>
      <c r="L178" s="17"/>
      <c r="M178" s="17"/>
      <c r="N178" s="17"/>
      <c r="O178" s="19"/>
      <c r="P178" s="629">
        <f>+H156</f>
        <v>1.05</v>
      </c>
      <c r="Q178" s="17"/>
      <c r="R178" s="21"/>
      <c r="S178" s="626"/>
      <c r="T178" s="20"/>
      <c r="U178" s="20"/>
      <c r="V178" s="20"/>
      <c r="W178" s="20"/>
      <c r="X178" s="20"/>
      <c r="Y178" s="20"/>
      <c r="Z178" s="14"/>
      <c r="AA178" s="23"/>
    </row>
    <row r="179" spans="2:27" ht="18" x14ac:dyDescent="0.25">
      <c r="B179" s="16"/>
      <c r="C179" s="17"/>
      <c r="D179" s="17"/>
      <c r="E179" s="17"/>
      <c r="F179" s="17"/>
      <c r="G179" s="17"/>
      <c r="H179" s="17"/>
      <c r="I179" s="17"/>
      <c r="J179" s="17"/>
      <c r="K179" s="17"/>
      <c r="L179" s="17"/>
      <c r="M179" s="17"/>
      <c r="N179" s="17"/>
      <c r="O179" s="19"/>
      <c r="P179" s="629">
        <f>+H156</f>
        <v>1.05</v>
      </c>
      <c r="Q179" s="17"/>
      <c r="R179" s="26"/>
      <c r="S179" s="626"/>
      <c r="T179" s="20"/>
      <c r="U179" s="20"/>
      <c r="V179" s="20"/>
      <c r="W179" s="20"/>
      <c r="X179" s="20"/>
      <c r="Y179" s="20"/>
      <c r="Z179" s="14"/>
      <c r="AA179" s="23"/>
    </row>
    <row r="180" spans="2:27" ht="18" x14ac:dyDescent="0.25">
      <c r="B180" s="16"/>
      <c r="C180" s="17"/>
      <c r="D180" s="17"/>
      <c r="E180" s="17"/>
      <c r="F180" s="17"/>
      <c r="G180" s="17"/>
      <c r="H180" s="17"/>
      <c r="I180" s="17"/>
      <c r="J180" s="17"/>
      <c r="K180" s="17"/>
      <c r="L180" s="17"/>
      <c r="M180" s="17"/>
      <c r="N180" s="17"/>
      <c r="O180" s="19"/>
      <c r="P180" s="629">
        <f>+H156</f>
        <v>1.05</v>
      </c>
      <c r="Q180" s="17"/>
      <c r="R180" s="26"/>
      <c r="S180" s="626"/>
      <c r="T180" s="20"/>
      <c r="U180" s="20"/>
      <c r="V180" s="20"/>
      <c r="W180" s="20"/>
      <c r="X180" s="20"/>
      <c r="Y180" s="20"/>
      <c r="Z180" s="14"/>
      <c r="AA180" s="23"/>
    </row>
    <row r="181" spans="2:27" ht="18.75" thickBot="1" x14ac:dyDescent="0.3">
      <c r="B181" s="27"/>
      <c r="C181" s="28"/>
      <c r="D181" s="29"/>
      <c r="E181" s="28"/>
      <c r="F181" s="29"/>
      <c r="G181" s="29"/>
      <c r="H181" s="29"/>
      <c r="I181" s="29"/>
      <c r="J181" s="29"/>
      <c r="K181" s="29"/>
      <c r="L181" s="29"/>
      <c r="M181" s="29"/>
      <c r="N181" s="29"/>
      <c r="O181" s="30"/>
      <c r="P181" s="629">
        <f>+H156</f>
        <v>1.05</v>
      </c>
      <c r="Q181" s="17"/>
      <c r="R181" s="31"/>
      <c r="S181" s="633"/>
      <c r="T181" s="32"/>
      <c r="U181" s="32"/>
      <c r="V181" s="32"/>
      <c r="W181" s="32"/>
      <c r="X181" s="32"/>
      <c r="Y181" s="33"/>
      <c r="Z181" s="34"/>
      <c r="AA181" s="35"/>
    </row>
    <row r="182" spans="2:27" ht="18.75" thickBot="1" x14ac:dyDescent="0.3">
      <c r="B182" s="786"/>
      <c r="C182" s="787"/>
      <c r="D182" s="787"/>
      <c r="E182" s="787"/>
      <c r="F182" s="787"/>
      <c r="G182" s="787"/>
      <c r="H182" s="787"/>
      <c r="I182" s="787"/>
      <c r="J182" s="787"/>
      <c r="K182" s="787"/>
      <c r="L182" s="787"/>
      <c r="M182" s="787"/>
      <c r="N182" s="787"/>
      <c r="O182" s="787"/>
      <c r="P182" s="428"/>
      <c r="Q182" s="629">
        <f>+H156</f>
        <v>1.05</v>
      </c>
      <c r="R182" s="788" t="s">
        <v>58</v>
      </c>
      <c r="S182" s="1023"/>
      <c r="T182" s="787"/>
      <c r="U182" s="789" t="s">
        <v>53</v>
      </c>
      <c r="V182" s="790"/>
      <c r="W182" s="790"/>
      <c r="X182" s="791"/>
      <c r="Y182" s="36"/>
      <c r="Z182" s="37"/>
      <c r="AA182" s="38">
        <f>SUM(Y159:Y181)</f>
        <v>0</v>
      </c>
    </row>
    <row r="183" spans="2:27" ht="17.25" thickBot="1" x14ac:dyDescent="0.3">
      <c r="B183" s="792" t="s">
        <v>59</v>
      </c>
      <c r="C183" s="793"/>
      <c r="D183" s="793"/>
      <c r="E183" s="793"/>
      <c r="F183" s="793"/>
      <c r="G183" s="793"/>
      <c r="H183" s="793"/>
      <c r="I183" s="794"/>
      <c r="J183" s="792" t="s">
        <v>60</v>
      </c>
      <c r="K183" s="793"/>
      <c r="L183" s="793"/>
      <c r="M183" s="793"/>
      <c r="N183" s="793"/>
      <c r="O183" s="793"/>
      <c r="P183" s="793"/>
      <c r="Q183" s="793"/>
      <c r="R183" s="794"/>
      <c r="S183" s="634"/>
      <c r="T183" s="39"/>
      <c r="U183" s="40"/>
      <c r="V183" s="40"/>
      <c r="W183" s="40"/>
      <c r="X183" s="40"/>
      <c r="Y183" s="40"/>
      <c r="Z183" s="40"/>
      <c r="AA183" s="41"/>
    </row>
    <row r="184" spans="2:27" ht="21" thickBot="1" x14ac:dyDescent="0.3">
      <c r="B184" s="795"/>
      <c r="C184" s="787"/>
      <c r="D184" s="787"/>
      <c r="E184" s="787"/>
      <c r="F184" s="787"/>
      <c r="G184" s="787"/>
      <c r="H184" s="787"/>
      <c r="I184" s="796"/>
      <c r="J184" s="795"/>
      <c r="K184" s="787"/>
      <c r="L184" s="787"/>
      <c r="M184" s="787"/>
      <c r="N184" s="787"/>
      <c r="O184" s="787"/>
      <c r="P184" s="787"/>
      <c r="Q184" s="787"/>
      <c r="R184" s="796"/>
      <c r="S184" s="635"/>
      <c r="T184" s="797" t="s">
        <v>61</v>
      </c>
      <c r="U184" s="798"/>
      <c r="V184" s="798"/>
      <c r="W184" s="798"/>
      <c r="X184" s="798"/>
      <c r="Y184" s="798"/>
      <c r="Z184" s="799"/>
      <c r="AA184" s="42">
        <f>AA182</f>
        <v>0</v>
      </c>
    </row>
    <row r="186" spans="2:27" ht="15.75" thickBot="1" x14ac:dyDescent="0.3"/>
    <row r="187" spans="2:27" x14ac:dyDescent="0.25">
      <c r="B187" s="800"/>
      <c r="C187" s="793"/>
      <c r="D187" s="793"/>
      <c r="E187" s="793"/>
      <c r="F187" s="793"/>
      <c r="G187" s="803" t="s">
        <v>42</v>
      </c>
      <c r="H187" s="793"/>
      <c r="I187" s="793"/>
      <c r="J187" s="793"/>
      <c r="K187" s="793"/>
      <c r="L187" s="793"/>
      <c r="M187" s="793"/>
      <c r="N187" s="793"/>
      <c r="O187" s="793"/>
      <c r="P187" s="793"/>
      <c r="Q187" s="793"/>
      <c r="R187" s="793"/>
      <c r="S187" s="793"/>
      <c r="T187" s="793"/>
      <c r="U187" s="804" t="s">
        <v>1</v>
      </c>
      <c r="V187" s="805"/>
      <c r="W187" s="805"/>
      <c r="X187" s="806"/>
      <c r="Y187" s="807" t="s">
        <v>43</v>
      </c>
      <c r="Z187" s="805"/>
      <c r="AA187" s="808"/>
    </row>
    <row r="188" spans="2:27" x14ac:dyDescent="0.25">
      <c r="B188" s="801"/>
      <c r="C188" s="802"/>
      <c r="D188" s="802"/>
      <c r="E188" s="802"/>
      <c r="F188" s="802"/>
      <c r="G188" s="801"/>
      <c r="H188" s="802"/>
      <c r="I188" s="802"/>
      <c r="J188" s="802"/>
      <c r="K188" s="802"/>
      <c r="L188" s="802"/>
      <c r="M188" s="802"/>
      <c r="N188" s="802"/>
      <c r="O188" s="802"/>
      <c r="P188" s="802"/>
      <c r="Q188" s="802"/>
      <c r="R188" s="802"/>
      <c r="S188" s="802"/>
      <c r="T188" s="802"/>
      <c r="U188" s="809" t="s">
        <v>3</v>
      </c>
      <c r="V188" s="810"/>
      <c r="W188" s="810"/>
      <c r="X188" s="811"/>
      <c r="Y188" s="812">
        <v>1</v>
      </c>
      <c r="Z188" s="810"/>
      <c r="AA188" s="813"/>
    </row>
    <row r="189" spans="2:27" ht="15.75" thickBot="1" x14ac:dyDescent="0.3">
      <c r="B189" s="795"/>
      <c r="C189" s="787"/>
      <c r="D189" s="787"/>
      <c r="E189" s="787"/>
      <c r="F189" s="787"/>
      <c r="G189" s="795"/>
      <c r="H189" s="787"/>
      <c r="I189" s="787"/>
      <c r="J189" s="787"/>
      <c r="K189" s="787"/>
      <c r="L189" s="787"/>
      <c r="M189" s="787"/>
      <c r="N189" s="787"/>
      <c r="O189" s="787"/>
      <c r="P189" s="787"/>
      <c r="Q189" s="787"/>
      <c r="R189" s="787"/>
      <c r="S189" s="787"/>
      <c r="T189" s="787"/>
      <c r="U189" s="814" t="s">
        <v>4</v>
      </c>
      <c r="V189" s="815"/>
      <c r="W189" s="815"/>
      <c r="X189" s="816"/>
      <c r="Y189" s="817">
        <v>44236</v>
      </c>
      <c r="Z189" s="818"/>
      <c r="AA189" s="819"/>
    </row>
    <row r="190" spans="2:27" ht="15" customHeight="1" x14ac:dyDescent="0.25">
      <c r="B190" s="820" t="s">
        <v>44</v>
      </c>
      <c r="C190" s="793"/>
      <c r="D190" s="793"/>
      <c r="E190" s="793"/>
      <c r="F190" s="794"/>
      <c r="G190"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90" s="822"/>
      <c r="I190" s="822"/>
      <c r="J190" s="822"/>
      <c r="K190" s="822"/>
      <c r="L190" s="822"/>
      <c r="M190" s="822"/>
      <c r="N190" s="822"/>
      <c r="O190" s="822"/>
      <c r="P190" s="822"/>
      <c r="Q190" s="822"/>
      <c r="R190" s="822"/>
      <c r="S190" s="822"/>
      <c r="T190" s="822"/>
      <c r="U190" s="822"/>
      <c r="V190" s="822"/>
      <c r="W190" s="822"/>
      <c r="X190" s="822"/>
      <c r="Y190" s="822"/>
      <c r="Z190" s="822"/>
      <c r="AA190" s="823"/>
    </row>
    <row r="191" spans="2:27" ht="15.75" customHeight="1" thickBot="1" x14ac:dyDescent="0.3">
      <c r="B191" s="795"/>
      <c r="C191" s="787"/>
      <c r="D191" s="787"/>
      <c r="E191" s="787"/>
      <c r="F191" s="796"/>
      <c r="G191" s="824"/>
      <c r="H191" s="825"/>
      <c r="I191" s="825"/>
      <c r="J191" s="825"/>
      <c r="K191" s="825"/>
      <c r="L191" s="825"/>
      <c r="M191" s="825"/>
      <c r="N191" s="825"/>
      <c r="O191" s="825"/>
      <c r="P191" s="825"/>
      <c r="Q191" s="825"/>
      <c r="R191" s="825"/>
      <c r="S191" s="825"/>
      <c r="T191" s="825"/>
      <c r="U191" s="825"/>
      <c r="V191" s="825"/>
      <c r="W191" s="825"/>
      <c r="X191" s="825"/>
      <c r="Y191" s="825"/>
      <c r="Z191" s="825"/>
      <c r="AA191" s="826"/>
    </row>
    <row r="192" spans="2:27" ht="18.75" thickBot="1" x14ac:dyDescent="0.3">
      <c r="B192" s="827" t="s">
        <v>46</v>
      </c>
      <c r="C192" s="798"/>
      <c r="D192" s="798"/>
      <c r="E192" s="798"/>
      <c r="F192" s="798"/>
      <c r="G192" s="798"/>
      <c r="H192" s="822" t="s">
        <v>47</v>
      </c>
      <c r="I192" s="793"/>
      <c r="J192" s="828"/>
      <c r="K192" s="798"/>
      <c r="L192" s="798"/>
      <c r="M192" s="798"/>
      <c r="N192" s="798"/>
      <c r="O192" s="798"/>
      <c r="P192" s="622"/>
      <c r="Q192" s="622"/>
      <c r="R192" s="828" t="s">
        <v>48</v>
      </c>
      <c r="S192" s="828"/>
      <c r="T192" s="798"/>
      <c r="U192" s="798"/>
      <c r="V192" s="798"/>
      <c r="W192" s="798"/>
      <c r="X192" s="798"/>
      <c r="Y192" s="798"/>
      <c r="Z192" s="798"/>
      <c r="AA192" s="799"/>
    </row>
    <row r="193" spans="2:27" ht="48.75" customHeight="1" thickBot="1" x14ac:dyDescent="0.3">
      <c r="B193" s="829">
        <f>PRESUPUESTO!$B$11</f>
        <v>1</v>
      </c>
      <c r="C193" s="793"/>
      <c r="D193" s="793"/>
      <c r="E193" s="793"/>
      <c r="F193" s="793"/>
      <c r="G193" s="793"/>
      <c r="H193" s="849">
        <f>PRESUPUESTO!B17</f>
        <v>1.06</v>
      </c>
      <c r="I193" s="850"/>
      <c r="J193" s="832" t="str">
        <f>PRESUPUESTO!$F$11</f>
        <v>CERRAMIENTO EN POSTE DE CONCRETO Y ALAMBRE LISO</v>
      </c>
      <c r="K193" s="798"/>
      <c r="L193" s="798"/>
      <c r="M193" s="798"/>
      <c r="N193" s="798"/>
      <c r="O193" s="799"/>
      <c r="P193" s="621"/>
      <c r="Q193" s="621"/>
      <c r="R193" s="833" t="str">
        <f>PRESUPUESTO!F17</f>
        <v>Perfilacion y poda con guadañadora de terreno natural, Incluye trasiego de material de residuo a punto de acopio temporal.</v>
      </c>
      <c r="S193" s="1020"/>
      <c r="T193" s="793"/>
      <c r="U193" s="793"/>
      <c r="V193" s="793"/>
      <c r="W193" s="793"/>
      <c r="X193" s="793"/>
      <c r="Y193" s="793"/>
      <c r="Z193" s="793"/>
      <c r="AA193" s="794"/>
    </row>
    <row r="194" spans="2:27" ht="18.75" thickBot="1" x14ac:dyDescent="0.3">
      <c r="B194" s="821" t="s">
        <v>49</v>
      </c>
      <c r="C194" s="834"/>
      <c r="D194" s="834"/>
      <c r="E194" s="834"/>
      <c r="F194" s="834"/>
      <c r="G194" s="834"/>
      <c r="H194" s="835"/>
      <c r="I194" s="835"/>
      <c r="J194" s="834"/>
      <c r="K194" s="834"/>
      <c r="L194" s="834"/>
      <c r="M194" s="834"/>
      <c r="N194" s="834"/>
      <c r="O194" s="834"/>
      <c r="P194" s="623"/>
      <c r="Q194" s="623"/>
      <c r="R194" s="837" t="s">
        <v>50</v>
      </c>
      <c r="S194" s="1021" t="s">
        <v>532</v>
      </c>
      <c r="T194" s="839" t="s">
        <v>51</v>
      </c>
      <c r="U194" s="840"/>
      <c r="V194" s="841"/>
      <c r="W194" s="842" t="s">
        <v>20</v>
      </c>
      <c r="X194" s="844" t="s">
        <v>52</v>
      </c>
      <c r="Y194" s="846" t="s">
        <v>53</v>
      </c>
      <c r="Z194" s="847"/>
      <c r="AA194" s="848"/>
    </row>
    <row r="195" spans="2:27" ht="26.25" thickBot="1" x14ac:dyDescent="0.3">
      <c r="B195" s="836"/>
      <c r="C195" s="835"/>
      <c r="D195" s="835"/>
      <c r="E195" s="835"/>
      <c r="F195" s="835"/>
      <c r="G195" s="835"/>
      <c r="H195" s="835"/>
      <c r="I195" s="835"/>
      <c r="J195" s="835"/>
      <c r="K195" s="835"/>
      <c r="L195" s="835"/>
      <c r="M195" s="835"/>
      <c r="N195" s="835"/>
      <c r="O195" s="835"/>
      <c r="P195" s="623"/>
      <c r="Q195" s="623"/>
      <c r="R195" s="838"/>
      <c r="S195" s="1022"/>
      <c r="T195" s="4" t="s">
        <v>54</v>
      </c>
      <c r="U195" s="5" t="s">
        <v>55</v>
      </c>
      <c r="V195" s="6" t="s">
        <v>56</v>
      </c>
      <c r="W195" s="843"/>
      <c r="X195" s="845"/>
      <c r="Y195" s="7" t="s">
        <v>57</v>
      </c>
      <c r="Z195" s="8" t="s">
        <v>21</v>
      </c>
      <c r="AA195" s="9" t="s">
        <v>22</v>
      </c>
    </row>
    <row r="196" spans="2:27" ht="18" x14ac:dyDescent="0.25">
      <c r="B196" s="10"/>
      <c r="C196" s="11"/>
      <c r="D196" s="11"/>
      <c r="E196" s="11"/>
      <c r="F196" s="11"/>
      <c r="G196" s="11"/>
      <c r="H196" s="11"/>
      <c r="I196" s="11"/>
      <c r="J196" s="11"/>
      <c r="K196" s="11"/>
      <c r="L196" s="11"/>
      <c r="M196" s="11"/>
      <c r="N196" s="11"/>
      <c r="O196" s="12"/>
      <c r="P196" s="629">
        <f>+H193</f>
        <v>1.06</v>
      </c>
      <c r="Q196" s="17"/>
      <c r="R196" s="13"/>
      <c r="S196" s="625"/>
      <c r="T196" s="14"/>
      <c r="U196" s="14"/>
      <c r="V196" s="14"/>
      <c r="W196" s="14"/>
      <c r="X196" s="14"/>
      <c r="Y196" s="14"/>
      <c r="Z196" s="14"/>
      <c r="AA196" s="15"/>
    </row>
    <row r="197" spans="2:27" ht="18" x14ac:dyDescent="0.25">
      <c r="B197" s="16"/>
      <c r="C197" s="17"/>
      <c r="D197" s="17"/>
      <c r="E197" s="17"/>
      <c r="F197" s="18"/>
      <c r="G197" s="18"/>
      <c r="H197" s="18"/>
      <c r="I197" s="18"/>
      <c r="J197" s="18"/>
      <c r="K197" s="18"/>
      <c r="L197" s="17"/>
      <c r="M197" s="17"/>
      <c r="N197" s="17"/>
      <c r="O197" s="19"/>
      <c r="P197" s="629">
        <f>+H193</f>
        <v>1.06</v>
      </c>
      <c r="Q197" s="17"/>
      <c r="R197" s="13"/>
      <c r="S197" s="625"/>
      <c r="T197" s="20"/>
      <c r="U197" s="14"/>
      <c r="V197" s="14"/>
      <c r="W197" s="14"/>
      <c r="X197" s="14"/>
      <c r="Y197" s="14"/>
      <c r="Z197" s="14"/>
      <c r="AA197" s="15"/>
    </row>
    <row r="198" spans="2:27" ht="18" x14ac:dyDescent="0.25">
      <c r="B198" s="16"/>
      <c r="C198" s="17"/>
      <c r="D198" s="17"/>
      <c r="E198" s="17"/>
      <c r="F198" s="18"/>
      <c r="G198" s="18"/>
      <c r="H198" s="18"/>
      <c r="I198" s="18"/>
      <c r="J198" s="18"/>
      <c r="K198" s="18"/>
      <c r="L198" s="17"/>
      <c r="M198" s="17"/>
      <c r="N198" s="17"/>
      <c r="O198" s="19"/>
      <c r="P198" s="629">
        <f>+H193</f>
        <v>1.06</v>
      </c>
      <c r="Q198" s="17"/>
      <c r="R198" s="13"/>
      <c r="S198" s="625"/>
      <c r="T198" s="20"/>
      <c r="U198" s="14"/>
      <c r="V198" s="14"/>
      <c r="W198" s="14"/>
      <c r="X198" s="14"/>
      <c r="Y198" s="14"/>
      <c r="Z198" s="14"/>
      <c r="AA198" s="15"/>
    </row>
    <row r="199" spans="2:27" ht="18" x14ac:dyDescent="0.25">
      <c r="B199" s="16"/>
      <c r="C199" s="17"/>
      <c r="D199" s="17"/>
      <c r="E199" s="17"/>
      <c r="F199" s="18"/>
      <c r="G199" s="18"/>
      <c r="H199" s="18"/>
      <c r="I199" s="18"/>
      <c r="J199" s="18"/>
      <c r="K199" s="18"/>
      <c r="L199" s="17"/>
      <c r="M199" s="17"/>
      <c r="N199" s="17"/>
      <c r="O199" s="19"/>
      <c r="P199" s="629">
        <f>+H193</f>
        <v>1.06</v>
      </c>
      <c r="Q199" s="17"/>
      <c r="R199" s="21"/>
      <c r="S199" s="626"/>
      <c r="T199" s="20"/>
      <c r="U199" s="20"/>
      <c r="V199" s="14"/>
      <c r="W199" s="14"/>
      <c r="X199" s="20"/>
      <c r="Y199" s="14"/>
      <c r="Z199" s="14"/>
      <c r="AA199" s="15"/>
    </row>
    <row r="200" spans="2:27" ht="18" x14ac:dyDescent="0.25">
      <c r="B200" s="16"/>
      <c r="D200" s="17"/>
      <c r="E200" s="17"/>
      <c r="F200" s="18"/>
      <c r="G200" s="18"/>
      <c r="H200" s="18"/>
      <c r="J200" s="18"/>
      <c r="K200" s="18"/>
      <c r="L200" s="17"/>
      <c r="M200" s="17"/>
      <c r="N200" s="17"/>
      <c r="O200" s="19"/>
      <c r="P200" s="629">
        <f>+H193</f>
        <v>1.06</v>
      </c>
      <c r="Q200" s="17"/>
      <c r="R200" s="13"/>
      <c r="S200" s="625"/>
      <c r="T200" s="20"/>
      <c r="U200" s="20"/>
      <c r="V200" s="20"/>
      <c r="W200" s="14"/>
      <c r="X200" s="20"/>
      <c r="Y200" s="14"/>
      <c r="Z200" s="14"/>
      <c r="AA200" s="15"/>
    </row>
    <row r="201" spans="2:27" ht="18" x14ac:dyDescent="0.25">
      <c r="B201" s="22"/>
      <c r="C201" s="17"/>
      <c r="D201" s="18"/>
      <c r="E201" s="17"/>
      <c r="F201" s="18"/>
      <c r="G201" s="18"/>
      <c r="H201" s="18"/>
      <c r="I201" s="18"/>
      <c r="J201" s="18"/>
      <c r="K201" s="18"/>
      <c r="L201" s="17"/>
      <c r="M201" s="17"/>
      <c r="N201" s="17"/>
      <c r="O201" s="19"/>
      <c r="P201" s="629">
        <f>+H193</f>
        <v>1.06</v>
      </c>
      <c r="Q201" s="17"/>
      <c r="R201" s="21"/>
      <c r="S201" s="626"/>
      <c r="T201" s="20"/>
      <c r="U201" s="20"/>
      <c r="V201" s="20"/>
      <c r="W201" s="14"/>
      <c r="X201" s="20"/>
      <c r="Y201" s="14"/>
      <c r="Z201" s="14"/>
      <c r="AA201" s="15"/>
    </row>
    <row r="202" spans="2:27" ht="18" x14ac:dyDescent="0.25">
      <c r="B202" s="16"/>
      <c r="C202" s="17"/>
      <c r="D202" s="17"/>
      <c r="E202" s="17"/>
      <c r="F202" s="18"/>
      <c r="G202" s="18"/>
      <c r="H202" s="18"/>
      <c r="I202" s="18"/>
      <c r="J202" s="18"/>
      <c r="K202" s="18"/>
      <c r="L202" s="17"/>
      <c r="M202" s="17"/>
      <c r="N202" s="17"/>
      <c r="O202" s="19"/>
      <c r="P202" s="629">
        <f>+H193</f>
        <v>1.06</v>
      </c>
      <c r="Q202" s="17"/>
      <c r="R202" s="13"/>
      <c r="S202" s="625"/>
      <c r="T202" s="20"/>
      <c r="U202" s="20"/>
      <c r="V202" s="20"/>
      <c r="W202" s="14"/>
      <c r="X202" s="20"/>
      <c r="Y202" s="14"/>
      <c r="Z202" s="14"/>
      <c r="AA202" s="23"/>
    </row>
    <row r="203" spans="2:27" ht="18" x14ac:dyDescent="0.25">
      <c r="B203" s="16"/>
      <c r="C203" s="17"/>
      <c r="D203" s="17"/>
      <c r="E203" s="17"/>
      <c r="F203" s="17"/>
      <c r="G203" s="17"/>
      <c r="H203" s="17"/>
      <c r="I203" s="17"/>
      <c r="J203" s="17"/>
      <c r="K203" s="17"/>
      <c r="L203" s="17"/>
      <c r="M203" s="17"/>
      <c r="N203" s="17"/>
      <c r="O203" s="19"/>
      <c r="P203" s="629">
        <f>+H193</f>
        <v>1.06</v>
      </c>
      <c r="Q203" s="17"/>
      <c r="R203" s="13"/>
      <c r="S203" s="625"/>
      <c r="T203" s="20"/>
      <c r="U203" s="20"/>
      <c r="V203" s="20"/>
      <c r="W203" s="14"/>
      <c r="X203" s="20"/>
      <c r="Y203" s="14"/>
      <c r="Z203" s="14"/>
      <c r="AA203" s="23"/>
    </row>
    <row r="204" spans="2:27" ht="18" x14ac:dyDescent="0.25">
      <c r="B204" s="16"/>
      <c r="C204" s="18"/>
      <c r="D204" s="17"/>
      <c r="E204" s="17"/>
      <c r="F204" s="17"/>
      <c r="G204" s="17"/>
      <c r="H204" s="17"/>
      <c r="I204" s="17"/>
      <c r="J204" s="17"/>
      <c r="K204" s="17"/>
      <c r="L204" s="17"/>
      <c r="M204" s="17"/>
      <c r="N204" s="17"/>
      <c r="O204" s="19"/>
      <c r="P204" s="629">
        <f>+H193</f>
        <v>1.06</v>
      </c>
      <c r="Q204" s="17"/>
      <c r="R204" s="21"/>
      <c r="S204" s="626"/>
      <c r="T204" s="20"/>
      <c r="U204" s="20"/>
      <c r="V204" s="20"/>
      <c r="W204" s="14"/>
      <c r="X204" s="20"/>
      <c r="Y204" s="14"/>
      <c r="Z204" s="14"/>
      <c r="AA204" s="23"/>
    </row>
    <row r="205" spans="2:27" ht="18" x14ac:dyDescent="0.25">
      <c r="B205" s="16"/>
      <c r="C205" s="17"/>
      <c r="D205" s="17"/>
      <c r="E205" s="17"/>
      <c r="F205" s="17"/>
      <c r="G205" s="17"/>
      <c r="H205" s="17"/>
      <c r="I205" s="17"/>
      <c r="J205" s="17"/>
      <c r="K205" s="17"/>
      <c r="L205" s="17"/>
      <c r="M205" s="17"/>
      <c r="N205" s="17"/>
      <c r="O205" s="19"/>
      <c r="P205" s="629">
        <f>+H193</f>
        <v>1.06</v>
      </c>
      <c r="Q205" s="17"/>
      <c r="R205" s="13"/>
      <c r="S205" s="625"/>
      <c r="T205" s="20"/>
      <c r="U205" s="20"/>
      <c r="V205" s="20"/>
      <c r="W205" s="14"/>
      <c r="X205" s="20"/>
      <c r="Y205" s="14"/>
      <c r="Z205" s="14"/>
      <c r="AA205" s="23"/>
    </row>
    <row r="206" spans="2:27" ht="18" x14ac:dyDescent="0.25">
      <c r="B206" s="16"/>
      <c r="C206" s="17"/>
      <c r="D206" s="17"/>
      <c r="E206" s="18"/>
      <c r="F206" s="17"/>
      <c r="G206" s="17"/>
      <c r="H206" s="17"/>
      <c r="I206" s="17"/>
      <c r="J206" s="17"/>
      <c r="K206" s="17"/>
      <c r="L206" s="17"/>
      <c r="M206" s="17"/>
      <c r="N206" s="17"/>
      <c r="O206" s="19"/>
      <c r="P206" s="629">
        <f>+H193</f>
        <v>1.06</v>
      </c>
      <c r="Q206" s="17"/>
      <c r="R206" s="13"/>
      <c r="S206" s="625"/>
      <c r="T206" s="20"/>
      <c r="U206" s="20"/>
      <c r="V206" s="20"/>
      <c r="W206" s="14"/>
      <c r="X206" s="20"/>
      <c r="Y206" s="14"/>
      <c r="Z206" s="14"/>
      <c r="AA206" s="23"/>
    </row>
    <row r="207" spans="2:27" ht="18" x14ac:dyDescent="0.25">
      <c r="B207" s="16"/>
      <c r="C207" s="18"/>
      <c r="D207" s="18"/>
      <c r="E207" s="18"/>
      <c r="F207" s="18"/>
      <c r="G207" s="18"/>
      <c r="H207" s="18"/>
      <c r="I207" s="18"/>
      <c r="J207" s="18"/>
      <c r="K207" s="18"/>
      <c r="L207" s="18"/>
      <c r="M207" s="18"/>
      <c r="N207" s="18"/>
      <c r="O207" s="19"/>
      <c r="P207" s="629">
        <f>+H193</f>
        <v>1.06</v>
      </c>
      <c r="Q207" s="17"/>
      <c r="R207" s="21"/>
      <c r="S207" s="626"/>
      <c r="T207" s="20"/>
      <c r="U207" s="20"/>
      <c r="V207" s="20"/>
      <c r="W207" s="14"/>
      <c r="X207" s="20"/>
      <c r="Y207" s="14"/>
      <c r="Z207" s="14"/>
      <c r="AA207" s="23"/>
    </row>
    <row r="208" spans="2:27" ht="18" x14ac:dyDescent="0.25">
      <c r="B208" s="16"/>
      <c r="C208" s="17"/>
      <c r="D208" s="24"/>
      <c r="E208" s="17"/>
      <c r="F208" s="17"/>
      <c r="G208" s="17"/>
      <c r="H208" s="17"/>
      <c r="I208" s="17"/>
      <c r="J208" s="18"/>
      <c r="K208" s="17"/>
      <c r="L208" s="17"/>
      <c r="M208" s="17"/>
      <c r="N208" s="17"/>
      <c r="O208" s="19"/>
      <c r="P208" s="629">
        <f>+H193</f>
        <v>1.06</v>
      </c>
      <c r="Q208" s="17"/>
      <c r="R208" s="21"/>
      <c r="S208" s="626"/>
      <c r="T208" s="20"/>
      <c r="U208" s="20"/>
      <c r="V208" s="20"/>
      <c r="W208" s="14"/>
      <c r="X208" s="20"/>
      <c r="Y208" s="20"/>
      <c r="Z208" s="14"/>
      <c r="AA208" s="23"/>
    </row>
    <row r="209" spans="2:27" ht="18" x14ac:dyDescent="0.25">
      <c r="B209" s="16"/>
      <c r="C209" s="18"/>
      <c r="D209" s="17"/>
      <c r="E209" s="17"/>
      <c r="F209" s="17"/>
      <c r="G209" s="17"/>
      <c r="H209" s="18"/>
      <c r="I209" s="18"/>
      <c r="J209" s="17"/>
      <c r="K209" s="18"/>
      <c r="L209" s="17"/>
      <c r="M209" s="17"/>
      <c r="N209" s="17"/>
      <c r="O209" s="19"/>
      <c r="P209" s="629">
        <f>+H193</f>
        <v>1.06</v>
      </c>
      <c r="Q209" s="17"/>
      <c r="R209" s="21"/>
      <c r="S209" s="626"/>
      <c r="T209" s="20"/>
      <c r="U209" s="20"/>
      <c r="V209" s="20"/>
      <c r="W209" s="14"/>
      <c r="X209" s="20"/>
      <c r="Y209" s="20"/>
      <c r="Z209" s="14"/>
      <c r="AA209" s="23"/>
    </row>
    <row r="210" spans="2:27" ht="18" x14ac:dyDescent="0.25">
      <c r="B210" s="16"/>
      <c r="C210" s="17"/>
      <c r="D210" s="17"/>
      <c r="E210" s="17"/>
      <c r="F210" s="17"/>
      <c r="G210" s="17"/>
      <c r="H210" s="17"/>
      <c r="I210" s="17"/>
      <c r="J210" s="17"/>
      <c r="K210" s="17"/>
      <c r="L210" s="17"/>
      <c r="M210" s="17"/>
      <c r="N210" s="17"/>
      <c r="O210" s="19"/>
      <c r="P210" s="629">
        <f>+H193</f>
        <v>1.06</v>
      </c>
      <c r="Q210" s="17"/>
      <c r="R210" s="21"/>
      <c r="S210" s="626"/>
      <c r="T210" s="20"/>
      <c r="U210" s="20"/>
      <c r="V210" s="20"/>
      <c r="W210" s="14"/>
      <c r="X210" s="20"/>
      <c r="Y210" s="20"/>
      <c r="Z210" s="14"/>
      <c r="AA210" s="23"/>
    </row>
    <row r="211" spans="2:27" ht="18" x14ac:dyDescent="0.25">
      <c r="B211" s="16"/>
      <c r="C211" s="17"/>
      <c r="D211" s="17"/>
      <c r="E211" s="17"/>
      <c r="F211" s="17"/>
      <c r="G211" s="17"/>
      <c r="H211" s="17"/>
      <c r="I211" s="17"/>
      <c r="J211" s="17"/>
      <c r="K211" s="17"/>
      <c r="L211" s="17"/>
      <c r="M211" s="17"/>
      <c r="N211" s="17"/>
      <c r="O211" s="19"/>
      <c r="P211" s="629">
        <f>+H193</f>
        <v>1.06</v>
      </c>
      <c r="Q211" s="17"/>
      <c r="R211" s="21"/>
      <c r="S211" s="626"/>
      <c r="T211" s="20"/>
      <c r="U211" s="20"/>
      <c r="V211" s="20"/>
      <c r="W211" s="14"/>
      <c r="X211" s="20"/>
      <c r="Y211" s="20"/>
      <c r="Z211" s="14"/>
      <c r="AA211" s="23"/>
    </row>
    <row r="212" spans="2:27" ht="18" x14ac:dyDescent="0.25">
      <c r="B212" s="16"/>
      <c r="D212" s="17"/>
      <c r="E212" s="17"/>
      <c r="F212" s="17"/>
      <c r="G212" s="17"/>
      <c r="H212" s="17"/>
      <c r="I212" s="17"/>
      <c r="J212" s="17"/>
      <c r="K212" s="17"/>
      <c r="L212" s="17"/>
      <c r="M212" s="17"/>
      <c r="N212" s="17"/>
      <c r="O212" s="19"/>
      <c r="P212" s="629">
        <f>+H193</f>
        <v>1.06</v>
      </c>
      <c r="Q212" s="17"/>
      <c r="R212" s="25"/>
      <c r="S212" s="627"/>
      <c r="T212" s="20"/>
      <c r="U212" s="20"/>
      <c r="V212" s="20"/>
      <c r="W212" s="20"/>
      <c r="X212" s="20"/>
      <c r="Y212" s="20"/>
      <c r="Z212" s="14"/>
      <c r="AA212" s="23"/>
    </row>
    <row r="213" spans="2:27" ht="18" x14ac:dyDescent="0.25">
      <c r="B213" s="16"/>
      <c r="C213" s="17"/>
      <c r="D213" s="17"/>
      <c r="E213" s="17"/>
      <c r="F213" s="17"/>
      <c r="G213" s="17"/>
      <c r="H213" s="17"/>
      <c r="I213" s="17"/>
      <c r="J213" s="17"/>
      <c r="K213" s="17"/>
      <c r="L213" s="17"/>
      <c r="M213" s="17"/>
      <c r="N213" s="17"/>
      <c r="O213" s="19"/>
      <c r="P213" s="629">
        <f>+H193</f>
        <v>1.06</v>
      </c>
      <c r="Q213" s="17"/>
      <c r="R213" s="21"/>
      <c r="S213" s="626"/>
      <c r="T213" s="20"/>
      <c r="U213" s="20"/>
      <c r="V213" s="20"/>
      <c r="W213" s="20"/>
      <c r="X213" s="20"/>
      <c r="Y213" s="20"/>
      <c r="Z213" s="14"/>
      <c r="AA213" s="23"/>
    </row>
    <row r="214" spans="2:27" ht="18" x14ac:dyDescent="0.25">
      <c r="B214" s="16"/>
      <c r="C214" s="17"/>
      <c r="D214" s="17"/>
      <c r="E214" s="17"/>
      <c r="F214" s="17"/>
      <c r="G214" s="17"/>
      <c r="H214" s="17"/>
      <c r="I214" s="17"/>
      <c r="J214" s="17"/>
      <c r="K214" s="17"/>
      <c r="L214" s="17"/>
      <c r="M214" s="17"/>
      <c r="N214" s="17"/>
      <c r="O214" s="19"/>
      <c r="P214" s="629">
        <f>+H193</f>
        <v>1.06</v>
      </c>
      <c r="Q214" s="17"/>
      <c r="R214" s="21"/>
      <c r="S214" s="626"/>
      <c r="T214" s="20"/>
      <c r="U214" s="20"/>
      <c r="V214" s="20"/>
      <c r="W214" s="20"/>
      <c r="X214" s="20"/>
      <c r="Y214" s="20"/>
      <c r="Z214" s="14"/>
      <c r="AA214" s="23"/>
    </row>
    <row r="215" spans="2:27" ht="18" x14ac:dyDescent="0.25">
      <c r="B215" s="16"/>
      <c r="C215" s="17"/>
      <c r="D215" s="17"/>
      <c r="E215" s="17"/>
      <c r="F215" s="17"/>
      <c r="G215" s="17"/>
      <c r="H215" s="17"/>
      <c r="I215" s="17"/>
      <c r="J215" s="17"/>
      <c r="K215" s="17"/>
      <c r="L215" s="17"/>
      <c r="M215" s="17"/>
      <c r="N215" s="17"/>
      <c r="O215" s="19"/>
      <c r="P215" s="629">
        <f>+H193</f>
        <v>1.06</v>
      </c>
      <c r="Q215" s="17"/>
      <c r="R215" s="21"/>
      <c r="S215" s="626"/>
      <c r="T215" s="20"/>
      <c r="U215" s="20"/>
      <c r="V215" s="20"/>
      <c r="W215" s="20"/>
      <c r="X215" s="20"/>
      <c r="Y215" s="20"/>
      <c r="Z215" s="14"/>
      <c r="AA215" s="23"/>
    </row>
    <row r="216" spans="2:27" ht="18" x14ac:dyDescent="0.25">
      <c r="B216" s="16"/>
      <c r="C216" s="17"/>
      <c r="D216" s="17"/>
      <c r="E216" s="17"/>
      <c r="F216" s="17"/>
      <c r="G216" s="17"/>
      <c r="H216" s="17"/>
      <c r="I216" s="17"/>
      <c r="J216" s="17"/>
      <c r="K216" s="17"/>
      <c r="L216" s="17"/>
      <c r="M216" s="17"/>
      <c r="N216" s="17"/>
      <c r="O216" s="19"/>
      <c r="P216" s="629">
        <f>+H193</f>
        <v>1.06</v>
      </c>
      <c r="Q216" s="17"/>
      <c r="R216" s="26"/>
      <c r="S216" s="626"/>
      <c r="T216" s="20"/>
      <c r="U216" s="20"/>
      <c r="V216" s="20"/>
      <c r="W216" s="20"/>
      <c r="X216" s="20"/>
      <c r="Y216" s="20"/>
      <c r="Z216" s="14"/>
      <c r="AA216" s="23"/>
    </row>
    <row r="217" spans="2:27" ht="18" x14ac:dyDescent="0.25">
      <c r="B217" s="16"/>
      <c r="C217" s="17"/>
      <c r="D217" s="17"/>
      <c r="E217" s="17"/>
      <c r="F217" s="17"/>
      <c r="G217" s="17"/>
      <c r="H217" s="17"/>
      <c r="I217" s="17"/>
      <c r="J217" s="17"/>
      <c r="K217" s="17"/>
      <c r="L217" s="17"/>
      <c r="M217" s="17"/>
      <c r="N217" s="17"/>
      <c r="O217" s="19"/>
      <c r="P217" s="629">
        <f>+H193</f>
        <v>1.06</v>
      </c>
      <c r="Q217" s="17"/>
      <c r="R217" s="26"/>
      <c r="S217" s="626"/>
      <c r="T217" s="20"/>
      <c r="U217" s="20"/>
      <c r="V217" s="20"/>
      <c r="W217" s="20"/>
      <c r="X217" s="20"/>
      <c r="Y217" s="20"/>
      <c r="Z217" s="14"/>
      <c r="AA217" s="23"/>
    </row>
    <row r="218" spans="2:27" ht="18.75" thickBot="1" x14ac:dyDescent="0.3">
      <c r="B218" s="27"/>
      <c r="C218" s="28"/>
      <c r="D218" s="29"/>
      <c r="E218" s="28"/>
      <c r="F218" s="29"/>
      <c r="G218" s="29"/>
      <c r="H218" s="29"/>
      <c r="I218" s="29"/>
      <c r="J218" s="29"/>
      <c r="K218" s="29"/>
      <c r="L218" s="29"/>
      <c r="M218" s="29"/>
      <c r="N218" s="29"/>
      <c r="O218" s="30"/>
      <c r="P218" s="629">
        <f>+H193</f>
        <v>1.06</v>
      </c>
      <c r="Q218" s="17"/>
      <c r="R218" s="31"/>
      <c r="S218" s="633"/>
      <c r="T218" s="32"/>
      <c r="U218" s="32"/>
      <c r="V218" s="32"/>
      <c r="W218" s="32"/>
      <c r="X218" s="32"/>
      <c r="Y218" s="33"/>
      <c r="Z218" s="34"/>
      <c r="AA218" s="35"/>
    </row>
    <row r="219" spans="2:27" ht="18.75" thickBot="1" x14ac:dyDescent="0.3">
      <c r="B219" s="786"/>
      <c r="C219" s="787"/>
      <c r="D219" s="787"/>
      <c r="E219" s="787"/>
      <c r="F219" s="787"/>
      <c r="G219" s="787"/>
      <c r="H219" s="787"/>
      <c r="I219" s="787"/>
      <c r="J219" s="787"/>
      <c r="K219" s="787"/>
      <c r="L219" s="787"/>
      <c r="M219" s="787"/>
      <c r="N219" s="787"/>
      <c r="O219" s="787"/>
      <c r="P219" s="428"/>
      <c r="Q219" s="629">
        <f>+H193</f>
        <v>1.06</v>
      </c>
      <c r="R219" s="788" t="s">
        <v>58</v>
      </c>
      <c r="S219" s="1023"/>
      <c r="T219" s="787"/>
      <c r="U219" s="789" t="s">
        <v>53</v>
      </c>
      <c r="V219" s="790"/>
      <c r="W219" s="790"/>
      <c r="X219" s="791"/>
      <c r="Y219" s="36"/>
      <c r="Z219" s="37"/>
      <c r="AA219" s="38">
        <f>SUM(Z196:Z218)</f>
        <v>0</v>
      </c>
    </row>
    <row r="220" spans="2:27" ht="17.25" thickBot="1" x14ac:dyDescent="0.3">
      <c r="B220" s="792" t="s">
        <v>59</v>
      </c>
      <c r="C220" s="793"/>
      <c r="D220" s="793"/>
      <c r="E220" s="793"/>
      <c r="F220" s="793"/>
      <c r="G220" s="793"/>
      <c r="H220" s="793"/>
      <c r="I220" s="794"/>
      <c r="J220" s="792" t="s">
        <v>60</v>
      </c>
      <c r="K220" s="793"/>
      <c r="L220" s="793"/>
      <c r="M220" s="793"/>
      <c r="N220" s="793"/>
      <c r="O220" s="793"/>
      <c r="P220" s="793"/>
      <c r="Q220" s="793"/>
      <c r="R220" s="794"/>
      <c r="S220" s="634"/>
      <c r="T220" s="39"/>
      <c r="U220" s="40"/>
      <c r="V220" s="40"/>
      <c r="W220" s="40"/>
      <c r="X220" s="40"/>
      <c r="Y220" s="40"/>
      <c r="Z220" s="40"/>
      <c r="AA220" s="41"/>
    </row>
    <row r="221" spans="2:27" ht="21" thickBot="1" x14ac:dyDescent="0.3">
      <c r="B221" s="795"/>
      <c r="C221" s="787"/>
      <c r="D221" s="787"/>
      <c r="E221" s="787"/>
      <c r="F221" s="787"/>
      <c r="G221" s="787"/>
      <c r="H221" s="787"/>
      <c r="I221" s="796"/>
      <c r="J221" s="795"/>
      <c r="K221" s="787"/>
      <c r="L221" s="787"/>
      <c r="M221" s="787"/>
      <c r="N221" s="787"/>
      <c r="O221" s="787"/>
      <c r="P221" s="787"/>
      <c r="Q221" s="787"/>
      <c r="R221" s="796"/>
      <c r="S221" s="635"/>
      <c r="T221" s="797" t="s">
        <v>61</v>
      </c>
      <c r="U221" s="798"/>
      <c r="V221" s="798"/>
      <c r="W221" s="798"/>
      <c r="X221" s="798"/>
      <c r="Y221" s="798"/>
      <c r="Z221" s="799"/>
      <c r="AA221" s="42">
        <f>AA219</f>
        <v>0</v>
      </c>
    </row>
    <row r="222" spans="2:27" ht="15.75" thickBot="1" x14ac:dyDescent="0.3"/>
    <row r="223" spans="2:27" x14ac:dyDescent="0.25">
      <c r="B223" s="800"/>
      <c r="C223" s="793"/>
      <c r="D223" s="793"/>
      <c r="E223" s="793"/>
      <c r="F223" s="793"/>
      <c r="G223" s="803" t="s">
        <v>42</v>
      </c>
      <c r="H223" s="793"/>
      <c r="I223" s="793"/>
      <c r="J223" s="793"/>
      <c r="K223" s="793"/>
      <c r="L223" s="793"/>
      <c r="M223" s="793"/>
      <c r="N223" s="793"/>
      <c r="O223" s="793"/>
      <c r="P223" s="793"/>
      <c r="Q223" s="793"/>
      <c r="R223" s="793"/>
      <c r="S223" s="793"/>
      <c r="T223" s="793"/>
      <c r="U223" s="804" t="s">
        <v>1</v>
      </c>
      <c r="V223" s="805"/>
      <c r="W223" s="805"/>
      <c r="X223" s="806"/>
      <c r="Y223" s="807" t="s">
        <v>43</v>
      </c>
      <c r="Z223" s="805"/>
      <c r="AA223" s="808"/>
    </row>
    <row r="224" spans="2:27" x14ac:dyDescent="0.25">
      <c r="B224" s="801"/>
      <c r="C224" s="802"/>
      <c r="D224" s="802"/>
      <c r="E224" s="802"/>
      <c r="F224" s="802"/>
      <c r="G224" s="801"/>
      <c r="H224" s="802"/>
      <c r="I224" s="802"/>
      <c r="J224" s="802"/>
      <c r="K224" s="802"/>
      <c r="L224" s="802"/>
      <c r="M224" s="802"/>
      <c r="N224" s="802"/>
      <c r="O224" s="802"/>
      <c r="P224" s="802"/>
      <c r="Q224" s="802"/>
      <c r="R224" s="802"/>
      <c r="S224" s="802"/>
      <c r="T224" s="802"/>
      <c r="U224" s="809" t="s">
        <v>3</v>
      </c>
      <c r="V224" s="810"/>
      <c r="W224" s="810"/>
      <c r="X224" s="811"/>
      <c r="Y224" s="812">
        <v>1</v>
      </c>
      <c r="Z224" s="810"/>
      <c r="AA224" s="813"/>
    </row>
    <row r="225" spans="2:27" ht="15.75" thickBot="1" x14ac:dyDescent="0.3">
      <c r="B225" s="795"/>
      <c r="C225" s="787"/>
      <c r="D225" s="787"/>
      <c r="E225" s="787"/>
      <c r="F225" s="787"/>
      <c r="G225" s="795"/>
      <c r="H225" s="787"/>
      <c r="I225" s="787"/>
      <c r="J225" s="787"/>
      <c r="K225" s="787"/>
      <c r="L225" s="787"/>
      <c r="M225" s="787"/>
      <c r="N225" s="787"/>
      <c r="O225" s="787"/>
      <c r="P225" s="787"/>
      <c r="Q225" s="787"/>
      <c r="R225" s="787"/>
      <c r="S225" s="787"/>
      <c r="T225" s="787"/>
      <c r="U225" s="814" t="s">
        <v>4</v>
      </c>
      <c r="V225" s="815"/>
      <c r="W225" s="815"/>
      <c r="X225" s="816"/>
      <c r="Y225" s="817">
        <v>44236</v>
      </c>
      <c r="Z225" s="818"/>
      <c r="AA225" s="819"/>
    </row>
    <row r="226" spans="2:27" ht="15" customHeight="1" x14ac:dyDescent="0.25">
      <c r="B226" s="820" t="s">
        <v>44</v>
      </c>
      <c r="C226" s="793"/>
      <c r="D226" s="793"/>
      <c r="E226" s="793"/>
      <c r="F226" s="794"/>
      <c r="G226"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26" s="822"/>
      <c r="I226" s="822"/>
      <c r="J226" s="822"/>
      <c r="K226" s="822"/>
      <c r="L226" s="822"/>
      <c r="M226" s="822"/>
      <c r="N226" s="822"/>
      <c r="O226" s="822"/>
      <c r="P226" s="822"/>
      <c r="Q226" s="822"/>
      <c r="R226" s="822"/>
      <c r="S226" s="822"/>
      <c r="T226" s="822"/>
      <c r="U226" s="822"/>
      <c r="V226" s="822"/>
      <c r="W226" s="822"/>
      <c r="X226" s="822"/>
      <c r="Y226" s="822"/>
      <c r="Z226" s="822"/>
      <c r="AA226" s="823"/>
    </row>
    <row r="227" spans="2:27" ht="15.75" customHeight="1" thickBot="1" x14ac:dyDescent="0.3">
      <c r="B227" s="795"/>
      <c r="C227" s="787"/>
      <c r="D227" s="787"/>
      <c r="E227" s="787"/>
      <c r="F227" s="796"/>
      <c r="G227" s="824"/>
      <c r="H227" s="825"/>
      <c r="I227" s="825"/>
      <c r="J227" s="825"/>
      <c r="K227" s="825"/>
      <c r="L227" s="825"/>
      <c r="M227" s="825"/>
      <c r="N227" s="825"/>
      <c r="O227" s="825"/>
      <c r="P227" s="825"/>
      <c r="Q227" s="825"/>
      <c r="R227" s="825"/>
      <c r="S227" s="825"/>
      <c r="T227" s="825"/>
      <c r="U227" s="825"/>
      <c r="V227" s="825"/>
      <c r="W227" s="825"/>
      <c r="X227" s="825"/>
      <c r="Y227" s="825"/>
      <c r="Z227" s="825"/>
      <c r="AA227" s="826"/>
    </row>
    <row r="228" spans="2:27" ht="18.75" thickBot="1" x14ac:dyDescent="0.3">
      <c r="B228" s="827" t="s">
        <v>46</v>
      </c>
      <c r="C228" s="798"/>
      <c r="D228" s="798"/>
      <c r="E228" s="798"/>
      <c r="F228" s="798"/>
      <c r="G228" s="798"/>
      <c r="H228" s="822" t="s">
        <v>47</v>
      </c>
      <c r="I228" s="793"/>
      <c r="J228" s="828"/>
      <c r="K228" s="798"/>
      <c r="L228" s="798"/>
      <c r="M228" s="798"/>
      <c r="N228" s="798"/>
      <c r="O228" s="798"/>
      <c r="P228" s="622"/>
      <c r="Q228" s="622"/>
      <c r="R228" s="828" t="s">
        <v>48</v>
      </c>
      <c r="S228" s="828"/>
      <c r="T228" s="798"/>
      <c r="U228" s="798"/>
      <c r="V228" s="798"/>
      <c r="W228" s="798"/>
      <c r="X228" s="798"/>
      <c r="Y228" s="798"/>
      <c r="Z228" s="798"/>
      <c r="AA228" s="799"/>
    </row>
    <row r="229" spans="2:27" ht="48.75" customHeight="1" thickBot="1" x14ac:dyDescent="0.3">
      <c r="B229" s="829">
        <f>PRESUPUESTO!$B$11</f>
        <v>1</v>
      </c>
      <c r="C229" s="793"/>
      <c r="D229" s="793"/>
      <c r="E229" s="793"/>
      <c r="F229" s="793"/>
      <c r="G229" s="793"/>
      <c r="H229" s="849">
        <f>PRESUPUESTO!B18</f>
        <v>1.07</v>
      </c>
      <c r="I229" s="850"/>
      <c r="J229" s="832" t="str">
        <f>PRESUPUESTO!$F$11</f>
        <v>CERRAMIENTO EN POSTE DE CONCRETO Y ALAMBRE LISO</v>
      </c>
      <c r="K229" s="798"/>
      <c r="L229" s="798"/>
      <c r="M229" s="798"/>
      <c r="N229" s="798"/>
      <c r="O229" s="799"/>
      <c r="P229" s="621"/>
      <c r="Q229" s="621"/>
      <c r="R229" s="833" t="str">
        <f>PRESUPUESTO!F18</f>
        <v>APLICACIÓN DE MATA MALEZA CON HERBICIDA NO SELECTIVO (GLIFOSATO - UNA APLICACIÓN 15 días despues de haber realizado el corte de maleza)</v>
      </c>
      <c r="S229" s="1020"/>
      <c r="T229" s="793"/>
      <c r="U229" s="793"/>
      <c r="V229" s="793"/>
      <c r="W229" s="793"/>
      <c r="X229" s="793"/>
      <c r="Y229" s="793"/>
      <c r="Z229" s="793"/>
      <c r="AA229" s="794"/>
    </row>
    <row r="230" spans="2:27" ht="18.75" thickBot="1" x14ac:dyDescent="0.3">
      <c r="B230" s="821" t="s">
        <v>49</v>
      </c>
      <c r="C230" s="834"/>
      <c r="D230" s="834"/>
      <c r="E230" s="834"/>
      <c r="F230" s="834"/>
      <c r="G230" s="834"/>
      <c r="H230" s="835"/>
      <c r="I230" s="835"/>
      <c r="J230" s="834"/>
      <c r="K230" s="834"/>
      <c r="L230" s="834"/>
      <c r="M230" s="834"/>
      <c r="N230" s="834"/>
      <c r="O230" s="834"/>
      <c r="P230" s="623"/>
      <c r="Q230" s="623"/>
      <c r="R230" s="837" t="s">
        <v>50</v>
      </c>
      <c r="S230" s="1021" t="s">
        <v>532</v>
      </c>
      <c r="T230" s="839" t="s">
        <v>51</v>
      </c>
      <c r="U230" s="840"/>
      <c r="V230" s="841"/>
      <c r="W230" s="842" t="s">
        <v>20</v>
      </c>
      <c r="X230" s="844" t="s">
        <v>52</v>
      </c>
      <c r="Y230" s="846" t="s">
        <v>53</v>
      </c>
      <c r="Z230" s="847"/>
      <c r="AA230" s="848"/>
    </row>
    <row r="231" spans="2:27" ht="26.25" thickBot="1" x14ac:dyDescent="0.3">
      <c r="B231" s="836"/>
      <c r="C231" s="835"/>
      <c r="D231" s="835"/>
      <c r="E231" s="835"/>
      <c r="F231" s="835"/>
      <c r="G231" s="835"/>
      <c r="H231" s="835"/>
      <c r="I231" s="835"/>
      <c r="J231" s="835"/>
      <c r="K231" s="835"/>
      <c r="L231" s="835"/>
      <c r="M231" s="835"/>
      <c r="N231" s="835"/>
      <c r="O231" s="835"/>
      <c r="P231" s="623"/>
      <c r="Q231" s="623"/>
      <c r="R231" s="838"/>
      <c r="S231" s="1022"/>
      <c r="T231" s="4" t="s">
        <v>54</v>
      </c>
      <c r="U231" s="5" t="s">
        <v>55</v>
      </c>
      <c r="V231" s="6" t="s">
        <v>56</v>
      </c>
      <c r="W231" s="843"/>
      <c r="X231" s="845"/>
      <c r="Y231" s="7" t="s">
        <v>57</v>
      </c>
      <c r="Z231" s="8" t="s">
        <v>21</v>
      </c>
      <c r="AA231" s="9" t="s">
        <v>22</v>
      </c>
    </row>
    <row r="232" spans="2:27" ht="18" x14ac:dyDescent="0.25">
      <c r="B232" s="10"/>
      <c r="C232" s="11"/>
      <c r="D232" s="11"/>
      <c r="E232" s="11"/>
      <c r="F232" s="11"/>
      <c r="G232" s="11"/>
      <c r="H232" s="11"/>
      <c r="I232" s="11"/>
      <c r="J232" s="11"/>
      <c r="K232" s="11"/>
      <c r="L232" s="11"/>
      <c r="M232" s="11"/>
      <c r="N232" s="11"/>
      <c r="O232" s="12"/>
      <c r="P232" s="629">
        <f>+H229</f>
        <v>1.07</v>
      </c>
      <c r="Q232" s="17"/>
      <c r="R232" s="13"/>
      <c r="S232" s="625"/>
      <c r="T232" s="14"/>
      <c r="U232" s="14"/>
      <c r="V232" s="14"/>
      <c r="W232" s="14"/>
      <c r="X232" s="14"/>
      <c r="Y232" s="14"/>
      <c r="Z232" s="14"/>
      <c r="AA232" s="15"/>
    </row>
    <row r="233" spans="2:27" ht="18" x14ac:dyDescent="0.25">
      <c r="B233" s="16"/>
      <c r="C233" s="17"/>
      <c r="D233" s="17"/>
      <c r="E233" s="17"/>
      <c r="F233" s="18"/>
      <c r="G233" s="18"/>
      <c r="H233" s="18"/>
      <c r="I233" s="18"/>
      <c r="J233" s="18"/>
      <c r="K233" s="18"/>
      <c r="L233" s="17"/>
      <c r="M233" s="17"/>
      <c r="N233" s="17"/>
      <c r="O233" s="19"/>
      <c r="P233" s="629">
        <f>+H229</f>
        <v>1.07</v>
      </c>
      <c r="Q233" s="17"/>
      <c r="R233" s="13"/>
      <c r="S233" s="625"/>
      <c r="T233" s="20"/>
      <c r="U233" s="14"/>
      <c r="V233" s="14"/>
      <c r="W233" s="14"/>
      <c r="X233" s="14"/>
      <c r="Y233" s="14"/>
      <c r="Z233" s="14"/>
      <c r="AA233" s="15"/>
    </row>
    <row r="234" spans="2:27" ht="18" x14ac:dyDescent="0.25">
      <c r="B234" s="16"/>
      <c r="C234" s="17"/>
      <c r="D234" s="17"/>
      <c r="E234" s="17"/>
      <c r="F234" s="18"/>
      <c r="G234" s="18"/>
      <c r="H234" s="18"/>
      <c r="I234" s="18"/>
      <c r="J234" s="18"/>
      <c r="K234" s="18"/>
      <c r="L234" s="17"/>
      <c r="M234" s="17"/>
      <c r="N234" s="17"/>
      <c r="O234" s="19"/>
      <c r="P234" s="629">
        <f>+H229</f>
        <v>1.07</v>
      </c>
      <c r="Q234" s="17"/>
      <c r="R234" s="13"/>
      <c r="S234" s="625"/>
      <c r="T234" s="20"/>
      <c r="U234" s="14"/>
      <c r="V234" s="14"/>
      <c r="W234" s="14"/>
      <c r="X234" s="14"/>
      <c r="Y234" s="14"/>
      <c r="Z234" s="14"/>
      <c r="AA234" s="15"/>
    </row>
    <row r="235" spans="2:27" ht="18" x14ac:dyDescent="0.25">
      <c r="B235" s="16"/>
      <c r="C235" s="17"/>
      <c r="D235" s="17"/>
      <c r="E235" s="17"/>
      <c r="F235" s="18"/>
      <c r="G235" s="18"/>
      <c r="H235" s="18"/>
      <c r="I235" s="18"/>
      <c r="J235" s="18"/>
      <c r="K235" s="18"/>
      <c r="L235" s="17"/>
      <c r="M235" s="17"/>
      <c r="N235" s="17"/>
      <c r="O235" s="19"/>
      <c r="P235" s="629">
        <f>+H229</f>
        <v>1.07</v>
      </c>
      <c r="Q235" s="17"/>
      <c r="R235" s="21"/>
      <c r="S235" s="626"/>
      <c r="T235" s="20"/>
      <c r="U235" s="20"/>
      <c r="V235" s="14"/>
      <c r="W235" s="14"/>
      <c r="X235" s="20"/>
      <c r="Y235" s="14"/>
      <c r="Z235" s="14"/>
      <c r="AA235" s="15"/>
    </row>
    <row r="236" spans="2:27" ht="18" x14ac:dyDescent="0.25">
      <c r="B236" s="16"/>
      <c r="D236" s="17"/>
      <c r="E236" s="17"/>
      <c r="F236" s="18"/>
      <c r="G236" s="18"/>
      <c r="H236" s="18"/>
      <c r="J236" s="18"/>
      <c r="K236" s="18"/>
      <c r="L236" s="17"/>
      <c r="M236" s="17"/>
      <c r="N236" s="17"/>
      <c r="O236" s="19"/>
      <c r="P236" s="629">
        <f>+H229</f>
        <v>1.07</v>
      </c>
      <c r="Q236" s="17"/>
      <c r="R236" s="13"/>
      <c r="S236" s="625"/>
      <c r="T236" s="20"/>
      <c r="U236" s="20"/>
      <c r="V236" s="20"/>
      <c r="W236" s="14"/>
      <c r="X236" s="20"/>
      <c r="Y236" s="14"/>
      <c r="Z236" s="14"/>
      <c r="AA236" s="15"/>
    </row>
    <row r="237" spans="2:27" ht="18" x14ac:dyDescent="0.25">
      <c r="B237" s="22"/>
      <c r="C237" s="17"/>
      <c r="D237" s="18"/>
      <c r="E237" s="17"/>
      <c r="F237" s="18"/>
      <c r="G237" s="18"/>
      <c r="H237" s="18"/>
      <c r="I237" s="18"/>
      <c r="J237" s="18"/>
      <c r="K237" s="18"/>
      <c r="L237" s="17"/>
      <c r="M237" s="17"/>
      <c r="N237" s="17"/>
      <c r="O237" s="19"/>
      <c r="P237" s="629">
        <f>+H229</f>
        <v>1.07</v>
      </c>
      <c r="Q237" s="17"/>
      <c r="R237" s="21"/>
      <c r="S237" s="626"/>
      <c r="T237" s="20"/>
      <c r="U237" s="20"/>
      <c r="V237" s="20"/>
      <c r="W237" s="14"/>
      <c r="X237" s="20"/>
      <c r="Y237" s="14"/>
      <c r="Z237" s="14"/>
      <c r="AA237" s="15"/>
    </row>
    <row r="238" spans="2:27" ht="18" x14ac:dyDescent="0.25">
      <c r="B238" s="16"/>
      <c r="C238" s="17"/>
      <c r="D238" s="17"/>
      <c r="E238" s="17"/>
      <c r="F238" s="18"/>
      <c r="G238" s="18"/>
      <c r="H238" s="18"/>
      <c r="I238" s="18"/>
      <c r="J238" s="18"/>
      <c r="K238" s="18"/>
      <c r="L238" s="17"/>
      <c r="M238" s="17"/>
      <c r="N238" s="17"/>
      <c r="O238" s="19"/>
      <c r="P238" s="629">
        <f>+H229</f>
        <v>1.07</v>
      </c>
      <c r="Q238" s="17"/>
      <c r="R238" s="13"/>
      <c r="S238" s="625"/>
      <c r="T238" s="20"/>
      <c r="U238" s="20"/>
      <c r="V238" s="20"/>
      <c r="W238" s="14"/>
      <c r="X238" s="20"/>
      <c r="Y238" s="14"/>
      <c r="Z238" s="14"/>
      <c r="AA238" s="23"/>
    </row>
    <row r="239" spans="2:27" ht="18" x14ac:dyDescent="0.25">
      <c r="B239" s="16"/>
      <c r="C239" s="17"/>
      <c r="D239" s="17"/>
      <c r="E239" s="17"/>
      <c r="F239" s="17"/>
      <c r="G239" s="17"/>
      <c r="H239" s="17"/>
      <c r="I239" s="17"/>
      <c r="J239" s="17"/>
      <c r="K239" s="17"/>
      <c r="L239" s="17"/>
      <c r="M239" s="17"/>
      <c r="N239" s="17"/>
      <c r="O239" s="19"/>
      <c r="P239" s="629">
        <f>+H229</f>
        <v>1.07</v>
      </c>
      <c r="Q239" s="17"/>
      <c r="R239" s="13"/>
      <c r="S239" s="625"/>
      <c r="T239" s="20"/>
      <c r="U239" s="20"/>
      <c r="V239" s="20"/>
      <c r="W239" s="14"/>
      <c r="X239" s="20"/>
      <c r="Y239" s="14"/>
      <c r="Z239" s="14"/>
      <c r="AA239" s="23"/>
    </row>
    <row r="240" spans="2:27" ht="18" x14ac:dyDescent="0.25">
      <c r="B240" s="16"/>
      <c r="C240" s="18"/>
      <c r="D240" s="17"/>
      <c r="E240" s="17"/>
      <c r="F240" s="17"/>
      <c r="G240" s="17"/>
      <c r="H240" s="17"/>
      <c r="I240" s="17"/>
      <c r="J240" s="17"/>
      <c r="K240" s="17"/>
      <c r="L240" s="17"/>
      <c r="M240" s="17"/>
      <c r="N240" s="17"/>
      <c r="O240" s="19"/>
      <c r="P240" s="629">
        <f>+H229</f>
        <v>1.07</v>
      </c>
      <c r="Q240" s="17"/>
      <c r="R240" s="21"/>
      <c r="S240" s="626"/>
      <c r="T240" s="20"/>
      <c r="U240" s="20"/>
      <c r="V240" s="20"/>
      <c r="W240" s="14"/>
      <c r="X240" s="20"/>
      <c r="Y240" s="14"/>
      <c r="Z240" s="14"/>
      <c r="AA240" s="23"/>
    </row>
    <row r="241" spans="2:27" ht="18" x14ac:dyDescent="0.25">
      <c r="B241" s="16"/>
      <c r="C241" s="17"/>
      <c r="D241" s="17"/>
      <c r="E241" s="17"/>
      <c r="F241" s="17"/>
      <c r="G241" s="17"/>
      <c r="H241" s="17"/>
      <c r="I241" s="17"/>
      <c r="J241" s="17"/>
      <c r="K241" s="17"/>
      <c r="L241" s="17"/>
      <c r="M241" s="17"/>
      <c r="N241" s="17"/>
      <c r="O241" s="19"/>
      <c r="P241" s="629">
        <f>+H229</f>
        <v>1.07</v>
      </c>
      <c r="Q241" s="17"/>
      <c r="R241" s="13"/>
      <c r="S241" s="625"/>
      <c r="T241" s="20"/>
      <c r="U241" s="20"/>
      <c r="V241" s="20"/>
      <c r="W241" s="14"/>
      <c r="X241" s="20"/>
      <c r="Y241" s="14"/>
      <c r="Z241" s="14"/>
      <c r="AA241" s="23"/>
    </row>
    <row r="242" spans="2:27" ht="18" x14ac:dyDescent="0.25">
      <c r="B242" s="16"/>
      <c r="C242" s="17"/>
      <c r="D242" s="17"/>
      <c r="E242" s="18"/>
      <c r="F242" s="17"/>
      <c r="G242" s="17"/>
      <c r="H242" s="17"/>
      <c r="I242" s="17"/>
      <c r="J242" s="17"/>
      <c r="K242" s="17"/>
      <c r="L242" s="17"/>
      <c r="M242" s="17"/>
      <c r="N242" s="17"/>
      <c r="O242" s="19"/>
      <c r="P242" s="629">
        <f>+H229</f>
        <v>1.07</v>
      </c>
      <c r="Q242" s="17"/>
      <c r="R242" s="13"/>
      <c r="S242" s="625"/>
      <c r="T242" s="20"/>
      <c r="U242" s="20"/>
      <c r="V242" s="20"/>
      <c r="W242" s="14"/>
      <c r="X242" s="20"/>
      <c r="Y242" s="14"/>
      <c r="Z242" s="14"/>
      <c r="AA242" s="23"/>
    </row>
    <row r="243" spans="2:27" ht="18" x14ac:dyDescent="0.25">
      <c r="B243" s="16"/>
      <c r="C243" s="18"/>
      <c r="D243" s="18"/>
      <c r="E243" s="18"/>
      <c r="F243" s="18"/>
      <c r="G243" s="18"/>
      <c r="H243" s="18"/>
      <c r="I243" s="18"/>
      <c r="J243" s="18"/>
      <c r="K243" s="18"/>
      <c r="L243" s="18"/>
      <c r="M243" s="18"/>
      <c r="N243" s="18"/>
      <c r="O243" s="19"/>
      <c r="P243" s="629">
        <f>+H229</f>
        <v>1.07</v>
      </c>
      <c r="Q243" s="17"/>
      <c r="R243" s="21"/>
      <c r="S243" s="626"/>
      <c r="T243" s="20"/>
      <c r="U243" s="20"/>
      <c r="V243" s="20"/>
      <c r="W243" s="14"/>
      <c r="X243" s="20"/>
      <c r="Y243" s="14"/>
      <c r="Z243" s="14"/>
      <c r="AA243" s="23"/>
    </row>
    <row r="244" spans="2:27" ht="18" x14ac:dyDescent="0.25">
      <c r="B244" s="16"/>
      <c r="C244" s="17"/>
      <c r="D244" s="24"/>
      <c r="E244" s="17"/>
      <c r="F244" s="17"/>
      <c r="G244" s="17"/>
      <c r="H244" s="17"/>
      <c r="I244" s="17"/>
      <c r="J244" s="18"/>
      <c r="K244" s="17"/>
      <c r="L244" s="17"/>
      <c r="M244" s="17"/>
      <c r="N244" s="17"/>
      <c r="O244" s="19"/>
      <c r="P244" s="629">
        <f>+H229</f>
        <v>1.07</v>
      </c>
      <c r="Q244" s="17"/>
      <c r="R244" s="21"/>
      <c r="S244" s="626"/>
      <c r="T244" s="20"/>
      <c r="U244" s="20"/>
      <c r="V244" s="20"/>
      <c r="W244" s="14"/>
      <c r="X244" s="20"/>
      <c r="Y244" s="20"/>
      <c r="Z244" s="14"/>
      <c r="AA244" s="23"/>
    </row>
    <row r="245" spans="2:27" ht="18" x14ac:dyDescent="0.25">
      <c r="B245" s="16"/>
      <c r="C245" s="18"/>
      <c r="D245" s="17"/>
      <c r="E245" s="17"/>
      <c r="F245" s="17"/>
      <c r="G245" s="17"/>
      <c r="H245" s="18"/>
      <c r="I245" s="18"/>
      <c r="J245" s="17"/>
      <c r="K245" s="18"/>
      <c r="L245" s="17"/>
      <c r="M245" s="17"/>
      <c r="N245" s="17"/>
      <c r="O245" s="19"/>
      <c r="P245" s="629">
        <f>+H229</f>
        <v>1.07</v>
      </c>
      <c r="Q245" s="17"/>
      <c r="R245" s="21"/>
      <c r="S245" s="626"/>
      <c r="T245" s="20"/>
      <c r="U245" s="20"/>
      <c r="V245" s="20"/>
      <c r="W245" s="14"/>
      <c r="X245" s="20"/>
      <c r="Y245" s="20"/>
      <c r="Z245" s="14"/>
      <c r="AA245" s="23"/>
    </row>
    <row r="246" spans="2:27" ht="18" x14ac:dyDescent="0.25">
      <c r="B246" s="16"/>
      <c r="C246" s="17"/>
      <c r="D246" s="17"/>
      <c r="E246" s="17"/>
      <c r="F246" s="17"/>
      <c r="G246" s="17"/>
      <c r="H246" s="17"/>
      <c r="I246" s="17"/>
      <c r="J246" s="17"/>
      <c r="K246" s="17"/>
      <c r="L246" s="17"/>
      <c r="M246" s="17"/>
      <c r="N246" s="17"/>
      <c r="O246" s="19"/>
      <c r="P246" s="629">
        <f>+H229</f>
        <v>1.07</v>
      </c>
      <c r="Q246" s="17"/>
      <c r="R246" s="21"/>
      <c r="S246" s="626"/>
      <c r="T246" s="20"/>
      <c r="U246" s="20"/>
      <c r="V246" s="20"/>
      <c r="W246" s="14"/>
      <c r="X246" s="20"/>
      <c r="Y246" s="20"/>
      <c r="Z246" s="14"/>
      <c r="AA246" s="23"/>
    </row>
    <row r="247" spans="2:27" ht="18" x14ac:dyDescent="0.25">
      <c r="B247" s="16"/>
      <c r="C247" s="17"/>
      <c r="D247" s="17"/>
      <c r="E247" s="17"/>
      <c r="F247" s="17"/>
      <c r="G247" s="17"/>
      <c r="H247" s="17"/>
      <c r="I247" s="17"/>
      <c r="J247" s="17"/>
      <c r="K247" s="17"/>
      <c r="L247" s="17"/>
      <c r="M247" s="17"/>
      <c r="N247" s="17"/>
      <c r="O247" s="19"/>
      <c r="P247" s="629">
        <f>+H229</f>
        <v>1.07</v>
      </c>
      <c r="Q247" s="17"/>
      <c r="R247" s="21"/>
      <c r="S247" s="626"/>
      <c r="T247" s="20"/>
      <c r="U247" s="20"/>
      <c r="V247" s="20"/>
      <c r="W247" s="14"/>
      <c r="X247" s="20"/>
      <c r="Y247" s="20"/>
      <c r="Z247" s="14"/>
      <c r="AA247" s="23"/>
    </row>
    <row r="248" spans="2:27" ht="18" x14ac:dyDescent="0.25">
      <c r="B248" s="16"/>
      <c r="D248" s="17"/>
      <c r="E248" s="17"/>
      <c r="F248" s="17"/>
      <c r="G248" s="17"/>
      <c r="H248" s="17"/>
      <c r="I248" s="17"/>
      <c r="J248" s="17"/>
      <c r="K248" s="17"/>
      <c r="L248" s="17"/>
      <c r="M248" s="17"/>
      <c r="N248" s="17"/>
      <c r="O248" s="19"/>
      <c r="P248" s="629">
        <f>+H229</f>
        <v>1.07</v>
      </c>
      <c r="Q248" s="17"/>
      <c r="R248" s="25"/>
      <c r="S248" s="627"/>
      <c r="T248" s="20"/>
      <c r="U248" s="20"/>
      <c r="V248" s="20"/>
      <c r="W248" s="20"/>
      <c r="X248" s="20"/>
      <c r="Y248" s="20"/>
      <c r="Z248" s="14"/>
      <c r="AA248" s="23"/>
    </row>
    <row r="249" spans="2:27" ht="18" x14ac:dyDescent="0.25">
      <c r="B249" s="16"/>
      <c r="C249" s="17"/>
      <c r="D249" s="17"/>
      <c r="E249" s="17"/>
      <c r="F249" s="17"/>
      <c r="G249" s="17"/>
      <c r="H249" s="17"/>
      <c r="I249" s="17"/>
      <c r="J249" s="17"/>
      <c r="K249" s="17"/>
      <c r="L249" s="17"/>
      <c r="M249" s="17"/>
      <c r="N249" s="17"/>
      <c r="O249" s="19"/>
      <c r="P249" s="629">
        <f>+H229</f>
        <v>1.07</v>
      </c>
      <c r="Q249" s="17"/>
      <c r="R249" s="21"/>
      <c r="S249" s="626"/>
      <c r="T249" s="20"/>
      <c r="U249" s="20"/>
      <c r="V249" s="20"/>
      <c r="W249" s="20"/>
      <c r="X249" s="20"/>
      <c r="Y249" s="20"/>
      <c r="Z249" s="14"/>
      <c r="AA249" s="23"/>
    </row>
    <row r="250" spans="2:27" ht="18" x14ac:dyDescent="0.25">
      <c r="B250" s="16"/>
      <c r="C250" s="17"/>
      <c r="D250" s="17"/>
      <c r="E250" s="17"/>
      <c r="F250" s="17"/>
      <c r="G250" s="17"/>
      <c r="H250" s="17"/>
      <c r="I250" s="17"/>
      <c r="J250" s="17"/>
      <c r="K250" s="17"/>
      <c r="L250" s="17"/>
      <c r="M250" s="17"/>
      <c r="N250" s="17"/>
      <c r="O250" s="19"/>
      <c r="P250" s="629">
        <f>+H229</f>
        <v>1.07</v>
      </c>
      <c r="Q250" s="17"/>
      <c r="R250" s="21"/>
      <c r="S250" s="626"/>
      <c r="T250" s="20"/>
      <c r="U250" s="20"/>
      <c r="V250" s="20"/>
      <c r="W250" s="20"/>
      <c r="X250" s="20"/>
      <c r="Y250" s="20"/>
      <c r="Z250" s="14"/>
      <c r="AA250" s="23"/>
    </row>
    <row r="251" spans="2:27" ht="18" x14ac:dyDescent="0.25">
      <c r="B251" s="16"/>
      <c r="C251" s="17"/>
      <c r="D251" s="17"/>
      <c r="E251" s="17"/>
      <c r="F251" s="17"/>
      <c r="G251" s="17"/>
      <c r="H251" s="17"/>
      <c r="I251" s="17"/>
      <c r="J251" s="17"/>
      <c r="K251" s="17"/>
      <c r="L251" s="17"/>
      <c r="M251" s="17"/>
      <c r="N251" s="17"/>
      <c r="O251" s="19"/>
      <c r="P251" s="629">
        <f>+H229</f>
        <v>1.07</v>
      </c>
      <c r="Q251" s="17"/>
      <c r="R251" s="21"/>
      <c r="S251" s="626"/>
      <c r="T251" s="20"/>
      <c r="U251" s="20"/>
      <c r="V251" s="20"/>
      <c r="W251" s="20"/>
      <c r="X251" s="20"/>
      <c r="Y251" s="20"/>
      <c r="Z251" s="14"/>
      <c r="AA251" s="23"/>
    </row>
    <row r="252" spans="2:27" ht="18" x14ac:dyDescent="0.25">
      <c r="B252" s="16"/>
      <c r="C252" s="17"/>
      <c r="D252" s="17"/>
      <c r="E252" s="17"/>
      <c r="F252" s="17"/>
      <c r="G252" s="17"/>
      <c r="H252" s="17"/>
      <c r="I252" s="17"/>
      <c r="J252" s="17"/>
      <c r="K252" s="17"/>
      <c r="L252" s="17"/>
      <c r="M252" s="17"/>
      <c r="N252" s="17"/>
      <c r="O252" s="19"/>
      <c r="P252" s="629">
        <f>+H229</f>
        <v>1.07</v>
      </c>
      <c r="Q252" s="17"/>
      <c r="R252" s="26"/>
      <c r="S252" s="626"/>
      <c r="T252" s="20"/>
      <c r="U252" s="20"/>
      <c r="V252" s="20"/>
      <c r="W252" s="20"/>
      <c r="X252" s="20"/>
      <c r="Y252" s="20"/>
      <c r="Z252" s="14"/>
      <c r="AA252" s="23"/>
    </row>
    <row r="253" spans="2:27" ht="18" x14ac:dyDescent="0.25">
      <c r="B253" s="16"/>
      <c r="C253" s="17"/>
      <c r="D253" s="17"/>
      <c r="E253" s="17"/>
      <c r="F253" s="17"/>
      <c r="G253" s="17"/>
      <c r="H253" s="17"/>
      <c r="I253" s="17"/>
      <c r="J253" s="17"/>
      <c r="K253" s="17"/>
      <c r="L253" s="17"/>
      <c r="M253" s="17"/>
      <c r="N253" s="17"/>
      <c r="O253" s="19"/>
      <c r="P253" s="629">
        <f>+H229</f>
        <v>1.07</v>
      </c>
      <c r="Q253" s="17"/>
      <c r="R253" s="26"/>
      <c r="S253" s="626"/>
      <c r="T253" s="20"/>
      <c r="U253" s="20"/>
      <c r="V253" s="20"/>
      <c r="W253" s="20"/>
      <c r="X253" s="20"/>
      <c r="Y253" s="20"/>
      <c r="Z253" s="14"/>
      <c r="AA253" s="23"/>
    </row>
    <row r="254" spans="2:27" ht="18.75" thickBot="1" x14ac:dyDescent="0.3">
      <c r="B254" s="27"/>
      <c r="C254" s="28"/>
      <c r="D254" s="29"/>
      <c r="E254" s="28"/>
      <c r="F254" s="29"/>
      <c r="G254" s="29"/>
      <c r="H254" s="29"/>
      <c r="I254" s="29"/>
      <c r="J254" s="29"/>
      <c r="K254" s="29"/>
      <c r="L254" s="29"/>
      <c r="M254" s="29"/>
      <c r="N254" s="29"/>
      <c r="O254" s="30"/>
      <c r="P254" s="629">
        <f>+H229</f>
        <v>1.07</v>
      </c>
      <c r="Q254" s="17"/>
      <c r="R254" s="31"/>
      <c r="S254" s="633"/>
      <c r="T254" s="32"/>
      <c r="U254" s="32"/>
      <c r="V254" s="32"/>
      <c r="W254" s="32"/>
      <c r="X254" s="32"/>
      <c r="Y254" s="33"/>
      <c r="Z254" s="34"/>
      <c r="AA254" s="35"/>
    </row>
    <row r="255" spans="2:27" ht="18.75" thickBot="1" x14ac:dyDescent="0.3">
      <c r="B255" s="786"/>
      <c r="C255" s="787"/>
      <c r="D255" s="787"/>
      <c r="E255" s="787"/>
      <c r="F255" s="787"/>
      <c r="G255" s="787"/>
      <c r="H255" s="787"/>
      <c r="I255" s="787"/>
      <c r="J255" s="787"/>
      <c r="K255" s="787"/>
      <c r="L255" s="787"/>
      <c r="M255" s="787"/>
      <c r="N255" s="787"/>
      <c r="O255" s="787"/>
      <c r="P255" s="428"/>
      <c r="Q255" s="629">
        <f>+H229</f>
        <v>1.07</v>
      </c>
      <c r="R255" s="788" t="s">
        <v>58</v>
      </c>
      <c r="S255" s="1023"/>
      <c r="T255" s="787"/>
      <c r="U255" s="789" t="s">
        <v>53</v>
      </c>
      <c r="V255" s="790"/>
      <c r="W255" s="790"/>
      <c r="X255" s="791"/>
      <c r="Y255" s="36"/>
      <c r="Z255" s="37"/>
      <c r="AA255" s="38">
        <f>SUM(Z232:Z254)</f>
        <v>0</v>
      </c>
    </row>
    <row r="256" spans="2:27" ht="17.25" thickBot="1" x14ac:dyDescent="0.3">
      <c r="B256" s="792" t="s">
        <v>59</v>
      </c>
      <c r="C256" s="793"/>
      <c r="D256" s="793"/>
      <c r="E256" s="793"/>
      <c r="F256" s="793"/>
      <c r="G256" s="793"/>
      <c r="H256" s="793"/>
      <c r="I256" s="794"/>
      <c r="J256" s="792" t="s">
        <v>60</v>
      </c>
      <c r="K256" s="793"/>
      <c r="L256" s="793"/>
      <c r="M256" s="793"/>
      <c r="N256" s="793"/>
      <c r="O256" s="793"/>
      <c r="P256" s="793"/>
      <c r="Q256" s="793"/>
      <c r="R256" s="794"/>
      <c r="S256" s="634"/>
      <c r="T256" s="39"/>
      <c r="U256" s="40"/>
      <c r="V256" s="40"/>
      <c r="W256" s="40"/>
      <c r="X256" s="40"/>
      <c r="Y256" s="40"/>
      <c r="Z256" s="40"/>
      <c r="AA256" s="41"/>
    </row>
    <row r="257" spans="2:27" ht="21" thickBot="1" x14ac:dyDescent="0.3">
      <c r="B257" s="795"/>
      <c r="C257" s="787"/>
      <c r="D257" s="787"/>
      <c r="E257" s="787"/>
      <c r="F257" s="787"/>
      <c r="G257" s="787"/>
      <c r="H257" s="787"/>
      <c r="I257" s="796"/>
      <c r="J257" s="795"/>
      <c r="K257" s="787"/>
      <c r="L257" s="787"/>
      <c r="M257" s="787"/>
      <c r="N257" s="787"/>
      <c r="O257" s="787"/>
      <c r="P257" s="787"/>
      <c r="Q257" s="787"/>
      <c r="R257" s="796"/>
      <c r="S257" s="635"/>
      <c r="T257" s="797" t="s">
        <v>61</v>
      </c>
      <c r="U257" s="798"/>
      <c r="V257" s="798"/>
      <c r="W257" s="798"/>
      <c r="X257" s="798"/>
      <c r="Y257" s="798"/>
      <c r="Z257" s="799"/>
      <c r="AA257" s="42">
        <f>AA255</f>
        <v>0</v>
      </c>
    </row>
    <row r="258" spans="2:27" ht="15.75" thickBot="1" x14ac:dyDescent="0.3"/>
    <row r="259" spans="2:27" x14ac:dyDescent="0.25">
      <c r="B259" s="800"/>
      <c r="C259" s="793"/>
      <c r="D259" s="793"/>
      <c r="E259" s="793"/>
      <c r="F259" s="793"/>
      <c r="G259" s="803" t="s">
        <v>42</v>
      </c>
      <c r="H259" s="793"/>
      <c r="I259" s="793"/>
      <c r="J259" s="793"/>
      <c r="K259" s="793"/>
      <c r="L259" s="793"/>
      <c r="M259" s="793"/>
      <c r="N259" s="793"/>
      <c r="O259" s="793"/>
      <c r="P259" s="793"/>
      <c r="Q259" s="793"/>
      <c r="R259" s="793"/>
      <c r="S259" s="793"/>
      <c r="T259" s="793"/>
      <c r="U259" s="804" t="s">
        <v>1</v>
      </c>
      <c r="V259" s="805"/>
      <c r="W259" s="805"/>
      <c r="X259" s="806"/>
      <c r="Y259" s="807" t="s">
        <v>43</v>
      </c>
      <c r="Z259" s="805"/>
      <c r="AA259" s="808"/>
    </row>
    <row r="260" spans="2:27" x14ac:dyDescent="0.25">
      <c r="B260" s="801"/>
      <c r="C260" s="802"/>
      <c r="D260" s="802"/>
      <c r="E260" s="802"/>
      <c r="F260" s="802"/>
      <c r="G260" s="801"/>
      <c r="H260" s="802"/>
      <c r="I260" s="802"/>
      <c r="J260" s="802"/>
      <c r="K260" s="802"/>
      <c r="L260" s="802"/>
      <c r="M260" s="802"/>
      <c r="N260" s="802"/>
      <c r="O260" s="802"/>
      <c r="P260" s="802"/>
      <c r="Q260" s="802"/>
      <c r="R260" s="802"/>
      <c r="S260" s="802"/>
      <c r="T260" s="802"/>
      <c r="U260" s="809" t="s">
        <v>3</v>
      </c>
      <c r="V260" s="810"/>
      <c r="W260" s="810"/>
      <c r="X260" s="811"/>
      <c r="Y260" s="812">
        <v>1</v>
      </c>
      <c r="Z260" s="810"/>
      <c r="AA260" s="813"/>
    </row>
    <row r="261" spans="2:27" ht="15.75" thickBot="1" x14ac:dyDescent="0.3">
      <c r="B261" s="795"/>
      <c r="C261" s="787"/>
      <c r="D261" s="787"/>
      <c r="E261" s="787"/>
      <c r="F261" s="787"/>
      <c r="G261" s="795"/>
      <c r="H261" s="787"/>
      <c r="I261" s="787"/>
      <c r="J261" s="787"/>
      <c r="K261" s="787"/>
      <c r="L261" s="787"/>
      <c r="M261" s="787"/>
      <c r="N261" s="787"/>
      <c r="O261" s="787"/>
      <c r="P261" s="787"/>
      <c r="Q261" s="787"/>
      <c r="R261" s="787"/>
      <c r="S261" s="787"/>
      <c r="T261" s="787"/>
      <c r="U261" s="814" t="s">
        <v>4</v>
      </c>
      <c r="V261" s="815"/>
      <c r="W261" s="815"/>
      <c r="X261" s="816"/>
      <c r="Y261" s="817">
        <v>44236</v>
      </c>
      <c r="Z261" s="818"/>
      <c r="AA261" s="819"/>
    </row>
    <row r="262" spans="2:27" ht="15" customHeight="1" x14ac:dyDescent="0.25">
      <c r="B262" s="820" t="s">
        <v>44</v>
      </c>
      <c r="C262" s="793"/>
      <c r="D262" s="793"/>
      <c r="E262" s="793"/>
      <c r="F262" s="794"/>
      <c r="G262"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62" s="822"/>
      <c r="I262" s="822"/>
      <c r="J262" s="822"/>
      <c r="K262" s="822"/>
      <c r="L262" s="822"/>
      <c r="M262" s="822"/>
      <c r="N262" s="822"/>
      <c r="O262" s="822"/>
      <c r="P262" s="822"/>
      <c r="Q262" s="822"/>
      <c r="R262" s="822"/>
      <c r="S262" s="822"/>
      <c r="T262" s="822"/>
      <c r="U262" s="822"/>
      <c r="V262" s="822"/>
      <c r="W262" s="822"/>
      <c r="X262" s="822"/>
      <c r="Y262" s="822"/>
      <c r="Z262" s="822"/>
      <c r="AA262" s="823"/>
    </row>
    <row r="263" spans="2:27" ht="15.75" customHeight="1" thickBot="1" x14ac:dyDescent="0.3">
      <c r="B263" s="795"/>
      <c r="C263" s="787"/>
      <c r="D263" s="787"/>
      <c r="E263" s="787"/>
      <c r="F263" s="796"/>
      <c r="G263" s="824"/>
      <c r="H263" s="825"/>
      <c r="I263" s="825"/>
      <c r="J263" s="825"/>
      <c r="K263" s="825"/>
      <c r="L263" s="825"/>
      <c r="M263" s="825"/>
      <c r="N263" s="825"/>
      <c r="O263" s="825"/>
      <c r="P263" s="825"/>
      <c r="Q263" s="825"/>
      <c r="R263" s="825"/>
      <c r="S263" s="825"/>
      <c r="T263" s="825"/>
      <c r="U263" s="825"/>
      <c r="V263" s="825"/>
      <c r="W263" s="825"/>
      <c r="X263" s="825"/>
      <c r="Y263" s="825"/>
      <c r="Z263" s="825"/>
      <c r="AA263" s="826"/>
    </row>
    <row r="264" spans="2:27" ht="18.75" thickBot="1" x14ac:dyDescent="0.3">
      <c r="B264" s="827" t="s">
        <v>46</v>
      </c>
      <c r="C264" s="798"/>
      <c r="D264" s="798"/>
      <c r="E264" s="798"/>
      <c r="F264" s="798"/>
      <c r="G264" s="798"/>
      <c r="H264" s="822" t="s">
        <v>47</v>
      </c>
      <c r="I264" s="793"/>
      <c r="J264" s="828"/>
      <c r="K264" s="798"/>
      <c r="L264" s="798"/>
      <c r="M264" s="798"/>
      <c r="N264" s="798"/>
      <c r="O264" s="798"/>
      <c r="P264" s="622"/>
      <c r="Q264" s="622"/>
      <c r="R264" s="828" t="s">
        <v>48</v>
      </c>
      <c r="S264" s="828"/>
      <c r="T264" s="798"/>
      <c r="U264" s="798"/>
      <c r="V264" s="798"/>
      <c r="W264" s="798"/>
      <c r="X264" s="798"/>
      <c r="Y264" s="798"/>
      <c r="Z264" s="798"/>
      <c r="AA264" s="799"/>
    </row>
    <row r="265" spans="2:27" ht="41.25" customHeight="1" thickBot="1" x14ac:dyDescent="0.3">
      <c r="B265" s="829">
        <f>PRESUPUESTO!$B$11</f>
        <v>1</v>
      </c>
      <c r="C265" s="793"/>
      <c r="D265" s="793"/>
      <c r="E265" s="793"/>
      <c r="F265" s="793"/>
      <c r="G265" s="793"/>
      <c r="H265" s="849">
        <f>PRESUPUESTO!B19</f>
        <v>1.08</v>
      </c>
      <c r="I265" s="850"/>
      <c r="J265" s="832" t="str">
        <f>PRESUPUESTO!$F$11</f>
        <v>CERRAMIENTO EN POSTE DE CONCRETO Y ALAMBRE LISO</v>
      </c>
      <c r="K265" s="798"/>
      <c r="L265" s="798"/>
      <c r="M265" s="798"/>
      <c r="N265" s="798"/>
      <c r="O265" s="799"/>
      <c r="P265" s="621"/>
      <c r="Q265" s="621"/>
      <c r="R265" s="833" t="str">
        <f>PRESUPUESTO!F19</f>
        <v>SUMINISTRO E INSTALACION DE VALLA INFORMATIVA DE 1X 0.7 CON BASTIDOR EN MADERA. SEGÚN DISEÑO.</v>
      </c>
      <c r="S265" s="1020"/>
      <c r="T265" s="793"/>
      <c r="U265" s="793"/>
      <c r="V265" s="793"/>
      <c r="W265" s="793"/>
      <c r="X265" s="793"/>
      <c r="Y265" s="793"/>
      <c r="Z265" s="793"/>
      <c r="AA265" s="794"/>
    </row>
    <row r="266" spans="2:27" ht="18.75" thickBot="1" x14ac:dyDescent="0.3">
      <c r="B266" s="821" t="s">
        <v>49</v>
      </c>
      <c r="C266" s="834"/>
      <c r="D266" s="834"/>
      <c r="E266" s="834"/>
      <c r="F266" s="834"/>
      <c r="G266" s="834"/>
      <c r="H266" s="835"/>
      <c r="I266" s="835"/>
      <c r="J266" s="834"/>
      <c r="K266" s="834"/>
      <c r="L266" s="834"/>
      <c r="M266" s="834"/>
      <c r="N266" s="834"/>
      <c r="O266" s="834"/>
      <c r="P266" s="623"/>
      <c r="Q266" s="623"/>
      <c r="R266" s="837" t="s">
        <v>50</v>
      </c>
      <c r="S266" s="1021" t="s">
        <v>532</v>
      </c>
      <c r="T266" s="839" t="s">
        <v>51</v>
      </c>
      <c r="U266" s="840"/>
      <c r="V266" s="841"/>
      <c r="W266" s="842" t="s">
        <v>20</v>
      </c>
      <c r="X266" s="844" t="s">
        <v>52</v>
      </c>
      <c r="Y266" s="846" t="s">
        <v>53</v>
      </c>
      <c r="Z266" s="847"/>
      <c r="AA266" s="848"/>
    </row>
    <row r="267" spans="2:27" ht="26.25" thickBot="1" x14ac:dyDescent="0.3">
      <c r="B267" s="836"/>
      <c r="C267" s="835"/>
      <c r="D267" s="835"/>
      <c r="E267" s="835"/>
      <c r="F267" s="835"/>
      <c r="G267" s="835"/>
      <c r="H267" s="835"/>
      <c r="I267" s="835"/>
      <c r="J267" s="835"/>
      <c r="K267" s="835"/>
      <c r="L267" s="835"/>
      <c r="M267" s="835"/>
      <c r="N267" s="835"/>
      <c r="O267" s="835"/>
      <c r="P267" s="623"/>
      <c r="Q267" s="623"/>
      <c r="R267" s="838"/>
      <c r="S267" s="1022"/>
      <c r="T267" s="4" t="s">
        <v>54</v>
      </c>
      <c r="U267" s="5" t="s">
        <v>55</v>
      </c>
      <c r="V267" s="6" t="s">
        <v>56</v>
      </c>
      <c r="W267" s="843"/>
      <c r="X267" s="845"/>
      <c r="Y267" s="7" t="s">
        <v>57</v>
      </c>
      <c r="Z267" s="8" t="s">
        <v>21</v>
      </c>
      <c r="AA267" s="9" t="s">
        <v>22</v>
      </c>
    </row>
    <row r="268" spans="2:27" ht="18" x14ac:dyDescent="0.25">
      <c r="B268" s="10"/>
      <c r="C268" s="11"/>
      <c r="D268" s="11"/>
      <c r="E268" s="11"/>
      <c r="F268" s="11"/>
      <c r="G268" s="11"/>
      <c r="H268" s="11"/>
      <c r="I268" s="11"/>
      <c r="J268" s="11"/>
      <c r="K268" s="11"/>
      <c r="L268" s="11"/>
      <c r="M268" s="11"/>
      <c r="N268" s="11"/>
      <c r="O268" s="12"/>
      <c r="P268" s="629">
        <f>+H265</f>
        <v>1.08</v>
      </c>
      <c r="Q268" s="17"/>
      <c r="R268" s="13"/>
      <c r="S268" s="625"/>
      <c r="T268" s="14"/>
      <c r="U268" s="14"/>
      <c r="V268" s="14"/>
      <c r="W268" s="14"/>
      <c r="X268" s="14"/>
      <c r="Y268" s="14"/>
      <c r="Z268" s="14"/>
      <c r="AA268" s="15"/>
    </row>
    <row r="269" spans="2:27" ht="18" x14ac:dyDescent="0.25">
      <c r="B269" s="16"/>
      <c r="C269" s="17"/>
      <c r="D269" s="17"/>
      <c r="E269" s="17"/>
      <c r="F269" s="18"/>
      <c r="G269" s="18"/>
      <c r="H269" s="18"/>
      <c r="I269" s="18"/>
      <c r="J269" s="18"/>
      <c r="K269" s="18"/>
      <c r="L269" s="17"/>
      <c r="M269" s="17"/>
      <c r="N269" s="17"/>
      <c r="O269" s="19"/>
      <c r="P269" s="629">
        <f>+H265</f>
        <v>1.08</v>
      </c>
      <c r="Q269" s="17"/>
      <c r="R269" s="13"/>
      <c r="S269" s="625"/>
      <c r="T269" s="20"/>
      <c r="U269" s="14"/>
      <c r="V269" s="14"/>
      <c r="W269" s="14"/>
      <c r="X269" s="14"/>
      <c r="Y269" s="14"/>
      <c r="Z269" s="14"/>
      <c r="AA269" s="15"/>
    </row>
    <row r="270" spans="2:27" ht="18" x14ac:dyDescent="0.25">
      <c r="B270" s="16"/>
      <c r="C270" s="17"/>
      <c r="D270" s="17"/>
      <c r="E270" s="17"/>
      <c r="F270" s="18"/>
      <c r="G270" s="18"/>
      <c r="H270" s="18"/>
      <c r="I270" s="18"/>
      <c r="J270" s="18"/>
      <c r="K270" s="18"/>
      <c r="L270" s="17"/>
      <c r="M270" s="17"/>
      <c r="N270" s="17"/>
      <c r="O270" s="19"/>
      <c r="P270" s="629">
        <f>+H265</f>
        <v>1.08</v>
      </c>
      <c r="Q270" s="17"/>
      <c r="R270" s="13"/>
      <c r="S270" s="625"/>
      <c r="T270" s="20"/>
      <c r="U270" s="14"/>
      <c r="V270" s="14"/>
      <c r="W270" s="14"/>
      <c r="X270" s="14"/>
      <c r="Y270" s="14"/>
      <c r="Z270" s="14"/>
      <c r="AA270" s="15"/>
    </row>
    <row r="271" spans="2:27" ht="18" x14ac:dyDescent="0.25">
      <c r="B271" s="16"/>
      <c r="C271" s="17"/>
      <c r="D271" s="17"/>
      <c r="E271" s="17"/>
      <c r="F271" s="18"/>
      <c r="G271" s="18"/>
      <c r="H271" s="18"/>
      <c r="I271" s="18"/>
      <c r="J271" s="18"/>
      <c r="K271" s="18"/>
      <c r="L271" s="17"/>
      <c r="M271" s="17"/>
      <c r="N271" s="17"/>
      <c r="O271" s="19"/>
      <c r="P271" s="629">
        <f>+H265</f>
        <v>1.08</v>
      </c>
      <c r="Q271" s="17"/>
      <c r="R271" s="21"/>
      <c r="S271" s="626"/>
      <c r="T271" s="20"/>
      <c r="U271" s="20"/>
      <c r="V271" s="14"/>
      <c r="W271" s="14"/>
      <c r="X271" s="20"/>
      <c r="Y271" s="14"/>
      <c r="Z271" s="14"/>
      <c r="AA271" s="15"/>
    </row>
    <row r="272" spans="2:27" ht="18" x14ac:dyDescent="0.25">
      <c r="B272" s="16"/>
      <c r="D272" s="17"/>
      <c r="E272" s="17"/>
      <c r="F272" s="18"/>
      <c r="G272" s="18"/>
      <c r="H272" s="18"/>
      <c r="J272" s="18"/>
      <c r="K272" s="18"/>
      <c r="L272" s="17"/>
      <c r="M272" s="17"/>
      <c r="N272" s="17"/>
      <c r="O272" s="19"/>
      <c r="P272" s="629">
        <f>+H265</f>
        <v>1.08</v>
      </c>
      <c r="Q272" s="17"/>
      <c r="R272" s="13"/>
      <c r="S272" s="625"/>
      <c r="T272" s="20"/>
      <c r="U272" s="20"/>
      <c r="V272" s="20"/>
      <c r="W272" s="14"/>
      <c r="X272" s="20"/>
      <c r="Y272" s="14"/>
      <c r="Z272" s="14"/>
      <c r="AA272" s="15"/>
    </row>
    <row r="273" spans="2:27" ht="18" x14ac:dyDescent="0.25">
      <c r="B273" s="22"/>
      <c r="C273" s="17"/>
      <c r="D273" s="18"/>
      <c r="E273" s="17"/>
      <c r="F273" s="18"/>
      <c r="G273" s="18"/>
      <c r="H273" s="18"/>
      <c r="I273" s="18"/>
      <c r="J273" s="18"/>
      <c r="K273" s="18"/>
      <c r="L273" s="17"/>
      <c r="M273" s="17"/>
      <c r="N273" s="17"/>
      <c r="O273" s="19"/>
      <c r="P273" s="629">
        <f>+H265</f>
        <v>1.08</v>
      </c>
      <c r="Q273" s="17"/>
      <c r="R273" s="21"/>
      <c r="S273" s="626"/>
      <c r="T273" s="20"/>
      <c r="U273" s="20"/>
      <c r="V273" s="20"/>
      <c r="W273" s="14"/>
      <c r="X273" s="20"/>
      <c r="Y273" s="14"/>
      <c r="Z273" s="14"/>
      <c r="AA273" s="15"/>
    </row>
    <row r="274" spans="2:27" ht="18" x14ac:dyDescent="0.25">
      <c r="B274" s="16"/>
      <c r="C274" s="17"/>
      <c r="D274" s="17"/>
      <c r="E274" s="17"/>
      <c r="F274" s="18"/>
      <c r="G274" s="18"/>
      <c r="H274" s="18"/>
      <c r="I274" s="18"/>
      <c r="J274" s="18"/>
      <c r="K274" s="18"/>
      <c r="L274" s="17"/>
      <c r="M274" s="17"/>
      <c r="N274" s="17"/>
      <c r="O274" s="19"/>
      <c r="P274" s="629">
        <f>+H265</f>
        <v>1.08</v>
      </c>
      <c r="Q274" s="17"/>
      <c r="R274" s="13"/>
      <c r="S274" s="625"/>
      <c r="T274" s="20"/>
      <c r="U274" s="20"/>
      <c r="V274" s="20"/>
      <c r="W274" s="14"/>
      <c r="X274" s="20"/>
      <c r="Y274" s="14"/>
      <c r="Z274" s="14"/>
      <c r="AA274" s="23"/>
    </row>
    <row r="275" spans="2:27" ht="18" x14ac:dyDescent="0.25">
      <c r="B275" s="16"/>
      <c r="C275" s="17"/>
      <c r="D275" s="17"/>
      <c r="E275" s="17"/>
      <c r="F275" s="17"/>
      <c r="G275" s="17"/>
      <c r="H275" s="17"/>
      <c r="I275" s="17"/>
      <c r="J275" s="17"/>
      <c r="K275" s="17"/>
      <c r="L275" s="17"/>
      <c r="M275" s="17"/>
      <c r="N275" s="17"/>
      <c r="O275" s="19"/>
      <c r="P275" s="629">
        <f>+H265</f>
        <v>1.08</v>
      </c>
      <c r="Q275" s="17"/>
      <c r="R275" s="13"/>
      <c r="S275" s="625"/>
      <c r="T275" s="20"/>
      <c r="U275" s="20"/>
      <c r="V275" s="20"/>
      <c r="W275" s="14"/>
      <c r="X275" s="20"/>
      <c r="Y275" s="14"/>
      <c r="Z275" s="14"/>
      <c r="AA275" s="23"/>
    </row>
    <row r="276" spans="2:27" ht="18" x14ac:dyDescent="0.25">
      <c r="B276" s="16"/>
      <c r="C276" s="18"/>
      <c r="D276" s="17"/>
      <c r="E276" s="17"/>
      <c r="F276" s="17"/>
      <c r="G276" s="17"/>
      <c r="H276" s="17"/>
      <c r="I276" s="17"/>
      <c r="J276" s="17"/>
      <c r="K276" s="17"/>
      <c r="L276" s="17"/>
      <c r="M276" s="17"/>
      <c r="N276" s="17"/>
      <c r="O276" s="19"/>
      <c r="P276" s="629">
        <f>+H265</f>
        <v>1.08</v>
      </c>
      <c r="Q276" s="17"/>
      <c r="R276" s="21"/>
      <c r="S276" s="626"/>
      <c r="T276" s="20"/>
      <c r="U276" s="20"/>
      <c r="V276" s="20"/>
      <c r="W276" s="14"/>
      <c r="X276" s="20"/>
      <c r="Y276" s="14"/>
      <c r="Z276" s="14"/>
      <c r="AA276" s="23"/>
    </row>
    <row r="277" spans="2:27" ht="18" x14ac:dyDescent="0.25">
      <c r="B277" s="16"/>
      <c r="C277" s="17"/>
      <c r="D277" s="17"/>
      <c r="E277" s="17"/>
      <c r="F277" s="17"/>
      <c r="G277" s="17"/>
      <c r="H277" s="17"/>
      <c r="I277" s="17"/>
      <c r="J277" s="17"/>
      <c r="K277" s="17"/>
      <c r="L277" s="17"/>
      <c r="M277" s="17"/>
      <c r="N277" s="17"/>
      <c r="O277" s="19"/>
      <c r="P277" s="629">
        <f>+H265</f>
        <v>1.08</v>
      </c>
      <c r="Q277" s="17"/>
      <c r="R277" s="13"/>
      <c r="S277" s="625"/>
      <c r="T277" s="20"/>
      <c r="U277" s="20"/>
      <c r="V277" s="20"/>
      <c r="W277" s="14"/>
      <c r="X277" s="20"/>
      <c r="Y277" s="14"/>
      <c r="Z277" s="14"/>
      <c r="AA277" s="23"/>
    </row>
    <row r="278" spans="2:27" ht="18" x14ac:dyDescent="0.25">
      <c r="B278" s="16"/>
      <c r="C278" s="17"/>
      <c r="D278" s="17"/>
      <c r="E278" s="18"/>
      <c r="F278" s="17"/>
      <c r="G278" s="17"/>
      <c r="H278" s="17"/>
      <c r="I278" s="17"/>
      <c r="J278" s="17"/>
      <c r="K278" s="17"/>
      <c r="L278" s="17"/>
      <c r="M278" s="17"/>
      <c r="N278" s="17"/>
      <c r="O278" s="19"/>
      <c r="P278" s="629">
        <f>+H265</f>
        <v>1.08</v>
      </c>
      <c r="Q278" s="17"/>
      <c r="R278" s="13"/>
      <c r="S278" s="625"/>
      <c r="T278" s="20"/>
      <c r="U278" s="20"/>
      <c r="V278" s="20"/>
      <c r="W278" s="14"/>
      <c r="X278" s="20"/>
      <c r="Y278" s="14"/>
      <c r="Z278" s="14"/>
      <c r="AA278" s="23"/>
    </row>
    <row r="279" spans="2:27" ht="18" x14ac:dyDescent="0.25">
      <c r="B279" s="16"/>
      <c r="C279" s="18"/>
      <c r="D279" s="18"/>
      <c r="E279" s="18"/>
      <c r="F279" s="18"/>
      <c r="G279" s="18"/>
      <c r="H279" s="18"/>
      <c r="I279" s="18"/>
      <c r="J279" s="18"/>
      <c r="K279" s="18"/>
      <c r="L279" s="18"/>
      <c r="M279" s="18"/>
      <c r="N279" s="18"/>
      <c r="O279" s="19"/>
      <c r="P279" s="629">
        <f>+H265</f>
        <v>1.08</v>
      </c>
      <c r="Q279" s="17"/>
      <c r="R279" s="21"/>
      <c r="S279" s="626"/>
      <c r="T279" s="20"/>
      <c r="U279" s="20"/>
      <c r="V279" s="20"/>
      <c r="W279" s="14"/>
      <c r="X279" s="20"/>
      <c r="Y279" s="14"/>
      <c r="Z279" s="14"/>
      <c r="AA279" s="23"/>
    </row>
    <row r="280" spans="2:27" ht="18" x14ac:dyDescent="0.25">
      <c r="B280" s="16"/>
      <c r="C280" s="17"/>
      <c r="D280" s="24"/>
      <c r="E280" s="17"/>
      <c r="F280" s="17"/>
      <c r="G280" s="17"/>
      <c r="H280" s="17"/>
      <c r="I280" s="17"/>
      <c r="J280" s="18"/>
      <c r="K280" s="17"/>
      <c r="L280" s="17"/>
      <c r="M280" s="17"/>
      <c r="N280" s="17"/>
      <c r="O280" s="19"/>
      <c r="P280" s="629">
        <f>+H265</f>
        <v>1.08</v>
      </c>
      <c r="Q280" s="17"/>
      <c r="R280" s="21"/>
      <c r="S280" s="626"/>
      <c r="T280" s="20"/>
      <c r="U280" s="20"/>
      <c r="V280" s="20"/>
      <c r="W280" s="14"/>
      <c r="X280" s="20"/>
      <c r="Y280" s="20"/>
      <c r="Z280" s="14"/>
      <c r="AA280" s="23"/>
    </row>
    <row r="281" spans="2:27" ht="18" x14ac:dyDescent="0.25">
      <c r="B281" s="16"/>
      <c r="C281" s="18"/>
      <c r="D281" s="17"/>
      <c r="E281" s="17"/>
      <c r="F281" s="17"/>
      <c r="G281" s="17"/>
      <c r="H281" s="18"/>
      <c r="I281" s="18"/>
      <c r="J281" s="17"/>
      <c r="K281" s="18"/>
      <c r="L281" s="17"/>
      <c r="M281" s="17"/>
      <c r="N281" s="17"/>
      <c r="O281" s="19"/>
      <c r="P281" s="629">
        <f>+H265</f>
        <v>1.08</v>
      </c>
      <c r="Q281" s="17"/>
      <c r="R281" s="21"/>
      <c r="S281" s="626"/>
      <c r="T281" s="20"/>
      <c r="U281" s="20"/>
      <c r="V281" s="20"/>
      <c r="W281" s="14"/>
      <c r="X281" s="20"/>
      <c r="Y281" s="20"/>
      <c r="Z281" s="14"/>
      <c r="AA281" s="23"/>
    </row>
    <row r="282" spans="2:27" ht="18" x14ac:dyDescent="0.25">
      <c r="B282" s="16"/>
      <c r="C282" s="17"/>
      <c r="D282" s="17"/>
      <c r="E282" s="17"/>
      <c r="F282" s="17"/>
      <c r="G282" s="17"/>
      <c r="H282" s="17"/>
      <c r="I282" s="17"/>
      <c r="J282" s="17"/>
      <c r="K282" s="17"/>
      <c r="L282" s="17"/>
      <c r="M282" s="17"/>
      <c r="N282" s="17"/>
      <c r="O282" s="19"/>
      <c r="P282" s="629">
        <f>+H265</f>
        <v>1.08</v>
      </c>
      <c r="Q282" s="17"/>
      <c r="R282" s="21"/>
      <c r="S282" s="626"/>
      <c r="T282" s="20"/>
      <c r="U282" s="20"/>
      <c r="V282" s="20"/>
      <c r="W282" s="14"/>
      <c r="X282" s="20"/>
      <c r="Y282" s="20"/>
      <c r="Z282" s="14"/>
      <c r="AA282" s="23"/>
    </row>
    <row r="283" spans="2:27" ht="18" x14ac:dyDescent="0.25">
      <c r="B283" s="16"/>
      <c r="C283" s="17"/>
      <c r="D283" s="17"/>
      <c r="E283" s="17"/>
      <c r="F283" s="17"/>
      <c r="G283" s="17"/>
      <c r="H283" s="17"/>
      <c r="I283" s="17"/>
      <c r="J283" s="17"/>
      <c r="K283" s="17"/>
      <c r="L283" s="17"/>
      <c r="M283" s="17"/>
      <c r="N283" s="17"/>
      <c r="O283" s="19"/>
      <c r="P283" s="629">
        <f>+H265</f>
        <v>1.08</v>
      </c>
      <c r="Q283" s="17"/>
      <c r="R283" s="21"/>
      <c r="S283" s="626"/>
      <c r="T283" s="20"/>
      <c r="U283" s="20"/>
      <c r="V283" s="20"/>
      <c r="W283" s="14"/>
      <c r="X283" s="20"/>
      <c r="Y283" s="20"/>
      <c r="Z283" s="14"/>
      <c r="AA283" s="23"/>
    </row>
    <row r="284" spans="2:27" ht="18" x14ac:dyDescent="0.25">
      <c r="B284" s="16"/>
      <c r="D284" s="17"/>
      <c r="E284" s="17"/>
      <c r="F284" s="17"/>
      <c r="G284" s="17"/>
      <c r="H284" s="17"/>
      <c r="I284" s="17"/>
      <c r="J284" s="17"/>
      <c r="K284" s="17"/>
      <c r="L284" s="17"/>
      <c r="M284" s="17"/>
      <c r="N284" s="17"/>
      <c r="O284" s="19"/>
      <c r="P284" s="629">
        <f>+H265</f>
        <v>1.08</v>
      </c>
      <c r="Q284" s="17"/>
      <c r="R284" s="25"/>
      <c r="S284" s="627"/>
      <c r="T284" s="20"/>
      <c r="U284" s="20"/>
      <c r="V284" s="20"/>
      <c r="W284" s="20"/>
      <c r="X284" s="20"/>
      <c r="Y284" s="20"/>
      <c r="Z284" s="14"/>
      <c r="AA284" s="23"/>
    </row>
    <row r="285" spans="2:27" ht="18" x14ac:dyDescent="0.25">
      <c r="B285" s="16"/>
      <c r="C285" s="17"/>
      <c r="D285" s="17"/>
      <c r="E285" s="17"/>
      <c r="F285" s="17"/>
      <c r="G285" s="17"/>
      <c r="H285" s="17"/>
      <c r="I285" s="17"/>
      <c r="J285" s="17"/>
      <c r="K285" s="17"/>
      <c r="L285" s="17"/>
      <c r="M285" s="17"/>
      <c r="N285" s="17"/>
      <c r="O285" s="19"/>
      <c r="P285" s="629">
        <f>+H265</f>
        <v>1.08</v>
      </c>
      <c r="Q285" s="17"/>
      <c r="R285" s="21"/>
      <c r="S285" s="626"/>
      <c r="T285" s="20"/>
      <c r="U285" s="20"/>
      <c r="V285" s="20"/>
      <c r="W285" s="20"/>
      <c r="X285" s="20"/>
      <c r="Y285" s="20"/>
      <c r="Z285" s="14"/>
      <c r="AA285" s="23"/>
    </row>
    <row r="286" spans="2:27" ht="18" x14ac:dyDescent="0.25">
      <c r="B286" s="16"/>
      <c r="C286" s="17"/>
      <c r="D286" s="17"/>
      <c r="E286" s="17"/>
      <c r="F286" s="17"/>
      <c r="G286" s="17"/>
      <c r="H286" s="17"/>
      <c r="I286" s="17"/>
      <c r="J286" s="17"/>
      <c r="K286" s="17"/>
      <c r="L286" s="17"/>
      <c r="M286" s="17"/>
      <c r="N286" s="17"/>
      <c r="O286" s="19"/>
      <c r="P286" s="629">
        <f>+H265</f>
        <v>1.08</v>
      </c>
      <c r="Q286" s="17"/>
      <c r="R286" s="21"/>
      <c r="S286" s="626"/>
      <c r="T286" s="20"/>
      <c r="U286" s="20"/>
      <c r="V286" s="20"/>
      <c r="W286" s="20"/>
      <c r="X286" s="20"/>
      <c r="Y286" s="20"/>
      <c r="Z286" s="14"/>
      <c r="AA286" s="23"/>
    </row>
    <row r="287" spans="2:27" ht="18" x14ac:dyDescent="0.25">
      <c r="B287" s="16"/>
      <c r="C287" s="17"/>
      <c r="D287" s="17"/>
      <c r="E287" s="17"/>
      <c r="F287" s="17"/>
      <c r="G287" s="17"/>
      <c r="H287" s="17"/>
      <c r="I287" s="17"/>
      <c r="J287" s="17"/>
      <c r="K287" s="17"/>
      <c r="L287" s="17"/>
      <c r="M287" s="17"/>
      <c r="N287" s="17"/>
      <c r="O287" s="19"/>
      <c r="P287" s="629">
        <f>+H265</f>
        <v>1.08</v>
      </c>
      <c r="Q287" s="17"/>
      <c r="R287" s="21"/>
      <c r="S287" s="626"/>
      <c r="T287" s="20"/>
      <c r="U287" s="20"/>
      <c r="V287" s="20"/>
      <c r="W287" s="20"/>
      <c r="X287" s="20"/>
      <c r="Y287" s="20"/>
      <c r="Z287" s="14"/>
      <c r="AA287" s="23"/>
    </row>
    <row r="288" spans="2:27" ht="18" x14ac:dyDescent="0.25">
      <c r="B288" s="16"/>
      <c r="C288" s="17"/>
      <c r="D288" s="17"/>
      <c r="E288" s="17"/>
      <c r="F288" s="17"/>
      <c r="G288" s="17"/>
      <c r="H288" s="17"/>
      <c r="I288" s="17"/>
      <c r="J288" s="17"/>
      <c r="K288" s="17"/>
      <c r="L288" s="17"/>
      <c r="M288" s="17"/>
      <c r="N288" s="17"/>
      <c r="O288" s="19"/>
      <c r="P288" s="629">
        <f>+H265</f>
        <v>1.08</v>
      </c>
      <c r="Q288" s="17"/>
      <c r="R288" s="26"/>
      <c r="S288" s="626"/>
      <c r="T288" s="20"/>
      <c r="U288" s="20"/>
      <c r="V288" s="20"/>
      <c r="W288" s="20"/>
      <c r="X288" s="20"/>
      <c r="Y288" s="20"/>
      <c r="Z288" s="14"/>
      <c r="AA288" s="23"/>
    </row>
    <row r="289" spans="2:27" ht="18" x14ac:dyDescent="0.25">
      <c r="B289" s="16"/>
      <c r="C289" s="17"/>
      <c r="D289" s="17"/>
      <c r="E289" s="17"/>
      <c r="F289" s="17"/>
      <c r="G289" s="17"/>
      <c r="H289" s="17"/>
      <c r="I289" s="17"/>
      <c r="J289" s="17"/>
      <c r="K289" s="17"/>
      <c r="L289" s="17"/>
      <c r="M289" s="17"/>
      <c r="N289" s="17"/>
      <c r="O289" s="19"/>
      <c r="P289" s="629">
        <f>+H265</f>
        <v>1.08</v>
      </c>
      <c r="Q289" s="17"/>
      <c r="R289" s="26"/>
      <c r="S289" s="626"/>
      <c r="T289" s="20"/>
      <c r="U289" s="20"/>
      <c r="V289" s="20"/>
      <c r="W289" s="20"/>
      <c r="X289" s="20"/>
      <c r="Y289" s="20"/>
      <c r="Z289" s="14"/>
      <c r="AA289" s="23"/>
    </row>
    <row r="290" spans="2:27" ht="18.75" thickBot="1" x14ac:dyDescent="0.3">
      <c r="B290" s="27"/>
      <c r="C290" s="28"/>
      <c r="D290" s="29"/>
      <c r="E290" s="28"/>
      <c r="F290" s="29"/>
      <c r="G290" s="29"/>
      <c r="H290" s="29"/>
      <c r="I290" s="29"/>
      <c r="J290" s="29"/>
      <c r="K290" s="29"/>
      <c r="L290" s="29"/>
      <c r="M290" s="29"/>
      <c r="N290" s="29"/>
      <c r="O290" s="30"/>
      <c r="P290" s="629">
        <f>+H265</f>
        <v>1.08</v>
      </c>
      <c r="Q290" s="17"/>
      <c r="R290" s="31"/>
      <c r="S290" s="633"/>
      <c r="T290" s="32"/>
      <c r="U290" s="32"/>
      <c r="V290" s="32"/>
      <c r="W290" s="32"/>
      <c r="X290" s="32"/>
      <c r="Y290" s="33"/>
      <c r="Z290" s="34"/>
      <c r="AA290" s="35"/>
    </row>
    <row r="291" spans="2:27" ht="18.75" thickBot="1" x14ac:dyDescent="0.3">
      <c r="B291" s="786"/>
      <c r="C291" s="787"/>
      <c r="D291" s="787"/>
      <c r="E291" s="787"/>
      <c r="F291" s="787"/>
      <c r="G291" s="787"/>
      <c r="H291" s="787"/>
      <c r="I291" s="787"/>
      <c r="J291" s="787"/>
      <c r="K291" s="787"/>
      <c r="L291" s="787"/>
      <c r="M291" s="787"/>
      <c r="N291" s="787"/>
      <c r="O291" s="787"/>
      <c r="P291" s="428"/>
      <c r="Q291" s="629">
        <f>+H265</f>
        <v>1.08</v>
      </c>
      <c r="R291" s="788" t="s">
        <v>58</v>
      </c>
      <c r="S291" s="1023"/>
      <c r="T291" s="787"/>
      <c r="U291" s="789" t="s">
        <v>53</v>
      </c>
      <c r="V291" s="790"/>
      <c r="W291" s="790"/>
      <c r="X291" s="791"/>
      <c r="Y291" s="36"/>
      <c r="Z291" s="37"/>
      <c r="AA291" s="38">
        <f>SUM(X268:X290)</f>
        <v>0</v>
      </c>
    </row>
    <row r="292" spans="2:27" ht="17.25" thickBot="1" x14ac:dyDescent="0.3">
      <c r="B292" s="792" t="s">
        <v>59</v>
      </c>
      <c r="C292" s="793"/>
      <c r="D292" s="793"/>
      <c r="E292" s="793"/>
      <c r="F292" s="793"/>
      <c r="G292" s="793"/>
      <c r="H292" s="793"/>
      <c r="I292" s="794"/>
      <c r="J292" s="792" t="s">
        <v>60</v>
      </c>
      <c r="K292" s="793"/>
      <c r="L292" s="793"/>
      <c r="M292" s="793"/>
      <c r="N292" s="793"/>
      <c r="O292" s="793"/>
      <c r="P292" s="793"/>
      <c r="Q292" s="793"/>
      <c r="R292" s="794"/>
      <c r="S292" s="634"/>
      <c r="T292" s="39"/>
      <c r="U292" s="40"/>
      <c r="V292" s="40"/>
      <c r="W292" s="40"/>
      <c r="X292" s="40"/>
      <c r="Y292" s="40"/>
      <c r="Z292" s="40"/>
      <c r="AA292" s="41"/>
    </row>
    <row r="293" spans="2:27" ht="21" thickBot="1" x14ac:dyDescent="0.3">
      <c r="B293" s="795"/>
      <c r="C293" s="787"/>
      <c r="D293" s="787"/>
      <c r="E293" s="787"/>
      <c r="F293" s="787"/>
      <c r="G293" s="787"/>
      <c r="H293" s="787"/>
      <c r="I293" s="796"/>
      <c r="J293" s="795"/>
      <c r="K293" s="787"/>
      <c r="L293" s="787"/>
      <c r="M293" s="787"/>
      <c r="N293" s="787"/>
      <c r="O293" s="787"/>
      <c r="P293" s="787"/>
      <c r="Q293" s="787"/>
      <c r="R293" s="796"/>
      <c r="S293" s="635"/>
      <c r="T293" s="797" t="s">
        <v>61</v>
      </c>
      <c r="U293" s="798"/>
      <c r="V293" s="798"/>
      <c r="W293" s="798"/>
      <c r="X293" s="798"/>
      <c r="Y293" s="798"/>
      <c r="Z293" s="799"/>
      <c r="AA293" s="42">
        <f>AA291</f>
        <v>0</v>
      </c>
    </row>
    <row r="295" spans="2:27" ht="15.75" thickBot="1" x14ac:dyDescent="0.3"/>
    <row r="296" spans="2:27" x14ac:dyDescent="0.25">
      <c r="B296" s="800"/>
      <c r="C296" s="793"/>
      <c r="D296" s="793"/>
      <c r="E296" s="793"/>
      <c r="F296" s="793"/>
      <c r="G296" s="803" t="s">
        <v>42</v>
      </c>
      <c r="H296" s="793"/>
      <c r="I296" s="793"/>
      <c r="J296" s="793"/>
      <c r="K296" s="793"/>
      <c r="L296" s="793"/>
      <c r="M296" s="793"/>
      <c r="N296" s="793"/>
      <c r="O296" s="793"/>
      <c r="P296" s="793"/>
      <c r="Q296" s="793"/>
      <c r="R296" s="793"/>
      <c r="S296" s="793"/>
      <c r="T296" s="793"/>
      <c r="U296" s="804" t="s">
        <v>1</v>
      </c>
      <c r="V296" s="805"/>
      <c r="W296" s="805"/>
      <c r="X296" s="806"/>
      <c r="Y296" s="807" t="s">
        <v>43</v>
      </c>
      <c r="Z296" s="805"/>
      <c r="AA296" s="808"/>
    </row>
    <row r="297" spans="2:27" x14ac:dyDescent="0.25">
      <c r="B297" s="801"/>
      <c r="C297" s="802"/>
      <c r="D297" s="802"/>
      <c r="E297" s="802"/>
      <c r="F297" s="802"/>
      <c r="G297" s="801"/>
      <c r="H297" s="802"/>
      <c r="I297" s="802"/>
      <c r="J297" s="802"/>
      <c r="K297" s="802"/>
      <c r="L297" s="802"/>
      <c r="M297" s="802"/>
      <c r="N297" s="802"/>
      <c r="O297" s="802"/>
      <c r="P297" s="802"/>
      <c r="Q297" s="802"/>
      <c r="R297" s="802"/>
      <c r="S297" s="802"/>
      <c r="T297" s="802"/>
      <c r="U297" s="809" t="s">
        <v>3</v>
      </c>
      <c r="V297" s="810"/>
      <c r="W297" s="810"/>
      <c r="X297" s="811"/>
      <c r="Y297" s="812">
        <v>1</v>
      </c>
      <c r="Z297" s="810"/>
      <c r="AA297" s="813"/>
    </row>
    <row r="298" spans="2:27" ht="15.75" thickBot="1" x14ac:dyDescent="0.3">
      <c r="B298" s="795"/>
      <c r="C298" s="787"/>
      <c r="D298" s="787"/>
      <c r="E298" s="787"/>
      <c r="F298" s="787"/>
      <c r="G298" s="795"/>
      <c r="H298" s="787"/>
      <c r="I298" s="787"/>
      <c r="J298" s="787"/>
      <c r="K298" s="787"/>
      <c r="L298" s="787"/>
      <c r="M298" s="787"/>
      <c r="N298" s="787"/>
      <c r="O298" s="787"/>
      <c r="P298" s="787"/>
      <c r="Q298" s="787"/>
      <c r="R298" s="787"/>
      <c r="S298" s="787"/>
      <c r="T298" s="787"/>
      <c r="U298" s="814" t="s">
        <v>4</v>
      </c>
      <c r="V298" s="815"/>
      <c r="W298" s="815"/>
      <c r="X298" s="816"/>
      <c r="Y298" s="817">
        <v>44236</v>
      </c>
      <c r="Z298" s="818"/>
      <c r="AA298" s="819"/>
    </row>
    <row r="299" spans="2:27" ht="15" customHeight="1" x14ac:dyDescent="0.25">
      <c r="B299" s="820" t="s">
        <v>44</v>
      </c>
      <c r="C299" s="793"/>
      <c r="D299" s="793"/>
      <c r="E299" s="793"/>
      <c r="F299" s="794"/>
      <c r="G299"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99" s="822"/>
      <c r="I299" s="822"/>
      <c r="J299" s="822"/>
      <c r="K299" s="822"/>
      <c r="L299" s="822"/>
      <c r="M299" s="822"/>
      <c r="N299" s="822"/>
      <c r="O299" s="822"/>
      <c r="P299" s="822"/>
      <c r="Q299" s="822"/>
      <c r="R299" s="822"/>
      <c r="S299" s="822"/>
      <c r="T299" s="822"/>
      <c r="U299" s="822"/>
      <c r="V299" s="822"/>
      <c r="W299" s="822"/>
      <c r="X299" s="822"/>
      <c r="Y299" s="822"/>
      <c r="Z299" s="822"/>
      <c r="AA299" s="823"/>
    </row>
    <row r="300" spans="2:27" ht="15.75" customHeight="1" thickBot="1" x14ac:dyDescent="0.3">
      <c r="B300" s="795"/>
      <c r="C300" s="787"/>
      <c r="D300" s="787"/>
      <c r="E300" s="787"/>
      <c r="F300" s="796"/>
      <c r="G300" s="824"/>
      <c r="H300" s="825"/>
      <c r="I300" s="825"/>
      <c r="J300" s="825"/>
      <c r="K300" s="825"/>
      <c r="L300" s="825"/>
      <c r="M300" s="825"/>
      <c r="N300" s="825"/>
      <c r="O300" s="825"/>
      <c r="P300" s="825"/>
      <c r="Q300" s="825"/>
      <c r="R300" s="825"/>
      <c r="S300" s="825"/>
      <c r="T300" s="825"/>
      <c r="U300" s="825"/>
      <c r="V300" s="825"/>
      <c r="W300" s="825"/>
      <c r="X300" s="825"/>
      <c r="Y300" s="825"/>
      <c r="Z300" s="825"/>
      <c r="AA300" s="826"/>
    </row>
    <row r="301" spans="2:27" ht="18.75" thickBot="1" x14ac:dyDescent="0.3">
      <c r="B301" s="827" t="s">
        <v>46</v>
      </c>
      <c r="C301" s="798"/>
      <c r="D301" s="798"/>
      <c r="E301" s="798"/>
      <c r="F301" s="798"/>
      <c r="G301" s="798"/>
      <c r="H301" s="822" t="s">
        <v>47</v>
      </c>
      <c r="I301" s="793"/>
      <c r="J301" s="828"/>
      <c r="K301" s="798"/>
      <c r="L301" s="798"/>
      <c r="M301" s="798"/>
      <c r="N301" s="798"/>
      <c r="O301" s="798"/>
      <c r="P301" s="622"/>
      <c r="Q301" s="622"/>
      <c r="R301" s="828" t="s">
        <v>48</v>
      </c>
      <c r="S301" s="828"/>
      <c r="T301" s="798"/>
      <c r="U301" s="798"/>
      <c r="V301" s="798"/>
      <c r="W301" s="798"/>
      <c r="X301" s="798"/>
      <c r="Y301" s="798"/>
      <c r="Z301" s="798"/>
      <c r="AA301" s="799"/>
    </row>
    <row r="302" spans="2:27" ht="36" customHeight="1" thickBot="1" x14ac:dyDescent="0.3">
      <c r="B302" s="829">
        <f>PRESUPUESTO!$B$21</f>
        <v>2</v>
      </c>
      <c r="C302" s="793"/>
      <c r="D302" s="793"/>
      <c r="E302" s="793"/>
      <c r="F302" s="793"/>
      <c r="G302" s="793"/>
      <c r="H302" s="830">
        <f>PRESUPUESTO!B22</f>
        <v>2.0099999999999998</v>
      </c>
      <c r="I302" s="831"/>
      <c r="J302" s="832" t="str">
        <f>PRESUPUESTO!$F$21</f>
        <v>DEMOLICIONES Y DESMONTES</v>
      </c>
      <c r="K302" s="798"/>
      <c r="L302" s="798"/>
      <c r="M302" s="798"/>
      <c r="N302" s="798"/>
      <c r="O302" s="799"/>
      <c r="P302" s="621"/>
      <c r="Q302" s="621"/>
      <c r="R302" s="833" t="str">
        <f>PRESUPUESTO!F22</f>
        <v>Picada de Enchape de pisos y muros, bases de meson. (Incluye retiro de material sobrante y disposición final en R.S.)</v>
      </c>
      <c r="S302" s="1020"/>
      <c r="T302" s="793"/>
      <c r="U302" s="793"/>
      <c r="V302" s="793"/>
      <c r="W302" s="793"/>
      <c r="X302" s="793"/>
      <c r="Y302" s="793"/>
      <c r="Z302" s="793"/>
      <c r="AA302" s="794"/>
    </row>
    <row r="303" spans="2:27" ht="18.75" thickBot="1" x14ac:dyDescent="0.3">
      <c r="B303" s="821" t="s">
        <v>49</v>
      </c>
      <c r="C303" s="834"/>
      <c r="D303" s="834"/>
      <c r="E303" s="834"/>
      <c r="F303" s="834"/>
      <c r="G303" s="834"/>
      <c r="H303" s="835"/>
      <c r="I303" s="835"/>
      <c r="J303" s="834"/>
      <c r="K303" s="834"/>
      <c r="L303" s="834"/>
      <c r="M303" s="834"/>
      <c r="N303" s="834"/>
      <c r="O303" s="834"/>
      <c r="P303" s="623"/>
      <c r="Q303" s="623"/>
      <c r="R303" s="837" t="s">
        <v>50</v>
      </c>
      <c r="S303" s="1021" t="s">
        <v>532</v>
      </c>
      <c r="T303" s="839" t="s">
        <v>51</v>
      </c>
      <c r="U303" s="840"/>
      <c r="V303" s="841"/>
      <c r="W303" s="842" t="s">
        <v>20</v>
      </c>
      <c r="X303" s="844" t="s">
        <v>52</v>
      </c>
      <c r="Y303" s="846" t="s">
        <v>53</v>
      </c>
      <c r="Z303" s="847"/>
      <c r="AA303" s="848"/>
    </row>
    <row r="304" spans="2:27" ht="26.25" thickBot="1" x14ac:dyDescent="0.3">
      <c r="B304" s="836"/>
      <c r="C304" s="835"/>
      <c r="D304" s="835"/>
      <c r="E304" s="835"/>
      <c r="F304" s="835"/>
      <c r="G304" s="835"/>
      <c r="H304" s="835"/>
      <c r="I304" s="835"/>
      <c r="J304" s="835"/>
      <c r="K304" s="835"/>
      <c r="L304" s="835"/>
      <c r="M304" s="835"/>
      <c r="N304" s="835"/>
      <c r="O304" s="835"/>
      <c r="P304" s="623"/>
      <c r="Q304" s="623"/>
      <c r="R304" s="838"/>
      <c r="S304" s="1022"/>
      <c r="T304" s="4" t="s">
        <v>54</v>
      </c>
      <c r="U304" s="5" t="s">
        <v>55</v>
      </c>
      <c r="V304" s="6" t="s">
        <v>56</v>
      </c>
      <c r="W304" s="843"/>
      <c r="X304" s="845"/>
      <c r="Y304" s="7" t="s">
        <v>57</v>
      </c>
      <c r="Z304" s="8" t="s">
        <v>21</v>
      </c>
      <c r="AA304" s="9" t="s">
        <v>22</v>
      </c>
    </row>
    <row r="305" spans="2:27" ht="18" x14ac:dyDescent="0.25">
      <c r="B305" s="10"/>
      <c r="C305" s="11"/>
      <c r="D305" s="11"/>
      <c r="E305" s="11"/>
      <c r="F305" s="11"/>
      <c r="G305" s="11"/>
      <c r="H305" s="11"/>
      <c r="I305" s="11"/>
      <c r="J305" s="11"/>
      <c r="K305" s="11"/>
      <c r="L305" s="11"/>
      <c r="M305" s="11"/>
      <c r="N305" s="11"/>
      <c r="O305" s="12"/>
      <c r="P305" s="629">
        <f>+H302</f>
        <v>2.0099999999999998</v>
      </c>
      <c r="Q305" s="17"/>
      <c r="R305" s="412" t="s">
        <v>356</v>
      </c>
      <c r="S305" s="625" t="s">
        <v>534</v>
      </c>
      <c r="T305" s="14">
        <v>5</v>
      </c>
      <c r="U305" s="14">
        <v>3.4</v>
      </c>
      <c r="V305" s="14"/>
      <c r="W305" s="14" t="str">
        <f>IF(COUNT(T305:V305)=1,"m",IF(COUNT(T305:V305)=2,"m2",IF(COUNT(T305:V305)=3,"m3","")))</f>
        <v>m2</v>
      </c>
      <c r="X305" s="14">
        <f>IF(S305="","",1)</f>
        <v>1</v>
      </c>
      <c r="Y305" s="14" t="str">
        <f>IFERROR(IF(COUNT(T305:V305)=1,PRODUCT(T305:V305)*X305,""),"")</f>
        <v/>
      </c>
      <c r="Z305" s="14">
        <f>IFERROR(IF(COUNT(T305:V305)=2,PRODUCT(T305:V305)*X305,""),"")</f>
        <v>17</v>
      </c>
      <c r="AA305" s="15" t="str">
        <f>IFERROR(IF(COUNT(T305:V305)=3,PRODUCT(T305:V305)*X305,""),"")</f>
        <v/>
      </c>
    </row>
    <row r="306" spans="2:27" ht="36" customHeight="1" x14ac:dyDescent="0.25">
      <c r="B306" s="16"/>
      <c r="C306" s="17"/>
      <c r="D306" s="17"/>
      <c r="E306" s="17"/>
      <c r="F306" s="18"/>
      <c r="G306" s="18"/>
      <c r="H306" s="18"/>
      <c r="I306" s="18"/>
      <c r="J306" s="18"/>
      <c r="K306" s="18"/>
      <c r="L306" s="17"/>
      <c r="M306" s="17"/>
      <c r="N306" s="17"/>
      <c r="O306" s="19"/>
      <c r="P306" s="629">
        <f>+H302</f>
        <v>2.0099999999999998</v>
      </c>
      <c r="Q306" s="17"/>
      <c r="R306" s="412" t="s">
        <v>356</v>
      </c>
      <c r="S306" s="625" t="s">
        <v>535</v>
      </c>
      <c r="T306" s="20">
        <v>1.6</v>
      </c>
      <c r="U306" s="20">
        <v>1.65</v>
      </c>
      <c r="V306" s="430"/>
      <c r="W306" s="14" t="str">
        <f t="shared" ref="W306:W327" si="0">IF(COUNT(T306:V306)=1,"m",IF(COUNT(T306:V306)=2,"m2",IF(COUNT(T306:V306)=3,"m3","")))</f>
        <v>m2</v>
      </c>
      <c r="X306" s="14">
        <f t="shared" ref="X306:X327" si="1">IF(S306="","",1)</f>
        <v>1</v>
      </c>
      <c r="Y306" s="14" t="str">
        <f t="shared" ref="Y306:Y327" si="2">IFERROR(IF(COUNT(T306:V306)=1,PRODUCT(T306:V306)*X306,""),"")</f>
        <v/>
      </c>
      <c r="Z306" s="14">
        <f t="shared" ref="Z306:Z327" si="3">IFERROR(IF(COUNT(T306:V306)=2,PRODUCT(T306:V306)*X306,""),"")</f>
        <v>2.64</v>
      </c>
      <c r="AA306" s="15" t="str">
        <f t="shared" ref="AA306:AA327" si="4">IFERROR(IF(COUNT(T306:V306)=3,PRODUCT(T306:V306)*X306,""),"")</f>
        <v/>
      </c>
    </row>
    <row r="307" spans="2:27" ht="18" x14ac:dyDescent="0.25">
      <c r="B307" s="16"/>
      <c r="C307" s="17"/>
      <c r="D307" s="17"/>
      <c r="E307" s="17"/>
      <c r="F307" s="18"/>
      <c r="G307" s="18"/>
      <c r="H307" s="18"/>
      <c r="I307" s="18"/>
      <c r="J307" s="18"/>
      <c r="K307" s="18"/>
      <c r="L307" s="17"/>
      <c r="M307" s="17"/>
      <c r="N307" s="17"/>
      <c r="O307" s="19"/>
      <c r="P307" s="629">
        <f>+H302</f>
        <v>2.0099999999999998</v>
      </c>
      <c r="Q307" s="17"/>
      <c r="R307" s="412" t="s">
        <v>356</v>
      </c>
      <c r="S307" s="625" t="s">
        <v>536</v>
      </c>
      <c r="T307" s="20">
        <v>1.62</v>
      </c>
      <c r="U307" s="20">
        <v>1.52</v>
      </c>
      <c r="V307" s="430"/>
      <c r="W307" s="14" t="str">
        <f t="shared" si="0"/>
        <v>m2</v>
      </c>
      <c r="X307" s="14">
        <f t="shared" si="1"/>
        <v>1</v>
      </c>
      <c r="Y307" s="14" t="str">
        <f t="shared" si="2"/>
        <v/>
      </c>
      <c r="Z307" s="14">
        <f t="shared" si="3"/>
        <v>2.4624000000000001</v>
      </c>
      <c r="AA307" s="15" t="str">
        <f t="shared" si="4"/>
        <v/>
      </c>
    </row>
    <row r="308" spans="2:27" ht="36" x14ac:dyDescent="0.25">
      <c r="B308" s="16"/>
      <c r="C308" s="17"/>
      <c r="D308" s="17"/>
      <c r="E308" s="17"/>
      <c r="F308" s="18"/>
      <c r="G308" s="18"/>
      <c r="H308" s="18"/>
      <c r="I308" s="18"/>
      <c r="J308" s="18"/>
      <c r="K308" s="18"/>
      <c r="L308" s="17"/>
      <c r="M308" s="17"/>
      <c r="N308" s="17"/>
      <c r="O308" s="19"/>
      <c r="P308" s="629">
        <f>+H302</f>
        <v>2.0099999999999998</v>
      </c>
      <c r="Q308" s="17"/>
      <c r="R308" s="412" t="s">
        <v>356</v>
      </c>
      <c r="S308" s="626" t="s">
        <v>537</v>
      </c>
      <c r="T308" s="20">
        <v>5.6</v>
      </c>
      <c r="U308" s="20"/>
      <c r="V308" s="430">
        <v>2.2200000000000002</v>
      </c>
      <c r="W308" s="14" t="str">
        <f t="shared" si="0"/>
        <v>m2</v>
      </c>
      <c r="X308" s="14">
        <f t="shared" si="1"/>
        <v>1</v>
      </c>
      <c r="Y308" s="14" t="str">
        <f t="shared" si="2"/>
        <v/>
      </c>
      <c r="Z308" s="14">
        <f t="shared" si="3"/>
        <v>12.432</v>
      </c>
      <c r="AA308" s="15" t="str">
        <f t="shared" si="4"/>
        <v/>
      </c>
    </row>
    <row r="309" spans="2:27" ht="18" x14ac:dyDescent="0.25">
      <c r="B309" s="16"/>
      <c r="D309" s="17"/>
      <c r="E309" s="17"/>
      <c r="F309" s="18"/>
      <c r="G309" s="18"/>
      <c r="H309" s="18"/>
      <c r="J309" s="18"/>
      <c r="K309" s="18"/>
      <c r="L309" s="17"/>
      <c r="M309" s="17"/>
      <c r="N309" s="17"/>
      <c r="O309" s="19"/>
      <c r="P309" s="629">
        <f>+H302</f>
        <v>2.0099999999999998</v>
      </c>
      <c r="Q309" s="17"/>
      <c r="R309" s="412"/>
      <c r="S309" s="625"/>
      <c r="T309" s="20"/>
      <c r="U309" s="20"/>
      <c r="V309" s="430"/>
      <c r="W309" s="14"/>
      <c r="X309" s="14"/>
      <c r="Y309" s="14"/>
      <c r="Z309" s="14"/>
      <c r="AA309" s="15" t="str">
        <f t="shared" si="4"/>
        <v/>
      </c>
    </row>
    <row r="310" spans="2:27" ht="18" x14ac:dyDescent="0.25">
      <c r="B310" s="22"/>
      <c r="C310" s="17"/>
      <c r="D310" s="18"/>
      <c r="E310" s="17"/>
      <c r="F310" s="18"/>
      <c r="G310" s="18"/>
      <c r="H310" s="18"/>
      <c r="I310" s="18"/>
      <c r="J310" s="18"/>
      <c r="K310" s="18"/>
      <c r="L310" s="17"/>
      <c r="M310" s="17"/>
      <c r="N310" s="17"/>
      <c r="O310" s="19"/>
      <c r="P310" s="629">
        <f>+H302</f>
        <v>2.0099999999999998</v>
      </c>
      <c r="Q310" s="17"/>
      <c r="R310" s="412" t="s">
        <v>361</v>
      </c>
      <c r="S310" s="625" t="s">
        <v>538</v>
      </c>
      <c r="T310" s="20">
        <v>5.07</v>
      </c>
      <c r="U310" s="20">
        <v>3.42</v>
      </c>
      <c r="V310" s="430"/>
      <c r="W310" s="14" t="str">
        <f t="shared" ref="W310:W316" si="5">IF(COUNT(T310:V310)=1,"m",IF(COUNT(T310:V310)=2,"m2",IF(COUNT(T310:V310)=3,"m3","")))</f>
        <v>m2</v>
      </c>
      <c r="X310" s="14">
        <f t="shared" ref="X310:X316" si="6">IF(S310="","",1)</f>
        <v>1</v>
      </c>
      <c r="Y310" s="14" t="str">
        <f t="shared" ref="Y310:Y316" si="7">IFERROR(IF(COUNT(T310:V310)=1,PRODUCT(T310:V310)*X310,""),"")</f>
        <v/>
      </c>
      <c r="Z310" s="14">
        <f t="shared" ref="Z310:Z316" si="8">IFERROR(IF(COUNT(T310:V310)=2,PRODUCT(T310:V310)*X310,""),"")</f>
        <v>17.339400000000001</v>
      </c>
      <c r="AA310" s="15" t="str">
        <f t="shared" si="4"/>
        <v/>
      </c>
    </row>
    <row r="311" spans="2:27" ht="18" x14ac:dyDescent="0.25">
      <c r="B311" s="16"/>
      <c r="C311" s="17"/>
      <c r="D311" s="17"/>
      <c r="E311" s="17"/>
      <c r="F311" s="18"/>
      <c r="G311" s="18"/>
      <c r="H311" s="18"/>
      <c r="I311" s="18"/>
      <c r="J311" s="18"/>
      <c r="K311" s="18"/>
      <c r="L311" s="17"/>
      <c r="M311" s="17"/>
      <c r="N311" s="17"/>
      <c r="O311" s="19"/>
      <c r="P311" s="629">
        <f>+H302</f>
        <v>2.0099999999999998</v>
      </c>
      <c r="Q311" s="17"/>
      <c r="R311" s="412" t="s">
        <v>361</v>
      </c>
      <c r="S311" s="628" t="s">
        <v>535</v>
      </c>
      <c r="T311" s="20">
        <v>0.45</v>
      </c>
      <c r="U311" s="20">
        <v>1.05</v>
      </c>
      <c r="V311" s="430"/>
      <c r="W311" s="14" t="str">
        <f t="shared" si="5"/>
        <v>m2</v>
      </c>
      <c r="X311" s="14">
        <f t="shared" si="6"/>
        <v>1</v>
      </c>
      <c r="Y311" s="14" t="str">
        <f t="shared" si="7"/>
        <v/>
      </c>
      <c r="Z311" s="14">
        <f t="shared" si="8"/>
        <v>0.47250000000000003</v>
      </c>
      <c r="AA311" s="15" t="str">
        <f t="shared" si="4"/>
        <v/>
      </c>
    </row>
    <row r="312" spans="2:27" ht="18" x14ac:dyDescent="0.25">
      <c r="B312" s="16"/>
      <c r="C312" s="17"/>
      <c r="D312" s="17"/>
      <c r="E312" s="17"/>
      <c r="F312" s="17"/>
      <c r="G312" s="17"/>
      <c r="H312" s="17"/>
      <c r="I312" s="17"/>
      <c r="J312" s="17"/>
      <c r="K312" s="17"/>
      <c r="L312" s="17"/>
      <c r="M312" s="17"/>
      <c r="N312" s="17"/>
      <c r="O312" s="19"/>
      <c r="P312" s="629">
        <f>+H302</f>
        <v>2.0099999999999998</v>
      </c>
      <c r="Q312" s="17"/>
      <c r="R312" s="412" t="s">
        <v>361</v>
      </c>
      <c r="S312" s="626" t="s">
        <v>592</v>
      </c>
      <c r="T312" s="20">
        <v>0.94</v>
      </c>
      <c r="U312" s="20">
        <v>3.35</v>
      </c>
      <c r="V312" s="430"/>
      <c r="W312" s="14" t="str">
        <f t="shared" si="5"/>
        <v>m2</v>
      </c>
      <c r="X312" s="14">
        <f t="shared" si="6"/>
        <v>1</v>
      </c>
      <c r="Y312" s="14" t="str">
        <f t="shared" si="7"/>
        <v/>
      </c>
      <c r="Z312" s="14">
        <f t="shared" si="8"/>
        <v>3.149</v>
      </c>
      <c r="AA312" s="15" t="str">
        <f t="shared" si="4"/>
        <v/>
      </c>
    </row>
    <row r="313" spans="2:27" ht="36" x14ac:dyDescent="0.25">
      <c r="B313" s="16"/>
      <c r="C313" s="18"/>
      <c r="D313" s="17"/>
      <c r="E313" s="17"/>
      <c r="F313" s="17"/>
      <c r="G313" s="17"/>
      <c r="H313" s="17"/>
      <c r="I313" s="17"/>
      <c r="J313" s="17"/>
      <c r="K313" s="17"/>
      <c r="L313" s="17"/>
      <c r="M313" s="17"/>
      <c r="N313" s="17"/>
      <c r="O313" s="19"/>
      <c r="P313" s="629">
        <f>+H302</f>
        <v>2.0099999999999998</v>
      </c>
      <c r="Q313" s="17"/>
      <c r="R313" s="412" t="s">
        <v>361</v>
      </c>
      <c r="S313" s="625" t="s">
        <v>540</v>
      </c>
      <c r="T313" s="639">
        <v>0.5</v>
      </c>
      <c r="U313" s="639">
        <v>1</v>
      </c>
      <c r="V313" s="640"/>
      <c r="W313" s="14" t="str">
        <f t="shared" si="5"/>
        <v>m2</v>
      </c>
      <c r="X313" s="14">
        <f t="shared" si="6"/>
        <v>1</v>
      </c>
      <c r="Y313" s="14" t="str">
        <f t="shared" si="7"/>
        <v/>
      </c>
      <c r="Z313" s="14">
        <f t="shared" si="8"/>
        <v>0.5</v>
      </c>
      <c r="AA313" s="15" t="str">
        <f t="shared" si="4"/>
        <v/>
      </c>
    </row>
    <row r="314" spans="2:27" ht="36" x14ac:dyDescent="0.25">
      <c r="B314" s="16"/>
      <c r="C314" s="17"/>
      <c r="D314" s="17"/>
      <c r="E314" s="17"/>
      <c r="F314" s="17"/>
      <c r="G314" s="17"/>
      <c r="H314" s="17"/>
      <c r="I314" s="17"/>
      <c r="J314" s="17"/>
      <c r="K314" s="17"/>
      <c r="L314" s="17"/>
      <c r="M314" s="17"/>
      <c r="N314" s="17"/>
      <c r="O314" s="19"/>
      <c r="P314" s="629">
        <f>+H302</f>
        <v>2.0099999999999998</v>
      </c>
      <c r="Q314" s="17"/>
      <c r="R314" s="412" t="s">
        <v>361</v>
      </c>
      <c r="S314" s="625" t="s">
        <v>539</v>
      </c>
      <c r="T314" s="639">
        <v>0.5</v>
      </c>
      <c r="U314" s="639">
        <v>1</v>
      </c>
      <c r="V314" s="640"/>
      <c r="W314" s="14" t="str">
        <f t="shared" si="5"/>
        <v>m2</v>
      </c>
      <c r="X314" s="14">
        <f t="shared" si="6"/>
        <v>1</v>
      </c>
      <c r="Y314" s="14" t="str">
        <f t="shared" si="7"/>
        <v/>
      </c>
      <c r="Z314" s="14">
        <f t="shared" si="8"/>
        <v>0.5</v>
      </c>
      <c r="AA314" s="15" t="str">
        <f t="shared" si="4"/>
        <v/>
      </c>
    </row>
    <row r="315" spans="2:27" ht="18" x14ac:dyDescent="0.25">
      <c r="B315" s="16"/>
      <c r="C315" s="17"/>
      <c r="D315" s="17"/>
      <c r="E315" s="18"/>
      <c r="F315" s="17"/>
      <c r="G315" s="17"/>
      <c r="H315" s="17"/>
      <c r="I315" s="17"/>
      <c r="J315" s="17"/>
      <c r="K315" s="17"/>
      <c r="L315" s="17"/>
      <c r="M315" s="17"/>
      <c r="N315" s="17"/>
      <c r="O315" s="19"/>
      <c r="P315" s="629">
        <f>+H302</f>
        <v>2.0099999999999998</v>
      </c>
      <c r="Q315" s="17"/>
      <c r="R315" s="412" t="s">
        <v>361</v>
      </c>
      <c r="S315" s="625" t="s">
        <v>541</v>
      </c>
      <c r="T315" s="20">
        <v>3.97</v>
      </c>
      <c r="U315" s="20">
        <v>3.36</v>
      </c>
      <c r="V315" s="430"/>
      <c r="W315" s="14" t="str">
        <f t="shared" si="5"/>
        <v>m2</v>
      </c>
      <c r="X315" s="14">
        <f t="shared" si="6"/>
        <v>1</v>
      </c>
      <c r="Y315" s="14" t="str">
        <f t="shared" si="7"/>
        <v/>
      </c>
      <c r="Z315" s="14">
        <f t="shared" si="8"/>
        <v>13.3392</v>
      </c>
      <c r="AA315" s="15" t="str">
        <f t="shared" si="4"/>
        <v/>
      </c>
    </row>
    <row r="316" spans="2:27" ht="18" x14ac:dyDescent="0.25">
      <c r="B316" s="16"/>
      <c r="C316" s="18"/>
      <c r="D316" s="18"/>
      <c r="E316" s="18"/>
      <c r="F316" s="18"/>
      <c r="G316" s="18"/>
      <c r="H316" s="18"/>
      <c r="I316" s="18"/>
      <c r="J316" s="18"/>
      <c r="K316" s="18"/>
      <c r="L316" s="18"/>
      <c r="M316" s="18"/>
      <c r="N316" s="18"/>
      <c r="O316" s="19"/>
      <c r="P316" s="629">
        <f>+H302</f>
        <v>2.0099999999999998</v>
      </c>
      <c r="Q316" s="17"/>
      <c r="R316" s="412" t="s">
        <v>361</v>
      </c>
      <c r="S316" s="625" t="s">
        <v>542</v>
      </c>
      <c r="T316" s="639">
        <v>1.07</v>
      </c>
      <c r="U316" s="639">
        <v>0.43</v>
      </c>
      <c r="V316" s="640"/>
      <c r="W316" s="14" t="str">
        <f t="shared" si="5"/>
        <v>m2</v>
      </c>
      <c r="X316" s="14">
        <f t="shared" si="6"/>
        <v>1</v>
      </c>
      <c r="Y316" s="14" t="str">
        <f t="shared" si="7"/>
        <v/>
      </c>
      <c r="Z316" s="14">
        <f t="shared" si="8"/>
        <v>0.46010000000000001</v>
      </c>
      <c r="AA316" s="15" t="str">
        <f t="shared" si="4"/>
        <v/>
      </c>
    </row>
    <row r="317" spans="2:27" ht="18" x14ac:dyDescent="0.25">
      <c r="B317" s="16"/>
      <c r="C317" s="17"/>
      <c r="D317" s="24"/>
      <c r="E317" s="17"/>
      <c r="F317" s="17"/>
      <c r="G317" s="17"/>
      <c r="H317" s="17"/>
      <c r="I317" s="17"/>
      <c r="J317" s="18"/>
      <c r="K317" s="17"/>
      <c r="L317" s="17"/>
      <c r="M317" s="17"/>
      <c r="N317" s="17"/>
      <c r="O317" s="19"/>
      <c r="P317" s="629">
        <f>+H302</f>
        <v>2.0099999999999998</v>
      </c>
      <c r="Q317" s="17"/>
      <c r="R317" s="412"/>
      <c r="S317" s="625"/>
      <c r="T317" s="20"/>
      <c r="U317" s="20"/>
      <c r="V317" s="430"/>
      <c r="W317" s="14"/>
      <c r="X317" s="14"/>
      <c r="Y317" s="14"/>
      <c r="Z317" s="14"/>
      <c r="AA317" s="15" t="str">
        <f t="shared" si="4"/>
        <v/>
      </c>
    </row>
    <row r="318" spans="2:27" ht="18" x14ac:dyDescent="0.25">
      <c r="B318" s="16"/>
      <c r="C318" s="18"/>
      <c r="D318" s="17"/>
      <c r="E318" s="17"/>
      <c r="F318" s="17"/>
      <c r="G318" s="17"/>
      <c r="H318" s="18"/>
      <c r="I318" s="18"/>
      <c r="J318" s="17"/>
      <c r="K318" s="18"/>
      <c r="L318" s="17"/>
      <c r="M318" s="17"/>
      <c r="N318" s="17"/>
      <c r="O318" s="19"/>
      <c r="P318" s="629">
        <f>+H302</f>
        <v>2.0099999999999998</v>
      </c>
      <c r="Q318" s="17"/>
      <c r="R318" s="412" t="s">
        <v>362</v>
      </c>
      <c r="S318" s="625" t="s">
        <v>538</v>
      </c>
      <c r="T318" s="20">
        <v>3.66</v>
      </c>
      <c r="U318" s="20">
        <v>3.4</v>
      </c>
      <c r="V318" s="430"/>
      <c r="W318" s="14" t="str">
        <f t="shared" si="0"/>
        <v>m2</v>
      </c>
      <c r="X318" s="14">
        <f t="shared" si="1"/>
        <v>1</v>
      </c>
      <c r="Y318" s="14" t="str">
        <f t="shared" si="2"/>
        <v/>
      </c>
      <c r="Z318" s="14">
        <f t="shared" si="3"/>
        <v>12.444000000000001</v>
      </c>
      <c r="AA318" s="15" t="str">
        <f t="shared" si="4"/>
        <v/>
      </c>
    </row>
    <row r="319" spans="2:27" ht="18" x14ac:dyDescent="0.25">
      <c r="B319" s="16"/>
      <c r="C319" s="17"/>
      <c r="D319" s="17"/>
      <c r="E319" s="17"/>
      <c r="F319" s="17"/>
      <c r="G319" s="17"/>
      <c r="H319" s="17"/>
      <c r="I319" s="17"/>
      <c r="J319" s="17"/>
      <c r="K319" s="17"/>
      <c r="L319" s="17"/>
      <c r="M319" s="17"/>
      <c r="N319" s="17"/>
      <c r="O319" s="19"/>
      <c r="P319" s="629">
        <f>+H302</f>
        <v>2.0099999999999998</v>
      </c>
      <c r="Q319" s="17"/>
      <c r="R319" s="412" t="s">
        <v>362</v>
      </c>
      <c r="S319" s="628" t="s">
        <v>543</v>
      </c>
      <c r="T319" s="20">
        <v>1.66</v>
      </c>
      <c r="U319" s="20">
        <v>1.62</v>
      </c>
      <c r="V319" s="430"/>
      <c r="W319" s="14" t="str">
        <f t="shared" si="0"/>
        <v>m2</v>
      </c>
      <c r="X319" s="14">
        <f t="shared" si="1"/>
        <v>1</v>
      </c>
      <c r="Y319" s="14" t="str">
        <f t="shared" si="2"/>
        <v/>
      </c>
      <c r="Z319" s="14">
        <f t="shared" si="3"/>
        <v>2.6892</v>
      </c>
      <c r="AA319" s="15" t="str">
        <f t="shared" si="4"/>
        <v/>
      </c>
    </row>
    <row r="320" spans="2:27" ht="18" x14ac:dyDescent="0.25">
      <c r="B320" s="16"/>
      <c r="C320" s="17"/>
      <c r="D320" s="17"/>
      <c r="E320" s="17"/>
      <c r="F320" s="17"/>
      <c r="G320" s="17"/>
      <c r="H320" s="17"/>
      <c r="I320" s="17"/>
      <c r="J320" s="17"/>
      <c r="K320" s="17"/>
      <c r="L320" s="17"/>
      <c r="M320" s="17"/>
      <c r="N320" s="17"/>
      <c r="O320" s="19"/>
      <c r="P320" s="629">
        <f>+H302</f>
        <v>2.0099999999999998</v>
      </c>
      <c r="Q320" s="17"/>
      <c r="R320" s="412" t="s">
        <v>362</v>
      </c>
      <c r="S320" s="626" t="s">
        <v>544</v>
      </c>
      <c r="T320" s="20">
        <v>1.65</v>
      </c>
      <c r="U320" s="20">
        <v>1.62</v>
      </c>
      <c r="V320" s="430"/>
      <c r="W320" s="14" t="str">
        <f t="shared" si="0"/>
        <v>m2</v>
      </c>
      <c r="X320" s="14">
        <f t="shared" si="1"/>
        <v>1</v>
      </c>
      <c r="Y320" s="14" t="str">
        <f t="shared" si="2"/>
        <v/>
      </c>
      <c r="Z320" s="14">
        <f t="shared" si="3"/>
        <v>2.673</v>
      </c>
      <c r="AA320" s="15" t="str">
        <f t="shared" si="4"/>
        <v/>
      </c>
    </row>
    <row r="321" spans="2:27" ht="36" x14ac:dyDescent="0.25">
      <c r="B321" s="16"/>
      <c r="D321" s="17"/>
      <c r="E321" s="17"/>
      <c r="F321" s="17"/>
      <c r="G321" s="17"/>
      <c r="H321" s="17"/>
      <c r="I321" s="17"/>
      <c r="J321" s="17"/>
      <c r="K321" s="17"/>
      <c r="L321" s="17"/>
      <c r="M321" s="17"/>
      <c r="N321" s="17"/>
      <c r="O321" s="19"/>
      <c r="P321" s="629">
        <f>+H302</f>
        <v>2.0099999999999998</v>
      </c>
      <c r="Q321" s="17"/>
      <c r="R321" s="412" t="s">
        <v>362</v>
      </c>
      <c r="S321" s="626" t="s">
        <v>545</v>
      </c>
      <c r="T321" s="20">
        <v>5.62</v>
      </c>
      <c r="U321" s="20"/>
      <c r="V321" s="20">
        <v>2.2000000000000002</v>
      </c>
      <c r="W321" s="14" t="str">
        <f t="shared" si="0"/>
        <v>m2</v>
      </c>
      <c r="X321" s="14">
        <f t="shared" si="1"/>
        <v>1</v>
      </c>
      <c r="Y321" s="14" t="str">
        <f t="shared" si="2"/>
        <v/>
      </c>
      <c r="Z321" s="14">
        <f t="shared" si="3"/>
        <v>12.364000000000001</v>
      </c>
      <c r="AA321" s="15" t="str">
        <f t="shared" si="4"/>
        <v/>
      </c>
    </row>
    <row r="322" spans="2:27" ht="18" x14ac:dyDescent="0.25">
      <c r="B322" s="16"/>
      <c r="C322" s="17"/>
      <c r="D322" s="17"/>
      <c r="E322" s="17"/>
      <c r="F322" s="17"/>
      <c r="G322" s="17"/>
      <c r="H322" s="17"/>
      <c r="I322" s="17"/>
      <c r="J322" s="17"/>
      <c r="K322" s="17"/>
      <c r="L322" s="17"/>
      <c r="M322" s="17"/>
      <c r="N322" s="17"/>
      <c r="O322" s="19"/>
      <c r="P322" s="629">
        <f>+H302</f>
        <v>2.0099999999999998</v>
      </c>
      <c r="Q322" s="17"/>
      <c r="R322" s="412" t="s">
        <v>362</v>
      </c>
      <c r="S322" s="626" t="s">
        <v>546</v>
      </c>
      <c r="T322" s="20">
        <v>3.86</v>
      </c>
      <c r="U322" s="20">
        <v>3.4</v>
      </c>
      <c r="V322" s="430"/>
      <c r="W322" s="14" t="str">
        <f t="shared" si="0"/>
        <v>m2</v>
      </c>
      <c r="X322" s="14">
        <f t="shared" si="1"/>
        <v>1</v>
      </c>
      <c r="Y322" s="14" t="str">
        <f t="shared" si="2"/>
        <v/>
      </c>
      <c r="Z322" s="14">
        <f t="shared" si="3"/>
        <v>13.123999999999999</v>
      </c>
      <c r="AA322" s="15" t="str">
        <f t="shared" si="4"/>
        <v/>
      </c>
    </row>
    <row r="323" spans="2:27" ht="18" x14ac:dyDescent="0.25">
      <c r="B323" s="16"/>
      <c r="C323" s="17"/>
      <c r="D323" s="17"/>
      <c r="E323" s="17"/>
      <c r="F323" s="17"/>
      <c r="G323" s="17"/>
      <c r="H323" s="17"/>
      <c r="I323" s="17"/>
      <c r="J323" s="17"/>
      <c r="K323" s="17"/>
      <c r="L323" s="17"/>
      <c r="M323" s="17"/>
      <c r="N323" s="17"/>
      <c r="O323" s="19"/>
      <c r="P323" s="629">
        <f>+H302</f>
        <v>2.0099999999999998</v>
      </c>
      <c r="Q323" s="17"/>
      <c r="R323" s="412" t="s">
        <v>362</v>
      </c>
      <c r="S323" s="626" t="s">
        <v>546</v>
      </c>
      <c r="T323" s="20">
        <v>1.42</v>
      </c>
      <c r="U323" s="20">
        <v>1.83</v>
      </c>
      <c r="V323" s="430"/>
      <c r="W323" s="14" t="str">
        <f t="shared" si="0"/>
        <v>m2</v>
      </c>
      <c r="X323" s="14">
        <f t="shared" si="1"/>
        <v>1</v>
      </c>
      <c r="Y323" s="14" t="str">
        <f t="shared" si="2"/>
        <v/>
      </c>
      <c r="Z323" s="14">
        <f t="shared" si="3"/>
        <v>2.5985999999999998</v>
      </c>
      <c r="AA323" s="15" t="str">
        <f t="shared" si="4"/>
        <v/>
      </c>
    </row>
    <row r="324" spans="2:27" ht="18" x14ac:dyDescent="0.25">
      <c r="B324" s="16"/>
      <c r="C324" s="17"/>
      <c r="D324" s="17"/>
      <c r="E324" s="17"/>
      <c r="F324" s="17"/>
      <c r="G324" s="17"/>
      <c r="H324" s="17"/>
      <c r="I324" s="17"/>
      <c r="J324" s="17"/>
      <c r="K324" s="17"/>
      <c r="L324" s="17"/>
      <c r="M324" s="17"/>
      <c r="N324" s="17"/>
      <c r="O324" s="19"/>
      <c r="P324" s="629">
        <f>+H302</f>
        <v>2.0099999999999998</v>
      </c>
      <c r="Q324" s="17"/>
      <c r="R324" s="21"/>
      <c r="S324" s="626"/>
      <c r="T324" s="20"/>
      <c r="U324" s="20"/>
      <c r="V324" s="430"/>
      <c r="W324" s="14" t="str">
        <f t="shared" si="0"/>
        <v/>
      </c>
      <c r="X324" s="14" t="str">
        <f t="shared" si="1"/>
        <v/>
      </c>
      <c r="Y324" s="14" t="str">
        <f t="shared" si="2"/>
        <v/>
      </c>
      <c r="Z324" s="14" t="str">
        <f t="shared" si="3"/>
        <v/>
      </c>
      <c r="AA324" s="15" t="str">
        <f t="shared" si="4"/>
        <v/>
      </c>
    </row>
    <row r="325" spans="2:27" ht="18" x14ac:dyDescent="0.25">
      <c r="B325" s="16"/>
      <c r="C325" s="17"/>
      <c r="D325" s="17"/>
      <c r="E325" s="17"/>
      <c r="F325" s="17"/>
      <c r="G325" s="17"/>
      <c r="H325" s="17"/>
      <c r="I325" s="17"/>
      <c r="J325" s="17"/>
      <c r="K325" s="17"/>
      <c r="L325" s="17"/>
      <c r="M325" s="17"/>
      <c r="N325" s="17"/>
      <c r="O325" s="19"/>
      <c r="P325" s="629">
        <f>+H302</f>
        <v>2.0099999999999998</v>
      </c>
      <c r="Q325" s="17"/>
      <c r="R325" s="26"/>
      <c r="S325" s="626"/>
      <c r="T325" s="20"/>
      <c r="U325" s="20"/>
      <c r="V325" s="430"/>
      <c r="W325" s="14" t="str">
        <f t="shared" si="0"/>
        <v/>
      </c>
      <c r="X325" s="14" t="str">
        <f t="shared" si="1"/>
        <v/>
      </c>
      <c r="Y325" s="14" t="str">
        <f t="shared" si="2"/>
        <v/>
      </c>
      <c r="Z325" s="14" t="str">
        <f t="shared" si="3"/>
        <v/>
      </c>
      <c r="AA325" s="15" t="str">
        <f t="shared" si="4"/>
        <v/>
      </c>
    </row>
    <row r="326" spans="2:27" ht="18" x14ac:dyDescent="0.25">
      <c r="B326" s="16"/>
      <c r="C326" s="17"/>
      <c r="D326" s="17"/>
      <c r="E326" s="17"/>
      <c r="F326" s="17"/>
      <c r="G326" s="17"/>
      <c r="H326" s="17"/>
      <c r="I326" s="17"/>
      <c r="J326" s="17"/>
      <c r="K326" s="17"/>
      <c r="L326" s="17"/>
      <c r="M326" s="17"/>
      <c r="N326" s="17"/>
      <c r="O326" s="19"/>
      <c r="P326" s="629">
        <f>+H302</f>
        <v>2.0099999999999998</v>
      </c>
      <c r="Q326" s="17"/>
      <c r="R326" s="26"/>
      <c r="S326" s="626"/>
      <c r="T326" s="20"/>
      <c r="U326" s="20"/>
      <c r="V326" s="430"/>
      <c r="W326" s="14" t="str">
        <f t="shared" si="0"/>
        <v/>
      </c>
      <c r="X326" s="14" t="str">
        <f t="shared" si="1"/>
        <v/>
      </c>
      <c r="Y326" s="14" t="str">
        <f t="shared" si="2"/>
        <v/>
      </c>
      <c r="Z326" s="14" t="str">
        <f t="shared" si="3"/>
        <v/>
      </c>
      <c r="AA326" s="15" t="str">
        <f t="shared" si="4"/>
        <v/>
      </c>
    </row>
    <row r="327" spans="2:27" ht="18.75" thickBot="1" x14ac:dyDescent="0.3">
      <c r="B327" s="27"/>
      <c r="C327" s="28"/>
      <c r="D327" s="29"/>
      <c r="E327" s="28"/>
      <c r="F327" s="29"/>
      <c r="G327" s="29"/>
      <c r="H327" s="29"/>
      <c r="I327" s="29"/>
      <c r="J327" s="29"/>
      <c r="K327" s="29"/>
      <c r="L327" s="29"/>
      <c r="M327" s="29"/>
      <c r="N327" s="29"/>
      <c r="O327" s="30"/>
      <c r="P327" s="629">
        <f>+H302</f>
        <v>2.0099999999999998</v>
      </c>
      <c r="Q327" s="17"/>
      <c r="R327" s="630"/>
      <c r="S327" s="636"/>
      <c r="T327" s="33"/>
      <c r="U327" s="33"/>
      <c r="V327" s="631"/>
      <c r="W327" s="34" t="str">
        <f t="shared" si="0"/>
        <v/>
      </c>
      <c r="X327" s="34" t="str">
        <f t="shared" si="1"/>
        <v/>
      </c>
      <c r="Y327" s="14" t="str">
        <f t="shared" si="2"/>
        <v/>
      </c>
      <c r="Z327" s="14" t="str">
        <f t="shared" si="3"/>
        <v/>
      </c>
      <c r="AA327" s="15" t="str">
        <f t="shared" si="4"/>
        <v/>
      </c>
    </row>
    <row r="328" spans="2:27" ht="18.75" thickBot="1" x14ac:dyDescent="0.3">
      <c r="B328" s="786"/>
      <c r="C328" s="787"/>
      <c r="D328" s="787"/>
      <c r="E328" s="787"/>
      <c r="F328" s="787"/>
      <c r="G328" s="787"/>
      <c r="H328" s="787"/>
      <c r="I328" s="787"/>
      <c r="J328" s="787"/>
      <c r="K328" s="787"/>
      <c r="L328" s="787"/>
      <c r="M328" s="787"/>
      <c r="N328" s="787"/>
      <c r="O328" s="787"/>
      <c r="P328" s="428"/>
      <c r="Q328" s="629">
        <f>+H302</f>
        <v>2.0099999999999998</v>
      </c>
      <c r="R328" s="1024" t="s">
        <v>58</v>
      </c>
      <c r="S328" s="1025"/>
      <c r="T328" s="1026"/>
      <c r="U328" s="1024" t="s">
        <v>53</v>
      </c>
      <c r="V328" s="1027"/>
      <c r="W328" s="1027"/>
      <c r="X328" s="1026"/>
      <c r="Y328" s="36"/>
      <c r="Z328" s="37"/>
      <c r="AA328" s="38">
        <f>SUM(Z305:Z327)</f>
        <v>116.18740000000001</v>
      </c>
    </row>
    <row r="329" spans="2:27" ht="17.25" thickBot="1" x14ac:dyDescent="0.3">
      <c r="B329" s="792" t="s">
        <v>59</v>
      </c>
      <c r="C329" s="793"/>
      <c r="D329" s="793"/>
      <c r="E329" s="793"/>
      <c r="F329" s="793"/>
      <c r="G329" s="793"/>
      <c r="H329" s="793"/>
      <c r="I329" s="794"/>
      <c r="J329" s="792" t="s">
        <v>60</v>
      </c>
      <c r="K329" s="793"/>
      <c r="L329" s="793"/>
      <c r="M329" s="793"/>
      <c r="N329" s="793"/>
      <c r="O329" s="793"/>
      <c r="P329" s="793"/>
      <c r="Q329" s="793"/>
      <c r="R329" s="1028"/>
      <c r="S329" s="634"/>
      <c r="T329" s="39"/>
      <c r="U329" s="40"/>
      <c r="V329" s="40"/>
      <c r="W329" s="40"/>
      <c r="X329" s="40"/>
      <c r="Y329" s="40"/>
      <c r="Z329" s="40"/>
      <c r="AA329" s="41"/>
    </row>
    <row r="330" spans="2:27" ht="21" thickBot="1" x14ac:dyDescent="0.3">
      <c r="B330" s="795"/>
      <c r="C330" s="787"/>
      <c r="D330" s="787"/>
      <c r="E330" s="787"/>
      <c r="F330" s="787"/>
      <c r="G330" s="787"/>
      <c r="H330" s="787"/>
      <c r="I330" s="796"/>
      <c r="J330" s="795"/>
      <c r="K330" s="787"/>
      <c r="L330" s="787"/>
      <c r="M330" s="787"/>
      <c r="N330" s="787"/>
      <c r="O330" s="787"/>
      <c r="P330" s="787"/>
      <c r="Q330" s="787"/>
      <c r="R330" s="796"/>
      <c r="S330" s="635"/>
      <c r="T330" s="797" t="s">
        <v>61</v>
      </c>
      <c r="U330" s="798"/>
      <c r="V330" s="798"/>
      <c r="W330" s="798"/>
      <c r="X330" s="798"/>
      <c r="Y330" s="798"/>
      <c r="Z330" s="799"/>
      <c r="AA330" s="42">
        <f>AA328</f>
        <v>116.18740000000001</v>
      </c>
    </row>
    <row r="332" spans="2:27" ht="15.75" thickBot="1" x14ac:dyDescent="0.3"/>
    <row r="333" spans="2:27" x14ac:dyDescent="0.25">
      <c r="B333" s="800"/>
      <c r="C333" s="793"/>
      <c r="D333" s="793"/>
      <c r="E333" s="793"/>
      <c r="F333" s="793"/>
      <c r="G333" s="803" t="s">
        <v>42</v>
      </c>
      <c r="H333" s="793"/>
      <c r="I333" s="793"/>
      <c r="J333" s="793"/>
      <c r="K333" s="793"/>
      <c r="L333" s="793"/>
      <c r="M333" s="793"/>
      <c r="N333" s="793"/>
      <c r="O333" s="793"/>
      <c r="P333" s="793"/>
      <c r="Q333" s="793"/>
      <c r="R333" s="793"/>
      <c r="S333" s="793"/>
      <c r="T333" s="793"/>
      <c r="U333" s="804" t="s">
        <v>1</v>
      </c>
      <c r="V333" s="805"/>
      <c r="W333" s="805"/>
      <c r="X333" s="806"/>
      <c r="Y333" s="807" t="s">
        <v>43</v>
      </c>
      <c r="Z333" s="805"/>
      <c r="AA333" s="808"/>
    </row>
    <row r="334" spans="2:27" x14ac:dyDescent="0.25">
      <c r="B334" s="801"/>
      <c r="C334" s="802"/>
      <c r="D334" s="802"/>
      <c r="E334" s="802"/>
      <c r="F334" s="802"/>
      <c r="G334" s="801"/>
      <c r="H334" s="802"/>
      <c r="I334" s="802"/>
      <c r="J334" s="802"/>
      <c r="K334" s="802"/>
      <c r="L334" s="802"/>
      <c r="M334" s="802"/>
      <c r="N334" s="802"/>
      <c r="O334" s="802"/>
      <c r="P334" s="802"/>
      <c r="Q334" s="802"/>
      <c r="R334" s="802"/>
      <c r="S334" s="802"/>
      <c r="T334" s="802"/>
      <c r="U334" s="809" t="s">
        <v>3</v>
      </c>
      <c r="V334" s="810"/>
      <c r="W334" s="810"/>
      <c r="X334" s="811"/>
      <c r="Y334" s="812">
        <v>1</v>
      </c>
      <c r="Z334" s="810"/>
      <c r="AA334" s="813"/>
    </row>
    <row r="335" spans="2:27" ht="15.75" thickBot="1" x14ac:dyDescent="0.3">
      <c r="B335" s="795"/>
      <c r="C335" s="787"/>
      <c r="D335" s="787"/>
      <c r="E335" s="787"/>
      <c r="F335" s="787"/>
      <c r="G335" s="795"/>
      <c r="H335" s="787"/>
      <c r="I335" s="787"/>
      <c r="J335" s="787"/>
      <c r="K335" s="787"/>
      <c r="L335" s="787"/>
      <c r="M335" s="787"/>
      <c r="N335" s="787"/>
      <c r="O335" s="787"/>
      <c r="P335" s="787"/>
      <c r="Q335" s="787"/>
      <c r="R335" s="787"/>
      <c r="S335" s="787"/>
      <c r="T335" s="787"/>
      <c r="U335" s="814" t="s">
        <v>4</v>
      </c>
      <c r="V335" s="815"/>
      <c r="W335" s="815"/>
      <c r="X335" s="816"/>
      <c r="Y335" s="817">
        <v>44236</v>
      </c>
      <c r="Z335" s="818"/>
      <c r="AA335" s="819"/>
    </row>
    <row r="336" spans="2:27" ht="15" customHeight="1" x14ac:dyDescent="0.25">
      <c r="B336" s="820" t="s">
        <v>44</v>
      </c>
      <c r="C336" s="793"/>
      <c r="D336" s="793"/>
      <c r="E336" s="793"/>
      <c r="F336" s="794"/>
      <c r="G336"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336" s="822"/>
      <c r="I336" s="822"/>
      <c r="J336" s="822"/>
      <c r="K336" s="822"/>
      <c r="L336" s="822"/>
      <c r="M336" s="822"/>
      <c r="N336" s="822"/>
      <c r="O336" s="822"/>
      <c r="P336" s="822"/>
      <c r="Q336" s="822"/>
      <c r="R336" s="822"/>
      <c r="S336" s="822"/>
      <c r="T336" s="822"/>
      <c r="U336" s="822"/>
      <c r="V336" s="822"/>
      <c r="W336" s="822"/>
      <c r="X336" s="822"/>
      <c r="Y336" s="822"/>
      <c r="Z336" s="822"/>
      <c r="AA336" s="823"/>
    </row>
    <row r="337" spans="2:27" ht="15.75" customHeight="1" thickBot="1" x14ac:dyDescent="0.3">
      <c r="B337" s="795"/>
      <c r="C337" s="787"/>
      <c r="D337" s="787"/>
      <c r="E337" s="787"/>
      <c r="F337" s="796"/>
      <c r="G337" s="824"/>
      <c r="H337" s="825"/>
      <c r="I337" s="825"/>
      <c r="J337" s="825"/>
      <c r="K337" s="825"/>
      <c r="L337" s="825"/>
      <c r="M337" s="825"/>
      <c r="N337" s="825"/>
      <c r="O337" s="825"/>
      <c r="P337" s="825"/>
      <c r="Q337" s="825"/>
      <c r="R337" s="825"/>
      <c r="S337" s="825"/>
      <c r="T337" s="825"/>
      <c r="U337" s="825"/>
      <c r="V337" s="825"/>
      <c r="W337" s="825"/>
      <c r="X337" s="825"/>
      <c r="Y337" s="825"/>
      <c r="Z337" s="825"/>
      <c r="AA337" s="826"/>
    </row>
    <row r="338" spans="2:27" ht="18.75" thickBot="1" x14ac:dyDescent="0.3">
      <c r="B338" s="827" t="s">
        <v>46</v>
      </c>
      <c r="C338" s="798"/>
      <c r="D338" s="798"/>
      <c r="E338" s="798"/>
      <c r="F338" s="798"/>
      <c r="G338" s="798"/>
      <c r="H338" s="822" t="s">
        <v>47</v>
      </c>
      <c r="I338" s="793"/>
      <c r="J338" s="828"/>
      <c r="K338" s="798"/>
      <c r="L338" s="798"/>
      <c r="M338" s="798"/>
      <c r="N338" s="798"/>
      <c r="O338" s="798"/>
      <c r="P338" s="622"/>
      <c r="Q338" s="622"/>
      <c r="R338" s="828" t="s">
        <v>48</v>
      </c>
      <c r="S338" s="828"/>
      <c r="T338" s="798"/>
      <c r="U338" s="798"/>
      <c r="V338" s="798"/>
      <c r="W338" s="798"/>
      <c r="X338" s="798"/>
      <c r="Y338" s="798"/>
      <c r="Z338" s="798"/>
      <c r="AA338" s="799"/>
    </row>
    <row r="339" spans="2:27" ht="38.25" customHeight="1" thickBot="1" x14ac:dyDescent="0.3">
      <c r="B339" s="829">
        <f>PRESUPUESTO!$B$21</f>
        <v>2</v>
      </c>
      <c r="C339" s="793"/>
      <c r="D339" s="793"/>
      <c r="E339" s="793"/>
      <c r="F339" s="793"/>
      <c r="G339" s="793"/>
      <c r="H339" s="830">
        <f>PRESUPUESTO!B23</f>
        <v>2.0199999999999996</v>
      </c>
      <c r="I339" s="831"/>
      <c r="J339" s="832" t="str">
        <f>PRESUPUESTO!$F$21</f>
        <v>DEMOLICIONES Y DESMONTES</v>
      </c>
      <c r="K339" s="798"/>
      <c r="L339" s="798"/>
      <c r="M339" s="798"/>
      <c r="N339" s="798"/>
      <c r="O339" s="799"/>
      <c r="P339" s="621"/>
      <c r="Q339" s="621"/>
      <c r="R339" s="833" t="str">
        <f>PRESUPUESTO!F23</f>
        <v>Desmonte de Elementos Sanitarios (Incluye retiro de material sobrante y disposición final en R.S.)</v>
      </c>
      <c r="S339" s="1020"/>
      <c r="T339" s="793"/>
      <c r="U339" s="793"/>
      <c r="V339" s="793"/>
      <c r="W339" s="793"/>
      <c r="X339" s="793"/>
      <c r="Y339" s="793"/>
      <c r="Z339" s="793"/>
      <c r="AA339" s="794"/>
    </row>
    <row r="340" spans="2:27" ht="18.75" thickBot="1" x14ac:dyDescent="0.3">
      <c r="B340" s="821" t="s">
        <v>49</v>
      </c>
      <c r="C340" s="834"/>
      <c r="D340" s="834"/>
      <c r="E340" s="834"/>
      <c r="F340" s="834"/>
      <c r="G340" s="834"/>
      <c r="H340" s="835"/>
      <c r="I340" s="835"/>
      <c r="J340" s="834"/>
      <c r="K340" s="834"/>
      <c r="L340" s="834"/>
      <c r="M340" s="834"/>
      <c r="N340" s="834"/>
      <c r="O340" s="834"/>
      <c r="P340" s="623"/>
      <c r="Q340" s="623"/>
      <c r="R340" s="837" t="s">
        <v>50</v>
      </c>
      <c r="S340" s="1021" t="s">
        <v>532</v>
      </c>
      <c r="T340" s="839" t="s">
        <v>51</v>
      </c>
      <c r="U340" s="840"/>
      <c r="V340" s="841"/>
      <c r="W340" s="842" t="s">
        <v>20</v>
      </c>
      <c r="X340" s="844" t="s">
        <v>52</v>
      </c>
      <c r="Y340" s="846" t="s">
        <v>53</v>
      </c>
      <c r="Z340" s="847"/>
      <c r="AA340" s="848"/>
    </row>
    <row r="341" spans="2:27" ht="26.25" thickBot="1" x14ac:dyDescent="0.3">
      <c r="B341" s="836"/>
      <c r="C341" s="835"/>
      <c r="D341" s="835"/>
      <c r="E341" s="835"/>
      <c r="F341" s="835"/>
      <c r="G341" s="835"/>
      <c r="H341" s="835"/>
      <c r="I341" s="835"/>
      <c r="J341" s="835"/>
      <c r="K341" s="835"/>
      <c r="L341" s="835"/>
      <c r="M341" s="835"/>
      <c r="N341" s="835"/>
      <c r="O341" s="835"/>
      <c r="P341" s="623"/>
      <c r="Q341" s="623"/>
      <c r="R341" s="838"/>
      <c r="S341" s="1022"/>
      <c r="T341" s="4" t="s">
        <v>54</v>
      </c>
      <c r="U341" s="5" t="s">
        <v>55</v>
      </c>
      <c r="V341" s="6" t="s">
        <v>56</v>
      </c>
      <c r="W341" s="843"/>
      <c r="X341" s="845"/>
      <c r="Y341" s="7" t="s">
        <v>57</v>
      </c>
      <c r="Z341" s="8" t="s">
        <v>21</v>
      </c>
      <c r="AA341" s="9" t="s">
        <v>22</v>
      </c>
    </row>
    <row r="342" spans="2:27" ht="18" x14ac:dyDescent="0.25">
      <c r="B342" s="10"/>
      <c r="C342" s="11"/>
      <c r="D342" s="11"/>
      <c r="E342" s="11"/>
      <c r="F342" s="11"/>
      <c r="G342" s="11"/>
      <c r="H342" s="11"/>
      <c r="I342" s="11"/>
      <c r="J342" s="11"/>
      <c r="K342" s="11"/>
      <c r="L342" s="11"/>
      <c r="M342" s="11"/>
      <c r="N342" s="11"/>
      <c r="O342" s="12"/>
      <c r="P342" s="629">
        <f>+H339</f>
        <v>2.0199999999999996</v>
      </c>
      <c r="Q342" s="17"/>
      <c r="R342" s="412" t="s">
        <v>356</v>
      </c>
      <c r="S342" s="625" t="s">
        <v>548</v>
      </c>
      <c r="T342" s="14"/>
      <c r="U342" s="14"/>
      <c r="V342" s="14"/>
      <c r="W342" s="14" t="s">
        <v>20</v>
      </c>
      <c r="X342" s="14">
        <f>IF(S342="","",1)</f>
        <v>1</v>
      </c>
      <c r="Y342" s="14" t="str">
        <f>IFERROR(IF(COUNT(T342:V342)=1,PRODUCT(T342:V342)*X342,""),"")</f>
        <v/>
      </c>
      <c r="Z342" s="14" t="str">
        <f>IFERROR(IF(COUNT(T342:V342)=2,PRODUCT(T342:V342)*X342,""),"")</f>
        <v/>
      </c>
      <c r="AA342" s="15" t="str">
        <f>IFERROR(IF(COUNT(T342:V342)=3,PRODUCT(T342:V342)*X342,""),"")</f>
        <v/>
      </c>
    </row>
    <row r="343" spans="2:27" ht="18" x14ac:dyDescent="0.25">
      <c r="B343" s="16"/>
      <c r="C343" s="17"/>
      <c r="D343" s="17"/>
      <c r="E343" s="17"/>
      <c r="F343" s="18"/>
      <c r="G343" s="18"/>
      <c r="H343" s="18"/>
      <c r="I343" s="18"/>
      <c r="J343" s="18"/>
      <c r="K343" s="18"/>
      <c r="L343" s="17"/>
      <c r="M343" s="17"/>
      <c r="N343" s="17"/>
      <c r="O343" s="19"/>
      <c r="P343" s="629">
        <f>+H339</f>
        <v>2.0199999999999996</v>
      </c>
      <c r="Q343" s="17"/>
      <c r="R343" s="412" t="s">
        <v>356</v>
      </c>
      <c r="S343" s="625" t="s">
        <v>439</v>
      </c>
      <c r="T343" s="20"/>
      <c r="U343" s="20"/>
      <c r="V343" s="430"/>
      <c r="W343" s="14" t="s">
        <v>20</v>
      </c>
      <c r="X343" s="14">
        <f t="shared" ref="X343:X345" si="9">IF(S343="","",1)</f>
        <v>1</v>
      </c>
      <c r="Y343" s="14" t="str">
        <f t="shared" ref="Y343:Y345" si="10">IFERROR(IF(COUNT(T343:V343)=1,PRODUCT(T343:V343)*X343,""),"")</f>
        <v/>
      </c>
      <c r="Z343" s="14" t="str">
        <f t="shared" ref="Z343:Z345" si="11">IFERROR(IF(COUNT(T343:V343)=2,PRODUCT(T343:V343)*X343,""),"")</f>
        <v/>
      </c>
      <c r="AA343" s="15" t="str">
        <f t="shared" ref="AA343:AA364" si="12">IFERROR(IF(COUNT(T343:V343)=3,PRODUCT(T343:V343)*X343,""),"")</f>
        <v/>
      </c>
    </row>
    <row r="344" spans="2:27" ht="18" x14ac:dyDescent="0.25">
      <c r="B344" s="16"/>
      <c r="C344" s="17"/>
      <c r="D344" s="17"/>
      <c r="E344" s="17"/>
      <c r="F344" s="18"/>
      <c r="G344" s="18"/>
      <c r="H344" s="18"/>
      <c r="I344" s="18"/>
      <c r="J344" s="18"/>
      <c r="K344" s="18"/>
      <c r="L344" s="17"/>
      <c r="M344" s="17"/>
      <c r="N344" s="17"/>
      <c r="O344" s="19"/>
      <c r="P344" s="629">
        <f>+H339</f>
        <v>2.0199999999999996</v>
      </c>
      <c r="Q344" s="17"/>
      <c r="R344" s="412" t="s">
        <v>356</v>
      </c>
      <c r="S344" s="625" t="s">
        <v>549</v>
      </c>
      <c r="T344" s="20"/>
      <c r="U344" s="20"/>
      <c r="V344" s="430"/>
      <c r="W344" s="14" t="s">
        <v>20</v>
      </c>
      <c r="X344" s="14">
        <f t="shared" si="9"/>
        <v>1</v>
      </c>
      <c r="Y344" s="14" t="str">
        <f t="shared" si="10"/>
        <v/>
      </c>
      <c r="Z344" s="14" t="str">
        <f t="shared" si="11"/>
        <v/>
      </c>
      <c r="AA344" s="15" t="str">
        <f t="shared" si="12"/>
        <v/>
      </c>
    </row>
    <row r="345" spans="2:27" ht="18" x14ac:dyDescent="0.25">
      <c r="B345" s="16"/>
      <c r="C345" s="17"/>
      <c r="D345" s="17"/>
      <c r="E345" s="17"/>
      <c r="F345" s="18"/>
      <c r="G345" s="18"/>
      <c r="H345" s="18"/>
      <c r="I345" s="18"/>
      <c r="J345" s="18"/>
      <c r="K345" s="18"/>
      <c r="L345" s="17"/>
      <c r="M345" s="17"/>
      <c r="N345" s="17"/>
      <c r="O345" s="19"/>
      <c r="P345" s="629">
        <f>+H339</f>
        <v>2.0199999999999996</v>
      </c>
      <c r="Q345" s="17"/>
      <c r="R345" s="412"/>
      <c r="S345" s="626"/>
      <c r="T345" s="20"/>
      <c r="U345" s="20"/>
      <c r="V345" s="430"/>
      <c r="W345" s="14" t="str">
        <f t="shared" ref="W345" si="13">IF(COUNT(T345:V345)=1,"m",IF(COUNT(T345:V345)=2,"m2",IF(COUNT(T345:V345)=3,"m3","")))</f>
        <v/>
      </c>
      <c r="X345" s="14" t="str">
        <f t="shared" si="9"/>
        <v/>
      </c>
      <c r="Y345" s="14" t="str">
        <f t="shared" si="10"/>
        <v/>
      </c>
      <c r="Z345" s="14" t="str">
        <f t="shared" si="11"/>
        <v/>
      </c>
      <c r="AA345" s="15" t="str">
        <f t="shared" si="12"/>
        <v/>
      </c>
    </row>
    <row r="346" spans="2:27" ht="18" x14ac:dyDescent="0.25">
      <c r="B346" s="16"/>
      <c r="D346" s="17"/>
      <c r="E346" s="17"/>
      <c r="F346" s="18"/>
      <c r="G346" s="18"/>
      <c r="H346" s="18"/>
      <c r="J346" s="18"/>
      <c r="K346" s="18"/>
      <c r="L346" s="17"/>
      <c r="M346" s="17"/>
      <c r="N346" s="17"/>
      <c r="O346" s="19"/>
      <c r="P346" s="629">
        <f>+H339</f>
        <v>2.0199999999999996</v>
      </c>
      <c r="Q346" s="17"/>
      <c r="R346" s="412"/>
      <c r="S346" s="625"/>
      <c r="T346" s="20"/>
      <c r="U346" s="20"/>
      <c r="V346" s="430"/>
      <c r="W346" s="14"/>
      <c r="X346" s="14"/>
      <c r="Y346" s="14"/>
      <c r="Z346" s="14"/>
      <c r="AA346" s="15" t="str">
        <f t="shared" si="12"/>
        <v/>
      </c>
    </row>
    <row r="347" spans="2:27" ht="18" x14ac:dyDescent="0.25">
      <c r="B347" s="22"/>
      <c r="C347" s="17"/>
      <c r="D347" s="18"/>
      <c r="E347" s="17"/>
      <c r="F347" s="18"/>
      <c r="G347" s="18"/>
      <c r="H347" s="18"/>
      <c r="I347" s="18"/>
      <c r="J347" s="18"/>
      <c r="K347" s="18"/>
      <c r="L347" s="17"/>
      <c r="M347" s="17"/>
      <c r="N347" s="17"/>
      <c r="O347" s="19"/>
      <c r="P347" s="629">
        <f>+H339</f>
        <v>2.0199999999999996</v>
      </c>
      <c r="Q347" s="17"/>
      <c r="R347" s="412" t="s">
        <v>361</v>
      </c>
      <c r="S347" s="625" t="s">
        <v>549</v>
      </c>
      <c r="T347" s="20"/>
      <c r="U347" s="20"/>
      <c r="V347" s="430"/>
      <c r="W347" s="14" t="s">
        <v>20</v>
      </c>
      <c r="X347" s="14">
        <f t="shared" ref="X347:X353" si="14">IF(S347="","",1)</f>
        <v>1</v>
      </c>
      <c r="Y347" s="14" t="str">
        <f t="shared" ref="Y347:Y353" si="15">IFERROR(IF(COUNT(T347:V347)=1,PRODUCT(T347:V347)*X347,""),"")</f>
        <v/>
      </c>
      <c r="Z347" s="14" t="str">
        <f t="shared" ref="Z347:Z353" si="16">IFERROR(IF(COUNT(T347:V347)=2,PRODUCT(T347:V347)*X347,""),"")</f>
        <v/>
      </c>
      <c r="AA347" s="15" t="str">
        <f t="shared" si="12"/>
        <v/>
      </c>
    </row>
    <row r="348" spans="2:27" ht="18" x14ac:dyDescent="0.25">
      <c r="B348" s="16"/>
      <c r="C348" s="17"/>
      <c r="D348" s="17"/>
      <c r="E348" s="17"/>
      <c r="F348" s="18"/>
      <c r="G348" s="18"/>
      <c r="H348" s="18"/>
      <c r="I348" s="18"/>
      <c r="J348" s="18"/>
      <c r="K348" s="18"/>
      <c r="L348" s="17"/>
      <c r="M348" s="17"/>
      <c r="N348" s="17"/>
      <c r="O348" s="19"/>
      <c r="P348" s="629">
        <f>+H339</f>
        <v>2.0199999999999996</v>
      </c>
      <c r="Q348" s="17"/>
      <c r="R348" s="412" t="s">
        <v>361</v>
      </c>
      <c r="S348" s="628" t="s">
        <v>548</v>
      </c>
      <c r="T348" s="20"/>
      <c r="U348" s="20"/>
      <c r="V348" s="430"/>
      <c r="W348" s="14" t="s">
        <v>20</v>
      </c>
      <c r="X348" s="14">
        <f t="shared" si="14"/>
        <v>1</v>
      </c>
      <c r="Y348" s="14" t="str">
        <f t="shared" si="15"/>
        <v/>
      </c>
      <c r="Z348" s="14" t="str">
        <f t="shared" si="16"/>
        <v/>
      </c>
      <c r="AA348" s="15" t="str">
        <f t="shared" si="12"/>
        <v/>
      </c>
    </row>
    <row r="349" spans="2:27" ht="18" x14ac:dyDescent="0.25">
      <c r="B349" s="16"/>
      <c r="C349" s="17"/>
      <c r="D349" s="17"/>
      <c r="E349" s="17"/>
      <c r="F349" s="17"/>
      <c r="G349" s="17"/>
      <c r="H349" s="17"/>
      <c r="I349" s="17"/>
      <c r="J349" s="17"/>
      <c r="K349" s="17"/>
      <c r="L349" s="17"/>
      <c r="M349" s="17"/>
      <c r="N349" s="17"/>
      <c r="O349" s="19"/>
      <c r="P349" s="629">
        <f>+H339</f>
        <v>2.0199999999999996</v>
      </c>
      <c r="Q349" s="17"/>
      <c r="R349" s="412"/>
      <c r="S349" s="626"/>
      <c r="T349" s="20"/>
      <c r="U349" s="20"/>
      <c r="V349" s="430"/>
      <c r="W349" s="14" t="str">
        <f t="shared" ref="W349:W353" si="17">IF(COUNT(T349:V349)=1,"m",IF(COUNT(T349:V349)=2,"m2",IF(COUNT(T349:V349)=3,"m3","")))</f>
        <v/>
      </c>
      <c r="X349" s="14" t="str">
        <f t="shared" si="14"/>
        <v/>
      </c>
      <c r="Y349" s="14" t="str">
        <f t="shared" si="15"/>
        <v/>
      </c>
      <c r="Z349" s="14" t="str">
        <f t="shared" si="16"/>
        <v/>
      </c>
      <c r="AA349" s="15" t="str">
        <f t="shared" si="12"/>
        <v/>
      </c>
    </row>
    <row r="350" spans="2:27" ht="18" x14ac:dyDescent="0.25">
      <c r="B350" s="16"/>
      <c r="C350" s="18"/>
      <c r="D350" s="17"/>
      <c r="E350" s="17"/>
      <c r="F350" s="17"/>
      <c r="G350" s="17"/>
      <c r="H350" s="17"/>
      <c r="I350" s="17"/>
      <c r="J350" s="17"/>
      <c r="K350" s="17"/>
      <c r="L350" s="17"/>
      <c r="M350" s="17"/>
      <c r="N350" s="17"/>
      <c r="O350" s="19"/>
      <c r="P350" s="629">
        <f>+H339</f>
        <v>2.0199999999999996</v>
      </c>
      <c r="Q350" s="17"/>
      <c r="R350" s="412"/>
      <c r="S350" s="625"/>
      <c r="T350" s="20"/>
      <c r="U350" s="20"/>
      <c r="V350" s="430"/>
      <c r="W350" s="14" t="str">
        <f t="shared" si="17"/>
        <v/>
      </c>
      <c r="X350" s="14" t="str">
        <f t="shared" si="14"/>
        <v/>
      </c>
      <c r="Y350" s="14" t="str">
        <f t="shared" si="15"/>
        <v/>
      </c>
      <c r="Z350" s="14" t="str">
        <f t="shared" si="16"/>
        <v/>
      </c>
      <c r="AA350" s="15" t="str">
        <f t="shared" si="12"/>
        <v/>
      </c>
    </row>
    <row r="351" spans="2:27" ht="18" x14ac:dyDescent="0.25">
      <c r="B351" s="16"/>
      <c r="C351" s="17"/>
      <c r="D351" s="17"/>
      <c r="E351" s="17"/>
      <c r="F351" s="17"/>
      <c r="G351" s="17"/>
      <c r="H351" s="17"/>
      <c r="I351" s="17"/>
      <c r="J351" s="17"/>
      <c r="K351" s="17"/>
      <c r="L351" s="17"/>
      <c r="M351" s="17"/>
      <c r="N351" s="17"/>
      <c r="O351" s="19"/>
      <c r="P351" s="629">
        <f>+H339</f>
        <v>2.0199999999999996</v>
      </c>
      <c r="Q351" s="17"/>
      <c r="R351" s="412"/>
      <c r="S351" s="625"/>
      <c r="T351" s="20"/>
      <c r="U351" s="20"/>
      <c r="V351" s="430"/>
      <c r="W351" s="14" t="str">
        <f t="shared" si="17"/>
        <v/>
      </c>
      <c r="X351" s="14" t="str">
        <f t="shared" si="14"/>
        <v/>
      </c>
      <c r="Y351" s="14" t="str">
        <f t="shared" si="15"/>
        <v/>
      </c>
      <c r="Z351" s="14" t="str">
        <f t="shared" si="16"/>
        <v/>
      </c>
      <c r="AA351" s="15" t="str">
        <f t="shared" si="12"/>
        <v/>
      </c>
    </row>
    <row r="352" spans="2:27" ht="18" x14ac:dyDescent="0.25">
      <c r="B352" s="16"/>
      <c r="C352" s="17"/>
      <c r="D352" s="17"/>
      <c r="E352" s="18"/>
      <c r="F352" s="17"/>
      <c r="G352" s="17"/>
      <c r="H352" s="17"/>
      <c r="I352" s="17"/>
      <c r="J352" s="17"/>
      <c r="K352" s="17"/>
      <c r="L352" s="17"/>
      <c r="M352" s="17"/>
      <c r="N352" s="17"/>
      <c r="O352" s="19"/>
      <c r="P352" s="629">
        <f>+H339</f>
        <v>2.0199999999999996</v>
      </c>
      <c r="Q352" s="17"/>
      <c r="R352" s="412"/>
      <c r="S352" s="625"/>
      <c r="T352" s="20"/>
      <c r="U352" s="20"/>
      <c r="V352" s="430"/>
      <c r="W352" s="14" t="str">
        <f t="shared" si="17"/>
        <v/>
      </c>
      <c r="X352" s="14" t="str">
        <f t="shared" si="14"/>
        <v/>
      </c>
      <c r="Y352" s="14" t="str">
        <f t="shared" si="15"/>
        <v/>
      </c>
      <c r="Z352" s="14" t="str">
        <f t="shared" si="16"/>
        <v/>
      </c>
      <c r="AA352" s="15" t="str">
        <f t="shared" si="12"/>
        <v/>
      </c>
    </row>
    <row r="353" spans="2:27" ht="18" x14ac:dyDescent="0.25">
      <c r="B353" s="16"/>
      <c r="C353" s="18"/>
      <c r="D353" s="18"/>
      <c r="E353" s="18"/>
      <c r="F353" s="18"/>
      <c r="G353" s="18"/>
      <c r="H353" s="18"/>
      <c r="I353" s="18"/>
      <c r="J353" s="18"/>
      <c r="K353" s="18"/>
      <c r="L353" s="18"/>
      <c r="M353" s="18"/>
      <c r="N353" s="18"/>
      <c r="O353" s="19"/>
      <c r="P353" s="629">
        <f>+H339</f>
        <v>2.0199999999999996</v>
      </c>
      <c r="Q353" s="17"/>
      <c r="R353" s="412"/>
      <c r="S353" s="625"/>
      <c r="T353" s="20"/>
      <c r="U353" s="20"/>
      <c r="V353" s="430"/>
      <c r="W353" s="14" t="str">
        <f t="shared" si="17"/>
        <v/>
      </c>
      <c r="X353" s="14" t="str">
        <f t="shared" si="14"/>
        <v/>
      </c>
      <c r="Y353" s="14" t="str">
        <f t="shared" si="15"/>
        <v/>
      </c>
      <c r="Z353" s="14" t="str">
        <f t="shared" si="16"/>
        <v/>
      </c>
      <c r="AA353" s="15" t="str">
        <f t="shared" si="12"/>
        <v/>
      </c>
    </row>
    <row r="354" spans="2:27" ht="18" x14ac:dyDescent="0.25">
      <c r="B354" s="16"/>
      <c r="C354" s="17"/>
      <c r="D354" s="24"/>
      <c r="E354" s="17"/>
      <c r="F354" s="17"/>
      <c r="G354" s="17"/>
      <c r="H354" s="17"/>
      <c r="I354" s="17"/>
      <c r="J354" s="18"/>
      <c r="K354" s="17"/>
      <c r="L354" s="17"/>
      <c r="M354" s="17"/>
      <c r="N354" s="17"/>
      <c r="O354" s="19"/>
      <c r="P354" s="629">
        <f>+H339</f>
        <v>2.0199999999999996</v>
      </c>
      <c r="Q354" s="17"/>
      <c r="R354" s="412"/>
      <c r="S354" s="625"/>
      <c r="T354" s="20"/>
      <c r="U354" s="20"/>
      <c r="V354" s="430"/>
      <c r="W354" s="14"/>
      <c r="X354" s="14"/>
      <c r="Y354" s="14"/>
      <c r="Z354" s="14"/>
      <c r="AA354" s="15" t="str">
        <f t="shared" si="12"/>
        <v/>
      </c>
    </row>
    <row r="355" spans="2:27" ht="18" x14ac:dyDescent="0.25">
      <c r="B355" s="16"/>
      <c r="C355" s="18"/>
      <c r="D355" s="17"/>
      <c r="E355" s="17"/>
      <c r="F355" s="17"/>
      <c r="G355" s="17"/>
      <c r="H355" s="18"/>
      <c r="I355" s="18"/>
      <c r="J355" s="17"/>
      <c r="K355" s="18"/>
      <c r="L355" s="17"/>
      <c r="M355" s="17"/>
      <c r="N355" s="17"/>
      <c r="O355" s="19"/>
      <c r="P355" s="629">
        <f>+H339</f>
        <v>2.0199999999999996</v>
      </c>
      <c r="Q355" s="17"/>
      <c r="R355" s="412" t="s">
        <v>362</v>
      </c>
      <c r="S355" s="625" t="s">
        <v>548</v>
      </c>
      <c r="T355" s="20"/>
      <c r="U355" s="20"/>
      <c r="V355" s="430"/>
      <c r="W355" s="14" t="s">
        <v>20</v>
      </c>
      <c r="X355" s="14">
        <f t="shared" ref="X355:X364" si="18">IF(S355="","",1)</f>
        <v>1</v>
      </c>
      <c r="Y355" s="14" t="str">
        <f t="shared" ref="Y355:Y364" si="19">IFERROR(IF(COUNT(T355:V355)=1,PRODUCT(T355:V355)*X355,""),"")</f>
        <v/>
      </c>
      <c r="Z355" s="14" t="str">
        <f t="shared" ref="Z355:Z364" si="20">IFERROR(IF(COUNT(T355:V355)=2,PRODUCT(T355:V355)*X355,""),"")</f>
        <v/>
      </c>
      <c r="AA355" s="15" t="str">
        <f t="shared" si="12"/>
        <v/>
      </c>
    </row>
    <row r="356" spans="2:27" ht="18" x14ac:dyDescent="0.25">
      <c r="B356" s="16"/>
      <c r="C356" s="17"/>
      <c r="D356" s="17"/>
      <c r="E356" s="17"/>
      <c r="F356" s="17"/>
      <c r="G356" s="17"/>
      <c r="H356" s="17"/>
      <c r="I356" s="17"/>
      <c r="J356" s="17"/>
      <c r="K356" s="17"/>
      <c r="L356" s="17"/>
      <c r="M356" s="17"/>
      <c r="N356" s="17"/>
      <c r="O356" s="19"/>
      <c r="P356" s="629">
        <f>+H339</f>
        <v>2.0199999999999996</v>
      </c>
      <c r="Q356" s="17"/>
      <c r="R356" s="412" t="s">
        <v>362</v>
      </c>
      <c r="S356" s="628" t="s">
        <v>549</v>
      </c>
      <c r="T356" s="20"/>
      <c r="U356" s="20"/>
      <c r="V356" s="430"/>
      <c r="W356" s="14" t="s">
        <v>20</v>
      </c>
      <c r="X356" s="14">
        <f t="shared" si="18"/>
        <v>1</v>
      </c>
      <c r="Y356" s="14" t="str">
        <f t="shared" si="19"/>
        <v/>
      </c>
      <c r="Z356" s="14" t="str">
        <f t="shared" si="20"/>
        <v/>
      </c>
      <c r="AA356" s="15" t="str">
        <f t="shared" si="12"/>
        <v/>
      </c>
    </row>
    <row r="357" spans="2:27" ht="18" x14ac:dyDescent="0.25">
      <c r="B357" s="16"/>
      <c r="C357" s="17"/>
      <c r="D357" s="17"/>
      <c r="E357" s="17"/>
      <c r="F357" s="17"/>
      <c r="G357" s="17"/>
      <c r="H357" s="17"/>
      <c r="I357" s="17"/>
      <c r="J357" s="17"/>
      <c r="K357" s="17"/>
      <c r="L357" s="17"/>
      <c r="M357" s="17"/>
      <c r="N357" s="17"/>
      <c r="O357" s="19"/>
      <c r="P357" s="629">
        <f>+H339</f>
        <v>2.0199999999999996</v>
      </c>
      <c r="Q357" s="17"/>
      <c r="R357" s="412"/>
      <c r="S357" s="626"/>
      <c r="T357" s="20"/>
      <c r="U357" s="20"/>
      <c r="V357" s="430"/>
      <c r="W357" s="14" t="str">
        <f t="shared" ref="W357:W364" si="21">IF(COUNT(T357:V357)=1,"m",IF(COUNT(T357:V357)=2,"m2",IF(COUNT(T357:V357)=3,"m3","")))</f>
        <v/>
      </c>
      <c r="X357" s="14" t="str">
        <f t="shared" si="18"/>
        <v/>
      </c>
      <c r="Y357" s="14" t="str">
        <f t="shared" si="19"/>
        <v/>
      </c>
      <c r="Z357" s="14" t="str">
        <f t="shared" si="20"/>
        <v/>
      </c>
      <c r="AA357" s="15" t="str">
        <f t="shared" si="12"/>
        <v/>
      </c>
    </row>
    <row r="358" spans="2:27" ht="18" x14ac:dyDescent="0.25">
      <c r="B358" s="16"/>
      <c r="D358" s="17"/>
      <c r="E358" s="17"/>
      <c r="F358" s="17"/>
      <c r="G358" s="17"/>
      <c r="H358" s="17"/>
      <c r="I358" s="17"/>
      <c r="J358" s="17"/>
      <c r="K358" s="17"/>
      <c r="L358" s="17"/>
      <c r="M358" s="17"/>
      <c r="N358" s="17"/>
      <c r="O358" s="19"/>
      <c r="P358" s="629">
        <f>+H339</f>
        <v>2.0199999999999996</v>
      </c>
      <c r="Q358" s="17"/>
      <c r="R358" s="412"/>
      <c r="S358" s="626"/>
      <c r="T358" s="20"/>
      <c r="U358" s="20"/>
      <c r="V358" s="20"/>
      <c r="W358" s="14" t="str">
        <f t="shared" si="21"/>
        <v/>
      </c>
      <c r="X358" s="14" t="str">
        <f t="shared" si="18"/>
        <v/>
      </c>
      <c r="Y358" s="14" t="str">
        <f t="shared" si="19"/>
        <v/>
      </c>
      <c r="Z358" s="14" t="str">
        <f t="shared" si="20"/>
        <v/>
      </c>
      <c r="AA358" s="15" t="str">
        <f t="shared" si="12"/>
        <v/>
      </c>
    </row>
    <row r="359" spans="2:27" ht="18" x14ac:dyDescent="0.25">
      <c r="B359" s="16"/>
      <c r="C359" s="17"/>
      <c r="D359" s="17"/>
      <c r="E359" s="17"/>
      <c r="F359" s="17"/>
      <c r="G359" s="17"/>
      <c r="H359" s="17"/>
      <c r="I359" s="17"/>
      <c r="J359" s="17"/>
      <c r="K359" s="17"/>
      <c r="L359" s="17"/>
      <c r="M359" s="17"/>
      <c r="N359" s="17"/>
      <c r="O359" s="19"/>
      <c r="P359" s="629">
        <f>+H339</f>
        <v>2.0199999999999996</v>
      </c>
      <c r="Q359" s="17"/>
      <c r="R359" s="412"/>
      <c r="S359" s="626"/>
      <c r="T359" s="20"/>
      <c r="U359" s="20"/>
      <c r="V359" s="430"/>
      <c r="W359" s="14" t="str">
        <f t="shared" si="21"/>
        <v/>
      </c>
      <c r="X359" s="14" t="str">
        <f t="shared" si="18"/>
        <v/>
      </c>
      <c r="Y359" s="14" t="str">
        <f t="shared" si="19"/>
        <v/>
      </c>
      <c r="Z359" s="14" t="str">
        <f t="shared" si="20"/>
        <v/>
      </c>
      <c r="AA359" s="15" t="str">
        <f t="shared" si="12"/>
        <v/>
      </c>
    </row>
    <row r="360" spans="2:27" ht="18" x14ac:dyDescent="0.25">
      <c r="B360" s="16"/>
      <c r="C360" s="17"/>
      <c r="D360" s="17"/>
      <c r="E360" s="17"/>
      <c r="F360" s="17"/>
      <c r="G360" s="17"/>
      <c r="H360" s="17"/>
      <c r="I360" s="17"/>
      <c r="J360" s="17"/>
      <c r="K360" s="17"/>
      <c r="L360" s="17"/>
      <c r="M360" s="17"/>
      <c r="N360" s="17"/>
      <c r="O360" s="19"/>
      <c r="P360" s="629">
        <f>+H339</f>
        <v>2.0199999999999996</v>
      </c>
      <c r="Q360" s="17"/>
      <c r="R360" s="412"/>
      <c r="S360" s="626"/>
      <c r="T360" s="20"/>
      <c r="U360" s="20"/>
      <c r="V360" s="430"/>
      <c r="W360" s="14" t="str">
        <f t="shared" si="21"/>
        <v/>
      </c>
      <c r="X360" s="14" t="str">
        <f t="shared" si="18"/>
        <v/>
      </c>
      <c r="Y360" s="14" t="str">
        <f t="shared" si="19"/>
        <v/>
      </c>
      <c r="Z360" s="14" t="str">
        <f t="shared" si="20"/>
        <v/>
      </c>
      <c r="AA360" s="15" t="str">
        <f t="shared" si="12"/>
        <v/>
      </c>
    </row>
    <row r="361" spans="2:27" ht="18" x14ac:dyDescent="0.25">
      <c r="B361" s="16"/>
      <c r="C361" s="17"/>
      <c r="D361" s="17"/>
      <c r="E361" s="17"/>
      <c r="F361" s="17"/>
      <c r="G361" s="17"/>
      <c r="H361" s="17"/>
      <c r="I361" s="17"/>
      <c r="J361" s="17"/>
      <c r="K361" s="17"/>
      <c r="L361" s="17"/>
      <c r="M361" s="17"/>
      <c r="N361" s="17"/>
      <c r="O361" s="19"/>
      <c r="P361" s="629">
        <f>+H339</f>
        <v>2.0199999999999996</v>
      </c>
      <c r="Q361" s="17"/>
      <c r="R361" s="21"/>
      <c r="S361" s="626"/>
      <c r="T361" s="20"/>
      <c r="U361" s="20"/>
      <c r="V361" s="430"/>
      <c r="W361" s="14" t="str">
        <f t="shared" si="21"/>
        <v/>
      </c>
      <c r="X361" s="14" t="str">
        <f t="shared" si="18"/>
        <v/>
      </c>
      <c r="Y361" s="14" t="str">
        <f t="shared" si="19"/>
        <v/>
      </c>
      <c r="Z361" s="14" t="str">
        <f t="shared" si="20"/>
        <v/>
      </c>
      <c r="AA361" s="15" t="str">
        <f t="shared" si="12"/>
        <v/>
      </c>
    </row>
    <row r="362" spans="2:27" ht="18" x14ac:dyDescent="0.25">
      <c r="B362" s="16"/>
      <c r="C362" s="17"/>
      <c r="D362" s="17"/>
      <c r="E362" s="17"/>
      <c r="F362" s="17"/>
      <c r="G362" s="17"/>
      <c r="H362" s="17"/>
      <c r="I362" s="17"/>
      <c r="J362" s="17"/>
      <c r="K362" s="17"/>
      <c r="L362" s="17"/>
      <c r="M362" s="17"/>
      <c r="N362" s="17"/>
      <c r="O362" s="19"/>
      <c r="P362" s="629">
        <f>+H339</f>
        <v>2.0199999999999996</v>
      </c>
      <c r="Q362" s="17"/>
      <c r="R362" s="26"/>
      <c r="S362" s="626"/>
      <c r="T362" s="20"/>
      <c r="U362" s="20"/>
      <c r="V362" s="430"/>
      <c r="W362" s="14" t="str">
        <f t="shared" si="21"/>
        <v/>
      </c>
      <c r="X362" s="14" t="str">
        <f t="shared" si="18"/>
        <v/>
      </c>
      <c r="Y362" s="14" t="str">
        <f t="shared" si="19"/>
        <v/>
      </c>
      <c r="Z362" s="14" t="str">
        <f t="shared" si="20"/>
        <v/>
      </c>
      <c r="AA362" s="15" t="str">
        <f t="shared" si="12"/>
        <v/>
      </c>
    </row>
    <row r="363" spans="2:27" ht="18" x14ac:dyDescent="0.25">
      <c r="B363" s="16"/>
      <c r="C363" s="17"/>
      <c r="D363" s="17"/>
      <c r="E363" s="17"/>
      <c r="F363" s="17"/>
      <c r="G363" s="17"/>
      <c r="H363" s="17"/>
      <c r="I363" s="17"/>
      <c r="J363" s="17"/>
      <c r="K363" s="17"/>
      <c r="L363" s="17"/>
      <c r="M363" s="17"/>
      <c r="N363" s="17"/>
      <c r="O363" s="19"/>
      <c r="P363" s="629">
        <f>+H339</f>
        <v>2.0199999999999996</v>
      </c>
      <c r="Q363" s="17"/>
      <c r="R363" s="26"/>
      <c r="S363" s="626"/>
      <c r="T363" s="20"/>
      <c r="U363" s="20"/>
      <c r="V363" s="430"/>
      <c r="W363" s="14" t="str">
        <f t="shared" si="21"/>
        <v/>
      </c>
      <c r="X363" s="14" t="str">
        <f t="shared" si="18"/>
        <v/>
      </c>
      <c r="Y363" s="14" t="str">
        <f t="shared" si="19"/>
        <v/>
      </c>
      <c r="Z363" s="14" t="str">
        <f t="shared" si="20"/>
        <v/>
      </c>
      <c r="AA363" s="15" t="str">
        <f t="shared" si="12"/>
        <v/>
      </c>
    </row>
    <row r="364" spans="2:27" ht="18.75" thickBot="1" x14ac:dyDescent="0.3">
      <c r="B364" s="27"/>
      <c r="C364" s="28"/>
      <c r="D364" s="29"/>
      <c r="E364" s="28"/>
      <c r="F364" s="29"/>
      <c r="G364" s="29"/>
      <c r="H364" s="29"/>
      <c r="I364" s="29"/>
      <c r="J364" s="29"/>
      <c r="K364" s="29"/>
      <c r="L364" s="29"/>
      <c r="M364" s="29"/>
      <c r="N364" s="29"/>
      <c r="O364" s="30"/>
      <c r="P364" s="629">
        <f>+H339</f>
        <v>2.0199999999999996</v>
      </c>
      <c r="Q364" s="17"/>
      <c r="R364" s="630"/>
      <c r="S364" s="636"/>
      <c r="T364" s="33"/>
      <c r="U364" s="33"/>
      <c r="V364" s="631"/>
      <c r="W364" s="34" t="str">
        <f t="shared" si="21"/>
        <v/>
      </c>
      <c r="X364" s="34" t="str">
        <f t="shared" si="18"/>
        <v/>
      </c>
      <c r="Y364" s="14" t="str">
        <f t="shared" si="19"/>
        <v/>
      </c>
      <c r="Z364" s="14" t="str">
        <f t="shared" si="20"/>
        <v/>
      </c>
      <c r="AA364" s="15" t="str">
        <f t="shared" si="12"/>
        <v/>
      </c>
    </row>
    <row r="365" spans="2:27" ht="18.75" thickBot="1" x14ac:dyDescent="0.3">
      <c r="B365" s="786"/>
      <c r="C365" s="787"/>
      <c r="D365" s="787"/>
      <c r="E365" s="787"/>
      <c r="F365" s="787"/>
      <c r="G365" s="787"/>
      <c r="H365" s="787"/>
      <c r="I365" s="787"/>
      <c r="J365" s="787"/>
      <c r="K365" s="787"/>
      <c r="L365" s="787"/>
      <c r="M365" s="787"/>
      <c r="N365" s="787"/>
      <c r="O365" s="787"/>
      <c r="P365" s="428"/>
      <c r="Q365" s="629">
        <f>+H339</f>
        <v>2.0199999999999996</v>
      </c>
      <c r="R365" s="1024" t="s">
        <v>58</v>
      </c>
      <c r="S365" s="1025"/>
      <c r="T365" s="1027"/>
      <c r="U365" s="1024" t="s">
        <v>53</v>
      </c>
      <c r="V365" s="1027"/>
      <c r="W365" s="1027"/>
      <c r="X365" s="1026"/>
      <c r="Y365" s="36"/>
      <c r="Z365" s="37"/>
      <c r="AA365" s="38">
        <f>SUM(X342:X364)</f>
        <v>7</v>
      </c>
    </row>
    <row r="366" spans="2:27" ht="17.25" thickBot="1" x14ac:dyDescent="0.3">
      <c r="B366" s="792" t="s">
        <v>59</v>
      </c>
      <c r="C366" s="793"/>
      <c r="D366" s="793"/>
      <c r="E366" s="793"/>
      <c r="F366" s="793"/>
      <c r="G366" s="793"/>
      <c r="H366" s="793"/>
      <c r="I366" s="794"/>
      <c r="J366" s="792" t="s">
        <v>60</v>
      </c>
      <c r="K366" s="793"/>
      <c r="L366" s="793"/>
      <c r="M366" s="793"/>
      <c r="N366" s="793"/>
      <c r="O366" s="793"/>
      <c r="P366" s="793"/>
      <c r="Q366" s="793"/>
      <c r="R366" s="1028"/>
      <c r="S366" s="634"/>
      <c r="T366" s="39"/>
      <c r="U366" s="40"/>
      <c r="V366" s="40"/>
      <c r="W366" s="40"/>
      <c r="X366" s="40"/>
      <c r="Y366" s="40"/>
      <c r="Z366" s="40"/>
      <c r="AA366" s="41"/>
    </row>
    <row r="367" spans="2:27" ht="21" thickBot="1" x14ac:dyDescent="0.3">
      <c r="B367" s="795"/>
      <c r="C367" s="787"/>
      <c r="D367" s="787"/>
      <c r="E367" s="787"/>
      <c r="F367" s="787"/>
      <c r="G367" s="787"/>
      <c r="H367" s="787"/>
      <c r="I367" s="796"/>
      <c r="J367" s="795"/>
      <c r="K367" s="787"/>
      <c r="L367" s="787"/>
      <c r="M367" s="787"/>
      <c r="N367" s="787"/>
      <c r="O367" s="787"/>
      <c r="P367" s="787"/>
      <c r="Q367" s="787"/>
      <c r="R367" s="796"/>
      <c r="S367" s="635"/>
      <c r="T367" s="797" t="s">
        <v>61</v>
      </c>
      <c r="U367" s="798"/>
      <c r="V367" s="798"/>
      <c r="W367" s="798"/>
      <c r="X367" s="798"/>
      <c r="Y367" s="798"/>
      <c r="Z367" s="799"/>
      <c r="AA367" s="42">
        <f>AA365</f>
        <v>7</v>
      </c>
    </row>
    <row r="369" spans="2:27" ht="15.75" thickBot="1" x14ac:dyDescent="0.3"/>
    <row r="370" spans="2:27" x14ac:dyDescent="0.25">
      <c r="B370" s="800"/>
      <c r="C370" s="793"/>
      <c r="D370" s="793"/>
      <c r="E370" s="793"/>
      <c r="F370" s="793"/>
      <c r="G370" s="803" t="s">
        <v>42</v>
      </c>
      <c r="H370" s="793"/>
      <c r="I370" s="793"/>
      <c r="J370" s="793"/>
      <c r="K370" s="793"/>
      <c r="L370" s="793"/>
      <c r="M370" s="793"/>
      <c r="N370" s="793"/>
      <c r="O370" s="793"/>
      <c r="P370" s="793"/>
      <c r="Q370" s="793"/>
      <c r="R370" s="793"/>
      <c r="S370" s="793"/>
      <c r="T370" s="793"/>
      <c r="U370" s="804" t="s">
        <v>1</v>
      </c>
      <c r="V370" s="805"/>
      <c r="W370" s="805"/>
      <c r="X370" s="806"/>
      <c r="Y370" s="807" t="s">
        <v>43</v>
      </c>
      <c r="Z370" s="805"/>
      <c r="AA370" s="808"/>
    </row>
    <row r="371" spans="2:27" x14ac:dyDescent="0.25">
      <c r="B371" s="801"/>
      <c r="C371" s="802"/>
      <c r="D371" s="802"/>
      <c r="E371" s="802"/>
      <c r="F371" s="802"/>
      <c r="G371" s="801"/>
      <c r="H371" s="802"/>
      <c r="I371" s="802"/>
      <c r="J371" s="802"/>
      <c r="K371" s="802"/>
      <c r="L371" s="802"/>
      <c r="M371" s="802"/>
      <c r="N371" s="802"/>
      <c r="O371" s="802"/>
      <c r="P371" s="802"/>
      <c r="Q371" s="802"/>
      <c r="R371" s="802"/>
      <c r="S371" s="802"/>
      <c r="T371" s="802"/>
      <c r="U371" s="809" t="s">
        <v>3</v>
      </c>
      <c r="V371" s="810"/>
      <c r="W371" s="810"/>
      <c r="X371" s="811"/>
      <c r="Y371" s="812">
        <v>1</v>
      </c>
      <c r="Z371" s="810"/>
      <c r="AA371" s="813"/>
    </row>
    <row r="372" spans="2:27" ht="15.75" thickBot="1" x14ac:dyDescent="0.3">
      <c r="B372" s="795"/>
      <c r="C372" s="787"/>
      <c r="D372" s="787"/>
      <c r="E372" s="787"/>
      <c r="F372" s="787"/>
      <c r="G372" s="795"/>
      <c r="H372" s="787"/>
      <c r="I372" s="787"/>
      <c r="J372" s="787"/>
      <c r="K372" s="787"/>
      <c r="L372" s="787"/>
      <c r="M372" s="787"/>
      <c r="N372" s="787"/>
      <c r="O372" s="787"/>
      <c r="P372" s="787"/>
      <c r="Q372" s="787"/>
      <c r="R372" s="787"/>
      <c r="S372" s="787"/>
      <c r="T372" s="787"/>
      <c r="U372" s="814" t="s">
        <v>4</v>
      </c>
      <c r="V372" s="815"/>
      <c r="W372" s="815"/>
      <c r="X372" s="816"/>
      <c r="Y372" s="817">
        <v>44236</v>
      </c>
      <c r="Z372" s="818"/>
      <c r="AA372" s="819"/>
    </row>
    <row r="373" spans="2:27" ht="15" customHeight="1" x14ac:dyDescent="0.25">
      <c r="B373" s="820" t="s">
        <v>44</v>
      </c>
      <c r="C373" s="793"/>
      <c r="D373" s="793"/>
      <c r="E373" s="793"/>
      <c r="F373" s="794"/>
      <c r="G373"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373" s="822"/>
      <c r="I373" s="822"/>
      <c r="J373" s="822"/>
      <c r="K373" s="822"/>
      <c r="L373" s="822"/>
      <c r="M373" s="822"/>
      <c r="N373" s="822"/>
      <c r="O373" s="822"/>
      <c r="P373" s="822"/>
      <c r="Q373" s="822"/>
      <c r="R373" s="822"/>
      <c r="S373" s="822"/>
      <c r="T373" s="822"/>
      <c r="U373" s="822"/>
      <c r="V373" s="822"/>
      <c r="W373" s="822"/>
      <c r="X373" s="822"/>
      <c r="Y373" s="822"/>
      <c r="Z373" s="822"/>
      <c r="AA373" s="823"/>
    </row>
    <row r="374" spans="2:27" ht="15.75" customHeight="1" thickBot="1" x14ac:dyDescent="0.3">
      <c r="B374" s="795"/>
      <c r="C374" s="787"/>
      <c r="D374" s="787"/>
      <c r="E374" s="787"/>
      <c r="F374" s="796"/>
      <c r="G374" s="824"/>
      <c r="H374" s="825"/>
      <c r="I374" s="825"/>
      <c r="J374" s="825"/>
      <c r="K374" s="825"/>
      <c r="L374" s="825"/>
      <c r="M374" s="825"/>
      <c r="N374" s="825"/>
      <c r="O374" s="825"/>
      <c r="P374" s="825"/>
      <c r="Q374" s="825"/>
      <c r="R374" s="825"/>
      <c r="S374" s="825"/>
      <c r="T374" s="825"/>
      <c r="U374" s="825"/>
      <c r="V374" s="825"/>
      <c r="W374" s="825"/>
      <c r="X374" s="825"/>
      <c r="Y374" s="825"/>
      <c r="Z374" s="825"/>
      <c r="AA374" s="826"/>
    </row>
    <row r="375" spans="2:27" ht="18.75" thickBot="1" x14ac:dyDescent="0.3">
      <c r="B375" s="827" t="s">
        <v>46</v>
      </c>
      <c r="C375" s="798"/>
      <c r="D375" s="798"/>
      <c r="E375" s="798"/>
      <c r="F375" s="798"/>
      <c r="G375" s="798"/>
      <c r="H375" s="822" t="s">
        <v>47</v>
      </c>
      <c r="I375" s="793"/>
      <c r="J375" s="828"/>
      <c r="K375" s="798"/>
      <c r="L375" s="798"/>
      <c r="M375" s="798"/>
      <c r="N375" s="798"/>
      <c r="O375" s="798"/>
      <c r="P375" s="622"/>
      <c r="Q375" s="622"/>
      <c r="R375" s="828" t="s">
        <v>48</v>
      </c>
      <c r="S375" s="828"/>
      <c r="T375" s="798"/>
      <c r="U375" s="798"/>
      <c r="V375" s="798"/>
      <c r="W375" s="798"/>
      <c r="X375" s="798"/>
      <c r="Y375" s="798"/>
      <c r="Z375" s="798"/>
      <c r="AA375" s="799"/>
    </row>
    <row r="376" spans="2:27" ht="33" customHeight="1" thickBot="1" x14ac:dyDescent="0.3">
      <c r="B376" s="829">
        <f>PRESUPUESTO!$B$21</f>
        <v>2</v>
      </c>
      <c r="C376" s="793"/>
      <c r="D376" s="793"/>
      <c r="E376" s="793"/>
      <c r="F376" s="793"/>
      <c r="G376" s="793"/>
      <c r="H376" s="830">
        <f>PRESUPUESTO!B24</f>
        <v>2.0299999999999994</v>
      </c>
      <c r="I376" s="831"/>
      <c r="J376" s="832" t="str">
        <f>PRESUPUESTO!$F$21</f>
        <v>DEMOLICIONES Y DESMONTES</v>
      </c>
      <c r="K376" s="798"/>
      <c r="L376" s="798"/>
      <c r="M376" s="798"/>
      <c r="N376" s="798"/>
      <c r="O376" s="799"/>
      <c r="P376" s="621"/>
      <c r="Q376" s="621"/>
      <c r="R376" s="833" t="str">
        <f>PRESUPUESTO!F24</f>
        <v>DESMONTE PUERTAS CON MARCOS (INC. RETIRO DE SOBR.)</v>
      </c>
      <c r="S376" s="1020"/>
      <c r="T376" s="793"/>
      <c r="U376" s="793"/>
      <c r="V376" s="793"/>
      <c r="W376" s="793"/>
      <c r="X376" s="793"/>
      <c r="Y376" s="793"/>
      <c r="Z376" s="793"/>
      <c r="AA376" s="794"/>
    </row>
    <row r="377" spans="2:27" ht="18.75" thickBot="1" x14ac:dyDescent="0.3">
      <c r="B377" s="821" t="s">
        <v>49</v>
      </c>
      <c r="C377" s="834"/>
      <c r="D377" s="834"/>
      <c r="E377" s="834"/>
      <c r="F377" s="834"/>
      <c r="G377" s="834"/>
      <c r="H377" s="835"/>
      <c r="I377" s="835"/>
      <c r="J377" s="834"/>
      <c r="K377" s="834"/>
      <c r="L377" s="834"/>
      <c r="M377" s="834"/>
      <c r="N377" s="834"/>
      <c r="O377" s="834"/>
      <c r="P377" s="623"/>
      <c r="Q377" s="623"/>
      <c r="R377" s="837" t="s">
        <v>50</v>
      </c>
      <c r="S377" s="1030" t="s">
        <v>532</v>
      </c>
      <c r="T377" s="1029" t="s">
        <v>51</v>
      </c>
      <c r="U377" s="840"/>
      <c r="V377" s="841"/>
      <c r="W377" s="842" t="s">
        <v>20</v>
      </c>
      <c r="X377" s="844" t="s">
        <v>52</v>
      </c>
      <c r="Y377" s="846" t="s">
        <v>53</v>
      </c>
      <c r="Z377" s="847"/>
      <c r="AA377" s="848"/>
    </row>
    <row r="378" spans="2:27" ht="26.25" thickBot="1" x14ac:dyDescent="0.3">
      <c r="B378" s="836"/>
      <c r="C378" s="835"/>
      <c r="D378" s="835"/>
      <c r="E378" s="835"/>
      <c r="F378" s="835"/>
      <c r="G378" s="835"/>
      <c r="H378" s="835"/>
      <c r="I378" s="835"/>
      <c r="J378" s="835"/>
      <c r="K378" s="835"/>
      <c r="L378" s="835"/>
      <c r="M378" s="835"/>
      <c r="N378" s="835"/>
      <c r="O378" s="835"/>
      <c r="P378" s="623"/>
      <c r="Q378" s="623"/>
      <c r="R378" s="838"/>
      <c r="S378" s="1031"/>
      <c r="T378" s="645" t="s">
        <v>54</v>
      </c>
      <c r="U378" s="5" t="s">
        <v>55</v>
      </c>
      <c r="V378" s="6" t="s">
        <v>56</v>
      </c>
      <c r="W378" s="843"/>
      <c r="X378" s="845"/>
      <c r="Y378" s="7" t="s">
        <v>57</v>
      </c>
      <c r="Z378" s="8" t="s">
        <v>21</v>
      </c>
      <c r="AA378" s="9" t="s">
        <v>22</v>
      </c>
    </row>
    <row r="379" spans="2:27" ht="18" x14ac:dyDescent="0.25">
      <c r="B379" s="10"/>
      <c r="C379" s="11"/>
      <c r="D379" s="11"/>
      <c r="E379" s="11"/>
      <c r="F379" s="11"/>
      <c r="G379" s="11"/>
      <c r="H379" s="11"/>
      <c r="I379" s="11"/>
      <c r="J379" s="11"/>
      <c r="K379" s="11"/>
      <c r="L379" s="11"/>
      <c r="M379" s="11"/>
      <c r="N379" s="11"/>
      <c r="O379" s="12"/>
      <c r="P379" s="629">
        <f>+H376</f>
        <v>2.0299999999999994</v>
      </c>
      <c r="Q379" s="17"/>
      <c r="R379" s="412" t="s">
        <v>356</v>
      </c>
      <c r="S379" s="625" t="s">
        <v>372</v>
      </c>
      <c r="T379" s="14"/>
      <c r="U379" s="14"/>
      <c r="V379" s="14"/>
      <c r="W379" s="14" t="s">
        <v>20</v>
      </c>
      <c r="X379" s="14">
        <f>IF(S379="","",1)</f>
        <v>1</v>
      </c>
      <c r="Y379" s="14" t="str">
        <f>IFERROR(IF(COUNT(T379:V379)=1,PRODUCT(T379:V379)*X379,""),"")</f>
        <v/>
      </c>
      <c r="Z379" s="14" t="str">
        <f>IFERROR(IF(COUNT(T379:V379)=2,PRODUCT(T379:V379)*X379,""),"")</f>
        <v/>
      </c>
      <c r="AA379" s="15" t="str">
        <f>IFERROR(IF(COUNT(T379:V379)=3,PRODUCT(T379:V379)*X379,""),"")</f>
        <v/>
      </c>
    </row>
    <row r="380" spans="2:27" ht="18" x14ac:dyDescent="0.25">
      <c r="B380" s="16"/>
      <c r="C380" s="17"/>
      <c r="D380" s="17"/>
      <c r="E380" s="17"/>
      <c r="F380" s="18"/>
      <c r="G380" s="18"/>
      <c r="H380" s="18"/>
      <c r="I380" s="18"/>
      <c r="J380" s="18"/>
      <c r="K380" s="18"/>
      <c r="L380" s="17"/>
      <c r="M380" s="17"/>
      <c r="N380" s="17"/>
      <c r="O380" s="19"/>
      <c r="P380" s="629">
        <f>+H376</f>
        <v>2.0299999999999994</v>
      </c>
      <c r="Q380" s="17"/>
      <c r="R380" s="412" t="s">
        <v>356</v>
      </c>
      <c r="S380" s="625" t="s">
        <v>550</v>
      </c>
      <c r="T380" s="20"/>
      <c r="U380" s="20"/>
      <c r="V380" s="430"/>
      <c r="W380" s="14" t="s">
        <v>20</v>
      </c>
      <c r="X380" s="14">
        <f t="shared" ref="X380:X382" si="22">IF(S380="","",1)</f>
        <v>1</v>
      </c>
      <c r="Y380" s="14" t="str">
        <f t="shared" ref="Y380:Y382" si="23">IFERROR(IF(COUNT(T380:V380)=1,PRODUCT(T380:V380)*X380,""),"")</f>
        <v/>
      </c>
      <c r="Z380" s="14" t="str">
        <f t="shared" ref="Z380:Z382" si="24">IFERROR(IF(COUNT(T380:V380)=2,PRODUCT(T380:V380)*X380,""),"")</f>
        <v/>
      </c>
      <c r="AA380" s="15" t="str">
        <f t="shared" ref="AA380:AA401" si="25">IFERROR(IF(COUNT(T380:V380)=3,PRODUCT(T380:V380)*X380,""),"")</f>
        <v/>
      </c>
    </row>
    <row r="381" spans="2:27" ht="18" x14ac:dyDescent="0.25">
      <c r="B381" s="16"/>
      <c r="C381" s="17"/>
      <c r="D381" s="17"/>
      <c r="E381" s="17"/>
      <c r="F381" s="18"/>
      <c r="G381" s="18"/>
      <c r="H381" s="18"/>
      <c r="I381" s="18"/>
      <c r="J381" s="18"/>
      <c r="K381" s="18"/>
      <c r="L381" s="17"/>
      <c r="M381" s="17"/>
      <c r="N381" s="17"/>
      <c r="O381" s="19"/>
      <c r="P381" s="629">
        <f>+H376</f>
        <v>2.0299999999999994</v>
      </c>
      <c r="Q381" s="17"/>
      <c r="R381" s="412"/>
      <c r="S381" s="625"/>
      <c r="T381" s="20"/>
      <c r="U381" s="20"/>
      <c r="V381" s="430"/>
      <c r="W381" s="14"/>
      <c r="X381" s="14" t="str">
        <f t="shared" si="22"/>
        <v/>
      </c>
      <c r="Y381" s="14" t="str">
        <f t="shared" si="23"/>
        <v/>
      </c>
      <c r="Z381" s="14" t="str">
        <f t="shared" si="24"/>
        <v/>
      </c>
      <c r="AA381" s="15" t="str">
        <f t="shared" si="25"/>
        <v/>
      </c>
    </row>
    <row r="382" spans="2:27" ht="18" x14ac:dyDescent="0.25">
      <c r="B382" s="16"/>
      <c r="C382" s="17"/>
      <c r="D382" s="17"/>
      <c r="E382" s="17"/>
      <c r="F382" s="18"/>
      <c r="G382" s="18"/>
      <c r="H382" s="18"/>
      <c r="I382" s="18"/>
      <c r="J382" s="18"/>
      <c r="K382" s="18"/>
      <c r="L382" s="17"/>
      <c r="M382" s="17"/>
      <c r="N382" s="17"/>
      <c r="O382" s="19"/>
      <c r="P382" s="629">
        <f>+H376</f>
        <v>2.0299999999999994</v>
      </c>
      <c r="Q382" s="17"/>
      <c r="R382" s="412"/>
      <c r="S382" s="626"/>
      <c r="T382" s="20"/>
      <c r="U382" s="20"/>
      <c r="V382" s="430"/>
      <c r="W382" s="14" t="str">
        <f t="shared" ref="W382" si="26">IF(COUNT(T382:V382)=1,"m",IF(COUNT(T382:V382)=2,"m2",IF(COUNT(T382:V382)=3,"m3","")))</f>
        <v/>
      </c>
      <c r="X382" s="14" t="str">
        <f t="shared" si="22"/>
        <v/>
      </c>
      <c r="Y382" s="14" t="str">
        <f t="shared" si="23"/>
        <v/>
      </c>
      <c r="Z382" s="14" t="str">
        <f t="shared" si="24"/>
        <v/>
      </c>
      <c r="AA382" s="15" t="str">
        <f t="shared" si="25"/>
        <v/>
      </c>
    </row>
    <row r="383" spans="2:27" ht="18" x14ac:dyDescent="0.25">
      <c r="B383" s="16"/>
      <c r="D383" s="17"/>
      <c r="E383" s="17"/>
      <c r="F383" s="18"/>
      <c r="G383" s="18"/>
      <c r="H383" s="18"/>
      <c r="J383" s="18"/>
      <c r="K383" s="18"/>
      <c r="L383" s="17"/>
      <c r="M383" s="17"/>
      <c r="N383" s="17"/>
      <c r="O383" s="19"/>
      <c r="P383" s="629">
        <f>+H376</f>
        <v>2.0299999999999994</v>
      </c>
      <c r="Q383" s="17"/>
      <c r="R383" s="412"/>
      <c r="S383" s="625"/>
      <c r="T383" s="20"/>
      <c r="U383" s="20"/>
      <c r="V383" s="430"/>
      <c r="W383" s="14"/>
      <c r="X383" s="14"/>
      <c r="Y383" s="14"/>
      <c r="Z383" s="14"/>
      <c r="AA383" s="15" t="str">
        <f t="shared" si="25"/>
        <v/>
      </c>
    </row>
    <row r="384" spans="2:27" ht="18" x14ac:dyDescent="0.25">
      <c r="B384" s="22"/>
      <c r="C384" s="17"/>
      <c r="D384" s="18"/>
      <c r="E384" s="17"/>
      <c r="F384" s="18"/>
      <c r="G384" s="18"/>
      <c r="H384" s="18"/>
      <c r="I384" s="18"/>
      <c r="J384" s="18"/>
      <c r="K384" s="18"/>
      <c r="L384" s="17"/>
      <c r="M384" s="17"/>
      <c r="N384" s="17"/>
      <c r="O384" s="19"/>
      <c r="P384" s="629">
        <f>+H376</f>
        <v>2.0299999999999994</v>
      </c>
      <c r="Q384" s="17"/>
      <c r="R384" s="412" t="s">
        <v>361</v>
      </c>
      <c r="S384" s="625" t="s">
        <v>372</v>
      </c>
      <c r="T384" s="20"/>
      <c r="U384" s="20"/>
      <c r="V384" s="430"/>
      <c r="W384" s="14" t="s">
        <v>20</v>
      </c>
      <c r="X384" s="14">
        <f t="shared" ref="X384:X390" si="27">IF(S384="","",1)</f>
        <v>1</v>
      </c>
      <c r="Y384" s="14" t="str">
        <f t="shared" ref="Y384:Y390" si="28">IFERROR(IF(COUNT(T384:V384)=1,PRODUCT(T384:V384)*X384,""),"")</f>
        <v/>
      </c>
      <c r="Z384" s="14" t="str">
        <f t="shared" ref="Z384:Z390" si="29">IFERROR(IF(COUNT(T384:V384)=2,PRODUCT(T384:V384)*X384,""),"")</f>
        <v/>
      </c>
      <c r="AA384" s="15" t="str">
        <f t="shared" si="25"/>
        <v/>
      </c>
    </row>
    <row r="385" spans="2:27" ht="18" x14ac:dyDescent="0.25">
      <c r="B385" s="16"/>
      <c r="C385" s="17"/>
      <c r="D385" s="17"/>
      <c r="E385" s="17"/>
      <c r="F385" s="18"/>
      <c r="G385" s="18"/>
      <c r="H385" s="18"/>
      <c r="I385" s="18"/>
      <c r="J385" s="18"/>
      <c r="K385" s="18"/>
      <c r="L385" s="17"/>
      <c r="M385" s="17"/>
      <c r="N385" s="17"/>
      <c r="O385" s="19"/>
      <c r="P385" s="629">
        <f>+H376</f>
        <v>2.0299999999999994</v>
      </c>
      <c r="Q385" s="17"/>
      <c r="R385" s="412"/>
      <c r="S385" s="628"/>
      <c r="T385" s="20"/>
      <c r="U385" s="20"/>
      <c r="V385" s="430"/>
      <c r="W385" s="14"/>
      <c r="X385" s="14" t="str">
        <f t="shared" si="27"/>
        <v/>
      </c>
      <c r="Y385" s="14" t="str">
        <f t="shared" si="28"/>
        <v/>
      </c>
      <c r="Z385" s="14" t="str">
        <f t="shared" si="29"/>
        <v/>
      </c>
      <c r="AA385" s="15" t="str">
        <f t="shared" si="25"/>
        <v/>
      </c>
    </row>
    <row r="386" spans="2:27" ht="18" x14ac:dyDescent="0.25">
      <c r="B386" s="16"/>
      <c r="C386" s="17"/>
      <c r="D386" s="17"/>
      <c r="E386" s="17"/>
      <c r="F386" s="17"/>
      <c r="G386" s="17"/>
      <c r="H386" s="17"/>
      <c r="I386" s="17"/>
      <c r="J386" s="17"/>
      <c r="K386" s="17"/>
      <c r="L386" s="17"/>
      <c r="M386" s="17"/>
      <c r="N386" s="17"/>
      <c r="O386" s="19"/>
      <c r="P386" s="629">
        <f>+H376</f>
        <v>2.0299999999999994</v>
      </c>
      <c r="Q386" s="17"/>
      <c r="R386" s="412"/>
      <c r="S386" s="626"/>
      <c r="T386" s="20"/>
      <c r="U386" s="20"/>
      <c r="V386" s="430"/>
      <c r="W386" s="14" t="str">
        <f t="shared" ref="W386:W390" si="30">IF(COUNT(T386:V386)=1,"m",IF(COUNT(T386:V386)=2,"m2",IF(COUNT(T386:V386)=3,"m3","")))</f>
        <v/>
      </c>
      <c r="X386" s="14" t="str">
        <f t="shared" si="27"/>
        <v/>
      </c>
      <c r="Y386" s="14" t="str">
        <f t="shared" si="28"/>
        <v/>
      </c>
      <c r="Z386" s="14" t="str">
        <f t="shared" si="29"/>
        <v/>
      </c>
      <c r="AA386" s="15" t="str">
        <f t="shared" si="25"/>
        <v/>
      </c>
    </row>
    <row r="387" spans="2:27" ht="18" x14ac:dyDescent="0.25">
      <c r="B387" s="16"/>
      <c r="C387" s="18"/>
      <c r="D387" s="17"/>
      <c r="E387" s="17"/>
      <c r="F387" s="17"/>
      <c r="G387" s="17"/>
      <c r="H387" s="17"/>
      <c r="I387" s="17"/>
      <c r="J387" s="17"/>
      <c r="K387" s="17"/>
      <c r="L387" s="17"/>
      <c r="M387" s="17"/>
      <c r="N387" s="17"/>
      <c r="O387" s="19"/>
      <c r="P387" s="629">
        <f>+H376</f>
        <v>2.0299999999999994</v>
      </c>
      <c r="Q387" s="17"/>
      <c r="R387" s="412"/>
      <c r="S387" s="625"/>
      <c r="T387" s="20"/>
      <c r="U387" s="20"/>
      <c r="V387" s="430"/>
      <c r="W387" s="14" t="str">
        <f t="shared" si="30"/>
        <v/>
      </c>
      <c r="X387" s="14" t="str">
        <f t="shared" si="27"/>
        <v/>
      </c>
      <c r="Y387" s="14" t="str">
        <f t="shared" si="28"/>
        <v/>
      </c>
      <c r="Z387" s="14" t="str">
        <f t="shared" si="29"/>
        <v/>
      </c>
      <c r="AA387" s="15" t="str">
        <f t="shared" si="25"/>
        <v/>
      </c>
    </row>
    <row r="388" spans="2:27" ht="18" x14ac:dyDescent="0.25">
      <c r="B388" s="16"/>
      <c r="C388" s="17"/>
      <c r="D388" s="17"/>
      <c r="E388" s="17"/>
      <c r="F388" s="17"/>
      <c r="G388" s="17"/>
      <c r="H388" s="17"/>
      <c r="I388" s="17"/>
      <c r="J388" s="17"/>
      <c r="K388" s="17"/>
      <c r="L388" s="17"/>
      <c r="M388" s="17"/>
      <c r="N388" s="17"/>
      <c r="O388" s="19"/>
      <c r="P388" s="629">
        <f>+H376</f>
        <v>2.0299999999999994</v>
      </c>
      <c r="Q388" s="17"/>
      <c r="R388" s="412"/>
      <c r="S388" s="625"/>
      <c r="T388" s="20"/>
      <c r="U388" s="20"/>
      <c r="V388" s="430"/>
      <c r="W388" s="14" t="str">
        <f t="shared" si="30"/>
        <v/>
      </c>
      <c r="X388" s="14" t="str">
        <f t="shared" si="27"/>
        <v/>
      </c>
      <c r="Y388" s="14" t="str">
        <f t="shared" si="28"/>
        <v/>
      </c>
      <c r="Z388" s="14" t="str">
        <f t="shared" si="29"/>
        <v/>
      </c>
      <c r="AA388" s="15" t="str">
        <f t="shared" si="25"/>
        <v/>
      </c>
    </row>
    <row r="389" spans="2:27" ht="18" x14ac:dyDescent="0.25">
      <c r="B389" s="16"/>
      <c r="C389" s="17"/>
      <c r="D389" s="17"/>
      <c r="E389" s="18"/>
      <c r="F389" s="17"/>
      <c r="G389" s="17"/>
      <c r="H389" s="17"/>
      <c r="I389" s="17"/>
      <c r="J389" s="17"/>
      <c r="K389" s="17"/>
      <c r="L389" s="17"/>
      <c r="M389" s="17"/>
      <c r="N389" s="17"/>
      <c r="O389" s="19"/>
      <c r="P389" s="629">
        <f>+H376</f>
        <v>2.0299999999999994</v>
      </c>
      <c r="Q389" s="17"/>
      <c r="R389" s="412"/>
      <c r="S389" s="625"/>
      <c r="T389" s="20"/>
      <c r="U389" s="20"/>
      <c r="V389" s="430"/>
      <c r="W389" s="14" t="str">
        <f t="shared" si="30"/>
        <v/>
      </c>
      <c r="X389" s="14" t="str">
        <f t="shared" si="27"/>
        <v/>
      </c>
      <c r="Y389" s="14" t="str">
        <f t="shared" si="28"/>
        <v/>
      </c>
      <c r="Z389" s="14" t="str">
        <f t="shared" si="29"/>
        <v/>
      </c>
      <c r="AA389" s="15" t="str">
        <f t="shared" si="25"/>
        <v/>
      </c>
    </row>
    <row r="390" spans="2:27" ht="18" x14ac:dyDescent="0.25">
      <c r="B390" s="16"/>
      <c r="C390" s="18"/>
      <c r="D390" s="18"/>
      <c r="E390" s="18"/>
      <c r="F390" s="18"/>
      <c r="G390" s="18"/>
      <c r="H390" s="18"/>
      <c r="I390" s="18"/>
      <c r="J390" s="18"/>
      <c r="K390" s="18"/>
      <c r="L390" s="18"/>
      <c r="M390" s="18"/>
      <c r="N390" s="18"/>
      <c r="O390" s="19"/>
      <c r="P390" s="629">
        <f>+H376</f>
        <v>2.0299999999999994</v>
      </c>
      <c r="Q390" s="17"/>
      <c r="R390" s="412"/>
      <c r="S390" s="625"/>
      <c r="T390" s="20"/>
      <c r="U390" s="20"/>
      <c r="V390" s="430"/>
      <c r="W390" s="14" t="str">
        <f t="shared" si="30"/>
        <v/>
      </c>
      <c r="X390" s="14" t="str">
        <f t="shared" si="27"/>
        <v/>
      </c>
      <c r="Y390" s="14" t="str">
        <f t="shared" si="28"/>
        <v/>
      </c>
      <c r="Z390" s="14" t="str">
        <f t="shared" si="29"/>
        <v/>
      </c>
      <c r="AA390" s="15" t="str">
        <f t="shared" si="25"/>
        <v/>
      </c>
    </row>
    <row r="391" spans="2:27" ht="18" x14ac:dyDescent="0.25">
      <c r="B391" s="16"/>
      <c r="C391" s="17"/>
      <c r="D391" s="24"/>
      <c r="E391" s="17"/>
      <c r="F391" s="17"/>
      <c r="G391" s="17"/>
      <c r="H391" s="17"/>
      <c r="I391" s="17"/>
      <c r="J391" s="18"/>
      <c r="K391" s="17"/>
      <c r="L391" s="17"/>
      <c r="M391" s="17"/>
      <c r="N391" s="17"/>
      <c r="O391" s="19"/>
      <c r="P391" s="629">
        <f>+H376</f>
        <v>2.0299999999999994</v>
      </c>
      <c r="Q391" s="17"/>
      <c r="R391" s="412"/>
      <c r="S391" s="625"/>
      <c r="T391" s="20"/>
      <c r="U391" s="20"/>
      <c r="V391" s="430"/>
      <c r="W391" s="14"/>
      <c r="X391" s="14"/>
      <c r="Y391" s="14"/>
      <c r="Z391" s="14"/>
      <c r="AA391" s="15" t="str">
        <f t="shared" si="25"/>
        <v/>
      </c>
    </row>
    <row r="392" spans="2:27" ht="18" x14ac:dyDescent="0.25">
      <c r="B392" s="16"/>
      <c r="C392" s="18"/>
      <c r="D392" s="17"/>
      <c r="E392" s="17"/>
      <c r="F392" s="17"/>
      <c r="G392" s="17"/>
      <c r="H392" s="18"/>
      <c r="I392" s="18"/>
      <c r="J392" s="17"/>
      <c r="K392" s="18"/>
      <c r="L392" s="17"/>
      <c r="M392" s="17"/>
      <c r="N392" s="17"/>
      <c r="O392" s="19"/>
      <c r="P392" s="629">
        <f>+H376</f>
        <v>2.0299999999999994</v>
      </c>
      <c r="Q392" s="17"/>
      <c r="R392" s="412" t="s">
        <v>362</v>
      </c>
      <c r="S392" s="625" t="s">
        <v>372</v>
      </c>
      <c r="T392" s="20"/>
      <c r="U392" s="20"/>
      <c r="V392" s="430"/>
      <c r="W392" s="14" t="s">
        <v>20</v>
      </c>
      <c r="X392" s="14">
        <f t="shared" ref="X392:X401" si="31">IF(S392="","",1)</f>
        <v>1</v>
      </c>
      <c r="Y392" s="14" t="str">
        <f t="shared" ref="Y392:Y401" si="32">IFERROR(IF(COUNT(T392:V392)=1,PRODUCT(T392:V392)*X392,""),"")</f>
        <v/>
      </c>
      <c r="Z392" s="14" t="str">
        <f t="shared" ref="Z392:Z401" si="33">IFERROR(IF(COUNT(T392:V392)=2,PRODUCT(T392:V392)*X392,""),"")</f>
        <v/>
      </c>
      <c r="AA392" s="15" t="str">
        <f t="shared" si="25"/>
        <v/>
      </c>
    </row>
    <row r="393" spans="2:27" ht="18" x14ac:dyDescent="0.25">
      <c r="B393" s="16"/>
      <c r="C393" s="17"/>
      <c r="D393" s="17"/>
      <c r="E393" s="17"/>
      <c r="F393" s="17"/>
      <c r="G393" s="17"/>
      <c r="H393" s="17"/>
      <c r="I393" s="17"/>
      <c r="J393" s="17"/>
      <c r="K393" s="17"/>
      <c r="L393" s="17"/>
      <c r="M393" s="17"/>
      <c r="N393" s="17"/>
      <c r="O393" s="19"/>
      <c r="P393" s="629">
        <f>+H376</f>
        <v>2.0299999999999994</v>
      </c>
      <c r="Q393" s="17"/>
      <c r="R393" s="412"/>
      <c r="S393" s="628"/>
      <c r="T393" s="20"/>
      <c r="U393" s="20"/>
      <c r="V393" s="430"/>
      <c r="W393" s="14" t="str">
        <f t="shared" ref="W393:W401" si="34">IF(COUNT(T393:V393)=1,"m",IF(COUNT(T393:V393)=2,"m2",IF(COUNT(T393:V393)=3,"m3","")))</f>
        <v/>
      </c>
      <c r="X393" s="14" t="str">
        <f t="shared" si="31"/>
        <v/>
      </c>
      <c r="Y393" s="14" t="str">
        <f t="shared" si="32"/>
        <v/>
      </c>
      <c r="Z393" s="14" t="str">
        <f t="shared" si="33"/>
        <v/>
      </c>
      <c r="AA393" s="15" t="str">
        <f t="shared" si="25"/>
        <v/>
      </c>
    </row>
    <row r="394" spans="2:27" ht="18" x14ac:dyDescent="0.25">
      <c r="B394" s="16"/>
      <c r="C394" s="17"/>
      <c r="D394" s="17"/>
      <c r="E394" s="17"/>
      <c r="F394" s="17"/>
      <c r="G394" s="17"/>
      <c r="H394" s="17"/>
      <c r="I394" s="17"/>
      <c r="J394" s="17"/>
      <c r="K394" s="17"/>
      <c r="L394" s="17"/>
      <c r="M394" s="17"/>
      <c r="N394" s="17"/>
      <c r="O394" s="19"/>
      <c r="P394" s="629">
        <f>+H376</f>
        <v>2.0299999999999994</v>
      </c>
      <c r="Q394" s="17"/>
      <c r="R394" s="412"/>
      <c r="S394" s="626"/>
      <c r="T394" s="20"/>
      <c r="U394" s="20"/>
      <c r="V394" s="430"/>
      <c r="W394" s="14" t="str">
        <f t="shared" si="34"/>
        <v/>
      </c>
      <c r="X394" s="14" t="str">
        <f t="shared" si="31"/>
        <v/>
      </c>
      <c r="Y394" s="14" t="str">
        <f t="shared" si="32"/>
        <v/>
      </c>
      <c r="Z394" s="14" t="str">
        <f t="shared" si="33"/>
        <v/>
      </c>
      <c r="AA394" s="15" t="str">
        <f t="shared" si="25"/>
        <v/>
      </c>
    </row>
    <row r="395" spans="2:27" ht="18" x14ac:dyDescent="0.25">
      <c r="B395" s="16"/>
      <c r="D395" s="17"/>
      <c r="E395" s="17"/>
      <c r="F395" s="17"/>
      <c r="G395" s="17"/>
      <c r="H395" s="17"/>
      <c r="I395" s="17"/>
      <c r="J395" s="17"/>
      <c r="K395" s="17"/>
      <c r="L395" s="17"/>
      <c r="M395" s="17"/>
      <c r="N395" s="17"/>
      <c r="O395" s="19"/>
      <c r="P395" s="629">
        <f>+H376</f>
        <v>2.0299999999999994</v>
      </c>
      <c r="Q395" s="17"/>
      <c r="R395" s="412"/>
      <c r="S395" s="626"/>
      <c r="T395" s="20"/>
      <c r="U395" s="20"/>
      <c r="V395" s="20"/>
      <c r="W395" s="14" t="str">
        <f t="shared" si="34"/>
        <v/>
      </c>
      <c r="X395" s="14" t="str">
        <f t="shared" si="31"/>
        <v/>
      </c>
      <c r="Y395" s="14" t="str">
        <f t="shared" si="32"/>
        <v/>
      </c>
      <c r="Z395" s="14" t="str">
        <f t="shared" si="33"/>
        <v/>
      </c>
      <c r="AA395" s="15" t="str">
        <f t="shared" si="25"/>
        <v/>
      </c>
    </row>
    <row r="396" spans="2:27" ht="18" x14ac:dyDescent="0.25">
      <c r="B396" s="16"/>
      <c r="C396" s="17"/>
      <c r="D396" s="17"/>
      <c r="E396" s="17"/>
      <c r="F396" s="17"/>
      <c r="G396" s="17"/>
      <c r="H396" s="17"/>
      <c r="I396" s="17"/>
      <c r="J396" s="17"/>
      <c r="K396" s="17"/>
      <c r="L396" s="17"/>
      <c r="M396" s="17"/>
      <c r="N396" s="17"/>
      <c r="O396" s="19"/>
      <c r="P396" s="629">
        <f>+H376</f>
        <v>2.0299999999999994</v>
      </c>
      <c r="Q396" s="17"/>
      <c r="R396" s="412"/>
      <c r="S396" s="626"/>
      <c r="T396" s="20"/>
      <c r="U396" s="20"/>
      <c r="V396" s="430"/>
      <c r="W396" s="14" t="str">
        <f t="shared" si="34"/>
        <v/>
      </c>
      <c r="X396" s="14" t="str">
        <f t="shared" si="31"/>
        <v/>
      </c>
      <c r="Y396" s="14" t="str">
        <f t="shared" si="32"/>
        <v/>
      </c>
      <c r="Z396" s="14" t="str">
        <f t="shared" si="33"/>
        <v/>
      </c>
      <c r="AA396" s="15" t="str">
        <f t="shared" si="25"/>
        <v/>
      </c>
    </row>
    <row r="397" spans="2:27" ht="18" x14ac:dyDescent="0.25">
      <c r="B397" s="16"/>
      <c r="C397" s="17"/>
      <c r="D397" s="17"/>
      <c r="E397" s="17"/>
      <c r="F397" s="17"/>
      <c r="G397" s="17"/>
      <c r="H397" s="17"/>
      <c r="I397" s="17"/>
      <c r="J397" s="17"/>
      <c r="K397" s="17"/>
      <c r="L397" s="17"/>
      <c r="M397" s="17"/>
      <c r="N397" s="17"/>
      <c r="O397" s="19"/>
      <c r="P397" s="629">
        <f>+H376</f>
        <v>2.0299999999999994</v>
      </c>
      <c r="Q397" s="17"/>
      <c r="R397" s="412"/>
      <c r="S397" s="626"/>
      <c r="T397" s="20"/>
      <c r="U397" s="20"/>
      <c r="V397" s="430"/>
      <c r="W397" s="14" t="str">
        <f t="shared" si="34"/>
        <v/>
      </c>
      <c r="X397" s="14" t="str">
        <f t="shared" si="31"/>
        <v/>
      </c>
      <c r="Y397" s="14" t="str">
        <f t="shared" si="32"/>
        <v/>
      </c>
      <c r="Z397" s="14" t="str">
        <f t="shared" si="33"/>
        <v/>
      </c>
      <c r="AA397" s="15" t="str">
        <f t="shared" si="25"/>
        <v/>
      </c>
    </row>
    <row r="398" spans="2:27" ht="18" x14ac:dyDescent="0.25">
      <c r="B398" s="16"/>
      <c r="C398" s="17"/>
      <c r="D398" s="17"/>
      <c r="E398" s="17"/>
      <c r="F398" s="17"/>
      <c r="G398" s="17"/>
      <c r="H398" s="17"/>
      <c r="I398" s="17"/>
      <c r="J398" s="17"/>
      <c r="K398" s="17"/>
      <c r="L398" s="17"/>
      <c r="M398" s="17"/>
      <c r="N398" s="17"/>
      <c r="O398" s="19"/>
      <c r="P398" s="629">
        <f>+H376</f>
        <v>2.0299999999999994</v>
      </c>
      <c r="Q398" s="17"/>
      <c r="R398" s="21"/>
      <c r="S398" s="626"/>
      <c r="T398" s="20"/>
      <c r="U398" s="20"/>
      <c r="V398" s="430"/>
      <c r="W398" s="14" t="str">
        <f t="shared" si="34"/>
        <v/>
      </c>
      <c r="X398" s="14" t="str">
        <f t="shared" si="31"/>
        <v/>
      </c>
      <c r="Y398" s="14" t="str">
        <f t="shared" si="32"/>
        <v/>
      </c>
      <c r="Z398" s="14" t="str">
        <f t="shared" si="33"/>
        <v/>
      </c>
      <c r="AA398" s="15" t="str">
        <f t="shared" si="25"/>
        <v/>
      </c>
    </row>
    <row r="399" spans="2:27" ht="18" x14ac:dyDescent="0.25">
      <c r="B399" s="16"/>
      <c r="C399" s="17"/>
      <c r="D399" s="17"/>
      <c r="E399" s="17"/>
      <c r="F399" s="17"/>
      <c r="G399" s="17"/>
      <c r="H399" s="17"/>
      <c r="I399" s="17"/>
      <c r="J399" s="17"/>
      <c r="K399" s="17"/>
      <c r="L399" s="17"/>
      <c r="M399" s="17"/>
      <c r="N399" s="17"/>
      <c r="O399" s="19"/>
      <c r="P399" s="629">
        <f>+H376</f>
        <v>2.0299999999999994</v>
      </c>
      <c r="Q399" s="17"/>
      <c r="R399" s="26"/>
      <c r="S399" s="626"/>
      <c r="T399" s="20"/>
      <c r="U399" s="20"/>
      <c r="V399" s="430"/>
      <c r="W399" s="14" t="str">
        <f t="shared" si="34"/>
        <v/>
      </c>
      <c r="X399" s="14" t="str">
        <f t="shared" si="31"/>
        <v/>
      </c>
      <c r="Y399" s="14" t="str">
        <f t="shared" si="32"/>
        <v/>
      </c>
      <c r="Z399" s="14" t="str">
        <f t="shared" si="33"/>
        <v/>
      </c>
      <c r="AA399" s="15" t="str">
        <f t="shared" si="25"/>
        <v/>
      </c>
    </row>
    <row r="400" spans="2:27" ht="18" x14ac:dyDescent="0.25">
      <c r="B400" s="16"/>
      <c r="C400" s="17"/>
      <c r="D400" s="17"/>
      <c r="E400" s="17"/>
      <c r="F400" s="17"/>
      <c r="G400" s="17"/>
      <c r="H400" s="17"/>
      <c r="I400" s="17"/>
      <c r="J400" s="17"/>
      <c r="K400" s="17"/>
      <c r="L400" s="17"/>
      <c r="M400" s="17"/>
      <c r="N400" s="17"/>
      <c r="O400" s="19"/>
      <c r="P400" s="629">
        <f>+H376</f>
        <v>2.0299999999999994</v>
      </c>
      <c r="Q400" s="17"/>
      <c r="R400" s="26"/>
      <c r="S400" s="626"/>
      <c r="T400" s="20"/>
      <c r="U400" s="20"/>
      <c r="V400" s="430"/>
      <c r="W400" s="14" t="str">
        <f t="shared" si="34"/>
        <v/>
      </c>
      <c r="X400" s="14" t="str">
        <f t="shared" si="31"/>
        <v/>
      </c>
      <c r="Y400" s="14" t="str">
        <f t="shared" si="32"/>
        <v/>
      </c>
      <c r="Z400" s="14" t="str">
        <f t="shared" si="33"/>
        <v/>
      </c>
      <c r="AA400" s="15" t="str">
        <f t="shared" si="25"/>
        <v/>
      </c>
    </row>
    <row r="401" spans="2:27" ht="18.75" thickBot="1" x14ac:dyDescent="0.3">
      <c r="B401" s="27"/>
      <c r="C401" s="28"/>
      <c r="D401" s="29"/>
      <c r="E401" s="28"/>
      <c r="F401" s="29"/>
      <c r="G401" s="29"/>
      <c r="H401" s="29"/>
      <c r="I401" s="29"/>
      <c r="J401" s="29"/>
      <c r="K401" s="29"/>
      <c r="L401" s="29"/>
      <c r="M401" s="29"/>
      <c r="N401" s="29"/>
      <c r="O401" s="30"/>
      <c r="P401" s="629">
        <f>+H376</f>
        <v>2.0299999999999994</v>
      </c>
      <c r="Q401" s="17"/>
      <c r="R401" s="630"/>
      <c r="S401" s="636"/>
      <c r="T401" s="33"/>
      <c r="U401" s="33"/>
      <c r="V401" s="631"/>
      <c r="W401" s="34" t="str">
        <f t="shared" si="34"/>
        <v/>
      </c>
      <c r="X401" s="34" t="str">
        <f t="shared" si="31"/>
        <v/>
      </c>
      <c r="Y401" s="14" t="str">
        <f t="shared" si="32"/>
        <v/>
      </c>
      <c r="Z401" s="14" t="str">
        <f t="shared" si="33"/>
        <v/>
      </c>
      <c r="AA401" s="15" t="str">
        <f t="shared" si="25"/>
        <v/>
      </c>
    </row>
    <row r="402" spans="2:27" ht="18.75" thickBot="1" x14ac:dyDescent="0.3">
      <c r="B402" s="786"/>
      <c r="C402" s="787"/>
      <c r="D402" s="787"/>
      <c r="E402" s="787"/>
      <c r="F402" s="787"/>
      <c r="G402" s="787"/>
      <c r="H402" s="787"/>
      <c r="I402" s="787"/>
      <c r="J402" s="787"/>
      <c r="K402" s="787"/>
      <c r="L402" s="787"/>
      <c r="M402" s="787"/>
      <c r="N402" s="787"/>
      <c r="O402" s="787"/>
      <c r="P402" s="428"/>
      <c r="Q402" s="629">
        <f>+H376</f>
        <v>2.0299999999999994</v>
      </c>
      <c r="R402" s="788" t="s">
        <v>58</v>
      </c>
      <c r="S402" s="1023"/>
      <c r="T402" s="787"/>
      <c r="U402" s="789" t="s">
        <v>53</v>
      </c>
      <c r="V402" s="790"/>
      <c r="W402" s="790"/>
      <c r="X402" s="791"/>
      <c r="Y402" s="36"/>
      <c r="Z402" s="37"/>
      <c r="AA402" s="38">
        <f>SUM(X379:X401)</f>
        <v>4</v>
      </c>
    </row>
    <row r="403" spans="2:27" ht="17.25" thickBot="1" x14ac:dyDescent="0.3">
      <c r="B403" s="792" t="s">
        <v>59</v>
      </c>
      <c r="C403" s="793"/>
      <c r="D403" s="793"/>
      <c r="E403" s="793"/>
      <c r="F403" s="793"/>
      <c r="G403" s="793"/>
      <c r="H403" s="793"/>
      <c r="I403" s="794"/>
      <c r="J403" s="792" t="s">
        <v>60</v>
      </c>
      <c r="K403" s="793"/>
      <c r="L403" s="793"/>
      <c r="M403" s="793"/>
      <c r="N403" s="793"/>
      <c r="O403" s="793"/>
      <c r="P403" s="793"/>
      <c r="Q403" s="793"/>
      <c r="R403" s="794"/>
      <c r="S403" s="634"/>
      <c r="T403" s="39"/>
      <c r="U403" s="40"/>
      <c r="V403" s="40"/>
      <c r="W403" s="40"/>
      <c r="X403" s="40"/>
      <c r="Y403" s="40"/>
      <c r="Z403" s="40"/>
      <c r="AA403" s="41"/>
    </row>
    <row r="404" spans="2:27" ht="21" thickBot="1" x14ac:dyDescent="0.3">
      <c r="B404" s="795"/>
      <c r="C404" s="787"/>
      <c r="D404" s="787"/>
      <c r="E404" s="787"/>
      <c r="F404" s="787"/>
      <c r="G404" s="787"/>
      <c r="H404" s="787"/>
      <c r="I404" s="796"/>
      <c r="J404" s="795"/>
      <c r="K404" s="787"/>
      <c r="L404" s="787"/>
      <c r="M404" s="787"/>
      <c r="N404" s="787"/>
      <c r="O404" s="787"/>
      <c r="P404" s="787"/>
      <c r="Q404" s="787"/>
      <c r="R404" s="796"/>
      <c r="S404" s="635"/>
      <c r="T404" s="797" t="s">
        <v>61</v>
      </c>
      <c r="U404" s="798"/>
      <c r="V404" s="798"/>
      <c r="W404" s="798"/>
      <c r="X404" s="798"/>
      <c r="Y404" s="798"/>
      <c r="Z404" s="799"/>
      <c r="AA404" s="42">
        <f>AA402</f>
        <v>4</v>
      </c>
    </row>
    <row r="406" spans="2:27" ht="15.75" thickBot="1" x14ac:dyDescent="0.3"/>
    <row r="407" spans="2:27" x14ac:dyDescent="0.25">
      <c r="B407" s="800"/>
      <c r="C407" s="793"/>
      <c r="D407" s="793"/>
      <c r="E407" s="793"/>
      <c r="F407" s="793"/>
      <c r="G407" s="803" t="s">
        <v>42</v>
      </c>
      <c r="H407" s="793"/>
      <c r="I407" s="793"/>
      <c r="J407" s="793"/>
      <c r="K407" s="793"/>
      <c r="L407" s="793"/>
      <c r="M407" s="793"/>
      <c r="N407" s="793"/>
      <c r="O407" s="793"/>
      <c r="P407" s="793"/>
      <c r="Q407" s="793"/>
      <c r="R407" s="793"/>
      <c r="S407" s="793"/>
      <c r="T407" s="793"/>
      <c r="U407" s="804" t="s">
        <v>1</v>
      </c>
      <c r="V407" s="805"/>
      <c r="W407" s="805"/>
      <c r="X407" s="806"/>
      <c r="Y407" s="807" t="s">
        <v>43</v>
      </c>
      <c r="Z407" s="805"/>
      <c r="AA407" s="808"/>
    </row>
    <row r="408" spans="2:27" x14ac:dyDescent="0.25">
      <c r="B408" s="801"/>
      <c r="C408" s="802"/>
      <c r="D408" s="802"/>
      <c r="E408" s="802"/>
      <c r="F408" s="802"/>
      <c r="G408" s="801"/>
      <c r="H408" s="802"/>
      <c r="I408" s="802"/>
      <c r="J408" s="802"/>
      <c r="K408" s="802"/>
      <c r="L408" s="802"/>
      <c r="M408" s="802"/>
      <c r="N408" s="802"/>
      <c r="O408" s="802"/>
      <c r="P408" s="802"/>
      <c r="Q408" s="802"/>
      <c r="R408" s="802"/>
      <c r="S408" s="802"/>
      <c r="T408" s="802"/>
      <c r="U408" s="809" t="s">
        <v>3</v>
      </c>
      <c r="V408" s="810"/>
      <c r="W408" s="810"/>
      <c r="X408" s="811"/>
      <c r="Y408" s="812">
        <v>1</v>
      </c>
      <c r="Z408" s="810"/>
      <c r="AA408" s="813"/>
    </row>
    <row r="409" spans="2:27" ht="15.75" thickBot="1" x14ac:dyDescent="0.3">
      <c r="B409" s="795"/>
      <c r="C409" s="787"/>
      <c r="D409" s="787"/>
      <c r="E409" s="787"/>
      <c r="F409" s="787"/>
      <c r="G409" s="795"/>
      <c r="H409" s="787"/>
      <c r="I409" s="787"/>
      <c r="J409" s="787"/>
      <c r="K409" s="787"/>
      <c r="L409" s="787"/>
      <c r="M409" s="787"/>
      <c r="N409" s="787"/>
      <c r="O409" s="787"/>
      <c r="P409" s="787"/>
      <c r="Q409" s="787"/>
      <c r="R409" s="787"/>
      <c r="S409" s="787"/>
      <c r="T409" s="787"/>
      <c r="U409" s="814" t="s">
        <v>4</v>
      </c>
      <c r="V409" s="815"/>
      <c r="W409" s="815"/>
      <c r="X409" s="816"/>
      <c r="Y409" s="817">
        <v>44236</v>
      </c>
      <c r="Z409" s="818"/>
      <c r="AA409" s="819"/>
    </row>
    <row r="410" spans="2:27" ht="15" customHeight="1" x14ac:dyDescent="0.25">
      <c r="B410" s="820" t="s">
        <v>44</v>
      </c>
      <c r="C410" s="793"/>
      <c r="D410" s="793"/>
      <c r="E410" s="793"/>
      <c r="F410" s="794"/>
      <c r="G410"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410" s="822"/>
      <c r="I410" s="822"/>
      <c r="J410" s="822"/>
      <c r="K410" s="822"/>
      <c r="L410" s="822"/>
      <c r="M410" s="822"/>
      <c r="N410" s="822"/>
      <c r="O410" s="822"/>
      <c r="P410" s="822"/>
      <c r="Q410" s="822"/>
      <c r="R410" s="822"/>
      <c r="S410" s="822"/>
      <c r="T410" s="822"/>
      <c r="U410" s="822"/>
      <c r="V410" s="822"/>
      <c r="W410" s="822"/>
      <c r="X410" s="822"/>
      <c r="Y410" s="822"/>
      <c r="Z410" s="822"/>
      <c r="AA410" s="823"/>
    </row>
    <row r="411" spans="2:27" ht="15.75" customHeight="1" thickBot="1" x14ac:dyDescent="0.3">
      <c r="B411" s="795"/>
      <c r="C411" s="787"/>
      <c r="D411" s="787"/>
      <c r="E411" s="787"/>
      <c r="F411" s="796"/>
      <c r="G411" s="824"/>
      <c r="H411" s="825"/>
      <c r="I411" s="825"/>
      <c r="J411" s="825"/>
      <c r="K411" s="825"/>
      <c r="L411" s="825"/>
      <c r="M411" s="825"/>
      <c r="N411" s="825"/>
      <c r="O411" s="825"/>
      <c r="P411" s="825"/>
      <c r="Q411" s="825"/>
      <c r="R411" s="825"/>
      <c r="S411" s="825"/>
      <c r="T411" s="825"/>
      <c r="U411" s="825"/>
      <c r="V411" s="825"/>
      <c r="W411" s="825"/>
      <c r="X411" s="825"/>
      <c r="Y411" s="825"/>
      <c r="Z411" s="825"/>
      <c r="AA411" s="826"/>
    </row>
    <row r="412" spans="2:27" ht="18.75" thickBot="1" x14ac:dyDescent="0.3">
      <c r="B412" s="827" t="s">
        <v>46</v>
      </c>
      <c r="C412" s="798"/>
      <c r="D412" s="798"/>
      <c r="E412" s="798"/>
      <c r="F412" s="798"/>
      <c r="G412" s="798"/>
      <c r="H412" s="822" t="s">
        <v>47</v>
      </c>
      <c r="I412" s="793"/>
      <c r="J412" s="828"/>
      <c r="K412" s="798"/>
      <c r="L412" s="798"/>
      <c r="M412" s="798"/>
      <c r="N412" s="798"/>
      <c r="O412" s="798"/>
      <c r="P412" s="622"/>
      <c r="Q412" s="622"/>
      <c r="R412" s="828" t="s">
        <v>48</v>
      </c>
      <c r="S412" s="828"/>
      <c r="T412" s="798"/>
      <c r="U412" s="798"/>
      <c r="V412" s="798"/>
      <c r="W412" s="798"/>
      <c r="X412" s="798"/>
      <c r="Y412" s="798"/>
      <c r="Z412" s="798"/>
      <c r="AA412" s="799"/>
    </row>
    <row r="413" spans="2:27" ht="34.5" customHeight="1" thickBot="1" x14ac:dyDescent="0.3">
      <c r="B413" s="829">
        <f>PRESUPUESTO!$B$21</f>
        <v>2</v>
      </c>
      <c r="C413" s="793"/>
      <c r="D413" s="793"/>
      <c r="E413" s="793"/>
      <c r="F413" s="793"/>
      <c r="G413" s="793"/>
      <c r="H413" s="830">
        <f>PRESUPUESTO!B25</f>
        <v>2.0399999999999991</v>
      </c>
      <c r="I413" s="831"/>
      <c r="J413" s="832" t="str">
        <f>PRESUPUESTO!$F$21</f>
        <v>DEMOLICIONES Y DESMONTES</v>
      </c>
      <c r="K413" s="798"/>
      <c r="L413" s="798"/>
      <c r="M413" s="798"/>
      <c r="N413" s="798"/>
      <c r="O413" s="799"/>
      <c r="P413" s="621"/>
      <c r="Q413" s="621"/>
      <c r="R413" s="833" t="str">
        <f>PRESUPUESTO!F25</f>
        <v>Desmonte de Cielo raso  (Incluye retiro y disposicion final de escombros en sitio autorizado por la autoridad ambiental)</v>
      </c>
      <c r="S413" s="1020"/>
      <c r="T413" s="793"/>
      <c r="U413" s="793"/>
      <c r="V413" s="793"/>
      <c r="W413" s="793"/>
      <c r="X413" s="793"/>
      <c r="Y413" s="793"/>
      <c r="Z413" s="793"/>
      <c r="AA413" s="794"/>
    </row>
    <row r="414" spans="2:27" ht="18.75" thickBot="1" x14ac:dyDescent="0.3">
      <c r="B414" s="821" t="s">
        <v>49</v>
      </c>
      <c r="C414" s="834"/>
      <c r="D414" s="834"/>
      <c r="E414" s="834"/>
      <c r="F414" s="834"/>
      <c r="G414" s="834"/>
      <c r="H414" s="835"/>
      <c r="I414" s="835"/>
      <c r="J414" s="834"/>
      <c r="K414" s="834"/>
      <c r="L414" s="834"/>
      <c r="M414" s="834"/>
      <c r="N414" s="834"/>
      <c r="O414" s="834"/>
      <c r="P414" s="623"/>
      <c r="Q414" s="623"/>
      <c r="R414" s="837" t="s">
        <v>50</v>
      </c>
      <c r="S414" s="1021" t="s">
        <v>532</v>
      </c>
      <c r="T414" s="839" t="s">
        <v>51</v>
      </c>
      <c r="U414" s="840"/>
      <c r="V414" s="841"/>
      <c r="W414" s="842" t="s">
        <v>20</v>
      </c>
      <c r="X414" s="844" t="s">
        <v>52</v>
      </c>
      <c r="Y414" s="846" t="s">
        <v>53</v>
      </c>
      <c r="Z414" s="847"/>
      <c r="AA414" s="848"/>
    </row>
    <row r="415" spans="2:27" ht="26.25" thickBot="1" x14ac:dyDescent="0.3">
      <c r="B415" s="836"/>
      <c r="C415" s="835"/>
      <c r="D415" s="835"/>
      <c r="E415" s="835"/>
      <c r="F415" s="835"/>
      <c r="G415" s="835"/>
      <c r="H415" s="835"/>
      <c r="I415" s="835"/>
      <c r="J415" s="835"/>
      <c r="K415" s="835"/>
      <c r="L415" s="835"/>
      <c r="M415" s="835"/>
      <c r="N415" s="835"/>
      <c r="O415" s="835"/>
      <c r="P415" s="623"/>
      <c r="Q415" s="623"/>
      <c r="R415" s="838"/>
      <c r="S415" s="1022"/>
      <c r="T415" s="4" t="s">
        <v>54</v>
      </c>
      <c r="U415" s="5" t="s">
        <v>55</v>
      </c>
      <c r="V415" s="6" t="s">
        <v>56</v>
      </c>
      <c r="W415" s="843"/>
      <c r="X415" s="845"/>
      <c r="Y415" s="7" t="s">
        <v>57</v>
      </c>
      <c r="Z415" s="8" t="s">
        <v>21</v>
      </c>
      <c r="AA415" s="9" t="s">
        <v>22</v>
      </c>
    </row>
    <row r="416" spans="2:27" ht="18" x14ac:dyDescent="0.25">
      <c r="B416" s="10"/>
      <c r="C416" s="11"/>
      <c r="D416" s="11"/>
      <c r="E416" s="11"/>
      <c r="F416" s="11"/>
      <c r="G416" s="11"/>
      <c r="H416" s="11"/>
      <c r="I416" s="11"/>
      <c r="J416" s="11"/>
      <c r="K416" s="11"/>
      <c r="L416" s="11"/>
      <c r="M416" s="11"/>
      <c r="N416" s="11"/>
      <c r="O416" s="12"/>
      <c r="P416" s="629">
        <f>+H413</f>
        <v>2.0399999999999991</v>
      </c>
      <c r="Q416" s="17"/>
      <c r="R416" s="412" t="s">
        <v>356</v>
      </c>
      <c r="S416" s="625" t="s">
        <v>534</v>
      </c>
      <c r="T416" s="14">
        <v>3.76</v>
      </c>
      <c r="U416" s="14">
        <v>3.4</v>
      </c>
      <c r="V416" s="14"/>
      <c r="W416" s="14" t="str">
        <f>IF(COUNT(T416:V416)=1,"m",IF(COUNT(T416:V416)=2,"m2",IF(COUNT(T416:V416)=3,"m3","")))</f>
        <v>m2</v>
      </c>
      <c r="X416" s="14">
        <f>IF(S416="","",1)</f>
        <v>1</v>
      </c>
      <c r="Y416" s="14" t="str">
        <f>IFERROR(IF(COUNT(T416:V416)=1,PRODUCT(T416:V416)*X416,""),"")</f>
        <v/>
      </c>
      <c r="Z416" s="14">
        <f>IFERROR(IF(COUNT(T416:V416)=2,PRODUCT(T416:V416)*X416,""),"")</f>
        <v>12.783999999999999</v>
      </c>
      <c r="AA416" s="15" t="str">
        <f>IFERROR(IF(COUNT(T416:V416)=3,PRODUCT(T416:V416)*X416,""),"")</f>
        <v/>
      </c>
    </row>
    <row r="417" spans="2:27" ht="18" x14ac:dyDescent="0.25">
      <c r="B417" s="16"/>
      <c r="C417" s="17"/>
      <c r="D417" s="17"/>
      <c r="E417" s="17"/>
      <c r="F417" s="18"/>
      <c r="G417" s="18"/>
      <c r="H417" s="18"/>
      <c r="I417" s="18"/>
      <c r="J417" s="18"/>
      <c r="K417" s="18"/>
      <c r="L417" s="17"/>
      <c r="M417" s="17"/>
      <c r="N417" s="17"/>
      <c r="O417" s="19"/>
      <c r="P417" s="629">
        <f>+H413</f>
        <v>2.0399999999999991</v>
      </c>
      <c r="Q417" s="17"/>
      <c r="R417" s="412" t="s">
        <v>356</v>
      </c>
      <c r="S417" s="625" t="s">
        <v>551</v>
      </c>
      <c r="T417" s="20">
        <v>1.62</v>
      </c>
      <c r="U417" s="20">
        <v>1.52</v>
      </c>
      <c r="V417" s="430"/>
      <c r="W417" s="14" t="str">
        <f t="shared" ref="W417:W419" si="35">IF(COUNT(T417:V417)=1,"m",IF(COUNT(T417:V417)=2,"m2",IF(COUNT(T417:V417)=3,"m3","")))</f>
        <v>m2</v>
      </c>
      <c r="X417" s="14">
        <f t="shared" ref="X417:X419" si="36">IF(S417="","",1)</f>
        <v>1</v>
      </c>
      <c r="Y417" s="14" t="str">
        <f t="shared" ref="Y417:Y419" si="37">IFERROR(IF(COUNT(T417:V417)=1,PRODUCT(T417:V417)*X417,""),"")</f>
        <v/>
      </c>
      <c r="Z417" s="14">
        <f t="shared" ref="Z417:Z419" si="38">IFERROR(IF(COUNT(T417:V417)=2,PRODUCT(T417:V417)*X417,""),"")</f>
        <v>2.4624000000000001</v>
      </c>
      <c r="AA417" s="15" t="str">
        <f t="shared" ref="AA417:AA438" si="39">IFERROR(IF(COUNT(T417:V417)=3,PRODUCT(T417:V417)*X417,""),"")</f>
        <v/>
      </c>
    </row>
    <row r="418" spans="2:27" ht="18" x14ac:dyDescent="0.25">
      <c r="B418" s="16"/>
      <c r="C418" s="17"/>
      <c r="D418" s="17"/>
      <c r="E418" s="17"/>
      <c r="F418" s="18"/>
      <c r="G418" s="18"/>
      <c r="H418" s="18"/>
      <c r="I418" s="18"/>
      <c r="J418" s="18"/>
      <c r="K418" s="18"/>
      <c r="L418" s="17"/>
      <c r="M418" s="17"/>
      <c r="N418" s="17"/>
      <c r="O418" s="19"/>
      <c r="P418" s="629">
        <f>+H413</f>
        <v>2.0399999999999991</v>
      </c>
      <c r="Q418" s="17"/>
      <c r="R418" s="412"/>
      <c r="S418" s="625"/>
      <c r="T418" s="20"/>
      <c r="U418" s="20"/>
      <c r="V418" s="430"/>
      <c r="W418" s="14" t="str">
        <f t="shared" si="35"/>
        <v/>
      </c>
      <c r="X418" s="14" t="str">
        <f t="shared" si="36"/>
        <v/>
      </c>
      <c r="Y418" s="14" t="str">
        <f t="shared" si="37"/>
        <v/>
      </c>
      <c r="Z418" s="14" t="str">
        <f t="shared" si="38"/>
        <v/>
      </c>
      <c r="AA418" s="15" t="str">
        <f t="shared" si="39"/>
        <v/>
      </c>
    </row>
    <row r="419" spans="2:27" ht="18" x14ac:dyDescent="0.25">
      <c r="B419" s="16"/>
      <c r="C419" s="17"/>
      <c r="D419" s="17"/>
      <c r="E419" s="17"/>
      <c r="F419" s="18"/>
      <c r="G419" s="18"/>
      <c r="H419" s="18"/>
      <c r="I419" s="18"/>
      <c r="J419" s="18"/>
      <c r="K419" s="18"/>
      <c r="L419" s="17"/>
      <c r="M419" s="17"/>
      <c r="N419" s="17"/>
      <c r="O419" s="19"/>
      <c r="P419" s="629">
        <f>+H413</f>
        <v>2.0399999999999991</v>
      </c>
      <c r="Q419" s="17"/>
      <c r="R419" s="412"/>
      <c r="S419" s="626"/>
      <c r="T419" s="20"/>
      <c r="U419" s="20"/>
      <c r="V419" s="430"/>
      <c r="W419" s="14" t="str">
        <f t="shared" si="35"/>
        <v/>
      </c>
      <c r="X419" s="14" t="str">
        <f t="shared" si="36"/>
        <v/>
      </c>
      <c r="Y419" s="14" t="str">
        <f t="shared" si="37"/>
        <v/>
      </c>
      <c r="Z419" s="14" t="str">
        <f t="shared" si="38"/>
        <v/>
      </c>
      <c r="AA419" s="15" t="str">
        <f t="shared" si="39"/>
        <v/>
      </c>
    </row>
    <row r="420" spans="2:27" ht="18" x14ac:dyDescent="0.25">
      <c r="B420" s="16"/>
      <c r="D420" s="17"/>
      <c r="E420" s="17"/>
      <c r="F420" s="18"/>
      <c r="G420" s="18"/>
      <c r="H420" s="18"/>
      <c r="J420" s="18"/>
      <c r="K420" s="18"/>
      <c r="L420" s="17"/>
      <c r="M420" s="17"/>
      <c r="N420" s="17"/>
      <c r="O420" s="19"/>
      <c r="P420" s="629">
        <f>+H413</f>
        <v>2.0399999999999991</v>
      </c>
      <c r="Q420" s="17"/>
      <c r="R420" s="412"/>
      <c r="S420" s="625"/>
      <c r="T420" s="20"/>
      <c r="U420" s="20"/>
      <c r="V420" s="430"/>
      <c r="W420" s="14"/>
      <c r="X420" s="14"/>
      <c r="Y420" s="14"/>
      <c r="Z420" s="14"/>
      <c r="AA420" s="15" t="str">
        <f t="shared" si="39"/>
        <v/>
      </c>
    </row>
    <row r="421" spans="2:27" ht="18" x14ac:dyDescent="0.25">
      <c r="B421" s="22"/>
      <c r="C421" s="17"/>
      <c r="D421" s="18"/>
      <c r="E421" s="17"/>
      <c r="F421" s="18"/>
      <c r="G421" s="18"/>
      <c r="H421" s="18"/>
      <c r="I421" s="18"/>
      <c r="J421" s="18"/>
      <c r="K421" s="18"/>
      <c r="L421" s="17"/>
      <c r="M421" s="17"/>
      <c r="N421" s="17"/>
      <c r="O421" s="19"/>
      <c r="P421" s="629">
        <f>+H413</f>
        <v>2.0399999999999991</v>
      </c>
      <c r="Q421" s="17"/>
      <c r="R421" s="412" t="s">
        <v>361</v>
      </c>
      <c r="S421" s="625" t="s">
        <v>538</v>
      </c>
      <c r="T421" s="20">
        <v>3.72</v>
      </c>
      <c r="U421" s="20">
        <v>3.4</v>
      </c>
      <c r="V421" s="430"/>
      <c r="W421" s="14" t="str">
        <f t="shared" ref="W421:W427" si="40">IF(COUNT(T421:V421)=1,"m",IF(COUNT(T421:V421)=2,"m2",IF(COUNT(T421:V421)=3,"m3","")))</f>
        <v>m2</v>
      </c>
      <c r="X421" s="14">
        <f t="shared" ref="X421:X427" si="41">IF(S421="","",1)</f>
        <v>1</v>
      </c>
      <c r="Y421" s="14" t="str">
        <f t="shared" ref="Y421:Y427" si="42">IFERROR(IF(COUNT(T421:V421)=1,PRODUCT(T421:V421)*X421,""),"")</f>
        <v/>
      </c>
      <c r="Z421" s="14">
        <f t="shared" ref="Z421:Z427" si="43">IFERROR(IF(COUNT(T421:V421)=2,PRODUCT(T421:V421)*X421,""),"")</f>
        <v>12.648</v>
      </c>
      <c r="AA421" s="15" t="str">
        <f t="shared" si="39"/>
        <v/>
      </c>
    </row>
    <row r="422" spans="2:27" ht="18" x14ac:dyDescent="0.25">
      <c r="B422" s="16"/>
      <c r="C422" s="17"/>
      <c r="D422" s="17"/>
      <c r="E422" s="17"/>
      <c r="F422" s="18"/>
      <c r="G422" s="18"/>
      <c r="H422" s="18"/>
      <c r="I422" s="18"/>
      <c r="J422" s="18"/>
      <c r="K422" s="18"/>
      <c r="L422" s="17"/>
      <c r="M422" s="17"/>
      <c r="N422" s="17"/>
      <c r="O422" s="19"/>
      <c r="P422" s="629">
        <f>+H413</f>
        <v>2.0399999999999991</v>
      </c>
      <c r="Q422" s="17"/>
      <c r="R422" s="412" t="s">
        <v>361</v>
      </c>
      <c r="S422" s="641" t="s">
        <v>535</v>
      </c>
      <c r="T422" s="20">
        <v>0.45</v>
      </c>
      <c r="U422" s="20">
        <v>1.05</v>
      </c>
      <c r="V422" s="20"/>
      <c r="W422" s="14" t="str">
        <f t="shared" si="40"/>
        <v>m2</v>
      </c>
      <c r="X422" s="14">
        <f t="shared" si="41"/>
        <v>1</v>
      </c>
      <c r="Y422" s="14" t="str">
        <f t="shared" si="42"/>
        <v/>
      </c>
      <c r="Z422" s="14">
        <f t="shared" si="43"/>
        <v>0.47250000000000003</v>
      </c>
      <c r="AA422" s="15" t="str">
        <f t="shared" si="39"/>
        <v/>
      </c>
    </row>
    <row r="423" spans="2:27" ht="18" x14ac:dyDescent="0.25">
      <c r="B423" s="16"/>
      <c r="C423" s="17"/>
      <c r="D423" s="17"/>
      <c r="E423" s="17"/>
      <c r="F423" s="17"/>
      <c r="G423" s="17"/>
      <c r="H423" s="17"/>
      <c r="I423" s="17"/>
      <c r="J423" s="17"/>
      <c r="K423" s="17"/>
      <c r="L423" s="17"/>
      <c r="M423" s="17"/>
      <c r="N423" s="17"/>
      <c r="O423" s="19"/>
      <c r="P423" s="629">
        <f>+H413</f>
        <v>2.0399999999999991</v>
      </c>
      <c r="Q423" s="17"/>
      <c r="R423" s="412" t="s">
        <v>361</v>
      </c>
      <c r="S423" s="625" t="s">
        <v>541</v>
      </c>
      <c r="T423" s="20">
        <v>6.67</v>
      </c>
      <c r="U423" s="20">
        <v>3.4</v>
      </c>
      <c r="V423" s="430"/>
      <c r="W423" s="14"/>
      <c r="X423" s="14">
        <f t="shared" si="41"/>
        <v>1</v>
      </c>
      <c r="Y423" s="14" t="str">
        <f t="shared" si="42"/>
        <v/>
      </c>
      <c r="Z423" s="14">
        <f t="shared" si="43"/>
        <v>22.678000000000001</v>
      </c>
      <c r="AA423" s="15" t="str">
        <f t="shared" si="39"/>
        <v/>
      </c>
    </row>
    <row r="424" spans="2:27" ht="18" x14ac:dyDescent="0.25">
      <c r="B424" s="16"/>
      <c r="C424" s="18"/>
      <c r="D424" s="17"/>
      <c r="E424" s="17"/>
      <c r="F424" s="17"/>
      <c r="G424" s="17"/>
      <c r="H424" s="17"/>
      <c r="I424" s="17"/>
      <c r="J424" s="17"/>
      <c r="K424" s="17"/>
      <c r="L424" s="17"/>
      <c r="M424" s="17"/>
      <c r="N424" s="17"/>
      <c r="O424" s="19"/>
      <c r="P424" s="629">
        <f>+H413</f>
        <v>2.0399999999999991</v>
      </c>
      <c r="Q424" s="17"/>
      <c r="R424" s="412"/>
      <c r="S424" s="625"/>
      <c r="T424" s="20"/>
      <c r="U424" s="20"/>
      <c r="V424" s="430"/>
      <c r="W424" s="14"/>
      <c r="X424" s="14" t="str">
        <f t="shared" si="41"/>
        <v/>
      </c>
      <c r="Y424" s="14" t="str">
        <f t="shared" si="42"/>
        <v/>
      </c>
      <c r="Z424" s="14" t="str">
        <f t="shared" si="43"/>
        <v/>
      </c>
      <c r="AA424" s="15" t="str">
        <f t="shared" si="39"/>
        <v/>
      </c>
    </row>
    <row r="425" spans="2:27" ht="18" x14ac:dyDescent="0.25">
      <c r="B425" s="16"/>
      <c r="C425" s="17"/>
      <c r="D425" s="17"/>
      <c r="E425" s="17"/>
      <c r="F425" s="17"/>
      <c r="G425" s="17"/>
      <c r="H425" s="17"/>
      <c r="I425" s="17"/>
      <c r="J425" s="17"/>
      <c r="K425" s="17"/>
      <c r="L425" s="17"/>
      <c r="M425" s="17"/>
      <c r="N425" s="17"/>
      <c r="O425" s="19"/>
      <c r="P425" s="629">
        <f>+H413</f>
        <v>2.0399999999999991</v>
      </c>
      <c r="Q425" s="17"/>
      <c r="R425" s="412"/>
      <c r="S425" s="625"/>
      <c r="T425" s="20"/>
      <c r="U425" s="20"/>
      <c r="V425" s="430"/>
      <c r="W425" s="14"/>
      <c r="X425" s="14" t="str">
        <f t="shared" si="41"/>
        <v/>
      </c>
      <c r="Y425" s="14" t="str">
        <f t="shared" si="42"/>
        <v/>
      </c>
      <c r="Z425" s="14" t="str">
        <f t="shared" si="43"/>
        <v/>
      </c>
      <c r="AA425" s="15" t="str">
        <f t="shared" si="39"/>
        <v/>
      </c>
    </row>
    <row r="426" spans="2:27" ht="18" x14ac:dyDescent="0.25">
      <c r="B426" s="16"/>
      <c r="C426" s="17"/>
      <c r="D426" s="17"/>
      <c r="E426" s="18"/>
      <c r="F426" s="17"/>
      <c r="G426" s="17"/>
      <c r="H426" s="17"/>
      <c r="I426" s="17"/>
      <c r="J426" s="17"/>
      <c r="K426" s="17"/>
      <c r="L426" s="17"/>
      <c r="M426" s="17"/>
      <c r="N426" s="17"/>
      <c r="O426" s="19"/>
      <c r="P426" s="629">
        <f>+H413</f>
        <v>2.0399999999999991</v>
      </c>
      <c r="Q426" s="17"/>
      <c r="R426" s="412"/>
      <c r="S426" s="625"/>
      <c r="T426" s="20"/>
      <c r="U426" s="20"/>
      <c r="V426" s="430"/>
      <c r="W426" s="14" t="str">
        <f t="shared" si="40"/>
        <v/>
      </c>
      <c r="X426" s="14" t="str">
        <f t="shared" si="41"/>
        <v/>
      </c>
      <c r="Y426" s="14" t="str">
        <f t="shared" si="42"/>
        <v/>
      </c>
      <c r="Z426" s="14" t="str">
        <f t="shared" si="43"/>
        <v/>
      </c>
      <c r="AA426" s="15" t="str">
        <f t="shared" si="39"/>
        <v/>
      </c>
    </row>
    <row r="427" spans="2:27" ht="18" x14ac:dyDescent="0.25">
      <c r="B427" s="16"/>
      <c r="C427" s="18"/>
      <c r="D427" s="18"/>
      <c r="E427" s="18"/>
      <c r="F427" s="18"/>
      <c r="G427" s="18"/>
      <c r="H427" s="18"/>
      <c r="I427" s="18"/>
      <c r="J427" s="18"/>
      <c r="K427" s="18"/>
      <c r="L427" s="18"/>
      <c r="M427" s="18"/>
      <c r="N427" s="18"/>
      <c r="O427" s="19"/>
      <c r="P427" s="629">
        <f>+H413</f>
        <v>2.0399999999999991</v>
      </c>
      <c r="Q427" s="17"/>
      <c r="R427" s="412"/>
      <c r="S427" s="625"/>
      <c r="T427" s="20"/>
      <c r="U427" s="20"/>
      <c r="V427" s="430"/>
      <c r="W427" s="14" t="str">
        <f t="shared" si="40"/>
        <v/>
      </c>
      <c r="X427" s="14" t="str">
        <f t="shared" si="41"/>
        <v/>
      </c>
      <c r="Y427" s="14" t="str">
        <f t="shared" si="42"/>
        <v/>
      </c>
      <c r="Z427" s="14" t="str">
        <f t="shared" si="43"/>
        <v/>
      </c>
      <c r="AA427" s="15" t="str">
        <f t="shared" si="39"/>
        <v/>
      </c>
    </row>
    <row r="428" spans="2:27" ht="18" x14ac:dyDescent="0.25">
      <c r="B428" s="16"/>
      <c r="C428" s="17"/>
      <c r="D428" s="24"/>
      <c r="E428" s="17"/>
      <c r="F428" s="17"/>
      <c r="G428" s="17"/>
      <c r="H428" s="17"/>
      <c r="I428" s="17"/>
      <c r="J428" s="18"/>
      <c r="K428" s="17"/>
      <c r="L428" s="17"/>
      <c r="M428" s="17"/>
      <c r="N428" s="17"/>
      <c r="O428" s="19"/>
      <c r="P428" s="629">
        <f>+H413</f>
        <v>2.0399999999999991</v>
      </c>
      <c r="Q428" s="17"/>
      <c r="R428" s="412"/>
      <c r="S428" s="625"/>
      <c r="T428" s="20"/>
      <c r="U428" s="20"/>
      <c r="V428" s="430"/>
      <c r="W428" s="14"/>
      <c r="X428" s="14"/>
      <c r="Y428" s="14"/>
      <c r="Z428" s="14"/>
      <c r="AA428" s="15" t="str">
        <f t="shared" si="39"/>
        <v/>
      </c>
    </row>
    <row r="429" spans="2:27" ht="18" x14ac:dyDescent="0.25">
      <c r="B429" s="16"/>
      <c r="C429" s="18"/>
      <c r="D429" s="17"/>
      <c r="E429" s="17"/>
      <c r="F429" s="17"/>
      <c r="G429" s="17"/>
      <c r="H429" s="18"/>
      <c r="I429" s="18"/>
      <c r="J429" s="17"/>
      <c r="K429" s="18"/>
      <c r="L429" s="17"/>
      <c r="M429" s="17"/>
      <c r="N429" s="17"/>
      <c r="O429" s="19"/>
      <c r="P429" s="629">
        <f>+H413</f>
        <v>2.0399999999999991</v>
      </c>
      <c r="Q429" s="17"/>
      <c r="R429" s="412" t="s">
        <v>362</v>
      </c>
      <c r="S429" s="625" t="s">
        <v>538</v>
      </c>
      <c r="T429" s="20"/>
      <c r="U429" s="20"/>
      <c r="V429" s="430"/>
      <c r="W429" s="14" t="str">
        <f t="shared" ref="W429:W438" si="44">IF(COUNT(T429:V429)=1,"m",IF(COUNT(T429:V429)=2,"m2",IF(COUNT(T429:V429)=3,"m3","")))</f>
        <v/>
      </c>
      <c r="X429" s="14">
        <f t="shared" ref="X429:X438" si="45">IF(S429="","",1)</f>
        <v>1</v>
      </c>
      <c r="Y429" s="14" t="str">
        <f t="shared" ref="Y429:Y438" si="46">IFERROR(IF(COUNT(T429:V429)=1,PRODUCT(T429:V429)*X429,""),"")</f>
        <v/>
      </c>
      <c r="Z429" s="14" t="str">
        <f t="shared" ref="Z429:Z438" si="47">IFERROR(IF(COUNT(T429:V429)=2,PRODUCT(T429:V429)*X429,""),"")</f>
        <v/>
      </c>
      <c r="AA429" s="15" t="str">
        <f t="shared" si="39"/>
        <v/>
      </c>
    </row>
    <row r="430" spans="2:27" ht="18" x14ac:dyDescent="0.25">
      <c r="B430" s="16"/>
      <c r="C430" s="17"/>
      <c r="D430" s="17"/>
      <c r="E430" s="17"/>
      <c r="F430" s="17"/>
      <c r="G430" s="17"/>
      <c r="H430" s="17"/>
      <c r="I430" s="17"/>
      <c r="J430" s="17"/>
      <c r="K430" s="17"/>
      <c r="L430" s="17"/>
      <c r="M430" s="17"/>
      <c r="N430" s="17"/>
      <c r="O430" s="19"/>
      <c r="P430" s="629">
        <f>+H413</f>
        <v>2.0399999999999991</v>
      </c>
      <c r="Q430" s="17"/>
      <c r="R430" s="412" t="s">
        <v>362</v>
      </c>
      <c r="S430" s="626" t="s">
        <v>552</v>
      </c>
      <c r="T430" s="20">
        <v>1.65</v>
      </c>
      <c r="U430" s="20">
        <v>1.62</v>
      </c>
      <c r="V430" s="430"/>
      <c r="W430" s="14" t="str">
        <f t="shared" si="44"/>
        <v>m2</v>
      </c>
      <c r="X430" s="14">
        <f t="shared" si="45"/>
        <v>1</v>
      </c>
      <c r="Y430" s="14" t="str">
        <f t="shared" si="46"/>
        <v/>
      </c>
      <c r="Z430" s="14">
        <f t="shared" si="47"/>
        <v>2.673</v>
      </c>
      <c r="AA430" s="15" t="str">
        <f t="shared" si="39"/>
        <v/>
      </c>
    </row>
    <row r="431" spans="2:27" ht="18" x14ac:dyDescent="0.25">
      <c r="B431" s="16"/>
      <c r="C431" s="17"/>
      <c r="D431" s="17"/>
      <c r="E431" s="17"/>
      <c r="F431" s="17"/>
      <c r="G431" s="17"/>
      <c r="H431" s="17"/>
      <c r="I431" s="17"/>
      <c r="J431" s="17"/>
      <c r="K431" s="17"/>
      <c r="L431" s="17"/>
      <c r="M431" s="17"/>
      <c r="N431" s="17"/>
      <c r="O431" s="19"/>
      <c r="P431" s="629">
        <f>+H413</f>
        <v>2.0399999999999991</v>
      </c>
      <c r="Q431" s="17"/>
      <c r="R431" s="412" t="s">
        <v>362</v>
      </c>
      <c r="S431" s="626" t="s">
        <v>546</v>
      </c>
      <c r="T431" s="20">
        <v>5.84</v>
      </c>
      <c r="U431" s="20">
        <v>3.4</v>
      </c>
      <c r="V431" s="430"/>
      <c r="W431" s="14" t="str">
        <f t="shared" si="44"/>
        <v>m2</v>
      </c>
      <c r="X431" s="14">
        <f t="shared" si="45"/>
        <v>1</v>
      </c>
      <c r="Y431" s="14" t="str">
        <f t="shared" si="46"/>
        <v/>
      </c>
      <c r="Z431" s="14">
        <f t="shared" si="47"/>
        <v>19.855999999999998</v>
      </c>
      <c r="AA431" s="15" t="str">
        <f t="shared" si="39"/>
        <v/>
      </c>
    </row>
    <row r="432" spans="2:27" ht="18" x14ac:dyDescent="0.25">
      <c r="B432" s="16"/>
      <c r="D432" s="17"/>
      <c r="E432" s="17"/>
      <c r="F432" s="17"/>
      <c r="G432" s="17"/>
      <c r="H432" s="17"/>
      <c r="I432" s="17"/>
      <c r="J432" s="17"/>
      <c r="K432" s="17"/>
      <c r="L432" s="17"/>
      <c r="M432" s="17"/>
      <c r="N432" s="17"/>
      <c r="O432" s="19"/>
      <c r="P432" s="629">
        <f>+H413</f>
        <v>2.0399999999999991</v>
      </c>
      <c r="Q432" s="17"/>
      <c r="R432" s="412"/>
      <c r="S432" s="626"/>
      <c r="T432" s="20"/>
      <c r="U432" s="20"/>
      <c r="V432" s="20"/>
      <c r="W432" s="14" t="str">
        <f t="shared" si="44"/>
        <v/>
      </c>
      <c r="X432" s="14" t="str">
        <f t="shared" si="45"/>
        <v/>
      </c>
      <c r="Y432" s="14" t="str">
        <f t="shared" si="46"/>
        <v/>
      </c>
      <c r="Z432" s="14" t="str">
        <f t="shared" si="47"/>
        <v/>
      </c>
      <c r="AA432" s="15" t="str">
        <f t="shared" si="39"/>
        <v/>
      </c>
    </row>
    <row r="433" spans="2:27" ht="18" x14ac:dyDescent="0.25">
      <c r="B433" s="16"/>
      <c r="C433" s="17"/>
      <c r="D433" s="17"/>
      <c r="E433" s="17"/>
      <c r="F433" s="17"/>
      <c r="G433" s="17"/>
      <c r="H433" s="17"/>
      <c r="I433" s="17"/>
      <c r="J433" s="17"/>
      <c r="K433" s="17"/>
      <c r="L433" s="17"/>
      <c r="M433" s="17"/>
      <c r="N433" s="17"/>
      <c r="O433" s="19"/>
      <c r="P433" s="629">
        <f>+H413</f>
        <v>2.0399999999999991</v>
      </c>
      <c r="Q433" s="17"/>
      <c r="R433" s="412"/>
      <c r="S433" s="626"/>
      <c r="T433" s="20"/>
      <c r="U433" s="20"/>
      <c r="V433" s="430"/>
      <c r="W433" s="14" t="str">
        <f t="shared" si="44"/>
        <v/>
      </c>
      <c r="X433" s="14" t="str">
        <f t="shared" si="45"/>
        <v/>
      </c>
      <c r="Y433" s="14" t="str">
        <f t="shared" si="46"/>
        <v/>
      </c>
      <c r="Z433" s="14" t="str">
        <f t="shared" si="47"/>
        <v/>
      </c>
      <c r="AA433" s="15" t="str">
        <f t="shared" si="39"/>
        <v/>
      </c>
    </row>
    <row r="434" spans="2:27" ht="18" x14ac:dyDescent="0.25">
      <c r="B434" s="16"/>
      <c r="C434" s="17"/>
      <c r="D434" s="17"/>
      <c r="E434" s="17"/>
      <c r="F434" s="17"/>
      <c r="G434" s="17"/>
      <c r="H434" s="17"/>
      <c r="I434" s="17"/>
      <c r="J434" s="17"/>
      <c r="K434" s="17"/>
      <c r="L434" s="17"/>
      <c r="M434" s="17"/>
      <c r="N434" s="17"/>
      <c r="O434" s="19"/>
      <c r="P434" s="629">
        <f>+H413</f>
        <v>2.0399999999999991</v>
      </c>
      <c r="Q434" s="17"/>
      <c r="R434" s="412"/>
      <c r="S434" s="626"/>
      <c r="T434" s="20"/>
      <c r="U434" s="20"/>
      <c r="V434" s="430"/>
      <c r="W434" s="14" t="str">
        <f t="shared" si="44"/>
        <v/>
      </c>
      <c r="X434" s="14" t="str">
        <f t="shared" si="45"/>
        <v/>
      </c>
      <c r="Y434" s="14" t="str">
        <f t="shared" si="46"/>
        <v/>
      </c>
      <c r="Z434" s="14" t="str">
        <f t="shared" si="47"/>
        <v/>
      </c>
      <c r="AA434" s="15" t="str">
        <f t="shared" si="39"/>
        <v/>
      </c>
    </row>
    <row r="435" spans="2:27" ht="18" x14ac:dyDescent="0.25">
      <c r="B435" s="16"/>
      <c r="C435" s="17"/>
      <c r="D435" s="17"/>
      <c r="E435" s="17"/>
      <c r="F435" s="17"/>
      <c r="G435" s="17"/>
      <c r="H435" s="17"/>
      <c r="I435" s="17"/>
      <c r="J435" s="17"/>
      <c r="K435" s="17"/>
      <c r="L435" s="17"/>
      <c r="M435" s="17"/>
      <c r="N435" s="17"/>
      <c r="O435" s="19"/>
      <c r="P435" s="629">
        <f>+H413</f>
        <v>2.0399999999999991</v>
      </c>
      <c r="Q435" s="17"/>
      <c r="R435" s="21"/>
      <c r="S435" s="626"/>
      <c r="T435" s="20"/>
      <c r="U435" s="20"/>
      <c r="V435" s="430"/>
      <c r="W435" s="14" t="str">
        <f t="shared" si="44"/>
        <v/>
      </c>
      <c r="X435" s="14" t="str">
        <f t="shared" si="45"/>
        <v/>
      </c>
      <c r="Y435" s="14" t="str">
        <f t="shared" si="46"/>
        <v/>
      </c>
      <c r="Z435" s="14" t="str">
        <f t="shared" si="47"/>
        <v/>
      </c>
      <c r="AA435" s="15" t="str">
        <f t="shared" si="39"/>
        <v/>
      </c>
    </row>
    <row r="436" spans="2:27" ht="18" x14ac:dyDescent="0.25">
      <c r="B436" s="16"/>
      <c r="C436" s="17"/>
      <c r="D436" s="17"/>
      <c r="E436" s="17"/>
      <c r="F436" s="17"/>
      <c r="G436" s="17"/>
      <c r="H436" s="17"/>
      <c r="I436" s="17"/>
      <c r="J436" s="17"/>
      <c r="K436" s="17"/>
      <c r="L436" s="17"/>
      <c r="M436" s="17"/>
      <c r="N436" s="17"/>
      <c r="O436" s="19"/>
      <c r="P436" s="629">
        <f>+H413</f>
        <v>2.0399999999999991</v>
      </c>
      <c r="Q436" s="17"/>
      <c r="R436" s="26"/>
      <c r="S436" s="626"/>
      <c r="T436" s="20"/>
      <c r="U436" s="20"/>
      <c r="V436" s="430"/>
      <c r="W436" s="14" t="str">
        <f t="shared" si="44"/>
        <v/>
      </c>
      <c r="X436" s="14" t="str">
        <f t="shared" si="45"/>
        <v/>
      </c>
      <c r="Y436" s="14" t="str">
        <f t="shared" si="46"/>
        <v/>
      </c>
      <c r="Z436" s="14" t="str">
        <f t="shared" si="47"/>
        <v/>
      </c>
      <c r="AA436" s="15" t="str">
        <f t="shared" si="39"/>
        <v/>
      </c>
    </row>
    <row r="437" spans="2:27" ht="18" x14ac:dyDescent="0.25">
      <c r="B437" s="16"/>
      <c r="C437" s="17"/>
      <c r="D437" s="17"/>
      <c r="E437" s="17"/>
      <c r="F437" s="17"/>
      <c r="G437" s="17"/>
      <c r="H437" s="17"/>
      <c r="I437" s="17"/>
      <c r="J437" s="17"/>
      <c r="K437" s="17"/>
      <c r="L437" s="17"/>
      <c r="M437" s="17"/>
      <c r="N437" s="17"/>
      <c r="O437" s="19"/>
      <c r="P437" s="629">
        <f>+H413</f>
        <v>2.0399999999999991</v>
      </c>
      <c r="Q437" s="17"/>
      <c r="R437" s="26"/>
      <c r="S437" s="626"/>
      <c r="T437" s="20"/>
      <c r="U437" s="20"/>
      <c r="V437" s="430"/>
      <c r="W437" s="14" t="str">
        <f t="shared" si="44"/>
        <v/>
      </c>
      <c r="X437" s="14" t="str">
        <f t="shared" si="45"/>
        <v/>
      </c>
      <c r="Y437" s="14" t="str">
        <f t="shared" si="46"/>
        <v/>
      </c>
      <c r="Z437" s="14" t="str">
        <f t="shared" si="47"/>
        <v/>
      </c>
      <c r="AA437" s="15" t="str">
        <f t="shared" si="39"/>
        <v/>
      </c>
    </row>
    <row r="438" spans="2:27" ht="18.75" thickBot="1" x14ac:dyDescent="0.3">
      <c r="B438" s="27"/>
      <c r="C438" s="28"/>
      <c r="D438" s="29"/>
      <c r="E438" s="28"/>
      <c r="F438" s="29"/>
      <c r="G438" s="29"/>
      <c r="H438" s="29"/>
      <c r="I438" s="29"/>
      <c r="J438" s="29"/>
      <c r="K438" s="29"/>
      <c r="L438" s="29"/>
      <c r="M438" s="29"/>
      <c r="N438" s="29"/>
      <c r="O438" s="30"/>
      <c r="P438" s="629">
        <f>+H413</f>
        <v>2.0399999999999991</v>
      </c>
      <c r="Q438" s="17"/>
      <c r="R438" s="630"/>
      <c r="S438" s="636"/>
      <c r="T438" s="33"/>
      <c r="U438" s="33"/>
      <c r="V438" s="631"/>
      <c r="W438" s="34" t="str">
        <f t="shared" si="44"/>
        <v/>
      </c>
      <c r="X438" s="34" t="str">
        <f t="shared" si="45"/>
        <v/>
      </c>
      <c r="Y438" s="14" t="str">
        <f t="shared" si="46"/>
        <v/>
      </c>
      <c r="Z438" s="14" t="str">
        <f t="shared" si="47"/>
        <v/>
      </c>
      <c r="AA438" s="15" t="str">
        <f t="shared" si="39"/>
        <v/>
      </c>
    </row>
    <row r="439" spans="2:27" ht="18.75" thickBot="1" x14ac:dyDescent="0.3">
      <c r="B439" s="786"/>
      <c r="C439" s="787"/>
      <c r="D439" s="787"/>
      <c r="E439" s="787"/>
      <c r="F439" s="787"/>
      <c r="G439" s="787"/>
      <c r="H439" s="787"/>
      <c r="I439" s="787"/>
      <c r="J439" s="787"/>
      <c r="K439" s="787"/>
      <c r="L439" s="787"/>
      <c r="M439" s="787"/>
      <c r="N439" s="787"/>
      <c r="O439" s="787"/>
      <c r="P439" s="428"/>
      <c r="Q439" s="629">
        <f>+H413</f>
        <v>2.0399999999999991</v>
      </c>
      <c r="R439" s="1024" t="s">
        <v>58</v>
      </c>
      <c r="S439" s="1025"/>
      <c r="T439" s="1027"/>
      <c r="U439" s="1024" t="s">
        <v>53</v>
      </c>
      <c r="V439" s="1027"/>
      <c r="W439" s="1027"/>
      <c r="X439" s="1026"/>
      <c r="Y439" s="36"/>
      <c r="Z439" s="37"/>
      <c r="AA439" s="38">
        <f>SUM(Z416:Z438)</f>
        <v>73.573899999999995</v>
      </c>
    </row>
    <row r="440" spans="2:27" ht="17.25" thickBot="1" x14ac:dyDescent="0.3">
      <c r="B440" s="792" t="s">
        <v>59</v>
      </c>
      <c r="C440" s="793"/>
      <c r="D440" s="793"/>
      <c r="E440" s="793"/>
      <c r="F440" s="793"/>
      <c r="G440" s="793"/>
      <c r="H440" s="793"/>
      <c r="I440" s="794"/>
      <c r="J440" s="792" t="s">
        <v>60</v>
      </c>
      <c r="K440" s="793"/>
      <c r="L440" s="793"/>
      <c r="M440" s="793"/>
      <c r="N440" s="793"/>
      <c r="O440" s="793"/>
      <c r="P440" s="793"/>
      <c r="Q440" s="793"/>
      <c r="R440" s="1028"/>
      <c r="S440" s="634"/>
      <c r="T440" s="39"/>
      <c r="U440" s="40"/>
      <c r="V440" s="40"/>
      <c r="W440" s="40"/>
      <c r="X440" s="40"/>
      <c r="Y440" s="40"/>
      <c r="Z440" s="40"/>
      <c r="AA440" s="41"/>
    </row>
    <row r="441" spans="2:27" ht="21" thickBot="1" x14ac:dyDescent="0.3">
      <c r="B441" s="795"/>
      <c r="C441" s="787"/>
      <c r="D441" s="787"/>
      <c r="E441" s="787"/>
      <c r="F441" s="787"/>
      <c r="G441" s="787"/>
      <c r="H441" s="787"/>
      <c r="I441" s="796"/>
      <c r="J441" s="795"/>
      <c r="K441" s="787"/>
      <c r="L441" s="787"/>
      <c r="M441" s="787"/>
      <c r="N441" s="787"/>
      <c r="O441" s="787"/>
      <c r="P441" s="787"/>
      <c r="Q441" s="787"/>
      <c r="R441" s="796"/>
      <c r="S441" s="635"/>
      <c r="T441" s="797" t="s">
        <v>61</v>
      </c>
      <c r="U441" s="798"/>
      <c r="V441" s="798"/>
      <c r="W441" s="798"/>
      <c r="X441" s="798"/>
      <c r="Y441" s="798"/>
      <c r="Z441" s="799"/>
      <c r="AA441" s="42">
        <f>AA439</f>
        <v>73.573899999999995</v>
      </c>
    </row>
    <row r="443" spans="2:27" ht="15.75" thickBot="1" x14ac:dyDescent="0.3"/>
    <row r="444" spans="2:27" x14ac:dyDescent="0.25">
      <c r="B444" s="800"/>
      <c r="C444" s="793"/>
      <c r="D444" s="793"/>
      <c r="E444" s="793"/>
      <c r="F444" s="793"/>
      <c r="G444" s="803" t="s">
        <v>42</v>
      </c>
      <c r="H444" s="793"/>
      <c r="I444" s="793"/>
      <c r="J444" s="793"/>
      <c r="K444" s="793"/>
      <c r="L444" s="793"/>
      <c r="M444" s="793"/>
      <c r="N444" s="793"/>
      <c r="O444" s="793"/>
      <c r="P444" s="793"/>
      <c r="Q444" s="793"/>
      <c r="R444" s="793"/>
      <c r="S444" s="793"/>
      <c r="T444" s="793"/>
      <c r="U444" s="804" t="s">
        <v>1</v>
      </c>
      <c r="V444" s="805"/>
      <c r="W444" s="805"/>
      <c r="X444" s="806"/>
      <c r="Y444" s="807" t="s">
        <v>43</v>
      </c>
      <c r="Z444" s="805"/>
      <c r="AA444" s="808"/>
    </row>
    <row r="445" spans="2:27" x14ac:dyDescent="0.25">
      <c r="B445" s="801"/>
      <c r="C445" s="802"/>
      <c r="D445" s="802"/>
      <c r="E445" s="802"/>
      <c r="F445" s="802"/>
      <c r="G445" s="801"/>
      <c r="H445" s="802"/>
      <c r="I445" s="802"/>
      <c r="J445" s="802"/>
      <c r="K445" s="802"/>
      <c r="L445" s="802"/>
      <c r="M445" s="802"/>
      <c r="N445" s="802"/>
      <c r="O445" s="802"/>
      <c r="P445" s="802"/>
      <c r="Q445" s="802"/>
      <c r="R445" s="802"/>
      <c r="S445" s="802"/>
      <c r="T445" s="802"/>
      <c r="U445" s="809" t="s">
        <v>3</v>
      </c>
      <c r="V445" s="810"/>
      <c r="W445" s="810"/>
      <c r="X445" s="811"/>
      <c r="Y445" s="812">
        <v>1</v>
      </c>
      <c r="Z445" s="810"/>
      <c r="AA445" s="813"/>
    </row>
    <row r="446" spans="2:27" ht="15.75" thickBot="1" x14ac:dyDescent="0.3">
      <c r="B446" s="795"/>
      <c r="C446" s="787"/>
      <c r="D446" s="787"/>
      <c r="E446" s="787"/>
      <c r="F446" s="787"/>
      <c r="G446" s="795"/>
      <c r="H446" s="787"/>
      <c r="I446" s="787"/>
      <c r="J446" s="787"/>
      <c r="K446" s="787"/>
      <c r="L446" s="787"/>
      <c r="M446" s="787"/>
      <c r="N446" s="787"/>
      <c r="O446" s="787"/>
      <c r="P446" s="787"/>
      <c r="Q446" s="787"/>
      <c r="R446" s="787"/>
      <c r="S446" s="787"/>
      <c r="T446" s="787"/>
      <c r="U446" s="814" t="s">
        <v>4</v>
      </c>
      <c r="V446" s="815"/>
      <c r="W446" s="815"/>
      <c r="X446" s="816"/>
      <c r="Y446" s="817">
        <v>44236</v>
      </c>
      <c r="Z446" s="818"/>
      <c r="AA446" s="819"/>
    </row>
    <row r="447" spans="2:27" ht="15" customHeight="1" x14ac:dyDescent="0.25">
      <c r="B447" s="820" t="s">
        <v>44</v>
      </c>
      <c r="C447" s="793"/>
      <c r="D447" s="793"/>
      <c r="E447" s="793"/>
      <c r="F447" s="794"/>
      <c r="G447"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447" s="822"/>
      <c r="I447" s="822"/>
      <c r="J447" s="822"/>
      <c r="K447" s="822"/>
      <c r="L447" s="822"/>
      <c r="M447" s="822"/>
      <c r="N447" s="822"/>
      <c r="O447" s="822"/>
      <c r="P447" s="822"/>
      <c r="Q447" s="822"/>
      <c r="R447" s="822"/>
      <c r="S447" s="822"/>
      <c r="T447" s="822"/>
      <c r="U447" s="822"/>
      <c r="V447" s="822"/>
      <c r="W447" s="822"/>
      <c r="X447" s="822"/>
      <c r="Y447" s="822"/>
      <c r="Z447" s="822"/>
      <c r="AA447" s="823"/>
    </row>
    <row r="448" spans="2:27" ht="15.75" customHeight="1" thickBot="1" x14ac:dyDescent="0.3">
      <c r="B448" s="795"/>
      <c r="C448" s="787"/>
      <c r="D448" s="787"/>
      <c r="E448" s="787"/>
      <c r="F448" s="796"/>
      <c r="G448" s="824"/>
      <c r="H448" s="825"/>
      <c r="I448" s="825"/>
      <c r="J448" s="825"/>
      <c r="K448" s="825"/>
      <c r="L448" s="825"/>
      <c r="M448" s="825"/>
      <c r="N448" s="825"/>
      <c r="O448" s="825"/>
      <c r="P448" s="825"/>
      <c r="Q448" s="825"/>
      <c r="R448" s="825"/>
      <c r="S448" s="825"/>
      <c r="T448" s="825"/>
      <c r="U448" s="825"/>
      <c r="V448" s="825"/>
      <c r="W448" s="825"/>
      <c r="X448" s="825"/>
      <c r="Y448" s="825"/>
      <c r="Z448" s="825"/>
      <c r="AA448" s="826"/>
    </row>
    <row r="449" spans="2:27" ht="18.75" thickBot="1" x14ac:dyDescent="0.3">
      <c r="B449" s="827" t="s">
        <v>46</v>
      </c>
      <c r="C449" s="798"/>
      <c r="D449" s="798"/>
      <c r="E449" s="798"/>
      <c r="F449" s="798"/>
      <c r="G449" s="798"/>
      <c r="H449" s="822" t="s">
        <v>47</v>
      </c>
      <c r="I449" s="793"/>
      <c r="J449" s="828"/>
      <c r="K449" s="798"/>
      <c r="L449" s="798"/>
      <c r="M449" s="798"/>
      <c r="N449" s="798"/>
      <c r="O449" s="798"/>
      <c r="P449" s="622"/>
      <c r="Q449" s="622"/>
      <c r="R449" s="828" t="s">
        <v>48</v>
      </c>
      <c r="S449" s="828"/>
      <c r="T449" s="798"/>
      <c r="U449" s="798"/>
      <c r="V449" s="798"/>
      <c r="W449" s="798"/>
      <c r="X449" s="798"/>
      <c r="Y449" s="798"/>
      <c r="Z449" s="798"/>
      <c r="AA449" s="799"/>
    </row>
    <row r="450" spans="2:27" ht="36" customHeight="1" thickBot="1" x14ac:dyDescent="0.3">
      <c r="B450" s="829">
        <f>PRESUPUESTO!$B$21</f>
        <v>2</v>
      </c>
      <c r="C450" s="793"/>
      <c r="D450" s="793"/>
      <c r="E450" s="793"/>
      <c r="F450" s="793"/>
      <c r="G450" s="793"/>
      <c r="H450" s="830">
        <f>PRESUPUESTO!B26</f>
        <v>2.0499999999999989</v>
      </c>
      <c r="I450" s="831"/>
      <c r="J450" s="832" t="str">
        <f>PRESUPUESTO!$F$21</f>
        <v>DEMOLICIONES Y DESMONTES</v>
      </c>
      <c r="K450" s="798"/>
      <c r="L450" s="798"/>
      <c r="M450" s="798"/>
      <c r="N450" s="798"/>
      <c r="O450" s="799"/>
      <c r="P450" s="621"/>
      <c r="Q450" s="621"/>
      <c r="R450" s="833" t="str">
        <f>PRESUPUESTO!F26</f>
        <v>Demolicion de muro en drywall y divisiones (Incluye retiro de material sobrante y disposición final en R.S.)</v>
      </c>
      <c r="S450" s="1020"/>
      <c r="T450" s="793"/>
      <c r="U450" s="793"/>
      <c r="V450" s="793"/>
      <c r="W450" s="793"/>
      <c r="X450" s="793"/>
      <c r="Y450" s="793"/>
      <c r="Z450" s="793"/>
      <c r="AA450" s="794"/>
    </row>
    <row r="451" spans="2:27" ht="18.75" thickBot="1" x14ac:dyDescent="0.3">
      <c r="B451" s="821" t="s">
        <v>49</v>
      </c>
      <c r="C451" s="834"/>
      <c r="D451" s="834"/>
      <c r="E451" s="834"/>
      <c r="F451" s="834"/>
      <c r="G451" s="834"/>
      <c r="H451" s="835"/>
      <c r="I451" s="835"/>
      <c r="J451" s="834"/>
      <c r="K451" s="834"/>
      <c r="L451" s="834"/>
      <c r="M451" s="834"/>
      <c r="N451" s="834"/>
      <c r="O451" s="834"/>
      <c r="P451" s="623"/>
      <c r="Q451" s="623"/>
      <c r="R451" s="837" t="s">
        <v>50</v>
      </c>
      <c r="S451" s="1021" t="s">
        <v>532</v>
      </c>
      <c r="T451" s="839" t="s">
        <v>51</v>
      </c>
      <c r="U451" s="840"/>
      <c r="V451" s="841"/>
      <c r="W451" s="842" t="s">
        <v>20</v>
      </c>
      <c r="X451" s="844" t="s">
        <v>52</v>
      </c>
      <c r="Y451" s="846" t="s">
        <v>53</v>
      </c>
      <c r="Z451" s="847"/>
      <c r="AA451" s="848"/>
    </row>
    <row r="452" spans="2:27" ht="26.25" thickBot="1" x14ac:dyDescent="0.3">
      <c r="B452" s="836"/>
      <c r="C452" s="835"/>
      <c r="D452" s="835"/>
      <c r="E452" s="835"/>
      <c r="F452" s="835"/>
      <c r="G452" s="835"/>
      <c r="H452" s="835"/>
      <c r="I452" s="835"/>
      <c r="J452" s="835"/>
      <c r="K452" s="835"/>
      <c r="L452" s="835"/>
      <c r="M452" s="835"/>
      <c r="N452" s="835"/>
      <c r="O452" s="835"/>
      <c r="P452" s="623"/>
      <c r="Q452" s="623"/>
      <c r="R452" s="838"/>
      <c r="S452" s="1022"/>
      <c r="T452" s="4" t="s">
        <v>54</v>
      </c>
      <c r="U452" s="5" t="s">
        <v>55</v>
      </c>
      <c r="V452" s="6" t="s">
        <v>56</v>
      </c>
      <c r="W452" s="843"/>
      <c r="X452" s="845"/>
      <c r="Y452" s="7" t="s">
        <v>57</v>
      </c>
      <c r="Z452" s="8" t="s">
        <v>21</v>
      </c>
      <c r="AA452" s="9" t="s">
        <v>22</v>
      </c>
    </row>
    <row r="453" spans="2:27" ht="18" x14ac:dyDescent="0.25">
      <c r="B453" s="10"/>
      <c r="C453" s="11"/>
      <c r="D453" s="11"/>
      <c r="E453" s="11"/>
      <c r="F453" s="11"/>
      <c r="G453" s="11"/>
      <c r="H453" s="11"/>
      <c r="I453" s="11"/>
      <c r="J453" s="11"/>
      <c r="K453" s="11"/>
      <c r="L453" s="11"/>
      <c r="M453" s="11"/>
      <c r="N453" s="11"/>
      <c r="O453" s="12"/>
      <c r="P453" s="629">
        <f>+H450</f>
        <v>2.0499999999999989</v>
      </c>
      <c r="Q453" s="17"/>
      <c r="R453" s="412" t="s">
        <v>356</v>
      </c>
      <c r="S453" s="625"/>
      <c r="T453" s="14"/>
      <c r="U453" s="14"/>
      <c r="V453" s="14"/>
      <c r="W453" s="14" t="str">
        <f>IF(COUNT(T453:V453)=1,"m",IF(COUNT(T453:V453)=2,"m2",IF(COUNT(T453:V453)=3,"m3","")))</f>
        <v/>
      </c>
      <c r="X453" s="14" t="str">
        <f>IF(S453="","",1)</f>
        <v/>
      </c>
      <c r="Y453" s="14" t="str">
        <f>IFERROR(IF(COUNT(T453:V453)=1,PRODUCT(T453:V453)*X453,""),"")</f>
        <v/>
      </c>
      <c r="Z453" s="14" t="str">
        <f>IFERROR(IF(COUNT(T453:V453)=2,PRODUCT(T453:V453)*X453,""),"")</f>
        <v/>
      </c>
      <c r="AA453" s="15" t="str">
        <f>IFERROR(IF(COUNT(T453:V453)=3,PRODUCT(T453:V453)*X453,""),"")</f>
        <v/>
      </c>
    </row>
    <row r="454" spans="2:27" ht="18" x14ac:dyDescent="0.25">
      <c r="B454" s="16"/>
      <c r="C454" s="17"/>
      <c r="D454" s="17"/>
      <c r="E454" s="17"/>
      <c r="F454" s="18"/>
      <c r="G454" s="18"/>
      <c r="H454" s="18"/>
      <c r="I454" s="18"/>
      <c r="J454" s="18"/>
      <c r="K454" s="18"/>
      <c r="L454" s="17"/>
      <c r="M454" s="17"/>
      <c r="N454" s="17"/>
      <c r="O454" s="19"/>
      <c r="P454" s="629">
        <f>+H450</f>
        <v>2.0499999999999989</v>
      </c>
      <c r="Q454" s="17"/>
      <c r="R454" s="412"/>
      <c r="S454" s="625"/>
      <c r="T454" s="20"/>
      <c r="U454" s="20"/>
      <c r="V454" s="430"/>
      <c r="W454" s="14" t="str">
        <f t="shared" ref="W454:W456" si="48">IF(COUNT(T454:V454)=1,"m",IF(COUNT(T454:V454)=2,"m2",IF(COUNT(T454:V454)=3,"m3","")))</f>
        <v/>
      </c>
      <c r="X454" s="14" t="str">
        <f t="shared" ref="X454:X456" si="49">IF(S454="","",1)</f>
        <v/>
      </c>
      <c r="Y454" s="14" t="str">
        <f t="shared" ref="Y454:Y456" si="50">IFERROR(IF(COUNT(T454:V454)=1,PRODUCT(T454:V454)*X454,""),"")</f>
        <v/>
      </c>
      <c r="Z454" s="14" t="str">
        <f t="shared" ref="Z454:Z456" si="51">IFERROR(IF(COUNT(T454:V454)=2,PRODUCT(T454:V454)*X454,""),"")</f>
        <v/>
      </c>
      <c r="AA454" s="15" t="str">
        <f t="shared" ref="AA454:AA475" si="52">IFERROR(IF(COUNT(T454:V454)=3,PRODUCT(T454:V454)*X454,""),"")</f>
        <v/>
      </c>
    </row>
    <row r="455" spans="2:27" ht="18" x14ac:dyDescent="0.25">
      <c r="B455" s="16"/>
      <c r="C455" s="17"/>
      <c r="D455" s="17"/>
      <c r="E455" s="17"/>
      <c r="F455" s="18"/>
      <c r="G455" s="18"/>
      <c r="H455" s="18"/>
      <c r="I455" s="18"/>
      <c r="J455" s="18"/>
      <c r="K455" s="18"/>
      <c r="L455" s="17"/>
      <c r="M455" s="17"/>
      <c r="N455" s="17"/>
      <c r="O455" s="19"/>
      <c r="P455" s="629">
        <f>+H450</f>
        <v>2.0499999999999989</v>
      </c>
      <c r="Q455" s="17"/>
      <c r="R455" s="412"/>
      <c r="S455" s="625"/>
      <c r="T455" s="20"/>
      <c r="U455" s="20"/>
      <c r="V455" s="430"/>
      <c r="W455" s="14" t="str">
        <f t="shared" si="48"/>
        <v/>
      </c>
      <c r="X455" s="14" t="str">
        <f t="shared" si="49"/>
        <v/>
      </c>
      <c r="Y455" s="14" t="str">
        <f t="shared" si="50"/>
        <v/>
      </c>
      <c r="Z455" s="14" t="str">
        <f t="shared" si="51"/>
        <v/>
      </c>
      <c r="AA455" s="15" t="str">
        <f t="shared" si="52"/>
        <v/>
      </c>
    </row>
    <row r="456" spans="2:27" ht="18" x14ac:dyDescent="0.25">
      <c r="B456" s="16"/>
      <c r="C456" s="17"/>
      <c r="D456" s="17"/>
      <c r="E456" s="17"/>
      <c r="F456" s="18"/>
      <c r="G456" s="18"/>
      <c r="H456" s="18"/>
      <c r="I456" s="18"/>
      <c r="J456" s="18"/>
      <c r="K456" s="18"/>
      <c r="L456" s="17"/>
      <c r="M456" s="17"/>
      <c r="N456" s="17"/>
      <c r="O456" s="19"/>
      <c r="P456" s="629">
        <f>+H450</f>
        <v>2.0499999999999989</v>
      </c>
      <c r="Q456" s="17"/>
      <c r="R456" s="412"/>
      <c r="S456" s="626"/>
      <c r="T456" s="20"/>
      <c r="U456" s="20"/>
      <c r="V456" s="430"/>
      <c r="W456" s="14" t="str">
        <f t="shared" si="48"/>
        <v/>
      </c>
      <c r="X456" s="14" t="str">
        <f t="shared" si="49"/>
        <v/>
      </c>
      <c r="Y456" s="14" t="str">
        <f t="shared" si="50"/>
        <v/>
      </c>
      <c r="Z456" s="14" t="str">
        <f t="shared" si="51"/>
        <v/>
      </c>
      <c r="AA456" s="15" t="str">
        <f t="shared" si="52"/>
        <v/>
      </c>
    </row>
    <row r="457" spans="2:27" ht="18" x14ac:dyDescent="0.25">
      <c r="B457" s="16"/>
      <c r="D457" s="17"/>
      <c r="E457" s="17"/>
      <c r="F457" s="18"/>
      <c r="G457" s="18"/>
      <c r="H457" s="18"/>
      <c r="J457" s="18"/>
      <c r="K457" s="18"/>
      <c r="L457" s="17"/>
      <c r="M457" s="17"/>
      <c r="N457" s="17"/>
      <c r="O457" s="19"/>
      <c r="P457" s="629">
        <f>+H450</f>
        <v>2.0499999999999989</v>
      </c>
      <c r="Q457" s="17"/>
      <c r="R457" s="412"/>
      <c r="S457" s="625"/>
      <c r="T457" s="20"/>
      <c r="U457" s="20"/>
      <c r="V457" s="430"/>
      <c r="W457" s="14"/>
      <c r="X457" s="14"/>
      <c r="Y457" s="14"/>
      <c r="Z457" s="14"/>
      <c r="AA457" s="15" t="str">
        <f t="shared" si="52"/>
        <v/>
      </c>
    </row>
    <row r="458" spans="2:27" ht="18" x14ac:dyDescent="0.25">
      <c r="B458" s="22"/>
      <c r="C458" s="17"/>
      <c r="D458" s="18"/>
      <c r="E458" s="17"/>
      <c r="F458" s="18"/>
      <c r="G458" s="18"/>
      <c r="H458" s="18"/>
      <c r="I458" s="18"/>
      <c r="J458" s="18"/>
      <c r="K458" s="18"/>
      <c r="L458" s="17"/>
      <c r="M458" s="17"/>
      <c r="N458" s="17"/>
      <c r="O458" s="19"/>
      <c r="P458" s="629">
        <f>+H450</f>
        <v>2.0499999999999989</v>
      </c>
      <c r="Q458" s="17"/>
      <c r="R458" s="412" t="s">
        <v>361</v>
      </c>
      <c r="S458" s="625"/>
      <c r="T458" s="20"/>
      <c r="U458" s="20"/>
      <c r="V458" s="430"/>
      <c r="W458" s="14" t="str">
        <f t="shared" ref="W458:W459" si="53">IF(COUNT(T458:V458)=1,"m",IF(COUNT(T458:V458)=2,"m2",IF(COUNT(T458:V458)=3,"m3","")))</f>
        <v/>
      </c>
      <c r="X458" s="14" t="str">
        <f t="shared" ref="X458:X464" si="54">IF(S458="","",1)</f>
        <v/>
      </c>
      <c r="Y458" s="14" t="str">
        <f t="shared" ref="Y458:Y464" si="55">IFERROR(IF(COUNT(T458:V458)=1,PRODUCT(T458:V458)*X458,""),"")</f>
        <v/>
      </c>
      <c r="Z458" s="14" t="str">
        <f t="shared" ref="Z458:Z464" si="56">IFERROR(IF(COUNT(T458:V458)=2,PRODUCT(T458:V458)*X458,""),"")</f>
        <v/>
      </c>
      <c r="AA458" s="15" t="str">
        <f t="shared" si="52"/>
        <v/>
      </c>
    </row>
    <row r="459" spans="2:27" ht="18" x14ac:dyDescent="0.25">
      <c r="B459" s="16"/>
      <c r="C459" s="17"/>
      <c r="D459" s="17"/>
      <c r="E459" s="17"/>
      <c r="F459" s="18"/>
      <c r="G459" s="18"/>
      <c r="H459" s="18"/>
      <c r="I459" s="18"/>
      <c r="J459" s="18"/>
      <c r="K459" s="18"/>
      <c r="L459" s="17"/>
      <c r="M459" s="17"/>
      <c r="N459" s="17"/>
      <c r="O459" s="19"/>
      <c r="P459" s="629">
        <f>+H450</f>
        <v>2.0499999999999989</v>
      </c>
      <c r="Q459" s="17"/>
      <c r="R459" s="412"/>
      <c r="S459" s="641"/>
      <c r="T459" s="20"/>
      <c r="U459" s="20"/>
      <c r="V459" s="20"/>
      <c r="W459" s="14" t="str">
        <f t="shared" si="53"/>
        <v/>
      </c>
      <c r="X459" s="14" t="str">
        <f t="shared" si="54"/>
        <v/>
      </c>
      <c r="Y459" s="14" t="str">
        <f t="shared" si="55"/>
        <v/>
      </c>
      <c r="Z459" s="14" t="str">
        <f t="shared" si="56"/>
        <v/>
      </c>
      <c r="AA459" s="15" t="str">
        <f t="shared" si="52"/>
        <v/>
      </c>
    </row>
    <row r="460" spans="2:27" ht="18" x14ac:dyDescent="0.25">
      <c r="B460" s="16"/>
      <c r="C460" s="17"/>
      <c r="D460" s="17"/>
      <c r="E460" s="17"/>
      <c r="F460" s="17"/>
      <c r="G460" s="17"/>
      <c r="H460" s="17"/>
      <c r="I460" s="17"/>
      <c r="J460" s="17"/>
      <c r="K460" s="17"/>
      <c r="L460" s="17"/>
      <c r="M460" s="17"/>
      <c r="N460" s="17"/>
      <c r="O460" s="19"/>
      <c r="P460" s="629">
        <f>+H450</f>
        <v>2.0499999999999989</v>
      </c>
      <c r="Q460" s="17"/>
      <c r="R460" s="412"/>
      <c r="S460" s="625"/>
      <c r="T460" s="20"/>
      <c r="U460" s="20"/>
      <c r="V460" s="430"/>
      <c r="W460" s="14"/>
      <c r="X460" s="14" t="str">
        <f t="shared" si="54"/>
        <v/>
      </c>
      <c r="Y460" s="14" t="str">
        <f t="shared" si="55"/>
        <v/>
      </c>
      <c r="Z460" s="14" t="str">
        <f t="shared" si="56"/>
        <v/>
      </c>
      <c r="AA460" s="15" t="str">
        <f t="shared" si="52"/>
        <v/>
      </c>
    </row>
    <row r="461" spans="2:27" ht="18" x14ac:dyDescent="0.25">
      <c r="B461" s="16"/>
      <c r="C461" s="18"/>
      <c r="D461" s="17"/>
      <c r="E461" s="17"/>
      <c r="F461" s="17"/>
      <c r="G461" s="17"/>
      <c r="H461" s="17"/>
      <c r="I461" s="17"/>
      <c r="J461" s="17"/>
      <c r="K461" s="17"/>
      <c r="L461" s="17"/>
      <c r="M461" s="17"/>
      <c r="N461" s="17"/>
      <c r="O461" s="19"/>
      <c r="P461" s="629">
        <f>+H450</f>
        <v>2.0499999999999989</v>
      </c>
      <c r="Q461" s="17"/>
      <c r="R461" s="412"/>
      <c r="S461" s="625"/>
      <c r="T461" s="20"/>
      <c r="U461" s="20"/>
      <c r="V461" s="430"/>
      <c r="W461" s="14"/>
      <c r="X461" s="14" t="str">
        <f t="shared" si="54"/>
        <v/>
      </c>
      <c r="Y461" s="14" t="str">
        <f t="shared" si="55"/>
        <v/>
      </c>
      <c r="Z461" s="14" t="str">
        <f t="shared" si="56"/>
        <v/>
      </c>
      <c r="AA461" s="15" t="str">
        <f t="shared" si="52"/>
        <v/>
      </c>
    </row>
    <row r="462" spans="2:27" ht="18" x14ac:dyDescent="0.25">
      <c r="B462" s="16"/>
      <c r="C462" s="17"/>
      <c r="D462" s="17"/>
      <c r="E462" s="17"/>
      <c r="F462" s="17"/>
      <c r="G462" s="17"/>
      <c r="H462" s="17"/>
      <c r="I462" s="17"/>
      <c r="J462" s="17"/>
      <c r="K462" s="17"/>
      <c r="L462" s="17"/>
      <c r="M462" s="17"/>
      <c r="N462" s="17"/>
      <c r="O462" s="19"/>
      <c r="P462" s="629">
        <f>+H450</f>
        <v>2.0499999999999989</v>
      </c>
      <c r="Q462" s="17"/>
      <c r="R462" s="412"/>
      <c r="S462" s="625"/>
      <c r="T462" s="20"/>
      <c r="U462" s="20"/>
      <c r="V462" s="430"/>
      <c r="W462" s="14"/>
      <c r="X462" s="14" t="str">
        <f t="shared" si="54"/>
        <v/>
      </c>
      <c r="Y462" s="14" t="str">
        <f t="shared" si="55"/>
        <v/>
      </c>
      <c r="Z462" s="14" t="str">
        <f t="shared" si="56"/>
        <v/>
      </c>
      <c r="AA462" s="15" t="str">
        <f t="shared" si="52"/>
        <v/>
      </c>
    </row>
    <row r="463" spans="2:27" ht="18" x14ac:dyDescent="0.25">
      <c r="B463" s="16"/>
      <c r="C463" s="17"/>
      <c r="D463" s="17"/>
      <c r="E463" s="18"/>
      <c r="F463" s="17"/>
      <c r="G463" s="17"/>
      <c r="H463" s="17"/>
      <c r="I463" s="17"/>
      <c r="J463" s="17"/>
      <c r="K463" s="17"/>
      <c r="L463" s="17"/>
      <c r="M463" s="17"/>
      <c r="N463" s="17"/>
      <c r="O463" s="19"/>
      <c r="P463" s="629">
        <f>+H450</f>
        <v>2.0499999999999989</v>
      </c>
      <c r="Q463" s="17"/>
      <c r="R463" s="412"/>
      <c r="S463" s="625"/>
      <c r="T463" s="20"/>
      <c r="U463" s="20"/>
      <c r="V463" s="430"/>
      <c r="W463" s="14" t="str">
        <f t="shared" ref="W463:W464" si="57">IF(COUNT(T463:V463)=1,"m",IF(COUNT(T463:V463)=2,"m2",IF(COUNT(T463:V463)=3,"m3","")))</f>
        <v/>
      </c>
      <c r="X463" s="14" t="str">
        <f t="shared" si="54"/>
        <v/>
      </c>
      <c r="Y463" s="14" t="str">
        <f t="shared" si="55"/>
        <v/>
      </c>
      <c r="Z463" s="14" t="str">
        <f t="shared" si="56"/>
        <v/>
      </c>
      <c r="AA463" s="15" t="str">
        <f t="shared" si="52"/>
        <v/>
      </c>
    </row>
    <row r="464" spans="2:27" ht="18" x14ac:dyDescent="0.25">
      <c r="B464" s="16"/>
      <c r="C464" s="18"/>
      <c r="D464" s="18"/>
      <c r="E464" s="18"/>
      <c r="F464" s="18"/>
      <c r="G464" s="18"/>
      <c r="H464" s="18"/>
      <c r="I464" s="18"/>
      <c r="J464" s="18"/>
      <c r="K464" s="18"/>
      <c r="L464" s="18"/>
      <c r="M464" s="18"/>
      <c r="N464" s="18"/>
      <c r="O464" s="19"/>
      <c r="P464" s="629">
        <f>+H450</f>
        <v>2.0499999999999989</v>
      </c>
      <c r="Q464" s="17"/>
      <c r="R464" s="412"/>
      <c r="S464" s="625"/>
      <c r="T464" s="20"/>
      <c r="U464" s="20"/>
      <c r="V464" s="430"/>
      <c r="W464" s="14" t="str">
        <f t="shared" si="57"/>
        <v/>
      </c>
      <c r="X464" s="14" t="str">
        <f t="shared" si="54"/>
        <v/>
      </c>
      <c r="Y464" s="14" t="str">
        <f t="shared" si="55"/>
        <v/>
      </c>
      <c r="Z464" s="14" t="str">
        <f t="shared" si="56"/>
        <v/>
      </c>
      <c r="AA464" s="15" t="str">
        <f t="shared" si="52"/>
        <v/>
      </c>
    </row>
    <row r="465" spans="2:27" ht="18" x14ac:dyDescent="0.25">
      <c r="B465" s="16"/>
      <c r="C465" s="17"/>
      <c r="D465" s="24"/>
      <c r="E465" s="17"/>
      <c r="F465" s="17"/>
      <c r="G465" s="17"/>
      <c r="H465" s="17"/>
      <c r="I465" s="17"/>
      <c r="J465" s="18"/>
      <c r="K465" s="17"/>
      <c r="L465" s="17"/>
      <c r="M465" s="17"/>
      <c r="N465" s="17"/>
      <c r="O465" s="19"/>
      <c r="P465" s="629">
        <f>+H450</f>
        <v>2.0499999999999989</v>
      </c>
      <c r="Q465" s="17"/>
      <c r="R465" s="412"/>
      <c r="S465" s="625"/>
      <c r="T465" s="20"/>
      <c r="U465" s="20"/>
      <c r="V465" s="430"/>
      <c r="W465" s="14"/>
      <c r="X465" s="14"/>
      <c r="Y465" s="14"/>
      <c r="Z465" s="14"/>
      <c r="AA465" s="15" t="str">
        <f t="shared" si="52"/>
        <v/>
      </c>
    </row>
    <row r="466" spans="2:27" ht="18" x14ac:dyDescent="0.25">
      <c r="B466" s="16"/>
      <c r="C466" s="18"/>
      <c r="D466" s="17"/>
      <c r="E466" s="17"/>
      <c r="F466" s="17"/>
      <c r="G466" s="17"/>
      <c r="H466" s="18"/>
      <c r="I466" s="18"/>
      <c r="J466" s="17"/>
      <c r="K466" s="18"/>
      <c r="L466" s="17"/>
      <c r="M466" s="17"/>
      <c r="N466" s="17"/>
      <c r="O466" s="19"/>
      <c r="P466" s="629">
        <f>+H450</f>
        <v>2.0499999999999989</v>
      </c>
      <c r="Q466" s="17"/>
      <c r="R466" s="412" t="s">
        <v>362</v>
      </c>
      <c r="S466" s="625"/>
      <c r="T466" s="20"/>
      <c r="U466" s="20"/>
      <c r="V466" s="430"/>
      <c r="W466" s="14" t="str">
        <f t="shared" ref="W466:W475" si="58">IF(COUNT(T466:V466)=1,"m",IF(COUNT(T466:V466)=2,"m2",IF(COUNT(T466:V466)=3,"m3","")))</f>
        <v/>
      </c>
      <c r="X466" s="14" t="str">
        <f t="shared" ref="X466:X475" si="59">IF(S466="","",1)</f>
        <v/>
      </c>
      <c r="Y466" s="14" t="str">
        <f t="shared" ref="Y466:Y475" si="60">IFERROR(IF(COUNT(T466:V466)=1,PRODUCT(T466:V466)*X466,""),"")</f>
        <v/>
      </c>
      <c r="Z466" s="14" t="str">
        <f t="shared" ref="Z466:Z475" si="61">IFERROR(IF(COUNT(T466:V466)=2,PRODUCT(T466:V466)*X466,""),"")</f>
        <v/>
      </c>
      <c r="AA466" s="15" t="str">
        <f t="shared" si="52"/>
        <v/>
      </c>
    </row>
    <row r="467" spans="2:27" ht="18" x14ac:dyDescent="0.25">
      <c r="B467" s="16"/>
      <c r="C467" s="17"/>
      <c r="D467" s="17"/>
      <c r="E467" s="17"/>
      <c r="F467" s="17"/>
      <c r="G467" s="17"/>
      <c r="H467" s="17"/>
      <c r="I467" s="17"/>
      <c r="J467" s="17"/>
      <c r="K467" s="17"/>
      <c r="L467" s="17"/>
      <c r="M467" s="17"/>
      <c r="N467" s="17"/>
      <c r="O467" s="19"/>
      <c r="P467" s="629">
        <f>+H450</f>
        <v>2.0499999999999989</v>
      </c>
      <c r="Q467" s="17"/>
      <c r="R467" s="412"/>
      <c r="S467" s="626"/>
      <c r="T467" s="20"/>
      <c r="U467" s="20"/>
      <c r="V467" s="430"/>
      <c r="W467" s="14" t="str">
        <f t="shared" si="58"/>
        <v/>
      </c>
      <c r="X467" s="14" t="str">
        <f t="shared" si="59"/>
        <v/>
      </c>
      <c r="Y467" s="14" t="str">
        <f t="shared" si="60"/>
        <v/>
      </c>
      <c r="Z467" s="14" t="str">
        <f t="shared" si="61"/>
        <v/>
      </c>
      <c r="AA467" s="15" t="str">
        <f t="shared" si="52"/>
        <v/>
      </c>
    </row>
    <row r="468" spans="2:27" ht="18" x14ac:dyDescent="0.25">
      <c r="B468" s="16"/>
      <c r="C468" s="17"/>
      <c r="D468" s="17"/>
      <c r="E468" s="17"/>
      <c r="F468" s="17"/>
      <c r="G468" s="17"/>
      <c r="H468" s="17"/>
      <c r="I468" s="17"/>
      <c r="J468" s="17"/>
      <c r="K468" s="17"/>
      <c r="L468" s="17"/>
      <c r="M468" s="17"/>
      <c r="N468" s="17"/>
      <c r="O468" s="19"/>
      <c r="P468" s="629">
        <f>+H450</f>
        <v>2.0499999999999989</v>
      </c>
      <c r="Q468" s="17"/>
      <c r="R468" s="412"/>
      <c r="S468" s="626"/>
      <c r="T468" s="20"/>
      <c r="U468" s="20"/>
      <c r="V468" s="430"/>
      <c r="W468" s="14" t="str">
        <f t="shared" si="58"/>
        <v/>
      </c>
      <c r="X468" s="14" t="str">
        <f t="shared" si="59"/>
        <v/>
      </c>
      <c r="Y468" s="14" t="str">
        <f t="shared" si="60"/>
        <v/>
      </c>
      <c r="Z468" s="14" t="str">
        <f t="shared" si="61"/>
        <v/>
      </c>
      <c r="AA468" s="15" t="str">
        <f t="shared" si="52"/>
        <v/>
      </c>
    </row>
    <row r="469" spans="2:27" ht="18" x14ac:dyDescent="0.25">
      <c r="B469" s="16"/>
      <c r="D469" s="17"/>
      <c r="E469" s="17"/>
      <c r="F469" s="17"/>
      <c r="G469" s="17"/>
      <c r="H469" s="17"/>
      <c r="I469" s="17"/>
      <c r="J469" s="17"/>
      <c r="K469" s="17"/>
      <c r="L469" s="17"/>
      <c r="M469" s="17"/>
      <c r="N469" s="17"/>
      <c r="O469" s="19"/>
      <c r="P469" s="629">
        <f>+H450</f>
        <v>2.0499999999999989</v>
      </c>
      <c r="Q469" s="17"/>
      <c r="R469" s="412"/>
      <c r="S469" s="626"/>
      <c r="T469" s="20"/>
      <c r="U469" s="20"/>
      <c r="V469" s="20"/>
      <c r="W469" s="14" t="str">
        <f t="shared" si="58"/>
        <v/>
      </c>
      <c r="X469" s="14" t="str">
        <f t="shared" si="59"/>
        <v/>
      </c>
      <c r="Y469" s="14" t="str">
        <f t="shared" si="60"/>
        <v/>
      </c>
      <c r="Z469" s="14" t="str">
        <f t="shared" si="61"/>
        <v/>
      </c>
      <c r="AA469" s="15" t="str">
        <f t="shared" si="52"/>
        <v/>
      </c>
    </row>
    <row r="470" spans="2:27" ht="18" x14ac:dyDescent="0.25">
      <c r="B470" s="16"/>
      <c r="C470" s="17"/>
      <c r="D470" s="17"/>
      <c r="E470" s="17"/>
      <c r="F470" s="17"/>
      <c r="G470" s="17"/>
      <c r="H470" s="17"/>
      <c r="I470" s="17"/>
      <c r="J470" s="17"/>
      <c r="K470" s="17"/>
      <c r="L470" s="17"/>
      <c r="M470" s="17"/>
      <c r="N470" s="17"/>
      <c r="O470" s="19"/>
      <c r="P470" s="629">
        <f>+H450</f>
        <v>2.0499999999999989</v>
      </c>
      <c r="Q470" s="17"/>
      <c r="R470" s="412"/>
      <c r="S470" s="626"/>
      <c r="T470" s="20"/>
      <c r="U470" s="20"/>
      <c r="V470" s="430"/>
      <c r="W470" s="14" t="str">
        <f t="shared" si="58"/>
        <v/>
      </c>
      <c r="X470" s="14" t="str">
        <f t="shared" si="59"/>
        <v/>
      </c>
      <c r="Y470" s="14" t="str">
        <f t="shared" si="60"/>
        <v/>
      </c>
      <c r="Z470" s="14" t="str">
        <f t="shared" si="61"/>
        <v/>
      </c>
      <c r="AA470" s="15" t="str">
        <f t="shared" si="52"/>
        <v/>
      </c>
    </row>
    <row r="471" spans="2:27" ht="18" x14ac:dyDescent="0.25">
      <c r="B471" s="16"/>
      <c r="C471" s="17"/>
      <c r="D471" s="17"/>
      <c r="E471" s="17"/>
      <c r="F471" s="17"/>
      <c r="G471" s="17"/>
      <c r="H471" s="17"/>
      <c r="I471" s="17"/>
      <c r="J471" s="17"/>
      <c r="K471" s="17"/>
      <c r="L471" s="17"/>
      <c r="M471" s="17"/>
      <c r="N471" s="17"/>
      <c r="O471" s="19"/>
      <c r="P471" s="629">
        <f>+H450</f>
        <v>2.0499999999999989</v>
      </c>
      <c r="Q471" s="17"/>
      <c r="R471" s="412"/>
      <c r="S471" s="626"/>
      <c r="T471" s="20"/>
      <c r="U471" s="20"/>
      <c r="V471" s="430"/>
      <c r="W471" s="14" t="str">
        <f t="shared" si="58"/>
        <v/>
      </c>
      <c r="X471" s="14" t="str">
        <f t="shared" si="59"/>
        <v/>
      </c>
      <c r="Y471" s="14" t="str">
        <f t="shared" si="60"/>
        <v/>
      </c>
      <c r="Z471" s="14" t="str">
        <f t="shared" si="61"/>
        <v/>
      </c>
      <c r="AA471" s="15" t="str">
        <f t="shared" si="52"/>
        <v/>
      </c>
    </row>
    <row r="472" spans="2:27" ht="18" x14ac:dyDescent="0.25">
      <c r="B472" s="16"/>
      <c r="C472" s="17"/>
      <c r="D472" s="17"/>
      <c r="E472" s="17"/>
      <c r="F472" s="17"/>
      <c r="G472" s="17"/>
      <c r="H472" s="17"/>
      <c r="I472" s="17"/>
      <c r="J472" s="17"/>
      <c r="K472" s="17"/>
      <c r="L472" s="17"/>
      <c r="M472" s="17"/>
      <c r="N472" s="17"/>
      <c r="O472" s="19"/>
      <c r="P472" s="629">
        <f>+H450</f>
        <v>2.0499999999999989</v>
      </c>
      <c r="Q472" s="17"/>
      <c r="R472" s="21"/>
      <c r="S472" s="626"/>
      <c r="T472" s="20"/>
      <c r="U472" s="20"/>
      <c r="V472" s="430"/>
      <c r="W472" s="14" t="str">
        <f t="shared" si="58"/>
        <v/>
      </c>
      <c r="X472" s="14" t="str">
        <f t="shared" si="59"/>
        <v/>
      </c>
      <c r="Y472" s="14" t="str">
        <f t="shared" si="60"/>
        <v/>
      </c>
      <c r="Z472" s="14" t="str">
        <f t="shared" si="61"/>
        <v/>
      </c>
      <c r="AA472" s="15" t="str">
        <f t="shared" si="52"/>
        <v/>
      </c>
    </row>
    <row r="473" spans="2:27" ht="18" x14ac:dyDescent="0.25">
      <c r="B473" s="16"/>
      <c r="C473" s="17"/>
      <c r="D473" s="17"/>
      <c r="E473" s="17"/>
      <c r="F473" s="17"/>
      <c r="G473" s="17"/>
      <c r="H473" s="17"/>
      <c r="I473" s="17"/>
      <c r="J473" s="17"/>
      <c r="K473" s="17"/>
      <c r="L473" s="17"/>
      <c r="M473" s="17"/>
      <c r="N473" s="17"/>
      <c r="O473" s="19"/>
      <c r="P473" s="629">
        <f>+H450</f>
        <v>2.0499999999999989</v>
      </c>
      <c r="Q473" s="17"/>
      <c r="R473" s="26"/>
      <c r="S473" s="626"/>
      <c r="T473" s="20"/>
      <c r="U473" s="20"/>
      <c r="V473" s="430"/>
      <c r="W473" s="14" t="str">
        <f t="shared" si="58"/>
        <v/>
      </c>
      <c r="X473" s="14" t="str">
        <f t="shared" si="59"/>
        <v/>
      </c>
      <c r="Y473" s="14" t="str">
        <f t="shared" si="60"/>
        <v/>
      </c>
      <c r="Z473" s="14" t="str">
        <f t="shared" si="61"/>
        <v/>
      </c>
      <c r="AA473" s="15" t="str">
        <f t="shared" si="52"/>
        <v/>
      </c>
    </row>
    <row r="474" spans="2:27" ht="18" x14ac:dyDescent="0.25">
      <c r="B474" s="16"/>
      <c r="C474" s="17"/>
      <c r="D474" s="17"/>
      <c r="E474" s="17"/>
      <c r="F474" s="17"/>
      <c r="G474" s="17"/>
      <c r="H474" s="17"/>
      <c r="I474" s="17"/>
      <c r="J474" s="17"/>
      <c r="K474" s="17"/>
      <c r="L474" s="17"/>
      <c r="M474" s="17"/>
      <c r="N474" s="17"/>
      <c r="O474" s="19"/>
      <c r="P474" s="629">
        <f>+H450</f>
        <v>2.0499999999999989</v>
      </c>
      <c r="Q474" s="17"/>
      <c r="R474" s="26"/>
      <c r="S474" s="626"/>
      <c r="T474" s="20"/>
      <c r="U474" s="20"/>
      <c r="V474" s="430"/>
      <c r="W474" s="14" t="str">
        <f t="shared" si="58"/>
        <v/>
      </c>
      <c r="X474" s="14" t="str">
        <f t="shared" si="59"/>
        <v/>
      </c>
      <c r="Y474" s="14" t="str">
        <f t="shared" si="60"/>
        <v/>
      </c>
      <c r="Z474" s="14" t="str">
        <f t="shared" si="61"/>
        <v/>
      </c>
      <c r="AA474" s="15" t="str">
        <f t="shared" si="52"/>
        <v/>
      </c>
    </row>
    <row r="475" spans="2:27" ht="18.75" thickBot="1" x14ac:dyDescent="0.3">
      <c r="B475" s="27"/>
      <c r="C475" s="28"/>
      <c r="D475" s="29"/>
      <c r="E475" s="28"/>
      <c r="F475" s="29"/>
      <c r="G475" s="29"/>
      <c r="H475" s="29"/>
      <c r="I475" s="29"/>
      <c r="J475" s="29"/>
      <c r="K475" s="29"/>
      <c r="L475" s="29"/>
      <c r="M475" s="29"/>
      <c r="N475" s="29"/>
      <c r="O475" s="30"/>
      <c r="P475" s="629">
        <f>+H450</f>
        <v>2.0499999999999989</v>
      </c>
      <c r="Q475" s="17"/>
      <c r="R475" s="630"/>
      <c r="S475" s="636"/>
      <c r="T475" s="33"/>
      <c r="U475" s="33"/>
      <c r="V475" s="631"/>
      <c r="W475" s="34" t="str">
        <f t="shared" si="58"/>
        <v/>
      </c>
      <c r="X475" s="34" t="str">
        <f t="shared" si="59"/>
        <v/>
      </c>
      <c r="Y475" s="14" t="str">
        <f t="shared" si="60"/>
        <v/>
      </c>
      <c r="Z475" s="14" t="str">
        <f t="shared" si="61"/>
        <v/>
      </c>
      <c r="AA475" s="15" t="str">
        <f t="shared" si="52"/>
        <v/>
      </c>
    </row>
    <row r="476" spans="2:27" ht="18.75" thickBot="1" x14ac:dyDescent="0.3">
      <c r="B476" s="786"/>
      <c r="C476" s="787"/>
      <c r="D476" s="787"/>
      <c r="E476" s="787"/>
      <c r="F476" s="787"/>
      <c r="G476" s="787"/>
      <c r="H476" s="787"/>
      <c r="I476" s="787"/>
      <c r="J476" s="787"/>
      <c r="K476" s="787"/>
      <c r="L476" s="787"/>
      <c r="M476" s="787"/>
      <c r="N476" s="787"/>
      <c r="O476" s="787"/>
      <c r="P476" s="428"/>
      <c r="Q476" s="629">
        <f>+H450</f>
        <v>2.0499999999999989</v>
      </c>
      <c r="R476" s="1024" t="s">
        <v>58</v>
      </c>
      <c r="S476" s="1025"/>
      <c r="T476" s="1027"/>
      <c r="U476" s="1024" t="s">
        <v>53</v>
      </c>
      <c r="V476" s="1027"/>
      <c r="W476" s="1027"/>
      <c r="X476" s="1026"/>
      <c r="Y476" s="36"/>
      <c r="Z476" s="37"/>
      <c r="AA476" s="38">
        <f>SUM(Z453:Z475)</f>
        <v>0</v>
      </c>
    </row>
    <row r="477" spans="2:27" ht="17.25" thickBot="1" x14ac:dyDescent="0.3">
      <c r="B477" s="792" t="s">
        <v>59</v>
      </c>
      <c r="C477" s="793"/>
      <c r="D477" s="793"/>
      <c r="E477" s="793"/>
      <c r="F477" s="793"/>
      <c r="G477" s="793"/>
      <c r="H477" s="793"/>
      <c r="I477" s="794"/>
      <c r="J477" s="792" t="s">
        <v>60</v>
      </c>
      <c r="K477" s="793"/>
      <c r="L477" s="793"/>
      <c r="M477" s="793"/>
      <c r="N477" s="793"/>
      <c r="O477" s="793"/>
      <c r="P477" s="793"/>
      <c r="Q477" s="793"/>
      <c r="R477" s="1028"/>
      <c r="S477" s="634"/>
      <c r="T477" s="39"/>
      <c r="U477" s="40"/>
      <c r="V477" s="40"/>
      <c r="W477" s="40"/>
      <c r="X477" s="40"/>
      <c r="Y477" s="40"/>
      <c r="Z477" s="40"/>
      <c r="AA477" s="41"/>
    </row>
    <row r="478" spans="2:27" ht="21" thickBot="1" x14ac:dyDescent="0.3">
      <c r="B478" s="795"/>
      <c r="C478" s="787"/>
      <c r="D478" s="787"/>
      <c r="E478" s="787"/>
      <c r="F478" s="787"/>
      <c r="G478" s="787"/>
      <c r="H478" s="787"/>
      <c r="I478" s="796"/>
      <c r="J478" s="795"/>
      <c r="K478" s="787"/>
      <c r="L478" s="787"/>
      <c r="M478" s="787"/>
      <c r="N478" s="787"/>
      <c r="O478" s="787"/>
      <c r="P478" s="787"/>
      <c r="Q478" s="787"/>
      <c r="R478" s="796"/>
      <c r="S478" s="635"/>
      <c r="T478" s="797" t="s">
        <v>61</v>
      </c>
      <c r="U478" s="798"/>
      <c r="V478" s="798"/>
      <c r="W478" s="798"/>
      <c r="X478" s="798"/>
      <c r="Y478" s="798"/>
      <c r="Z478" s="799"/>
      <c r="AA478" s="42">
        <f>AA476</f>
        <v>0</v>
      </c>
    </row>
    <row r="480" spans="2:27" ht="15.75" thickBot="1" x14ac:dyDescent="0.3"/>
    <row r="481" spans="2:27" x14ac:dyDescent="0.25">
      <c r="B481" s="800"/>
      <c r="C481" s="793"/>
      <c r="D481" s="793"/>
      <c r="E481" s="793"/>
      <c r="F481" s="793"/>
      <c r="G481" s="803" t="s">
        <v>42</v>
      </c>
      <c r="H481" s="793"/>
      <c r="I481" s="793"/>
      <c r="J481" s="793"/>
      <c r="K481" s="793"/>
      <c r="L481" s="793"/>
      <c r="M481" s="793"/>
      <c r="N481" s="793"/>
      <c r="O481" s="793"/>
      <c r="P481" s="793"/>
      <c r="Q481" s="793"/>
      <c r="R481" s="793"/>
      <c r="S481" s="793"/>
      <c r="T481" s="793"/>
      <c r="U481" s="804" t="s">
        <v>1</v>
      </c>
      <c r="V481" s="805"/>
      <c r="W481" s="805"/>
      <c r="X481" s="806"/>
      <c r="Y481" s="807" t="s">
        <v>43</v>
      </c>
      <c r="Z481" s="805"/>
      <c r="AA481" s="808"/>
    </row>
    <row r="482" spans="2:27" x14ac:dyDescent="0.25">
      <c r="B482" s="801"/>
      <c r="C482" s="802"/>
      <c r="D482" s="802"/>
      <c r="E482" s="802"/>
      <c r="F482" s="802"/>
      <c r="G482" s="801"/>
      <c r="H482" s="802"/>
      <c r="I482" s="802"/>
      <c r="J482" s="802"/>
      <c r="K482" s="802"/>
      <c r="L482" s="802"/>
      <c r="M482" s="802"/>
      <c r="N482" s="802"/>
      <c r="O482" s="802"/>
      <c r="P482" s="802"/>
      <c r="Q482" s="802"/>
      <c r="R482" s="802"/>
      <c r="S482" s="802"/>
      <c r="T482" s="802"/>
      <c r="U482" s="809" t="s">
        <v>3</v>
      </c>
      <c r="V482" s="810"/>
      <c r="W482" s="810"/>
      <c r="X482" s="811"/>
      <c r="Y482" s="812">
        <v>1</v>
      </c>
      <c r="Z482" s="810"/>
      <c r="AA482" s="813"/>
    </row>
    <row r="483" spans="2:27" ht="15.75" thickBot="1" x14ac:dyDescent="0.3">
      <c r="B483" s="795"/>
      <c r="C483" s="787"/>
      <c r="D483" s="787"/>
      <c r="E483" s="787"/>
      <c r="F483" s="787"/>
      <c r="G483" s="795"/>
      <c r="H483" s="787"/>
      <c r="I483" s="787"/>
      <c r="J483" s="787"/>
      <c r="K483" s="787"/>
      <c r="L483" s="787"/>
      <c r="M483" s="787"/>
      <c r="N483" s="787"/>
      <c r="O483" s="787"/>
      <c r="P483" s="787"/>
      <c r="Q483" s="787"/>
      <c r="R483" s="787"/>
      <c r="S483" s="787"/>
      <c r="T483" s="787"/>
      <c r="U483" s="814" t="s">
        <v>4</v>
      </c>
      <c r="V483" s="815"/>
      <c r="W483" s="815"/>
      <c r="X483" s="816"/>
      <c r="Y483" s="817">
        <v>44236</v>
      </c>
      <c r="Z483" s="818"/>
      <c r="AA483" s="819"/>
    </row>
    <row r="484" spans="2:27" ht="15" customHeight="1" x14ac:dyDescent="0.25">
      <c r="B484" s="820" t="s">
        <v>44</v>
      </c>
      <c r="C484" s="793"/>
      <c r="D484" s="793"/>
      <c r="E484" s="793"/>
      <c r="F484" s="794"/>
      <c r="G484"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484" s="822"/>
      <c r="I484" s="822"/>
      <c r="J484" s="822"/>
      <c r="K484" s="822"/>
      <c r="L484" s="822"/>
      <c r="M484" s="822"/>
      <c r="N484" s="822"/>
      <c r="O484" s="822"/>
      <c r="P484" s="822"/>
      <c r="Q484" s="822"/>
      <c r="R484" s="822"/>
      <c r="S484" s="822"/>
      <c r="T484" s="822"/>
      <c r="U484" s="822"/>
      <c r="V484" s="822"/>
      <c r="W484" s="822"/>
      <c r="X484" s="822"/>
      <c r="Y484" s="822"/>
      <c r="Z484" s="822"/>
      <c r="AA484" s="823"/>
    </row>
    <row r="485" spans="2:27" ht="15.75" customHeight="1" thickBot="1" x14ac:dyDescent="0.3">
      <c r="B485" s="795"/>
      <c r="C485" s="787"/>
      <c r="D485" s="787"/>
      <c r="E485" s="787"/>
      <c r="F485" s="796"/>
      <c r="G485" s="824"/>
      <c r="H485" s="825"/>
      <c r="I485" s="825"/>
      <c r="J485" s="825"/>
      <c r="K485" s="825"/>
      <c r="L485" s="825"/>
      <c r="M485" s="825"/>
      <c r="N485" s="825"/>
      <c r="O485" s="825"/>
      <c r="P485" s="825"/>
      <c r="Q485" s="825"/>
      <c r="R485" s="825"/>
      <c r="S485" s="825"/>
      <c r="T485" s="825"/>
      <c r="U485" s="825"/>
      <c r="V485" s="825"/>
      <c r="W485" s="825"/>
      <c r="X485" s="825"/>
      <c r="Y485" s="825"/>
      <c r="Z485" s="825"/>
      <c r="AA485" s="826"/>
    </row>
    <row r="486" spans="2:27" ht="18.75" thickBot="1" x14ac:dyDescent="0.3">
      <c r="B486" s="827" t="s">
        <v>46</v>
      </c>
      <c r="C486" s="798"/>
      <c r="D486" s="798"/>
      <c r="E486" s="798"/>
      <c r="F486" s="798"/>
      <c r="G486" s="798"/>
      <c r="H486" s="822" t="s">
        <v>47</v>
      </c>
      <c r="I486" s="793"/>
      <c r="J486" s="828"/>
      <c r="K486" s="798"/>
      <c r="L486" s="798"/>
      <c r="M486" s="798"/>
      <c r="N486" s="798"/>
      <c r="O486" s="798"/>
      <c r="P486" s="622"/>
      <c r="Q486" s="622"/>
      <c r="R486" s="828" t="s">
        <v>48</v>
      </c>
      <c r="S486" s="828"/>
      <c r="T486" s="798"/>
      <c r="U486" s="798"/>
      <c r="V486" s="798"/>
      <c r="W486" s="798"/>
      <c r="X486" s="798"/>
      <c r="Y486" s="798"/>
      <c r="Z486" s="798"/>
      <c r="AA486" s="799"/>
    </row>
    <row r="487" spans="2:27" ht="30" customHeight="1" thickBot="1" x14ac:dyDescent="0.3">
      <c r="B487" s="829">
        <f>PRESUPUESTO!$B$21</f>
        <v>2</v>
      </c>
      <c r="C487" s="793"/>
      <c r="D487" s="793"/>
      <c r="E487" s="793"/>
      <c r="F487" s="793"/>
      <c r="G487" s="793"/>
      <c r="H487" s="830">
        <f>PRESUPUESTO!B27</f>
        <v>2.0599999999999987</v>
      </c>
      <c r="I487" s="831"/>
      <c r="J487" s="832" t="str">
        <f>PRESUPUESTO!$F$21</f>
        <v>DEMOLICIONES Y DESMONTES</v>
      </c>
      <c r="K487" s="798"/>
      <c r="L487" s="798"/>
      <c r="M487" s="798"/>
      <c r="N487" s="798"/>
      <c r="O487" s="799"/>
      <c r="P487" s="621"/>
      <c r="Q487" s="621"/>
      <c r="R487" s="833" t="str">
        <f>PRESUPUESTO!F27</f>
        <v>DESMONTE DE LAMPARAS</v>
      </c>
      <c r="S487" s="1020"/>
      <c r="T487" s="793"/>
      <c r="U487" s="793"/>
      <c r="V487" s="793"/>
      <c r="W487" s="793"/>
      <c r="X487" s="793"/>
      <c r="Y487" s="793"/>
      <c r="Z487" s="793"/>
      <c r="AA487" s="794"/>
    </row>
    <row r="488" spans="2:27" ht="18.75" thickBot="1" x14ac:dyDescent="0.3">
      <c r="B488" s="821" t="s">
        <v>49</v>
      </c>
      <c r="C488" s="834"/>
      <c r="D488" s="834"/>
      <c r="E488" s="834"/>
      <c r="F488" s="834"/>
      <c r="G488" s="834"/>
      <c r="H488" s="835"/>
      <c r="I488" s="835"/>
      <c r="J488" s="834"/>
      <c r="K488" s="834"/>
      <c r="L488" s="834"/>
      <c r="M488" s="834"/>
      <c r="N488" s="834"/>
      <c r="O488" s="834"/>
      <c r="P488" s="623"/>
      <c r="Q488" s="623"/>
      <c r="R488" s="837" t="s">
        <v>50</v>
      </c>
      <c r="S488" s="1021" t="s">
        <v>532</v>
      </c>
      <c r="T488" s="839" t="s">
        <v>51</v>
      </c>
      <c r="U488" s="840"/>
      <c r="V488" s="841"/>
      <c r="W488" s="842" t="s">
        <v>20</v>
      </c>
      <c r="X488" s="844" t="s">
        <v>52</v>
      </c>
      <c r="Y488" s="846" t="s">
        <v>53</v>
      </c>
      <c r="Z488" s="847"/>
      <c r="AA488" s="848"/>
    </row>
    <row r="489" spans="2:27" ht="26.25" thickBot="1" x14ac:dyDescent="0.3">
      <c r="B489" s="836"/>
      <c r="C489" s="835"/>
      <c r="D489" s="835"/>
      <c r="E489" s="835"/>
      <c r="F489" s="835"/>
      <c r="G489" s="835"/>
      <c r="H489" s="835"/>
      <c r="I489" s="835"/>
      <c r="J489" s="835"/>
      <c r="K489" s="835"/>
      <c r="L489" s="835"/>
      <c r="M489" s="835"/>
      <c r="N489" s="835"/>
      <c r="O489" s="835"/>
      <c r="P489" s="623"/>
      <c r="Q489" s="623"/>
      <c r="R489" s="838"/>
      <c r="S489" s="1022"/>
      <c r="T489" s="4" t="s">
        <v>54</v>
      </c>
      <c r="U489" s="5" t="s">
        <v>55</v>
      </c>
      <c r="V489" s="6" t="s">
        <v>56</v>
      </c>
      <c r="W489" s="843"/>
      <c r="X489" s="845"/>
      <c r="Y489" s="7" t="s">
        <v>57</v>
      </c>
      <c r="Z489" s="8" t="s">
        <v>21</v>
      </c>
      <c r="AA489" s="9" t="s">
        <v>22</v>
      </c>
    </row>
    <row r="490" spans="2:27" ht="18" x14ac:dyDescent="0.25">
      <c r="B490" s="10"/>
      <c r="C490" s="11"/>
      <c r="D490" s="11"/>
      <c r="E490" s="11"/>
      <c r="F490" s="11"/>
      <c r="G490" s="11"/>
      <c r="H490" s="11"/>
      <c r="I490" s="11"/>
      <c r="J490" s="11"/>
      <c r="K490" s="11"/>
      <c r="L490" s="11"/>
      <c r="M490" s="11"/>
      <c r="N490" s="11"/>
      <c r="O490" s="12"/>
      <c r="P490" s="629">
        <f>+H487</f>
        <v>2.0599999999999987</v>
      </c>
      <c r="Q490" s="17"/>
      <c r="R490" s="412" t="s">
        <v>356</v>
      </c>
      <c r="S490" s="625" t="s">
        <v>533</v>
      </c>
      <c r="T490" s="14"/>
      <c r="U490" s="14"/>
      <c r="V490" s="14"/>
      <c r="W490" s="14" t="s">
        <v>20</v>
      </c>
      <c r="X490" s="14">
        <v>3</v>
      </c>
      <c r="Y490" s="14" t="str">
        <f>IFERROR(IF(COUNT(T490:V490)=1,PRODUCT(T490:V490)*X490,""),"")</f>
        <v/>
      </c>
      <c r="Z490" s="14" t="str">
        <f>IFERROR(IF(COUNT(T490:V490)=2,PRODUCT(T490:V490)*X490,""),"")</f>
        <v/>
      </c>
      <c r="AA490" s="15" t="str">
        <f>IFERROR(IF(COUNT(T490:V490)=3,PRODUCT(T490:V490)*X490,""),"")</f>
        <v/>
      </c>
    </row>
    <row r="491" spans="2:27" ht="18" x14ac:dyDescent="0.25">
      <c r="B491" s="16"/>
      <c r="C491" s="17"/>
      <c r="D491" s="17"/>
      <c r="E491" s="17"/>
      <c r="F491" s="18"/>
      <c r="G491" s="18"/>
      <c r="H491" s="18"/>
      <c r="I491" s="18"/>
      <c r="J491" s="18"/>
      <c r="K491" s="18"/>
      <c r="L491" s="17"/>
      <c r="M491" s="17"/>
      <c r="N491" s="17"/>
      <c r="O491" s="19"/>
      <c r="P491" s="629">
        <f>+H487</f>
        <v>2.0599999999999987</v>
      </c>
      <c r="Q491" s="17"/>
      <c r="R491" s="412" t="s">
        <v>356</v>
      </c>
      <c r="S491" s="625" t="s">
        <v>372</v>
      </c>
      <c r="T491" s="20"/>
      <c r="U491" s="20"/>
      <c r="V491" s="430"/>
      <c r="W491" s="14" t="s">
        <v>20</v>
      </c>
      <c r="X491" s="14">
        <v>1</v>
      </c>
      <c r="Y491" s="14" t="str">
        <f t="shared" ref="Y491:Y493" si="62">IFERROR(IF(COUNT(T491:V491)=1,PRODUCT(T491:V491)*X491,""),"")</f>
        <v/>
      </c>
      <c r="Z491" s="14" t="str">
        <f t="shared" ref="Z491:Z493" si="63">IFERROR(IF(COUNT(T491:V491)=2,PRODUCT(T491:V491)*X491,""),"")</f>
        <v/>
      </c>
      <c r="AA491" s="15" t="str">
        <f t="shared" ref="AA491:AA512" si="64">IFERROR(IF(COUNT(T491:V491)=3,PRODUCT(T491:V491)*X491,""),"")</f>
        <v/>
      </c>
    </row>
    <row r="492" spans="2:27" ht="18" x14ac:dyDescent="0.25">
      <c r="B492" s="16"/>
      <c r="C492" s="17"/>
      <c r="D492" s="17"/>
      <c r="E492" s="17"/>
      <c r="F492" s="18"/>
      <c r="G492" s="18"/>
      <c r="H492" s="18"/>
      <c r="I492" s="18"/>
      <c r="J492" s="18"/>
      <c r="K492" s="18"/>
      <c r="L492" s="17"/>
      <c r="M492" s="17"/>
      <c r="N492" s="17"/>
      <c r="O492" s="19"/>
      <c r="P492" s="629">
        <f>+H487</f>
        <v>2.0599999999999987</v>
      </c>
      <c r="Q492" s="17"/>
      <c r="R492" s="412" t="s">
        <v>356</v>
      </c>
      <c r="S492" s="625" t="s">
        <v>375</v>
      </c>
      <c r="T492" s="20"/>
      <c r="U492" s="20"/>
      <c r="V492" s="430"/>
      <c r="W492" s="14" t="s">
        <v>20</v>
      </c>
      <c r="X492" s="644">
        <v>2</v>
      </c>
      <c r="Y492" s="14" t="str">
        <f t="shared" si="62"/>
        <v/>
      </c>
      <c r="Z492" s="14" t="str">
        <f t="shared" si="63"/>
        <v/>
      </c>
      <c r="AA492" s="15" t="str">
        <f t="shared" si="64"/>
        <v/>
      </c>
    </row>
    <row r="493" spans="2:27" ht="18" x14ac:dyDescent="0.25">
      <c r="B493" s="16"/>
      <c r="C493" s="17"/>
      <c r="D493" s="17"/>
      <c r="E493" s="17"/>
      <c r="F493" s="18"/>
      <c r="G493" s="18"/>
      <c r="H493" s="18"/>
      <c r="I493" s="18"/>
      <c r="J493" s="18"/>
      <c r="K493" s="18"/>
      <c r="L493" s="17"/>
      <c r="M493" s="17"/>
      <c r="N493" s="17"/>
      <c r="O493" s="19"/>
      <c r="P493" s="629">
        <f>+H487</f>
        <v>2.0599999999999987</v>
      </c>
      <c r="Q493" s="17"/>
      <c r="R493" s="412"/>
      <c r="S493" s="626"/>
      <c r="T493" s="20"/>
      <c r="U493" s="20"/>
      <c r="V493" s="430"/>
      <c r="W493" s="14" t="str">
        <f t="shared" ref="W493" si="65">IF(COUNT(T493:V493)=1,"m",IF(COUNT(T493:V493)=2,"m2",IF(COUNT(T493:V493)=3,"m3","")))</f>
        <v/>
      </c>
      <c r="X493" s="14" t="str">
        <f t="shared" ref="X493" si="66">IF(S493="","",1)</f>
        <v/>
      </c>
      <c r="Y493" s="14" t="str">
        <f t="shared" si="62"/>
        <v/>
      </c>
      <c r="Z493" s="14" t="str">
        <f t="shared" si="63"/>
        <v/>
      </c>
      <c r="AA493" s="15" t="str">
        <f t="shared" si="64"/>
        <v/>
      </c>
    </row>
    <row r="494" spans="2:27" ht="18" x14ac:dyDescent="0.25">
      <c r="B494" s="16"/>
      <c r="D494" s="17"/>
      <c r="E494" s="17"/>
      <c r="F494" s="18"/>
      <c r="G494" s="18"/>
      <c r="H494" s="18"/>
      <c r="J494" s="18"/>
      <c r="K494" s="18"/>
      <c r="L494" s="17"/>
      <c r="M494" s="17"/>
      <c r="N494" s="17"/>
      <c r="O494" s="19"/>
      <c r="P494" s="629">
        <f>+H487</f>
        <v>2.0599999999999987</v>
      </c>
      <c r="Q494" s="17"/>
      <c r="R494" s="412"/>
      <c r="S494" s="625"/>
      <c r="T494" s="20"/>
      <c r="U494" s="20"/>
      <c r="V494" s="430"/>
      <c r="W494" s="14"/>
      <c r="X494" s="14"/>
      <c r="Y494" s="14"/>
      <c r="Z494" s="14"/>
      <c r="AA494" s="15" t="str">
        <f t="shared" si="64"/>
        <v/>
      </c>
    </row>
    <row r="495" spans="2:27" ht="18" x14ac:dyDescent="0.25">
      <c r="B495" s="22"/>
      <c r="C495" s="17"/>
      <c r="D495" s="18"/>
      <c r="E495" s="17"/>
      <c r="F495" s="18"/>
      <c r="G495" s="18"/>
      <c r="H495" s="18"/>
      <c r="I495" s="18"/>
      <c r="J495" s="18"/>
      <c r="K495" s="18"/>
      <c r="L495" s="17"/>
      <c r="M495" s="17"/>
      <c r="N495" s="17"/>
      <c r="O495" s="19"/>
      <c r="P495" s="629">
        <f>+H487</f>
        <v>2.0599999999999987</v>
      </c>
      <c r="Q495" s="17"/>
      <c r="R495" s="412" t="s">
        <v>361</v>
      </c>
      <c r="S495" s="625" t="s">
        <v>533</v>
      </c>
      <c r="T495" s="20"/>
      <c r="U495" s="20"/>
      <c r="V495" s="430"/>
      <c r="W495" s="14" t="s">
        <v>20</v>
      </c>
      <c r="X495" s="14">
        <v>3</v>
      </c>
      <c r="Y495" s="14" t="str">
        <f t="shared" ref="Y495:Y501" si="67">IFERROR(IF(COUNT(T495:V495)=1,PRODUCT(T495:V495)*X495,""),"")</f>
        <v/>
      </c>
      <c r="Z495" s="14" t="str">
        <f t="shared" ref="Z495:Z501" si="68">IFERROR(IF(COUNT(T495:V495)=2,PRODUCT(T495:V495)*X495,""),"")</f>
        <v/>
      </c>
      <c r="AA495" s="15" t="str">
        <f t="shared" si="64"/>
        <v/>
      </c>
    </row>
    <row r="496" spans="2:27" ht="18" x14ac:dyDescent="0.25">
      <c r="B496" s="16"/>
      <c r="C496" s="17"/>
      <c r="D496" s="17"/>
      <c r="E496" s="17"/>
      <c r="F496" s="18"/>
      <c r="G496" s="18"/>
      <c r="H496" s="18"/>
      <c r="I496" s="18"/>
      <c r="J496" s="18"/>
      <c r="K496" s="18"/>
      <c r="L496" s="17"/>
      <c r="M496" s="17"/>
      <c r="N496" s="17"/>
      <c r="O496" s="19"/>
      <c r="P496" s="629">
        <f>+H487</f>
        <v>2.0599999999999987</v>
      </c>
      <c r="Q496" s="17"/>
      <c r="R496" s="412" t="s">
        <v>361</v>
      </c>
      <c r="S496" s="628" t="s">
        <v>372</v>
      </c>
      <c r="T496" s="20"/>
      <c r="U496" s="20"/>
      <c r="V496" s="430"/>
      <c r="W496" s="14" t="s">
        <v>20</v>
      </c>
      <c r="X496" s="14">
        <v>1</v>
      </c>
      <c r="Y496" s="14" t="str">
        <f t="shared" si="67"/>
        <v/>
      </c>
      <c r="Z496" s="14" t="str">
        <f t="shared" si="68"/>
        <v/>
      </c>
      <c r="AA496" s="15" t="str">
        <f t="shared" si="64"/>
        <v/>
      </c>
    </row>
    <row r="497" spans="2:27" ht="18" x14ac:dyDescent="0.25">
      <c r="B497" s="16"/>
      <c r="C497" s="17"/>
      <c r="D497" s="17"/>
      <c r="E497" s="17"/>
      <c r="F497" s="17"/>
      <c r="G497" s="17"/>
      <c r="H497" s="17"/>
      <c r="I497" s="17"/>
      <c r="J497" s="17"/>
      <c r="K497" s="17"/>
      <c r="L497" s="17"/>
      <c r="M497" s="17"/>
      <c r="N497" s="17"/>
      <c r="O497" s="19"/>
      <c r="P497" s="629">
        <f>+H487</f>
        <v>2.0599999999999987</v>
      </c>
      <c r="Q497" s="17"/>
      <c r="R497" s="412" t="s">
        <v>361</v>
      </c>
      <c r="S497" s="626" t="s">
        <v>375</v>
      </c>
      <c r="T497" s="20"/>
      <c r="U497" s="20"/>
      <c r="V497" s="430"/>
      <c r="W497" s="14" t="s">
        <v>20</v>
      </c>
      <c r="X497" s="14">
        <v>4</v>
      </c>
      <c r="Y497" s="14" t="str">
        <f t="shared" si="67"/>
        <v/>
      </c>
      <c r="Z497" s="14" t="str">
        <f t="shared" si="68"/>
        <v/>
      </c>
      <c r="AA497" s="15" t="str">
        <f t="shared" si="64"/>
        <v/>
      </c>
    </row>
    <row r="498" spans="2:27" ht="18" x14ac:dyDescent="0.25">
      <c r="B498" s="16"/>
      <c r="C498" s="18"/>
      <c r="D498" s="17"/>
      <c r="E498" s="17"/>
      <c r="F498" s="17"/>
      <c r="G498" s="17"/>
      <c r="H498" s="17"/>
      <c r="I498" s="17"/>
      <c r="J498" s="17"/>
      <c r="K498" s="17"/>
      <c r="L498" s="17"/>
      <c r="M498" s="17"/>
      <c r="N498" s="17"/>
      <c r="O498" s="19"/>
      <c r="P498" s="629">
        <f>+H487</f>
        <v>2.0599999999999987</v>
      </c>
      <c r="Q498" s="17"/>
      <c r="R498" s="412"/>
      <c r="S498" s="625"/>
      <c r="T498" s="20"/>
      <c r="U498" s="20"/>
      <c r="V498" s="430"/>
      <c r="W498" s="14" t="str">
        <f t="shared" ref="W498:W501" si="69">IF(COUNT(T498:V498)=1,"m",IF(COUNT(T498:V498)=2,"m2",IF(COUNT(T498:V498)=3,"m3","")))</f>
        <v/>
      </c>
      <c r="X498" s="14" t="str">
        <f t="shared" ref="X498:X501" si="70">IF(S498="","",1)</f>
        <v/>
      </c>
      <c r="Y498" s="14" t="str">
        <f t="shared" si="67"/>
        <v/>
      </c>
      <c r="Z498" s="14" t="str">
        <f t="shared" si="68"/>
        <v/>
      </c>
      <c r="AA498" s="15" t="str">
        <f t="shared" si="64"/>
        <v/>
      </c>
    </row>
    <row r="499" spans="2:27" ht="18" x14ac:dyDescent="0.25">
      <c r="B499" s="16"/>
      <c r="C499" s="17"/>
      <c r="D499" s="17"/>
      <c r="E499" s="17"/>
      <c r="F499" s="17"/>
      <c r="G499" s="17"/>
      <c r="H499" s="17"/>
      <c r="I499" s="17"/>
      <c r="J499" s="17"/>
      <c r="K499" s="17"/>
      <c r="L499" s="17"/>
      <c r="M499" s="17"/>
      <c r="N499" s="17"/>
      <c r="O499" s="19"/>
      <c r="P499" s="629">
        <f>+H487</f>
        <v>2.0599999999999987</v>
      </c>
      <c r="Q499" s="17"/>
      <c r="R499" s="412"/>
      <c r="S499" s="625"/>
      <c r="T499" s="20"/>
      <c r="U499" s="20"/>
      <c r="V499" s="430"/>
      <c r="W499" s="14" t="str">
        <f t="shared" si="69"/>
        <v/>
      </c>
      <c r="X499" s="14" t="str">
        <f t="shared" si="70"/>
        <v/>
      </c>
      <c r="Y499" s="14" t="str">
        <f t="shared" si="67"/>
        <v/>
      </c>
      <c r="Z499" s="14" t="str">
        <f t="shared" si="68"/>
        <v/>
      </c>
      <c r="AA499" s="15" t="str">
        <f t="shared" si="64"/>
        <v/>
      </c>
    </row>
    <row r="500" spans="2:27" ht="18" x14ac:dyDescent="0.25">
      <c r="B500" s="16"/>
      <c r="C500" s="17"/>
      <c r="D500" s="17"/>
      <c r="E500" s="18"/>
      <c r="F500" s="17"/>
      <c r="G500" s="17"/>
      <c r="H500" s="17"/>
      <c r="I500" s="17"/>
      <c r="J500" s="17"/>
      <c r="K500" s="17"/>
      <c r="L500" s="17"/>
      <c r="M500" s="17"/>
      <c r="N500" s="17"/>
      <c r="O500" s="19"/>
      <c r="P500" s="629">
        <f>+H487</f>
        <v>2.0599999999999987</v>
      </c>
      <c r="Q500" s="17"/>
      <c r="R500" s="412"/>
      <c r="S500" s="625"/>
      <c r="T500" s="20"/>
      <c r="U500" s="20"/>
      <c r="V500" s="430"/>
      <c r="W500" s="14" t="str">
        <f t="shared" si="69"/>
        <v/>
      </c>
      <c r="X500" s="14" t="str">
        <f t="shared" si="70"/>
        <v/>
      </c>
      <c r="Y500" s="14" t="str">
        <f t="shared" si="67"/>
        <v/>
      </c>
      <c r="Z500" s="14" t="str">
        <f t="shared" si="68"/>
        <v/>
      </c>
      <c r="AA500" s="15" t="str">
        <f t="shared" si="64"/>
        <v/>
      </c>
    </row>
    <row r="501" spans="2:27" ht="18" x14ac:dyDescent="0.25">
      <c r="B501" s="16"/>
      <c r="C501" s="18"/>
      <c r="D501" s="18"/>
      <c r="E501" s="18"/>
      <c r="F501" s="18"/>
      <c r="G501" s="18"/>
      <c r="H501" s="18"/>
      <c r="I501" s="18"/>
      <c r="J501" s="18"/>
      <c r="K501" s="18"/>
      <c r="L501" s="18"/>
      <c r="M501" s="18"/>
      <c r="N501" s="18"/>
      <c r="O501" s="19"/>
      <c r="P501" s="629">
        <f>+H487</f>
        <v>2.0599999999999987</v>
      </c>
      <c r="Q501" s="17"/>
      <c r="R501" s="412"/>
      <c r="S501" s="625"/>
      <c r="T501" s="20"/>
      <c r="U501" s="20"/>
      <c r="V501" s="430"/>
      <c r="W501" s="14" t="str">
        <f t="shared" si="69"/>
        <v/>
      </c>
      <c r="X501" s="14" t="str">
        <f t="shared" si="70"/>
        <v/>
      </c>
      <c r="Y501" s="14" t="str">
        <f t="shared" si="67"/>
        <v/>
      </c>
      <c r="Z501" s="14" t="str">
        <f t="shared" si="68"/>
        <v/>
      </c>
      <c r="AA501" s="15" t="str">
        <f t="shared" si="64"/>
        <v/>
      </c>
    </row>
    <row r="502" spans="2:27" ht="18" x14ac:dyDescent="0.25">
      <c r="B502" s="16"/>
      <c r="C502" s="17"/>
      <c r="D502" s="24"/>
      <c r="E502" s="17"/>
      <c r="F502" s="17"/>
      <c r="G502" s="17"/>
      <c r="H502" s="17"/>
      <c r="I502" s="17"/>
      <c r="J502" s="18"/>
      <c r="K502" s="17"/>
      <c r="L502" s="17"/>
      <c r="M502" s="17"/>
      <c r="N502" s="17"/>
      <c r="O502" s="19"/>
      <c r="P502" s="629">
        <f>+H487</f>
        <v>2.0599999999999987</v>
      </c>
      <c r="Q502" s="17"/>
      <c r="R502" s="412"/>
      <c r="S502" s="625"/>
      <c r="T502" s="20"/>
      <c r="U502" s="20"/>
      <c r="V502" s="430"/>
      <c r="W502" s="14"/>
      <c r="X502" s="14"/>
      <c r="Y502" s="14"/>
      <c r="Z502" s="14"/>
      <c r="AA502" s="15" t="str">
        <f t="shared" si="64"/>
        <v/>
      </c>
    </row>
    <row r="503" spans="2:27" ht="18" x14ac:dyDescent="0.25">
      <c r="B503" s="16"/>
      <c r="C503" s="18"/>
      <c r="D503" s="17"/>
      <c r="E503" s="17"/>
      <c r="F503" s="17"/>
      <c r="G503" s="17"/>
      <c r="H503" s="18"/>
      <c r="I503" s="18"/>
      <c r="J503" s="17"/>
      <c r="K503" s="18"/>
      <c r="L503" s="17"/>
      <c r="M503" s="17"/>
      <c r="N503" s="17"/>
      <c r="O503" s="19"/>
      <c r="P503" s="629">
        <f>+H487</f>
        <v>2.0599999999999987</v>
      </c>
      <c r="Q503" s="17"/>
      <c r="R503" s="412" t="s">
        <v>362</v>
      </c>
      <c r="S503" s="625" t="s">
        <v>533</v>
      </c>
      <c r="T503" s="20"/>
      <c r="U503" s="20"/>
      <c r="V503" s="430"/>
      <c r="W503" s="14" t="s">
        <v>20</v>
      </c>
      <c r="X503" s="644">
        <v>1</v>
      </c>
      <c r="Y503" s="14" t="str">
        <f t="shared" ref="Y503:Y512" si="71">IFERROR(IF(COUNT(T503:V503)=1,PRODUCT(T503:V503)*X503,""),"")</f>
        <v/>
      </c>
      <c r="Z503" s="14" t="str">
        <f t="shared" ref="Z503:Z512" si="72">IFERROR(IF(COUNT(T503:V503)=2,PRODUCT(T503:V503)*X503,""),"")</f>
        <v/>
      </c>
      <c r="AA503" s="15" t="str">
        <f t="shared" si="64"/>
        <v/>
      </c>
    </row>
    <row r="504" spans="2:27" ht="18" x14ac:dyDescent="0.25">
      <c r="B504" s="16"/>
      <c r="C504" s="17"/>
      <c r="D504" s="17"/>
      <c r="E504" s="17"/>
      <c r="F504" s="17"/>
      <c r="G504" s="17"/>
      <c r="H504" s="17"/>
      <c r="I504" s="17"/>
      <c r="J504" s="17"/>
      <c r="K504" s="17"/>
      <c r="L504" s="17"/>
      <c r="M504" s="17"/>
      <c r="N504" s="17"/>
      <c r="O504" s="19"/>
      <c r="P504" s="629">
        <f>+H487</f>
        <v>2.0599999999999987</v>
      </c>
      <c r="Q504" s="17"/>
      <c r="R504" s="412" t="s">
        <v>362</v>
      </c>
      <c r="S504" s="628" t="s">
        <v>372</v>
      </c>
      <c r="T504" s="20"/>
      <c r="U504" s="20"/>
      <c r="V504" s="430"/>
      <c r="W504" s="14" t="s">
        <v>20</v>
      </c>
      <c r="X504" s="14">
        <f t="shared" ref="X504:X512" si="73">IF(S504="","",1)</f>
        <v>1</v>
      </c>
      <c r="Y504" s="14" t="str">
        <f t="shared" si="71"/>
        <v/>
      </c>
      <c r="Z504" s="14" t="str">
        <f t="shared" si="72"/>
        <v/>
      </c>
      <c r="AA504" s="15" t="str">
        <f t="shared" si="64"/>
        <v/>
      </c>
    </row>
    <row r="505" spans="2:27" ht="18" x14ac:dyDescent="0.25">
      <c r="B505" s="16"/>
      <c r="C505" s="17"/>
      <c r="D505" s="17"/>
      <c r="E505" s="17"/>
      <c r="F505" s="17"/>
      <c r="G505" s="17"/>
      <c r="H505" s="17"/>
      <c r="I505" s="17"/>
      <c r="J505" s="17"/>
      <c r="K505" s="17"/>
      <c r="L505" s="17"/>
      <c r="M505" s="17"/>
      <c r="N505" s="17"/>
      <c r="O505" s="19"/>
      <c r="P505" s="629">
        <f>+H487</f>
        <v>2.0599999999999987</v>
      </c>
      <c r="Q505" s="17"/>
      <c r="R505" s="412" t="s">
        <v>362</v>
      </c>
      <c r="S505" s="626" t="s">
        <v>375</v>
      </c>
      <c r="T505" s="20"/>
      <c r="U505" s="20"/>
      <c r="V505" s="430"/>
      <c r="W505" s="14" t="s">
        <v>20</v>
      </c>
      <c r="X505" s="14">
        <v>2</v>
      </c>
      <c r="Y505" s="14" t="str">
        <f t="shared" si="71"/>
        <v/>
      </c>
      <c r="Z505" s="14" t="str">
        <f t="shared" si="72"/>
        <v/>
      </c>
      <c r="AA505" s="15" t="str">
        <f t="shared" si="64"/>
        <v/>
      </c>
    </row>
    <row r="506" spans="2:27" ht="18" x14ac:dyDescent="0.25">
      <c r="B506" s="16"/>
      <c r="D506" s="17"/>
      <c r="E506" s="17"/>
      <c r="F506" s="17"/>
      <c r="G506" s="17"/>
      <c r="H506" s="17"/>
      <c r="I506" s="17"/>
      <c r="J506" s="17"/>
      <c r="K506" s="17"/>
      <c r="L506" s="17"/>
      <c r="M506" s="17"/>
      <c r="N506" s="17"/>
      <c r="O506" s="19"/>
      <c r="P506" s="629">
        <f>+H487</f>
        <v>2.0599999999999987</v>
      </c>
      <c r="Q506" s="17"/>
      <c r="R506" s="412"/>
      <c r="S506" s="626"/>
      <c r="T506" s="20"/>
      <c r="U506" s="20"/>
      <c r="V506" s="20"/>
      <c r="W506" s="14" t="str">
        <f t="shared" ref="W506:W512" si="74">IF(COUNT(T506:V506)=1,"m",IF(COUNT(T506:V506)=2,"m2",IF(COUNT(T506:V506)=3,"m3","")))</f>
        <v/>
      </c>
      <c r="X506" s="14" t="str">
        <f t="shared" si="73"/>
        <v/>
      </c>
      <c r="Y506" s="14" t="str">
        <f t="shared" si="71"/>
        <v/>
      </c>
      <c r="Z506" s="14" t="str">
        <f t="shared" si="72"/>
        <v/>
      </c>
      <c r="AA506" s="15" t="str">
        <f t="shared" si="64"/>
        <v/>
      </c>
    </row>
    <row r="507" spans="2:27" ht="18" x14ac:dyDescent="0.25">
      <c r="B507" s="16"/>
      <c r="C507" s="17"/>
      <c r="D507" s="17"/>
      <c r="E507" s="17"/>
      <c r="F507" s="17"/>
      <c r="G507" s="17"/>
      <c r="H507" s="17"/>
      <c r="I507" s="17"/>
      <c r="J507" s="17"/>
      <c r="K507" s="17"/>
      <c r="L507" s="17"/>
      <c r="M507" s="17"/>
      <c r="N507" s="17"/>
      <c r="O507" s="19"/>
      <c r="P507" s="629">
        <f>+H487</f>
        <v>2.0599999999999987</v>
      </c>
      <c r="Q507" s="17"/>
      <c r="R507" s="412"/>
      <c r="S507" s="626"/>
      <c r="T507" s="20"/>
      <c r="U507" s="20"/>
      <c r="V507" s="430"/>
      <c r="W507" s="14" t="str">
        <f t="shared" si="74"/>
        <v/>
      </c>
      <c r="X507" s="14" t="str">
        <f t="shared" si="73"/>
        <v/>
      </c>
      <c r="Y507" s="14" t="str">
        <f t="shared" si="71"/>
        <v/>
      </c>
      <c r="Z507" s="14" t="str">
        <f t="shared" si="72"/>
        <v/>
      </c>
      <c r="AA507" s="15" t="str">
        <f t="shared" si="64"/>
        <v/>
      </c>
    </row>
    <row r="508" spans="2:27" ht="18" x14ac:dyDescent="0.25">
      <c r="B508" s="16"/>
      <c r="C508" s="17"/>
      <c r="D508" s="17"/>
      <c r="E508" s="17"/>
      <c r="F508" s="17"/>
      <c r="G508" s="17"/>
      <c r="H508" s="17"/>
      <c r="I508" s="17"/>
      <c r="J508" s="17"/>
      <c r="K508" s="17"/>
      <c r="L508" s="17"/>
      <c r="M508" s="17"/>
      <c r="N508" s="17"/>
      <c r="O508" s="19"/>
      <c r="P508" s="629">
        <f>+H487</f>
        <v>2.0599999999999987</v>
      </c>
      <c r="Q508" s="17"/>
      <c r="R508" s="412"/>
      <c r="S508" s="626"/>
      <c r="T508" s="20"/>
      <c r="U508" s="20"/>
      <c r="V508" s="430"/>
      <c r="W508" s="14" t="str">
        <f t="shared" si="74"/>
        <v/>
      </c>
      <c r="X508" s="14" t="str">
        <f t="shared" si="73"/>
        <v/>
      </c>
      <c r="Y508" s="14" t="str">
        <f t="shared" si="71"/>
        <v/>
      </c>
      <c r="Z508" s="14" t="str">
        <f t="shared" si="72"/>
        <v/>
      </c>
      <c r="AA508" s="15" t="str">
        <f t="shared" si="64"/>
        <v/>
      </c>
    </row>
    <row r="509" spans="2:27" ht="18" x14ac:dyDescent="0.25">
      <c r="B509" s="16"/>
      <c r="C509" s="17"/>
      <c r="D509" s="17"/>
      <c r="E509" s="17"/>
      <c r="F509" s="17"/>
      <c r="G509" s="17"/>
      <c r="H509" s="17"/>
      <c r="I509" s="17"/>
      <c r="J509" s="17"/>
      <c r="K509" s="17"/>
      <c r="L509" s="17"/>
      <c r="M509" s="17"/>
      <c r="N509" s="17"/>
      <c r="O509" s="19"/>
      <c r="P509" s="629">
        <f>+H487</f>
        <v>2.0599999999999987</v>
      </c>
      <c r="Q509" s="17"/>
      <c r="R509" s="21"/>
      <c r="S509" s="626"/>
      <c r="T509" s="20"/>
      <c r="U509" s="20"/>
      <c r="V509" s="430"/>
      <c r="W509" s="14" t="str">
        <f t="shared" si="74"/>
        <v/>
      </c>
      <c r="X509" s="14" t="str">
        <f t="shared" si="73"/>
        <v/>
      </c>
      <c r="Y509" s="14" t="str">
        <f t="shared" si="71"/>
        <v/>
      </c>
      <c r="Z509" s="14" t="str">
        <f t="shared" si="72"/>
        <v/>
      </c>
      <c r="AA509" s="15" t="str">
        <f t="shared" si="64"/>
        <v/>
      </c>
    </row>
    <row r="510" spans="2:27" ht="18" x14ac:dyDescent="0.25">
      <c r="B510" s="16"/>
      <c r="C510" s="17"/>
      <c r="D510" s="17"/>
      <c r="E510" s="17"/>
      <c r="F510" s="17"/>
      <c r="G510" s="17"/>
      <c r="H510" s="17"/>
      <c r="I510" s="17"/>
      <c r="J510" s="17"/>
      <c r="K510" s="17"/>
      <c r="L510" s="17"/>
      <c r="M510" s="17"/>
      <c r="N510" s="17"/>
      <c r="O510" s="19"/>
      <c r="P510" s="629">
        <f>+H487</f>
        <v>2.0599999999999987</v>
      </c>
      <c r="Q510" s="17"/>
      <c r="R510" s="26"/>
      <c r="S510" s="626"/>
      <c r="T510" s="20"/>
      <c r="U510" s="20"/>
      <c r="V510" s="430"/>
      <c r="W510" s="14" t="str">
        <f t="shared" si="74"/>
        <v/>
      </c>
      <c r="X510" s="14" t="str">
        <f t="shared" si="73"/>
        <v/>
      </c>
      <c r="Y510" s="14" t="str">
        <f t="shared" si="71"/>
        <v/>
      </c>
      <c r="Z510" s="14" t="str">
        <f t="shared" si="72"/>
        <v/>
      </c>
      <c r="AA510" s="15" t="str">
        <f t="shared" si="64"/>
        <v/>
      </c>
    </row>
    <row r="511" spans="2:27" ht="18" x14ac:dyDescent="0.25">
      <c r="B511" s="16"/>
      <c r="C511" s="17"/>
      <c r="D511" s="17"/>
      <c r="E511" s="17"/>
      <c r="F511" s="17"/>
      <c r="G511" s="17"/>
      <c r="H511" s="17"/>
      <c r="I511" s="17"/>
      <c r="J511" s="17"/>
      <c r="K511" s="17"/>
      <c r="L511" s="17"/>
      <c r="M511" s="17"/>
      <c r="N511" s="17"/>
      <c r="O511" s="19"/>
      <c r="P511" s="629">
        <f>+H487</f>
        <v>2.0599999999999987</v>
      </c>
      <c r="Q511" s="17"/>
      <c r="R511" s="26"/>
      <c r="S511" s="626"/>
      <c r="T511" s="20"/>
      <c r="U511" s="20"/>
      <c r="V511" s="430"/>
      <c r="W511" s="14" t="str">
        <f t="shared" si="74"/>
        <v/>
      </c>
      <c r="X511" s="14" t="str">
        <f t="shared" si="73"/>
        <v/>
      </c>
      <c r="Y511" s="14" t="str">
        <f t="shared" si="71"/>
        <v/>
      </c>
      <c r="Z511" s="14" t="str">
        <f t="shared" si="72"/>
        <v/>
      </c>
      <c r="AA511" s="15" t="str">
        <f t="shared" si="64"/>
        <v/>
      </c>
    </row>
    <row r="512" spans="2:27" ht="18.75" thickBot="1" x14ac:dyDescent="0.3">
      <c r="B512" s="27"/>
      <c r="C512" s="28"/>
      <c r="D512" s="29"/>
      <c r="E512" s="28"/>
      <c r="F512" s="29"/>
      <c r="G512" s="29"/>
      <c r="H512" s="29"/>
      <c r="I512" s="29"/>
      <c r="J512" s="29"/>
      <c r="K512" s="29"/>
      <c r="L512" s="29"/>
      <c r="M512" s="29"/>
      <c r="N512" s="29"/>
      <c r="O512" s="30"/>
      <c r="P512" s="629">
        <f>+H487</f>
        <v>2.0599999999999987</v>
      </c>
      <c r="Q512" s="17"/>
      <c r="R512" s="630"/>
      <c r="S512" s="636"/>
      <c r="T512" s="33"/>
      <c r="U512" s="33"/>
      <c r="V512" s="631"/>
      <c r="W512" s="34" t="str">
        <f t="shared" si="74"/>
        <v/>
      </c>
      <c r="X512" s="34" t="str">
        <f t="shared" si="73"/>
        <v/>
      </c>
      <c r="Y512" s="14" t="str">
        <f t="shared" si="71"/>
        <v/>
      </c>
      <c r="Z512" s="14" t="str">
        <f t="shared" si="72"/>
        <v/>
      </c>
      <c r="AA512" s="15" t="str">
        <f t="shared" si="64"/>
        <v/>
      </c>
    </row>
    <row r="513" spans="2:27" ht="18.75" thickBot="1" x14ac:dyDescent="0.3">
      <c r="B513" s="786"/>
      <c r="C513" s="787"/>
      <c r="D513" s="787"/>
      <c r="E513" s="787"/>
      <c r="F513" s="787"/>
      <c r="G513" s="787"/>
      <c r="H513" s="787"/>
      <c r="I513" s="787"/>
      <c r="J513" s="787"/>
      <c r="K513" s="787"/>
      <c r="L513" s="787"/>
      <c r="M513" s="787"/>
      <c r="N513" s="787"/>
      <c r="O513" s="787"/>
      <c r="P513" s="428"/>
      <c r="Q513" s="629">
        <f>+H487</f>
        <v>2.0599999999999987</v>
      </c>
      <c r="R513" s="788" t="s">
        <v>58</v>
      </c>
      <c r="S513" s="1023"/>
      <c r="T513" s="787"/>
      <c r="U513" s="789" t="s">
        <v>53</v>
      </c>
      <c r="V513" s="790"/>
      <c r="W513" s="790"/>
      <c r="X513" s="791"/>
      <c r="Y513" s="36"/>
      <c r="Z513" s="37"/>
      <c r="AA513" s="38">
        <f>SUM(X490:X512)</f>
        <v>18</v>
      </c>
    </row>
    <row r="514" spans="2:27" ht="17.25" thickBot="1" x14ac:dyDescent="0.3">
      <c r="B514" s="792" t="s">
        <v>59</v>
      </c>
      <c r="C514" s="793"/>
      <c r="D514" s="793"/>
      <c r="E514" s="793"/>
      <c r="F514" s="793"/>
      <c r="G514" s="793"/>
      <c r="H514" s="793"/>
      <c r="I514" s="794"/>
      <c r="J514" s="792" t="s">
        <v>60</v>
      </c>
      <c r="K514" s="793"/>
      <c r="L514" s="793"/>
      <c r="M514" s="793"/>
      <c r="N514" s="793"/>
      <c r="O514" s="793"/>
      <c r="P514" s="793"/>
      <c r="Q514" s="793"/>
      <c r="R514" s="794"/>
      <c r="S514" s="634"/>
      <c r="T514" s="39"/>
      <c r="U514" s="40"/>
      <c r="V514" s="40"/>
      <c r="W514" s="40"/>
      <c r="X514" s="40"/>
      <c r="Y514" s="40"/>
      <c r="Z514" s="40"/>
      <c r="AA514" s="41"/>
    </row>
    <row r="515" spans="2:27" ht="21" thickBot="1" x14ac:dyDescent="0.3">
      <c r="B515" s="795"/>
      <c r="C515" s="787"/>
      <c r="D515" s="787"/>
      <c r="E515" s="787"/>
      <c r="F515" s="787"/>
      <c r="G515" s="787"/>
      <c r="H515" s="787"/>
      <c r="I515" s="796"/>
      <c r="J515" s="795"/>
      <c r="K515" s="787"/>
      <c r="L515" s="787"/>
      <c r="M515" s="787"/>
      <c r="N515" s="787"/>
      <c r="O515" s="787"/>
      <c r="P515" s="787"/>
      <c r="Q515" s="787"/>
      <c r="R515" s="796"/>
      <c r="S515" s="635"/>
      <c r="T515" s="797" t="s">
        <v>61</v>
      </c>
      <c r="U515" s="798"/>
      <c r="V515" s="798"/>
      <c r="W515" s="798"/>
      <c r="X515" s="798"/>
      <c r="Y515" s="798"/>
      <c r="Z515" s="799"/>
      <c r="AA515" s="42">
        <f>AA513</f>
        <v>18</v>
      </c>
    </row>
    <row r="517" spans="2:27" ht="15.75" thickBot="1" x14ac:dyDescent="0.3"/>
    <row r="518" spans="2:27" x14ac:dyDescent="0.25">
      <c r="B518" s="800"/>
      <c r="C518" s="793"/>
      <c r="D518" s="793"/>
      <c r="E518" s="793"/>
      <c r="F518" s="793"/>
      <c r="G518" s="803" t="s">
        <v>42</v>
      </c>
      <c r="H518" s="793"/>
      <c r="I518" s="793"/>
      <c r="J518" s="793"/>
      <c r="K518" s="793"/>
      <c r="L518" s="793"/>
      <c r="M518" s="793"/>
      <c r="N518" s="793"/>
      <c r="O518" s="793"/>
      <c r="P518" s="793"/>
      <c r="Q518" s="793"/>
      <c r="R518" s="793"/>
      <c r="S518" s="793"/>
      <c r="T518" s="793"/>
      <c r="U518" s="804" t="s">
        <v>1</v>
      </c>
      <c r="V518" s="805"/>
      <c r="W518" s="805"/>
      <c r="X518" s="806"/>
      <c r="Y518" s="807" t="s">
        <v>43</v>
      </c>
      <c r="Z518" s="805"/>
      <c r="AA518" s="808"/>
    </row>
    <row r="519" spans="2:27" x14ac:dyDescent="0.25">
      <c r="B519" s="801"/>
      <c r="C519" s="802"/>
      <c r="D519" s="802"/>
      <c r="E519" s="802"/>
      <c r="F519" s="802"/>
      <c r="G519" s="801"/>
      <c r="H519" s="802"/>
      <c r="I519" s="802"/>
      <c r="J519" s="802"/>
      <c r="K519" s="802"/>
      <c r="L519" s="802"/>
      <c r="M519" s="802"/>
      <c r="N519" s="802"/>
      <c r="O519" s="802"/>
      <c r="P519" s="802"/>
      <c r="Q519" s="802"/>
      <c r="R519" s="802"/>
      <c r="S519" s="802"/>
      <c r="T519" s="802"/>
      <c r="U519" s="809" t="s">
        <v>3</v>
      </c>
      <c r="V519" s="810"/>
      <c r="W519" s="810"/>
      <c r="X519" s="811"/>
      <c r="Y519" s="812">
        <v>1</v>
      </c>
      <c r="Z519" s="810"/>
      <c r="AA519" s="813"/>
    </row>
    <row r="520" spans="2:27" ht="15.75" thickBot="1" x14ac:dyDescent="0.3">
      <c r="B520" s="795"/>
      <c r="C520" s="787"/>
      <c r="D520" s="787"/>
      <c r="E520" s="787"/>
      <c r="F520" s="787"/>
      <c r="G520" s="795"/>
      <c r="H520" s="787"/>
      <c r="I520" s="787"/>
      <c r="J520" s="787"/>
      <c r="K520" s="787"/>
      <c r="L520" s="787"/>
      <c r="M520" s="787"/>
      <c r="N520" s="787"/>
      <c r="O520" s="787"/>
      <c r="P520" s="787"/>
      <c r="Q520" s="787"/>
      <c r="R520" s="787"/>
      <c r="S520" s="787"/>
      <c r="T520" s="787"/>
      <c r="U520" s="814" t="s">
        <v>4</v>
      </c>
      <c r="V520" s="815"/>
      <c r="W520" s="815"/>
      <c r="X520" s="816"/>
      <c r="Y520" s="817">
        <v>44236</v>
      </c>
      <c r="Z520" s="818"/>
      <c r="AA520" s="819"/>
    </row>
    <row r="521" spans="2:27" ht="15" customHeight="1" x14ac:dyDescent="0.25">
      <c r="B521" s="820" t="s">
        <v>44</v>
      </c>
      <c r="C521" s="793"/>
      <c r="D521" s="793"/>
      <c r="E521" s="793"/>
      <c r="F521" s="794"/>
      <c r="G521"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521" s="822"/>
      <c r="I521" s="822"/>
      <c r="J521" s="822"/>
      <c r="K521" s="822"/>
      <c r="L521" s="822"/>
      <c r="M521" s="822"/>
      <c r="N521" s="822"/>
      <c r="O521" s="822"/>
      <c r="P521" s="822"/>
      <c r="Q521" s="822"/>
      <c r="R521" s="822"/>
      <c r="S521" s="822"/>
      <c r="T521" s="822"/>
      <c r="U521" s="822"/>
      <c r="V521" s="822"/>
      <c r="W521" s="822"/>
      <c r="X521" s="822"/>
      <c r="Y521" s="822"/>
      <c r="Z521" s="822"/>
      <c r="AA521" s="823"/>
    </row>
    <row r="522" spans="2:27" ht="15.75" customHeight="1" thickBot="1" x14ac:dyDescent="0.3">
      <c r="B522" s="795"/>
      <c r="C522" s="787"/>
      <c r="D522" s="787"/>
      <c r="E522" s="787"/>
      <c r="F522" s="796"/>
      <c r="G522" s="824"/>
      <c r="H522" s="825"/>
      <c r="I522" s="825"/>
      <c r="J522" s="825"/>
      <c r="K522" s="825"/>
      <c r="L522" s="825"/>
      <c r="M522" s="825"/>
      <c r="N522" s="825"/>
      <c r="O522" s="825"/>
      <c r="P522" s="825"/>
      <c r="Q522" s="825"/>
      <c r="R522" s="825"/>
      <c r="S522" s="825"/>
      <c r="T522" s="825"/>
      <c r="U522" s="825"/>
      <c r="V522" s="825"/>
      <c r="W522" s="825"/>
      <c r="X522" s="825"/>
      <c r="Y522" s="825"/>
      <c r="Z522" s="825"/>
      <c r="AA522" s="826"/>
    </row>
    <row r="523" spans="2:27" ht="18.75" thickBot="1" x14ac:dyDescent="0.3">
      <c r="B523" s="827" t="s">
        <v>46</v>
      </c>
      <c r="C523" s="798"/>
      <c r="D523" s="798"/>
      <c r="E523" s="798"/>
      <c r="F523" s="798"/>
      <c r="G523" s="798"/>
      <c r="H523" s="822" t="s">
        <v>47</v>
      </c>
      <c r="I523" s="793"/>
      <c r="J523" s="828"/>
      <c r="K523" s="798"/>
      <c r="L523" s="798"/>
      <c r="M523" s="798"/>
      <c r="N523" s="798"/>
      <c r="O523" s="798"/>
      <c r="P523" s="622"/>
      <c r="Q523" s="622"/>
      <c r="R523" s="828" t="s">
        <v>48</v>
      </c>
      <c r="S523" s="828"/>
      <c r="T523" s="798"/>
      <c r="U523" s="798"/>
      <c r="V523" s="798"/>
      <c r="W523" s="798"/>
      <c r="X523" s="798"/>
      <c r="Y523" s="798"/>
      <c r="Z523" s="798"/>
      <c r="AA523" s="799"/>
    </row>
    <row r="524" spans="2:27" ht="42" customHeight="1" thickBot="1" x14ac:dyDescent="0.3">
      <c r="B524" s="829">
        <f>PRESUPUESTO!$B$21</f>
        <v>2</v>
      </c>
      <c r="C524" s="793"/>
      <c r="D524" s="793"/>
      <c r="E524" s="793"/>
      <c r="F524" s="793"/>
      <c r="G524" s="793"/>
      <c r="H524" s="830">
        <f>PRESUPUESTO!B28</f>
        <v>2.0699999999999985</v>
      </c>
      <c r="I524" s="831"/>
      <c r="J524" s="832" t="str">
        <f>PRESUPUESTO!$F$21</f>
        <v>DEMOLICIONES Y DESMONTES</v>
      </c>
      <c r="K524" s="798"/>
      <c r="L524" s="798"/>
      <c r="M524" s="798"/>
      <c r="N524" s="798"/>
      <c r="O524" s="799"/>
      <c r="P524" s="621"/>
      <c r="Q524" s="621"/>
      <c r="R524" s="833" t="str">
        <f>PRESUPUESTO!F28</f>
        <v>Desmonte Estructura Madera existente (Incluye retiro de material sobrante y disposición final en R.S.)</v>
      </c>
      <c r="S524" s="1020"/>
      <c r="T524" s="793"/>
      <c r="U524" s="793"/>
      <c r="V524" s="793"/>
      <c r="W524" s="793"/>
      <c r="X524" s="793"/>
      <c r="Y524" s="793"/>
      <c r="Z524" s="793"/>
      <c r="AA524" s="794"/>
    </row>
    <row r="525" spans="2:27" ht="18.75" thickBot="1" x14ac:dyDescent="0.3">
      <c r="B525" s="821" t="s">
        <v>49</v>
      </c>
      <c r="C525" s="834"/>
      <c r="D525" s="834"/>
      <c r="E525" s="834"/>
      <c r="F525" s="834"/>
      <c r="G525" s="834"/>
      <c r="H525" s="835"/>
      <c r="I525" s="835"/>
      <c r="J525" s="834"/>
      <c r="K525" s="834"/>
      <c r="L525" s="834"/>
      <c r="M525" s="834"/>
      <c r="N525" s="834"/>
      <c r="O525" s="834"/>
      <c r="P525" s="623"/>
      <c r="Q525" s="623"/>
      <c r="R525" s="837" t="s">
        <v>50</v>
      </c>
      <c r="S525" s="1021" t="s">
        <v>532</v>
      </c>
      <c r="T525" s="839" t="s">
        <v>51</v>
      </c>
      <c r="U525" s="840"/>
      <c r="V525" s="841"/>
      <c r="W525" s="842" t="s">
        <v>20</v>
      </c>
      <c r="X525" s="844" t="s">
        <v>52</v>
      </c>
      <c r="Y525" s="846" t="s">
        <v>53</v>
      </c>
      <c r="Z525" s="847"/>
      <c r="AA525" s="848"/>
    </row>
    <row r="526" spans="2:27" ht="26.25" thickBot="1" x14ac:dyDescent="0.3">
      <c r="B526" s="836"/>
      <c r="C526" s="835"/>
      <c r="D526" s="835"/>
      <c r="E526" s="835"/>
      <c r="F526" s="835"/>
      <c r="G526" s="835"/>
      <c r="H526" s="835"/>
      <c r="I526" s="835"/>
      <c r="J526" s="835"/>
      <c r="K526" s="835"/>
      <c r="L526" s="835"/>
      <c r="M526" s="835"/>
      <c r="N526" s="835"/>
      <c r="O526" s="835"/>
      <c r="P526" s="623"/>
      <c r="Q526" s="623"/>
      <c r="R526" s="838"/>
      <c r="S526" s="1032"/>
      <c r="T526" s="4" t="s">
        <v>54</v>
      </c>
      <c r="U526" s="5" t="s">
        <v>55</v>
      </c>
      <c r="V526" s="6" t="s">
        <v>56</v>
      </c>
      <c r="W526" s="843"/>
      <c r="X526" s="845"/>
      <c r="Y526" s="7" t="s">
        <v>57</v>
      </c>
      <c r="Z526" s="8" t="s">
        <v>21</v>
      </c>
      <c r="AA526" s="9" t="s">
        <v>22</v>
      </c>
    </row>
    <row r="527" spans="2:27" ht="18" x14ac:dyDescent="0.25">
      <c r="B527" s="10"/>
      <c r="C527" s="11"/>
      <c r="D527" s="11"/>
      <c r="E527" s="11"/>
      <c r="F527" s="11"/>
      <c r="G527" s="11"/>
      <c r="H527" s="11"/>
      <c r="I527" s="11"/>
      <c r="J527" s="11"/>
      <c r="K527" s="11"/>
      <c r="L527" s="11"/>
      <c r="M527" s="11"/>
      <c r="N527" s="11"/>
      <c r="O527" s="12"/>
      <c r="P527" s="629">
        <f>+H524</f>
        <v>2.0699999999999985</v>
      </c>
      <c r="Q527" s="17"/>
      <c r="R527" s="412" t="s">
        <v>356</v>
      </c>
      <c r="S527" s="625"/>
      <c r="T527" s="14"/>
      <c r="U527" s="14"/>
      <c r="V527" s="14"/>
      <c r="W527" s="14" t="str">
        <f>IF(COUNT(T527:V527)=1,"m",IF(COUNT(T527:V527)=2,"m2",IF(COUNT(T527:V527)=3,"m3","")))</f>
        <v/>
      </c>
      <c r="X527" s="14" t="str">
        <f>IF(S527="","",1)</f>
        <v/>
      </c>
      <c r="Y527" s="14" t="str">
        <f>IFERROR(IF(COUNT(T527:V527)=1,PRODUCT(T527:V527)*X527,""),"")</f>
        <v/>
      </c>
      <c r="Z527" s="14" t="str">
        <f>IFERROR(IF(COUNT(T527:V527)=2,PRODUCT(T527:V527)*X527,""),"")</f>
        <v/>
      </c>
      <c r="AA527" s="15" t="str">
        <f>IFERROR(IF(COUNT(T527:V527)=3,PRODUCT(T527:V527)*X527,""),"")</f>
        <v/>
      </c>
    </row>
    <row r="528" spans="2:27" ht="18" x14ac:dyDescent="0.25">
      <c r="B528" s="16"/>
      <c r="C528" s="17"/>
      <c r="D528" s="17"/>
      <c r="E528" s="17"/>
      <c r="F528" s="18"/>
      <c r="G528" s="18"/>
      <c r="H528" s="18"/>
      <c r="I528" s="18"/>
      <c r="J528" s="18"/>
      <c r="K528" s="18"/>
      <c r="L528" s="17"/>
      <c r="M528" s="17"/>
      <c r="N528" s="17"/>
      <c r="O528" s="19"/>
      <c r="P528" s="629">
        <f>+H524</f>
        <v>2.0699999999999985</v>
      </c>
      <c r="Q528" s="17"/>
      <c r="R528" s="412"/>
      <c r="S528" s="625"/>
      <c r="T528" s="20"/>
      <c r="U528" s="20"/>
      <c r="V528" s="430"/>
      <c r="W528" s="14" t="str">
        <f t="shared" ref="W528:W530" si="75">IF(COUNT(T528:V528)=1,"m",IF(COUNT(T528:V528)=2,"m2",IF(COUNT(T528:V528)=3,"m3","")))</f>
        <v/>
      </c>
      <c r="X528" s="14" t="str">
        <f t="shared" ref="X528:X530" si="76">IF(S528="","",1)</f>
        <v/>
      </c>
      <c r="Y528" s="14" t="str">
        <f t="shared" ref="Y528:Y530" si="77">IFERROR(IF(COUNT(T528:V528)=1,PRODUCT(T528:V528)*X528,""),"")</f>
        <v/>
      </c>
      <c r="Z528" s="14" t="str">
        <f t="shared" ref="Z528:Z530" si="78">IFERROR(IF(COUNT(T528:V528)=2,PRODUCT(T528:V528)*X528,""),"")</f>
        <v/>
      </c>
      <c r="AA528" s="15" t="str">
        <f t="shared" ref="AA528:AA549" si="79">IFERROR(IF(COUNT(T528:V528)=3,PRODUCT(T528:V528)*X528,""),"")</f>
        <v/>
      </c>
    </row>
    <row r="529" spans="2:27" ht="18" x14ac:dyDescent="0.25">
      <c r="B529" s="16"/>
      <c r="C529" s="17"/>
      <c r="D529" s="17"/>
      <c r="E529" s="17"/>
      <c r="F529" s="18"/>
      <c r="G529" s="18"/>
      <c r="H529" s="18"/>
      <c r="I529" s="18"/>
      <c r="J529" s="18"/>
      <c r="K529" s="18"/>
      <c r="L529" s="17"/>
      <c r="M529" s="17"/>
      <c r="N529" s="17"/>
      <c r="O529" s="19"/>
      <c r="P529" s="629">
        <f>+H524</f>
        <v>2.0699999999999985</v>
      </c>
      <c r="Q529" s="17"/>
      <c r="R529" s="412"/>
      <c r="S529" s="625"/>
      <c r="T529" s="20"/>
      <c r="U529" s="20"/>
      <c r="V529" s="430"/>
      <c r="W529" s="14" t="str">
        <f t="shared" si="75"/>
        <v/>
      </c>
      <c r="X529" s="14" t="str">
        <f t="shared" si="76"/>
        <v/>
      </c>
      <c r="Y529" s="14" t="str">
        <f t="shared" si="77"/>
        <v/>
      </c>
      <c r="Z529" s="14" t="str">
        <f t="shared" si="78"/>
        <v/>
      </c>
      <c r="AA529" s="15" t="str">
        <f t="shared" si="79"/>
        <v/>
      </c>
    </row>
    <row r="530" spans="2:27" ht="18" x14ac:dyDescent="0.25">
      <c r="B530" s="16"/>
      <c r="C530" s="17"/>
      <c r="D530" s="17"/>
      <c r="E530" s="17"/>
      <c r="F530" s="18"/>
      <c r="G530" s="18"/>
      <c r="H530" s="18"/>
      <c r="I530" s="18"/>
      <c r="J530" s="18"/>
      <c r="K530" s="18"/>
      <c r="L530" s="17"/>
      <c r="M530" s="17"/>
      <c r="N530" s="17"/>
      <c r="O530" s="19"/>
      <c r="P530" s="629">
        <f>+H524</f>
        <v>2.0699999999999985</v>
      </c>
      <c r="Q530" s="17"/>
      <c r="R530" s="412"/>
      <c r="S530" s="626"/>
      <c r="T530" s="20"/>
      <c r="U530" s="20"/>
      <c r="V530" s="430"/>
      <c r="W530" s="14" t="str">
        <f t="shared" si="75"/>
        <v/>
      </c>
      <c r="X530" s="14" t="str">
        <f t="shared" si="76"/>
        <v/>
      </c>
      <c r="Y530" s="14" t="str">
        <f t="shared" si="77"/>
        <v/>
      </c>
      <c r="Z530" s="14" t="str">
        <f t="shared" si="78"/>
        <v/>
      </c>
      <c r="AA530" s="15" t="str">
        <f t="shared" si="79"/>
        <v/>
      </c>
    </row>
    <row r="531" spans="2:27" ht="18" x14ac:dyDescent="0.25">
      <c r="B531" s="16"/>
      <c r="D531" s="17"/>
      <c r="E531" s="17"/>
      <c r="F531" s="18"/>
      <c r="G531" s="18"/>
      <c r="H531" s="18"/>
      <c r="J531" s="18"/>
      <c r="K531" s="18"/>
      <c r="L531" s="17"/>
      <c r="M531" s="17"/>
      <c r="N531" s="17"/>
      <c r="O531" s="19"/>
      <c r="P531" s="629">
        <f>+H524</f>
        <v>2.0699999999999985</v>
      </c>
      <c r="Q531" s="17"/>
      <c r="R531" s="412"/>
      <c r="S531" s="625"/>
      <c r="T531" s="20"/>
      <c r="U531" s="20"/>
      <c r="V531" s="430"/>
      <c r="W531" s="14"/>
      <c r="X531" s="14"/>
      <c r="Y531" s="14"/>
      <c r="Z531" s="14"/>
      <c r="AA531" s="15" t="str">
        <f t="shared" si="79"/>
        <v/>
      </c>
    </row>
    <row r="532" spans="2:27" ht="18" x14ac:dyDescent="0.25">
      <c r="B532" s="22"/>
      <c r="C532" s="17"/>
      <c r="D532" s="18"/>
      <c r="E532" s="17"/>
      <c r="F532" s="18"/>
      <c r="G532" s="18"/>
      <c r="H532" s="18"/>
      <c r="I532" s="18"/>
      <c r="J532" s="18"/>
      <c r="K532" s="18"/>
      <c r="L532" s="17"/>
      <c r="M532" s="17"/>
      <c r="N532" s="17"/>
      <c r="O532" s="19"/>
      <c r="P532" s="629">
        <f>+H524</f>
        <v>2.0699999999999985</v>
      </c>
      <c r="Q532" s="17"/>
      <c r="R532" s="412" t="s">
        <v>361</v>
      </c>
      <c r="S532" s="625" t="s">
        <v>553</v>
      </c>
      <c r="T532" s="639"/>
      <c r="U532" s="639"/>
      <c r="V532" s="640"/>
      <c r="W532" s="14" t="str">
        <f t="shared" ref="W532:W533" si="80">IF(COUNT(T532:V532)=1,"m",IF(COUNT(T532:V532)=2,"m2",IF(COUNT(T532:V532)=3,"m3","")))</f>
        <v/>
      </c>
      <c r="X532" s="14">
        <f t="shared" ref="X532:X538" si="81">IF(S532="","",1)</f>
        <v>1</v>
      </c>
      <c r="Y532" s="14" t="str">
        <f t="shared" ref="Y532:Y538" si="82">IFERROR(IF(COUNT(T532:V532)=1,PRODUCT(T532:V532)*X532,""),"")</f>
        <v/>
      </c>
      <c r="Z532" s="14" t="str">
        <f t="shared" ref="Z532:Z538" si="83">IFERROR(IF(COUNT(T532:V532)=2,PRODUCT(T532:V532)*X532,""),"")</f>
        <v/>
      </c>
      <c r="AA532" s="15" t="str">
        <f t="shared" si="79"/>
        <v/>
      </c>
    </row>
    <row r="533" spans="2:27" ht="18" x14ac:dyDescent="0.25">
      <c r="B533" s="16"/>
      <c r="C533" s="17"/>
      <c r="D533" s="17"/>
      <c r="E533" s="17"/>
      <c r="F533" s="18"/>
      <c r="G533" s="18"/>
      <c r="H533" s="18"/>
      <c r="I533" s="18"/>
      <c r="J533" s="18"/>
      <c r="K533" s="18"/>
      <c r="L533" s="17"/>
      <c r="M533" s="17"/>
      <c r="N533" s="17"/>
      <c r="O533" s="19"/>
      <c r="P533" s="629">
        <f>+H524</f>
        <v>2.0699999999999985</v>
      </c>
      <c r="Q533" s="17"/>
      <c r="R533" s="412" t="s">
        <v>361</v>
      </c>
      <c r="S533" s="625" t="s">
        <v>373</v>
      </c>
      <c r="T533" s="20">
        <v>2.33</v>
      </c>
      <c r="U533" s="20">
        <v>2.5</v>
      </c>
      <c r="V533" s="430"/>
      <c r="W533" s="14" t="str">
        <f t="shared" si="80"/>
        <v>m2</v>
      </c>
      <c r="X533" s="14">
        <f t="shared" si="81"/>
        <v>1</v>
      </c>
      <c r="Y533" s="14" t="str">
        <f t="shared" si="82"/>
        <v/>
      </c>
      <c r="Z533" s="14">
        <f t="shared" si="83"/>
        <v>5.8250000000000002</v>
      </c>
      <c r="AA533" s="15" t="str">
        <f t="shared" si="79"/>
        <v/>
      </c>
    </row>
    <row r="534" spans="2:27" ht="18" x14ac:dyDescent="0.25">
      <c r="B534" s="16"/>
      <c r="C534" s="17"/>
      <c r="D534" s="17"/>
      <c r="E534" s="17"/>
      <c r="F534" s="17"/>
      <c r="G534" s="17"/>
      <c r="H534" s="17"/>
      <c r="I534" s="17"/>
      <c r="J534" s="17"/>
      <c r="K534" s="17"/>
      <c r="L534" s="17"/>
      <c r="M534" s="17"/>
      <c r="N534" s="17"/>
      <c r="O534" s="19"/>
      <c r="P534" s="629">
        <f>+H524</f>
        <v>2.0699999999999985</v>
      </c>
      <c r="Q534" s="17"/>
      <c r="R534" s="412"/>
      <c r="S534" s="625"/>
      <c r="T534" s="20"/>
      <c r="U534" s="20"/>
      <c r="V534" s="430"/>
      <c r="W534" s="14"/>
      <c r="X534" s="14" t="str">
        <f t="shared" si="81"/>
        <v/>
      </c>
      <c r="Y534" s="14" t="str">
        <f t="shared" si="82"/>
        <v/>
      </c>
      <c r="Z534" s="14" t="str">
        <f t="shared" si="83"/>
        <v/>
      </c>
      <c r="AA534" s="15" t="str">
        <f t="shared" si="79"/>
        <v/>
      </c>
    </row>
    <row r="535" spans="2:27" ht="18" x14ac:dyDescent="0.25">
      <c r="B535" s="16"/>
      <c r="C535" s="18"/>
      <c r="D535" s="17"/>
      <c r="E535" s="17"/>
      <c r="F535" s="17"/>
      <c r="G535" s="17"/>
      <c r="H535" s="17"/>
      <c r="I535" s="17"/>
      <c r="J535" s="17"/>
      <c r="K535" s="17"/>
      <c r="L535" s="17"/>
      <c r="M535" s="17"/>
      <c r="N535" s="17"/>
      <c r="O535" s="19"/>
      <c r="P535" s="629">
        <f>+H524</f>
        <v>2.0699999999999985</v>
      </c>
      <c r="Q535" s="17"/>
      <c r="R535" s="412"/>
      <c r="S535" s="625"/>
      <c r="T535" s="20"/>
      <c r="U535" s="20"/>
      <c r="V535" s="430"/>
      <c r="W535" s="14"/>
      <c r="X535" s="14" t="str">
        <f t="shared" si="81"/>
        <v/>
      </c>
      <c r="Y535" s="14" t="str">
        <f t="shared" si="82"/>
        <v/>
      </c>
      <c r="Z535" s="14" t="str">
        <f t="shared" si="83"/>
        <v/>
      </c>
      <c r="AA535" s="15" t="str">
        <f t="shared" si="79"/>
        <v/>
      </c>
    </row>
    <row r="536" spans="2:27" ht="18" x14ac:dyDescent="0.25">
      <c r="B536" s="16"/>
      <c r="C536" s="17"/>
      <c r="D536" s="17"/>
      <c r="E536" s="17"/>
      <c r="F536" s="17"/>
      <c r="G536" s="17"/>
      <c r="H536" s="17"/>
      <c r="I536" s="17"/>
      <c r="J536" s="17"/>
      <c r="K536" s="17"/>
      <c r="L536" s="17"/>
      <c r="M536" s="17"/>
      <c r="N536" s="17"/>
      <c r="O536" s="19"/>
      <c r="P536" s="629">
        <f>+H524</f>
        <v>2.0699999999999985</v>
      </c>
      <c r="Q536" s="17"/>
      <c r="R536" s="412"/>
      <c r="S536" s="625"/>
      <c r="T536" s="20"/>
      <c r="U536" s="20"/>
      <c r="V536" s="430"/>
      <c r="W536" s="14"/>
      <c r="X536" s="14" t="str">
        <f t="shared" si="81"/>
        <v/>
      </c>
      <c r="Y536" s="14" t="str">
        <f t="shared" si="82"/>
        <v/>
      </c>
      <c r="Z536" s="14" t="str">
        <f t="shared" si="83"/>
        <v/>
      </c>
      <c r="AA536" s="15" t="str">
        <f t="shared" si="79"/>
        <v/>
      </c>
    </row>
    <row r="537" spans="2:27" ht="18" x14ac:dyDescent="0.25">
      <c r="B537" s="16"/>
      <c r="C537" s="17"/>
      <c r="D537" s="17"/>
      <c r="E537" s="18"/>
      <c r="F537" s="17"/>
      <c r="G537" s="17"/>
      <c r="H537" s="17"/>
      <c r="I537" s="17"/>
      <c r="J537" s="17"/>
      <c r="K537" s="17"/>
      <c r="L537" s="17"/>
      <c r="M537" s="17"/>
      <c r="N537" s="17"/>
      <c r="O537" s="19"/>
      <c r="P537" s="629">
        <f>+H524</f>
        <v>2.0699999999999985</v>
      </c>
      <c r="Q537" s="17"/>
      <c r="R537" s="412"/>
      <c r="S537" s="625"/>
      <c r="T537" s="20"/>
      <c r="U537" s="20"/>
      <c r="V537" s="430"/>
      <c r="W537" s="14" t="str">
        <f t="shared" ref="W537:W538" si="84">IF(COUNT(T537:V537)=1,"m",IF(COUNT(T537:V537)=2,"m2",IF(COUNT(T537:V537)=3,"m3","")))</f>
        <v/>
      </c>
      <c r="X537" s="14" t="str">
        <f t="shared" si="81"/>
        <v/>
      </c>
      <c r="Y537" s="14" t="str">
        <f t="shared" si="82"/>
        <v/>
      </c>
      <c r="Z537" s="14" t="str">
        <f t="shared" si="83"/>
        <v/>
      </c>
      <c r="AA537" s="15" t="str">
        <f t="shared" si="79"/>
        <v/>
      </c>
    </row>
    <row r="538" spans="2:27" ht="18" x14ac:dyDescent="0.25">
      <c r="B538" s="16"/>
      <c r="C538" s="18"/>
      <c r="D538" s="18"/>
      <c r="E538" s="18"/>
      <c r="F538" s="18"/>
      <c r="G538" s="18"/>
      <c r="H538" s="18"/>
      <c r="I538" s="18"/>
      <c r="J538" s="18"/>
      <c r="K538" s="18"/>
      <c r="L538" s="18"/>
      <c r="M538" s="18"/>
      <c r="N538" s="18"/>
      <c r="O538" s="19"/>
      <c r="P538" s="629">
        <f>+H524</f>
        <v>2.0699999999999985</v>
      </c>
      <c r="Q538" s="17"/>
      <c r="R538" s="412"/>
      <c r="S538" s="625"/>
      <c r="T538" s="20"/>
      <c r="U538" s="20"/>
      <c r="V538" s="430"/>
      <c r="W538" s="14" t="str">
        <f t="shared" si="84"/>
        <v/>
      </c>
      <c r="X538" s="14" t="str">
        <f t="shared" si="81"/>
        <v/>
      </c>
      <c r="Y538" s="14" t="str">
        <f t="shared" si="82"/>
        <v/>
      </c>
      <c r="Z538" s="14" t="str">
        <f t="shared" si="83"/>
        <v/>
      </c>
      <c r="AA538" s="15" t="str">
        <f t="shared" si="79"/>
        <v/>
      </c>
    </row>
    <row r="539" spans="2:27" ht="18" x14ac:dyDescent="0.25">
      <c r="B539" s="16"/>
      <c r="C539" s="17"/>
      <c r="D539" s="24"/>
      <c r="E539" s="17"/>
      <c r="F539" s="17"/>
      <c r="G539" s="17"/>
      <c r="H539" s="17"/>
      <c r="I539" s="17"/>
      <c r="J539" s="18"/>
      <c r="K539" s="17"/>
      <c r="L539" s="17"/>
      <c r="M539" s="17"/>
      <c r="N539" s="17"/>
      <c r="O539" s="19"/>
      <c r="P539" s="629">
        <f>+H524</f>
        <v>2.0699999999999985</v>
      </c>
      <c r="Q539" s="17"/>
      <c r="R539" s="412"/>
      <c r="S539" s="625"/>
      <c r="T539" s="20"/>
      <c r="U539" s="20"/>
      <c r="V539" s="430"/>
      <c r="W539" s="14"/>
      <c r="X539" s="14"/>
      <c r="Y539" s="14"/>
      <c r="Z539" s="14"/>
      <c r="AA539" s="15" t="str">
        <f t="shared" si="79"/>
        <v/>
      </c>
    </row>
    <row r="540" spans="2:27" ht="18" x14ac:dyDescent="0.25">
      <c r="B540" s="16"/>
      <c r="C540" s="18"/>
      <c r="D540" s="17"/>
      <c r="E540" s="17"/>
      <c r="F540" s="17"/>
      <c r="G540" s="17"/>
      <c r="H540" s="18"/>
      <c r="I540" s="18"/>
      <c r="J540" s="17"/>
      <c r="K540" s="18"/>
      <c r="L540" s="17"/>
      <c r="M540" s="17"/>
      <c r="N540" s="17"/>
      <c r="O540" s="19"/>
      <c r="P540" s="629">
        <f>+H524</f>
        <v>2.0699999999999985</v>
      </c>
      <c r="Q540" s="17"/>
      <c r="R540" s="412" t="s">
        <v>362</v>
      </c>
      <c r="S540" s="625"/>
      <c r="T540" s="20"/>
      <c r="U540" s="20"/>
      <c r="V540" s="430"/>
      <c r="W540" s="14" t="str">
        <f t="shared" ref="W540:W549" si="85">IF(COUNT(T540:V540)=1,"m",IF(COUNT(T540:V540)=2,"m2",IF(COUNT(T540:V540)=3,"m3","")))</f>
        <v/>
      </c>
      <c r="X540" s="14" t="str">
        <f t="shared" ref="X540:X549" si="86">IF(S540="","",1)</f>
        <v/>
      </c>
      <c r="Y540" s="14" t="str">
        <f t="shared" ref="Y540:Y549" si="87">IFERROR(IF(COUNT(T540:V540)=1,PRODUCT(T540:V540)*X540,""),"")</f>
        <v/>
      </c>
      <c r="Z540" s="14" t="str">
        <f t="shared" ref="Z540:Z549" si="88">IFERROR(IF(COUNT(T540:V540)=2,PRODUCT(T540:V540)*X540,""),"")</f>
        <v/>
      </c>
      <c r="AA540" s="15" t="str">
        <f t="shared" si="79"/>
        <v/>
      </c>
    </row>
    <row r="541" spans="2:27" ht="18" x14ac:dyDescent="0.25">
      <c r="B541" s="16"/>
      <c r="C541" s="17"/>
      <c r="D541" s="17"/>
      <c r="E541" s="17"/>
      <c r="F541" s="17"/>
      <c r="G541" s="17"/>
      <c r="H541" s="17"/>
      <c r="I541" s="17"/>
      <c r="J541" s="17"/>
      <c r="K541" s="17"/>
      <c r="L541" s="17"/>
      <c r="M541" s="17"/>
      <c r="N541" s="17"/>
      <c r="O541" s="19"/>
      <c r="P541" s="629">
        <f>+H524</f>
        <v>2.0699999999999985</v>
      </c>
      <c r="Q541" s="17"/>
      <c r="R541" s="412"/>
      <c r="S541" s="626"/>
      <c r="T541" s="20"/>
      <c r="U541" s="20"/>
      <c r="V541" s="430"/>
      <c r="W541" s="14" t="str">
        <f t="shared" si="85"/>
        <v/>
      </c>
      <c r="X541" s="14" t="str">
        <f t="shared" si="86"/>
        <v/>
      </c>
      <c r="Y541" s="14" t="str">
        <f t="shared" si="87"/>
        <v/>
      </c>
      <c r="Z541" s="14" t="str">
        <f t="shared" si="88"/>
        <v/>
      </c>
      <c r="AA541" s="15" t="str">
        <f t="shared" si="79"/>
        <v/>
      </c>
    </row>
    <row r="542" spans="2:27" ht="18" x14ac:dyDescent="0.25">
      <c r="B542" s="16"/>
      <c r="C542" s="17"/>
      <c r="D542" s="17"/>
      <c r="E542" s="17"/>
      <c r="F542" s="17"/>
      <c r="G542" s="17"/>
      <c r="H542" s="17"/>
      <c r="I542" s="17"/>
      <c r="J542" s="17"/>
      <c r="K542" s="17"/>
      <c r="L542" s="17"/>
      <c r="M542" s="17"/>
      <c r="N542" s="17"/>
      <c r="O542" s="19"/>
      <c r="P542" s="629">
        <f>+H524</f>
        <v>2.0699999999999985</v>
      </c>
      <c r="Q542" s="17"/>
      <c r="R542" s="412"/>
      <c r="S542" s="626"/>
      <c r="T542" s="20"/>
      <c r="U542" s="20"/>
      <c r="V542" s="430"/>
      <c r="W542" s="14" t="str">
        <f t="shared" si="85"/>
        <v/>
      </c>
      <c r="X542" s="14" t="str">
        <f t="shared" si="86"/>
        <v/>
      </c>
      <c r="Y542" s="14" t="str">
        <f t="shared" si="87"/>
        <v/>
      </c>
      <c r="Z542" s="14" t="str">
        <f t="shared" si="88"/>
        <v/>
      </c>
      <c r="AA542" s="15" t="str">
        <f t="shared" si="79"/>
        <v/>
      </c>
    </row>
    <row r="543" spans="2:27" ht="18" x14ac:dyDescent="0.25">
      <c r="B543" s="16"/>
      <c r="D543" s="17"/>
      <c r="E543" s="17"/>
      <c r="F543" s="17"/>
      <c r="G543" s="17"/>
      <c r="H543" s="17"/>
      <c r="I543" s="17"/>
      <c r="J543" s="17"/>
      <c r="K543" s="17"/>
      <c r="L543" s="17"/>
      <c r="M543" s="17"/>
      <c r="N543" s="17"/>
      <c r="O543" s="19"/>
      <c r="P543" s="629">
        <f>+H524</f>
        <v>2.0699999999999985</v>
      </c>
      <c r="Q543" s="17"/>
      <c r="R543" s="412"/>
      <c r="S543" s="626"/>
      <c r="T543" s="20"/>
      <c r="U543" s="20"/>
      <c r="V543" s="20"/>
      <c r="W543" s="14" t="str">
        <f t="shared" si="85"/>
        <v/>
      </c>
      <c r="X543" s="14" t="str">
        <f t="shared" si="86"/>
        <v/>
      </c>
      <c r="Y543" s="14" t="str">
        <f t="shared" si="87"/>
        <v/>
      </c>
      <c r="Z543" s="14" t="str">
        <f t="shared" si="88"/>
        <v/>
      </c>
      <c r="AA543" s="15" t="str">
        <f t="shared" si="79"/>
        <v/>
      </c>
    </row>
    <row r="544" spans="2:27" ht="18" x14ac:dyDescent="0.25">
      <c r="B544" s="16"/>
      <c r="C544" s="17"/>
      <c r="D544" s="17"/>
      <c r="E544" s="17"/>
      <c r="F544" s="17"/>
      <c r="G544" s="17"/>
      <c r="H544" s="17"/>
      <c r="I544" s="17"/>
      <c r="J544" s="17"/>
      <c r="K544" s="17"/>
      <c r="L544" s="17"/>
      <c r="M544" s="17"/>
      <c r="N544" s="17"/>
      <c r="O544" s="19"/>
      <c r="P544" s="629">
        <f>+H524</f>
        <v>2.0699999999999985</v>
      </c>
      <c r="Q544" s="17"/>
      <c r="R544" s="412"/>
      <c r="S544" s="626"/>
      <c r="T544" s="20"/>
      <c r="U544" s="20"/>
      <c r="V544" s="430"/>
      <c r="W544" s="14" t="str">
        <f t="shared" si="85"/>
        <v/>
      </c>
      <c r="X544" s="14" t="str">
        <f t="shared" si="86"/>
        <v/>
      </c>
      <c r="Y544" s="14" t="str">
        <f t="shared" si="87"/>
        <v/>
      </c>
      <c r="Z544" s="14" t="str">
        <f t="shared" si="88"/>
        <v/>
      </c>
      <c r="AA544" s="15" t="str">
        <f t="shared" si="79"/>
        <v/>
      </c>
    </row>
    <row r="545" spans="2:27" ht="18" x14ac:dyDescent="0.25">
      <c r="B545" s="16"/>
      <c r="C545" s="17"/>
      <c r="D545" s="17"/>
      <c r="E545" s="17"/>
      <c r="F545" s="17"/>
      <c r="G545" s="17"/>
      <c r="H545" s="17"/>
      <c r="I545" s="17"/>
      <c r="J545" s="17"/>
      <c r="K545" s="17"/>
      <c r="L545" s="17"/>
      <c r="M545" s="17"/>
      <c r="N545" s="17"/>
      <c r="O545" s="19"/>
      <c r="P545" s="629">
        <f>+H524</f>
        <v>2.0699999999999985</v>
      </c>
      <c r="Q545" s="17"/>
      <c r="R545" s="412"/>
      <c r="S545" s="626"/>
      <c r="T545" s="20"/>
      <c r="U545" s="20"/>
      <c r="V545" s="430"/>
      <c r="W545" s="14" t="str">
        <f t="shared" si="85"/>
        <v/>
      </c>
      <c r="X545" s="14" t="str">
        <f t="shared" si="86"/>
        <v/>
      </c>
      <c r="Y545" s="14" t="str">
        <f t="shared" si="87"/>
        <v/>
      </c>
      <c r="Z545" s="14" t="str">
        <f t="shared" si="88"/>
        <v/>
      </c>
      <c r="AA545" s="15" t="str">
        <f t="shared" si="79"/>
        <v/>
      </c>
    </row>
    <row r="546" spans="2:27" ht="18" x14ac:dyDescent="0.25">
      <c r="B546" s="16"/>
      <c r="C546" s="17"/>
      <c r="D546" s="17"/>
      <c r="E546" s="17"/>
      <c r="F546" s="17"/>
      <c r="G546" s="17"/>
      <c r="H546" s="17"/>
      <c r="I546" s="17"/>
      <c r="J546" s="17"/>
      <c r="K546" s="17"/>
      <c r="L546" s="17"/>
      <c r="M546" s="17"/>
      <c r="N546" s="17"/>
      <c r="O546" s="19"/>
      <c r="P546" s="629">
        <f>+H524</f>
        <v>2.0699999999999985</v>
      </c>
      <c r="Q546" s="17"/>
      <c r="R546" s="21"/>
      <c r="S546" s="626"/>
      <c r="T546" s="20"/>
      <c r="U546" s="20"/>
      <c r="V546" s="430"/>
      <c r="W546" s="14" t="str">
        <f t="shared" si="85"/>
        <v/>
      </c>
      <c r="X546" s="14" t="str">
        <f t="shared" si="86"/>
        <v/>
      </c>
      <c r="Y546" s="14" t="str">
        <f t="shared" si="87"/>
        <v/>
      </c>
      <c r="Z546" s="14" t="str">
        <f t="shared" si="88"/>
        <v/>
      </c>
      <c r="AA546" s="15" t="str">
        <f t="shared" si="79"/>
        <v/>
      </c>
    </row>
    <row r="547" spans="2:27" ht="18" x14ac:dyDescent="0.25">
      <c r="B547" s="16"/>
      <c r="C547" s="17"/>
      <c r="D547" s="17"/>
      <c r="E547" s="17"/>
      <c r="F547" s="17"/>
      <c r="G547" s="17"/>
      <c r="H547" s="17"/>
      <c r="I547" s="17"/>
      <c r="J547" s="17"/>
      <c r="K547" s="17"/>
      <c r="L547" s="17"/>
      <c r="M547" s="17"/>
      <c r="N547" s="17"/>
      <c r="O547" s="19"/>
      <c r="P547" s="629">
        <f>+H524</f>
        <v>2.0699999999999985</v>
      </c>
      <c r="Q547" s="17"/>
      <c r="R547" s="26"/>
      <c r="S547" s="626"/>
      <c r="T547" s="20"/>
      <c r="U547" s="20"/>
      <c r="V547" s="430"/>
      <c r="W547" s="14" t="str">
        <f t="shared" si="85"/>
        <v/>
      </c>
      <c r="X547" s="14" t="str">
        <f t="shared" si="86"/>
        <v/>
      </c>
      <c r="Y547" s="14" t="str">
        <f t="shared" si="87"/>
        <v/>
      </c>
      <c r="Z547" s="14" t="str">
        <f t="shared" si="88"/>
        <v/>
      </c>
      <c r="AA547" s="15" t="str">
        <f t="shared" si="79"/>
        <v/>
      </c>
    </row>
    <row r="548" spans="2:27" ht="18" x14ac:dyDescent="0.25">
      <c r="B548" s="16"/>
      <c r="C548" s="17"/>
      <c r="D548" s="17"/>
      <c r="E548" s="17"/>
      <c r="F548" s="17"/>
      <c r="G548" s="17"/>
      <c r="H548" s="17"/>
      <c r="I548" s="17"/>
      <c r="J548" s="17"/>
      <c r="K548" s="17"/>
      <c r="L548" s="17"/>
      <c r="M548" s="17"/>
      <c r="N548" s="17"/>
      <c r="O548" s="19"/>
      <c r="P548" s="629">
        <f>+H524</f>
        <v>2.0699999999999985</v>
      </c>
      <c r="Q548" s="17"/>
      <c r="R548" s="26"/>
      <c r="S548" s="626"/>
      <c r="T548" s="20"/>
      <c r="U548" s="20"/>
      <c r="V548" s="430"/>
      <c r="W548" s="14" t="str">
        <f t="shared" si="85"/>
        <v/>
      </c>
      <c r="X548" s="14" t="str">
        <f t="shared" si="86"/>
        <v/>
      </c>
      <c r="Y548" s="14" t="str">
        <f t="shared" si="87"/>
        <v/>
      </c>
      <c r="Z548" s="14" t="str">
        <f t="shared" si="88"/>
        <v/>
      </c>
      <c r="AA548" s="15" t="str">
        <f t="shared" si="79"/>
        <v/>
      </c>
    </row>
    <row r="549" spans="2:27" ht="18.75" thickBot="1" x14ac:dyDescent="0.3">
      <c r="B549" s="27"/>
      <c r="C549" s="28"/>
      <c r="D549" s="29"/>
      <c r="E549" s="28"/>
      <c r="F549" s="29"/>
      <c r="G549" s="29"/>
      <c r="H549" s="29"/>
      <c r="I549" s="29"/>
      <c r="J549" s="29"/>
      <c r="K549" s="29"/>
      <c r="L549" s="29"/>
      <c r="M549" s="29"/>
      <c r="N549" s="29"/>
      <c r="O549" s="30"/>
      <c r="P549" s="629">
        <f>+H524</f>
        <v>2.0699999999999985</v>
      </c>
      <c r="Q549" s="17"/>
      <c r="R549" s="630"/>
      <c r="S549" s="636"/>
      <c r="T549" s="33"/>
      <c r="U549" s="33"/>
      <c r="V549" s="631"/>
      <c r="W549" s="34" t="str">
        <f t="shared" si="85"/>
        <v/>
      </c>
      <c r="X549" s="34" t="str">
        <f t="shared" si="86"/>
        <v/>
      </c>
      <c r="Y549" s="14" t="str">
        <f t="shared" si="87"/>
        <v/>
      </c>
      <c r="Z549" s="14" t="str">
        <f t="shared" si="88"/>
        <v/>
      </c>
      <c r="AA549" s="15" t="str">
        <f t="shared" si="79"/>
        <v/>
      </c>
    </row>
    <row r="550" spans="2:27" ht="18.75" thickBot="1" x14ac:dyDescent="0.3">
      <c r="B550" s="786"/>
      <c r="C550" s="787"/>
      <c r="D550" s="787"/>
      <c r="E550" s="787"/>
      <c r="F550" s="787"/>
      <c r="G550" s="787"/>
      <c r="H550" s="787"/>
      <c r="I550" s="787"/>
      <c r="J550" s="787"/>
      <c r="K550" s="787"/>
      <c r="L550" s="787"/>
      <c r="M550" s="787"/>
      <c r="N550" s="787"/>
      <c r="O550" s="787"/>
      <c r="P550" s="428"/>
      <c r="Q550" s="629">
        <f>+H524</f>
        <v>2.0699999999999985</v>
      </c>
      <c r="R550" s="1024" t="s">
        <v>58</v>
      </c>
      <c r="S550" s="1025"/>
      <c r="T550" s="1027"/>
      <c r="U550" s="1024" t="s">
        <v>53</v>
      </c>
      <c r="V550" s="1027"/>
      <c r="W550" s="1027"/>
      <c r="X550" s="1026"/>
      <c r="Y550" s="36"/>
      <c r="Z550" s="37"/>
      <c r="AA550" s="38">
        <f>SUM(Z527:Z549)</f>
        <v>5.8250000000000002</v>
      </c>
    </row>
    <row r="551" spans="2:27" ht="17.25" thickBot="1" x14ac:dyDescent="0.3">
      <c r="B551" s="792" t="s">
        <v>59</v>
      </c>
      <c r="C551" s="793"/>
      <c r="D551" s="793"/>
      <c r="E551" s="793"/>
      <c r="F551" s="793"/>
      <c r="G551" s="793"/>
      <c r="H551" s="793"/>
      <c r="I551" s="794"/>
      <c r="J551" s="792" t="s">
        <v>60</v>
      </c>
      <c r="K551" s="793"/>
      <c r="L551" s="793"/>
      <c r="M551" s="793"/>
      <c r="N551" s="793"/>
      <c r="O551" s="793"/>
      <c r="P551" s="793"/>
      <c r="Q551" s="793"/>
      <c r="R551" s="794"/>
      <c r="S551" s="634"/>
      <c r="T551" s="39"/>
      <c r="U551" s="40"/>
      <c r="V551" s="40"/>
      <c r="W551" s="40"/>
      <c r="X551" s="40"/>
      <c r="Y551" s="40"/>
      <c r="Z551" s="40"/>
      <c r="AA551" s="41"/>
    </row>
    <row r="552" spans="2:27" ht="21" thickBot="1" x14ac:dyDescent="0.3">
      <c r="B552" s="795"/>
      <c r="C552" s="787"/>
      <c r="D552" s="787"/>
      <c r="E552" s="787"/>
      <c r="F552" s="787"/>
      <c r="G552" s="787"/>
      <c r="H552" s="787"/>
      <c r="I552" s="796"/>
      <c r="J552" s="795"/>
      <c r="K552" s="787"/>
      <c r="L552" s="787"/>
      <c r="M552" s="787"/>
      <c r="N552" s="787"/>
      <c r="O552" s="787"/>
      <c r="P552" s="787"/>
      <c r="Q552" s="787"/>
      <c r="R552" s="796"/>
      <c r="S552" s="635"/>
      <c r="T552" s="797" t="s">
        <v>61</v>
      </c>
      <c r="U552" s="798"/>
      <c r="V552" s="798"/>
      <c r="W552" s="798"/>
      <c r="X552" s="798"/>
      <c r="Y552" s="798"/>
      <c r="Z552" s="799"/>
      <c r="AA552" s="42">
        <f>AA550</f>
        <v>5.8250000000000002</v>
      </c>
    </row>
    <row r="554" spans="2:27" ht="15.75" thickBot="1" x14ac:dyDescent="0.3"/>
    <row r="555" spans="2:27" x14ac:dyDescent="0.25">
      <c r="B555" s="800"/>
      <c r="C555" s="793"/>
      <c r="D555" s="793"/>
      <c r="E555" s="793"/>
      <c r="F555" s="793"/>
      <c r="G555" s="803" t="s">
        <v>42</v>
      </c>
      <c r="H555" s="793"/>
      <c r="I555" s="793"/>
      <c r="J555" s="793"/>
      <c r="K555" s="793"/>
      <c r="L555" s="793"/>
      <c r="M555" s="793"/>
      <c r="N555" s="793"/>
      <c r="O555" s="793"/>
      <c r="P555" s="793"/>
      <c r="Q555" s="793"/>
      <c r="R555" s="793"/>
      <c r="S555" s="793"/>
      <c r="T555" s="793"/>
      <c r="U555" s="804" t="s">
        <v>1</v>
      </c>
      <c r="V555" s="805"/>
      <c r="W555" s="805"/>
      <c r="X555" s="806"/>
      <c r="Y555" s="807" t="s">
        <v>43</v>
      </c>
      <c r="Z555" s="805"/>
      <c r="AA555" s="808"/>
    </row>
    <row r="556" spans="2:27" x14ac:dyDescent="0.25">
      <c r="B556" s="801"/>
      <c r="C556" s="802"/>
      <c r="D556" s="802"/>
      <c r="E556" s="802"/>
      <c r="F556" s="802"/>
      <c r="G556" s="801"/>
      <c r="H556" s="802"/>
      <c r="I556" s="802"/>
      <c r="J556" s="802"/>
      <c r="K556" s="802"/>
      <c r="L556" s="802"/>
      <c r="M556" s="802"/>
      <c r="N556" s="802"/>
      <c r="O556" s="802"/>
      <c r="P556" s="802"/>
      <c r="Q556" s="802"/>
      <c r="R556" s="802"/>
      <c r="S556" s="802"/>
      <c r="T556" s="802"/>
      <c r="U556" s="809" t="s">
        <v>3</v>
      </c>
      <c r="V556" s="810"/>
      <c r="W556" s="810"/>
      <c r="X556" s="811"/>
      <c r="Y556" s="812">
        <v>1</v>
      </c>
      <c r="Z556" s="810"/>
      <c r="AA556" s="813"/>
    </row>
    <row r="557" spans="2:27" ht="15.75" thickBot="1" x14ac:dyDescent="0.3">
      <c r="B557" s="795"/>
      <c r="C557" s="787"/>
      <c r="D557" s="787"/>
      <c r="E557" s="787"/>
      <c r="F557" s="787"/>
      <c r="G557" s="795"/>
      <c r="H557" s="787"/>
      <c r="I557" s="787"/>
      <c r="J557" s="787"/>
      <c r="K557" s="787"/>
      <c r="L557" s="787"/>
      <c r="M557" s="787"/>
      <c r="N557" s="787"/>
      <c r="O557" s="787"/>
      <c r="P557" s="787"/>
      <c r="Q557" s="787"/>
      <c r="R557" s="787"/>
      <c r="S557" s="787"/>
      <c r="T557" s="787"/>
      <c r="U557" s="814" t="s">
        <v>4</v>
      </c>
      <c r="V557" s="815"/>
      <c r="W557" s="815"/>
      <c r="X557" s="816"/>
      <c r="Y557" s="817">
        <v>44236</v>
      </c>
      <c r="Z557" s="818"/>
      <c r="AA557" s="819"/>
    </row>
    <row r="558" spans="2:27" ht="15" customHeight="1" x14ac:dyDescent="0.25">
      <c r="B558" s="820" t="s">
        <v>44</v>
      </c>
      <c r="C558" s="793"/>
      <c r="D558" s="793"/>
      <c r="E558" s="793"/>
      <c r="F558" s="794"/>
      <c r="G558"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558" s="822"/>
      <c r="I558" s="822"/>
      <c r="J558" s="822"/>
      <c r="K558" s="822"/>
      <c r="L558" s="822"/>
      <c r="M558" s="822"/>
      <c r="N558" s="822"/>
      <c r="O558" s="822"/>
      <c r="P558" s="822"/>
      <c r="Q558" s="822"/>
      <c r="R558" s="822"/>
      <c r="S558" s="822"/>
      <c r="T558" s="822"/>
      <c r="U558" s="822"/>
      <c r="V558" s="822"/>
      <c r="W558" s="822"/>
      <c r="X558" s="822"/>
      <c r="Y558" s="822"/>
      <c r="Z558" s="822"/>
      <c r="AA558" s="823"/>
    </row>
    <row r="559" spans="2:27" ht="15.75" customHeight="1" thickBot="1" x14ac:dyDescent="0.3">
      <c r="B559" s="795"/>
      <c r="C559" s="787"/>
      <c r="D559" s="787"/>
      <c r="E559" s="787"/>
      <c r="F559" s="796"/>
      <c r="G559" s="824"/>
      <c r="H559" s="825"/>
      <c r="I559" s="825"/>
      <c r="J559" s="825"/>
      <c r="K559" s="825"/>
      <c r="L559" s="825"/>
      <c r="M559" s="825"/>
      <c r="N559" s="825"/>
      <c r="O559" s="825"/>
      <c r="P559" s="825"/>
      <c r="Q559" s="825"/>
      <c r="R559" s="825"/>
      <c r="S559" s="825"/>
      <c r="T559" s="825"/>
      <c r="U559" s="825"/>
      <c r="V559" s="825"/>
      <c r="W559" s="825"/>
      <c r="X559" s="825"/>
      <c r="Y559" s="825"/>
      <c r="Z559" s="825"/>
      <c r="AA559" s="826"/>
    </row>
    <row r="560" spans="2:27" ht="18.75" thickBot="1" x14ac:dyDescent="0.3">
      <c r="B560" s="827" t="s">
        <v>46</v>
      </c>
      <c r="C560" s="798"/>
      <c r="D560" s="798"/>
      <c r="E560" s="798"/>
      <c r="F560" s="798"/>
      <c r="G560" s="798"/>
      <c r="H560" s="822" t="s">
        <v>47</v>
      </c>
      <c r="I560" s="793"/>
      <c r="J560" s="828"/>
      <c r="K560" s="798"/>
      <c r="L560" s="798"/>
      <c r="M560" s="798"/>
      <c r="N560" s="798"/>
      <c r="O560" s="798"/>
      <c r="P560" s="622"/>
      <c r="Q560" s="622"/>
      <c r="R560" s="828" t="s">
        <v>48</v>
      </c>
      <c r="S560" s="828"/>
      <c r="T560" s="798"/>
      <c r="U560" s="798"/>
      <c r="V560" s="798"/>
      <c r="W560" s="798"/>
      <c r="X560" s="798"/>
      <c r="Y560" s="798"/>
      <c r="Z560" s="798"/>
      <c r="AA560" s="799"/>
    </row>
    <row r="561" spans="2:27" ht="39.75" customHeight="1" thickBot="1" x14ac:dyDescent="0.3">
      <c r="B561" s="829">
        <f>PRESUPUESTO!$B$21</f>
        <v>2</v>
      </c>
      <c r="C561" s="793"/>
      <c r="D561" s="793"/>
      <c r="E561" s="793"/>
      <c r="F561" s="793"/>
      <c r="G561" s="793"/>
      <c r="H561" s="830">
        <f>PRESUPUESTO!B29</f>
        <v>2.0799999999999983</v>
      </c>
      <c r="I561" s="831"/>
      <c r="J561" s="832" t="str">
        <f>PRESUPUESTO!$F$21</f>
        <v>DEMOLICIONES Y DESMONTES</v>
      </c>
      <c r="K561" s="798"/>
      <c r="L561" s="798"/>
      <c r="M561" s="798"/>
      <c r="N561" s="798"/>
      <c r="O561" s="799"/>
      <c r="P561" s="621"/>
      <c r="Q561" s="621"/>
      <c r="R561" s="833" t="str">
        <f>PRESUPUESTO!F29</f>
        <v>Desinstalacion de baranda metalica. Incluye disposicion en punto de acopio temporal, autorizado por la supervision.</v>
      </c>
      <c r="S561" s="1020"/>
      <c r="T561" s="793"/>
      <c r="U561" s="793"/>
      <c r="V561" s="793"/>
      <c r="W561" s="793"/>
      <c r="X561" s="793"/>
      <c r="Y561" s="793"/>
      <c r="Z561" s="793"/>
      <c r="AA561" s="794"/>
    </row>
    <row r="562" spans="2:27" ht="18.75" thickBot="1" x14ac:dyDescent="0.3">
      <c r="B562" s="821" t="s">
        <v>49</v>
      </c>
      <c r="C562" s="834"/>
      <c r="D562" s="834"/>
      <c r="E562" s="834"/>
      <c r="F562" s="834"/>
      <c r="G562" s="834"/>
      <c r="H562" s="835"/>
      <c r="I562" s="835"/>
      <c r="J562" s="834"/>
      <c r="K562" s="834"/>
      <c r="L562" s="834"/>
      <c r="M562" s="834"/>
      <c r="N562" s="834"/>
      <c r="O562" s="834"/>
      <c r="P562" s="623"/>
      <c r="Q562" s="623"/>
      <c r="R562" s="837" t="s">
        <v>50</v>
      </c>
      <c r="S562" s="1021" t="s">
        <v>532</v>
      </c>
      <c r="T562" s="839" t="s">
        <v>51</v>
      </c>
      <c r="U562" s="840"/>
      <c r="V562" s="841"/>
      <c r="W562" s="842" t="s">
        <v>20</v>
      </c>
      <c r="X562" s="844" t="s">
        <v>52</v>
      </c>
      <c r="Y562" s="846" t="s">
        <v>53</v>
      </c>
      <c r="Z562" s="847"/>
      <c r="AA562" s="848"/>
    </row>
    <row r="563" spans="2:27" ht="26.25" thickBot="1" x14ac:dyDescent="0.3">
      <c r="B563" s="836"/>
      <c r="C563" s="835"/>
      <c r="D563" s="835"/>
      <c r="E563" s="835"/>
      <c r="F563" s="835"/>
      <c r="G563" s="835"/>
      <c r="H563" s="835"/>
      <c r="I563" s="835"/>
      <c r="J563" s="835"/>
      <c r="K563" s="835"/>
      <c r="L563" s="835"/>
      <c r="M563" s="835"/>
      <c r="N563" s="835"/>
      <c r="O563" s="835"/>
      <c r="P563" s="623"/>
      <c r="Q563" s="623"/>
      <c r="R563" s="838"/>
      <c r="S563" s="1032"/>
      <c r="T563" s="4" t="s">
        <v>54</v>
      </c>
      <c r="U563" s="5" t="s">
        <v>55</v>
      </c>
      <c r="V563" s="6" t="s">
        <v>56</v>
      </c>
      <c r="W563" s="843"/>
      <c r="X563" s="845"/>
      <c r="Y563" s="7" t="s">
        <v>57</v>
      </c>
      <c r="Z563" s="8" t="s">
        <v>21</v>
      </c>
      <c r="AA563" s="9" t="s">
        <v>22</v>
      </c>
    </row>
    <row r="564" spans="2:27" ht="18" x14ac:dyDescent="0.25">
      <c r="B564" s="10"/>
      <c r="C564" s="11"/>
      <c r="D564" s="11"/>
      <c r="E564" s="11"/>
      <c r="F564" s="11"/>
      <c r="G564" s="11"/>
      <c r="H564" s="11"/>
      <c r="I564" s="11"/>
      <c r="J564" s="11"/>
      <c r="K564" s="11"/>
      <c r="L564" s="11"/>
      <c r="M564" s="11"/>
      <c r="N564" s="11"/>
      <c r="O564" s="12"/>
      <c r="P564" s="629">
        <f>+H561</f>
        <v>2.0799999999999983</v>
      </c>
      <c r="Q564" s="17"/>
      <c r="R564" s="412" t="s">
        <v>356</v>
      </c>
      <c r="S564" s="625"/>
      <c r="T564" s="14"/>
      <c r="U564" s="14"/>
      <c r="V564" s="14"/>
      <c r="W564" s="14" t="str">
        <f>IF(COUNT(T564:V564)=1,"m",IF(COUNT(T564:V564)=2,"m2",IF(COUNT(T564:V564)=3,"m3","")))</f>
        <v/>
      </c>
      <c r="X564" s="14" t="str">
        <f>IF(S564="","",1)</f>
        <v/>
      </c>
      <c r="Y564" s="14" t="str">
        <f>IFERROR(IF(COUNT(T564:V564)=1,PRODUCT(T564:V564)*X564,""),"")</f>
        <v/>
      </c>
      <c r="Z564" s="14" t="str">
        <f>IFERROR(IF(COUNT(T564:V564)=2,PRODUCT(T564:V564)*X564,""),"")</f>
        <v/>
      </c>
      <c r="AA564" s="15" t="str">
        <f>IFERROR(IF(COUNT(T564:V564)=3,PRODUCT(T564:V564)*X564,""),"")</f>
        <v/>
      </c>
    </row>
    <row r="565" spans="2:27" ht="18" x14ac:dyDescent="0.25">
      <c r="B565" s="16"/>
      <c r="C565" s="17"/>
      <c r="D565" s="17"/>
      <c r="E565" s="17"/>
      <c r="F565" s="18"/>
      <c r="G565" s="18"/>
      <c r="H565" s="18"/>
      <c r="I565" s="18"/>
      <c r="J565" s="18"/>
      <c r="K565" s="18"/>
      <c r="L565" s="17"/>
      <c r="M565" s="17"/>
      <c r="N565" s="17"/>
      <c r="O565" s="19"/>
      <c r="P565" s="629">
        <f>+H561</f>
        <v>2.0799999999999983</v>
      </c>
      <c r="Q565" s="17"/>
      <c r="R565" s="412"/>
      <c r="S565" s="625"/>
      <c r="T565" s="20"/>
      <c r="U565" s="20"/>
      <c r="V565" s="430"/>
      <c r="W565" s="14" t="str">
        <f t="shared" ref="W565:W567" si="89">IF(COUNT(T565:V565)=1,"m",IF(COUNT(T565:V565)=2,"m2",IF(COUNT(T565:V565)=3,"m3","")))</f>
        <v/>
      </c>
      <c r="X565" s="14" t="str">
        <f t="shared" ref="X565:X567" si="90">IF(S565="","",1)</f>
        <v/>
      </c>
      <c r="Y565" s="14" t="str">
        <f t="shared" ref="Y565:Y567" si="91">IFERROR(IF(COUNT(T565:V565)=1,PRODUCT(T565:V565)*X565,""),"")</f>
        <v/>
      </c>
      <c r="Z565" s="14" t="str">
        <f t="shared" ref="Z565:Z567" si="92">IFERROR(IF(COUNT(T565:V565)=2,PRODUCT(T565:V565)*X565,""),"")</f>
        <v/>
      </c>
      <c r="AA565" s="15" t="str">
        <f t="shared" ref="AA565:AA586" si="93">IFERROR(IF(COUNT(T565:V565)=3,PRODUCT(T565:V565)*X565,""),"")</f>
        <v/>
      </c>
    </row>
    <row r="566" spans="2:27" ht="18" x14ac:dyDescent="0.25">
      <c r="B566" s="16"/>
      <c r="C566" s="17"/>
      <c r="D566" s="17"/>
      <c r="E566" s="17"/>
      <c r="F566" s="18"/>
      <c r="G566" s="18"/>
      <c r="H566" s="18"/>
      <c r="I566" s="18"/>
      <c r="J566" s="18"/>
      <c r="K566" s="18"/>
      <c r="L566" s="17"/>
      <c r="M566" s="17"/>
      <c r="N566" s="17"/>
      <c r="O566" s="19"/>
      <c r="P566" s="629">
        <f>+H561</f>
        <v>2.0799999999999983</v>
      </c>
      <c r="Q566" s="17"/>
      <c r="R566" s="412"/>
      <c r="S566" s="625"/>
      <c r="T566" s="20"/>
      <c r="U566" s="20"/>
      <c r="V566" s="430"/>
      <c r="W566" s="14" t="str">
        <f t="shared" si="89"/>
        <v/>
      </c>
      <c r="X566" s="14" t="str">
        <f t="shared" si="90"/>
        <v/>
      </c>
      <c r="Y566" s="14" t="str">
        <f t="shared" si="91"/>
        <v/>
      </c>
      <c r="Z566" s="14" t="str">
        <f t="shared" si="92"/>
        <v/>
      </c>
      <c r="AA566" s="15" t="str">
        <f t="shared" si="93"/>
        <v/>
      </c>
    </row>
    <row r="567" spans="2:27" ht="18" x14ac:dyDescent="0.25">
      <c r="B567" s="16"/>
      <c r="C567" s="17"/>
      <c r="D567" s="17"/>
      <c r="E567" s="17"/>
      <c r="F567" s="18"/>
      <c r="G567" s="18"/>
      <c r="H567" s="18"/>
      <c r="I567" s="18"/>
      <c r="J567" s="18"/>
      <c r="K567" s="18"/>
      <c r="L567" s="17"/>
      <c r="M567" s="17"/>
      <c r="N567" s="17"/>
      <c r="O567" s="19"/>
      <c r="P567" s="629">
        <f>+H561</f>
        <v>2.0799999999999983</v>
      </c>
      <c r="Q567" s="17"/>
      <c r="R567" s="412"/>
      <c r="S567" s="626"/>
      <c r="T567" s="20"/>
      <c r="U567" s="20"/>
      <c r="V567" s="430"/>
      <c r="W567" s="14" t="str">
        <f t="shared" si="89"/>
        <v/>
      </c>
      <c r="X567" s="14" t="str">
        <f t="shared" si="90"/>
        <v/>
      </c>
      <c r="Y567" s="14" t="str">
        <f t="shared" si="91"/>
        <v/>
      </c>
      <c r="Z567" s="14" t="str">
        <f t="shared" si="92"/>
        <v/>
      </c>
      <c r="AA567" s="15" t="str">
        <f t="shared" si="93"/>
        <v/>
      </c>
    </row>
    <row r="568" spans="2:27" ht="18" x14ac:dyDescent="0.25">
      <c r="B568" s="16"/>
      <c r="D568" s="17"/>
      <c r="E568" s="17"/>
      <c r="F568" s="18"/>
      <c r="G568" s="18"/>
      <c r="H568" s="18"/>
      <c r="J568" s="18"/>
      <c r="K568" s="18"/>
      <c r="L568" s="17"/>
      <c r="M568" s="17"/>
      <c r="N568" s="17"/>
      <c r="O568" s="19"/>
      <c r="P568" s="629">
        <f>+H561</f>
        <v>2.0799999999999983</v>
      </c>
      <c r="Q568" s="17"/>
      <c r="R568" s="412"/>
      <c r="S568" s="625"/>
      <c r="T568" s="20"/>
      <c r="U568" s="20"/>
      <c r="V568" s="430"/>
      <c r="W568" s="14"/>
      <c r="X568" s="14"/>
      <c r="Y568" s="14"/>
      <c r="Z568" s="14"/>
      <c r="AA568" s="15" t="str">
        <f t="shared" si="93"/>
        <v/>
      </c>
    </row>
    <row r="569" spans="2:27" ht="18" x14ac:dyDescent="0.25">
      <c r="B569" s="22"/>
      <c r="C569" s="17"/>
      <c r="D569" s="18"/>
      <c r="E569" s="17"/>
      <c r="F569" s="18"/>
      <c r="G569" s="18"/>
      <c r="H569" s="18"/>
      <c r="I569" s="18"/>
      <c r="J569" s="18"/>
      <c r="K569" s="18"/>
      <c r="L569" s="17"/>
      <c r="M569" s="17"/>
      <c r="N569" s="17"/>
      <c r="O569" s="19"/>
      <c r="P569" s="629">
        <f>+H561</f>
        <v>2.0799999999999983</v>
      </c>
      <c r="Q569" s="17"/>
      <c r="R569" s="412" t="s">
        <v>361</v>
      </c>
      <c r="S569" s="625" t="s">
        <v>554</v>
      </c>
      <c r="T569" s="20">
        <v>3.4</v>
      </c>
      <c r="U569" s="20"/>
      <c r="V569" s="20"/>
      <c r="W569" s="14" t="str">
        <f t="shared" ref="W569:W570" si="94">IF(COUNT(T569:V569)=1,"m",IF(COUNT(T569:V569)=2,"m2",IF(COUNT(T569:V569)=3,"m3","")))</f>
        <v>m</v>
      </c>
      <c r="X569" s="14">
        <f t="shared" ref="X569:X575" si="95">IF(S569="","",1)</f>
        <v>1</v>
      </c>
      <c r="Y569" s="14">
        <f t="shared" ref="Y569:Y575" si="96">IFERROR(IF(COUNT(T569:V569)=1,PRODUCT(T569:V569)*X569,""),"")</f>
        <v>3.4</v>
      </c>
      <c r="Z569" s="14" t="str">
        <f t="shared" ref="Z569:Z575" si="97">IFERROR(IF(COUNT(T569:V569)=2,PRODUCT(T569:V569)*X569,""),"")</f>
        <v/>
      </c>
      <c r="AA569" s="15" t="str">
        <f t="shared" si="93"/>
        <v/>
      </c>
    </row>
    <row r="570" spans="2:27" ht="18" x14ac:dyDescent="0.25">
      <c r="B570" s="16"/>
      <c r="C570" s="17"/>
      <c r="D570" s="17"/>
      <c r="E570" s="17"/>
      <c r="F570" s="18"/>
      <c r="G570" s="18"/>
      <c r="H570" s="18"/>
      <c r="I570" s="18"/>
      <c r="J570" s="18"/>
      <c r="K570" s="18"/>
      <c r="L570" s="17"/>
      <c r="M570" s="17"/>
      <c r="N570" s="17"/>
      <c r="O570" s="19"/>
      <c r="P570" s="629">
        <f>+H561</f>
        <v>2.0799999999999983</v>
      </c>
      <c r="Q570" s="17"/>
      <c r="R570" s="412" t="s">
        <v>361</v>
      </c>
      <c r="S570" s="641" t="s">
        <v>555</v>
      </c>
      <c r="T570" s="20">
        <v>1.02</v>
      </c>
      <c r="U570" s="20"/>
      <c r="V570" s="20"/>
      <c r="W570" s="14" t="str">
        <f t="shared" si="94"/>
        <v>m</v>
      </c>
      <c r="X570" s="14">
        <f t="shared" si="95"/>
        <v>1</v>
      </c>
      <c r="Y570" s="14">
        <f t="shared" si="96"/>
        <v>1.02</v>
      </c>
      <c r="Z570" s="14" t="str">
        <f t="shared" si="97"/>
        <v/>
      </c>
      <c r="AA570" s="15" t="str">
        <f t="shared" si="93"/>
        <v/>
      </c>
    </row>
    <row r="571" spans="2:27" ht="18" x14ac:dyDescent="0.25">
      <c r="B571" s="16"/>
      <c r="C571" s="17"/>
      <c r="D571" s="17"/>
      <c r="E571" s="17"/>
      <c r="F571" s="17"/>
      <c r="G571" s="17"/>
      <c r="H571" s="17"/>
      <c r="I571" s="17"/>
      <c r="J571" s="17"/>
      <c r="K571" s="17"/>
      <c r="L571" s="17"/>
      <c r="M571" s="17"/>
      <c r="N571" s="17"/>
      <c r="O571" s="19"/>
      <c r="P571" s="629">
        <f>+H561</f>
        <v>2.0799999999999983</v>
      </c>
      <c r="Q571" s="17"/>
      <c r="R571" s="412"/>
      <c r="S571" s="625"/>
      <c r="T571" s="20"/>
      <c r="U571" s="20"/>
      <c r="V571" s="430"/>
      <c r="W571" s="14"/>
      <c r="X571" s="14" t="str">
        <f t="shared" si="95"/>
        <v/>
      </c>
      <c r="Y571" s="14" t="str">
        <f t="shared" si="96"/>
        <v/>
      </c>
      <c r="Z571" s="14" t="str">
        <f t="shared" si="97"/>
        <v/>
      </c>
      <c r="AA571" s="15" t="str">
        <f t="shared" si="93"/>
        <v/>
      </c>
    </row>
    <row r="572" spans="2:27" ht="18" x14ac:dyDescent="0.25">
      <c r="B572" s="16"/>
      <c r="C572" s="18"/>
      <c r="D572" s="17"/>
      <c r="E572" s="17"/>
      <c r="F572" s="17"/>
      <c r="G572" s="17"/>
      <c r="H572" s="17"/>
      <c r="I572" s="17"/>
      <c r="J572" s="17"/>
      <c r="K572" s="17"/>
      <c r="L572" s="17"/>
      <c r="M572" s="17"/>
      <c r="N572" s="17"/>
      <c r="O572" s="19"/>
      <c r="P572" s="629">
        <f>+H561</f>
        <v>2.0799999999999983</v>
      </c>
      <c r="Q572" s="17"/>
      <c r="R572" s="412"/>
      <c r="S572" s="625"/>
      <c r="T572" s="20"/>
      <c r="U572" s="20"/>
      <c r="V572" s="430"/>
      <c r="W572" s="14"/>
      <c r="X572" s="14" t="str">
        <f t="shared" si="95"/>
        <v/>
      </c>
      <c r="Y572" s="14" t="str">
        <f t="shared" si="96"/>
        <v/>
      </c>
      <c r="Z572" s="14" t="str">
        <f t="shared" si="97"/>
        <v/>
      </c>
      <c r="AA572" s="15" t="str">
        <f t="shared" si="93"/>
        <v/>
      </c>
    </row>
    <row r="573" spans="2:27" ht="18" x14ac:dyDescent="0.25">
      <c r="B573" s="16"/>
      <c r="C573" s="17"/>
      <c r="D573" s="17"/>
      <c r="E573" s="17"/>
      <c r="F573" s="17"/>
      <c r="G573" s="17"/>
      <c r="H573" s="17"/>
      <c r="I573" s="17"/>
      <c r="J573" s="17"/>
      <c r="K573" s="17"/>
      <c r="L573" s="17"/>
      <c r="M573" s="17"/>
      <c r="N573" s="17"/>
      <c r="O573" s="19"/>
      <c r="P573" s="629">
        <f>+H561</f>
        <v>2.0799999999999983</v>
      </c>
      <c r="Q573" s="17"/>
      <c r="R573" s="412"/>
      <c r="S573" s="625"/>
      <c r="T573" s="20"/>
      <c r="U573" s="20"/>
      <c r="V573" s="430"/>
      <c r="W573" s="14"/>
      <c r="X573" s="14" t="str">
        <f t="shared" si="95"/>
        <v/>
      </c>
      <c r="Y573" s="14" t="str">
        <f t="shared" si="96"/>
        <v/>
      </c>
      <c r="Z573" s="14" t="str">
        <f t="shared" si="97"/>
        <v/>
      </c>
      <c r="AA573" s="15" t="str">
        <f t="shared" si="93"/>
        <v/>
      </c>
    </row>
    <row r="574" spans="2:27" ht="18" x14ac:dyDescent="0.25">
      <c r="B574" s="16"/>
      <c r="C574" s="17"/>
      <c r="D574" s="17"/>
      <c r="E574" s="18"/>
      <c r="F574" s="17"/>
      <c r="G574" s="17"/>
      <c r="H574" s="17"/>
      <c r="I574" s="17"/>
      <c r="J574" s="17"/>
      <c r="K574" s="17"/>
      <c r="L574" s="17"/>
      <c r="M574" s="17"/>
      <c r="N574" s="17"/>
      <c r="O574" s="19"/>
      <c r="P574" s="629">
        <f>+H561</f>
        <v>2.0799999999999983</v>
      </c>
      <c r="Q574" s="17"/>
      <c r="R574" s="412"/>
      <c r="S574" s="625"/>
      <c r="T574" s="20"/>
      <c r="U574" s="20"/>
      <c r="V574" s="430"/>
      <c r="W574" s="14" t="str">
        <f t="shared" ref="W574:W575" si="98">IF(COUNT(T574:V574)=1,"m",IF(COUNT(T574:V574)=2,"m2",IF(COUNT(T574:V574)=3,"m3","")))</f>
        <v/>
      </c>
      <c r="X574" s="14" t="str">
        <f t="shared" si="95"/>
        <v/>
      </c>
      <c r="Y574" s="14" t="str">
        <f t="shared" si="96"/>
        <v/>
      </c>
      <c r="Z574" s="14" t="str">
        <f t="shared" si="97"/>
        <v/>
      </c>
      <c r="AA574" s="15" t="str">
        <f t="shared" si="93"/>
        <v/>
      </c>
    </row>
    <row r="575" spans="2:27" ht="18" x14ac:dyDescent="0.25">
      <c r="B575" s="16"/>
      <c r="C575" s="18"/>
      <c r="D575" s="18"/>
      <c r="E575" s="18"/>
      <c r="F575" s="18"/>
      <c r="G575" s="18"/>
      <c r="H575" s="18"/>
      <c r="I575" s="18"/>
      <c r="J575" s="18"/>
      <c r="K575" s="18"/>
      <c r="L575" s="18"/>
      <c r="M575" s="18"/>
      <c r="N575" s="18"/>
      <c r="O575" s="19"/>
      <c r="P575" s="629">
        <f>+H561</f>
        <v>2.0799999999999983</v>
      </c>
      <c r="Q575" s="17"/>
      <c r="R575" s="412"/>
      <c r="S575" s="625"/>
      <c r="T575" s="20"/>
      <c r="U575" s="20"/>
      <c r="V575" s="430"/>
      <c r="W575" s="14" t="str">
        <f t="shared" si="98"/>
        <v/>
      </c>
      <c r="X575" s="14" t="str">
        <f t="shared" si="95"/>
        <v/>
      </c>
      <c r="Y575" s="14" t="str">
        <f t="shared" si="96"/>
        <v/>
      </c>
      <c r="Z575" s="14" t="str">
        <f t="shared" si="97"/>
        <v/>
      </c>
      <c r="AA575" s="15" t="str">
        <f t="shared" si="93"/>
        <v/>
      </c>
    </row>
    <row r="576" spans="2:27" ht="18" x14ac:dyDescent="0.25">
      <c r="B576" s="16"/>
      <c r="C576" s="17"/>
      <c r="D576" s="24"/>
      <c r="E576" s="17"/>
      <c r="F576" s="17"/>
      <c r="G576" s="17"/>
      <c r="H576" s="17"/>
      <c r="I576" s="17"/>
      <c r="J576" s="18"/>
      <c r="K576" s="17"/>
      <c r="L576" s="17"/>
      <c r="M576" s="17"/>
      <c r="N576" s="17"/>
      <c r="O576" s="19"/>
      <c r="P576" s="629">
        <f>+H561</f>
        <v>2.0799999999999983</v>
      </c>
      <c r="Q576" s="17"/>
      <c r="R576" s="412"/>
      <c r="S576" s="625"/>
      <c r="T576" s="20"/>
      <c r="U576" s="20"/>
      <c r="V576" s="430"/>
      <c r="W576" s="14"/>
      <c r="X576" s="14"/>
      <c r="Y576" s="14"/>
      <c r="Z576" s="14"/>
      <c r="AA576" s="15" t="str">
        <f t="shared" si="93"/>
        <v/>
      </c>
    </row>
    <row r="577" spans="2:27" ht="18" x14ac:dyDescent="0.25">
      <c r="B577" s="16"/>
      <c r="C577" s="18"/>
      <c r="D577" s="17"/>
      <c r="E577" s="17"/>
      <c r="F577" s="17"/>
      <c r="G577" s="17"/>
      <c r="H577" s="18"/>
      <c r="I577" s="18"/>
      <c r="J577" s="17"/>
      <c r="K577" s="18"/>
      <c r="L577" s="17"/>
      <c r="M577" s="17"/>
      <c r="N577" s="17"/>
      <c r="O577" s="19"/>
      <c r="P577" s="629">
        <f>+H561</f>
        <v>2.0799999999999983</v>
      </c>
      <c r="Q577" s="17"/>
      <c r="R577" s="412" t="s">
        <v>362</v>
      </c>
      <c r="S577" s="625" t="s">
        <v>554</v>
      </c>
      <c r="T577" s="20">
        <v>2.23</v>
      </c>
      <c r="U577" s="20"/>
      <c r="V577" s="430"/>
      <c r="W577" s="14" t="str">
        <f t="shared" ref="W577:W586" si="99">IF(COUNT(T577:V577)=1,"m",IF(COUNT(T577:V577)=2,"m2",IF(COUNT(T577:V577)=3,"m3","")))</f>
        <v>m</v>
      </c>
      <c r="X577" s="14">
        <f t="shared" ref="X577:X586" si="100">IF(S577="","",1)</f>
        <v>1</v>
      </c>
      <c r="Y577" s="14">
        <f t="shared" ref="Y577:Y586" si="101">IFERROR(IF(COUNT(T577:V577)=1,PRODUCT(T577:V577)*X577,""),"")</f>
        <v>2.23</v>
      </c>
      <c r="Z577" s="14" t="str">
        <f t="shared" ref="Z577:Z586" si="102">IFERROR(IF(COUNT(T577:V577)=2,PRODUCT(T577:V577)*X577,""),"")</f>
        <v/>
      </c>
      <c r="AA577" s="15" t="str">
        <f t="shared" si="93"/>
        <v/>
      </c>
    </row>
    <row r="578" spans="2:27" ht="18" x14ac:dyDescent="0.25">
      <c r="B578" s="16"/>
      <c r="C578" s="17"/>
      <c r="D578" s="17"/>
      <c r="E578" s="17"/>
      <c r="F578" s="17"/>
      <c r="G578" s="17"/>
      <c r="H578" s="17"/>
      <c r="I578" s="17"/>
      <c r="J578" s="17"/>
      <c r="K578" s="17"/>
      <c r="L578" s="17"/>
      <c r="M578" s="17"/>
      <c r="N578" s="17"/>
      <c r="O578" s="19"/>
      <c r="P578" s="629">
        <f>+H561</f>
        <v>2.0799999999999983</v>
      </c>
      <c r="Q578" s="17"/>
      <c r="R578" s="412"/>
      <c r="S578" s="626"/>
      <c r="T578" s="20"/>
      <c r="U578" s="20"/>
      <c r="V578" s="430"/>
      <c r="W578" s="14" t="str">
        <f t="shared" si="99"/>
        <v/>
      </c>
      <c r="X578" s="14" t="str">
        <f t="shared" si="100"/>
        <v/>
      </c>
      <c r="Y578" s="14" t="str">
        <f t="shared" si="101"/>
        <v/>
      </c>
      <c r="Z578" s="14" t="str">
        <f t="shared" si="102"/>
        <v/>
      </c>
      <c r="AA578" s="15" t="str">
        <f t="shared" si="93"/>
        <v/>
      </c>
    </row>
    <row r="579" spans="2:27" ht="18" x14ac:dyDescent="0.25">
      <c r="B579" s="16"/>
      <c r="C579" s="17"/>
      <c r="D579" s="17"/>
      <c r="E579" s="17"/>
      <c r="F579" s="17"/>
      <c r="G579" s="17"/>
      <c r="H579" s="17"/>
      <c r="I579" s="17"/>
      <c r="J579" s="17"/>
      <c r="K579" s="17"/>
      <c r="L579" s="17"/>
      <c r="M579" s="17"/>
      <c r="N579" s="17"/>
      <c r="O579" s="19"/>
      <c r="P579" s="629">
        <f>+H561</f>
        <v>2.0799999999999983</v>
      </c>
      <c r="Q579" s="17"/>
      <c r="R579" s="412"/>
      <c r="S579" s="626"/>
      <c r="T579" s="20"/>
      <c r="U579" s="20"/>
      <c r="V579" s="430"/>
      <c r="W579" s="14" t="str">
        <f t="shared" si="99"/>
        <v/>
      </c>
      <c r="X579" s="14" t="str">
        <f t="shared" si="100"/>
        <v/>
      </c>
      <c r="Y579" s="14" t="str">
        <f t="shared" si="101"/>
        <v/>
      </c>
      <c r="Z579" s="14" t="str">
        <f t="shared" si="102"/>
        <v/>
      </c>
      <c r="AA579" s="15" t="str">
        <f t="shared" si="93"/>
        <v/>
      </c>
    </row>
    <row r="580" spans="2:27" ht="18" x14ac:dyDescent="0.25">
      <c r="B580" s="16"/>
      <c r="D580" s="17"/>
      <c r="E580" s="17"/>
      <c r="F580" s="17"/>
      <c r="G580" s="17"/>
      <c r="H580" s="17"/>
      <c r="I580" s="17"/>
      <c r="J580" s="17"/>
      <c r="K580" s="17"/>
      <c r="L580" s="17"/>
      <c r="M580" s="17"/>
      <c r="N580" s="17"/>
      <c r="O580" s="19"/>
      <c r="P580" s="629">
        <f>+H561</f>
        <v>2.0799999999999983</v>
      </c>
      <c r="Q580" s="17"/>
      <c r="R580" s="412"/>
      <c r="S580" s="626"/>
      <c r="T580" s="20"/>
      <c r="U580" s="20"/>
      <c r="V580" s="20"/>
      <c r="W580" s="14" t="str">
        <f t="shared" si="99"/>
        <v/>
      </c>
      <c r="X580" s="14" t="str">
        <f t="shared" si="100"/>
        <v/>
      </c>
      <c r="Y580" s="14" t="str">
        <f t="shared" si="101"/>
        <v/>
      </c>
      <c r="Z580" s="14" t="str">
        <f t="shared" si="102"/>
        <v/>
      </c>
      <c r="AA580" s="15" t="str">
        <f t="shared" si="93"/>
        <v/>
      </c>
    </row>
    <row r="581" spans="2:27" ht="18" x14ac:dyDescent="0.25">
      <c r="B581" s="16"/>
      <c r="C581" s="17"/>
      <c r="D581" s="17"/>
      <c r="E581" s="17"/>
      <c r="F581" s="17"/>
      <c r="G581" s="17"/>
      <c r="H581" s="17"/>
      <c r="I581" s="17"/>
      <c r="J581" s="17"/>
      <c r="K581" s="17"/>
      <c r="L581" s="17"/>
      <c r="M581" s="17"/>
      <c r="N581" s="17"/>
      <c r="O581" s="19"/>
      <c r="P581" s="629">
        <f>+H561</f>
        <v>2.0799999999999983</v>
      </c>
      <c r="Q581" s="17"/>
      <c r="R581" s="412"/>
      <c r="S581" s="626"/>
      <c r="T581" s="20"/>
      <c r="U581" s="20"/>
      <c r="V581" s="430"/>
      <c r="W581" s="14" t="str">
        <f t="shared" si="99"/>
        <v/>
      </c>
      <c r="X581" s="14" t="str">
        <f t="shared" si="100"/>
        <v/>
      </c>
      <c r="Y581" s="14" t="str">
        <f t="shared" si="101"/>
        <v/>
      </c>
      <c r="Z581" s="14" t="str">
        <f t="shared" si="102"/>
        <v/>
      </c>
      <c r="AA581" s="15" t="str">
        <f t="shared" si="93"/>
        <v/>
      </c>
    </row>
    <row r="582" spans="2:27" ht="18" x14ac:dyDescent="0.25">
      <c r="B582" s="16"/>
      <c r="C582" s="17"/>
      <c r="D582" s="17"/>
      <c r="E582" s="17"/>
      <c r="F582" s="17"/>
      <c r="G582" s="17"/>
      <c r="H582" s="17"/>
      <c r="I582" s="17"/>
      <c r="J582" s="17"/>
      <c r="K582" s="17"/>
      <c r="L582" s="17"/>
      <c r="M582" s="17"/>
      <c r="N582" s="17"/>
      <c r="O582" s="19"/>
      <c r="P582" s="629">
        <f>+H561</f>
        <v>2.0799999999999983</v>
      </c>
      <c r="Q582" s="17"/>
      <c r="R582" s="412"/>
      <c r="S582" s="626"/>
      <c r="T582" s="20"/>
      <c r="U582" s="20"/>
      <c r="V582" s="430"/>
      <c r="W582" s="14" t="str">
        <f t="shared" si="99"/>
        <v/>
      </c>
      <c r="X582" s="14" t="str">
        <f t="shared" si="100"/>
        <v/>
      </c>
      <c r="Y582" s="14" t="str">
        <f t="shared" si="101"/>
        <v/>
      </c>
      <c r="Z582" s="14" t="str">
        <f t="shared" si="102"/>
        <v/>
      </c>
      <c r="AA582" s="15" t="str">
        <f t="shared" si="93"/>
        <v/>
      </c>
    </row>
    <row r="583" spans="2:27" ht="18" x14ac:dyDescent="0.25">
      <c r="B583" s="16"/>
      <c r="C583" s="17"/>
      <c r="D583" s="17"/>
      <c r="E583" s="17"/>
      <c r="F583" s="17"/>
      <c r="G583" s="17"/>
      <c r="H583" s="17"/>
      <c r="I583" s="17"/>
      <c r="J583" s="17"/>
      <c r="K583" s="17"/>
      <c r="L583" s="17"/>
      <c r="M583" s="17"/>
      <c r="N583" s="17"/>
      <c r="O583" s="19"/>
      <c r="P583" s="629">
        <f>+H561</f>
        <v>2.0799999999999983</v>
      </c>
      <c r="Q583" s="17"/>
      <c r="R583" s="21"/>
      <c r="S583" s="626"/>
      <c r="T583" s="20"/>
      <c r="U583" s="20"/>
      <c r="V583" s="430"/>
      <c r="W583" s="14" t="str">
        <f t="shared" si="99"/>
        <v/>
      </c>
      <c r="X583" s="14" t="str">
        <f t="shared" si="100"/>
        <v/>
      </c>
      <c r="Y583" s="14" t="str">
        <f t="shared" si="101"/>
        <v/>
      </c>
      <c r="Z583" s="14" t="str">
        <f t="shared" si="102"/>
        <v/>
      </c>
      <c r="AA583" s="15" t="str">
        <f t="shared" si="93"/>
        <v/>
      </c>
    </row>
    <row r="584" spans="2:27" ht="18" x14ac:dyDescent="0.25">
      <c r="B584" s="16"/>
      <c r="C584" s="17"/>
      <c r="D584" s="17"/>
      <c r="E584" s="17"/>
      <c r="F584" s="17"/>
      <c r="G584" s="17"/>
      <c r="H584" s="17"/>
      <c r="I584" s="17"/>
      <c r="J584" s="17"/>
      <c r="K584" s="17"/>
      <c r="L584" s="17"/>
      <c r="M584" s="17"/>
      <c r="N584" s="17"/>
      <c r="O584" s="19"/>
      <c r="P584" s="629">
        <f>+H561</f>
        <v>2.0799999999999983</v>
      </c>
      <c r="Q584" s="17"/>
      <c r="R584" s="26"/>
      <c r="S584" s="626"/>
      <c r="T584" s="20"/>
      <c r="U584" s="20"/>
      <c r="V584" s="430"/>
      <c r="W584" s="14" t="str">
        <f t="shared" si="99"/>
        <v/>
      </c>
      <c r="X584" s="14" t="str">
        <f t="shared" si="100"/>
        <v/>
      </c>
      <c r="Y584" s="14" t="str">
        <f t="shared" si="101"/>
        <v/>
      </c>
      <c r="Z584" s="14" t="str">
        <f t="shared" si="102"/>
        <v/>
      </c>
      <c r="AA584" s="15" t="str">
        <f t="shared" si="93"/>
        <v/>
      </c>
    </row>
    <row r="585" spans="2:27" ht="18" x14ac:dyDescent="0.25">
      <c r="B585" s="16"/>
      <c r="C585" s="17"/>
      <c r="D585" s="17"/>
      <c r="E585" s="17"/>
      <c r="F585" s="17"/>
      <c r="G585" s="17"/>
      <c r="H585" s="17"/>
      <c r="I585" s="17"/>
      <c r="J585" s="17"/>
      <c r="K585" s="17"/>
      <c r="L585" s="17"/>
      <c r="M585" s="17"/>
      <c r="N585" s="17"/>
      <c r="O585" s="19"/>
      <c r="P585" s="629">
        <f>+H561</f>
        <v>2.0799999999999983</v>
      </c>
      <c r="Q585" s="17"/>
      <c r="R585" s="26"/>
      <c r="S585" s="626"/>
      <c r="T585" s="20"/>
      <c r="U585" s="20"/>
      <c r="V585" s="430"/>
      <c r="W585" s="14" t="str">
        <f t="shared" si="99"/>
        <v/>
      </c>
      <c r="X585" s="14" t="str">
        <f t="shared" si="100"/>
        <v/>
      </c>
      <c r="Y585" s="14" t="str">
        <f t="shared" si="101"/>
        <v/>
      </c>
      <c r="Z585" s="14" t="str">
        <f t="shared" si="102"/>
        <v/>
      </c>
      <c r="AA585" s="15" t="str">
        <f t="shared" si="93"/>
        <v/>
      </c>
    </row>
    <row r="586" spans="2:27" ht="18.75" thickBot="1" x14ac:dyDescent="0.3">
      <c r="B586" s="27"/>
      <c r="C586" s="28"/>
      <c r="D586" s="29"/>
      <c r="E586" s="28"/>
      <c r="F586" s="29"/>
      <c r="G586" s="29"/>
      <c r="H586" s="29"/>
      <c r="I586" s="29"/>
      <c r="J586" s="29"/>
      <c r="K586" s="29"/>
      <c r="L586" s="29"/>
      <c r="M586" s="29"/>
      <c r="N586" s="29"/>
      <c r="O586" s="30"/>
      <c r="P586" s="629">
        <f>+H561</f>
        <v>2.0799999999999983</v>
      </c>
      <c r="Q586" s="17"/>
      <c r="R586" s="630"/>
      <c r="S586" s="636"/>
      <c r="T586" s="33"/>
      <c r="U586" s="33"/>
      <c r="V586" s="631"/>
      <c r="W586" s="34" t="str">
        <f t="shared" si="99"/>
        <v/>
      </c>
      <c r="X586" s="34" t="str">
        <f t="shared" si="100"/>
        <v/>
      </c>
      <c r="Y586" s="14" t="str">
        <f t="shared" si="101"/>
        <v/>
      </c>
      <c r="Z586" s="14" t="str">
        <f t="shared" si="102"/>
        <v/>
      </c>
      <c r="AA586" s="15" t="str">
        <f t="shared" si="93"/>
        <v/>
      </c>
    </row>
    <row r="587" spans="2:27" ht="18.75" thickBot="1" x14ac:dyDescent="0.3">
      <c r="B587" s="786"/>
      <c r="C587" s="787"/>
      <c r="D587" s="787"/>
      <c r="E587" s="787"/>
      <c r="F587" s="787"/>
      <c r="G587" s="787"/>
      <c r="H587" s="787"/>
      <c r="I587" s="787"/>
      <c r="J587" s="787"/>
      <c r="K587" s="787"/>
      <c r="L587" s="787"/>
      <c r="M587" s="787"/>
      <c r="N587" s="787"/>
      <c r="O587" s="787"/>
      <c r="P587" s="428"/>
      <c r="Q587" s="629">
        <f>+H561</f>
        <v>2.0799999999999983</v>
      </c>
      <c r="R587" s="1024" t="s">
        <v>58</v>
      </c>
      <c r="S587" s="1025"/>
      <c r="T587" s="1027"/>
      <c r="U587" s="1024" t="s">
        <v>53</v>
      </c>
      <c r="V587" s="1027"/>
      <c r="W587" s="1027"/>
      <c r="X587" s="1026"/>
      <c r="Y587" s="36"/>
      <c r="Z587" s="37"/>
      <c r="AA587" s="38">
        <f>SUM(Y564:Y586)</f>
        <v>6.65</v>
      </c>
    </row>
    <row r="588" spans="2:27" ht="17.25" thickBot="1" x14ac:dyDescent="0.3">
      <c r="B588" s="792" t="s">
        <v>59</v>
      </c>
      <c r="C588" s="793"/>
      <c r="D588" s="793"/>
      <c r="E588" s="793"/>
      <c r="F588" s="793"/>
      <c r="G588" s="793"/>
      <c r="H588" s="793"/>
      <c r="I588" s="794"/>
      <c r="J588" s="792" t="s">
        <v>60</v>
      </c>
      <c r="K588" s="793"/>
      <c r="L588" s="793"/>
      <c r="M588" s="793"/>
      <c r="N588" s="793"/>
      <c r="O588" s="793"/>
      <c r="P588" s="793"/>
      <c r="Q588" s="793"/>
      <c r="R588" s="1028"/>
      <c r="S588" s="634"/>
      <c r="T588" s="39"/>
      <c r="U588" s="40"/>
      <c r="V588" s="40"/>
      <c r="W588" s="40"/>
      <c r="X588" s="40"/>
      <c r="Y588" s="40"/>
      <c r="Z588" s="40"/>
      <c r="AA588" s="41"/>
    </row>
    <row r="589" spans="2:27" ht="21" thickBot="1" x14ac:dyDescent="0.3">
      <c r="B589" s="795"/>
      <c r="C589" s="787"/>
      <c r="D589" s="787"/>
      <c r="E589" s="787"/>
      <c r="F589" s="787"/>
      <c r="G589" s="787"/>
      <c r="H589" s="787"/>
      <c r="I589" s="796"/>
      <c r="J589" s="795"/>
      <c r="K589" s="787"/>
      <c r="L589" s="787"/>
      <c r="M589" s="787"/>
      <c r="N589" s="787"/>
      <c r="O589" s="787"/>
      <c r="P589" s="787"/>
      <c r="Q589" s="787"/>
      <c r="R589" s="796"/>
      <c r="S589" s="635"/>
      <c r="T589" s="797" t="s">
        <v>61</v>
      </c>
      <c r="U589" s="798"/>
      <c r="V589" s="798"/>
      <c r="W589" s="798"/>
      <c r="X589" s="798"/>
      <c r="Y589" s="798"/>
      <c r="Z589" s="799"/>
      <c r="AA589" s="42">
        <f>AA587</f>
        <v>6.65</v>
      </c>
    </row>
    <row r="591" spans="2:27" ht="15.75" thickBot="1" x14ac:dyDescent="0.3"/>
    <row r="592" spans="2:27" x14ac:dyDescent="0.25">
      <c r="B592" s="800"/>
      <c r="C592" s="793"/>
      <c r="D592" s="793"/>
      <c r="E592" s="793"/>
      <c r="F592" s="793"/>
      <c r="G592" s="803" t="s">
        <v>42</v>
      </c>
      <c r="H592" s="793"/>
      <c r="I592" s="793"/>
      <c r="J592" s="793"/>
      <c r="K592" s="793"/>
      <c r="L592" s="793"/>
      <c r="M592" s="793"/>
      <c r="N592" s="793"/>
      <c r="O592" s="793"/>
      <c r="P592" s="793"/>
      <c r="Q592" s="793"/>
      <c r="R592" s="793"/>
      <c r="S592" s="793"/>
      <c r="T592" s="793"/>
      <c r="U592" s="804" t="s">
        <v>1</v>
      </c>
      <c r="V592" s="805"/>
      <c r="W592" s="805"/>
      <c r="X592" s="806"/>
      <c r="Y592" s="807" t="s">
        <v>43</v>
      </c>
      <c r="Z592" s="805"/>
      <c r="AA592" s="808"/>
    </row>
    <row r="593" spans="2:27" x14ac:dyDescent="0.25">
      <c r="B593" s="801"/>
      <c r="C593" s="802"/>
      <c r="D593" s="802"/>
      <c r="E593" s="802"/>
      <c r="F593" s="802"/>
      <c r="G593" s="801"/>
      <c r="H593" s="802"/>
      <c r="I593" s="802"/>
      <c r="J593" s="802"/>
      <c r="K593" s="802"/>
      <c r="L593" s="802"/>
      <c r="M593" s="802"/>
      <c r="N593" s="802"/>
      <c r="O593" s="802"/>
      <c r="P593" s="802"/>
      <c r="Q593" s="802"/>
      <c r="R593" s="802"/>
      <c r="S593" s="802"/>
      <c r="T593" s="802"/>
      <c r="U593" s="809" t="s">
        <v>3</v>
      </c>
      <c r="V593" s="810"/>
      <c r="W593" s="810"/>
      <c r="X593" s="811"/>
      <c r="Y593" s="812">
        <v>1</v>
      </c>
      <c r="Z593" s="810"/>
      <c r="AA593" s="813"/>
    </row>
    <row r="594" spans="2:27" ht="15.75" thickBot="1" x14ac:dyDescent="0.3">
      <c r="B594" s="795"/>
      <c r="C594" s="787"/>
      <c r="D594" s="787"/>
      <c r="E594" s="787"/>
      <c r="F594" s="787"/>
      <c r="G594" s="795"/>
      <c r="H594" s="787"/>
      <c r="I594" s="787"/>
      <c r="J594" s="787"/>
      <c r="K594" s="787"/>
      <c r="L594" s="787"/>
      <c r="M594" s="787"/>
      <c r="N594" s="787"/>
      <c r="O594" s="787"/>
      <c r="P594" s="787"/>
      <c r="Q594" s="787"/>
      <c r="R594" s="787"/>
      <c r="S594" s="787"/>
      <c r="T594" s="787"/>
      <c r="U594" s="814" t="s">
        <v>4</v>
      </c>
      <c r="V594" s="815"/>
      <c r="W594" s="815"/>
      <c r="X594" s="816"/>
      <c r="Y594" s="817">
        <v>44236</v>
      </c>
      <c r="Z594" s="818"/>
      <c r="AA594" s="819"/>
    </row>
    <row r="595" spans="2:27" ht="15" customHeight="1" x14ac:dyDescent="0.25">
      <c r="B595" s="820" t="s">
        <v>44</v>
      </c>
      <c r="C595" s="793"/>
      <c r="D595" s="793"/>
      <c r="E595" s="793"/>
      <c r="F595" s="794"/>
      <c r="G595"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595" s="822"/>
      <c r="I595" s="822"/>
      <c r="J595" s="822"/>
      <c r="K595" s="822"/>
      <c r="L595" s="822"/>
      <c r="M595" s="822"/>
      <c r="N595" s="822"/>
      <c r="O595" s="822"/>
      <c r="P595" s="822"/>
      <c r="Q595" s="822"/>
      <c r="R595" s="822"/>
      <c r="S595" s="822"/>
      <c r="T595" s="822"/>
      <c r="U595" s="822"/>
      <c r="V595" s="822"/>
      <c r="W595" s="822"/>
      <c r="X595" s="822"/>
      <c r="Y595" s="822"/>
      <c r="Z595" s="822"/>
      <c r="AA595" s="823"/>
    </row>
    <row r="596" spans="2:27" ht="15.75" customHeight="1" thickBot="1" x14ac:dyDescent="0.3">
      <c r="B596" s="795"/>
      <c r="C596" s="787"/>
      <c r="D596" s="787"/>
      <c r="E596" s="787"/>
      <c r="F596" s="796"/>
      <c r="G596" s="824"/>
      <c r="H596" s="825"/>
      <c r="I596" s="825"/>
      <c r="J596" s="825"/>
      <c r="K596" s="825"/>
      <c r="L596" s="825"/>
      <c r="M596" s="825"/>
      <c r="N596" s="825"/>
      <c r="O596" s="825"/>
      <c r="P596" s="825"/>
      <c r="Q596" s="825"/>
      <c r="R596" s="825"/>
      <c r="S596" s="825"/>
      <c r="T596" s="825"/>
      <c r="U596" s="825"/>
      <c r="V596" s="825"/>
      <c r="W596" s="825"/>
      <c r="X596" s="825"/>
      <c r="Y596" s="825"/>
      <c r="Z596" s="825"/>
      <c r="AA596" s="826"/>
    </row>
    <row r="597" spans="2:27" ht="18.75" thickBot="1" x14ac:dyDescent="0.3">
      <c r="B597" s="827" t="s">
        <v>46</v>
      </c>
      <c r="C597" s="798"/>
      <c r="D597" s="798"/>
      <c r="E597" s="798"/>
      <c r="F597" s="798"/>
      <c r="G597" s="798"/>
      <c r="H597" s="822" t="s">
        <v>47</v>
      </c>
      <c r="I597" s="793"/>
      <c r="J597" s="828"/>
      <c r="K597" s="798"/>
      <c r="L597" s="798"/>
      <c r="M597" s="798"/>
      <c r="N597" s="798"/>
      <c r="O597" s="798"/>
      <c r="P597" s="622"/>
      <c r="Q597" s="622"/>
      <c r="R597" s="828" t="s">
        <v>48</v>
      </c>
      <c r="S597" s="828"/>
      <c r="T597" s="798"/>
      <c r="U597" s="798"/>
      <c r="V597" s="798"/>
      <c r="W597" s="798"/>
      <c r="X597" s="798"/>
      <c r="Y597" s="798"/>
      <c r="Z597" s="798"/>
      <c r="AA597" s="799"/>
    </row>
    <row r="598" spans="2:27" ht="62.25" customHeight="1" thickBot="1" x14ac:dyDescent="0.3">
      <c r="B598" s="829">
        <f>PRESUPUESTO!$B$21</f>
        <v>2</v>
      </c>
      <c r="C598" s="793"/>
      <c r="D598" s="793"/>
      <c r="E598" s="793"/>
      <c r="F598" s="793"/>
      <c r="G598" s="793"/>
      <c r="H598" s="830">
        <f>PRESUPUESTO!B30</f>
        <v>2.0899999999999981</v>
      </c>
      <c r="I598" s="831"/>
      <c r="J598" s="832" t="str">
        <f>PRESUPUESTO!$F$21</f>
        <v>DEMOLICIONES Y DESMONTES</v>
      </c>
      <c r="K598" s="798"/>
      <c r="L598" s="798"/>
      <c r="M598" s="798"/>
      <c r="N598" s="798"/>
      <c r="O598" s="799"/>
      <c r="P598" s="621"/>
      <c r="Q598" s="621"/>
      <c r="R598" s="833" t="str">
        <f>PRESUPUESTO!F30</f>
        <v>Demolicion de muros e= 10-15cm, incluye desmonte de elementos ubicados en los vanos (marcos, puertas y ventanas) y desmonte de ductería embebida en los muros. (Incluye retiro y disposicion final de escombros en sitio autorizado por la autoridad ambiental).</v>
      </c>
      <c r="S598" s="1020"/>
      <c r="T598" s="793"/>
      <c r="U598" s="793"/>
      <c r="V598" s="793"/>
      <c r="W598" s="793"/>
      <c r="X598" s="793"/>
      <c r="Y598" s="793"/>
      <c r="Z598" s="793"/>
      <c r="AA598" s="794"/>
    </row>
    <row r="599" spans="2:27" ht="18.75" customHeight="1" thickBot="1" x14ac:dyDescent="0.3">
      <c r="B599" s="821" t="s">
        <v>49</v>
      </c>
      <c r="C599" s="834"/>
      <c r="D599" s="834"/>
      <c r="E599" s="834"/>
      <c r="F599" s="834"/>
      <c r="G599" s="834"/>
      <c r="H599" s="835"/>
      <c r="I599" s="835"/>
      <c r="J599" s="834"/>
      <c r="K599" s="834"/>
      <c r="L599" s="834"/>
      <c r="M599" s="834"/>
      <c r="N599" s="834"/>
      <c r="O599" s="834"/>
      <c r="P599" s="623"/>
      <c r="Q599" s="623"/>
      <c r="R599" s="837" t="s">
        <v>50</v>
      </c>
      <c r="S599" s="1021" t="s">
        <v>532</v>
      </c>
      <c r="T599" s="839" t="s">
        <v>51</v>
      </c>
      <c r="U599" s="840"/>
      <c r="V599" s="841"/>
      <c r="W599" s="842" t="s">
        <v>20</v>
      </c>
      <c r="X599" s="844" t="s">
        <v>52</v>
      </c>
      <c r="Y599" s="846" t="s">
        <v>53</v>
      </c>
      <c r="Z599" s="847"/>
      <c r="AA599" s="848"/>
    </row>
    <row r="600" spans="2:27" ht="26.25" thickBot="1" x14ac:dyDescent="0.3">
      <c r="B600" s="836"/>
      <c r="C600" s="835"/>
      <c r="D600" s="835"/>
      <c r="E600" s="835"/>
      <c r="F600" s="835"/>
      <c r="G600" s="835"/>
      <c r="H600" s="835"/>
      <c r="I600" s="835"/>
      <c r="J600" s="835"/>
      <c r="K600" s="835"/>
      <c r="L600" s="835"/>
      <c r="M600" s="835"/>
      <c r="N600" s="835"/>
      <c r="O600" s="835"/>
      <c r="P600" s="623"/>
      <c r="Q600" s="623"/>
      <c r="R600" s="838"/>
      <c r="S600" s="1032"/>
      <c r="T600" s="4" t="s">
        <v>54</v>
      </c>
      <c r="U600" s="5" t="s">
        <v>55</v>
      </c>
      <c r="V600" s="6" t="s">
        <v>56</v>
      </c>
      <c r="W600" s="843"/>
      <c r="X600" s="845"/>
      <c r="Y600" s="7" t="s">
        <v>57</v>
      </c>
      <c r="Z600" s="8" t="s">
        <v>21</v>
      </c>
      <c r="AA600" s="9" t="s">
        <v>22</v>
      </c>
    </row>
    <row r="601" spans="2:27" ht="18" x14ac:dyDescent="0.25">
      <c r="B601" s="10"/>
      <c r="C601" s="11"/>
      <c r="D601" s="11"/>
      <c r="E601" s="11"/>
      <c r="F601" s="11"/>
      <c r="G601" s="11"/>
      <c r="H601" s="11"/>
      <c r="I601" s="11"/>
      <c r="J601" s="11"/>
      <c r="K601" s="11"/>
      <c r="L601" s="11"/>
      <c r="M601" s="11"/>
      <c r="N601" s="11"/>
      <c r="O601" s="12"/>
      <c r="P601" s="629">
        <f>+H598</f>
        <v>2.0899999999999981</v>
      </c>
      <c r="Q601" s="17"/>
      <c r="R601" s="412" t="s">
        <v>356</v>
      </c>
      <c r="S601" s="625"/>
      <c r="T601" s="14"/>
      <c r="U601" s="14"/>
      <c r="V601" s="14"/>
      <c r="W601" s="14" t="str">
        <f>IF(COUNT(T601:V601)=1,"m",IF(COUNT(T601:V601)=2,"m2",IF(COUNT(T601:V601)=3,"m3","")))</f>
        <v/>
      </c>
      <c r="X601" s="14" t="str">
        <f>IF(S601="","",1)</f>
        <v/>
      </c>
      <c r="Y601" s="14" t="str">
        <f>IFERROR(IF(COUNT(T601:V601)=1,PRODUCT(T601:V601)*X601,""),"")</f>
        <v/>
      </c>
      <c r="Z601" s="14" t="str">
        <f>IFERROR(IF(COUNT(T601:V601)=2,PRODUCT(T601:V601)*X601,""),"")</f>
        <v/>
      </c>
      <c r="AA601" s="15" t="str">
        <f>IFERROR(IF(COUNT(T601:V601)=3,PRODUCT(T601:V601)*X601,""),"")</f>
        <v/>
      </c>
    </row>
    <row r="602" spans="2:27" ht="18" x14ac:dyDescent="0.25">
      <c r="B602" s="16"/>
      <c r="C602" s="17"/>
      <c r="D602" s="17"/>
      <c r="E602" s="17"/>
      <c r="F602" s="18"/>
      <c r="G602" s="18"/>
      <c r="H602" s="18"/>
      <c r="I602" s="18"/>
      <c r="J602" s="18"/>
      <c r="K602" s="18"/>
      <c r="L602" s="17"/>
      <c r="M602" s="17"/>
      <c r="N602" s="17"/>
      <c r="O602" s="19"/>
      <c r="P602" s="629">
        <f>+H598</f>
        <v>2.0899999999999981</v>
      </c>
      <c r="Q602" s="17"/>
      <c r="R602" s="412"/>
      <c r="S602" s="625"/>
      <c r="T602" s="20"/>
      <c r="U602" s="20"/>
      <c r="V602" s="430"/>
      <c r="W602" s="14" t="str">
        <f t="shared" ref="W602:W604" si="103">IF(COUNT(T602:V602)=1,"m",IF(COUNT(T602:V602)=2,"m2",IF(COUNT(T602:V602)=3,"m3","")))</f>
        <v/>
      </c>
      <c r="X602" s="14" t="str">
        <f t="shared" ref="X602:X604" si="104">IF(S602="","",1)</f>
        <v/>
      </c>
      <c r="Y602" s="14" t="str">
        <f t="shared" ref="Y602:Y604" si="105">IFERROR(IF(COUNT(T602:V602)=1,PRODUCT(T602:V602)*X602,""),"")</f>
        <v/>
      </c>
      <c r="Z602" s="14" t="str">
        <f t="shared" ref="Z602:Z604" si="106">IFERROR(IF(COUNT(T602:V602)=2,PRODUCT(T602:V602)*X602,""),"")</f>
        <v/>
      </c>
      <c r="AA602" s="15" t="str">
        <f t="shared" ref="AA602:AA623" si="107">IFERROR(IF(COUNT(T602:V602)=3,PRODUCT(T602:V602)*X602,""),"")</f>
        <v/>
      </c>
    </row>
    <row r="603" spans="2:27" ht="18" x14ac:dyDescent="0.25">
      <c r="B603" s="16"/>
      <c r="C603" s="17"/>
      <c r="D603" s="17"/>
      <c r="E603" s="17"/>
      <c r="F603" s="18"/>
      <c r="G603" s="18"/>
      <c r="H603" s="18"/>
      <c r="I603" s="18"/>
      <c r="J603" s="18"/>
      <c r="K603" s="18"/>
      <c r="L603" s="17"/>
      <c r="M603" s="17"/>
      <c r="N603" s="17"/>
      <c r="O603" s="19"/>
      <c r="P603" s="629">
        <f>+H598</f>
        <v>2.0899999999999981</v>
      </c>
      <c r="Q603" s="17"/>
      <c r="R603" s="412"/>
      <c r="S603" s="625"/>
      <c r="T603" s="20"/>
      <c r="U603" s="20"/>
      <c r="V603" s="430"/>
      <c r="W603" s="14" t="str">
        <f t="shared" si="103"/>
        <v/>
      </c>
      <c r="X603" s="14" t="str">
        <f t="shared" si="104"/>
        <v/>
      </c>
      <c r="Y603" s="14" t="str">
        <f t="shared" si="105"/>
        <v/>
      </c>
      <c r="Z603" s="14" t="str">
        <f t="shared" si="106"/>
        <v/>
      </c>
      <c r="AA603" s="15" t="str">
        <f t="shared" si="107"/>
        <v/>
      </c>
    </row>
    <row r="604" spans="2:27" ht="18" x14ac:dyDescent="0.25">
      <c r="B604" s="16"/>
      <c r="C604" s="17"/>
      <c r="D604" s="17"/>
      <c r="E604" s="17"/>
      <c r="F604" s="18"/>
      <c r="G604" s="18"/>
      <c r="H604" s="18"/>
      <c r="I604" s="18"/>
      <c r="J604" s="18"/>
      <c r="K604" s="18"/>
      <c r="L604" s="17"/>
      <c r="M604" s="17"/>
      <c r="N604" s="17"/>
      <c r="O604" s="19"/>
      <c r="P604" s="629">
        <f>+H598</f>
        <v>2.0899999999999981</v>
      </c>
      <c r="Q604" s="17"/>
      <c r="R604" s="412"/>
      <c r="S604" s="626"/>
      <c r="T604" s="20"/>
      <c r="U604" s="20"/>
      <c r="V604" s="430"/>
      <c r="W604" s="14" t="str">
        <f t="shared" si="103"/>
        <v/>
      </c>
      <c r="X604" s="14" t="str">
        <f t="shared" si="104"/>
        <v/>
      </c>
      <c r="Y604" s="14" t="str">
        <f t="shared" si="105"/>
        <v/>
      </c>
      <c r="Z604" s="14" t="str">
        <f t="shared" si="106"/>
        <v/>
      </c>
      <c r="AA604" s="15" t="str">
        <f t="shared" si="107"/>
        <v/>
      </c>
    </row>
    <row r="605" spans="2:27" ht="18" x14ac:dyDescent="0.25">
      <c r="B605" s="16"/>
      <c r="D605" s="17"/>
      <c r="E605" s="17"/>
      <c r="F605" s="18"/>
      <c r="G605" s="18"/>
      <c r="H605" s="18"/>
      <c r="J605" s="18"/>
      <c r="K605" s="18"/>
      <c r="L605" s="17"/>
      <c r="M605" s="17"/>
      <c r="N605" s="17"/>
      <c r="O605" s="19"/>
      <c r="P605" s="629">
        <f>+H598</f>
        <v>2.0899999999999981</v>
      </c>
      <c r="Q605" s="17"/>
      <c r="R605" s="412"/>
      <c r="S605" s="625"/>
      <c r="T605" s="20"/>
      <c r="U605" s="20"/>
      <c r="V605" s="430"/>
      <c r="W605" s="14"/>
      <c r="X605" s="14"/>
      <c r="Y605" s="14"/>
      <c r="Z605" s="14"/>
      <c r="AA605" s="15" t="str">
        <f t="shared" si="107"/>
        <v/>
      </c>
    </row>
    <row r="606" spans="2:27" ht="18" x14ac:dyDescent="0.25">
      <c r="B606" s="22"/>
      <c r="C606" s="17"/>
      <c r="D606" s="18"/>
      <c r="E606" s="17"/>
      <c r="F606" s="18"/>
      <c r="G606" s="18"/>
      <c r="H606" s="18"/>
      <c r="I606" s="18"/>
      <c r="J606" s="18"/>
      <c r="K606" s="18"/>
      <c r="L606" s="17"/>
      <c r="M606" s="17"/>
      <c r="N606" s="17"/>
      <c r="O606" s="19"/>
      <c r="P606" s="629">
        <f>+H598</f>
        <v>2.0899999999999981</v>
      </c>
      <c r="Q606" s="17"/>
      <c r="R606" s="412" t="s">
        <v>361</v>
      </c>
      <c r="S606" s="625" t="s">
        <v>375</v>
      </c>
      <c r="T606" s="20">
        <v>2.4500000000000002</v>
      </c>
      <c r="U606" s="20"/>
      <c r="V606" s="20">
        <v>1</v>
      </c>
      <c r="W606" s="14" t="str">
        <f t="shared" ref="W606:W607" si="108">IF(COUNT(T606:V606)=1,"m",IF(COUNT(T606:V606)=2,"m2",IF(COUNT(T606:V606)=3,"m3","")))</f>
        <v>m2</v>
      </c>
      <c r="X606" s="14">
        <f t="shared" ref="X606:X612" si="109">IF(S606="","",1)</f>
        <v>1</v>
      </c>
      <c r="Y606" s="14" t="str">
        <f t="shared" ref="Y606:Y612" si="110">IFERROR(IF(COUNT(T606:V606)=1,PRODUCT(T606:V606)*X606,""),"")</f>
        <v/>
      </c>
      <c r="Z606" s="14">
        <f t="shared" ref="Z606:Z612" si="111">IFERROR(IF(COUNT(T606:V606)=2,PRODUCT(T606:V606)*X606,""),"")</f>
        <v>2.4500000000000002</v>
      </c>
      <c r="AA606" s="15" t="str">
        <f t="shared" si="107"/>
        <v/>
      </c>
    </row>
    <row r="607" spans="2:27" ht="18" x14ac:dyDescent="0.25">
      <c r="B607" s="16"/>
      <c r="C607" s="17"/>
      <c r="D607" s="17"/>
      <c r="E607" s="17"/>
      <c r="F607" s="18"/>
      <c r="G607" s="18"/>
      <c r="H607" s="18"/>
      <c r="I607" s="18"/>
      <c r="J607" s="18"/>
      <c r="K607" s="18"/>
      <c r="L607" s="17"/>
      <c r="M607" s="17"/>
      <c r="N607" s="17"/>
      <c r="O607" s="19"/>
      <c r="P607" s="629">
        <f>+H598</f>
        <v>2.0899999999999981</v>
      </c>
      <c r="Q607" s="17"/>
      <c r="R607" s="412"/>
      <c r="S607" s="641"/>
      <c r="T607" s="20"/>
      <c r="U607" s="20"/>
      <c r="V607" s="20"/>
      <c r="W607" s="14" t="str">
        <f t="shared" si="108"/>
        <v/>
      </c>
      <c r="X607" s="14" t="str">
        <f t="shared" si="109"/>
        <v/>
      </c>
      <c r="Y607" s="14" t="str">
        <f t="shared" si="110"/>
        <v/>
      </c>
      <c r="Z607" s="14" t="str">
        <f t="shared" si="111"/>
        <v/>
      </c>
      <c r="AA607" s="15" t="str">
        <f t="shared" si="107"/>
        <v/>
      </c>
    </row>
    <row r="608" spans="2:27" ht="18" x14ac:dyDescent="0.25">
      <c r="B608" s="16"/>
      <c r="C608" s="17"/>
      <c r="D608" s="17"/>
      <c r="E608" s="17"/>
      <c r="F608" s="17"/>
      <c r="G608" s="17"/>
      <c r="H608" s="17"/>
      <c r="I608" s="17"/>
      <c r="J608" s="17"/>
      <c r="K608" s="17"/>
      <c r="L608" s="17"/>
      <c r="M608" s="17"/>
      <c r="N608" s="17"/>
      <c r="O608" s="19"/>
      <c r="P608" s="629">
        <f>+H598</f>
        <v>2.0899999999999981</v>
      </c>
      <c r="Q608" s="17"/>
      <c r="R608" s="412"/>
      <c r="S608" s="625"/>
      <c r="T608" s="20"/>
      <c r="U608" s="20"/>
      <c r="V608" s="430"/>
      <c r="W608" s="14"/>
      <c r="X608" s="14" t="str">
        <f t="shared" si="109"/>
        <v/>
      </c>
      <c r="Y608" s="14" t="str">
        <f t="shared" si="110"/>
        <v/>
      </c>
      <c r="Z608" s="14" t="str">
        <f t="shared" si="111"/>
        <v/>
      </c>
      <c r="AA608" s="15" t="str">
        <f t="shared" si="107"/>
        <v/>
      </c>
    </row>
    <row r="609" spans="2:27" ht="18" x14ac:dyDescent="0.25">
      <c r="B609" s="16"/>
      <c r="C609" s="18"/>
      <c r="D609" s="17"/>
      <c r="E609" s="17"/>
      <c r="F609" s="17"/>
      <c r="G609" s="17"/>
      <c r="H609" s="17"/>
      <c r="I609" s="17"/>
      <c r="J609" s="17"/>
      <c r="K609" s="17"/>
      <c r="L609" s="17"/>
      <c r="M609" s="17"/>
      <c r="N609" s="17"/>
      <c r="O609" s="19"/>
      <c r="P609" s="629">
        <f>+H598</f>
        <v>2.0899999999999981</v>
      </c>
      <c r="Q609" s="17"/>
      <c r="R609" s="412"/>
      <c r="S609" s="625"/>
      <c r="T609" s="20"/>
      <c r="U609" s="20"/>
      <c r="V609" s="430"/>
      <c r="W609" s="14"/>
      <c r="X609" s="14" t="str">
        <f t="shared" si="109"/>
        <v/>
      </c>
      <c r="Y609" s="14" t="str">
        <f t="shared" si="110"/>
        <v/>
      </c>
      <c r="Z609" s="14" t="str">
        <f t="shared" si="111"/>
        <v/>
      </c>
      <c r="AA609" s="15" t="str">
        <f t="shared" si="107"/>
        <v/>
      </c>
    </row>
    <row r="610" spans="2:27" ht="18" x14ac:dyDescent="0.25">
      <c r="B610" s="16"/>
      <c r="C610" s="17"/>
      <c r="D610" s="17"/>
      <c r="E610" s="17"/>
      <c r="F610" s="17"/>
      <c r="G610" s="17"/>
      <c r="H610" s="17"/>
      <c r="I610" s="17"/>
      <c r="J610" s="17"/>
      <c r="K610" s="17"/>
      <c r="L610" s="17"/>
      <c r="M610" s="17"/>
      <c r="N610" s="17"/>
      <c r="O610" s="19"/>
      <c r="P610" s="629">
        <f>+H598</f>
        <v>2.0899999999999981</v>
      </c>
      <c r="Q610" s="17"/>
      <c r="R610" s="412"/>
      <c r="S610" s="625"/>
      <c r="T610" s="20"/>
      <c r="U610" s="20"/>
      <c r="V610" s="430"/>
      <c r="W610" s="14"/>
      <c r="X610" s="14" t="str">
        <f t="shared" si="109"/>
        <v/>
      </c>
      <c r="Y610" s="14" t="str">
        <f t="shared" si="110"/>
        <v/>
      </c>
      <c r="Z610" s="14" t="str">
        <f t="shared" si="111"/>
        <v/>
      </c>
      <c r="AA610" s="15" t="str">
        <f t="shared" si="107"/>
        <v/>
      </c>
    </row>
    <row r="611" spans="2:27" ht="18" x14ac:dyDescent="0.25">
      <c r="B611" s="16"/>
      <c r="C611" s="17"/>
      <c r="D611" s="17"/>
      <c r="E611" s="18"/>
      <c r="F611" s="17"/>
      <c r="G611" s="17"/>
      <c r="H611" s="17"/>
      <c r="I611" s="17"/>
      <c r="J611" s="17"/>
      <c r="K611" s="17"/>
      <c r="L611" s="17"/>
      <c r="M611" s="17"/>
      <c r="N611" s="17"/>
      <c r="O611" s="19"/>
      <c r="P611" s="629">
        <f>+H598</f>
        <v>2.0899999999999981</v>
      </c>
      <c r="Q611" s="17"/>
      <c r="R611" s="412"/>
      <c r="S611" s="625"/>
      <c r="T611" s="20"/>
      <c r="U611" s="20"/>
      <c r="V611" s="430"/>
      <c r="W611" s="14" t="str">
        <f t="shared" ref="W611:W612" si="112">IF(COUNT(T611:V611)=1,"m",IF(COUNT(T611:V611)=2,"m2",IF(COUNT(T611:V611)=3,"m3","")))</f>
        <v/>
      </c>
      <c r="X611" s="14" t="str">
        <f t="shared" si="109"/>
        <v/>
      </c>
      <c r="Y611" s="14" t="str">
        <f t="shared" si="110"/>
        <v/>
      </c>
      <c r="Z611" s="14" t="str">
        <f t="shared" si="111"/>
        <v/>
      </c>
      <c r="AA611" s="15" t="str">
        <f t="shared" si="107"/>
        <v/>
      </c>
    </row>
    <row r="612" spans="2:27" ht="18" x14ac:dyDescent="0.25">
      <c r="B612" s="16"/>
      <c r="C612" s="18"/>
      <c r="D612" s="18"/>
      <c r="E612" s="18"/>
      <c r="F612" s="18"/>
      <c r="G612" s="18"/>
      <c r="H612" s="18"/>
      <c r="I612" s="18"/>
      <c r="J612" s="18"/>
      <c r="K612" s="18"/>
      <c r="L612" s="18"/>
      <c r="M612" s="18"/>
      <c r="N612" s="18"/>
      <c r="O612" s="19"/>
      <c r="P612" s="629">
        <f>+H598</f>
        <v>2.0899999999999981</v>
      </c>
      <c r="Q612" s="17"/>
      <c r="R612" s="412"/>
      <c r="S612" s="625"/>
      <c r="T612" s="20"/>
      <c r="U612" s="20"/>
      <c r="V612" s="430"/>
      <c r="W612" s="14" t="str">
        <f t="shared" si="112"/>
        <v/>
      </c>
      <c r="X612" s="14" t="str">
        <f t="shared" si="109"/>
        <v/>
      </c>
      <c r="Y612" s="14" t="str">
        <f t="shared" si="110"/>
        <v/>
      </c>
      <c r="Z612" s="14" t="str">
        <f t="shared" si="111"/>
        <v/>
      </c>
      <c r="AA612" s="15" t="str">
        <f t="shared" si="107"/>
        <v/>
      </c>
    </row>
    <row r="613" spans="2:27" ht="18" x14ac:dyDescent="0.25">
      <c r="B613" s="16"/>
      <c r="C613" s="17"/>
      <c r="D613" s="24"/>
      <c r="E613" s="17"/>
      <c r="F613" s="17"/>
      <c r="G613" s="17"/>
      <c r="H613" s="17"/>
      <c r="I613" s="17"/>
      <c r="J613" s="18"/>
      <c r="K613" s="17"/>
      <c r="L613" s="17"/>
      <c r="M613" s="17"/>
      <c r="N613" s="17"/>
      <c r="O613" s="19"/>
      <c r="P613" s="629">
        <f>+H598</f>
        <v>2.0899999999999981</v>
      </c>
      <c r="Q613" s="17"/>
      <c r="R613" s="412"/>
      <c r="S613" s="625"/>
      <c r="T613" s="20"/>
      <c r="U613" s="20"/>
      <c r="V613" s="430"/>
      <c r="W613" s="14"/>
      <c r="X613" s="14"/>
      <c r="Y613" s="14"/>
      <c r="Z613" s="14"/>
      <c r="AA613" s="15" t="str">
        <f t="shared" si="107"/>
        <v/>
      </c>
    </row>
    <row r="614" spans="2:27" ht="18" x14ac:dyDescent="0.25">
      <c r="B614" s="16"/>
      <c r="C614" s="18"/>
      <c r="D614" s="17"/>
      <c r="E614" s="17"/>
      <c r="F614" s="17"/>
      <c r="G614" s="17"/>
      <c r="H614" s="18"/>
      <c r="I614" s="18"/>
      <c r="J614" s="17"/>
      <c r="K614" s="18"/>
      <c r="L614" s="17"/>
      <c r="M614" s="17"/>
      <c r="N614" s="17"/>
      <c r="O614" s="19"/>
      <c r="P614" s="629">
        <f>+H598</f>
        <v>2.0899999999999981</v>
      </c>
      <c r="Q614" s="17"/>
      <c r="R614" s="412" t="s">
        <v>362</v>
      </c>
      <c r="S614" s="625"/>
      <c r="T614" s="20"/>
      <c r="U614" s="20"/>
      <c r="V614" s="430"/>
      <c r="W614" s="14" t="str">
        <f t="shared" ref="W614:W623" si="113">IF(COUNT(T614:V614)=1,"m",IF(COUNT(T614:V614)=2,"m2",IF(COUNT(T614:V614)=3,"m3","")))</f>
        <v/>
      </c>
      <c r="X614" s="14" t="str">
        <f t="shared" ref="X614:X623" si="114">IF(S614="","",1)</f>
        <v/>
      </c>
      <c r="Y614" s="14" t="str">
        <f t="shared" ref="Y614:Y623" si="115">IFERROR(IF(COUNT(T614:V614)=1,PRODUCT(T614:V614)*X614,""),"")</f>
        <v/>
      </c>
      <c r="Z614" s="14" t="str">
        <f t="shared" ref="Z614:Z623" si="116">IFERROR(IF(COUNT(T614:V614)=2,PRODUCT(T614:V614)*X614,""),"")</f>
        <v/>
      </c>
      <c r="AA614" s="15" t="str">
        <f t="shared" si="107"/>
        <v/>
      </c>
    </row>
    <row r="615" spans="2:27" ht="18" x14ac:dyDescent="0.25">
      <c r="B615" s="16"/>
      <c r="C615" s="17"/>
      <c r="D615" s="17"/>
      <c r="E615" s="17"/>
      <c r="F615" s="17"/>
      <c r="G615" s="17"/>
      <c r="H615" s="17"/>
      <c r="I615" s="17"/>
      <c r="J615" s="17"/>
      <c r="K615" s="17"/>
      <c r="L615" s="17"/>
      <c r="M615" s="17"/>
      <c r="N615" s="17"/>
      <c r="O615" s="19"/>
      <c r="P615" s="629">
        <f>+H598</f>
        <v>2.0899999999999981</v>
      </c>
      <c r="Q615" s="17"/>
      <c r="R615" s="412"/>
      <c r="S615" s="626"/>
      <c r="T615" s="20"/>
      <c r="U615" s="20"/>
      <c r="V615" s="430"/>
      <c r="W615" s="14" t="str">
        <f t="shared" si="113"/>
        <v/>
      </c>
      <c r="X615" s="14" t="str">
        <f t="shared" si="114"/>
        <v/>
      </c>
      <c r="Y615" s="14" t="str">
        <f t="shared" si="115"/>
        <v/>
      </c>
      <c r="Z615" s="14" t="str">
        <f t="shared" si="116"/>
        <v/>
      </c>
      <c r="AA615" s="15" t="str">
        <f t="shared" si="107"/>
        <v/>
      </c>
    </row>
    <row r="616" spans="2:27" ht="18" x14ac:dyDescent="0.25">
      <c r="B616" s="16"/>
      <c r="C616" s="17"/>
      <c r="D616" s="17"/>
      <c r="E616" s="17"/>
      <c r="F616" s="17"/>
      <c r="G616" s="17"/>
      <c r="H616" s="17"/>
      <c r="I616" s="17"/>
      <c r="J616" s="17"/>
      <c r="K616" s="17"/>
      <c r="L616" s="17"/>
      <c r="M616" s="17"/>
      <c r="N616" s="17"/>
      <c r="O616" s="19"/>
      <c r="P616" s="629">
        <f>+H598</f>
        <v>2.0899999999999981</v>
      </c>
      <c r="Q616" s="17"/>
      <c r="R616" s="412"/>
      <c r="S616" s="626"/>
      <c r="T616" s="20"/>
      <c r="U616" s="20"/>
      <c r="V616" s="430"/>
      <c r="W616" s="14" t="str">
        <f t="shared" si="113"/>
        <v/>
      </c>
      <c r="X616" s="14" t="str">
        <f t="shared" si="114"/>
        <v/>
      </c>
      <c r="Y616" s="14" t="str">
        <f t="shared" si="115"/>
        <v/>
      </c>
      <c r="Z616" s="14" t="str">
        <f t="shared" si="116"/>
        <v/>
      </c>
      <c r="AA616" s="15" t="str">
        <f t="shared" si="107"/>
        <v/>
      </c>
    </row>
    <row r="617" spans="2:27" ht="18" x14ac:dyDescent="0.25">
      <c r="B617" s="16"/>
      <c r="D617" s="17"/>
      <c r="E617" s="17"/>
      <c r="F617" s="17"/>
      <c r="G617" s="17"/>
      <c r="H617" s="17"/>
      <c r="I617" s="17"/>
      <c r="J617" s="17"/>
      <c r="K617" s="17"/>
      <c r="L617" s="17"/>
      <c r="M617" s="17"/>
      <c r="N617" s="17"/>
      <c r="O617" s="19"/>
      <c r="P617" s="629">
        <f>+H598</f>
        <v>2.0899999999999981</v>
      </c>
      <c r="Q617" s="17"/>
      <c r="R617" s="412"/>
      <c r="S617" s="626"/>
      <c r="T617" s="20"/>
      <c r="U617" s="20"/>
      <c r="V617" s="20"/>
      <c r="W617" s="14" t="str">
        <f t="shared" si="113"/>
        <v/>
      </c>
      <c r="X617" s="14" t="str">
        <f t="shared" si="114"/>
        <v/>
      </c>
      <c r="Y617" s="14" t="str">
        <f t="shared" si="115"/>
        <v/>
      </c>
      <c r="Z617" s="14" t="str">
        <f t="shared" si="116"/>
        <v/>
      </c>
      <c r="AA617" s="15" t="str">
        <f t="shared" si="107"/>
        <v/>
      </c>
    </row>
    <row r="618" spans="2:27" ht="18" x14ac:dyDescent="0.25">
      <c r="B618" s="16"/>
      <c r="C618" s="17"/>
      <c r="D618" s="17"/>
      <c r="E618" s="17"/>
      <c r="F618" s="17"/>
      <c r="G618" s="17"/>
      <c r="H618" s="17"/>
      <c r="I618" s="17"/>
      <c r="J618" s="17"/>
      <c r="K618" s="17"/>
      <c r="L618" s="17"/>
      <c r="M618" s="17"/>
      <c r="N618" s="17"/>
      <c r="O618" s="19"/>
      <c r="P618" s="629">
        <f>+H598</f>
        <v>2.0899999999999981</v>
      </c>
      <c r="Q618" s="17"/>
      <c r="R618" s="412"/>
      <c r="S618" s="626"/>
      <c r="T618" s="20"/>
      <c r="U618" s="20"/>
      <c r="V618" s="430"/>
      <c r="W618" s="14" t="str">
        <f t="shared" si="113"/>
        <v/>
      </c>
      <c r="X618" s="14" t="str">
        <f t="shared" si="114"/>
        <v/>
      </c>
      <c r="Y618" s="14" t="str">
        <f t="shared" si="115"/>
        <v/>
      </c>
      <c r="Z618" s="14" t="str">
        <f t="shared" si="116"/>
        <v/>
      </c>
      <c r="AA618" s="15" t="str">
        <f t="shared" si="107"/>
        <v/>
      </c>
    </row>
    <row r="619" spans="2:27" ht="18" x14ac:dyDescent="0.25">
      <c r="B619" s="16"/>
      <c r="C619" s="17"/>
      <c r="D619" s="17"/>
      <c r="E619" s="17"/>
      <c r="F619" s="17"/>
      <c r="G619" s="17"/>
      <c r="H619" s="17"/>
      <c r="I619" s="17"/>
      <c r="J619" s="17"/>
      <c r="K619" s="17"/>
      <c r="L619" s="17"/>
      <c r="M619" s="17"/>
      <c r="N619" s="17"/>
      <c r="O619" s="19"/>
      <c r="P619" s="629">
        <f>+H598</f>
        <v>2.0899999999999981</v>
      </c>
      <c r="Q619" s="17"/>
      <c r="R619" s="412"/>
      <c r="S619" s="626"/>
      <c r="T619" s="20"/>
      <c r="U619" s="20"/>
      <c r="V619" s="430"/>
      <c r="W619" s="14" t="str">
        <f t="shared" si="113"/>
        <v/>
      </c>
      <c r="X619" s="14" t="str">
        <f t="shared" si="114"/>
        <v/>
      </c>
      <c r="Y619" s="14" t="str">
        <f t="shared" si="115"/>
        <v/>
      </c>
      <c r="Z619" s="14" t="str">
        <f t="shared" si="116"/>
        <v/>
      </c>
      <c r="AA619" s="15" t="str">
        <f t="shared" si="107"/>
        <v/>
      </c>
    </row>
    <row r="620" spans="2:27" ht="18" x14ac:dyDescent="0.25">
      <c r="B620" s="16"/>
      <c r="C620" s="17"/>
      <c r="D620" s="17"/>
      <c r="E620" s="17"/>
      <c r="F620" s="17"/>
      <c r="G620" s="17"/>
      <c r="H620" s="17"/>
      <c r="I620" s="17"/>
      <c r="J620" s="17"/>
      <c r="K620" s="17"/>
      <c r="L620" s="17"/>
      <c r="M620" s="17"/>
      <c r="N620" s="17"/>
      <c r="O620" s="19"/>
      <c r="P620" s="629">
        <f>+H598</f>
        <v>2.0899999999999981</v>
      </c>
      <c r="Q620" s="17"/>
      <c r="R620" s="21"/>
      <c r="S620" s="626"/>
      <c r="T620" s="20"/>
      <c r="U620" s="20"/>
      <c r="V620" s="430"/>
      <c r="W620" s="14" t="str">
        <f t="shared" si="113"/>
        <v/>
      </c>
      <c r="X620" s="14" t="str">
        <f t="shared" si="114"/>
        <v/>
      </c>
      <c r="Y620" s="14" t="str">
        <f t="shared" si="115"/>
        <v/>
      </c>
      <c r="Z620" s="14" t="str">
        <f t="shared" si="116"/>
        <v/>
      </c>
      <c r="AA620" s="15" t="str">
        <f t="shared" si="107"/>
        <v/>
      </c>
    </row>
    <row r="621" spans="2:27" ht="18" x14ac:dyDescent="0.25">
      <c r="B621" s="16"/>
      <c r="C621" s="17"/>
      <c r="D621" s="17"/>
      <c r="E621" s="17"/>
      <c r="F621" s="17"/>
      <c r="G621" s="17"/>
      <c r="H621" s="17"/>
      <c r="I621" s="17"/>
      <c r="J621" s="17"/>
      <c r="K621" s="17"/>
      <c r="L621" s="17"/>
      <c r="M621" s="17"/>
      <c r="N621" s="17"/>
      <c r="O621" s="19"/>
      <c r="P621" s="629">
        <f>+H598</f>
        <v>2.0899999999999981</v>
      </c>
      <c r="Q621" s="17"/>
      <c r="R621" s="26"/>
      <c r="S621" s="626"/>
      <c r="T621" s="20"/>
      <c r="U621" s="20"/>
      <c r="V621" s="430"/>
      <c r="W621" s="14" t="str">
        <f t="shared" si="113"/>
        <v/>
      </c>
      <c r="X621" s="14" t="str">
        <f t="shared" si="114"/>
        <v/>
      </c>
      <c r="Y621" s="14" t="str">
        <f t="shared" si="115"/>
        <v/>
      </c>
      <c r="Z621" s="14" t="str">
        <f t="shared" si="116"/>
        <v/>
      </c>
      <c r="AA621" s="15" t="str">
        <f t="shared" si="107"/>
        <v/>
      </c>
    </row>
    <row r="622" spans="2:27" ht="18" x14ac:dyDescent="0.25">
      <c r="B622" s="16"/>
      <c r="C622" s="17"/>
      <c r="D622" s="17"/>
      <c r="E622" s="17"/>
      <c r="F622" s="17"/>
      <c r="G622" s="17"/>
      <c r="H622" s="17"/>
      <c r="I622" s="17"/>
      <c r="J622" s="17"/>
      <c r="K622" s="17"/>
      <c r="L622" s="17"/>
      <c r="M622" s="17"/>
      <c r="N622" s="17"/>
      <c r="O622" s="19"/>
      <c r="P622" s="629">
        <f>+H598</f>
        <v>2.0899999999999981</v>
      </c>
      <c r="Q622" s="17"/>
      <c r="R622" s="26"/>
      <c r="S622" s="626"/>
      <c r="T622" s="20"/>
      <c r="U622" s="20"/>
      <c r="V622" s="430"/>
      <c r="W622" s="14" t="str">
        <f t="shared" si="113"/>
        <v/>
      </c>
      <c r="X622" s="14" t="str">
        <f t="shared" si="114"/>
        <v/>
      </c>
      <c r="Y622" s="14" t="str">
        <f t="shared" si="115"/>
        <v/>
      </c>
      <c r="Z622" s="14" t="str">
        <f t="shared" si="116"/>
        <v/>
      </c>
      <c r="AA622" s="15" t="str">
        <f t="shared" si="107"/>
        <v/>
      </c>
    </row>
    <row r="623" spans="2:27" ht="18.75" thickBot="1" x14ac:dyDescent="0.3">
      <c r="B623" s="27"/>
      <c r="C623" s="28"/>
      <c r="D623" s="29"/>
      <c r="E623" s="28"/>
      <c r="F623" s="29"/>
      <c r="G623" s="29"/>
      <c r="H623" s="29"/>
      <c r="I623" s="29"/>
      <c r="J623" s="29"/>
      <c r="K623" s="29"/>
      <c r="L623" s="29"/>
      <c r="M623" s="29"/>
      <c r="N623" s="29"/>
      <c r="O623" s="30"/>
      <c r="P623" s="629">
        <f>+H598</f>
        <v>2.0899999999999981</v>
      </c>
      <c r="Q623" s="17"/>
      <c r="R623" s="630"/>
      <c r="S623" s="636"/>
      <c r="T623" s="33"/>
      <c r="U623" s="33"/>
      <c r="V623" s="631"/>
      <c r="W623" s="34" t="str">
        <f t="shared" si="113"/>
        <v/>
      </c>
      <c r="X623" s="34" t="str">
        <f t="shared" si="114"/>
        <v/>
      </c>
      <c r="Y623" s="14" t="str">
        <f t="shared" si="115"/>
        <v/>
      </c>
      <c r="Z623" s="14" t="str">
        <f t="shared" si="116"/>
        <v/>
      </c>
      <c r="AA623" s="15" t="str">
        <f t="shared" si="107"/>
        <v/>
      </c>
    </row>
    <row r="624" spans="2:27" ht="18.75" thickBot="1" x14ac:dyDescent="0.3">
      <c r="B624" s="786"/>
      <c r="C624" s="787"/>
      <c r="D624" s="787"/>
      <c r="E624" s="787"/>
      <c r="F624" s="787"/>
      <c r="G624" s="787"/>
      <c r="H624" s="787"/>
      <c r="I624" s="787"/>
      <c r="J624" s="787"/>
      <c r="K624" s="787"/>
      <c r="L624" s="787"/>
      <c r="M624" s="787"/>
      <c r="N624" s="787"/>
      <c r="O624" s="787"/>
      <c r="P624" s="428"/>
      <c r="Q624" s="629">
        <f>+H598</f>
        <v>2.0899999999999981</v>
      </c>
      <c r="R624" s="1024" t="s">
        <v>58</v>
      </c>
      <c r="S624" s="1025"/>
      <c r="T624" s="1027"/>
      <c r="U624" s="1024" t="s">
        <v>53</v>
      </c>
      <c r="V624" s="1027"/>
      <c r="W624" s="1027"/>
      <c r="X624" s="1026"/>
      <c r="Y624" s="36"/>
      <c r="Z624" s="37"/>
      <c r="AA624" s="38">
        <f>SUM(Z601:Z623)</f>
        <v>2.4500000000000002</v>
      </c>
    </row>
    <row r="625" spans="2:27" ht="17.25" thickBot="1" x14ac:dyDescent="0.3">
      <c r="B625" s="792" t="s">
        <v>59</v>
      </c>
      <c r="C625" s="793"/>
      <c r="D625" s="793"/>
      <c r="E625" s="793"/>
      <c r="F625" s="793"/>
      <c r="G625" s="793"/>
      <c r="H625" s="793"/>
      <c r="I625" s="794"/>
      <c r="J625" s="792" t="s">
        <v>60</v>
      </c>
      <c r="K625" s="793"/>
      <c r="L625" s="793"/>
      <c r="M625" s="793"/>
      <c r="N625" s="793"/>
      <c r="O625" s="793"/>
      <c r="P625" s="793"/>
      <c r="Q625" s="793"/>
      <c r="R625" s="1028"/>
      <c r="S625" s="634"/>
      <c r="T625" s="39"/>
      <c r="U625" s="40"/>
      <c r="V625" s="40"/>
      <c r="W625" s="40"/>
      <c r="X625" s="40"/>
      <c r="Y625" s="40"/>
      <c r="Z625" s="40"/>
      <c r="AA625" s="41"/>
    </row>
    <row r="626" spans="2:27" ht="21" thickBot="1" x14ac:dyDescent="0.3">
      <c r="B626" s="795"/>
      <c r="C626" s="787"/>
      <c r="D626" s="787"/>
      <c r="E626" s="787"/>
      <c r="F626" s="787"/>
      <c r="G626" s="787"/>
      <c r="H626" s="787"/>
      <c r="I626" s="796"/>
      <c r="J626" s="795"/>
      <c r="K626" s="787"/>
      <c r="L626" s="787"/>
      <c r="M626" s="787"/>
      <c r="N626" s="787"/>
      <c r="O626" s="787"/>
      <c r="P626" s="787"/>
      <c r="Q626" s="787"/>
      <c r="R626" s="796"/>
      <c r="S626" s="635"/>
      <c r="T626" s="797" t="s">
        <v>61</v>
      </c>
      <c r="U626" s="798"/>
      <c r="V626" s="798"/>
      <c r="W626" s="798"/>
      <c r="X626" s="798"/>
      <c r="Y626" s="798"/>
      <c r="Z626" s="799"/>
      <c r="AA626" s="42">
        <f>AA624</f>
        <v>2.4500000000000002</v>
      </c>
    </row>
    <row r="628" spans="2:27" ht="15.75" thickBot="1" x14ac:dyDescent="0.3"/>
    <row r="629" spans="2:27" x14ac:dyDescent="0.25">
      <c r="B629" s="800"/>
      <c r="C629" s="793"/>
      <c r="D629" s="793"/>
      <c r="E629" s="793"/>
      <c r="F629" s="793"/>
      <c r="G629" s="803" t="s">
        <v>42</v>
      </c>
      <c r="H629" s="793"/>
      <c r="I629" s="793"/>
      <c r="J629" s="793"/>
      <c r="K629" s="793"/>
      <c r="L629" s="793"/>
      <c r="M629" s="793"/>
      <c r="N629" s="793"/>
      <c r="O629" s="793"/>
      <c r="P629" s="793"/>
      <c r="Q629" s="793"/>
      <c r="R629" s="793"/>
      <c r="S629" s="793"/>
      <c r="T629" s="793"/>
      <c r="U629" s="804" t="s">
        <v>1</v>
      </c>
      <c r="V629" s="805"/>
      <c r="W629" s="805"/>
      <c r="X629" s="806"/>
      <c r="Y629" s="807" t="s">
        <v>43</v>
      </c>
      <c r="Z629" s="805"/>
      <c r="AA629" s="808"/>
    </row>
    <row r="630" spans="2:27" x14ac:dyDescent="0.25">
      <c r="B630" s="801"/>
      <c r="C630" s="802"/>
      <c r="D630" s="802"/>
      <c r="E630" s="802"/>
      <c r="F630" s="802"/>
      <c r="G630" s="801"/>
      <c r="H630" s="802"/>
      <c r="I630" s="802"/>
      <c r="J630" s="802"/>
      <c r="K630" s="802"/>
      <c r="L630" s="802"/>
      <c r="M630" s="802"/>
      <c r="N630" s="802"/>
      <c r="O630" s="802"/>
      <c r="P630" s="802"/>
      <c r="Q630" s="802"/>
      <c r="R630" s="802"/>
      <c r="S630" s="802"/>
      <c r="T630" s="802"/>
      <c r="U630" s="809" t="s">
        <v>3</v>
      </c>
      <c r="V630" s="810"/>
      <c r="W630" s="810"/>
      <c r="X630" s="811"/>
      <c r="Y630" s="812">
        <v>1</v>
      </c>
      <c r="Z630" s="810"/>
      <c r="AA630" s="813"/>
    </row>
    <row r="631" spans="2:27" ht="15.75" thickBot="1" x14ac:dyDescent="0.3">
      <c r="B631" s="795"/>
      <c r="C631" s="787"/>
      <c r="D631" s="787"/>
      <c r="E631" s="787"/>
      <c r="F631" s="787"/>
      <c r="G631" s="795"/>
      <c r="H631" s="787"/>
      <c r="I631" s="787"/>
      <c r="J631" s="787"/>
      <c r="K631" s="787"/>
      <c r="L631" s="787"/>
      <c r="M631" s="787"/>
      <c r="N631" s="787"/>
      <c r="O631" s="787"/>
      <c r="P631" s="787"/>
      <c r="Q631" s="787"/>
      <c r="R631" s="787"/>
      <c r="S631" s="787"/>
      <c r="T631" s="787"/>
      <c r="U631" s="814" t="s">
        <v>4</v>
      </c>
      <c r="V631" s="815"/>
      <c r="W631" s="815"/>
      <c r="X631" s="816"/>
      <c r="Y631" s="817">
        <v>44236</v>
      </c>
      <c r="Z631" s="818"/>
      <c r="AA631" s="819"/>
    </row>
    <row r="632" spans="2:27" ht="15" customHeight="1" x14ac:dyDescent="0.25">
      <c r="B632" s="820" t="s">
        <v>44</v>
      </c>
      <c r="C632" s="793"/>
      <c r="D632" s="793"/>
      <c r="E632" s="793"/>
      <c r="F632" s="794"/>
      <c r="G632"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632" s="822"/>
      <c r="I632" s="822"/>
      <c r="J632" s="822"/>
      <c r="K632" s="822"/>
      <c r="L632" s="822"/>
      <c r="M632" s="822"/>
      <c r="N632" s="822"/>
      <c r="O632" s="822"/>
      <c r="P632" s="822"/>
      <c r="Q632" s="822"/>
      <c r="R632" s="822"/>
      <c r="S632" s="822"/>
      <c r="T632" s="822"/>
      <c r="U632" s="822"/>
      <c r="V632" s="822"/>
      <c r="W632" s="822"/>
      <c r="X632" s="822"/>
      <c r="Y632" s="822"/>
      <c r="Z632" s="822"/>
      <c r="AA632" s="823"/>
    </row>
    <row r="633" spans="2:27" ht="15.75" customHeight="1" thickBot="1" x14ac:dyDescent="0.3">
      <c r="B633" s="795"/>
      <c r="C633" s="787"/>
      <c r="D633" s="787"/>
      <c r="E633" s="787"/>
      <c r="F633" s="796"/>
      <c r="G633" s="824"/>
      <c r="H633" s="825"/>
      <c r="I633" s="825"/>
      <c r="J633" s="825"/>
      <c r="K633" s="825"/>
      <c r="L633" s="825"/>
      <c r="M633" s="825"/>
      <c r="N633" s="825"/>
      <c r="O633" s="825"/>
      <c r="P633" s="825"/>
      <c r="Q633" s="825"/>
      <c r="R633" s="825"/>
      <c r="S633" s="825"/>
      <c r="T633" s="825"/>
      <c r="U633" s="825"/>
      <c r="V633" s="825"/>
      <c r="W633" s="825"/>
      <c r="X633" s="825"/>
      <c r="Y633" s="825"/>
      <c r="Z633" s="825"/>
      <c r="AA633" s="826"/>
    </row>
    <row r="634" spans="2:27" ht="18.75" thickBot="1" x14ac:dyDescent="0.3">
      <c r="B634" s="827" t="s">
        <v>46</v>
      </c>
      <c r="C634" s="798"/>
      <c r="D634" s="798"/>
      <c r="E634" s="798"/>
      <c r="F634" s="798"/>
      <c r="G634" s="798"/>
      <c r="H634" s="822" t="s">
        <v>47</v>
      </c>
      <c r="I634" s="793"/>
      <c r="J634" s="828"/>
      <c r="K634" s="798"/>
      <c r="L634" s="798"/>
      <c r="M634" s="798"/>
      <c r="N634" s="798"/>
      <c r="O634" s="798"/>
      <c r="P634" s="622"/>
      <c r="Q634" s="622"/>
      <c r="R634" s="828" t="s">
        <v>48</v>
      </c>
      <c r="S634" s="828"/>
      <c r="T634" s="798"/>
      <c r="U634" s="798"/>
      <c r="V634" s="798"/>
      <c r="W634" s="798"/>
      <c r="X634" s="798"/>
      <c r="Y634" s="798"/>
      <c r="Z634" s="798"/>
      <c r="AA634" s="799"/>
    </row>
    <row r="635" spans="2:27" ht="37.5" customHeight="1" thickBot="1" x14ac:dyDescent="0.3">
      <c r="B635" s="829">
        <f>PRESUPUESTO!$B$31</f>
        <v>3</v>
      </c>
      <c r="C635" s="793"/>
      <c r="D635" s="793"/>
      <c r="E635" s="793"/>
      <c r="F635" s="793"/>
      <c r="G635" s="793"/>
      <c r="H635" s="830">
        <f>PRESUPUESTO!B32</f>
        <v>3.01</v>
      </c>
      <c r="I635" s="831"/>
      <c r="J635" s="832" t="str">
        <f>PRESUPUESTO!$F$31</f>
        <v>PISOS Y ENCHAPES</v>
      </c>
      <c r="K635" s="798"/>
      <c r="L635" s="798"/>
      <c r="M635" s="798"/>
      <c r="N635" s="798"/>
      <c r="O635" s="799"/>
      <c r="P635" s="621"/>
      <c r="Q635" s="621"/>
      <c r="R635" s="833" t="str">
        <f>PRESUPUESTO!F32</f>
        <v>Suministro e instalacion de enchape pisos tipo porcelana formato 60x60 color gris claro</v>
      </c>
      <c r="S635" s="1020"/>
      <c r="T635" s="793"/>
      <c r="U635" s="793"/>
      <c r="V635" s="793"/>
      <c r="W635" s="793"/>
      <c r="X635" s="793"/>
      <c r="Y635" s="793"/>
      <c r="Z635" s="793"/>
      <c r="AA635" s="794"/>
    </row>
    <row r="636" spans="2:27" ht="37.5" customHeight="1" thickBot="1" x14ac:dyDescent="0.3">
      <c r="B636" s="821" t="s">
        <v>49</v>
      </c>
      <c r="C636" s="834"/>
      <c r="D636" s="834"/>
      <c r="E636" s="834"/>
      <c r="F636" s="834"/>
      <c r="G636" s="834"/>
      <c r="H636" s="835"/>
      <c r="I636" s="835"/>
      <c r="J636" s="834"/>
      <c r="K636" s="834"/>
      <c r="L636" s="834"/>
      <c r="M636" s="834"/>
      <c r="N636" s="834"/>
      <c r="O636" s="834"/>
      <c r="P636" s="623"/>
      <c r="Q636" s="623"/>
      <c r="R636" s="837" t="s">
        <v>50</v>
      </c>
      <c r="S636" s="1021" t="s">
        <v>532</v>
      </c>
      <c r="T636" s="839" t="s">
        <v>51</v>
      </c>
      <c r="U636" s="840"/>
      <c r="V636" s="841"/>
      <c r="W636" s="842" t="s">
        <v>20</v>
      </c>
      <c r="X636" s="844" t="s">
        <v>52</v>
      </c>
      <c r="Y636" s="846" t="s">
        <v>53</v>
      </c>
      <c r="Z636" s="847"/>
      <c r="AA636" s="848"/>
    </row>
    <row r="637" spans="2:27" ht="26.25" thickBot="1" x14ac:dyDescent="0.3">
      <c r="B637" s="836"/>
      <c r="C637" s="835"/>
      <c r="D637" s="835"/>
      <c r="E637" s="835"/>
      <c r="F637" s="835"/>
      <c r="G637" s="835"/>
      <c r="H637" s="835"/>
      <c r="I637" s="835"/>
      <c r="J637" s="835"/>
      <c r="K637" s="835"/>
      <c r="L637" s="835"/>
      <c r="M637" s="835"/>
      <c r="N637" s="835"/>
      <c r="O637" s="835"/>
      <c r="P637" s="623"/>
      <c r="Q637" s="623"/>
      <c r="R637" s="838"/>
      <c r="S637" s="1032"/>
      <c r="T637" s="4" t="s">
        <v>54</v>
      </c>
      <c r="U637" s="5" t="s">
        <v>55</v>
      </c>
      <c r="V637" s="6" t="s">
        <v>56</v>
      </c>
      <c r="W637" s="843"/>
      <c r="X637" s="845"/>
      <c r="Y637" s="7" t="s">
        <v>57</v>
      </c>
      <c r="Z637" s="8" t="s">
        <v>21</v>
      </c>
      <c r="AA637" s="9" t="s">
        <v>22</v>
      </c>
    </row>
    <row r="638" spans="2:27" ht="18" x14ac:dyDescent="0.25">
      <c r="B638" s="10"/>
      <c r="C638" s="11"/>
      <c r="D638" s="11"/>
      <c r="E638" s="11"/>
      <c r="F638" s="11"/>
      <c r="G638" s="11"/>
      <c r="H638" s="11"/>
      <c r="I638" s="11"/>
      <c r="J638" s="11"/>
      <c r="K638" s="11"/>
      <c r="L638" s="11"/>
      <c r="M638" s="11"/>
      <c r="N638" s="11"/>
      <c r="O638" s="12"/>
      <c r="P638" s="629">
        <f>+H635</f>
        <v>3.01</v>
      </c>
      <c r="Q638" s="17"/>
      <c r="R638" s="412" t="s">
        <v>356</v>
      </c>
      <c r="S638" s="625"/>
      <c r="T638" s="14"/>
      <c r="U638" s="14"/>
      <c r="V638" s="14"/>
      <c r="W638" s="14" t="str">
        <f>IF(COUNT(T638:V638)=1,"m",IF(COUNT(T638:V638)=2,"m2",IF(COUNT(T638:V638)=3,"m3","")))</f>
        <v/>
      </c>
      <c r="X638" s="14" t="str">
        <f>IF(S638="","",1)</f>
        <v/>
      </c>
      <c r="Y638" s="14" t="str">
        <f>IFERROR(IF(COUNT(T638:V638)=1,PRODUCT(T638:V638)*X638,""),"")</f>
        <v/>
      </c>
      <c r="Z638" s="14" t="str">
        <f>IFERROR(IF(COUNT(T638:V638)=2,PRODUCT(T638:V638)*X638,""),"")</f>
        <v/>
      </c>
      <c r="AA638" s="15" t="str">
        <f>IFERROR(IF(COUNT(T638:V638)=3,PRODUCT(T638:V638)*X638,""),"")</f>
        <v/>
      </c>
    </row>
    <row r="639" spans="2:27" ht="18" x14ac:dyDescent="0.25">
      <c r="B639" s="16"/>
      <c r="C639" s="17"/>
      <c r="D639" s="17"/>
      <c r="E639" s="17"/>
      <c r="F639" s="18"/>
      <c r="G639" s="18"/>
      <c r="H639" s="18"/>
      <c r="I639" s="18"/>
      <c r="J639" s="18"/>
      <c r="K639" s="18"/>
      <c r="L639" s="17"/>
      <c r="M639" s="17"/>
      <c r="N639" s="17"/>
      <c r="O639" s="19"/>
      <c r="P639" s="629">
        <f>+H635</f>
        <v>3.01</v>
      </c>
      <c r="Q639" s="17"/>
      <c r="R639" s="412"/>
      <c r="S639" s="625"/>
      <c r="T639" s="20"/>
      <c r="U639" s="20"/>
      <c r="V639" s="430"/>
      <c r="W639" s="14" t="str">
        <f t="shared" ref="W639:W641" si="117">IF(COUNT(T639:V639)=1,"m",IF(COUNT(T639:V639)=2,"m2",IF(COUNT(T639:V639)=3,"m3","")))</f>
        <v/>
      </c>
      <c r="X639" s="14" t="str">
        <f t="shared" ref="X639:X641" si="118">IF(S639="","",1)</f>
        <v/>
      </c>
      <c r="Y639" s="14" t="str">
        <f t="shared" ref="Y639:Y641" si="119">IFERROR(IF(COUNT(T639:V639)=1,PRODUCT(T639:V639)*X639,""),"")</f>
        <v/>
      </c>
      <c r="Z639" s="14" t="str">
        <f t="shared" ref="Z639:Z641" si="120">IFERROR(IF(COUNT(T639:V639)=2,PRODUCT(T639:V639)*X639,""),"")</f>
        <v/>
      </c>
      <c r="AA639" s="15" t="str">
        <f t="shared" ref="AA639:AA660" si="121">IFERROR(IF(COUNT(T639:V639)=3,PRODUCT(T639:V639)*X639,""),"")</f>
        <v/>
      </c>
    </row>
    <row r="640" spans="2:27" ht="18" x14ac:dyDescent="0.25">
      <c r="B640" s="16"/>
      <c r="C640" s="17"/>
      <c r="D640" s="17"/>
      <c r="E640" s="17"/>
      <c r="F640" s="18"/>
      <c r="G640" s="18"/>
      <c r="H640" s="18"/>
      <c r="I640" s="18"/>
      <c r="J640" s="18"/>
      <c r="K640" s="18"/>
      <c r="L640" s="17"/>
      <c r="M640" s="17"/>
      <c r="N640" s="17"/>
      <c r="O640" s="19"/>
      <c r="P640" s="629">
        <f>+H635</f>
        <v>3.01</v>
      </c>
      <c r="Q640" s="17"/>
      <c r="R640" s="412"/>
      <c r="S640" s="625"/>
      <c r="T640" s="20"/>
      <c r="U640" s="20"/>
      <c r="V640" s="430"/>
      <c r="W640" s="14" t="str">
        <f t="shared" si="117"/>
        <v/>
      </c>
      <c r="X640" s="14" t="str">
        <f t="shared" si="118"/>
        <v/>
      </c>
      <c r="Y640" s="14" t="str">
        <f t="shared" si="119"/>
        <v/>
      </c>
      <c r="Z640" s="14" t="str">
        <f t="shared" si="120"/>
        <v/>
      </c>
      <c r="AA640" s="15" t="str">
        <f t="shared" si="121"/>
        <v/>
      </c>
    </row>
    <row r="641" spans="2:27" ht="18" x14ac:dyDescent="0.25">
      <c r="B641" s="16"/>
      <c r="C641" s="17"/>
      <c r="D641" s="17"/>
      <c r="E641" s="17"/>
      <c r="F641" s="18"/>
      <c r="G641" s="18"/>
      <c r="H641" s="18"/>
      <c r="I641" s="18"/>
      <c r="J641" s="18"/>
      <c r="K641" s="18"/>
      <c r="L641" s="17"/>
      <c r="M641" s="17"/>
      <c r="N641" s="17"/>
      <c r="O641" s="19"/>
      <c r="P641" s="629">
        <f>+H635</f>
        <v>3.01</v>
      </c>
      <c r="Q641" s="17"/>
      <c r="R641" s="412"/>
      <c r="S641" s="626"/>
      <c r="T641" s="20"/>
      <c r="U641" s="20"/>
      <c r="V641" s="430"/>
      <c r="W641" s="14" t="str">
        <f t="shared" si="117"/>
        <v/>
      </c>
      <c r="X641" s="14" t="str">
        <f t="shared" si="118"/>
        <v/>
      </c>
      <c r="Y641" s="14" t="str">
        <f t="shared" si="119"/>
        <v/>
      </c>
      <c r="Z641" s="14" t="str">
        <f t="shared" si="120"/>
        <v/>
      </c>
      <c r="AA641" s="15" t="str">
        <f t="shared" si="121"/>
        <v/>
      </c>
    </row>
    <row r="642" spans="2:27" ht="18" x14ac:dyDescent="0.25">
      <c r="B642" s="16"/>
      <c r="D642" s="17"/>
      <c r="E642" s="17"/>
      <c r="F642" s="18"/>
      <c r="G642" s="18"/>
      <c r="H642" s="18"/>
      <c r="J642" s="18"/>
      <c r="K642" s="18"/>
      <c r="L642" s="17"/>
      <c r="M642" s="17"/>
      <c r="N642" s="17"/>
      <c r="O642" s="19"/>
      <c r="P642" s="629">
        <f>+H635</f>
        <v>3.01</v>
      </c>
      <c r="Q642" s="17"/>
      <c r="R642" s="412"/>
      <c r="S642" s="625"/>
      <c r="T642" s="20"/>
      <c r="U642" s="20"/>
      <c r="V642" s="430"/>
      <c r="W642" s="14"/>
      <c r="X642" s="14"/>
      <c r="Y642" s="14"/>
      <c r="Z642" s="14"/>
      <c r="AA642" s="15" t="str">
        <f t="shared" si="121"/>
        <v/>
      </c>
    </row>
    <row r="643" spans="2:27" ht="18" x14ac:dyDescent="0.25">
      <c r="B643" s="22"/>
      <c r="C643" s="17"/>
      <c r="D643" s="18"/>
      <c r="E643" s="17"/>
      <c r="F643" s="18"/>
      <c r="G643" s="18"/>
      <c r="H643" s="18"/>
      <c r="I643" s="18"/>
      <c r="J643" s="18"/>
      <c r="K643" s="18"/>
      <c r="L643" s="17"/>
      <c r="M643" s="17"/>
      <c r="N643" s="17"/>
      <c r="O643" s="19"/>
      <c r="P643" s="629">
        <f>+H635</f>
        <v>3.01</v>
      </c>
      <c r="Q643" s="17"/>
      <c r="R643" s="412" t="s">
        <v>361</v>
      </c>
      <c r="S643" s="625"/>
      <c r="T643" s="20"/>
      <c r="U643" s="20"/>
      <c r="V643" s="20"/>
      <c r="W643" s="14"/>
      <c r="X643" s="14"/>
      <c r="Y643" s="14"/>
      <c r="Z643" s="14"/>
      <c r="AA643" s="15" t="str">
        <f t="shared" si="121"/>
        <v/>
      </c>
    </row>
    <row r="644" spans="2:27" ht="18" x14ac:dyDescent="0.25">
      <c r="B644" s="16"/>
      <c r="C644" s="17"/>
      <c r="D644" s="17"/>
      <c r="E644" s="17"/>
      <c r="F644" s="18"/>
      <c r="G644" s="18"/>
      <c r="H644" s="18"/>
      <c r="I644" s="18"/>
      <c r="J644" s="18"/>
      <c r="K644" s="18"/>
      <c r="L644" s="17"/>
      <c r="M644" s="17"/>
      <c r="N644" s="17"/>
      <c r="O644" s="19"/>
      <c r="P644" s="629">
        <f>+H635</f>
        <v>3.01</v>
      </c>
      <c r="Q644" s="17"/>
      <c r="R644" s="412"/>
      <c r="S644" s="641"/>
      <c r="T644" s="20"/>
      <c r="U644" s="20"/>
      <c r="V644" s="20"/>
      <c r="W644" s="14" t="str">
        <f t="shared" ref="W644" si="122">IF(COUNT(T644:V644)=1,"m",IF(COUNT(T644:V644)=2,"m2",IF(COUNT(T644:V644)=3,"m3","")))</f>
        <v/>
      </c>
      <c r="X644" s="14" t="str">
        <f t="shared" ref="X644:X649" si="123">IF(S644="","",1)</f>
        <v/>
      </c>
      <c r="Y644" s="14" t="str">
        <f t="shared" ref="Y644:Y649" si="124">IFERROR(IF(COUNT(T644:V644)=1,PRODUCT(T644:V644)*X644,""),"")</f>
        <v/>
      </c>
      <c r="Z644" s="14" t="str">
        <f t="shared" ref="Z644:Z649" si="125">IFERROR(IF(COUNT(T644:V644)=2,PRODUCT(T644:V644)*X644,""),"")</f>
        <v/>
      </c>
      <c r="AA644" s="15" t="str">
        <f t="shared" si="121"/>
        <v/>
      </c>
    </row>
    <row r="645" spans="2:27" ht="18" x14ac:dyDescent="0.25">
      <c r="B645" s="16"/>
      <c r="C645" s="17"/>
      <c r="D645" s="17"/>
      <c r="E645" s="17"/>
      <c r="F645" s="17"/>
      <c r="G645" s="17"/>
      <c r="H645" s="17"/>
      <c r="I645" s="17"/>
      <c r="J645" s="17"/>
      <c r="K645" s="17"/>
      <c r="L645" s="17"/>
      <c r="M645" s="17"/>
      <c r="N645" s="17"/>
      <c r="O645" s="19"/>
      <c r="P645" s="629">
        <f>+H635</f>
        <v>3.01</v>
      </c>
      <c r="Q645" s="17"/>
      <c r="R645" s="412"/>
      <c r="S645" s="625"/>
      <c r="T645" s="20"/>
      <c r="U645" s="20"/>
      <c r="V645" s="430"/>
      <c r="W645" s="14"/>
      <c r="X645" s="14" t="str">
        <f t="shared" si="123"/>
        <v/>
      </c>
      <c r="Y645" s="14" t="str">
        <f t="shared" si="124"/>
        <v/>
      </c>
      <c r="Z645" s="14" t="str">
        <f t="shared" si="125"/>
        <v/>
      </c>
      <c r="AA645" s="15" t="str">
        <f t="shared" si="121"/>
        <v/>
      </c>
    </row>
    <row r="646" spans="2:27" ht="18" x14ac:dyDescent="0.25">
      <c r="B646" s="16"/>
      <c r="C646" s="18"/>
      <c r="D646" s="17"/>
      <c r="E646" s="17"/>
      <c r="F646" s="17"/>
      <c r="G646" s="17"/>
      <c r="H646" s="17"/>
      <c r="I646" s="17"/>
      <c r="J646" s="17"/>
      <c r="K646" s="17"/>
      <c r="L646" s="17"/>
      <c r="M646" s="17"/>
      <c r="N646" s="17"/>
      <c r="O646" s="19"/>
      <c r="P646" s="629">
        <f>+H635</f>
        <v>3.01</v>
      </c>
      <c r="Q646" s="17"/>
      <c r="R646" s="412"/>
      <c r="S646" s="625"/>
      <c r="T646" s="20"/>
      <c r="U646" s="20"/>
      <c r="V646" s="430"/>
      <c r="W646" s="14"/>
      <c r="X646" s="14" t="str">
        <f t="shared" si="123"/>
        <v/>
      </c>
      <c r="Y646" s="14" t="str">
        <f t="shared" si="124"/>
        <v/>
      </c>
      <c r="Z646" s="14" t="str">
        <f t="shared" si="125"/>
        <v/>
      </c>
      <c r="AA646" s="15" t="str">
        <f t="shared" si="121"/>
        <v/>
      </c>
    </row>
    <row r="647" spans="2:27" ht="18" x14ac:dyDescent="0.25">
      <c r="B647" s="16"/>
      <c r="C647" s="17"/>
      <c r="D647" s="17"/>
      <c r="E647" s="17"/>
      <c r="F647" s="17"/>
      <c r="G647" s="17"/>
      <c r="H647" s="17"/>
      <c r="I647" s="17"/>
      <c r="J647" s="17"/>
      <c r="K647" s="17"/>
      <c r="L647" s="17"/>
      <c r="M647" s="17"/>
      <c r="N647" s="17"/>
      <c r="O647" s="19"/>
      <c r="P647" s="629">
        <f>+H635</f>
        <v>3.01</v>
      </c>
      <c r="Q647" s="17"/>
      <c r="R647" s="412"/>
      <c r="S647" s="625"/>
      <c r="T647" s="20"/>
      <c r="U647" s="20"/>
      <c r="V647" s="430"/>
      <c r="W647" s="14"/>
      <c r="X647" s="14" t="str">
        <f t="shared" si="123"/>
        <v/>
      </c>
      <c r="Y647" s="14" t="str">
        <f t="shared" si="124"/>
        <v/>
      </c>
      <c r="Z647" s="14" t="str">
        <f t="shared" si="125"/>
        <v/>
      </c>
      <c r="AA647" s="15" t="str">
        <f t="shared" si="121"/>
        <v/>
      </c>
    </row>
    <row r="648" spans="2:27" ht="18" x14ac:dyDescent="0.25">
      <c r="B648" s="16"/>
      <c r="C648" s="17"/>
      <c r="D648" s="17"/>
      <c r="E648" s="18"/>
      <c r="F648" s="17"/>
      <c r="G648" s="17"/>
      <c r="H648" s="17"/>
      <c r="I648" s="17"/>
      <c r="J648" s="17"/>
      <c r="K648" s="17"/>
      <c r="L648" s="17"/>
      <c r="M648" s="17"/>
      <c r="N648" s="17"/>
      <c r="O648" s="19"/>
      <c r="P648" s="629">
        <f>+H635</f>
        <v>3.01</v>
      </c>
      <c r="Q648" s="17"/>
      <c r="R648" s="412"/>
      <c r="S648" s="625"/>
      <c r="T648" s="20"/>
      <c r="U648" s="20"/>
      <c r="V648" s="430"/>
      <c r="W648" s="14" t="str">
        <f t="shared" ref="W648:W649" si="126">IF(COUNT(T648:V648)=1,"m",IF(COUNT(T648:V648)=2,"m2",IF(COUNT(T648:V648)=3,"m3","")))</f>
        <v/>
      </c>
      <c r="X648" s="14" t="str">
        <f t="shared" si="123"/>
        <v/>
      </c>
      <c r="Y648" s="14" t="str">
        <f t="shared" si="124"/>
        <v/>
      </c>
      <c r="Z648" s="14" t="str">
        <f t="shared" si="125"/>
        <v/>
      </c>
      <c r="AA648" s="15" t="str">
        <f t="shared" si="121"/>
        <v/>
      </c>
    </row>
    <row r="649" spans="2:27" ht="18" x14ac:dyDescent="0.25">
      <c r="B649" s="16"/>
      <c r="C649" s="18"/>
      <c r="D649" s="18"/>
      <c r="E649" s="18"/>
      <c r="F649" s="18"/>
      <c r="G649" s="18"/>
      <c r="H649" s="18"/>
      <c r="I649" s="18"/>
      <c r="J649" s="18"/>
      <c r="K649" s="18"/>
      <c r="L649" s="18"/>
      <c r="M649" s="18"/>
      <c r="N649" s="18"/>
      <c r="O649" s="19"/>
      <c r="P649" s="629">
        <f>+H635</f>
        <v>3.01</v>
      </c>
      <c r="Q649" s="17"/>
      <c r="R649" s="412"/>
      <c r="S649" s="625"/>
      <c r="T649" s="20"/>
      <c r="U649" s="20"/>
      <c r="V649" s="430"/>
      <c r="W649" s="14" t="str">
        <f t="shared" si="126"/>
        <v/>
      </c>
      <c r="X649" s="14" t="str">
        <f t="shared" si="123"/>
        <v/>
      </c>
      <c r="Y649" s="14" t="str">
        <f t="shared" si="124"/>
        <v/>
      </c>
      <c r="Z649" s="14" t="str">
        <f t="shared" si="125"/>
        <v/>
      </c>
      <c r="AA649" s="15" t="str">
        <f t="shared" si="121"/>
        <v/>
      </c>
    </row>
    <row r="650" spans="2:27" ht="18" x14ac:dyDescent="0.25">
      <c r="B650" s="16"/>
      <c r="C650" s="17"/>
      <c r="D650" s="24"/>
      <c r="E650" s="17"/>
      <c r="F650" s="17"/>
      <c r="G650" s="17"/>
      <c r="H650" s="17"/>
      <c r="I650" s="17"/>
      <c r="J650" s="18"/>
      <c r="K650" s="17"/>
      <c r="L650" s="17"/>
      <c r="M650" s="17"/>
      <c r="N650" s="17"/>
      <c r="O650" s="19"/>
      <c r="P650" s="629">
        <f>+H635</f>
        <v>3.01</v>
      </c>
      <c r="Q650" s="17"/>
      <c r="R650" s="412"/>
      <c r="S650" s="625"/>
      <c r="T650" s="20"/>
      <c r="U650" s="20"/>
      <c r="V650" s="430"/>
      <c r="W650" s="14"/>
      <c r="X650" s="14"/>
      <c r="Y650" s="14"/>
      <c r="Z650" s="14"/>
      <c r="AA650" s="15" t="str">
        <f t="shared" si="121"/>
        <v/>
      </c>
    </row>
    <row r="651" spans="2:27" ht="18" x14ac:dyDescent="0.25">
      <c r="B651" s="16"/>
      <c r="C651" s="18"/>
      <c r="D651" s="17"/>
      <c r="E651" s="17"/>
      <c r="F651" s="17"/>
      <c r="G651" s="17"/>
      <c r="H651" s="18"/>
      <c r="I651" s="18"/>
      <c r="J651" s="17"/>
      <c r="K651" s="18"/>
      <c r="L651" s="17"/>
      <c r="M651" s="17"/>
      <c r="N651" s="17"/>
      <c r="O651" s="19"/>
      <c r="P651" s="629">
        <f>+H635</f>
        <v>3.01</v>
      </c>
      <c r="Q651" s="17"/>
      <c r="R651" s="412" t="s">
        <v>362</v>
      </c>
      <c r="S651" s="625"/>
      <c r="T651" s="20"/>
      <c r="U651" s="20"/>
      <c r="V651" s="430"/>
      <c r="W651" s="14" t="str">
        <f t="shared" ref="W651:W660" si="127">IF(COUNT(T651:V651)=1,"m",IF(COUNT(T651:V651)=2,"m2",IF(COUNT(T651:V651)=3,"m3","")))</f>
        <v/>
      </c>
      <c r="X651" s="14" t="str">
        <f t="shared" ref="X651:X660" si="128">IF(S651="","",1)</f>
        <v/>
      </c>
      <c r="Y651" s="14" t="str">
        <f t="shared" ref="Y651:Y660" si="129">IFERROR(IF(COUNT(T651:V651)=1,PRODUCT(T651:V651)*X651,""),"")</f>
        <v/>
      </c>
      <c r="Z651" s="14" t="str">
        <f t="shared" ref="Z651:Z660" si="130">IFERROR(IF(COUNT(T651:V651)=2,PRODUCT(T651:V651)*X651,""),"")</f>
        <v/>
      </c>
      <c r="AA651" s="15" t="str">
        <f t="shared" si="121"/>
        <v/>
      </c>
    </row>
    <row r="652" spans="2:27" ht="18" x14ac:dyDescent="0.25">
      <c r="B652" s="16"/>
      <c r="C652" s="17"/>
      <c r="D652" s="17"/>
      <c r="E652" s="17"/>
      <c r="F652" s="17"/>
      <c r="G652" s="17"/>
      <c r="H652" s="17"/>
      <c r="I652" s="17"/>
      <c r="J652" s="17"/>
      <c r="K652" s="17"/>
      <c r="L652" s="17"/>
      <c r="M652" s="17"/>
      <c r="N652" s="17"/>
      <c r="O652" s="19"/>
      <c r="P652" s="629">
        <f>+H635</f>
        <v>3.01</v>
      </c>
      <c r="Q652" s="17"/>
      <c r="R652" s="412"/>
      <c r="S652" s="626"/>
      <c r="T652" s="20"/>
      <c r="U652" s="20"/>
      <c r="V652" s="430"/>
      <c r="W652" s="14" t="str">
        <f t="shared" si="127"/>
        <v/>
      </c>
      <c r="X652" s="14" t="str">
        <f t="shared" si="128"/>
        <v/>
      </c>
      <c r="Y652" s="14" t="str">
        <f t="shared" si="129"/>
        <v/>
      </c>
      <c r="Z652" s="14" t="str">
        <f t="shared" si="130"/>
        <v/>
      </c>
      <c r="AA652" s="15" t="str">
        <f t="shared" si="121"/>
        <v/>
      </c>
    </row>
    <row r="653" spans="2:27" ht="18" x14ac:dyDescent="0.25">
      <c r="B653" s="16"/>
      <c r="C653" s="17"/>
      <c r="D653" s="17"/>
      <c r="E653" s="17"/>
      <c r="F653" s="17"/>
      <c r="G653" s="17"/>
      <c r="H653" s="17"/>
      <c r="I653" s="17"/>
      <c r="J653" s="17"/>
      <c r="K653" s="17"/>
      <c r="L653" s="17"/>
      <c r="M653" s="17"/>
      <c r="N653" s="17"/>
      <c r="O653" s="19"/>
      <c r="P653" s="629">
        <f>+H635</f>
        <v>3.01</v>
      </c>
      <c r="Q653" s="17"/>
      <c r="R653" s="412"/>
      <c r="S653" s="626"/>
      <c r="T653" s="20"/>
      <c r="U653" s="20"/>
      <c r="V653" s="430"/>
      <c r="W653" s="14" t="str">
        <f t="shared" si="127"/>
        <v/>
      </c>
      <c r="X653" s="14" t="str">
        <f t="shared" si="128"/>
        <v/>
      </c>
      <c r="Y653" s="14" t="str">
        <f t="shared" si="129"/>
        <v/>
      </c>
      <c r="Z653" s="14" t="str">
        <f t="shared" si="130"/>
        <v/>
      </c>
      <c r="AA653" s="15" t="str">
        <f t="shared" si="121"/>
        <v/>
      </c>
    </row>
    <row r="654" spans="2:27" ht="18" x14ac:dyDescent="0.25">
      <c r="B654" s="16"/>
      <c r="D654" s="17"/>
      <c r="E654" s="17"/>
      <c r="F654" s="17"/>
      <c r="G654" s="17"/>
      <c r="H654" s="17"/>
      <c r="I654" s="17"/>
      <c r="J654" s="17"/>
      <c r="K654" s="17"/>
      <c r="L654" s="17"/>
      <c r="M654" s="17"/>
      <c r="N654" s="17"/>
      <c r="O654" s="19"/>
      <c r="P654" s="629">
        <f>+H635</f>
        <v>3.01</v>
      </c>
      <c r="Q654" s="17"/>
      <c r="R654" s="412"/>
      <c r="S654" s="626"/>
      <c r="T654" s="20"/>
      <c r="U654" s="20"/>
      <c r="V654" s="20"/>
      <c r="W654" s="14" t="str">
        <f t="shared" si="127"/>
        <v/>
      </c>
      <c r="X654" s="14" t="str">
        <f t="shared" si="128"/>
        <v/>
      </c>
      <c r="Y654" s="14" t="str">
        <f t="shared" si="129"/>
        <v/>
      </c>
      <c r="Z654" s="14" t="str">
        <f t="shared" si="130"/>
        <v/>
      </c>
      <c r="AA654" s="15" t="str">
        <f t="shared" si="121"/>
        <v/>
      </c>
    </row>
    <row r="655" spans="2:27" ht="18" x14ac:dyDescent="0.25">
      <c r="B655" s="16"/>
      <c r="C655" s="17"/>
      <c r="D655" s="17"/>
      <c r="E655" s="17"/>
      <c r="F655" s="17"/>
      <c r="G655" s="17"/>
      <c r="H655" s="17"/>
      <c r="I655" s="17"/>
      <c r="J655" s="17"/>
      <c r="K655" s="17"/>
      <c r="L655" s="17"/>
      <c r="M655" s="17"/>
      <c r="N655" s="17"/>
      <c r="O655" s="19"/>
      <c r="P655" s="629">
        <f>+H635</f>
        <v>3.01</v>
      </c>
      <c r="Q655" s="17"/>
      <c r="R655" s="412"/>
      <c r="S655" s="626"/>
      <c r="T655" s="20"/>
      <c r="U655" s="20"/>
      <c r="V655" s="430"/>
      <c r="W655" s="14" t="str">
        <f t="shared" si="127"/>
        <v/>
      </c>
      <c r="X655" s="14" t="str">
        <f t="shared" si="128"/>
        <v/>
      </c>
      <c r="Y655" s="14" t="str">
        <f t="shared" si="129"/>
        <v/>
      </c>
      <c r="Z655" s="14" t="str">
        <f t="shared" si="130"/>
        <v/>
      </c>
      <c r="AA655" s="15" t="str">
        <f t="shared" si="121"/>
        <v/>
      </c>
    </row>
    <row r="656" spans="2:27" ht="18" x14ac:dyDescent="0.25">
      <c r="B656" s="16"/>
      <c r="C656" s="17"/>
      <c r="D656" s="17"/>
      <c r="E656" s="17"/>
      <c r="F656" s="17"/>
      <c r="G656" s="17"/>
      <c r="H656" s="17"/>
      <c r="I656" s="17"/>
      <c r="J656" s="17"/>
      <c r="K656" s="17"/>
      <c r="L656" s="17"/>
      <c r="M656" s="17"/>
      <c r="N656" s="17"/>
      <c r="O656" s="19"/>
      <c r="P656" s="629">
        <f>+H635</f>
        <v>3.01</v>
      </c>
      <c r="Q656" s="17"/>
      <c r="R656" s="412"/>
      <c r="S656" s="626"/>
      <c r="T656" s="20"/>
      <c r="U656" s="20"/>
      <c r="V656" s="430"/>
      <c r="W656" s="14" t="str">
        <f t="shared" si="127"/>
        <v/>
      </c>
      <c r="X656" s="14" t="str">
        <f t="shared" si="128"/>
        <v/>
      </c>
      <c r="Y656" s="14" t="str">
        <f t="shared" si="129"/>
        <v/>
      </c>
      <c r="Z656" s="14" t="str">
        <f t="shared" si="130"/>
        <v/>
      </c>
      <c r="AA656" s="15" t="str">
        <f t="shared" si="121"/>
        <v/>
      </c>
    </row>
    <row r="657" spans="2:27" ht="18" x14ac:dyDescent="0.25">
      <c r="B657" s="16"/>
      <c r="C657" s="17"/>
      <c r="D657" s="17"/>
      <c r="E657" s="17"/>
      <c r="F657" s="17"/>
      <c r="G657" s="17"/>
      <c r="H657" s="17"/>
      <c r="I657" s="17"/>
      <c r="J657" s="17"/>
      <c r="K657" s="17"/>
      <c r="L657" s="17"/>
      <c r="M657" s="17"/>
      <c r="N657" s="17"/>
      <c r="O657" s="19"/>
      <c r="P657" s="629">
        <f>+H635</f>
        <v>3.01</v>
      </c>
      <c r="Q657" s="17"/>
      <c r="R657" s="21"/>
      <c r="S657" s="626"/>
      <c r="T657" s="20"/>
      <c r="U657" s="20"/>
      <c r="V657" s="430"/>
      <c r="W657" s="14" t="str">
        <f t="shared" si="127"/>
        <v/>
      </c>
      <c r="X657" s="14" t="str">
        <f t="shared" si="128"/>
        <v/>
      </c>
      <c r="Y657" s="14" t="str">
        <f t="shared" si="129"/>
        <v/>
      </c>
      <c r="Z657" s="14" t="str">
        <f t="shared" si="130"/>
        <v/>
      </c>
      <c r="AA657" s="15" t="str">
        <f t="shared" si="121"/>
        <v/>
      </c>
    </row>
    <row r="658" spans="2:27" ht="18" x14ac:dyDescent="0.25">
      <c r="B658" s="16"/>
      <c r="C658" s="17"/>
      <c r="D658" s="17"/>
      <c r="E658" s="17"/>
      <c r="F658" s="17"/>
      <c r="G658" s="17"/>
      <c r="H658" s="17"/>
      <c r="I658" s="17"/>
      <c r="J658" s="17"/>
      <c r="K658" s="17"/>
      <c r="L658" s="17"/>
      <c r="M658" s="17"/>
      <c r="N658" s="17"/>
      <c r="O658" s="19"/>
      <c r="P658" s="629">
        <f>+H635</f>
        <v>3.01</v>
      </c>
      <c r="Q658" s="17"/>
      <c r="R658" s="26"/>
      <c r="S658" s="626"/>
      <c r="T658" s="20"/>
      <c r="U658" s="20"/>
      <c r="V658" s="430"/>
      <c r="W658" s="14" t="str">
        <f t="shared" si="127"/>
        <v/>
      </c>
      <c r="X658" s="14" t="str">
        <f t="shared" si="128"/>
        <v/>
      </c>
      <c r="Y658" s="14" t="str">
        <f t="shared" si="129"/>
        <v/>
      </c>
      <c r="Z658" s="14" t="str">
        <f t="shared" si="130"/>
        <v/>
      </c>
      <c r="AA658" s="15" t="str">
        <f t="shared" si="121"/>
        <v/>
      </c>
    </row>
    <row r="659" spans="2:27" ht="18" x14ac:dyDescent="0.25">
      <c r="B659" s="16"/>
      <c r="C659" s="17"/>
      <c r="D659" s="17"/>
      <c r="E659" s="17"/>
      <c r="F659" s="17"/>
      <c r="G659" s="17"/>
      <c r="H659" s="17"/>
      <c r="I659" s="17"/>
      <c r="J659" s="17"/>
      <c r="K659" s="17"/>
      <c r="L659" s="17"/>
      <c r="M659" s="17"/>
      <c r="N659" s="17"/>
      <c r="O659" s="19"/>
      <c r="P659" s="629">
        <f>+H635</f>
        <v>3.01</v>
      </c>
      <c r="Q659" s="17"/>
      <c r="R659" s="26"/>
      <c r="S659" s="626"/>
      <c r="T659" s="20"/>
      <c r="U659" s="20"/>
      <c r="V659" s="430"/>
      <c r="W659" s="14" t="str">
        <f t="shared" si="127"/>
        <v/>
      </c>
      <c r="X659" s="14" t="str">
        <f t="shared" si="128"/>
        <v/>
      </c>
      <c r="Y659" s="14" t="str">
        <f t="shared" si="129"/>
        <v/>
      </c>
      <c r="Z659" s="14" t="str">
        <f t="shared" si="130"/>
        <v/>
      </c>
      <c r="AA659" s="15" t="str">
        <f t="shared" si="121"/>
        <v/>
      </c>
    </row>
    <row r="660" spans="2:27" ht="18.75" thickBot="1" x14ac:dyDescent="0.3">
      <c r="B660" s="27"/>
      <c r="C660" s="28"/>
      <c r="D660" s="29"/>
      <c r="E660" s="28"/>
      <c r="F660" s="29"/>
      <c r="G660" s="29"/>
      <c r="H660" s="29"/>
      <c r="I660" s="29"/>
      <c r="J660" s="29"/>
      <c r="K660" s="29"/>
      <c r="L660" s="29"/>
      <c r="M660" s="29"/>
      <c r="N660" s="29"/>
      <c r="O660" s="30"/>
      <c r="P660" s="629">
        <f>+H635</f>
        <v>3.01</v>
      </c>
      <c r="Q660" s="17"/>
      <c r="R660" s="630"/>
      <c r="S660" s="636"/>
      <c r="T660" s="33"/>
      <c r="U660" s="33"/>
      <c r="V660" s="631"/>
      <c r="W660" s="34" t="str">
        <f t="shared" si="127"/>
        <v/>
      </c>
      <c r="X660" s="34" t="str">
        <f t="shared" si="128"/>
        <v/>
      </c>
      <c r="Y660" s="14" t="str">
        <f t="shared" si="129"/>
        <v/>
      </c>
      <c r="Z660" s="14" t="str">
        <f t="shared" si="130"/>
        <v/>
      </c>
      <c r="AA660" s="15" t="str">
        <f t="shared" si="121"/>
        <v/>
      </c>
    </row>
    <row r="661" spans="2:27" ht="18.75" thickBot="1" x14ac:dyDescent="0.3">
      <c r="B661" s="786"/>
      <c r="C661" s="787"/>
      <c r="D661" s="787"/>
      <c r="E661" s="787"/>
      <c r="F661" s="787"/>
      <c r="G661" s="787"/>
      <c r="H661" s="787"/>
      <c r="I661" s="787"/>
      <c r="J661" s="787"/>
      <c r="K661" s="787"/>
      <c r="L661" s="787"/>
      <c r="M661" s="787"/>
      <c r="N661" s="787"/>
      <c r="O661" s="787"/>
      <c r="P661" s="428"/>
      <c r="Q661" s="629">
        <f>+H635</f>
        <v>3.01</v>
      </c>
      <c r="R661" s="788" t="s">
        <v>58</v>
      </c>
      <c r="S661" s="1023"/>
      <c r="T661" s="787"/>
      <c r="U661" s="789" t="s">
        <v>53</v>
      </c>
      <c r="V661" s="790"/>
      <c r="W661" s="790"/>
      <c r="X661" s="791"/>
      <c r="Y661" s="36"/>
      <c r="Z661" s="37"/>
      <c r="AA661" s="38">
        <f>SUM(Z638:Z660)</f>
        <v>0</v>
      </c>
    </row>
    <row r="662" spans="2:27" ht="17.25" thickBot="1" x14ac:dyDescent="0.3">
      <c r="B662" s="792" t="s">
        <v>59</v>
      </c>
      <c r="C662" s="793"/>
      <c r="D662" s="793"/>
      <c r="E662" s="793"/>
      <c r="F662" s="793"/>
      <c r="G662" s="793"/>
      <c r="H662" s="793"/>
      <c r="I662" s="794"/>
      <c r="J662" s="792" t="s">
        <v>60</v>
      </c>
      <c r="K662" s="793"/>
      <c r="L662" s="793"/>
      <c r="M662" s="793"/>
      <c r="N662" s="793"/>
      <c r="O662" s="793"/>
      <c r="P662" s="793"/>
      <c r="Q662" s="793"/>
      <c r="R662" s="794"/>
      <c r="S662" s="634"/>
      <c r="T662" s="39"/>
      <c r="U662" s="40"/>
      <c r="V662" s="40"/>
      <c r="W662" s="40"/>
      <c r="X662" s="40"/>
      <c r="Y662" s="40"/>
      <c r="Z662" s="40"/>
      <c r="AA662" s="41"/>
    </row>
    <row r="663" spans="2:27" ht="21" thickBot="1" x14ac:dyDescent="0.3">
      <c r="B663" s="795"/>
      <c r="C663" s="787"/>
      <c r="D663" s="787"/>
      <c r="E663" s="787"/>
      <c r="F663" s="787"/>
      <c r="G663" s="787"/>
      <c r="H663" s="787"/>
      <c r="I663" s="796"/>
      <c r="J663" s="795"/>
      <c r="K663" s="787"/>
      <c r="L663" s="787"/>
      <c r="M663" s="787"/>
      <c r="N663" s="787"/>
      <c r="O663" s="787"/>
      <c r="P663" s="787"/>
      <c r="Q663" s="787"/>
      <c r="R663" s="796"/>
      <c r="S663" s="635"/>
      <c r="T663" s="797" t="s">
        <v>61</v>
      </c>
      <c r="U663" s="798"/>
      <c r="V663" s="798"/>
      <c r="W663" s="798"/>
      <c r="X663" s="798"/>
      <c r="Y663" s="798"/>
      <c r="Z663" s="799"/>
      <c r="AA663" s="42">
        <f>AA661</f>
        <v>0</v>
      </c>
    </row>
    <row r="665" spans="2:27" ht="15.75" thickBot="1" x14ac:dyDescent="0.3"/>
    <row r="666" spans="2:27" x14ac:dyDescent="0.25">
      <c r="B666" s="800"/>
      <c r="C666" s="793"/>
      <c r="D666" s="793"/>
      <c r="E666" s="793"/>
      <c r="F666" s="793"/>
      <c r="G666" s="803" t="s">
        <v>42</v>
      </c>
      <c r="H666" s="793"/>
      <c r="I666" s="793"/>
      <c r="J666" s="793"/>
      <c r="K666" s="793"/>
      <c r="L666" s="793"/>
      <c r="M666" s="793"/>
      <c r="N666" s="793"/>
      <c r="O666" s="793"/>
      <c r="P666" s="793"/>
      <c r="Q666" s="793"/>
      <c r="R666" s="793"/>
      <c r="S666" s="793"/>
      <c r="T666" s="793"/>
      <c r="U666" s="804" t="s">
        <v>1</v>
      </c>
      <c r="V666" s="805"/>
      <c r="W666" s="805"/>
      <c r="X666" s="806"/>
      <c r="Y666" s="807" t="s">
        <v>43</v>
      </c>
      <c r="Z666" s="805"/>
      <c r="AA666" s="808"/>
    </row>
    <row r="667" spans="2:27" x14ac:dyDescent="0.25">
      <c r="B667" s="801"/>
      <c r="C667" s="802"/>
      <c r="D667" s="802"/>
      <c r="E667" s="802"/>
      <c r="F667" s="802"/>
      <c r="G667" s="801"/>
      <c r="H667" s="802"/>
      <c r="I667" s="802"/>
      <c r="J667" s="802"/>
      <c r="K667" s="802"/>
      <c r="L667" s="802"/>
      <c r="M667" s="802"/>
      <c r="N667" s="802"/>
      <c r="O667" s="802"/>
      <c r="P667" s="802"/>
      <c r="Q667" s="802"/>
      <c r="R667" s="802"/>
      <c r="S667" s="802"/>
      <c r="T667" s="802"/>
      <c r="U667" s="809" t="s">
        <v>3</v>
      </c>
      <c r="V667" s="810"/>
      <c r="W667" s="810"/>
      <c r="X667" s="811"/>
      <c r="Y667" s="812">
        <v>1</v>
      </c>
      <c r="Z667" s="810"/>
      <c r="AA667" s="813"/>
    </row>
    <row r="668" spans="2:27" ht="15.75" thickBot="1" x14ac:dyDescent="0.3">
      <c r="B668" s="795"/>
      <c r="C668" s="787"/>
      <c r="D668" s="787"/>
      <c r="E668" s="787"/>
      <c r="F668" s="787"/>
      <c r="G668" s="795"/>
      <c r="H668" s="787"/>
      <c r="I668" s="787"/>
      <c r="J668" s="787"/>
      <c r="K668" s="787"/>
      <c r="L668" s="787"/>
      <c r="M668" s="787"/>
      <c r="N668" s="787"/>
      <c r="O668" s="787"/>
      <c r="P668" s="787"/>
      <c r="Q668" s="787"/>
      <c r="R668" s="787"/>
      <c r="S668" s="787"/>
      <c r="T668" s="787"/>
      <c r="U668" s="814" t="s">
        <v>4</v>
      </c>
      <c r="V668" s="815"/>
      <c r="W668" s="815"/>
      <c r="X668" s="816"/>
      <c r="Y668" s="817">
        <v>44236</v>
      </c>
      <c r="Z668" s="818"/>
      <c r="AA668" s="819"/>
    </row>
    <row r="669" spans="2:27" ht="15" customHeight="1" x14ac:dyDescent="0.25">
      <c r="B669" s="820" t="s">
        <v>44</v>
      </c>
      <c r="C669" s="793"/>
      <c r="D669" s="793"/>
      <c r="E669" s="793"/>
      <c r="F669" s="794"/>
      <c r="G669"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669" s="822"/>
      <c r="I669" s="822"/>
      <c r="J669" s="822"/>
      <c r="K669" s="822"/>
      <c r="L669" s="822"/>
      <c r="M669" s="822"/>
      <c r="N669" s="822"/>
      <c r="O669" s="822"/>
      <c r="P669" s="822"/>
      <c r="Q669" s="822"/>
      <c r="R669" s="822"/>
      <c r="S669" s="822"/>
      <c r="T669" s="822"/>
      <c r="U669" s="822"/>
      <c r="V669" s="822"/>
      <c r="W669" s="822"/>
      <c r="X669" s="822"/>
      <c r="Y669" s="822"/>
      <c r="Z669" s="822"/>
      <c r="AA669" s="823"/>
    </row>
    <row r="670" spans="2:27" ht="15.75" customHeight="1" thickBot="1" x14ac:dyDescent="0.3">
      <c r="B670" s="795"/>
      <c r="C670" s="787"/>
      <c r="D670" s="787"/>
      <c r="E670" s="787"/>
      <c r="F670" s="796"/>
      <c r="G670" s="824"/>
      <c r="H670" s="825"/>
      <c r="I670" s="825"/>
      <c r="J670" s="825"/>
      <c r="K670" s="825"/>
      <c r="L670" s="825"/>
      <c r="M670" s="825"/>
      <c r="N670" s="825"/>
      <c r="O670" s="825"/>
      <c r="P670" s="825"/>
      <c r="Q670" s="825"/>
      <c r="R670" s="825"/>
      <c r="S670" s="825"/>
      <c r="T670" s="825"/>
      <c r="U670" s="825"/>
      <c r="V670" s="825"/>
      <c r="W670" s="825"/>
      <c r="X670" s="825"/>
      <c r="Y670" s="825"/>
      <c r="Z670" s="825"/>
      <c r="AA670" s="826"/>
    </row>
    <row r="671" spans="2:27" ht="18.75" thickBot="1" x14ac:dyDescent="0.3">
      <c r="B671" s="827" t="s">
        <v>46</v>
      </c>
      <c r="C671" s="798"/>
      <c r="D671" s="798"/>
      <c r="E671" s="798"/>
      <c r="F671" s="798"/>
      <c r="G671" s="798"/>
      <c r="H671" s="822" t="s">
        <v>47</v>
      </c>
      <c r="I671" s="793"/>
      <c r="J671" s="828"/>
      <c r="K671" s="798"/>
      <c r="L671" s="798"/>
      <c r="M671" s="798"/>
      <c r="N671" s="798"/>
      <c r="O671" s="798"/>
      <c r="P671" s="622"/>
      <c r="Q671" s="622"/>
      <c r="R671" s="828" t="s">
        <v>48</v>
      </c>
      <c r="S671" s="828"/>
      <c r="T671" s="798"/>
      <c r="U671" s="798"/>
      <c r="V671" s="798"/>
      <c r="W671" s="798"/>
      <c r="X671" s="798"/>
      <c r="Y671" s="798"/>
      <c r="Z671" s="798"/>
      <c r="AA671" s="799"/>
    </row>
    <row r="672" spans="2:27" ht="33" customHeight="1" thickBot="1" x14ac:dyDescent="0.3">
      <c r="B672" s="829">
        <f>PRESUPUESTO!$B$31</f>
        <v>3</v>
      </c>
      <c r="C672" s="793"/>
      <c r="D672" s="793"/>
      <c r="E672" s="793"/>
      <c r="F672" s="793"/>
      <c r="G672" s="793"/>
      <c r="H672" s="830">
        <f>PRESUPUESTO!B33</f>
        <v>3.0199999999999996</v>
      </c>
      <c r="I672" s="831"/>
      <c r="J672" s="832" t="str">
        <f>PRESUPUESTO!$F$31</f>
        <v>PISOS Y ENCHAPES</v>
      </c>
      <c r="K672" s="798"/>
      <c r="L672" s="798"/>
      <c r="M672" s="798"/>
      <c r="N672" s="798"/>
      <c r="O672" s="799"/>
      <c r="P672" s="621"/>
      <c r="Q672" s="621"/>
      <c r="R672" s="833" t="str">
        <f>PRESUPUESTO!F33</f>
        <v>Suministro e instalacion de zocalo para pisos tipo porcelana Blanco o similar</v>
      </c>
      <c r="S672" s="1020"/>
      <c r="T672" s="793"/>
      <c r="U672" s="793"/>
      <c r="V672" s="793"/>
      <c r="W672" s="793"/>
      <c r="X672" s="793"/>
      <c r="Y672" s="793"/>
      <c r="Z672" s="793"/>
      <c r="AA672" s="794"/>
    </row>
    <row r="673" spans="2:27" ht="18.75" thickBot="1" x14ac:dyDescent="0.3">
      <c r="B673" s="821" t="s">
        <v>49</v>
      </c>
      <c r="C673" s="834"/>
      <c r="D673" s="834"/>
      <c r="E673" s="834"/>
      <c r="F673" s="834"/>
      <c r="G673" s="834"/>
      <c r="H673" s="835"/>
      <c r="I673" s="835"/>
      <c r="J673" s="834"/>
      <c r="K673" s="834"/>
      <c r="L673" s="834"/>
      <c r="M673" s="834"/>
      <c r="N673" s="834"/>
      <c r="O673" s="834"/>
      <c r="P673" s="623"/>
      <c r="Q673" s="623"/>
      <c r="R673" s="837" t="s">
        <v>50</v>
      </c>
      <c r="S673" s="1021" t="s">
        <v>532</v>
      </c>
      <c r="T673" s="839" t="s">
        <v>51</v>
      </c>
      <c r="U673" s="840"/>
      <c r="V673" s="841"/>
      <c r="W673" s="842" t="s">
        <v>20</v>
      </c>
      <c r="X673" s="844" t="s">
        <v>52</v>
      </c>
      <c r="Y673" s="846" t="s">
        <v>53</v>
      </c>
      <c r="Z673" s="847"/>
      <c r="AA673" s="848"/>
    </row>
    <row r="674" spans="2:27" ht="26.25" thickBot="1" x14ac:dyDescent="0.3">
      <c r="B674" s="836"/>
      <c r="C674" s="835"/>
      <c r="D674" s="835"/>
      <c r="E674" s="835"/>
      <c r="F674" s="835"/>
      <c r="G674" s="835"/>
      <c r="H674" s="835"/>
      <c r="I674" s="835"/>
      <c r="J674" s="835"/>
      <c r="K674" s="835"/>
      <c r="L674" s="835"/>
      <c r="M674" s="835"/>
      <c r="N674" s="835"/>
      <c r="O674" s="835"/>
      <c r="P674" s="623"/>
      <c r="Q674" s="623"/>
      <c r="R674" s="838"/>
      <c r="S674" s="1032"/>
      <c r="T674" s="4" t="s">
        <v>54</v>
      </c>
      <c r="U674" s="5" t="s">
        <v>55</v>
      </c>
      <c r="V674" s="6" t="s">
        <v>56</v>
      </c>
      <c r="W674" s="843"/>
      <c r="X674" s="845"/>
      <c r="Y674" s="7" t="s">
        <v>57</v>
      </c>
      <c r="Z674" s="8" t="s">
        <v>21</v>
      </c>
      <c r="AA674" s="9" t="s">
        <v>22</v>
      </c>
    </row>
    <row r="675" spans="2:27" ht="18" x14ac:dyDescent="0.25">
      <c r="B675" s="10"/>
      <c r="C675" s="11"/>
      <c r="D675" s="11"/>
      <c r="E675" s="11"/>
      <c r="F675" s="11"/>
      <c r="G675" s="11"/>
      <c r="H675" s="11"/>
      <c r="I675" s="11"/>
      <c r="J675" s="11"/>
      <c r="K675" s="11"/>
      <c r="L675" s="11"/>
      <c r="M675" s="11"/>
      <c r="N675" s="11"/>
      <c r="O675" s="12"/>
      <c r="P675" s="629">
        <f>+H672</f>
        <v>3.0199999999999996</v>
      </c>
      <c r="Q675" s="17"/>
      <c r="R675" s="412" t="s">
        <v>356</v>
      </c>
      <c r="S675" s="625"/>
      <c r="T675" s="14"/>
      <c r="U675" s="14"/>
      <c r="V675" s="14"/>
      <c r="W675" s="14" t="str">
        <f>IF(COUNT(T675:V675)=1,"m",IF(COUNT(T675:V675)=2,"m2",IF(COUNT(T675:V675)=3,"m3","")))</f>
        <v/>
      </c>
      <c r="X675" s="14" t="str">
        <f>IF(S675="","",1)</f>
        <v/>
      </c>
      <c r="Y675" s="14" t="str">
        <f>IFERROR(IF(COUNT(T675:V675)=1,PRODUCT(T675:V675)*X675,""),"")</f>
        <v/>
      </c>
      <c r="Z675" s="14" t="str">
        <f>IFERROR(IF(COUNT(T675:V675)=2,PRODUCT(T675:V675)*X675,""),"")</f>
        <v/>
      </c>
      <c r="AA675" s="15" t="str">
        <f>IFERROR(IF(COUNT(T675:V675)=3,PRODUCT(T675:V675)*X675,""),"")</f>
        <v/>
      </c>
    </row>
    <row r="676" spans="2:27" ht="18" x14ac:dyDescent="0.25">
      <c r="B676" s="16"/>
      <c r="C676" s="17"/>
      <c r="D676" s="17"/>
      <c r="E676" s="17"/>
      <c r="F676" s="18"/>
      <c r="G676" s="18"/>
      <c r="H676" s="18"/>
      <c r="I676" s="18"/>
      <c r="J676" s="18"/>
      <c r="K676" s="18"/>
      <c r="L676" s="17"/>
      <c r="M676" s="17"/>
      <c r="N676" s="17"/>
      <c r="O676" s="19"/>
      <c r="P676" s="629">
        <f>+H672</f>
        <v>3.0199999999999996</v>
      </c>
      <c r="Q676" s="17"/>
      <c r="R676" s="412"/>
      <c r="S676" s="625"/>
      <c r="T676" s="20"/>
      <c r="U676" s="20"/>
      <c r="V676" s="430"/>
      <c r="W676" s="14" t="str">
        <f t="shared" ref="W676:W678" si="131">IF(COUNT(T676:V676)=1,"m",IF(COUNT(T676:V676)=2,"m2",IF(COUNT(T676:V676)=3,"m3","")))</f>
        <v/>
      </c>
      <c r="X676" s="14" t="str">
        <f t="shared" ref="X676:X678" si="132">IF(S676="","",1)</f>
        <v/>
      </c>
      <c r="Y676" s="14" t="str">
        <f t="shared" ref="Y676:Y678" si="133">IFERROR(IF(COUNT(T676:V676)=1,PRODUCT(T676:V676)*X676,""),"")</f>
        <v/>
      </c>
      <c r="Z676" s="14" t="str">
        <f t="shared" ref="Z676:Z678" si="134">IFERROR(IF(COUNT(T676:V676)=2,PRODUCT(T676:V676)*X676,""),"")</f>
        <v/>
      </c>
      <c r="AA676" s="15" t="str">
        <f t="shared" ref="AA676:AA697" si="135">IFERROR(IF(COUNT(T676:V676)=3,PRODUCT(T676:V676)*X676,""),"")</f>
        <v/>
      </c>
    </row>
    <row r="677" spans="2:27" ht="18" x14ac:dyDescent="0.25">
      <c r="B677" s="16"/>
      <c r="C677" s="17"/>
      <c r="D677" s="17"/>
      <c r="E677" s="17"/>
      <c r="F677" s="18"/>
      <c r="G677" s="18"/>
      <c r="H677" s="18"/>
      <c r="I677" s="18"/>
      <c r="J677" s="18"/>
      <c r="K677" s="18"/>
      <c r="L677" s="17"/>
      <c r="M677" s="17"/>
      <c r="N677" s="17"/>
      <c r="O677" s="19"/>
      <c r="P677" s="629">
        <f>+H672</f>
        <v>3.0199999999999996</v>
      </c>
      <c r="Q677" s="17"/>
      <c r="R677" s="412"/>
      <c r="S677" s="625"/>
      <c r="T677" s="20"/>
      <c r="U677" s="20"/>
      <c r="V677" s="430"/>
      <c r="W677" s="14" t="str">
        <f t="shared" si="131"/>
        <v/>
      </c>
      <c r="X677" s="14" t="str">
        <f t="shared" si="132"/>
        <v/>
      </c>
      <c r="Y677" s="14" t="str">
        <f t="shared" si="133"/>
        <v/>
      </c>
      <c r="Z677" s="14" t="str">
        <f t="shared" si="134"/>
        <v/>
      </c>
      <c r="AA677" s="15" t="str">
        <f t="shared" si="135"/>
        <v/>
      </c>
    </row>
    <row r="678" spans="2:27" ht="18" x14ac:dyDescent="0.25">
      <c r="B678" s="16"/>
      <c r="C678" s="17"/>
      <c r="D678" s="17"/>
      <c r="E678" s="17"/>
      <c r="F678" s="18"/>
      <c r="G678" s="18"/>
      <c r="H678" s="18"/>
      <c r="I678" s="18"/>
      <c r="J678" s="18"/>
      <c r="K678" s="18"/>
      <c r="L678" s="17"/>
      <c r="M678" s="17"/>
      <c r="N678" s="17"/>
      <c r="O678" s="19"/>
      <c r="P678" s="629">
        <f>+H672</f>
        <v>3.0199999999999996</v>
      </c>
      <c r="Q678" s="17"/>
      <c r="R678" s="412"/>
      <c r="S678" s="626"/>
      <c r="T678" s="20"/>
      <c r="U678" s="20"/>
      <c r="V678" s="430"/>
      <c r="W678" s="14" t="str">
        <f t="shared" si="131"/>
        <v/>
      </c>
      <c r="X678" s="14" t="str">
        <f t="shared" si="132"/>
        <v/>
      </c>
      <c r="Y678" s="14" t="str">
        <f t="shared" si="133"/>
        <v/>
      </c>
      <c r="Z678" s="14" t="str">
        <f t="shared" si="134"/>
        <v/>
      </c>
      <c r="AA678" s="15" t="str">
        <f t="shared" si="135"/>
        <v/>
      </c>
    </row>
    <row r="679" spans="2:27" ht="18" x14ac:dyDescent="0.25">
      <c r="B679" s="16"/>
      <c r="D679" s="17"/>
      <c r="E679" s="17"/>
      <c r="F679" s="18"/>
      <c r="G679" s="18"/>
      <c r="H679" s="18"/>
      <c r="J679" s="18"/>
      <c r="K679" s="18"/>
      <c r="L679" s="17"/>
      <c r="M679" s="17"/>
      <c r="N679" s="17"/>
      <c r="O679" s="19"/>
      <c r="P679" s="629">
        <f>+H672</f>
        <v>3.0199999999999996</v>
      </c>
      <c r="Q679" s="17"/>
      <c r="R679" s="412"/>
      <c r="S679" s="625"/>
      <c r="T679" s="20"/>
      <c r="U679" s="20"/>
      <c r="V679" s="430"/>
      <c r="W679" s="14"/>
      <c r="X679" s="14"/>
      <c r="Y679" s="14"/>
      <c r="Z679" s="14"/>
      <c r="AA679" s="15" t="str">
        <f t="shared" si="135"/>
        <v/>
      </c>
    </row>
    <row r="680" spans="2:27" ht="18" x14ac:dyDescent="0.25">
      <c r="B680" s="22"/>
      <c r="C680" s="17"/>
      <c r="D680" s="18"/>
      <c r="E680" s="17"/>
      <c r="F680" s="18"/>
      <c r="G680" s="18"/>
      <c r="H680" s="18"/>
      <c r="I680" s="18"/>
      <c r="J680" s="18"/>
      <c r="K680" s="18"/>
      <c r="L680" s="17"/>
      <c r="M680" s="17"/>
      <c r="N680" s="17"/>
      <c r="O680" s="19"/>
      <c r="P680" s="629">
        <f>+H672</f>
        <v>3.0199999999999996</v>
      </c>
      <c r="Q680" s="17"/>
      <c r="R680" s="412" t="s">
        <v>361</v>
      </c>
      <c r="S680" s="625"/>
      <c r="T680" s="20"/>
      <c r="U680" s="20"/>
      <c r="V680" s="20"/>
      <c r="W680" s="14"/>
      <c r="X680" s="14"/>
      <c r="Y680" s="14"/>
      <c r="Z680" s="14"/>
      <c r="AA680" s="15" t="str">
        <f t="shared" si="135"/>
        <v/>
      </c>
    </row>
    <row r="681" spans="2:27" ht="18" x14ac:dyDescent="0.25">
      <c r="B681" s="16"/>
      <c r="C681" s="17"/>
      <c r="D681" s="17"/>
      <c r="E681" s="17"/>
      <c r="F681" s="18"/>
      <c r="G681" s="18"/>
      <c r="H681" s="18"/>
      <c r="I681" s="18"/>
      <c r="J681" s="18"/>
      <c r="K681" s="18"/>
      <c r="L681" s="17"/>
      <c r="M681" s="17"/>
      <c r="N681" s="17"/>
      <c r="O681" s="19"/>
      <c r="P681" s="629">
        <f>+H672</f>
        <v>3.0199999999999996</v>
      </c>
      <c r="Q681" s="17"/>
      <c r="R681" s="412"/>
      <c r="S681" s="641"/>
      <c r="T681" s="20"/>
      <c r="U681" s="20"/>
      <c r="V681" s="20"/>
      <c r="W681" s="14" t="str">
        <f t="shared" ref="W681" si="136">IF(COUNT(T681:V681)=1,"m",IF(COUNT(T681:V681)=2,"m2",IF(COUNT(T681:V681)=3,"m3","")))</f>
        <v/>
      </c>
      <c r="X681" s="14" t="str">
        <f t="shared" ref="X681:X686" si="137">IF(S681="","",1)</f>
        <v/>
      </c>
      <c r="Y681" s="14" t="str">
        <f t="shared" ref="Y681:Y686" si="138">IFERROR(IF(COUNT(T681:V681)=1,PRODUCT(T681:V681)*X681,""),"")</f>
        <v/>
      </c>
      <c r="Z681" s="14" t="str">
        <f t="shared" ref="Z681:Z686" si="139">IFERROR(IF(COUNT(T681:V681)=2,PRODUCT(T681:V681)*X681,""),"")</f>
        <v/>
      </c>
      <c r="AA681" s="15" t="str">
        <f t="shared" si="135"/>
        <v/>
      </c>
    </row>
    <row r="682" spans="2:27" ht="18" x14ac:dyDescent="0.25">
      <c r="B682" s="16"/>
      <c r="C682" s="17"/>
      <c r="D682" s="17"/>
      <c r="E682" s="17"/>
      <c r="F682" s="17"/>
      <c r="G682" s="17"/>
      <c r="H682" s="17"/>
      <c r="I682" s="17"/>
      <c r="J682" s="17"/>
      <c r="K682" s="17"/>
      <c r="L682" s="17"/>
      <c r="M682" s="17"/>
      <c r="N682" s="17"/>
      <c r="O682" s="19"/>
      <c r="P682" s="629">
        <f>+H672</f>
        <v>3.0199999999999996</v>
      </c>
      <c r="Q682" s="17"/>
      <c r="R682" s="412"/>
      <c r="S682" s="625"/>
      <c r="T682" s="20"/>
      <c r="U682" s="20"/>
      <c r="V682" s="430"/>
      <c r="W682" s="14"/>
      <c r="X682" s="14" t="str">
        <f t="shared" si="137"/>
        <v/>
      </c>
      <c r="Y682" s="14" t="str">
        <f t="shared" si="138"/>
        <v/>
      </c>
      <c r="Z682" s="14" t="str">
        <f t="shared" si="139"/>
        <v/>
      </c>
      <c r="AA682" s="15" t="str">
        <f t="shared" si="135"/>
        <v/>
      </c>
    </row>
    <row r="683" spans="2:27" ht="18" x14ac:dyDescent="0.25">
      <c r="B683" s="16"/>
      <c r="C683" s="18"/>
      <c r="D683" s="17"/>
      <c r="E683" s="17"/>
      <c r="F683" s="17"/>
      <c r="G683" s="17"/>
      <c r="H683" s="17"/>
      <c r="I683" s="17"/>
      <c r="J683" s="17"/>
      <c r="K683" s="17"/>
      <c r="L683" s="17"/>
      <c r="M683" s="17"/>
      <c r="N683" s="17"/>
      <c r="O683" s="19"/>
      <c r="P683" s="629">
        <f>+H672</f>
        <v>3.0199999999999996</v>
      </c>
      <c r="Q683" s="17"/>
      <c r="R683" s="412"/>
      <c r="S683" s="625"/>
      <c r="T683" s="20"/>
      <c r="U683" s="20"/>
      <c r="V683" s="430"/>
      <c r="W683" s="14"/>
      <c r="X683" s="14" t="str">
        <f t="shared" si="137"/>
        <v/>
      </c>
      <c r="Y683" s="14" t="str">
        <f t="shared" si="138"/>
        <v/>
      </c>
      <c r="Z683" s="14" t="str">
        <f t="shared" si="139"/>
        <v/>
      </c>
      <c r="AA683" s="15" t="str">
        <f t="shared" si="135"/>
        <v/>
      </c>
    </row>
    <row r="684" spans="2:27" ht="18" x14ac:dyDescent="0.25">
      <c r="B684" s="16"/>
      <c r="C684" s="17"/>
      <c r="D684" s="17"/>
      <c r="E684" s="17"/>
      <c r="F684" s="17"/>
      <c r="G684" s="17"/>
      <c r="H684" s="17"/>
      <c r="I684" s="17"/>
      <c r="J684" s="17"/>
      <c r="K684" s="17"/>
      <c r="L684" s="17"/>
      <c r="M684" s="17"/>
      <c r="N684" s="17"/>
      <c r="O684" s="19"/>
      <c r="P684" s="629">
        <f>+H672</f>
        <v>3.0199999999999996</v>
      </c>
      <c r="Q684" s="17"/>
      <c r="R684" s="412"/>
      <c r="S684" s="625"/>
      <c r="T684" s="20"/>
      <c r="U684" s="20"/>
      <c r="V684" s="430"/>
      <c r="W684" s="14"/>
      <c r="X684" s="14" t="str">
        <f t="shared" si="137"/>
        <v/>
      </c>
      <c r="Y684" s="14" t="str">
        <f t="shared" si="138"/>
        <v/>
      </c>
      <c r="Z684" s="14" t="str">
        <f t="shared" si="139"/>
        <v/>
      </c>
      <c r="AA684" s="15" t="str">
        <f t="shared" si="135"/>
        <v/>
      </c>
    </row>
    <row r="685" spans="2:27" ht="18" x14ac:dyDescent="0.25">
      <c r="B685" s="16"/>
      <c r="C685" s="17"/>
      <c r="D685" s="17"/>
      <c r="E685" s="18"/>
      <c r="F685" s="17"/>
      <c r="G685" s="17"/>
      <c r="H685" s="17"/>
      <c r="I685" s="17"/>
      <c r="J685" s="17"/>
      <c r="K685" s="17"/>
      <c r="L685" s="17"/>
      <c r="M685" s="17"/>
      <c r="N685" s="17"/>
      <c r="O685" s="19"/>
      <c r="P685" s="629">
        <f>+H672</f>
        <v>3.0199999999999996</v>
      </c>
      <c r="Q685" s="17"/>
      <c r="R685" s="412"/>
      <c r="S685" s="625"/>
      <c r="T685" s="20"/>
      <c r="U685" s="20"/>
      <c r="V685" s="430"/>
      <c r="W685" s="14" t="str">
        <f t="shared" ref="W685:W686" si="140">IF(COUNT(T685:V685)=1,"m",IF(COUNT(T685:V685)=2,"m2",IF(COUNT(T685:V685)=3,"m3","")))</f>
        <v/>
      </c>
      <c r="X685" s="14" t="str">
        <f t="shared" si="137"/>
        <v/>
      </c>
      <c r="Y685" s="14" t="str">
        <f t="shared" si="138"/>
        <v/>
      </c>
      <c r="Z685" s="14" t="str">
        <f t="shared" si="139"/>
        <v/>
      </c>
      <c r="AA685" s="15" t="str">
        <f t="shared" si="135"/>
        <v/>
      </c>
    </row>
    <row r="686" spans="2:27" ht="18" x14ac:dyDescent="0.25">
      <c r="B686" s="16"/>
      <c r="C686" s="18"/>
      <c r="D686" s="18"/>
      <c r="E686" s="18"/>
      <c r="F686" s="18"/>
      <c r="G686" s="18"/>
      <c r="H686" s="18"/>
      <c r="I686" s="18"/>
      <c r="J686" s="18"/>
      <c r="K686" s="18"/>
      <c r="L686" s="18"/>
      <c r="M686" s="18"/>
      <c r="N686" s="18"/>
      <c r="O686" s="19"/>
      <c r="P686" s="629">
        <f>+H672</f>
        <v>3.0199999999999996</v>
      </c>
      <c r="Q686" s="17"/>
      <c r="R686" s="412"/>
      <c r="S686" s="625"/>
      <c r="T686" s="20"/>
      <c r="U686" s="20"/>
      <c r="V686" s="430"/>
      <c r="W686" s="14" t="str">
        <f t="shared" si="140"/>
        <v/>
      </c>
      <c r="X686" s="14" t="str">
        <f t="shared" si="137"/>
        <v/>
      </c>
      <c r="Y686" s="14" t="str">
        <f t="shared" si="138"/>
        <v/>
      </c>
      <c r="Z686" s="14" t="str">
        <f t="shared" si="139"/>
        <v/>
      </c>
      <c r="AA686" s="15" t="str">
        <f t="shared" si="135"/>
        <v/>
      </c>
    </row>
    <row r="687" spans="2:27" ht="18" x14ac:dyDescent="0.25">
      <c r="B687" s="16"/>
      <c r="C687" s="17"/>
      <c r="D687" s="24"/>
      <c r="E687" s="17"/>
      <c r="F687" s="17"/>
      <c r="G687" s="17"/>
      <c r="H687" s="17"/>
      <c r="I687" s="17"/>
      <c r="J687" s="18"/>
      <c r="K687" s="17"/>
      <c r="L687" s="17"/>
      <c r="M687" s="17"/>
      <c r="N687" s="17"/>
      <c r="O687" s="19"/>
      <c r="P687" s="629">
        <f>+H672</f>
        <v>3.0199999999999996</v>
      </c>
      <c r="Q687" s="17"/>
      <c r="R687" s="412"/>
      <c r="S687" s="625"/>
      <c r="T687" s="20"/>
      <c r="U687" s="20"/>
      <c r="V687" s="430"/>
      <c r="W687" s="14"/>
      <c r="X687" s="14"/>
      <c r="Y687" s="14"/>
      <c r="Z687" s="14"/>
      <c r="AA687" s="15" t="str">
        <f t="shared" si="135"/>
        <v/>
      </c>
    </row>
    <row r="688" spans="2:27" ht="18" x14ac:dyDescent="0.25">
      <c r="B688" s="16"/>
      <c r="C688" s="18"/>
      <c r="D688" s="17"/>
      <c r="E688" s="17"/>
      <c r="F688" s="17"/>
      <c r="G688" s="17"/>
      <c r="H688" s="18"/>
      <c r="I688" s="18"/>
      <c r="J688" s="17"/>
      <c r="K688" s="18"/>
      <c r="L688" s="17"/>
      <c r="M688" s="17"/>
      <c r="N688" s="17"/>
      <c r="O688" s="19"/>
      <c r="P688" s="629">
        <f>+H672</f>
        <v>3.0199999999999996</v>
      </c>
      <c r="Q688" s="17"/>
      <c r="R688" s="412" t="s">
        <v>362</v>
      </c>
      <c r="S688" s="625"/>
      <c r="T688" s="20"/>
      <c r="U688" s="20"/>
      <c r="V688" s="430"/>
      <c r="W688" s="14" t="str">
        <f t="shared" ref="W688:W697" si="141">IF(COUNT(T688:V688)=1,"m",IF(COUNT(T688:V688)=2,"m2",IF(COUNT(T688:V688)=3,"m3","")))</f>
        <v/>
      </c>
      <c r="X688" s="14" t="str">
        <f t="shared" ref="X688:X697" si="142">IF(S688="","",1)</f>
        <v/>
      </c>
      <c r="Y688" s="14" t="str">
        <f t="shared" ref="Y688:Y697" si="143">IFERROR(IF(COUNT(T688:V688)=1,PRODUCT(T688:V688)*X688,""),"")</f>
        <v/>
      </c>
      <c r="Z688" s="14" t="str">
        <f t="shared" ref="Z688:Z697" si="144">IFERROR(IF(COUNT(T688:V688)=2,PRODUCT(T688:V688)*X688,""),"")</f>
        <v/>
      </c>
      <c r="AA688" s="15" t="str">
        <f t="shared" si="135"/>
        <v/>
      </c>
    </row>
    <row r="689" spans="2:27" ht="18" x14ac:dyDescent="0.25">
      <c r="B689" s="16"/>
      <c r="C689" s="17"/>
      <c r="D689" s="17"/>
      <c r="E689" s="17"/>
      <c r="F689" s="17"/>
      <c r="G689" s="17"/>
      <c r="H689" s="17"/>
      <c r="I689" s="17"/>
      <c r="J689" s="17"/>
      <c r="K689" s="17"/>
      <c r="L689" s="17"/>
      <c r="M689" s="17"/>
      <c r="N689" s="17"/>
      <c r="O689" s="19"/>
      <c r="P689" s="629">
        <f>+H672</f>
        <v>3.0199999999999996</v>
      </c>
      <c r="Q689" s="17"/>
      <c r="R689" s="412"/>
      <c r="S689" s="626"/>
      <c r="T689" s="20"/>
      <c r="U689" s="20"/>
      <c r="V689" s="430"/>
      <c r="W689" s="14" t="str">
        <f t="shared" si="141"/>
        <v/>
      </c>
      <c r="X689" s="14" t="str">
        <f t="shared" si="142"/>
        <v/>
      </c>
      <c r="Y689" s="14" t="str">
        <f t="shared" si="143"/>
        <v/>
      </c>
      <c r="Z689" s="14" t="str">
        <f t="shared" si="144"/>
        <v/>
      </c>
      <c r="AA689" s="15" t="str">
        <f t="shared" si="135"/>
        <v/>
      </c>
    </row>
    <row r="690" spans="2:27" ht="18" x14ac:dyDescent="0.25">
      <c r="B690" s="16"/>
      <c r="C690" s="17"/>
      <c r="D690" s="17"/>
      <c r="E690" s="17"/>
      <c r="F690" s="17"/>
      <c r="G690" s="17"/>
      <c r="H690" s="17"/>
      <c r="I690" s="17"/>
      <c r="J690" s="17"/>
      <c r="K690" s="17"/>
      <c r="L690" s="17"/>
      <c r="M690" s="17"/>
      <c r="N690" s="17"/>
      <c r="O690" s="19"/>
      <c r="P690" s="629">
        <f>+H672</f>
        <v>3.0199999999999996</v>
      </c>
      <c r="Q690" s="17"/>
      <c r="R690" s="412"/>
      <c r="S690" s="626"/>
      <c r="T690" s="20"/>
      <c r="U690" s="20"/>
      <c r="V690" s="430"/>
      <c r="W690" s="14" t="str">
        <f t="shared" si="141"/>
        <v/>
      </c>
      <c r="X690" s="14" t="str">
        <f t="shared" si="142"/>
        <v/>
      </c>
      <c r="Y690" s="14" t="str">
        <f t="shared" si="143"/>
        <v/>
      </c>
      <c r="Z690" s="14" t="str">
        <f t="shared" si="144"/>
        <v/>
      </c>
      <c r="AA690" s="15" t="str">
        <f t="shared" si="135"/>
        <v/>
      </c>
    </row>
    <row r="691" spans="2:27" ht="18" x14ac:dyDescent="0.25">
      <c r="B691" s="16"/>
      <c r="D691" s="17"/>
      <c r="E691" s="17"/>
      <c r="F691" s="17"/>
      <c r="G691" s="17"/>
      <c r="H691" s="17"/>
      <c r="I691" s="17"/>
      <c r="J691" s="17"/>
      <c r="K691" s="17"/>
      <c r="L691" s="17"/>
      <c r="M691" s="17"/>
      <c r="N691" s="17"/>
      <c r="O691" s="19"/>
      <c r="P691" s="629">
        <f>+H672</f>
        <v>3.0199999999999996</v>
      </c>
      <c r="Q691" s="17"/>
      <c r="R691" s="412"/>
      <c r="S691" s="626"/>
      <c r="T691" s="20"/>
      <c r="U691" s="20"/>
      <c r="V691" s="20"/>
      <c r="W691" s="14" t="str">
        <f t="shared" si="141"/>
        <v/>
      </c>
      <c r="X691" s="14" t="str">
        <f t="shared" si="142"/>
        <v/>
      </c>
      <c r="Y691" s="14" t="str">
        <f t="shared" si="143"/>
        <v/>
      </c>
      <c r="Z691" s="14" t="str">
        <f t="shared" si="144"/>
        <v/>
      </c>
      <c r="AA691" s="15" t="str">
        <f t="shared" si="135"/>
        <v/>
      </c>
    </row>
    <row r="692" spans="2:27" ht="18" x14ac:dyDescent="0.25">
      <c r="B692" s="16"/>
      <c r="C692" s="17"/>
      <c r="D692" s="17"/>
      <c r="E692" s="17"/>
      <c r="F692" s="17"/>
      <c r="G692" s="17"/>
      <c r="H692" s="17"/>
      <c r="I692" s="17"/>
      <c r="J692" s="17"/>
      <c r="K692" s="17"/>
      <c r="L692" s="17"/>
      <c r="M692" s="17"/>
      <c r="N692" s="17"/>
      <c r="O692" s="19"/>
      <c r="P692" s="629">
        <f>+H672</f>
        <v>3.0199999999999996</v>
      </c>
      <c r="Q692" s="17"/>
      <c r="R692" s="412"/>
      <c r="S692" s="626"/>
      <c r="T692" s="20"/>
      <c r="U692" s="20"/>
      <c r="V692" s="430"/>
      <c r="W692" s="14" t="str">
        <f t="shared" si="141"/>
        <v/>
      </c>
      <c r="X692" s="14" t="str">
        <f t="shared" si="142"/>
        <v/>
      </c>
      <c r="Y692" s="14" t="str">
        <f t="shared" si="143"/>
        <v/>
      </c>
      <c r="Z692" s="14" t="str">
        <f t="shared" si="144"/>
        <v/>
      </c>
      <c r="AA692" s="15" t="str">
        <f t="shared" si="135"/>
        <v/>
      </c>
    </row>
    <row r="693" spans="2:27" ht="18" x14ac:dyDescent="0.25">
      <c r="B693" s="16"/>
      <c r="C693" s="17"/>
      <c r="D693" s="17"/>
      <c r="E693" s="17"/>
      <c r="F693" s="17"/>
      <c r="G693" s="17"/>
      <c r="H693" s="17"/>
      <c r="I693" s="17"/>
      <c r="J693" s="17"/>
      <c r="K693" s="17"/>
      <c r="L693" s="17"/>
      <c r="M693" s="17"/>
      <c r="N693" s="17"/>
      <c r="O693" s="19"/>
      <c r="P693" s="629">
        <f>+H672</f>
        <v>3.0199999999999996</v>
      </c>
      <c r="Q693" s="17"/>
      <c r="R693" s="412"/>
      <c r="S693" s="626"/>
      <c r="T693" s="20"/>
      <c r="U693" s="20"/>
      <c r="V693" s="430"/>
      <c r="W693" s="14" t="str">
        <f t="shared" si="141"/>
        <v/>
      </c>
      <c r="X693" s="14" t="str">
        <f t="shared" si="142"/>
        <v/>
      </c>
      <c r="Y693" s="14" t="str">
        <f t="shared" si="143"/>
        <v/>
      </c>
      <c r="Z693" s="14" t="str">
        <f t="shared" si="144"/>
        <v/>
      </c>
      <c r="AA693" s="15" t="str">
        <f t="shared" si="135"/>
        <v/>
      </c>
    </row>
    <row r="694" spans="2:27" ht="18" x14ac:dyDescent="0.25">
      <c r="B694" s="16"/>
      <c r="C694" s="17"/>
      <c r="D694" s="17"/>
      <c r="E694" s="17"/>
      <c r="F694" s="17"/>
      <c r="G694" s="17"/>
      <c r="H694" s="17"/>
      <c r="I694" s="17"/>
      <c r="J694" s="17"/>
      <c r="K694" s="17"/>
      <c r="L694" s="17"/>
      <c r="M694" s="17"/>
      <c r="N694" s="17"/>
      <c r="O694" s="19"/>
      <c r="P694" s="629">
        <f>+H672</f>
        <v>3.0199999999999996</v>
      </c>
      <c r="Q694" s="17"/>
      <c r="R694" s="21"/>
      <c r="S694" s="626"/>
      <c r="T694" s="20"/>
      <c r="U694" s="20"/>
      <c r="V694" s="430"/>
      <c r="W694" s="14" t="str">
        <f t="shared" si="141"/>
        <v/>
      </c>
      <c r="X694" s="14" t="str">
        <f t="shared" si="142"/>
        <v/>
      </c>
      <c r="Y694" s="14" t="str">
        <f t="shared" si="143"/>
        <v/>
      </c>
      <c r="Z694" s="14" t="str">
        <f t="shared" si="144"/>
        <v/>
      </c>
      <c r="AA694" s="15" t="str">
        <f t="shared" si="135"/>
        <v/>
      </c>
    </row>
    <row r="695" spans="2:27" ht="18" x14ac:dyDescent="0.25">
      <c r="B695" s="16"/>
      <c r="C695" s="17"/>
      <c r="D695" s="17"/>
      <c r="E695" s="17"/>
      <c r="F695" s="17"/>
      <c r="G695" s="17"/>
      <c r="H695" s="17"/>
      <c r="I695" s="17"/>
      <c r="J695" s="17"/>
      <c r="K695" s="17"/>
      <c r="L695" s="17"/>
      <c r="M695" s="17"/>
      <c r="N695" s="17"/>
      <c r="O695" s="19"/>
      <c r="P695" s="629">
        <f>+H672</f>
        <v>3.0199999999999996</v>
      </c>
      <c r="Q695" s="17"/>
      <c r="R695" s="26"/>
      <c r="S695" s="626"/>
      <c r="T695" s="20"/>
      <c r="U695" s="20"/>
      <c r="V695" s="430"/>
      <c r="W695" s="14" t="str">
        <f t="shared" si="141"/>
        <v/>
      </c>
      <c r="X695" s="14" t="str">
        <f t="shared" si="142"/>
        <v/>
      </c>
      <c r="Y695" s="14" t="str">
        <f t="shared" si="143"/>
        <v/>
      </c>
      <c r="Z695" s="14" t="str">
        <f t="shared" si="144"/>
        <v/>
      </c>
      <c r="AA695" s="15" t="str">
        <f t="shared" si="135"/>
        <v/>
      </c>
    </row>
    <row r="696" spans="2:27" ht="18" x14ac:dyDescent="0.25">
      <c r="B696" s="16"/>
      <c r="C696" s="17"/>
      <c r="D696" s="17"/>
      <c r="E696" s="17"/>
      <c r="F696" s="17"/>
      <c r="G696" s="17"/>
      <c r="H696" s="17"/>
      <c r="I696" s="17"/>
      <c r="J696" s="17"/>
      <c r="K696" s="17"/>
      <c r="L696" s="17"/>
      <c r="M696" s="17"/>
      <c r="N696" s="17"/>
      <c r="O696" s="19"/>
      <c r="P696" s="629">
        <f>+H672</f>
        <v>3.0199999999999996</v>
      </c>
      <c r="Q696" s="17"/>
      <c r="R696" s="26"/>
      <c r="S696" s="626"/>
      <c r="T696" s="20"/>
      <c r="U696" s="20"/>
      <c r="V696" s="430"/>
      <c r="W696" s="14" t="str">
        <f t="shared" si="141"/>
        <v/>
      </c>
      <c r="X696" s="14" t="str">
        <f t="shared" si="142"/>
        <v/>
      </c>
      <c r="Y696" s="14" t="str">
        <f t="shared" si="143"/>
        <v/>
      </c>
      <c r="Z696" s="14" t="str">
        <f t="shared" si="144"/>
        <v/>
      </c>
      <c r="AA696" s="15" t="str">
        <f t="shared" si="135"/>
        <v/>
      </c>
    </row>
    <row r="697" spans="2:27" ht="18.75" thickBot="1" x14ac:dyDescent="0.3">
      <c r="B697" s="27"/>
      <c r="C697" s="28"/>
      <c r="D697" s="29"/>
      <c r="E697" s="28"/>
      <c r="F697" s="29"/>
      <c r="G697" s="29"/>
      <c r="H697" s="29"/>
      <c r="I697" s="29"/>
      <c r="J697" s="29"/>
      <c r="K697" s="29"/>
      <c r="L697" s="29"/>
      <c r="M697" s="29"/>
      <c r="N697" s="29"/>
      <c r="O697" s="30"/>
      <c r="P697" s="629">
        <f>+H672</f>
        <v>3.0199999999999996</v>
      </c>
      <c r="Q697" s="17"/>
      <c r="R697" s="630"/>
      <c r="S697" s="636"/>
      <c r="T697" s="33"/>
      <c r="U697" s="33"/>
      <c r="V697" s="631"/>
      <c r="W697" s="34" t="str">
        <f t="shared" si="141"/>
        <v/>
      </c>
      <c r="X697" s="34" t="str">
        <f t="shared" si="142"/>
        <v/>
      </c>
      <c r="Y697" s="14" t="str">
        <f t="shared" si="143"/>
        <v/>
      </c>
      <c r="Z697" s="14" t="str">
        <f t="shared" si="144"/>
        <v/>
      </c>
      <c r="AA697" s="15" t="str">
        <f t="shared" si="135"/>
        <v/>
      </c>
    </row>
    <row r="698" spans="2:27" ht="18.75" thickBot="1" x14ac:dyDescent="0.3">
      <c r="B698" s="786"/>
      <c r="C698" s="787"/>
      <c r="D698" s="787"/>
      <c r="E698" s="787"/>
      <c r="F698" s="787"/>
      <c r="G698" s="787"/>
      <c r="H698" s="787"/>
      <c r="I698" s="787"/>
      <c r="J698" s="787"/>
      <c r="K698" s="787"/>
      <c r="L698" s="787"/>
      <c r="M698" s="787"/>
      <c r="N698" s="787"/>
      <c r="O698" s="787"/>
      <c r="P698" s="428"/>
      <c r="Q698" s="629">
        <f>+H672</f>
        <v>3.0199999999999996</v>
      </c>
      <c r="R698" s="1024" t="s">
        <v>58</v>
      </c>
      <c r="S698" s="1025"/>
      <c r="T698" s="1027"/>
      <c r="U698" s="1024" t="s">
        <v>53</v>
      </c>
      <c r="V698" s="1027"/>
      <c r="W698" s="1027"/>
      <c r="X698" s="1026"/>
      <c r="Y698" s="36"/>
      <c r="Z698" s="37"/>
      <c r="AA698" s="38">
        <f>SUM(Y675:Y697)</f>
        <v>0</v>
      </c>
    </row>
    <row r="699" spans="2:27" ht="17.25" thickBot="1" x14ac:dyDescent="0.3">
      <c r="B699" s="792" t="s">
        <v>59</v>
      </c>
      <c r="C699" s="793"/>
      <c r="D699" s="793"/>
      <c r="E699" s="793"/>
      <c r="F699" s="793"/>
      <c r="G699" s="793"/>
      <c r="H699" s="793"/>
      <c r="I699" s="794"/>
      <c r="J699" s="792" t="s">
        <v>60</v>
      </c>
      <c r="K699" s="793"/>
      <c r="L699" s="793"/>
      <c r="M699" s="793"/>
      <c r="N699" s="793"/>
      <c r="O699" s="793"/>
      <c r="P699" s="793"/>
      <c r="Q699" s="793"/>
      <c r="R699" s="1028"/>
      <c r="S699" s="634"/>
      <c r="T699" s="39"/>
      <c r="U699" s="40"/>
      <c r="V699" s="40"/>
      <c r="W699" s="40"/>
      <c r="X699" s="40"/>
      <c r="Y699" s="40"/>
      <c r="Z699" s="40"/>
      <c r="AA699" s="41"/>
    </row>
    <row r="700" spans="2:27" ht="21" thickBot="1" x14ac:dyDescent="0.3">
      <c r="B700" s="795"/>
      <c r="C700" s="787"/>
      <c r="D700" s="787"/>
      <c r="E700" s="787"/>
      <c r="F700" s="787"/>
      <c r="G700" s="787"/>
      <c r="H700" s="787"/>
      <c r="I700" s="796"/>
      <c r="J700" s="795"/>
      <c r="K700" s="787"/>
      <c r="L700" s="787"/>
      <c r="M700" s="787"/>
      <c r="N700" s="787"/>
      <c r="O700" s="787"/>
      <c r="P700" s="787"/>
      <c r="Q700" s="787"/>
      <c r="R700" s="796"/>
      <c r="S700" s="635"/>
      <c r="T700" s="797" t="s">
        <v>61</v>
      </c>
      <c r="U700" s="798"/>
      <c r="V700" s="798"/>
      <c r="W700" s="798"/>
      <c r="X700" s="798"/>
      <c r="Y700" s="798"/>
      <c r="Z700" s="799"/>
      <c r="AA700" s="42">
        <f>AA698</f>
        <v>0</v>
      </c>
    </row>
    <row r="702" spans="2:27" ht="15.75" thickBot="1" x14ac:dyDescent="0.3"/>
    <row r="703" spans="2:27" x14ac:dyDescent="0.25">
      <c r="B703" s="800"/>
      <c r="C703" s="793"/>
      <c r="D703" s="793"/>
      <c r="E703" s="793"/>
      <c r="F703" s="793"/>
      <c r="G703" s="803" t="s">
        <v>42</v>
      </c>
      <c r="H703" s="793"/>
      <c r="I703" s="793"/>
      <c r="J703" s="793"/>
      <c r="K703" s="793"/>
      <c r="L703" s="793"/>
      <c r="M703" s="793"/>
      <c r="N703" s="793"/>
      <c r="O703" s="793"/>
      <c r="P703" s="793"/>
      <c r="Q703" s="793"/>
      <c r="R703" s="793"/>
      <c r="S703" s="793"/>
      <c r="T703" s="793"/>
      <c r="U703" s="804" t="s">
        <v>1</v>
      </c>
      <c r="V703" s="805"/>
      <c r="W703" s="805"/>
      <c r="X703" s="806"/>
      <c r="Y703" s="807" t="s">
        <v>43</v>
      </c>
      <c r="Z703" s="805"/>
      <c r="AA703" s="808"/>
    </row>
    <row r="704" spans="2:27" x14ac:dyDescent="0.25">
      <c r="B704" s="801"/>
      <c r="C704" s="802"/>
      <c r="D704" s="802"/>
      <c r="E704" s="802"/>
      <c r="F704" s="802"/>
      <c r="G704" s="801"/>
      <c r="H704" s="802"/>
      <c r="I704" s="802"/>
      <c r="J704" s="802"/>
      <c r="K704" s="802"/>
      <c r="L704" s="802"/>
      <c r="M704" s="802"/>
      <c r="N704" s="802"/>
      <c r="O704" s="802"/>
      <c r="P704" s="802"/>
      <c r="Q704" s="802"/>
      <c r="R704" s="802"/>
      <c r="S704" s="802"/>
      <c r="T704" s="802"/>
      <c r="U704" s="809" t="s">
        <v>3</v>
      </c>
      <c r="V704" s="810"/>
      <c r="W704" s="810"/>
      <c r="X704" s="811"/>
      <c r="Y704" s="812">
        <v>1</v>
      </c>
      <c r="Z704" s="810"/>
      <c r="AA704" s="813"/>
    </row>
    <row r="705" spans="2:27" ht="15.75" thickBot="1" x14ac:dyDescent="0.3">
      <c r="B705" s="795"/>
      <c r="C705" s="787"/>
      <c r="D705" s="787"/>
      <c r="E705" s="787"/>
      <c r="F705" s="787"/>
      <c r="G705" s="795"/>
      <c r="H705" s="787"/>
      <c r="I705" s="787"/>
      <c r="J705" s="787"/>
      <c r="K705" s="787"/>
      <c r="L705" s="787"/>
      <c r="M705" s="787"/>
      <c r="N705" s="787"/>
      <c r="O705" s="787"/>
      <c r="P705" s="787"/>
      <c r="Q705" s="787"/>
      <c r="R705" s="787"/>
      <c r="S705" s="787"/>
      <c r="T705" s="787"/>
      <c r="U705" s="814" t="s">
        <v>4</v>
      </c>
      <c r="V705" s="815"/>
      <c r="W705" s="815"/>
      <c r="X705" s="816"/>
      <c r="Y705" s="817">
        <v>44236</v>
      </c>
      <c r="Z705" s="818"/>
      <c r="AA705" s="819"/>
    </row>
    <row r="706" spans="2:27" ht="15" customHeight="1" x14ac:dyDescent="0.25">
      <c r="B706" s="820" t="s">
        <v>44</v>
      </c>
      <c r="C706" s="793"/>
      <c r="D706" s="793"/>
      <c r="E706" s="793"/>
      <c r="F706" s="794"/>
      <c r="G706"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706" s="822"/>
      <c r="I706" s="822"/>
      <c r="J706" s="822"/>
      <c r="K706" s="822"/>
      <c r="L706" s="822"/>
      <c r="M706" s="822"/>
      <c r="N706" s="822"/>
      <c r="O706" s="822"/>
      <c r="P706" s="822"/>
      <c r="Q706" s="822"/>
      <c r="R706" s="822"/>
      <c r="S706" s="822"/>
      <c r="T706" s="822"/>
      <c r="U706" s="822"/>
      <c r="V706" s="822"/>
      <c r="W706" s="822"/>
      <c r="X706" s="822"/>
      <c r="Y706" s="822"/>
      <c r="Z706" s="822"/>
      <c r="AA706" s="823"/>
    </row>
    <row r="707" spans="2:27" ht="15.75" customHeight="1" thickBot="1" x14ac:dyDescent="0.3">
      <c r="B707" s="795"/>
      <c r="C707" s="787"/>
      <c r="D707" s="787"/>
      <c r="E707" s="787"/>
      <c r="F707" s="796"/>
      <c r="G707" s="824"/>
      <c r="H707" s="825"/>
      <c r="I707" s="825"/>
      <c r="J707" s="825"/>
      <c r="K707" s="825"/>
      <c r="L707" s="825"/>
      <c r="M707" s="825"/>
      <c r="N707" s="825"/>
      <c r="O707" s="825"/>
      <c r="P707" s="825"/>
      <c r="Q707" s="825"/>
      <c r="R707" s="825"/>
      <c r="S707" s="825"/>
      <c r="T707" s="825"/>
      <c r="U707" s="825"/>
      <c r="V707" s="825"/>
      <c r="W707" s="825"/>
      <c r="X707" s="825"/>
      <c r="Y707" s="825"/>
      <c r="Z707" s="825"/>
      <c r="AA707" s="826"/>
    </row>
    <row r="708" spans="2:27" ht="18.75" thickBot="1" x14ac:dyDescent="0.3">
      <c r="B708" s="827" t="s">
        <v>46</v>
      </c>
      <c r="C708" s="798"/>
      <c r="D708" s="798"/>
      <c r="E708" s="798"/>
      <c r="F708" s="798"/>
      <c r="G708" s="798"/>
      <c r="H708" s="822" t="s">
        <v>47</v>
      </c>
      <c r="I708" s="793"/>
      <c r="J708" s="828"/>
      <c r="K708" s="798"/>
      <c r="L708" s="798"/>
      <c r="M708" s="798"/>
      <c r="N708" s="798"/>
      <c r="O708" s="798"/>
      <c r="P708" s="622"/>
      <c r="Q708" s="622"/>
      <c r="R708" s="828" t="s">
        <v>48</v>
      </c>
      <c r="S708" s="828"/>
      <c r="T708" s="798"/>
      <c r="U708" s="798"/>
      <c r="V708" s="798"/>
      <c r="W708" s="798"/>
      <c r="X708" s="798"/>
      <c r="Y708" s="798"/>
      <c r="Z708" s="798"/>
      <c r="AA708" s="799"/>
    </row>
    <row r="709" spans="2:27" ht="41.25" customHeight="1" thickBot="1" x14ac:dyDescent="0.3">
      <c r="B709" s="829">
        <f>PRESUPUESTO!$B$34</f>
        <v>4</v>
      </c>
      <c r="C709" s="793"/>
      <c r="D709" s="793"/>
      <c r="E709" s="793"/>
      <c r="F709" s="793"/>
      <c r="G709" s="793"/>
      <c r="H709" s="830">
        <f>PRESUPUESTO!B35</f>
        <v>4.01</v>
      </c>
      <c r="I709" s="831"/>
      <c r="J709" s="832" t="str">
        <f>PRESUPUESTO!$F$34</f>
        <v>HIDROSANITARIOS</v>
      </c>
      <c r="K709" s="798"/>
      <c r="L709" s="798"/>
      <c r="M709" s="798"/>
      <c r="N709" s="798"/>
      <c r="O709" s="799"/>
      <c r="P709" s="621"/>
      <c r="Q709" s="621"/>
      <c r="R709" s="833" t="str">
        <f>PRESUPUESTO!F35</f>
        <v>Suministro e instalación de sanitario institucional blanco tipo Acuacer o similar incluye Grifería y accesorios.</v>
      </c>
      <c r="S709" s="1020"/>
      <c r="T709" s="793"/>
      <c r="U709" s="793"/>
      <c r="V709" s="793"/>
      <c r="W709" s="793"/>
      <c r="X709" s="793"/>
      <c r="Y709" s="793"/>
      <c r="Z709" s="793"/>
      <c r="AA709" s="794"/>
    </row>
    <row r="710" spans="2:27" ht="18.75" customHeight="1" thickBot="1" x14ac:dyDescent="0.3">
      <c r="B710" s="821" t="s">
        <v>49</v>
      </c>
      <c r="C710" s="834"/>
      <c r="D710" s="834"/>
      <c r="E710" s="834"/>
      <c r="F710" s="834"/>
      <c r="G710" s="834"/>
      <c r="H710" s="835"/>
      <c r="I710" s="835"/>
      <c r="J710" s="834"/>
      <c r="K710" s="834"/>
      <c r="L710" s="834"/>
      <c r="M710" s="834"/>
      <c r="N710" s="834"/>
      <c r="O710" s="834"/>
      <c r="P710" s="623"/>
      <c r="Q710" s="623"/>
      <c r="R710" s="1037" t="s">
        <v>50</v>
      </c>
      <c r="S710" s="1021" t="s">
        <v>532</v>
      </c>
      <c r="T710" s="1039" t="s">
        <v>51</v>
      </c>
      <c r="U710" s="1040"/>
      <c r="V710" s="1041"/>
      <c r="W710" s="1042" t="s">
        <v>20</v>
      </c>
      <c r="X710" s="844" t="s">
        <v>52</v>
      </c>
      <c r="Y710" s="846" t="s">
        <v>53</v>
      </c>
      <c r="Z710" s="1045"/>
      <c r="AA710" s="1046"/>
    </row>
    <row r="711" spans="2:27" ht="34.5" customHeight="1" thickBot="1" x14ac:dyDescent="0.3">
      <c r="B711" s="836"/>
      <c r="C711" s="835"/>
      <c r="D711" s="835"/>
      <c r="E711" s="835"/>
      <c r="F711" s="835"/>
      <c r="G711" s="835"/>
      <c r="H711" s="835"/>
      <c r="I711" s="835"/>
      <c r="J711" s="835"/>
      <c r="K711" s="835"/>
      <c r="L711" s="835"/>
      <c r="M711" s="835"/>
      <c r="N711" s="835"/>
      <c r="O711" s="835"/>
      <c r="P711" s="623"/>
      <c r="Q711" s="623"/>
      <c r="R711" s="1038"/>
      <c r="S711" s="1032"/>
      <c r="T711" s="4" t="s">
        <v>54</v>
      </c>
      <c r="U711" s="5" t="s">
        <v>55</v>
      </c>
      <c r="V711" s="6" t="s">
        <v>56</v>
      </c>
      <c r="W711" s="1043"/>
      <c r="X711" s="1044"/>
      <c r="Y711" s="7" t="s">
        <v>57</v>
      </c>
      <c r="Z711" s="8" t="s">
        <v>21</v>
      </c>
      <c r="AA711" s="9" t="s">
        <v>22</v>
      </c>
    </row>
    <row r="712" spans="2:27" ht="18" x14ac:dyDescent="0.25">
      <c r="B712" s="10"/>
      <c r="C712" s="11"/>
      <c r="D712" s="11"/>
      <c r="E712" s="11"/>
      <c r="F712" s="11"/>
      <c r="G712" s="11"/>
      <c r="H712" s="11"/>
      <c r="I712" s="11"/>
      <c r="J712" s="11"/>
      <c r="K712" s="11"/>
      <c r="L712" s="11"/>
      <c r="M712" s="11"/>
      <c r="N712" s="11"/>
      <c r="O712" s="12"/>
      <c r="P712" s="629">
        <f>+H709</f>
        <v>4.01</v>
      </c>
      <c r="Q712" s="17"/>
      <c r="R712" s="412" t="s">
        <v>356</v>
      </c>
      <c r="S712" s="625" t="s">
        <v>372</v>
      </c>
      <c r="T712" s="14"/>
      <c r="U712" s="14"/>
      <c r="V712" s="14"/>
      <c r="W712" s="14" t="s">
        <v>20</v>
      </c>
      <c r="X712" s="14">
        <f t="shared" ref="X712:X715" si="145">IF(S712="","",1)</f>
        <v>1</v>
      </c>
      <c r="Y712" s="14" t="str">
        <f>IFERROR(IF(COUNT(T712:V712)=1,PRODUCT(T712:V712)*X712,""),"")</f>
        <v/>
      </c>
      <c r="Z712" s="14" t="str">
        <f>IFERROR(IF(COUNT(T712:V712)=2,PRODUCT(T712:V712)*X712,""),"")</f>
        <v/>
      </c>
      <c r="AA712" s="15" t="str">
        <f>IFERROR(IF(COUNT(T712:V712)=3,PRODUCT(T712:V712)*X712,""),"")</f>
        <v/>
      </c>
    </row>
    <row r="713" spans="2:27" ht="18" x14ac:dyDescent="0.25">
      <c r="B713" s="16"/>
      <c r="C713" s="17"/>
      <c r="D713" s="17"/>
      <c r="E713" s="17"/>
      <c r="F713" s="18"/>
      <c r="G713" s="18"/>
      <c r="H713" s="18"/>
      <c r="I713" s="18"/>
      <c r="J713" s="18"/>
      <c r="K713" s="18"/>
      <c r="L713" s="17"/>
      <c r="M713" s="17"/>
      <c r="N713" s="17"/>
      <c r="O713" s="19"/>
      <c r="P713" s="629">
        <f>+H709</f>
        <v>4.01</v>
      </c>
      <c r="Q713" s="17"/>
      <c r="R713" s="412"/>
      <c r="S713" s="625"/>
      <c r="T713" s="20"/>
      <c r="U713" s="20"/>
      <c r="V713" s="430"/>
      <c r="W713" s="14" t="str">
        <f t="shared" ref="W713:W715" si="146">IF(R713="","",1)</f>
        <v/>
      </c>
      <c r="X713" s="14" t="str">
        <f t="shared" si="145"/>
        <v/>
      </c>
      <c r="Y713" s="14" t="str">
        <f t="shared" ref="Y713:Y715" si="147">IFERROR(IF(COUNT(T713:V713)=1,PRODUCT(T713:V713)*X713,""),"")</f>
        <v/>
      </c>
      <c r="Z713" s="14" t="str">
        <f t="shared" ref="Z713:Z715" si="148">IFERROR(IF(COUNT(T713:V713)=2,PRODUCT(T713:V713)*X713,""),"")</f>
        <v/>
      </c>
      <c r="AA713" s="15" t="str">
        <f t="shared" ref="AA713:AA734" si="149">IFERROR(IF(COUNT(T713:V713)=3,PRODUCT(T713:V713)*X713,""),"")</f>
        <v/>
      </c>
    </row>
    <row r="714" spans="2:27" ht="18" x14ac:dyDescent="0.25">
      <c r="B714" s="16"/>
      <c r="C714" s="17"/>
      <c r="D714" s="17"/>
      <c r="E714" s="17"/>
      <c r="F714" s="18"/>
      <c r="G714" s="18"/>
      <c r="H714" s="18"/>
      <c r="I714" s="18"/>
      <c r="J714" s="18"/>
      <c r="K714" s="18"/>
      <c r="L714" s="17"/>
      <c r="M714" s="17"/>
      <c r="N714" s="17"/>
      <c r="O714" s="19"/>
      <c r="P714" s="629">
        <f>+H709</f>
        <v>4.01</v>
      </c>
      <c r="Q714" s="17"/>
      <c r="R714" s="412"/>
      <c r="S714" s="625"/>
      <c r="T714" s="20"/>
      <c r="U714" s="20"/>
      <c r="V714" s="430"/>
      <c r="W714" s="14" t="str">
        <f t="shared" si="146"/>
        <v/>
      </c>
      <c r="X714" s="14" t="str">
        <f t="shared" si="145"/>
        <v/>
      </c>
      <c r="Y714" s="14" t="str">
        <f t="shared" si="147"/>
        <v/>
      </c>
      <c r="Z714" s="14" t="str">
        <f t="shared" si="148"/>
        <v/>
      </c>
      <c r="AA714" s="15" t="str">
        <f t="shared" si="149"/>
        <v/>
      </c>
    </row>
    <row r="715" spans="2:27" ht="18" x14ac:dyDescent="0.25">
      <c r="B715" s="16"/>
      <c r="C715" s="17"/>
      <c r="D715" s="17"/>
      <c r="E715" s="17"/>
      <c r="F715" s="18"/>
      <c r="G715" s="18"/>
      <c r="H715" s="18"/>
      <c r="I715" s="18"/>
      <c r="J715" s="18"/>
      <c r="K715" s="18"/>
      <c r="L715" s="17"/>
      <c r="M715" s="17"/>
      <c r="N715" s="17"/>
      <c r="O715" s="19"/>
      <c r="P715" s="629">
        <f>+H709</f>
        <v>4.01</v>
      </c>
      <c r="Q715" s="17"/>
      <c r="R715" s="412"/>
      <c r="S715" s="626"/>
      <c r="T715" s="20"/>
      <c r="U715" s="20"/>
      <c r="V715" s="430"/>
      <c r="W715" s="14" t="str">
        <f t="shared" si="146"/>
        <v/>
      </c>
      <c r="X715" s="14" t="str">
        <f t="shared" si="145"/>
        <v/>
      </c>
      <c r="Y715" s="14" t="str">
        <f t="shared" si="147"/>
        <v/>
      </c>
      <c r="Z715" s="14" t="str">
        <f t="shared" si="148"/>
        <v/>
      </c>
      <c r="AA715" s="15" t="str">
        <f t="shared" si="149"/>
        <v/>
      </c>
    </row>
    <row r="716" spans="2:27" ht="18" x14ac:dyDescent="0.25">
      <c r="B716" s="16"/>
      <c r="D716" s="17"/>
      <c r="E716" s="17"/>
      <c r="F716" s="18"/>
      <c r="G716" s="18"/>
      <c r="H716" s="18"/>
      <c r="J716" s="18"/>
      <c r="K716" s="18"/>
      <c r="L716" s="17"/>
      <c r="M716" s="17"/>
      <c r="N716" s="17"/>
      <c r="O716" s="19"/>
      <c r="P716" s="629">
        <f>+H709</f>
        <v>4.01</v>
      </c>
      <c r="Q716" s="17"/>
      <c r="R716" s="412"/>
      <c r="S716" s="625"/>
      <c r="T716" s="20"/>
      <c r="U716" s="20"/>
      <c r="V716" s="430"/>
      <c r="W716" s="14"/>
      <c r="X716" s="14"/>
      <c r="Y716" s="14"/>
      <c r="Z716" s="14"/>
      <c r="AA716" s="15" t="str">
        <f t="shared" si="149"/>
        <v/>
      </c>
    </row>
    <row r="717" spans="2:27" ht="18" x14ac:dyDescent="0.25">
      <c r="B717" s="22"/>
      <c r="C717" s="17"/>
      <c r="D717" s="18"/>
      <c r="E717" s="17"/>
      <c r="F717" s="18"/>
      <c r="G717" s="18"/>
      <c r="H717" s="18"/>
      <c r="I717" s="18"/>
      <c r="J717" s="18"/>
      <c r="K717" s="18"/>
      <c r="L717" s="17"/>
      <c r="M717" s="17"/>
      <c r="N717" s="17"/>
      <c r="O717" s="19"/>
      <c r="P717" s="629">
        <f>+H709</f>
        <v>4.01</v>
      </c>
      <c r="Q717" s="17"/>
      <c r="R717" s="412" t="s">
        <v>361</v>
      </c>
      <c r="S717" s="625" t="s">
        <v>372</v>
      </c>
      <c r="T717" s="20"/>
      <c r="U717" s="20"/>
      <c r="V717" s="430"/>
      <c r="W717" s="14" t="s">
        <v>20</v>
      </c>
      <c r="X717" s="14">
        <f t="shared" ref="X717:Y732" si="150">IF(S717="","",1)</f>
        <v>1</v>
      </c>
      <c r="Y717" s="14" t="str">
        <f t="shared" ref="Y717" si="151">IFERROR(IF(COUNT(T717:V717)=1,PRODUCT(T717:V717)*X717,""),"")</f>
        <v/>
      </c>
      <c r="Z717" s="14" t="str">
        <f t="shared" ref="Z717:Z723" si="152">IFERROR(IF(COUNT(T717:V717)=2,PRODUCT(T717:V717)*X717,""),"")</f>
        <v/>
      </c>
      <c r="AA717" s="15" t="str">
        <f t="shared" si="149"/>
        <v/>
      </c>
    </row>
    <row r="718" spans="2:27" ht="18" x14ac:dyDescent="0.25">
      <c r="B718" s="16"/>
      <c r="C718" s="17"/>
      <c r="D718" s="17"/>
      <c r="E718" s="17"/>
      <c r="F718" s="18"/>
      <c r="G718" s="18"/>
      <c r="H718" s="18"/>
      <c r="I718" s="18"/>
      <c r="J718" s="18"/>
      <c r="K718" s="18"/>
      <c r="L718" s="17"/>
      <c r="M718" s="17"/>
      <c r="N718" s="17"/>
      <c r="O718" s="19"/>
      <c r="P718" s="629">
        <f>+H709</f>
        <v>4.01</v>
      </c>
      <c r="Q718" s="17"/>
      <c r="R718" s="412"/>
      <c r="S718" s="628"/>
      <c r="T718" s="20"/>
      <c r="U718" s="20"/>
      <c r="V718" s="430"/>
      <c r="W718" s="14" t="str">
        <f t="shared" ref="W718:W723" si="153">IF(R718="","",1)</f>
        <v/>
      </c>
      <c r="X718" s="14" t="str">
        <f t="shared" si="150"/>
        <v/>
      </c>
      <c r="Y718" s="14" t="str">
        <f t="shared" si="150"/>
        <v/>
      </c>
      <c r="Z718" s="14" t="str">
        <f t="shared" si="152"/>
        <v/>
      </c>
      <c r="AA718" s="15" t="str">
        <f t="shared" si="149"/>
        <v/>
      </c>
    </row>
    <row r="719" spans="2:27" ht="18" x14ac:dyDescent="0.25">
      <c r="B719" s="16"/>
      <c r="C719" s="17"/>
      <c r="D719" s="17"/>
      <c r="E719" s="17"/>
      <c r="F719" s="17"/>
      <c r="G719" s="17"/>
      <c r="H719" s="17"/>
      <c r="I719" s="17"/>
      <c r="J719" s="17"/>
      <c r="K719" s="17"/>
      <c r="L719" s="17"/>
      <c r="M719" s="17"/>
      <c r="N719" s="17"/>
      <c r="O719" s="19"/>
      <c r="P719" s="629">
        <f>+H709</f>
        <v>4.01</v>
      </c>
      <c r="Q719" s="17"/>
      <c r="R719" s="412"/>
      <c r="S719" s="626"/>
      <c r="T719" s="20"/>
      <c r="U719" s="20"/>
      <c r="V719" s="430"/>
      <c r="W719" s="14" t="str">
        <f t="shared" si="153"/>
        <v/>
      </c>
      <c r="X719" s="14" t="str">
        <f t="shared" si="150"/>
        <v/>
      </c>
      <c r="Y719" s="14" t="str">
        <f t="shared" si="150"/>
        <v/>
      </c>
      <c r="Z719" s="14" t="str">
        <f t="shared" si="152"/>
        <v/>
      </c>
      <c r="AA719" s="15" t="str">
        <f t="shared" si="149"/>
        <v/>
      </c>
    </row>
    <row r="720" spans="2:27" ht="18" x14ac:dyDescent="0.25">
      <c r="B720" s="16"/>
      <c r="C720" s="18"/>
      <c r="D720" s="17"/>
      <c r="E720" s="17"/>
      <c r="F720" s="17"/>
      <c r="G720" s="17"/>
      <c r="H720" s="17"/>
      <c r="I720" s="17"/>
      <c r="J720" s="17"/>
      <c r="K720" s="17"/>
      <c r="L720" s="17"/>
      <c r="M720" s="17"/>
      <c r="N720" s="17"/>
      <c r="O720" s="19"/>
      <c r="P720" s="629">
        <f>+H709</f>
        <v>4.01</v>
      </c>
      <c r="Q720" s="17"/>
      <c r="R720" s="412"/>
      <c r="S720" s="625"/>
      <c r="T720" s="20"/>
      <c r="U720" s="20"/>
      <c r="V720" s="430"/>
      <c r="W720" s="14" t="str">
        <f t="shared" si="153"/>
        <v/>
      </c>
      <c r="X720" s="14" t="str">
        <f t="shared" si="150"/>
        <v/>
      </c>
      <c r="Y720" s="14" t="str">
        <f t="shared" si="150"/>
        <v/>
      </c>
      <c r="Z720" s="14" t="str">
        <f t="shared" si="152"/>
        <v/>
      </c>
      <c r="AA720" s="15" t="str">
        <f t="shared" si="149"/>
        <v/>
      </c>
    </row>
    <row r="721" spans="2:27" ht="18" x14ac:dyDescent="0.25">
      <c r="B721" s="16"/>
      <c r="C721" s="17"/>
      <c r="D721" s="17"/>
      <c r="E721" s="17"/>
      <c r="F721" s="17"/>
      <c r="G721" s="17"/>
      <c r="H721" s="17"/>
      <c r="I721" s="17"/>
      <c r="J721" s="17"/>
      <c r="K721" s="17"/>
      <c r="L721" s="17"/>
      <c r="M721" s="17"/>
      <c r="N721" s="17"/>
      <c r="O721" s="19"/>
      <c r="P721" s="629">
        <f>+H709</f>
        <v>4.01</v>
      </c>
      <c r="Q721" s="17"/>
      <c r="R721" s="412"/>
      <c r="S721" s="625"/>
      <c r="T721" s="20"/>
      <c r="U721" s="20"/>
      <c r="V721" s="430"/>
      <c r="W721" s="14" t="str">
        <f t="shared" si="153"/>
        <v/>
      </c>
      <c r="X721" s="14" t="str">
        <f t="shared" si="150"/>
        <v/>
      </c>
      <c r="Y721" s="14" t="str">
        <f t="shared" si="150"/>
        <v/>
      </c>
      <c r="Z721" s="14" t="str">
        <f t="shared" si="152"/>
        <v/>
      </c>
      <c r="AA721" s="15" t="str">
        <f t="shared" si="149"/>
        <v/>
      </c>
    </row>
    <row r="722" spans="2:27" ht="18" x14ac:dyDescent="0.25">
      <c r="B722" s="16"/>
      <c r="C722" s="17"/>
      <c r="D722" s="17"/>
      <c r="E722" s="18"/>
      <c r="F722" s="17"/>
      <c r="G722" s="17"/>
      <c r="H722" s="17"/>
      <c r="I722" s="17"/>
      <c r="J722" s="17"/>
      <c r="K722" s="17"/>
      <c r="L722" s="17"/>
      <c r="M722" s="17"/>
      <c r="N722" s="17"/>
      <c r="O722" s="19"/>
      <c r="P722" s="629">
        <f>+H709</f>
        <v>4.01</v>
      </c>
      <c r="Q722" s="17"/>
      <c r="R722" s="412"/>
      <c r="S722" s="625"/>
      <c r="T722" s="20"/>
      <c r="U722" s="20"/>
      <c r="V722" s="430"/>
      <c r="W722" s="14" t="str">
        <f t="shared" si="153"/>
        <v/>
      </c>
      <c r="X722" s="14" t="str">
        <f t="shared" si="150"/>
        <v/>
      </c>
      <c r="Y722" s="14" t="str">
        <f t="shared" si="150"/>
        <v/>
      </c>
      <c r="Z722" s="14" t="str">
        <f t="shared" si="152"/>
        <v/>
      </c>
      <c r="AA722" s="15" t="str">
        <f t="shared" si="149"/>
        <v/>
      </c>
    </row>
    <row r="723" spans="2:27" ht="18" x14ac:dyDescent="0.25">
      <c r="B723" s="16"/>
      <c r="C723" s="18"/>
      <c r="D723" s="18"/>
      <c r="E723" s="18"/>
      <c r="F723" s="18"/>
      <c r="G723" s="18"/>
      <c r="H723" s="18"/>
      <c r="I723" s="18"/>
      <c r="J723" s="18"/>
      <c r="K723" s="18"/>
      <c r="L723" s="18"/>
      <c r="M723" s="18"/>
      <c r="N723" s="18"/>
      <c r="O723" s="19"/>
      <c r="P723" s="629">
        <f>+H709</f>
        <v>4.01</v>
      </c>
      <c r="Q723" s="17"/>
      <c r="R723" s="412"/>
      <c r="S723" s="625"/>
      <c r="T723" s="20"/>
      <c r="U723" s="20"/>
      <c r="V723" s="430"/>
      <c r="W723" s="14" t="str">
        <f t="shared" si="153"/>
        <v/>
      </c>
      <c r="X723" s="14" t="str">
        <f t="shared" si="150"/>
        <v/>
      </c>
      <c r="Y723" s="14" t="str">
        <f t="shared" si="150"/>
        <v/>
      </c>
      <c r="Z723" s="14" t="str">
        <f t="shared" si="152"/>
        <v/>
      </c>
      <c r="AA723" s="15" t="str">
        <f t="shared" si="149"/>
        <v/>
      </c>
    </row>
    <row r="724" spans="2:27" ht="18" x14ac:dyDescent="0.25">
      <c r="B724" s="16"/>
      <c r="C724" s="17"/>
      <c r="D724" s="24"/>
      <c r="E724" s="17"/>
      <c r="F724" s="17"/>
      <c r="G724" s="17"/>
      <c r="H724" s="17"/>
      <c r="I724" s="17"/>
      <c r="J724" s="18"/>
      <c r="K724" s="17"/>
      <c r="L724" s="17"/>
      <c r="M724" s="17"/>
      <c r="N724" s="17"/>
      <c r="O724" s="19"/>
      <c r="P724" s="629">
        <f>+H709</f>
        <v>4.01</v>
      </c>
      <c r="Q724" s="17"/>
      <c r="R724" s="412"/>
      <c r="S724" s="625"/>
      <c r="T724" s="20"/>
      <c r="U724" s="20"/>
      <c r="V724" s="430"/>
      <c r="W724" s="14"/>
      <c r="X724" s="14"/>
      <c r="Y724" s="14"/>
      <c r="Z724" s="14"/>
      <c r="AA724" s="15" t="str">
        <f t="shared" si="149"/>
        <v/>
      </c>
    </row>
    <row r="725" spans="2:27" ht="18" x14ac:dyDescent="0.25">
      <c r="B725" s="16"/>
      <c r="C725" s="18"/>
      <c r="D725" s="17"/>
      <c r="E725" s="17"/>
      <c r="F725" s="17"/>
      <c r="G725" s="17"/>
      <c r="H725" s="18"/>
      <c r="I725" s="18"/>
      <c r="J725" s="17"/>
      <c r="K725" s="18"/>
      <c r="L725" s="17"/>
      <c r="M725" s="17"/>
      <c r="N725" s="17"/>
      <c r="O725" s="19"/>
      <c r="P725" s="629">
        <f>+H709</f>
        <v>4.01</v>
      </c>
      <c r="Q725" s="17"/>
      <c r="R725" s="412" t="s">
        <v>362</v>
      </c>
      <c r="S725" s="625" t="s">
        <v>372</v>
      </c>
      <c r="T725" s="20"/>
      <c r="U725" s="20"/>
      <c r="V725" s="430"/>
      <c r="W725" s="14" t="s">
        <v>20</v>
      </c>
      <c r="X725" s="14">
        <f t="shared" si="150"/>
        <v>1</v>
      </c>
      <c r="Y725" s="14" t="str">
        <f t="shared" ref="Y725:Y734" si="154">IFERROR(IF(COUNT(T725:V725)=1,PRODUCT(T725:V725)*X725,""),"")</f>
        <v/>
      </c>
      <c r="Z725" s="14" t="str">
        <f t="shared" ref="Z725:Z734" si="155">IFERROR(IF(COUNT(T725:V725)=2,PRODUCT(T725:V725)*X725,""),"")</f>
        <v/>
      </c>
      <c r="AA725" s="15" t="str">
        <f t="shared" si="149"/>
        <v/>
      </c>
    </row>
    <row r="726" spans="2:27" ht="18" x14ac:dyDescent="0.25">
      <c r="B726" s="16"/>
      <c r="C726" s="17"/>
      <c r="D726" s="17"/>
      <c r="E726" s="17"/>
      <c r="F726" s="17"/>
      <c r="G726" s="17"/>
      <c r="H726" s="17"/>
      <c r="I726" s="17"/>
      <c r="J726" s="17"/>
      <c r="K726" s="17"/>
      <c r="L726" s="17"/>
      <c r="M726" s="17"/>
      <c r="N726" s="17"/>
      <c r="O726" s="19"/>
      <c r="P726" s="629">
        <f>+H709</f>
        <v>4.01</v>
      </c>
      <c r="Q726" s="17"/>
      <c r="R726" s="412"/>
      <c r="S726" s="628"/>
      <c r="T726" s="20"/>
      <c r="U726" s="20"/>
      <c r="V726" s="430"/>
      <c r="W726" s="14" t="str">
        <f t="shared" ref="W726:W727" si="156">IF(R726="","",1)</f>
        <v/>
      </c>
      <c r="X726" s="14" t="str">
        <f t="shared" si="150"/>
        <v/>
      </c>
      <c r="Y726" s="14" t="str">
        <f t="shared" si="154"/>
        <v/>
      </c>
      <c r="Z726" s="14" t="str">
        <f t="shared" si="155"/>
        <v/>
      </c>
      <c r="AA726" s="15" t="str">
        <f t="shared" si="149"/>
        <v/>
      </c>
    </row>
    <row r="727" spans="2:27" ht="18" x14ac:dyDescent="0.25">
      <c r="B727" s="16"/>
      <c r="C727" s="17"/>
      <c r="D727" s="17"/>
      <c r="E727" s="17"/>
      <c r="F727" s="17"/>
      <c r="G727" s="17"/>
      <c r="H727" s="17"/>
      <c r="I727" s="17"/>
      <c r="J727" s="17"/>
      <c r="K727" s="17"/>
      <c r="L727" s="17"/>
      <c r="M727" s="17"/>
      <c r="N727" s="17"/>
      <c r="O727" s="19"/>
      <c r="P727" s="629">
        <f>+H709</f>
        <v>4.01</v>
      </c>
      <c r="Q727" s="17"/>
      <c r="R727" s="412"/>
      <c r="S727" s="626"/>
      <c r="T727" s="20"/>
      <c r="U727" s="20"/>
      <c r="V727" s="430"/>
      <c r="W727" s="14" t="str">
        <f t="shared" si="156"/>
        <v/>
      </c>
      <c r="X727" s="14" t="str">
        <f t="shared" si="150"/>
        <v/>
      </c>
      <c r="Y727" s="14" t="str">
        <f t="shared" si="154"/>
        <v/>
      </c>
      <c r="Z727" s="14" t="str">
        <f t="shared" si="155"/>
        <v/>
      </c>
      <c r="AA727" s="15" t="str">
        <f t="shared" si="149"/>
        <v/>
      </c>
    </row>
    <row r="728" spans="2:27" ht="18" x14ac:dyDescent="0.25">
      <c r="B728" s="16"/>
      <c r="D728" s="17"/>
      <c r="E728" s="17"/>
      <c r="F728" s="17"/>
      <c r="G728" s="17"/>
      <c r="H728" s="17"/>
      <c r="I728" s="17"/>
      <c r="J728" s="17"/>
      <c r="K728" s="17"/>
      <c r="L728" s="17"/>
      <c r="M728" s="17"/>
      <c r="N728" s="17"/>
      <c r="O728" s="19"/>
      <c r="P728" s="629">
        <f>+H709</f>
        <v>4.01</v>
      </c>
      <c r="Q728" s="17"/>
      <c r="R728" s="412"/>
      <c r="S728" s="626"/>
      <c r="T728" s="20"/>
      <c r="U728" s="20"/>
      <c r="V728" s="20"/>
      <c r="W728" s="14" t="str">
        <f t="shared" ref="W728:W734" si="157">IF(COUNT(T728:V728)=1,"m",IF(COUNT(T728:V728)=2,"m2",IF(COUNT(T728:V728)=3,"m3","")))</f>
        <v/>
      </c>
      <c r="X728" s="14" t="str">
        <f t="shared" si="150"/>
        <v/>
      </c>
      <c r="Y728" s="14" t="str">
        <f t="shared" si="154"/>
        <v/>
      </c>
      <c r="Z728" s="14" t="str">
        <f t="shared" si="155"/>
        <v/>
      </c>
      <c r="AA728" s="15" t="str">
        <f t="shared" si="149"/>
        <v/>
      </c>
    </row>
    <row r="729" spans="2:27" ht="18" x14ac:dyDescent="0.25">
      <c r="B729" s="16"/>
      <c r="C729" s="17"/>
      <c r="D729" s="17"/>
      <c r="E729" s="17"/>
      <c r="F729" s="17"/>
      <c r="G729" s="17"/>
      <c r="H729" s="17"/>
      <c r="I729" s="17"/>
      <c r="J729" s="17"/>
      <c r="K729" s="17"/>
      <c r="L729" s="17"/>
      <c r="M729" s="17"/>
      <c r="N729" s="17"/>
      <c r="O729" s="19"/>
      <c r="P729" s="629">
        <f>+H709</f>
        <v>4.01</v>
      </c>
      <c r="Q729" s="17"/>
      <c r="R729" s="412"/>
      <c r="S729" s="626"/>
      <c r="T729" s="20"/>
      <c r="U729" s="20"/>
      <c r="V729" s="430"/>
      <c r="W729" s="14" t="str">
        <f t="shared" si="157"/>
        <v/>
      </c>
      <c r="X729" s="14" t="str">
        <f t="shared" si="150"/>
        <v/>
      </c>
      <c r="Y729" s="14" t="str">
        <f t="shared" si="154"/>
        <v/>
      </c>
      <c r="Z729" s="14" t="str">
        <f t="shared" si="155"/>
        <v/>
      </c>
      <c r="AA729" s="15" t="str">
        <f t="shared" si="149"/>
        <v/>
      </c>
    </row>
    <row r="730" spans="2:27" ht="18" x14ac:dyDescent="0.25">
      <c r="B730" s="16"/>
      <c r="C730" s="17"/>
      <c r="D730" s="17"/>
      <c r="E730" s="17"/>
      <c r="F730" s="17"/>
      <c r="G730" s="17"/>
      <c r="H730" s="17"/>
      <c r="I730" s="17"/>
      <c r="J730" s="17"/>
      <c r="K730" s="17"/>
      <c r="L730" s="17"/>
      <c r="M730" s="17"/>
      <c r="N730" s="17"/>
      <c r="O730" s="19"/>
      <c r="P730" s="629">
        <f>+H709</f>
        <v>4.01</v>
      </c>
      <c r="Q730" s="17"/>
      <c r="R730" s="412"/>
      <c r="S730" s="626"/>
      <c r="T730" s="20"/>
      <c r="U730" s="20"/>
      <c r="V730" s="430"/>
      <c r="W730" s="14" t="str">
        <f t="shared" si="157"/>
        <v/>
      </c>
      <c r="X730" s="14" t="str">
        <f t="shared" si="150"/>
        <v/>
      </c>
      <c r="Y730" s="14" t="str">
        <f t="shared" si="154"/>
        <v/>
      </c>
      <c r="Z730" s="14" t="str">
        <f t="shared" si="155"/>
        <v/>
      </c>
      <c r="AA730" s="15" t="str">
        <f t="shared" si="149"/>
        <v/>
      </c>
    </row>
    <row r="731" spans="2:27" ht="18" x14ac:dyDescent="0.25">
      <c r="B731" s="16"/>
      <c r="C731" s="17"/>
      <c r="D731" s="17"/>
      <c r="E731" s="17"/>
      <c r="F731" s="17"/>
      <c r="G731" s="17"/>
      <c r="H731" s="17"/>
      <c r="I731" s="17"/>
      <c r="J731" s="17"/>
      <c r="K731" s="17"/>
      <c r="L731" s="17"/>
      <c r="M731" s="17"/>
      <c r="N731" s="17"/>
      <c r="O731" s="19"/>
      <c r="P731" s="629">
        <f>+H709</f>
        <v>4.01</v>
      </c>
      <c r="Q731" s="17"/>
      <c r="R731" s="21"/>
      <c r="S731" s="626"/>
      <c r="T731" s="20"/>
      <c r="U731" s="20"/>
      <c r="V731" s="430"/>
      <c r="W731" s="14" t="str">
        <f t="shared" si="157"/>
        <v/>
      </c>
      <c r="X731" s="14" t="str">
        <f t="shared" si="150"/>
        <v/>
      </c>
      <c r="Y731" s="14" t="str">
        <f t="shared" si="154"/>
        <v/>
      </c>
      <c r="Z731" s="14" t="str">
        <f t="shared" si="155"/>
        <v/>
      </c>
      <c r="AA731" s="15" t="str">
        <f t="shared" si="149"/>
        <v/>
      </c>
    </row>
    <row r="732" spans="2:27" ht="18" x14ac:dyDescent="0.25">
      <c r="B732" s="16"/>
      <c r="C732" s="17"/>
      <c r="D732" s="17"/>
      <c r="E732" s="17"/>
      <c r="F732" s="17"/>
      <c r="G732" s="17"/>
      <c r="H732" s="17"/>
      <c r="I732" s="17"/>
      <c r="J732" s="17"/>
      <c r="K732" s="17"/>
      <c r="L732" s="17"/>
      <c r="M732" s="17"/>
      <c r="N732" s="17"/>
      <c r="O732" s="19"/>
      <c r="P732" s="629">
        <f>+H709</f>
        <v>4.01</v>
      </c>
      <c r="Q732" s="17"/>
      <c r="R732" s="26"/>
      <c r="S732" s="626"/>
      <c r="T732" s="20"/>
      <c r="U732" s="20"/>
      <c r="V732" s="430"/>
      <c r="W732" s="14" t="str">
        <f t="shared" si="157"/>
        <v/>
      </c>
      <c r="X732" s="14" t="str">
        <f t="shared" si="150"/>
        <v/>
      </c>
      <c r="Y732" s="14" t="str">
        <f t="shared" si="154"/>
        <v/>
      </c>
      <c r="Z732" s="14" t="str">
        <f t="shared" si="155"/>
        <v/>
      </c>
      <c r="AA732" s="15" t="str">
        <f t="shared" si="149"/>
        <v/>
      </c>
    </row>
    <row r="733" spans="2:27" ht="18" x14ac:dyDescent="0.25">
      <c r="B733" s="16"/>
      <c r="C733" s="17"/>
      <c r="D733" s="17"/>
      <c r="E733" s="17"/>
      <c r="F733" s="17"/>
      <c r="G733" s="17"/>
      <c r="H733" s="17"/>
      <c r="I733" s="17"/>
      <c r="J733" s="17"/>
      <c r="K733" s="17"/>
      <c r="L733" s="17"/>
      <c r="M733" s="17"/>
      <c r="N733" s="17"/>
      <c r="O733" s="19"/>
      <c r="P733" s="629">
        <f>+H709</f>
        <v>4.01</v>
      </c>
      <c r="Q733" s="17"/>
      <c r="R733" s="26"/>
      <c r="S733" s="626"/>
      <c r="T733" s="20"/>
      <c r="U733" s="20"/>
      <c r="V733" s="430"/>
      <c r="W733" s="14" t="str">
        <f t="shared" si="157"/>
        <v/>
      </c>
      <c r="X733" s="14" t="str">
        <f t="shared" ref="X733:X734" si="158">IF(S733="","",1)</f>
        <v/>
      </c>
      <c r="Y733" s="14" t="str">
        <f t="shared" si="154"/>
        <v/>
      </c>
      <c r="Z733" s="14" t="str">
        <f t="shared" si="155"/>
        <v/>
      </c>
      <c r="AA733" s="15" t="str">
        <f t="shared" si="149"/>
        <v/>
      </c>
    </row>
    <row r="734" spans="2:27" ht="18.75" thickBot="1" x14ac:dyDescent="0.3">
      <c r="B734" s="27"/>
      <c r="C734" s="28"/>
      <c r="D734" s="29"/>
      <c r="E734" s="28"/>
      <c r="F734" s="29"/>
      <c r="G734" s="29"/>
      <c r="H734" s="29"/>
      <c r="I734" s="29"/>
      <c r="J734" s="29"/>
      <c r="K734" s="29"/>
      <c r="L734" s="29"/>
      <c r="M734" s="29"/>
      <c r="N734" s="29"/>
      <c r="O734" s="30"/>
      <c r="P734" s="629">
        <f>+H709</f>
        <v>4.01</v>
      </c>
      <c r="Q734" s="17"/>
      <c r="R734" s="630"/>
      <c r="S734" s="636"/>
      <c r="T734" s="33"/>
      <c r="U734" s="33"/>
      <c r="V734" s="631"/>
      <c r="W734" s="34" t="str">
        <f t="shared" si="157"/>
        <v/>
      </c>
      <c r="X734" s="34" t="str">
        <f t="shared" si="158"/>
        <v/>
      </c>
      <c r="Y734" s="14" t="str">
        <f t="shared" si="154"/>
        <v/>
      </c>
      <c r="Z734" s="14" t="str">
        <f t="shared" si="155"/>
        <v/>
      </c>
      <c r="AA734" s="15" t="str">
        <f t="shared" si="149"/>
        <v/>
      </c>
    </row>
    <row r="735" spans="2:27" ht="18.75" thickBot="1" x14ac:dyDescent="0.3">
      <c r="B735" s="786"/>
      <c r="C735" s="787"/>
      <c r="D735" s="787"/>
      <c r="E735" s="787"/>
      <c r="F735" s="787"/>
      <c r="G735" s="787"/>
      <c r="H735" s="787"/>
      <c r="I735" s="787"/>
      <c r="J735" s="787"/>
      <c r="K735" s="787"/>
      <c r="L735" s="787"/>
      <c r="M735" s="787"/>
      <c r="N735" s="787"/>
      <c r="O735" s="787"/>
      <c r="P735" s="428"/>
      <c r="Q735" s="629">
        <f>+H709</f>
        <v>4.01</v>
      </c>
      <c r="R735" s="1033" t="s">
        <v>58</v>
      </c>
      <c r="S735" s="1034"/>
      <c r="T735" s="1035"/>
      <c r="U735" s="1024" t="s">
        <v>53</v>
      </c>
      <c r="V735" s="1025"/>
      <c r="W735" s="1025"/>
      <c r="X735" s="1036"/>
      <c r="Y735" s="36"/>
      <c r="Z735" s="37"/>
      <c r="AA735" s="38">
        <f>SUM(X712:X734)</f>
        <v>3</v>
      </c>
    </row>
    <row r="736" spans="2:27" ht="17.25" thickBot="1" x14ac:dyDescent="0.3">
      <c r="B736" s="792" t="s">
        <v>59</v>
      </c>
      <c r="C736" s="793"/>
      <c r="D736" s="793"/>
      <c r="E736" s="793"/>
      <c r="F736" s="793"/>
      <c r="G736" s="793"/>
      <c r="H736" s="793"/>
      <c r="I736" s="794"/>
      <c r="J736" s="792" t="s">
        <v>60</v>
      </c>
      <c r="K736" s="793"/>
      <c r="L736" s="793"/>
      <c r="M736" s="793"/>
      <c r="N736" s="793"/>
      <c r="O736" s="793"/>
      <c r="P736" s="793"/>
      <c r="Q736" s="793"/>
      <c r="R736" s="794"/>
      <c r="S736" s="634"/>
      <c r="T736" s="39"/>
      <c r="U736" s="40"/>
      <c r="V736" s="40"/>
      <c r="W736" s="40"/>
      <c r="X736" s="40"/>
      <c r="Y736" s="40"/>
      <c r="Z736" s="40"/>
      <c r="AA736" s="41"/>
    </row>
    <row r="737" spans="2:27" ht="21" thickBot="1" x14ac:dyDescent="0.3">
      <c r="B737" s="795"/>
      <c r="C737" s="787"/>
      <c r="D737" s="787"/>
      <c r="E737" s="787"/>
      <c r="F737" s="787"/>
      <c r="G737" s="787"/>
      <c r="H737" s="787"/>
      <c r="I737" s="796"/>
      <c r="J737" s="795"/>
      <c r="K737" s="787"/>
      <c r="L737" s="787"/>
      <c r="M737" s="787"/>
      <c r="N737" s="787"/>
      <c r="O737" s="787"/>
      <c r="P737" s="787"/>
      <c r="Q737" s="787"/>
      <c r="R737" s="796"/>
      <c r="S737" s="635"/>
      <c r="T737" s="797" t="s">
        <v>61</v>
      </c>
      <c r="U737" s="798"/>
      <c r="V737" s="798"/>
      <c r="W737" s="798"/>
      <c r="X737" s="798"/>
      <c r="Y737" s="798"/>
      <c r="Z737" s="799"/>
      <c r="AA737" s="42">
        <f>AA735</f>
        <v>3</v>
      </c>
    </row>
    <row r="739" spans="2:27" ht="15.75" thickBot="1" x14ac:dyDescent="0.3"/>
    <row r="740" spans="2:27" x14ac:dyDescent="0.25">
      <c r="B740" s="800"/>
      <c r="C740" s="793"/>
      <c r="D740" s="793"/>
      <c r="E740" s="793"/>
      <c r="F740" s="793"/>
      <c r="G740" s="803" t="s">
        <v>42</v>
      </c>
      <c r="H740" s="793"/>
      <c r="I740" s="793"/>
      <c r="J740" s="793"/>
      <c r="K740" s="793"/>
      <c r="L740" s="793"/>
      <c r="M740" s="793"/>
      <c r="N740" s="793"/>
      <c r="O740" s="793"/>
      <c r="P740" s="793"/>
      <c r="Q740" s="793"/>
      <c r="R740" s="793"/>
      <c r="S740" s="793"/>
      <c r="T740" s="793"/>
      <c r="U740" s="804" t="s">
        <v>1</v>
      </c>
      <c r="V740" s="805"/>
      <c r="W740" s="805"/>
      <c r="X740" s="806"/>
      <c r="Y740" s="807" t="s">
        <v>43</v>
      </c>
      <c r="Z740" s="805"/>
      <c r="AA740" s="808"/>
    </row>
    <row r="741" spans="2:27" x14ac:dyDescent="0.25">
      <c r="B741" s="801"/>
      <c r="C741" s="802"/>
      <c r="D741" s="802"/>
      <c r="E741" s="802"/>
      <c r="F741" s="802"/>
      <c r="G741" s="801"/>
      <c r="H741" s="802"/>
      <c r="I741" s="802"/>
      <c r="J741" s="802"/>
      <c r="K741" s="802"/>
      <c r="L741" s="802"/>
      <c r="M741" s="802"/>
      <c r="N741" s="802"/>
      <c r="O741" s="802"/>
      <c r="P741" s="802"/>
      <c r="Q741" s="802"/>
      <c r="R741" s="802"/>
      <c r="S741" s="802"/>
      <c r="T741" s="802"/>
      <c r="U741" s="809" t="s">
        <v>3</v>
      </c>
      <c r="V741" s="810"/>
      <c r="W741" s="810"/>
      <c r="X741" s="811"/>
      <c r="Y741" s="812">
        <v>1</v>
      </c>
      <c r="Z741" s="810"/>
      <c r="AA741" s="813"/>
    </row>
    <row r="742" spans="2:27" ht="15.75" thickBot="1" x14ac:dyDescent="0.3">
      <c r="B742" s="795"/>
      <c r="C742" s="787"/>
      <c r="D742" s="787"/>
      <c r="E742" s="787"/>
      <c r="F742" s="787"/>
      <c r="G742" s="795"/>
      <c r="H742" s="787"/>
      <c r="I742" s="787"/>
      <c r="J742" s="787"/>
      <c r="K742" s="787"/>
      <c r="L742" s="787"/>
      <c r="M742" s="787"/>
      <c r="N742" s="787"/>
      <c r="O742" s="787"/>
      <c r="P742" s="787"/>
      <c r="Q742" s="787"/>
      <c r="R742" s="787"/>
      <c r="S742" s="787"/>
      <c r="T742" s="787"/>
      <c r="U742" s="814" t="s">
        <v>4</v>
      </c>
      <c r="V742" s="815"/>
      <c r="W742" s="815"/>
      <c r="X742" s="816"/>
      <c r="Y742" s="817">
        <v>44236</v>
      </c>
      <c r="Z742" s="818"/>
      <c r="AA742" s="819"/>
    </row>
    <row r="743" spans="2:27" ht="15" customHeight="1" x14ac:dyDescent="0.25">
      <c r="B743" s="820" t="s">
        <v>44</v>
      </c>
      <c r="C743" s="793"/>
      <c r="D743" s="793"/>
      <c r="E743" s="793"/>
      <c r="F743" s="794"/>
      <c r="G743"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743" s="822"/>
      <c r="I743" s="822"/>
      <c r="J743" s="822"/>
      <c r="K743" s="822"/>
      <c r="L743" s="822"/>
      <c r="M743" s="822"/>
      <c r="N743" s="822"/>
      <c r="O743" s="822"/>
      <c r="P743" s="822"/>
      <c r="Q743" s="822"/>
      <c r="R743" s="822"/>
      <c r="S743" s="822"/>
      <c r="T743" s="822"/>
      <c r="U743" s="822"/>
      <c r="V743" s="822"/>
      <c r="W743" s="822"/>
      <c r="X743" s="822"/>
      <c r="Y743" s="822"/>
      <c r="Z743" s="822"/>
      <c r="AA743" s="823"/>
    </row>
    <row r="744" spans="2:27" ht="15.75" customHeight="1" thickBot="1" x14ac:dyDescent="0.3">
      <c r="B744" s="795"/>
      <c r="C744" s="787"/>
      <c r="D744" s="787"/>
      <c r="E744" s="787"/>
      <c r="F744" s="796"/>
      <c r="G744" s="824"/>
      <c r="H744" s="825"/>
      <c r="I744" s="825"/>
      <c r="J744" s="825"/>
      <c r="K744" s="825"/>
      <c r="L744" s="825"/>
      <c r="M744" s="825"/>
      <c r="N744" s="825"/>
      <c r="O744" s="825"/>
      <c r="P744" s="825"/>
      <c r="Q744" s="825"/>
      <c r="R744" s="825"/>
      <c r="S744" s="825"/>
      <c r="T744" s="825"/>
      <c r="U744" s="825"/>
      <c r="V744" s="825"/>
      <c r="W744" s="825"/>
      <c r="X744" s="825"/>
      <c r="Y744" s="825"/>
      <c r="Z744" s="825"/>
      <c r="AA744" s="826"/>
    </row>
    <row r="745" spans="2:27" ht="18.75" thickBot="1" x14ac:dyDescent="0.3">
      <c r="B745" s="827" t="s">
        <v>46</v>
      </c>
      <c r="C745" s="798"/>
      <c r="D745" s="798"/>
      <c r="E745" s="798"/>
      <c r="F745" s="798"/>
      <c r="G745" s="798"/>
      <c r="H745" s="822" t="s">
        <v>47</v>
      </c>
      <c r="I745" s="793"/>
      <c r="J745" s="828"/>
      <c r="K745" s="798"/>
      <c r="L745" s="798"/>
      <c r="M745" s="798"/>
      <c r="N745" s="798"/>
      <c r="O745" s="798"/>
      <c r="P745" s="622"/>
      <c r="Q745" s="622"/>
      <c r="R745" s="828" t="s">
        <v>48</v>
      </c>
      <c r="S745" s="828"/>
      <c r="T745" s="798"/>
      <c r="U745" s="798"/>
      <c r="V745" s="798"/>
      <c r="W745" s="798"/>
      <c r="X745" s="798"/>
      <c r="Y745" s="798"/>
      <c r="Z745" s="798"/>
      <c r="AA745" s="799"/>
    </row>
    <row r="746" spans="2:27" ht="34.5" customHeight="1" thickBot="1" x14ac:dyDescent="0.3">
      <c r="B746" s="829">
        <f>PRESUPUESTO!$B$34</f>
        <v>4</v>
      </c>
      <c r="C746" s="793"/>
      <c r="D746" s="793"/>
      <c r="E746" s="793"/>
      <c r="F746" s="793"/>
      <c r="G746" s="793"/>
      <c r="H746" s="830">
        <f>PRESUPUESTO!B36</f>
        <v>4.0199999999999996</v>
      </c>
      <c r="I746" s="831"/>
      <c r="J746" s="832" t="str">
        <f>PRESUPUESTO!$F$34</f>
        <v>HIDROSANITARIOS</v>
      </c>
      <c r="K746" s="798"/>
      <c r="L746" s="798"/>
      <c r="M746" s="798"/>
      <c r="N746" s="798"/>
      <c r="O746" s="799"/>
      <c r="P746" s="621"/>
      <c r="Q746" s="621"/>
      <c r="R746" s="833" t="str">
        <f>PRESUPUESTO!F36</f>
        <v>Suministro e instalación de orinal institucional con fluxometro blanco tipo Gotta o similar incluye Grifería y accesorios.</v>
      </c>
      <c r="S746" s="1020"/>
      <c r="T746" s="793"/>
      <c r="U746" s="793"/>
      <c r="V746" s="793"/>
      <c r="W746" s="793"/>
      <c r="X746" s="793"/>
      <c r="Y746" s="793"/>
      <c r="Z746" s="793"/>
      <c r="AA746" s="794"/>
    </row>
    <row r="747" spans="2:27" ht="18.75" customHeight="1" thickBot="1" x14ac:dyDescent="0.3">
      <c r="B747" s="821" t="s">
        <v>49</v>
      </c>
      <c r="C747" s="834"/>
      <c r="D747" s="834"/>
      <c r="E747" s="834"/>
      <c r="F747" s="834"/>
      <c r="G747" s="834"/>
      <c r="H747" s="835"/>
      <c r="I747" s="835"/>
      <c r="J747" s="834"/>
      <c r="K747" s="834"/>
      <c r="L747" s="834"/>
      <c r="M747" s="834"/>
      <c r="N747" s="834"/>
      <c r="O747" s="834"/>
      <c r="P747" s="623"/>
      <c r="Q747" s="623"/>
      <c r="R747" s="1037" t="s">
        <v>50</v>
      </c>
      <c r="S747" s="1021" t="s">
        <v>532</v>
      </c>
      <c r="T747" s="1039" t="s">
        <v>51</v>
      </c>
      <c r="U747" s="1040"/>
      <c r="V747" s="1041"/>
      <c r="W747" s="1042" t="s">
        <v>20</v>
      </c>
      <c r="X747" s="844" t="s">
        <v>52</v>
      </c>
      <c r="Y747" s="846" t="s">
        <v>53</v>
      </c>
      <c r="Z747" s="1045"/>
      <c r="AA747" s="1046"/>
    </row>
    <row r="748" spans="2:27" ht="26.25" thickBot="1" x14ac:dyDescent="0.3">
      <c r="B748" s="836"/>
      <c r="C748" s="835"/>
      <c r="D748" s="835"/>
      <c r="E748" s="835"/>
      <c r="F748" s="835"/>
      <c r="G748" s="835"/>
      <c r="H748" s="835"/>
      <c r="I748" s="835"/>
      <c r="J748" s="835"/>
      <c r="K748" s="835"/>
      <c r="L748" s="835"/>
      <c r="M748" s="835"/>
      <c r="N748" s="835"/>
      <c r="O748" s="835"/>
      <c r="P748" s="623"/>
      <c r="Q748" s="623"/>
      <c r="R748" s="1038"/>
      <c r="S748" s="1032"/>
      <c r="T748" s="4" t="s">
        <v>54</v>
      </c>
      <c r="U748" s="5" t="s">
        <v>55</v>
      </c>
      <c r="V748" s="6" t="s">
        <v>56</v>
      </c>
      <c r="W748" s="1043"/>
      <c r="X748" s="1044"/>
      <c r="Y748" s="7" t="s">
        <v>57</v>
      </c>
      <c r="Z748" s="8" t="s">
        <v>21</v>
      </c>
      <c r="AA748" s="9" t="s">
        <v>22</v>
      </c>
    </row>
    <row r="749" spans="2:27" ht="18" x14ac:dyDescent="0.25">
      <c r="B749" s="10"/>
      <c r="C749" s="11"/>
      <c r="D749" s="11"/>
      <c r="E749" s="11"/>
      <c r="F749" s="11"/>
      <c r="G749" s="11"/>
      <c r="H749" s="11"/>
      <c r="I749" s="11"/>
      <c r="J749" s="11"/>
      <c r="K749" s="11"/>
      <c r="L749" s="11"/>
      <c r="M749" s="11"/>
      <c r="N749" s="11"/>
      <c r="O749" s="12"/>
      <c r="P749" s="629">
        <f>+H746</f>
        <v>4.0199999999999996</v>
      </c>
      <c r="Q749" s="17"/>
      <c r="R749" s="412" t="s">
        <v>356</v>
      </c>
      <c r="S749" s="625" t="s">
        <v>372</v>
      </c>
      <c r="T749" s="14"/>
      <c r="U749" s="14"/>
      <c r="V749" s="14"/>
      <c r="W749" s="14" t="s">
        <v>20</v>
      </c>
      <c r="X749" s="14">
        <f t="shared" ref="X749:X752" si="159">IF(S749="","",1)</f>
        <v>1</v>
      </c>
      <c r="Y749" s="14" t="str">
        <f>IFERROR(IF(COUNT(T749:V749)=1,PRODUCT(T749:V749)*X749,""),"")</f>
        <v/>
      </c>
      <c r="Z749" s="14" t="str">
        <f>IFERROR(IF(COUNT(T749:V749)=2,PRODUCT(T749:V749)*X749,""),"")</f>
        <v/>
      </c>
      <c r="AA749" s="15" t="str">
        <f>IFERROR(IF(COUNT(T749:V749)=3,PRODUCT(T749:V749)*X749,""),"")</f>
        <v/>
      </c>
    </row>
    <row r="750" spans="2:27" ht="18" x14ac:dyDescent="0.25">
      <c r="B750" s="16"/>
      <c r="C750" s="17"/>
      <c r="D750" s="17"/>
      <c r="E750" s="17"/>
      <c r="F750" s="18"/>
      <c r="G750" s="18"/>
      <c r="H750" s="18"/>
      <c r="I750" s="18"/>
      <c r="J750" s="18"/>
      <c r="K750" s="18"/>
      <c r="L750" s="17"/>
      <c r="M750" s="17"/>
      <c r="N750" s="17"/>
      <c r="O750" s="19"/>
      <c r="P750" s="629">
        <f>+H746</f>
        <v>4.0199999999999996</v>
      </c>
      <c r="Q750" s="17"/>
      <c r="R750" s="412"/>
      <c r="S750" s="625"/>
      <c r="T750" s="20"/>
      <c r="U750" s="20"/>
      <c r="V750" s="430"/>
      <c r="W750" s="14" t="str">
        <f t="shared" ref="W750:W752" si="160">IF(R750="","",1)</f>
        <v/>
      </c>
      <c r="X750" s="14" t="str">
        <f t="shared" si="159"/>
        <v/>
      </c>
      <c r="Y750" s="14" t="str">
        <f t="shared" ref="Y750:Y752" si="161">IFERROR(IF(COUNT(T750:V750)=1,PRODUCT(T750:V750)*X750,""),"")</f>
        <v/>
      </c>
      <c r="Z750" s="14" t="str">
        <f t="shared" ref="Z750:Z752" si="162">IFERROR(IF(COUNT(T750:V750)=2,PRODUCT(T750:V750)*X750,""),"")</f>
        <v/>
      </c>
      <c r="AA750" s="15" t="str">
        <f t="shared" ref="AA750:AA771" si="163">IFERROR(IF(COUNT(T750:V750)=3,PRODUCT(T750:V750)*X750,""),"")</f>
        <v/>
      </c>
    </row>
    <row r="751" spans="2:27" ht="18" x14ac:dyDescent="0.25">
      <c r="B751" s="16"/>
      <c r="C751" s="17"/>
      <c r="D751" s="17"/>
      <c r="E751" s="17"/>
      <c r="F751" s="18"/>
      <c r="G751" s="18"/>
      <c r="H751" s="18"/>
      <c r="I751" s="18"/>
      <c r="J751" s="18"/>
      <c r="K751" s="18"/>
      <c r="L751" s="17"/>
      <c r="M751" s="17"/>
      <c r="N751" s="17"/>
      <c r="O751" s="19"/>
      <c r="P751" s="629">
        <f>+H746</f>
        <v>4.0199999999999996</v>
      </c>
      <c r="Q751" s="17"/>
      <c r="R751" s="412"/>
      <c r="S751" s="625"/>
      <c r="T751" s="20"/>
      <c r="U751" s="20"/>
      <c r="V751" s="430"/>
      <c r="W751" s="14" t="str">
        <f t="shared" si="160"/>
        <v/>
      </c>
      <c r="X751" s="14" t="str">
        <f t="shared" si="159"/>
        <v/>
      </c>
      <c r="Y751" s="14" t="str">
        <f t="shared" si="161"/>
        <v/>
      </c>
      <c r="Z751" s="14" t="str">
        <f t="shared" si="162"/>
        <v/>
      </c>
      <c r="AA751" s="15" t="str">
        <f t="shared" si="163"/>
        <v/>
      </c>
    </row>
    <row r="752" spans="2:27" ht="18" x14ac:dyDescent="0.25">
      <c r="B752" s="16"/>
      <c r="C752" s="17"/>
      <c r="D752" s="17"/>
      <c r="E752" s="17"/>
      <c r="F752" s="18"/>
      <c r="G752" s="18"/>
      <c r="H752" s="18"/>
      <c r="I752" s="18"/>
      <c r="J752" s="18"/>
      <c r="K752" s="18"/>
      <c r="L752" s="17"/>
      <c r="M752" s="17"/>
      <c r="N752" s="17"/>
      <c r="O752" s="19"/>
      <c r="P752" s="629">
        <f>+H746</f>
        <v>4.0199999999999996</v>
      </c>
      <c r="Q752" s="17"/>
      <c r="R752" s="412"/>
      <c r="S752" s="626"/>
      <c r="T752" s="20"/>
      <c r="U752" s="20"/>
      <c r="V752" s="430"/>
      <c r="W752" s="14" t="str">
        <f t="shared" si="160"/>
        <v/>
      </c>
      <c r="X752" s="14" t="str">
        <f t="shared" si="159"/>
        <v/>
      </c>
      <c r="Y752" s="14" t="str">
        <f t="shared" si="161"/>
        <v/>
      </c>
      <c r="Z752" s="14" t="str">
        <f t="shared" si="162"/>
        <v/>
      </c>
      <c r="AA752" s="15" t="str">
        <f t="shared" si="163"/>
        <v/>
      </c>
    </row>
    <row r="753" spans="2:27" ht="18" x14ac:dyDescent="0.25">
      <c r="B753" s="16"/>
      <c r="D753" s="17"/>
      <c r="E753" s="17"/>
      <c r="F753" s="18"/>
      <c r="G753" s="18"/>
      <c r="H753" s="18"/>
      <c r="J753" s="18"/>
      <c r="K753" s="18"/>
      <c r="L753" s="17"/>
      <c r="M753" s="17"/>
      <c r="N753" s="17"/>
      <c r="O753" s="19"/>
      <c r="P753" s="629">
        <f>+H746</f>
        <v>4.0199999999999996</v>
      </c>
      <c r="Q753" s="17"/>
      <c r="R753" s="412"/>
      <c r="S753" s="625"/>
      <c r="T753" s="20"/>
      <c r="U753" s="20"/>
      <c r="V753" s="430"/>
      <c r="W753" s="14"/>
      <c r="X753" s="14"/>
      <c r="Y753" s="14"/>
      <c r="Z753" s="14"/>
      <c r="AA753" s="15" t="str">
        <f t="shared" si="163"/>
        <v/>
      </c>
    </row>
    <row r="754" spans="2:27" ht="18" x14ac:dyDescent="0.25">
      <c r="B754" s="22"/>
      <c r="C754" s="17"/>
      <c r="D754" s="18"/>
      <c r="E754" s="17"/>
      <c r="F754" s="18"/>
      <c r="G754" s="18"/>
      <c r="H754" s="18"/>
      <c r="I754" s="18"/>
      <c r="J754" s="18"/>
      <c r="K754" s="18"/>
      <c r="L754" s="17"/>
      <c r="M754" s="17"/>
      <c r="N754" s="17"/>
      <c r="O754" s="19"/>
      <c r="P754" s="629">
        <f>+H746</f>
        <v>4.0199999999999996</v>
      </c>
      <c r="Q754" s="17"/>
      <c r="R754" s="412" t="s">
        <v>361</v>
      </c>
      <c r="S754" s="625" t="s">
        <v>372</v>
      </c>
      <c r="T754" s="20"/>
      <c r="U754" s="20"/>
      <c r="V754" s="430"/>
      <c r="W754" s="14" t="s">
        <v>20</v>
      </c>
      <c r="X754" s="14">
        <f t="shared" ref="X754:Y760" si="164">IF(S754="","",1)</f>
        <v>1</v>
      </c>
      <c r="Y754" s="14" t="str">
        <f t="shared" ref="Y754" si="165">IFERROR(IF(COUNT(T754:V754)=1,PRODUCT(T754:V754)*X754,""),"")</f>
        <v/>
      </c>
      <c r="Z754" s="14" t="str">
        <f t="shared" ref="Z754:Z760" si="166">IFERROR(IF(COUNT(T754:V754)=2,PRODUCT(T754:V754)*X754,""),"")</f>
        <v/>
      </c>
      <c r="AA754" s="15" t="str">
        <f t="shared" si="163"/>
        <v/>
      </c>
    </row>
    <row r="755" spans="2:27" ht="18" x14ac:dyDescent="0.25">
      <c r="B755" s="16"/>
      <c r="C755" s="17"/>
      <c r="D755" s="17"/>
      <c r="E755" s="17"/>
      <c r="F755" s="18"/>
      <c r="G755" s="18"/>
      <c r="H755" s="18"/>
      <c r="I755" s="18"/>
      <c r="J755" s="18"/>
      <c r="K755" s="18"/>
      <c r="L755" s="17"/>
      <c r="M755" s="17"/>
      <c r="N755" s="17"/>
      <c r="O755" s="19"/>
      <c r="P755" s="629">
        <f>+H746</f>
        <v>4.0199999999999996</v>
      </c>
      <c r="Q755" s="17"/>
      <c r="R755" s="412"/>
      <c r="S755" s="628"/>
      <c r="T755" s="20"/>
      <c r="U755" s="20"/>
      <c r="V755" s="430"/>
      <c r="W755" s="14" t="str">
        <f t="shared" ref="W755:W760" si="167">IF(R755="","",1)</f>
        <v/>
      </c>
      <c r="X755" s="14" t="str">
        <f t="shared" si="164"/>
        <v/>
      </c>
      <c r="Y755" s="14" t="str">
        <f t="shared" si="164"/>
        <v/>
      </c>
      <c r="Z755" s="14" t="str">
        <f t="shared" si="166"/>
        <v/>
      </c>
      <c r="AA755" s="15" t="str">
        <f t="shared" si="163"/>
        <v/>
      </c>
    </row>
    <row r="756" spans="2:27" ht="18" x14ac:dyDescent="0.25">
      <c r="B756" s="16"/>
      <c r="C756" s="17"/>
      <c r="D756" s="17"/>
      <c r="E756" s="17"/>
      <c r="F756" s="17"/>
      <c r="G756" s="17"/>
      <c r="H756" s="17"/>
      <c r="I756" s="17"/>
      <c r="J756" s="17"/>
      <c r="K756" s="17"/>
      <c r="L756" s="17"/>
      <c r="M756" s="17"/>
      <c r="N756" s="17"/>
      <c r="O756" s="19"/>
      <c r="P756" s="629">
        <f>+H746</f>
        <v>4.0199999999999996</v>
      </c>
      <c r="Q756" s="17"/>
      <c r="R756" s="412"/>
      <c r="S756" s="626"/>
      <c r="T756" s="20"/>
      <c r="U756" s="20"/>
      <c r="V756" s="430"/>
      <c r="W756" s="14" t="str">
        <f t="shared" si="167"/>
        <v/>
      </c>
      <c r="X756" s="14" t="str">
        <f t="shared" si="164"/>
        <v/>
      </c>
      <c r="Y756" s="14" t="str">
        <f t="shared" si="164"/>
        <v/>
      </c>
      <c r="Z756" s="14" t="str">
        <f t="shared" si="166"/>
        <v/>
      </c>
      <c r="AA756" s="15" t="str">
        <f t="shared" si="163"/>
        <v/>
      </c>
    </row>
    <row r="757" spans="2:27" ht="18" x14ac:dyDescent="0.25">
      <c r="B757" s="16"/>
      <c r="C757" s="18"/>
      <c r="D757" s="17"/>
      <c r="E757" s="17"/>
      <c r="F757" s="17"/>
      <c r="G757" s="17"/>
      <c r="H757" s="17"/>
      <c r="I757" s="17"/>
      <c r="J757" s="17"/>
      <c r="K757" s="17"/>
      <c r="L757" s="17"/>
      <c r="M757" s="17"/>
      <c r="N757" s="17"/>
      <c r="O757" s="19"/>
      <c r="P757" s="629">
        <f>+H746</f>
        <v>4.0199999999999996</v>
      </c>
      <c r="Q757" s="17"/>
      <c r="R757" s="412"/>
      <c r="S757" s="625"/>
      <c r="T757" s="20"/>
      <c r="U757" s="20"/>
      <c r="V757" s="430"/>
      <c r="W757" s="14" t="str">
        <f t="shared" si="167"/>
        <v/>
      </c>
      <c r="X757" s="14" t="str">
        <f t="shared" si="164"/>
        <v/>
      </c>
      <c r="Y757" s="14" t="str">
        <f t="shared" si="164"/>
        <v/>
      </c>
      <c r="Z757" s="14" t="str">
        <f t="shared" si="166"/>
        <v/>
      </c>
      <c r="AA757" s="15" t="str">
        <f t="shared" si="163"/>
        <v/>
      </c>
    </row>
    <row r="758" spans="2:27" ht="18" x14ac:dyDescent="0.25">
      <c r="B758" s="16"/>
      <c r="C758" s="17"/>
      <c r="D758" s="17"/>
      <c r="E758" s="17"/>
      <c r="F758" s="17"/>
      <c r="G758" s="17"/>
      <c r="H758" s="17"/>
      <c r="I758" s="17"/>
      <c r="J758" s="17"/>
      <c r="K758" s="17"/>
      <c r="L758" s="17"/>
      <c r="M758" s="17"/>
      <c r="N758" s="17"/>
      <c r="O758" s="19"/>
      <c r="P758" s="629">
        <f>+H746</f>
        <v>4.0199999999999996</v>
      </c>
      <c r="Q758" s="17"/>
      <c r="R758" s="412"/>
      <c r="S758" s="625"/>
      <c r="T758" s="20"/>
      <c r="U758" s="20"/>
      <c r="V758" s="430"/>
      <c r="W758" s="14" t="str">
        <f t="shared" si="167"/>
        <v/>
      </c>
      <c r="X758" s="14" t="str">
        <f t="shared" si="164"/>
        <v/>
      </c>
      <c r="Y758" s="14" t="str">
        <f t="shared" si="164"/>
        <v/>
      </c>
      <c r="Z758" s="14" t="str">
        <f t="shared" si="166"/>
        <v/>
      </c>
      <c r="AA758" s="15" t="str">
        <f t="shared" si="163"/>
        <v/>
      </c>
    </row>
    <row r="759" spans="2:27" ht="18" x14ac:dyDescent="0.25">
      <c r="B759" s="16"/>
      <c r="C759" s="17"/>
      <c r="D759" s="17"/>
      <c r="E759" s="18"/>
      <c r="F759" s="17"/>
      <c r="G759" s="17"/>
      <c r="H759" s="17"/>
      <c r="I759" s="17"/>
      <c r="J759" s="17"/>
      <c r="K759" s="17"/>
      <c r="L759" s="17"/>
      <c r="M759" s="17"/>
      <c r="N759" s="17"/>
      <c r="O759" s="19"/>
      <c r="P759" s="629">
        <f>+H746</f>
        <v>4.0199999999999996</v>
      </c>
      <c r="Q759" s="17"/>
      <c r="R759" s="412"/>
      <c r="S759" s="625"/>
      <c r="T759" s="20"/>
      <c r="U759" s="20"/>
      <c r="V759" s="430"/>
      <c r="W759" s="14" t="str">
        <f t="shared" si="167"/>
        <v/>
      </c>
      <c r="X759" s="14" t="str">
        <f t="shared" si="164"/>
        <v/>
      </c>
      <c r="Y759" s="14" t="str">
        <f t="shared" si="164"/>
        <v/>
      </c>
      <c r="Z759" s="14" t="str">
        <f t="shared" si="166"/>
        <v/>
      </c>
      <c r="AA759" s="15" t="str">
        <f t="shared" si="163"/>
        <v/>
      </c>
    </row>
    <row r="760" spans="2:27" ht="18" x14ac:dyDescent="0.25">
      <c r="B760" s="16"/>
      <c r="C760" s="18"/>
      <c r="D760" s="18"/>
      <c r="E760" s="18"/>
      <c r="F760" s="18"/>
      <c r="G760" s="18"/>
      <c r="H760" s="18"/>
      <c r="I760" s="18"/>
      <c r="J760" s="18"/>
      <c r="K760" s="18"/>
      <c r="L760" s="18"/>
      <c r="M760" s="18"/>
      <c r="N760" s="18"/>
      <c r="O760" s="19"/>
      <c r="P760" s="629">
        <f>+H746</f>
        <v>4.0199999999999996</v>
      </c>
      <c r="Q760" s="17"/>
      <c r="R760" s="412"/>
      <c r="S760" s="625"/>
      <c r="T760" s="20"/>
      <c r="U760" s="20"/>
      <c r="V760" s="430"/>
      <c r="W760" s="14" t="str">
        <f t="shared" si="167"/>
        <v/>
      </c>
      <c r="X760" s="14" t="str">
        <f t="shared" si="164"/>
        <v/>
      </c>
      <c r="Y760" s="14" t="str">
        <f t="shared" si="164"/>
        <v/>
      </c>
      <c r="Z760" s="14" t="str">
        <f t="shared" si="166"/>
        <v/>
      </c>
      <c r="AA760" s="15" t="str">
        <f t="shared" si="163"/>
        <v/>
      </c>
    </row>
    <row r="761" spans="2:27" ht="18" x14ac:dyDescent="0.25">
      <c r="B761" s="16"/>
      <c r="C761" s="17"/>
      <c r="D761" s="24"/>
      <c r="E761" s="17"/>
      <c r="F761" s="17"/>
      <c r="G761" s="17"/>
      <c r="H761" s="17"/>
      <c r="I761" s="17"/>
      <c r="J761" s="18"/>
      <c r="K761" s="17"/>
      <c r="L761" s="17"/>
      <c r="M761" s="17"/>
      <c r="N761" s="17"/>
      <c r="O761" s="19"/>
      <c r="P761" s="629">
        <f>+H746</f>
        <v>4.0199999999999996</v>
      </c>
      <c r="Q761" s="17"/>
      <c r="R761" s="412"/>
      <c r="S761" s="625"/>
      <c r="T761" s="20"/>
      <c r="U761" s="20"/>
      <c r="V761" s="430"/>
      <c r="W761" s="14"/>
      <c r="X761" s="14"/>
      <c r="Y761" s="14"/>
      <c r="Z761" s="14"/>
      <c r="AA761" s="15" t="str">
        <f t="shared" si="163"/>
        <v/>
      </c>
    </row>
    <row r="762" spans="2:27" ht="18" x14ac:dyDescent="0.25">
      <c r="B762" s="16"/>
      <c r="C762" s="18"/>
      <c r="D762" s="17"/>
      <c r="E762" s="17"/>
      <c r="F762" s="17"/>
      <c r="G762" s="17"/>
      <c r="H762" s="18"/>
      <c r="I762" s="18"/>
      <c r="J762" s="17"/>
      <c r="K762" s="18"/>
      <c r="L762" s="17"/>
      <c r="M762" s="17"/>
      <c r="N762" s="17"/>
      <c r="O762" s="19"/>
      <c r="P762" s="629">
        <f>+H746</f>
        <v>4.0199999999999996</v>
      </c>
      <c r="Q762" s="17"/>
      <c r="R762" s="412" t="s">
        <v>362</v>
      </c>
      <c r="S762" s="625" t="s">
        <v>372</v>
      </c>
      <c r="T762" s="20"/>
      <c r="U762" s="20"/>
      <c r="V762" s="430"/>
      <c r="W762" s="14" t="s">
        <v>20</v>
      </c>
      <c r="X762" s="14">
        <f t="shared" ref="X762:X771" si="168">IF(S762="","",1)</f>
        <v>1</v>
      </c>
      <c r="Y762" s="14" t="str">
        <f t="shared" ref="Y762:Y771" si="169">IFERROR(IF(COUNT(T762:V762)=1,PRODUCT(T762:V762)*X762,""),"")</f>
        <v/>
      </c>
      <c r="Z762" s="14" t="str">
        <f t="shared" ref="Z762:Z771" si="170">IFERROR(IF(COUNT(T762:V762)=2,PRODUCT(T762:V762)*X762,""),"")</f>
        <v/>
      </c>
      <c r="AA762" s="15" t="str">
        <f t="shared" si="163"/>
        <v/>
      </c>
    </row>
    <row r="763" spans="2:27" ht="18" x14ac:dyDescent="0.25">
      <c r="B763" s="16"/>
      <c r="C763" s="17"/>
      <c r="D763" s="17"/>
      <c r="E763" s="17"/>
      <c r="F763" s="17"/>
      <c r="G763" s="17"/>
      <c r="H763" s="17"/>
      <c r="I763" s="17"/>
      <c r="J763" s="17"/>
      <c r="K763" s="17"/>
      <c r="L763" s="17"/>
      <c r="M763" s="17"/>
      <c r="N763" s="17"/>
      <c r="O763" s="19"/>
      <c r="P763" s="629">
        <f>+H746</f>
        <v>4.0199999999999996</v>
      </c>
      <c r="Q763" s="17"/>
      <c r="R763" s="412"/>
      <c r="S763" s="628"/>
      <c r="T763" s="20"/>
      <c r="U763" s="20"/>
      <c r="V763" s="430"/>
      <c r="W763" s="14" t="str">
        <f t="shared" ref="W763:W764" si="171">IF(R763="","",1)</f>
        <v/>
      </c>
      <c r="X763" s="14" t="str">
        <f t="shared" si="168"/>
        <v/>
      </c>
      <c r="Y763" s="14" t="str">
        <f t="shared" si="169"/>
        <v/>
      </c>
      <c r="Z763" s="14" t="str">
        <f t="shared" si="170"/>
        <v/>
      </c>
      <c r="AA763" s="15" t="str">
        <f t="shared" si="163"/>
        <v/>
      </c>
    </row>
    <row r="764" spans="2:27" ht="18" x14ac:dyDescent="0.25">
      <c r="B764" s="16"/>
      <c r="C764" s="17"/>
      <c r="D764" s="17"/>
      <c r="E764" s="17"/>
      <c r="F764" s="17"/>
      <c r="G764" s="17"/>
      <c r="H764" s="17"/>
      <c r="I764" s="17"/>
      <c r="J764" s="17"/>
      <c r="K764" s="17"/>
      <c r="L764" s="17"/>
      <c r="M764" s="17"/>
      <c r="N764" s="17"/>
      <c r="O764" s="19"/>
      <c r="P764" s="629">
        <f>+H746</f>
        <v>4.0199999999999996</v>
      </c>
      <c r="Q764" s="17"/>
      <c r="R764" s="412"/>
      <c r="S764" s="626"/>
      <c r="T764" s="20"/>
      <c r="U764" s="20"/>
      <c r="V764" s="430"/>
      <c r="W764" s="14" t="str">
        <f t="shared" si="171"/>
        <v/>
      </c>
      <c r="X764" s="14" t="str">
        <f t="shared" si="168"/>
        <v/>
      </c>
      <c r="Y764" s="14" t="str">
        <f t="shared" si="169"/>
        <v/>
      </c>
      <c r="Z764" s="14" t="str">
        <f t="shared" si="170"/>
        <v/>
      </c>
      <c r="AA764" s="15" t="str">
        <f t="shared" si="163"/>
        <v/>
      </c>
    </row>
    <row r="765" spans="2:27" ht="18" x14ac:dyDescent="0.25">
      <c r="B765" s="16"/>
      <c r="D765" s="17"/>
      <c r="E765" s="17"/>
      <c r="F765" s="17"/>
      <c r="G765" s="17"/>
      <c r="H765" s="17"/>
      <c r="I765" s="17"/>
      <c r="J765" s="17"/>
      <c r="K765" s="17"/>
      <c r="L765" s="17"/>
      <c r="M765" s="17"/>
      <c r="N765" s="17"/>
      <c r="O765" s="19"/>
      <c r="P765" s="629">
        <f>+H746</f>
        <v>4.0199999999999996</v>
      </c>
      <c r="Q765" s="17"/>
      <c r="R765" s="412"/>
      <c r="S765" s="626"/>
      <c r="T765" s="20"/>
      <c r="U765" s="20"/>
      <c r="V765" s="20"/>
      <c r="W765" s="14" t="str">
        <f t="shared" ref="W765:W771" si="172">IF(COUNT(T765:V765)=1,"m",IF(COUNT(T765:V765)=2,"m2",IF(COUNT(T765:V765)=3,"m3","")))</f>
        <v/>
      </c>
      <c r="X765" s="14" t="str">
        <f t="shared" si="168"/>
        <v/>
      </c>
      <c r="Y765" s="14" t="str">
        <f t="shared" si="169"/>
        <v/>
      </c>
      <c r="Z765" s="14" t="str">
        <f t="shared" si="170"/>
        <v/>
      </c>
      <c r="AA765" s="15" t="str">
        <f t="shared" si="163"/>
        <v/>
      </c>
    </row>
    <row r="766" spans="2:27" ht="18" x14ac:dyDescent="0.25">
      <c r="B766" s="16"/>
      <c r="C766" s="17"/>
      <c r="D766" s="17"/>
      <c r="E766" s="17"/>
      <c r="F766" s="17"/>
      <c r="G766" s="17"/>
      <c r="H766" s="17"/>
      <c r="I766" s="17"/>
      <c r="J766" s="17"/>
      <c r="K766" s="17"/>
      <c r="L766" s="17"/>
      <c r="M766" s="17"/>
      <c r="N766" s="17"/>
      <c r="O766" s="19"/>
      <c r="P766" s="629">
        <f>+H746</f>
        <v>4.0199999999999996</v>
      </c>
      <c r="Q766" s="17"/>
      <c r="R766" s="412"/>
      <c r="S766" s="626"/>
      <c r="T766" s="20"/>
      <c r="U766" s="20"/>
      <c r="V766" s="430"/>
      <c r="W766" s="14" t="str">
        <f t="shared" si="172"/>
        <v/>
      </c>
      <c r="X766" s="14" t="str">
        <f t="shared" si="168"/>
        <v/>
      </c>
      <c r="Y766" s="14" t="str">
        <f t="shared" si="169"/>
        <v/>
      </c>
      <c r="Z766" s="14" t="str">
        <f t="shared" si="170"/>
        <v/>
      </c>
      <c r="AA766" s="15" t="str">
        <f t="shared" si="163"/>
        <v/>
      </c>
    </row>
    <row r="767" spans="2:27" ht="18" x14ac:dyDescent="0.25">
      <c r="B767" s="16"/>
      <c r="C767" s="17"/>
      <c r="D767" s="17"/>
      <c r="E767" s="17"/>
      <c r="F767" s="17"/>
      <c r="G767" s="17"/>
      <c r="H767" s="17"/>
      <c r="I767" s="17"/>
      <c r="J767" s="17"/>
      <c r="K767" s="17"/>
      <c r="L767" s="17"/>
      <c r="M767" s="17"/>
      <c r="N767" s="17"/>
      <c r="O767" s="19"/>
      <c r="P767" s="629">
        <f>+H746</f>
        <v>4.0199999999999996</v>
      </c>
      <c r="Q767" s="17"/>
      <c r="R767" s="412"/>
      <c r="S767" s="626"/>
      <c r="T767" s="20"/>
      <c r="U767" s="20"/>
      <c r="V767" s="430"/>
      <c r="W767" s="14" t="str">
        <f t="shared" si="172"/>
        <v/>
      </c>
      <c r="X767" s="14" t="str">
        <f t="shared" si="168"/>
        <v/>
      </c>
      <c r="Y767" s="14" t="str">
        <f t="shared" si="169"/>
        <v/>
      </c>
      <c r="Z767" s="14" t="str">
        <f t="shared" si="170"/>
        <v/>
      </c>
      <c r="AA767" s="15" t="str">
        <f t="shared" si="163"/>
        <v/>
      </c>
    </row>
    <row r="768" spans="2:27" ht="18" x14ac:dyDescent="0.25">
      <c r="B768" s="16"/>
      <c r="C768" s="17"/>
      <c r="D768" s="17"/>
      <c r="E768" s="17"/>
      <c r="F768" s="17"/>
      <c r="G768" s="17"/>
      <c r="H768" s="17"/>
      <c r="I768" s="17"/>
      <c r="J768" s="17"/>
      <c r="K768" s="17"/>
      <c r="L768" s="17"/>
      <c r="M768" s="17"/>
      <c r="N768" s="17"/>
      <c r="O768" s="19"/>
      <c r="P768" s="629">
        <f>+H746</f>
        <v>4.0199999999999996</v>
      </c>
      <c r="Q768" s="17"/>
      <c r="R768" s="21"/>
      <c r="S768" s="626"/>
      <c r="T768" s="20"/>
      <c r="U768" s="20"/>
      <c r="V768" s="430"/>
      <c r="W768" s="14" t="str">
        <f t="shared" si="172"/>
        <v/>
      </c>
      <c r="X768" s="14" t="str">
        <f t="shared" si="168"/>
        <v/>
      </c>
      <c r="Y768" s="14" t="str">
        <f t="shared" si="169"/>
        <v/>
      </c>
      <c r="Z768" s="14" t="str">
        <f t="shared" si="170"/>
        <v/>
      </c>
      <c r="AA768" s="15" t="str">
        <f t="shared" si="163"/>
        <v/>
      </c>
    </row>
    <row r="769" spans="2:27" ht="18" x14ac:dyDescent="0.25">
      <c r="B769" s="16"/>
      <c r="C769" s="17"/>
      <c r="D769" s="17"/>
      <c r="E769" s="17"/>
      <c r="F769" s="17"/>
      <c r="G769" s="17"/>
      <c r="H769" s="17"/>
      <c r="I769" s="17"/>
      <c r="J769" s="17"/>
      <c r="K769" s="17"/>
      <c r="L769" s="17"/>
      <c r="M769" s="17"/>
      <c r="N769" s="17"/>
      <c r="O769" s="19"/>
      <c r="P769" s="629">
        <f>+H746</f>
        <v>4.0199999999999996</v>
      </c>
      <c r="Q769" s="17"/>
      <c r="R769" s="26"/>
      <c r="S769" s="626"/>
      <c r="T769" s="20"/>
      <c r="U769" s="20"/>
      <c r="V769" s="430"/>
      <c r="W769" s="14" t="str">
        <f t="shared" si="172"/>
        <v/>
      </c>
      <c r="X769" s="14" t="str">
        <f t="shared" si="168"/>
        <v/>
      </c>
      <c r="Y769" s="14" t="str">
        <f t="shared" si="169"/>
        <v/>
      </c>
      <c r="Z769" s="14" t="str">
        <f t="shared" si="170"/>
        <v/>
      </c>
      <c r="AA769" s="15" t="str">
        <f t="shared" si="163"/>
        <v/>
      </c>
    </row>
    <row r="770" spans="2:27" ht="18" x14ac:dyDescent="0.25">
      <c r="B770" s="16"/>
      <c r="C770" s="17"/>
      <c r="D770" s="17"/>
      <c r="E770" s="17"/>
      <c r="F770" s="17"/>
      <c r="G770" s="17"/>
      <c r="H770" s="17"/>
      <c r="I770" s="17"/>
      <c r="J770" s="17"/>
      <c r="K770" s="17"/>
      <c r="L770" s="17"/>
      <c r="M770" s="17"/>
      <c r="N770" s="17"/>
      <c r="O770" s="19"/>
      <c r="P770" s="629">
        <f>+H746</f>
        <v>4.0199999999999996</v>
      </c>
      <c r="Q770" s="17"/>
      <c r="R770" s="26"/>
      <c r="S770" s="626"/>
      <c r="T770" s="20"/>
      <c r="U770" s="20"/>
      <c r="V770" s="430"/>
      <c r="W770" s="14" t="str">
        <f t="shared" si="172"/>
        <v/>
      </c>
      <c r="X770" s="14" t="str">
        <f t="shared" si="168"/>
        <v/>
      </c>
      <c r="Y770" s="14" t="str">
        <f t="shared" si="169"/>
        <v/>
      </c>
      <c r="Z770" s="14" t="str">
        <f t="shared" si="170"/>
        <v/>
      </c>
      <c r="AA770" s="15" t="str">
        <f t="shared" si="163"/>
        <v/>
      </c>
    </row>
    <row r="771" spans="2:27" ht="18.75" thickBot="1" x14ac:dyDescent="0.3">
      <c r="B771" s="27"/>
      <c r="C771" s="28"/>
      <c r="D771" s="29"/>
      <c r="E771" s="28"/>
      <c r="F771" s="29"/>
      <c r="G771" s="29"/>
      <c r="H771" s="29"/>
      <c r="I771" s="29"/>
      <c r="J771" s="29"/>
      <c r="K771" s="29"/>
      <c r="L771" s="29"/>
      <c r="M771" s="29"/>
      <c r="N771" s="29"/>
      <c r="O771" s="30"/>
      <c r="P771" s="629">
        <f>+H746</f>
        <v>4.0199999999999996</v>
      </c>
      <c r="Q771" s="17"/>
      <c r="R771" s="630"/>
      <c r="S771" s="636"/>
      <c r="T771" s="33"/>
      <c r="U771" s="33"/>
      <c r="V771" s="631"/>
      <c r="W771" s="34" t="str">
        <f t="shared" si="172"/>
        <v/>
      </c>
      <c r="X771" s="34" t="str">
        <f t="shared" si="168"/>
        <v/>
      </c>
      <c r="Y771" s="14" t="str">
        <f t="shared" si="169"/>
        <v/>
      </c>
      <c r="Z771" s="14" t="str">
        <f t="shared" si="170"/>
        <v/>
      </c>
      <c r="AA771" s="15" t="str">
        <f t="shared" si="163"/>
        <v/>
      </c>
    </row>
    <row r="772" spans="2:27" ht="18.75" thickBot="1" x14ac:dyDescent="0.3">
      <c r="B772" s="786"/>
      <c r="C772" s="787"/>
      <c r="D772" s="787"/>
      <c r="E772" s="787"/>
      <c r="F772" s="787"/>
      <c r="G772" s="787"/>
      <c r="H772" s="787"/>
      <c r="I772" s="787"/>
      <c r="J772" s="787"/>
      <c r="K772" s="787"/>
      <c r="L772" s="787"/>
      <c r="M772" s="787"/>
      <c r="N772" s="787"/>
      <c r="O772" s="787"/>
      <c r="P772" s="428"/>
      <c r="Q772" s="629">
        <f>+H746</f>
        <v>4.0199999999999996</v>
      </c>
      <c r="R772" s="1033" t="s">
        <v>58</v>
      </c>
      <c r="S772" s="1034"/>
      <c r="T772" s="1035"/>
      <c r="U772" s="1024" t="s">
        <v>53</v>
      </c>
      <c r="V772" s="1025"/>
      <c r="W772" s="1025"/>
      <c r="X772" s="1036"/>
      <c r="Y772" s="36"/>
      <c r="Z772" s="37"/>
      <c r="AA772" s="38">
        <f>SUM(X749:X771)</f>
        <v>3</v>
      </c>
    </row>
    <row r="773" spans="2:27" ht="17.25" thickBot="1" x14ac:dyDescent="0.3">
      <c r="B773" s="792" t="s">
        <v>59</v>
      </c>
      <c r="C773" s="793"/>
      <c r="D773" s="793"/>
      <c r="E773" s="793"/>
      <c r="F773" s="793"/>
      <c r="G773" s="793"/>
      <c r="H773" s="793"/>
      <c r="I773" s="794"/>
      <c r="J773" s="792" t="s">
        <v>60</v>
      </c>
      <c r="K773" s="793"/>
      <c r="L773" s="793"/>
      <c r="M773" s="793"/>
      <c r="N773" s="793"/>
      <c r="O773" s="793"/>
      <c r="P773" s="793"/>
      <c r="Q773" s="793"/>
      <c r="R773" s="794"/>
      <c r="S773" s="634"/>
      <c r="T773" s="39"/>
      <c r="U773" s="40"/>
      <c r="V773" s="40"/>
      <c r="W773" s="40"/>
      <c r="X773" s="40"/>
      <c r="Y773" s="40"/>
      <c r="Z773" s="40"/>
      <c r="AA773" s="41"/>
    </row>
    <row r="774" spans="2:27" ht="21" thickBot="1" x14ac:dyDescent="0.3">
      <c r="B774" s="795"/>
      <c r="C774" s="787"/>
      <c r="D774" s="787"/>
      <c r="E774" s="787"/>
      <c r="F774" s="787"/>
      <c r="G774" s="787"/>
      <c r="H774" s="787"/>
      <c r="I774" s="796"/>
      <c r="J774" s="795"/>
      <c r="K774" s="787"/>
      <c r="L774" s="787"/>
      <c r="M774" s="787"/>
      <c r="N774" s="787"/>
      <c r="O774" s="787"/>
      <c r="P774" s="787"/>
      <c r="Q774" s="787"/>
      <c r="R774" s="796"/>
      <c r="S774" s="635"/>
      <c r="T774" s="797" t="s">
        <v>61</v>
      </c>
      <c r="U774" s="798"/>
      <c r="V774" s="798"/>
      <c r="W774" s="798"/>
      <c r="X774" s="798"/>
      <c r="Y774" s="798"/>
      <c r="Z774" s="799"/>
      <c r="AA774" s="42">
        <f>AA772</f>
        <v>3</v>
      </c>
    </row>
    <row r="776" spans="2:27" ht="15.75" thickBot="1" x14ac:dyDescent="0.3"/>
    <row r="777" spans="2:27" x14ac:dyDescent="0.25">
      <c r="B777" s="800"/>
      <c r="C777" s="793"/>
      <c r="D777" s="793"/>
      <c r="E777" s="793"/>
      <c r="F777" s="793"/>
      <c r="G777" s="803" t="s">
        <v>42</v>
      </c>
      <c r="H777" s="793"/>
      <c r="I777" s="793"/>
      <c r="J777" s="793"/>
      <c r="K777" s="793"/>
      <c r="L777" s="793"/>
      <c r="M777" s="793"/>
      <c r="N777" s="793"/>
      <c r="O777" s="793"/>
      <c r="P777" s="793"/>
      <c r="Q777" s="793"/>
      <c r="R777" s="793"/>
      <c r="S777" s="793"/>
      <c r="T777" s="793"/>
      <c r="U777" s="804" t="s">
        <v>1</v>
      </c>
      <c r="V777" s="805"/>
      <c r="W777" s="805"/>
      <c r="X777" s="806"/>
      <c r="Y777" s="807" t="s">
        <v>43</v>
      </c>
      <c r="Z777" s="805"/>
      <c r="AA777" s="808"/>
    </row>
    <row r="778" spans="2:27" x14ac:dyDescent="0.25">
      <c r="B778" s="801"/>
      <c r="C778" s="802"/>
      <c r="D778" s="802"/>
      <c r="E778" s="802"/>
      <c r="F778" s="802"/>
      <c r="G778" s="801"/>
      <c r="H778" s="802"/>
      <c r="I778" s="802"/>
      <c r="J778" s="802"/>
      <c r="K778" s="802"/>
      <c r="L778" s="802"/>
      <c r="M778" s="802"/>
      <c r="N778" s="802"/>
      <c r="O778" s="802"/>
      <c r="P778" s="802"/>
      <c r="Q778" s="802"/>
      <c r="R778" s="802"/>
      <c r="S778" s="802"/>
      <c r="T778" s="802"/>
      <c r="U778" s="809" t="s">
        <v>3</v>
      </c>
      <c r="V778" s="810"/>
      <c r="W778" s="810"/>
      <c r="X778" s="811"/>
      <c r="Y778" s="812">
        <v>1</v>
      </c>
      <c r="Z778" s="810"/>
      <c r="AA778" s="813"/>
    </row>
    <row r="779" spans="2:27" ht="15.75" thickBot="1" x14ac:dyDescent="0.3">
      <c r="B779" s="795"/>
      <c r="C779" s="787"/>
      <c r="D779" s="787"/>
      <c r="E779" s="787"/>
      <c r="F779" s="787"/>
      <c r="G779" s="795"/>
      <c r="H779" s="787"/>
      <c r="I779" s="787"/>
      <c r="J779" s="787"/>
      <c r="K779" s="787"/>
      <c r="L779" s="787"/>
      <c r="M779" s="787"/>
      <c r="N779" s="787"/>
      <c r="O779" s="787"/>
      <c r="P779" s="787"/>
      <c r="Q779" s="787"/>
      <c r="R779" s="787"/>
      <c r="S779" s="787"/>
      <c r="T779" s="787"/>
      <c r="U779" s="814" t="s">
        <v>4</v>
      </c>
      <c r="V779" s="815"/>
      <c r="W779" s="815"/>
      <c r="X779" s="816"/>
      <c r="Y779" s="817">
        <v>44236</v>
      </c>
      <c r="Z779" s="818"/>
      <c r="AA779" s="819"/>
    </row>
    <row r="780" spans="2:27" ht="15" customHeight="1" x14ac:dyDescent="0.25">
      <c r="B780" s="820" t="s">
        <v>44</v>
      </c>
      <c r="C780" s="793"/>
      <c r="D780" s="793"/>
      <c r="E780" s="793"/>
      <c r="F780" s="794"/>
      <c r="G780"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780" s="822"/>
      <c r="I780" s="822"/>
      <c r="J780" s="822"/>
      <c r="K780" s="822"/>
      <c r="L780" s="822"/>
      <c r="M780" s="822"/>
      <c r="N780" s="822"/>
      <c r="O780" s="822"/>
      <c r="P780" s="822"/>
      <c r="Q780" s="822"/>
      <c r="R780" s="822"/>
      <c r="S780" s="822"/>
      <c r="T780" s="822"/>
      <c r="U780" s="822"/>
      <c r="V780" s="822"/>
      <c r="W780" s="822"/>
      <c r="X780" s="822"/>
      <c r="Y780" s="822"/>
      <c r="Z780" s="822"/>
      <c r="AA780" s="823"/>
    </row>
    <row r="781" spans="2:27" ht="15.75" customHeight="1" thickBot="1" x14ac:dyDescent="0.3">
      <c r="B781" s="795"/>
      <c r="C781" s="787"/>
      <c r="D781" s="787"/>
      <c r="E781" s="787"/>
      <c r="F781" s="796"/>
      <c r="G781" s="824"/>
      <c r="H781" s="825"/>
      <c r="I781" s="825"/>
      <c r="J781" s="825"/>
      <c r="K781" s="825"/>
      <c r="L781" s="825"/>
      <c r="M781" s="825"/>
      <c r="N781" s="825"/>
      <c r="O781" s="825"/>
      <c r="P781" s="825"/>
      <c r="Q781" s="825"/>
      <c r="R781" s="825"/>
      <c r="S781" s="825"/>
      <c r="T781" s="825"/>
      <c r="U781" s="825"/>
      <c r="V781" s="825"/>
      <c r="W781" s="825"/>
      <c r="X781" s="825"/>
      <c r="Y781" s="825"/>
      <c r="Z781" s="825"/>
      <c r="AA781" s="826"/>
    </row>
    <row r="782" spans="2:27" ht="18.75" thickBot="1" x14ac:dyDescent="0.3">
      <c r="B782" s="827" t="s">
        <v>46</v>
      </c>
      <c r="C782" s="798"/>
      <c r="D782" s="798"/>
      <c r="E782" s="798"/>
      <c r="F782" s="798"/>
      <c r="G782" s="798"/>
      <c r="H782" s="822" t="s">
        <v>47</v>
      </c>
      <c r="I782" s="793"/>
      <c r="J782" s="828"/>
      <c r="K782" s="798"/>
      <c r="L782" s="798"/>
      <c r="M782" s="798"/>
      <c r="N782" s="798"/>
      <c r="O782" s="798"/>
      <c r="P782" s="622"/>
      <c r="Q782" s="622"/>
      <c r="R782" s="828" t="s">
        <v>48</v>
      </c>
      <c r="S782" s="828"/>
      <c r="T782" s="798"/>
      <c r="U782" s="798"/>
      <c r="V782" s="798"/>
      <c r="W782" s="798"/>
      <c r="X782" s="798"/>
      <c r="Y782" s="798"/>
      <c r="Z782" s="798"/>
      <c r="AA782" s="799"/>
    </row>
    <row r="783" spans="2:27" ht="37.5" customHeight="1" thickBot="1" x14ac:dyDescent="0.3">
      <c r="B783" s="829">
        <f>PRESUPUESTO!$B$34</f>
        <v>4</v>
      </c>
      <c r="C783" s="793"/>
      <c r="D783" s="793"/>
      <c r="E783" s="793"/>
      <c r="F783" s="793"/>
      <c r="G783" s="793"/>
      <c r="H783" s="830">
        <f>PRESUPUESTO!B37</f>
        <v>4.0299999999999994</v>
      </c>
      <c r="I783" s="831"/>
      <c r="J783" s="832" t="str">
        <f>PRESUPUESTO!$F$34</f>
        <v>HIDROSANITARIOS</v>
      </c>
      <c r="K783" s="798"/>
      <c r="L783" s="798"/>
      <c r="M783" s="798"/>
      <c r="N783" s="798"/>
      <c r="O783" s="799"/>
      <c r="P783" s="621"/>
      <c r="Q783" s="621"/>
      <c r="R783" s="833" t="str">
        <f>PRESUPUESTO!F37</f>
        <v>Suministro e instalación de espejos ovalados color negro (50x100cm) para baños de 6 mm flotado</v>
      </c>
      <c r="S783" s="1020"/>
      <c r="T783" s="793"/>
      <c r="U783" s="793"/>
      <c r="V783" s="793"/>
      <c r="W783" s="793"/>
      <c r="X783" s="793"/>
      <c r="Y783" s="793"/>
      <c r="Z783" s="793"/>
      <c r="AA783" s="794"/>
    </row>
    <row r="784" spans="2:27" ht="18.75" customHeight="1" thickBot="1" x14ac:dyDescent="0.3">
      <c r="B784" s="821" t="s">
        <v>49</v>
      </c>
      <c r="C784" s="834"/>
      <c r="D784" s="834"/>
      <c r="E784" s="834"/>
      <c r="F784" s="834"/>
      <c r="G784" s="834"/>
      <c r="H784" s="835"/>
      <c r="I784" s="835"/>
      <c r="J784" s="834"/>
      <c r="K784" s="834"/>
      <c r="L784" s="834"/>
      <c r="M784" s="834"/>
      <c r="N784" s="834"/>
      <c r="O784" s="834"/>
      <c r="P784" s="623"/>
      <c r="Q784" s="623"/>
      <c r="R784" s="1037" t="s">
        <v>50</v>
      </c>
      <c r="S784" s="1021" t="s">
        <v>532</v>
      </c>
      <c r="T784" s="1039" t="s">
        <v>51</v>
      </c>
      <c r="U784" s="1040"/>
      <c r="V784" s="1041"/>
      <c r="W784" s="1042" t="s">
        <v>20</v>
      </c>
      <c r="X784" s="844" t="s">
        <v>52</v>
      </c>
      <c r="Y784" s="846" t="s">
        <v>53</v>
      </c>
      <c r="Z784" s="1045"/>
      <c r="AA784" s="1046"/>
    </row>
    <row r="785" spans="2:27" ht="26.25" thickBot="1" x14ac:dyDescent="0.3">
      <c r="B785" s="836"/>
      <c r="C785" s="835"/>
      <c r="D785" s="835"/>
      <c r="E785" s="835"/>
      <c r="F785" s="835"/>
      <c r="G785" s="835"/>
      <c r="H785" s="835"/>
      <c r="I785" s="835"/>
      <c r="J785" s="835"/>
      <c r="K785" s="835"/>
      <c r="L785" s="835"/>
      <c r="M785" s="835"/>
      <c r="N785" s="835"/>
      <c r="O785" s="835"/>
      <c r="P785" s="623"/>
      <c r="Q785" s="623"/>
      <c r="R785" s="1038"/>
      <c r="S785" s="1032"/>
      <c r="T785" s="4" t="s">
        <v>54</v>
      </c>
      <c r="U785" s="5" t="s">
        <v>55</v>
      </c>
      <c r="V785" s="6" t="s">
        <v>56</v>
      </c>
      <c r="W785" s="1043"/>
      <c r="X785" s="1044"/>
      <c r="Y785" s="7" t="s">
        <v>57</v>
      </c>
      <c r="Z785" s="8" t="s">
        <v>21</v>
      </c>
      <c r="AA785" s="9" t="s">
        <v>22</v>
      </c>
    </row>
    <row r="786" spans="2:27" ht="18" x14ac:dyDescent="0.25">
      <c r="B786" s="10"/>
      <c r="C786" s="11"/>
      <c r="D786" s="11"/>
      <c r="E786" s="11"/>
      <c r="F786" s="11"/>
      <c r="G786" s="11"/>
      <c r="H786" s="11"/>
      <c r="I786" s="11"/>
      <c r="J786" s="11"/>
      <c r="K786" s="11"/>
      <c r="L786" s="11"/>
      <c r="M786" s="11"/>
      <c r="N786" s="11"/>
      <c r="O786" s="12"/>
      <c r="P786" s="629">
        <f>+H783</f>
        <v>4.0299999999999994</v>
      </c>
      <c r="Q786" s="17"/>
      <c r="R786" s="412" t="s">
        <v>356</v>
      </c>
      <c r="S786" s="625" t="s">
        <v>372</v>
      </c>
      <c r="T786" s="14"/>
      <c r="U786" s="14"/>
      <c r="V786" s="14"/>
      <c r="W786" s="14" t="s">
        <v>20</v>
      </c>
      <c r="X786" s="14">
        <f t="shared" ref="X786:X789" si="173">IF(S786="","",1)</f>
        <v>1</v>
      </c>
      <c r="Y786" s="14" t="str">
        <f>IFERROR(IF(COUNT(T786:V786)=1,PRODUCT(T786:V786)*X786,""),"")</f>
        <v/>
      </c>
      <c r="Z786" s="14" t="str">
        <f>IFERROR(IF(COUNT(T786:V786)=2,PRODUCT(T786:V786)*X786,""),"")</f>
        <v/>
      </c>
      <c r="AA786" s="15" t="str">
        <f>IFERROR(IF(COUNT(T786:V786)=3,PRODUCT(T786:V786)*X786,""),"")</f>
        <v/>
      </c>
    </row>
    <row r="787" spans="2:27" ht="18" x14ac:dyDescent="0.25">
      <c r="B787" s="16"/>
      <c r="C787" s="17"/>
      <c r="D787" s="17"/>
      <c r="E787" s="17"/>
      <c r="F787" s="18"/>
      <c r="G787" s="18"/>
      <c r="H787" s="18"/>
      <c r="I787" s="18"/>
      <c r="J787" s="18"/>
      <c r="K787" s="18"/>
      <c r="L787" s="17"/>
      <c r="M787" s="17"/>
      <c r="N787" s="17"/>
      <c r="O787" s="19"/>
      <c r="P787" s="629">
        <f>+H783</f>
        <v>4.0299999999999994</v>
      </c>
      <c r="Q787" s="17"/>
      <c r="R787" s="412"/>
      <c r="S787" s="625"/>
      <c r="T787" s="20"/>
      <c r="U787" s="20"/>
      <c r="V787" s="430"/>
      <c r="W787" s="14" t="str">
        <f t="shared" ref="W787:W789" si="174">IF(R787="","",1)</f>
        <v/>
      </c>
      <c r="X787" s="14" t="str">
        <f t="shared" si="173"/>
        <v/>
      </c>
      <c r="Y787" s="14" t="str">
        <f t="shared" ref="Y787:Y789" si="175">IFERROR(IF(COUNT(T787:V787)=1,PRODUCT(T787:V787)*X787,""),"")</f>
        <v/>
      </c>
      <c r="Z787" s="14" t="str">
        <f t="shared" ref="Z787:Z789" si="176">IFERROR(IF(COUNT(T787:V787)=2,PRODUCT(T787:V787)*X787,""),"")</f>
        <v/>
      </c>
      <c r="AA787" s="15" t="str">
        <f t="shared" ref="AA787:AA808" si="177">IFERROR(IF(COUNT(T787:V787)=3,PRODUCT(T787:V787)*X787,""),"")</f>
        <v/>
      </c>
    </row>
    <row r="788" spans="2:27" ht="18" x14ac:dyDescent="0.25">
      <c r="B788" s="16"/>
      <c r="C788" s="17"/>
      <c r="D788" s="17"/>
      <c r="E788" s="17"/>
      <c r="F788" s="18"/>
      <c r="G788" s="18"/>
      <c r="H788" s="18"/>
      <c r="I788" s="18"/>
      <c r="J788" s="18"/>
      <c r="K788" s="18"/>
      <c r="L788" s="17"/>
      <c r="M788" s="17"/>
      <c r="N788" s="17"/>
      <c r="O788" s="19"/>
      <c r="P788" s="629">
        <f>+H783</f>
        <v>4.0299999999999994</v>
      </c>
      <c r="Q788" s="17"/>
      <c r="R788" s="412"/>
      <c r="S788" s="625"/>
      <c r="T788" s="20"/>
      <c r="U788" s="20"/>
      <c r="V788" s="430"/>
      <c r="W788" s="14" t="str">
        <f t="shared" si="174"/>
        <v/>
      </c>
      <c r="X788" s="14" t="str">
        <f t="shared" si="173"/>
        <v/>
      </c>
      <c r="Y788" s="14" t="str">
        <f t="shared" si="175"/>
        <v/>
      </c>
      <c r="Z788" s="14" t="str">
        <f t="shared" si="176"/>
        <v/>
      </c>
      <c r="AA788" s="15" t="str">
        <f t="shared" si="177"/>
        <v/>
      </c>
    </row>
    <row r="789" spans="2:27" ht="18" x14ac:dyDescent="0.25">
      <c r="B789" s="16"/>
      <c r="C789" s="17"/>
      <c r="D789" s="17"/>
      <c r="E789" s="17"/>
      <c r="F789" s="18"/>
      <c r="G789" s="18"/>
      <c r="H789" s="18"/>
      <c r="I789" s="18"/>
      <c r="J789" s="18"/>
      <c r="K789" s="18"/>
      <c r="L789" s="17"/>
      <c r="M789" s="17"/>
      <c r="N789" s="17"/>
      <c r="O789" s="19"/>
      <c r="P789" s="629">
        <f>+H783</f>
        <v>4.0299999999999994</v>
      </c>
      <c r="Q789" s="17"/>
      <c r="R789" s="412"/>
      <c r="S789" s="626"/>
      <c r="T789" s="20"/>
      <c r="U789" s="20"/>
      <c r="V789" s="430"/>
      <c r="W789" s="14" t="str">
        <f t="shared" si="174"/>
        <v/>
      </c>
      <c r="X789" s="14" t="str">
        <f t="shared" si="173"/>
        <v/>
      </c>
      <c r="Y789" s="14" t="str">
        <f t="shared" si="175"/>
        <v/>
      </c>
      <c r="Z789" s="14" t="str">
        <f t="shared" si="176"/>
        <v/>
      </c>
      <c r="AA789" s="15" t="str">
        <f t="shared" si="177"/>
        <v/>
      </c>
    </row>
    <row r="790" spans="2:27" ht="18" x14ac:dyDescent="0.25">
      <c r="B790" s="16"/>
      <c r="D790" s="17"/>
      <c r="E790" s="17"/>
      <c r="F790" s="18"/>
      <c r="G790" s="18"/>
      <c r="H790" s="18"/>
      <c r="J790" s="18"/>
      <c r="K790" s="18"/>
      <c r="L790" s="17"/>
      <c r="M790" s="17"/>
      <c r="N790" s="17"/>
      <c r="O790" s="19"/>
      <c r="P790" s="629">
        <f>+H783</f>
        <v>4.0299999999999994</v>
      </c>
      <c r="Q790" s="17"/>
      <c r="R790" s="412"/>
      <c r="S790" s="625"/>
      <c r="T790" s="20"/>
      <c r="U790" s="20"/>
      <c r="V790" s="430"/>
      <c r="W790" s="14"/>
      <c r="X790" s="14"/>
      <c r="Y790" s="14"/>
      <c r="Z790" s="14"/>
      <c r="AA790" s="15" t="str">
        <f t="shared" si="177"/>
        <v/>
      </c>
    </row>
    <row r="791" spans="2:27" ht="18" x14ac:dyDescent="0.25">
      <c r="B791" s="22"/>
      <c r="C791" s="17"/>
      <c r="D791" s="18"/>
      <c r="E791" s="17"/>
      <c r="F791" s="18"/>
      <c r="G791" s="18"/>
      <c r="H791" s="18"/>
      <c r="I791" s="18"/>
      <c r="J791" s="18"/>
      <c r="K791" s="18"/>
      <c r="L791" s="17"/>
      <c r="M791" s="17"/>
      <c r="N791" s="17"/>
      <c r="O791" s="19"/>
      <c r="P791" s="629">
        <f>+H783</f>
        <v>4.0299999999999994</v>
      </c>
      <c r="Q791" s="17"/>
      <c r="R791" s="412" t="s">
        <v>361</v>
      </c>
      <c r="S791" s="625" t="s">
        <v>372</v>
      </c>
      <c r="T791" s="20"/>
      <c r="U791" s="20"/>
      <c r="V791" s="430"/>
      <c r="W791" s="14" t="s">
        <v>20</v>
      </c>
      <c r="X791" s="14">
        <f t="shared" ref="X791:Y797" si="178">IF(S791="","",1)</f>
        <v>1</v>
      </c>
      <c r="Y791" s="14" t="str">
        <f t="shared" ref="Y791" si="179">IFERROR(IF(COUNT(T791:V791)=1,PRODUCT(T791:V791)*X791,""),"")</f>
        <v/>
      </c>
      <c r="Z791" s="14" t="str">
        <f t="shared" ref="Z791:Z797" si="180">IFERROR(IF(COUNT(T791:V791)=2,PRODUCT(T791:V791)*X791,""),"")</f>
        <v/>
      </c>
      <c r="AA791" s="15" t="str">
        <f t="shared" si="177"/>
        <v/>
      </c>
    </row>
    <row r="792" spans="2:27" ht="18" x14ac:dyDescent="0.25">
      <c r="B792" s="16"/>
      <c r="C792" s="17"/>
      <c r="D792" s="17"/>
      <c r="E792" s="17"/>
      <c r="F792" s="18"/>
      <c r="G792" s="18"/>
      <c r="H792" s="18"/>
      <c r="I792" s="18"/>
      <c r="J792" s="18"/>
      <c r="K792" s="18"/>
      <c r="L792" s="17"/>
      <c r="M792" s="17"/>
      <c r="N792" s="17"/>
      <c r="O792" s="19"/>
      <c r="P792" s="629">
        <f>+H783</f>
        <v>4.0299999999999994</v>
      </c>
      <c r="Q792" s="17"/>
      <c r="R792" s="412"/>
      <c r="S792" s="628"/>
      <c r="T792" s="20"/>
      <c r="U792" s="20"/>
      <c r="V792" s="430"/>
      <c r="W792" s="14" t="str">
        <f t="shared" ref="W792:W797" si="181">IF(R792="","",1)</f>
        <v/>
      </c>
      <c r="X792" s="14" t="str">
        <f t="shared" si="178"/>
        <v/>
      </c>
      <c r="Y792" s="14" t="str">
        <f t="shared" si="178"/>
        <v/>
      </c>
      <c r="Z792" s="14" t="str">
        <f t="shared" si="180"/>
        <v/>
      </c>
      <c r="AA792" s="15" t="str">
        <f t="shared" si="177"/>
        <v/>
      </c>
    </row>
    <row r="793" spans="2:27" ht="18" x14ac:dyDescent="0.25">
      <c r="B793" s="16"/>
      <c r="C793" s="17"/>
      <c r="D793" s="17"/>
      <c r="E793" s="17"/>
      <c r="F793" s="17"/>
      <c r="G793" s="17"/>
      <c r="H793" s="17"/>
      <c r="I793" s="17"/>
      <c r="J793" s="17"/>
      <c r="K793" s="17"/>
      <c r="L793" s="17"/>
      <c r="M793" s="17"/>
      <c r="N793" s="17"/>
      <c r="O793" s="19"/>
      <c r="P793" s="629">
        <f>+H783</f>
        <v>4.0299999999999994</v>
      </c>
      <c r="Q793" s="17"/>
      <c r="R793" s="412"/>
      <c r="S793" s="626"/>
      <c r="T793" s="20"/>
      <c r="U793" s="20"/>
      <c r="V793" s="430"/>
      <c r="W793" s="14" t="str">
        <f t="shared" si="181"/>
        <v/>
      </c>
      <c r="X793" s="14" t="str">
        <f t="shared" si="178"/>
        <v/>
      </c>
      <c r="Y793" s="14" t="str">
        <f t="shared" si="178"/>
        <v/>
      </c>
      <c r="Z793" s="14" t="str">
        <f t="shared" si="180"/>
        <v/>
      </c>
      <c r="AA793" s="15" t="str">
        <f t="shared" si="177"/>
        <v/>
      </c>
    </row>
    <row r="794" spans="2:27" ht="18" x14ac:dyDescent="0.25">
      <c r="B794" s="16"/>
      <c r="C794" s="18"/>
      <c r="D794" s="17"/>
      <c r="E794" s="17"/>
      <c r="F794" s="17"/>
      <c r="G794" s="17"/>
      <c r="H794" s="17"/>
      <c r="I794" s="17"/>
      <c r="J794" s="17"/>
      <c r="K794" s="17"/>
      <c r="L794" s="17"/>
      <c r="M794" s="17"/>
      <c r="N794" s="17"/>
      <c r="O794" s="19"/>
      <c r="P794" s="629">
        <f>+H783</f>
        <v>4.0299999999999994</v>
      </c>
      <c r="Q794" s="17"/>
      <c r="R794" s="412"/>
      <c r="S794" s="625"/>
      <c r="T794" s="20"/>
      <c r="U794" s="20"/>
      <c r="V794" s="430"/>
      <c r="W794" s="14" t="str">
        <f t="shared" si="181"/>
        <v/>
      </c>
      <c r="X794" s="14" t="str">
        <f t="shared" si="178"/>
        <v/>
      </c>
      <c r="Y794" s="14" t="str">
        <f t="shared" si="178"/>
        <v/>
      </c>
      <c r="Z794" s="14" t="str">
        <f t="shared" si="180"/>
        <v/>
      </c>
      <c r="AA794" s="15" t="str">
        <f t="shared" si="177"/>
        <v/>
      </c>
    </row>
    <row r="795" spans="2:27" ht="18" x14ac:dyDescent="0.25">
      <c r="B795" s="16"/>
      <c r="C795" s="17"/>
      <c r="D795" s="17"/>
      <c r="E795" s="17"/>
      <c r="F795" s="17"/>
      <c r="G795" s="17"/>
      <c r="H795" s="17"/>
      <c r="I795" s="17"/>
      <c r="J795" s="17"/>
      <c r="K795" s="17"/>
      <c r="L795" s="17"/>
      <c r="M795" s="17"/>
      <c r="N795" s="17"/>
      <c r="O795" s="19"/>
      <c r="P795" s="629">
        <f>+H783</f>
        <v>4.0299999999999994</v>
      </c>
      <c r="Q795" s="17"/>
      <c r="R795" s="412"/>
      <c r="S795" s="625"/>
      <c r="T795" s="20"/>
      <c r="U795" s="20"/>
      <c r="V795" s="430"/>
      <c r="W795" s="14" t="str">
        <f t="shared" si="181"/>
        <v/>
      </c>
      <c r="X795" s="14" t="str">
        <f t="shared" si="178"/>
        <v/>
      </c>
      <c r="Y795" s="14" t="str">
        <f t="shared" si="178"/>
        <v/>
      </c>
      <c r="Z795" s="14" t="str">
        <f t="shared" si="180"/>
        <v/>
      </c>
      <c r="AA795" s="15" t="str">
        <f t="shared" si="177"/>
        <v/>
      </c>
    </row>
    <row r="796" spans="2:27" ht="18" x14ac:dyDescent="0.25">
      <c r="B796" s="16"/>
      <c r="C796" s="17"/>
      <c r="D796" s="17"/>
      <c r="E796" s="18"/>
      <c r="F796" s="17"/>
      <c r="G796" s="17"/>
      <c r="H796" s="17"/>
      <c r="I796" s="17"/>
      <c r="J796" s="17"/>
      <c r="K796" s="17"/>
      <c r="L796" s="17"/>
      <c r="M796" s="17"/>
      <c r="N796" s="17"/>
      <c r="O796" s="19"/>
      <c r="P796" s="629">
        <f>+H783</f>
        <v>4.0299999999999994</v>
      </c>
      <c r="Q796" s="17"/>
      <c r="R796" s="412"/>
      <c r="S796" s="625"/>
      <c r="T796" s="20"/>
      <c r="U796" s="20"/>
      <c r="V796" s="430"/>
      <c r="W796" s="14" t="str">
        <f t="shared" si="181"/>
        <v/>
      </c>
      <c r="X796" s="14" t="str">
        <f t="shared" si="178"/>
        <v/>
      </c>
      <c r="Y796" s="14" t="str">
        <f t="shared" si="178"/>
        <v/>
      </c>
      <c r="Z796" s="14" t="str">
        <f t="shared" si="180"/>
        <v/>
      </c>
      <c r="AA796" s="15" t="str">
        <f t="shared" si="177"/>
        <v/>
      </c>
    </row>
    <row r="797" spans="2:27" ht="18" x14ac:dyDescent="0.25">
      <c r="B797" s="16"/>
      <c r="C797" s="18"/>
      <c r="D797" s="18"/>
      <c r="E797" s="18"/>
      <c r="F797" s="18"/>
      <c r="G797" s="18"/>
      <c r="H797" s="18"/>
      <c r="I797" s="18"/>
      <c r="J797" s="18"/>
      <c r="K797" s="18"/>
      <c r="L797" s="18"/>
      <c r="M797" s="18"/>
      <c r="N797" s="18"/>
      <c r="O797" s="19"/>
      <c r="P797" s="629">
        <f>+H783</f>
        <v>4.0299999999999994</v>
      </c>
      <c r="Q797" s="17"/>
      <c r="R797" s="412"/>
      <c r="S797" s="625"/>
      <c r="T797" s="20"/>
      <c r="U797" s="20"/>
      <c r="V797" s="430"/>
      <c r="W797" s="14" t="str">
        <f t="shared" si="181"/>
        <v/>
      </c>
      <c r="X797" s="14" t="str">
        <f t="shared" si="178"/>
        <v/>
      </c>
      <c r="Y797" s="14" t="str">
        <f t="shared" si="178"/>
        <v/>
      </c>
      <c r="Z797" s="14" t="str">
        <f t="shared" si="180"/>
        <v/>
      </c>
      <c r="AA797" s="15" t="str">
        <f t="shared" si="177"/>
        <v/>
      </c>
    </row>
    <row r="798" spans="2:27" ht="18" x14ac:dyDescent="0.25">
      <c r="B798" s="16"/>
      <c r="C798" s="17"/>
      <c r="D798" s="24"/>
      <c r="E798" s="17"/>
      <c r="F798" s="17"/>
      <c r="G798" s="17"/>
      <c r="H798" s="17"/>
      <c r="I798" s="17"/>
      <c r="J798" s="18"/>
      <c r="K798" s="17"/>
      <c r="L798" s="17"/>
      <c r="M798" s="17"/>
      <c r="N798" s="17"/>
      <c r="O798" s="19"/>
      <c r="P798" s="629">
        <f>+H783</f>
        <v>4.0299999999999994</v>
      </c>
      <c r="Q798" s="17"/>
      <c r="R798" s="412"/>
      <c r="S798" s="625"/>
      <c r="T798" s="20"/>
      <c r="U798" s="20"/>
      <c r="V798" s="430"/>
      <c r="W798" s="14"/>
      <c r="X798" s="14"/>
      <c r="Y798" s="14"/>
      <c r="Z798" s="14"/>
      <c r="AA798" s="15" t="str">
        <f t="shared" si="177"/>
        <v/>
      </c>
    </row>
    <row r="799" spans="2:27" ht="18" x14ac:dyDescent="0.25">
      <c r="B799" s="16"/>
      <c r="C799" s="18"/>
      <c r="D799" s="17"/>
      <c r="E799" s="17"/>
      <c r="F799" s="17"/>
      <c r="G799" s="17"/>
      <c r="H799" s="18"/>
      <c r="I799" s="18"/>
      <c r="J799" s="17"/>
      <c r="K799" s="18"/>
      <c r="L799" s="17"/>
      <c r="M799" s="17"/>
      <c r="N799" s="17"/>
      <c r="O799" s="19"/>
      <c r="P799" s="629">
        <f>+H783</f>
        <v>4.0299999999999994</v>
      </c>
      <c r="Q799" s="17"/>
      <c r="R799" s="412" t="s">
        <v>362</v>
      </c>
      <c r="S799" s="625" t="s">
        <v>372</v>
      </c>
      <c r="T799" s="20"/>
      <c r="U799" s="20"/>
      <c r="V799" s="430"/>
      <c r="W799" s="14" t="s">
        <v>20</v>
      </c>
      <c r="X799" s="14">
        <f t="shared" ref="X799:X808" si="182">IF(S799="","",1)</f>
        <v>1</v>
      </c>
      <c r="Y799" s="14" t="str">
        <f t="shared" ref="Y799:Y808" si="183">IFERROR(IF(COUNT(T799:V799)=1,PRODUCT(T799:V799)*X799,""),"")</f>
        <v/>
      </c>
      <c r="Z799" s="14" t="str">
        <f t="shared" ref="Z799:Z808" si="184">IFERROR(IF(COUNT(T799:V799)=2,PRODUCT(T799:V799)*X799,""),"")</f>
        <v/>
      </c>
      <c r="AA799" s="15" t="str">
        <f t="shared" si="177"/>
        <v/>
      </c>
    </row>
    <row r="800" spans="2:27" ht="18" x14ac:dyDescent="0.25">
      <c r="B800" s="16"/>
      <c r="C800" s="17"/>
      <c r="D800" s="17"/>
      <c r="E800" s="17"/>
      <c r="F800" s="17"/>
      <c r="G800" s="17"/>
      <c r="H800" s="17"/>
      <c r="I800" s="17"/>
      <c r="J800" s="17"/>
      <c r="K800" s="17"/>
      <c r="L800" s="17"/>
      <c r="M800" s="17"/>
      <c r="N800" s="17"/>
      <c r="O800" s="19"/>
      <c r="P800" s="629">
        <f>+H783</f>
        <v>4.0299999999999994</v>
      </c>
      <c r="Q800" s="17"/>
      <c r="R800" s="412"/>
      <c r="S800" s="628"/>
      <c r="T800" s="20"/>
      <c r="U800" s="20"/>
      <c r="V800" s="430"/>
      <c r="W800" s="14" t="str">
        <f t="shared" ref="W800:W801" si="185">IF(R800="","",1)</f>
        <v/>
      </c>
      <c r="X800" s="14" t="str">
        <f t="shared" si="182"/>
        <v/>
      </c>
      <c r="Y800" s="14" t="str">
        <f t="shared" si="183"/>
        <v/>
      </c>
      <c r="Z800" s="14" t="str">
        <f t="shared" si="184"/>
        <v/>
      </c>
      <c r="AA800" s="15" t="str">
        <f t="shared" si="177"/>
        <v/>
      </c>
    </row>
    <row r="801" spans="2:27" ht="18" x14ac:dyDescent="0.25">
      <c r="B801" s="16"/>
      <c r="C801" s="17"/>
      <c r="D801" s="17"/>
      <c r="E801" s="17"/>
      <c r="F801" s="17"/>
      <c r="G801" s="17"/>
      <c r="H801" s="17"/>
      <c r="I801" s="17"/>
      <c r="J801" s="17"/>
      <c r="K801" s="17"/>
      <c r="L801" s="17"/>
      <c r="M801" s="17"/>
      <c r="N801" s="17"/>
      <c r="O801" s="19"/>
      <c r="P801" s="629">
        <f>+H783</f>
        <v>4.0299999999999994</v>
      </c>
      <c r="Q801" s="17"/>
      <c r="R801" s="412"/>
      <c r="S801" s="626"/>
      <c r="T801" s="20"/>
      <c r="U801" s="20"/>
      <c r="V801" s="430"/>
      <c r="W801" s="14" t="str">
        <f t="shared" si="185"/>
        <v/>
      </c>
      <c r="X801" s="14" t="str">
        <f t="shared" si="182"/>
        <v/>
      </c>
      <c r="Y801" s="14" t="str">
        <f t="shared" si="183"/>
        <v/>
      </c>
      <c r="Z801" s="14" t="str">
        <f t="shared" si="184"/>
        <v/>
      </c>
      <c r="AA801" s="15" t="str">
        <f t="shared" si="177"/>
        <v/>
      </c>
    </row>
    <row r="802" spans="2:27" ht="18" x14ac:dyDescent="0.25">
      <c r="B802" s="16"/>
      <c r="D802" s="17"/>
      <c r="E802" s="17"/>
      <c r="F802" s="17"/>
      <c r="G802" s="17"/>
      <c r="H802" s="17"/>
      <c r="I802" s="17"/>
      <c r="J802" s="17"/>
      <c r="K802" s="17"/>
      <c r="L802" s="17"/>
      <c r="M802" s="17"/>
      <c r="N802" s="17"/>
      <c r="O802" s="19"/>
      <c r="P802" s="629">
        <f>+H783</f>
        <v>4.0299999999999994</v>
      </c>
      <c r="Q802" s="17"/>
      <c r="R802" s="412"/>
      <c r="S802" s="626"/>
      <c r="T802" s="20"/>
      <c r="U802" s="20"/>
      <c r="V802" s="20"/>
      <c r="W802" s="14" t="str">
        <f t="shared" ref="W802:W808" si="186">IF(COUNT(T802:V802)=1,"m",IF(COUNT(T802:V802)=2,"m2",IF(COUNT(T802:V802)=3,"m3","")))</f>
        <v/>
      </c>
      <c r="X802" s="14" t="str">
        <f t="shared" si="182"/>
        <v/>
      </c>
      <c r="Y802" s="14" t="str">
        <f t="shared" si="183"/>
        <v/>
      </c>
      <c r="Z802" s="14" t="str">
        <f t="shared" si="184"/>
        <v/>
      </c>
      <c r="AA802" s="15" t="str">
        <f t="shared" si="177"/>
        <v/>
      </c>
    </row>
    <row r="803" spans="2:27" ht="18" x14ac:dyDescent="0.25">
      <c r="B803" s="16"/>
      <c r="C803" s="17"/>
      <c r="D803" s="17"/>
      <c r="E803" s="17"/>
      <c r="F803" s="17"/>
      <c r="G803" s="17"/>
      <c r="H803" s="17"/>
      <c r="I803" s="17"/>
      <c r="J803" s="17"/>
      <c r="K803" s="17"/>
      <c r="L803" s="17"/>
      <c r="M803" s="17"/>
      <c r="N803" s="17"/>
      <c r="O803" s="19"/>
      <c r="P803" s="629">
        <f>+H783</f>
        <v>4.0299999999999994</v>
      </c>
      <c r="Q803" s="17"/>
      <c r="R803" s="412"/>
      <c r="S803" s="626"/>
      <c r="T803" s="20"/>
      <c r="U803" s="20"/>
      <c r="V803" s="430"/>
      <c r="W803" s="14" t="str">
        <f t="shared" si="186"/>
        <v/>
      </c>
      <c r="X803" s="14" t="str">
        <f t="shared" si="182"/>
        <v/>
      </c>
      <c r="Y803" s="14" t="str">
        <f t="shared" si="183"/>
        <v/>
      </c>
      <c r="Z803" s="14" t="str">
        <f t="shared" si="184"/>
        <v/>
      </c>
      <c r="AA803" s="15" t="str">
        <f t="shared" si="177"/>
        <v/>
      </c>
    </row>
    <row r="804" spans="2:27" ht="18" x14ac:dyDescent="0.25">
      <c r="B804" s="16"/>
      <c r="C804" s="17"/>
      <c r="D804" s="17"/>
      <c r="E804" s="17"/>
      <c r="F804" s="17"/>
      <c r="G804" s="17"/>
      <c r="H804" s="17"/>
      <c r="I804" s="17"/>
      <c r="J804" s="17"/>
      <c r="K804" s="17"/>
      <c r="L804" s="17"/>
      <c r="M804" s="17"/>
      <c r="N804" s="17"/>
      <c r="O804" s="19"/>
      <c r="P804" s="629">
        <f>+H783</f>
        <v>4.0299999999999994</v>
      </c>
      <c r="Q804" s="17"/>
      <c r="R804" s="412"/>
      <c r="S804" s="626"/>
      <c r="T804" s="20"/>
      <c r="U804" s="20"/>
      <c r="V804" s="430"/>
      <c r="W804" s="14" t="str">
        <f t="shared" si="186"/>
        <v/>
      </c>
      <c r="X804" s="14" t="str">
        <f t="shared" si="182"/>
        <v/>
      </c>
      <c r="Y804" s="14" t="str">
        <f t="shared" si="183"/>
        <v/>
      </c>
      <c r="Z804" s="14" t="str">
        <f t="shared" si="184"/>
        <v/>
      </c>
      <c r="AA804" s="15" t="str">
        <f t="shared" si="177"/>
        <v/>
      </c>
    </row>
    <row r="805" spans="2:27" ht="18" x14ac:dyDescent="0.25">
      <c r="B805" s="16"/>
      <c r="C805" s="17"/>
      <c r="D805" s="17"/>
      <c r="E805" s="17"/>
      <c r="F805" s="17"/>
      <c r="G805" s="17"/>
      <c r="H805" s="17"/>
      <c r="I805" s="17"/>
      <c r="J805" s="17"/>
      <c r="K805" s="17"/>
      <c r="L805" s="17"/>
      <c r="M805" s="17"/>
      <c r="N805" s="17"/>
      <c r="O805" s="19"/>
      <c r="P805" s="629">
        <f>+H783</f>
        <v>4.0299999999999994</v>
      </c>
      <c r="Q805" s="17"/>
      <c r="R805" s="21"/>
      <c r="S805" s="626"/>
      <c r="T805" s="20"/>
      <c r="U805" s="20"/>
      <c r="V805" s="430"/>
      <c r="W805" s="14" t="str">
        <f t="shared" si="186"/>
        <v/>
      </c>
      <c r="X805" s="14" t="str">
        <f t="shared" si="182"/>
        <v/>
      </c>
      <c r="Y805" s="14" t="str">
        <f t="shared" si="183"/>
        <v/>
      </c>
      <c r="Z805" s="14" t="str">
        <f t="shared" si="184"/>
        <v/>
      </c>
      <c r="AA805" s="15" t="str">
        <f t="shared" si="177"/>
        <v/>
      </c>
    </row>
    <row r="806" spans="2:27" ht="18" x14ac:dyDescent="0.25">
      <c r="B806" s="16"/>
      <c r="C806" s="17"/>
      <c r="D806" s="17"/>
      <c r="E806" s="17"/>
      <c r="F806" s="17"/>
      <c r="G806" s="17"/>
      <c r="H806" s="17"/>
      <c r="I806" s="17"/>
      <c r="J806" s="17"/>
      <c r="K806" s="17"/>
      <c r="L806" s="17"/>
      <c r="M806" s="17"/>
      <c r="N806" s="17"/>
      <c r="O806" s="19"/>
      <c r="P806" s="629">
        <f>+H783</f>
        <v>4.0299999999999994</v>
      </c>
      <c r="Q806" s="17"/>
      <c r="R806" s="26"/>
      <c r="S806" s="626"/>
      <c r="T806" s="20"/>
      <c r="U806" s="20"/>
      <c r="V806" s="430"/>
      <c r="W806" s="14" t="str">
        <f t="shared" si="186"/>
        <v/>
      </c>
      <c r="X806" s="14" t="str">
        <f t="shared" si="182"/>
        <v/>
      </c>
      <c r="Y806" s="14" t="str">
        <f t="shared" si="183"/>
        <v/>
      </c>
      <c r="Z806" s="14" t="str">
        <f t="shared" si="184"/>
        <v/>
      </c>
      <c r="AA806" s="15" t="str">
        <f t="shared" si="177"/>
        <v/>
      </c>
    </row>
    <row r="807" spans="2:27" ht="18" x14ac:dyDescent="0.25">
      <c r="B807" s="16"/>
      <c r="C807" s="17"/>
      <c r="D807" s="17"/>
      <c r="E807" s="17"/>
      <c r="F807" s="17"/>
      <c r="G807" s="17"/>
      <c r="H807" s="17"/>
      <c r="I807" s="17"/>
      <c r="J807" s="17"/>
      <c r="K807" s="17"/>
      <c r="L807" s="17"/>
      <c r="M807" s="17"/>
      <c r="N807" s="17"/>
      <c r="O807" s="19"/>
      <c r="P807" s="629">
        <f>+H783</f>
        <v>4.0299999999999994</v>
      </c>
      <c r="Q807" s="17"/>
      <c r="R807" s="26"/>
      <c r="S807" s="626"/>
      <c r="T807" s="20"/>
      <c r="U807" s="20"/>
      <c r="V807" s="430"/>
      <c r="W807" s="14" t="str">
        <f t="shared" si="186"/>
        <v/>
      </c>
      <c r="X807" s="14" t="str">
        <f t="shared" si="182"/>
        <v/>
      </c>
      <c r="Y807" s="14" t="str">
        <f t="shared" si="183"/>
        <v/>
      </c>
      <c r="Z807" s="14" t="str">
        <f t="shared" si="184"/>
        <v/>
      </c>
      <c r="AA807" s="15" t="str">
        <f t="shared" si="177"/>
        <v/>
      </c>
    </row>
    <row r="808" spans="2:27" ht="18.75" thickBot="1" x14ac:dyDescent="0.3">
      <c r="B808" s="27"/>
      <c r="C808" s="28"/>
      <c r="D808" s="29"/>
      <c r="E808" s="28"/>
      <c r="F808" s="29"/>
      <c r="G808" s="29"/>
      <c r="H808" s="29"/>
      <c r="I808" s="29"/>
      <c r="J808" s="29"/>
      <c r="K808" s="29"/>
      <c r="L808" s="29"/>
      <c r="M808" s="29"/>
      <c r="N808" s="29"/>
      <c r="O808" s="30"/>
      <c r="P808" s="629">
        <f>+H783</f>
        <v>4.0299999999999994</v>
      </c>
      <c r="Q808" s="17"/>
      <c r="R808" s="630"/>
      <c r="S808" s="636"/>
      <c r="T808" s="33"/>
      <c r="U808" s="33"/>
      <c r="V808" s="631"/>
      <c r="W808" s="34" t="str">
        <f t="shared" si="186"/>
        <v/>
      </c>
      <c r="X808" s="34" t="str">
        <f t="shared" si="182"/>
        <v/>
      </c>
      <c r="Y808" s="14" t="str">
        <f t="shared" si="183"/>
        <v/>
      </c>
      <c r="Z808" s="14" t="str">
        <f t="shared" si="184"/>
        <v/>
      </c>
      <c r="AA808" s="15" t="str">
        <f t="shared" si="177"/>
        <v/>
      </c>
    </row>
    <row r="809" spans="2:27" ht="18.75" thickBot="1" x14ac:dyDescent="0.3">
      <c r="B809" s="786"/>
      <c r="C809" s="787"/>
      <c r="D809" s="787"/>
      <c r="E809" s="787"/>
      <c r="F809" s="787"/>
      <c r="G809" s="787"/>
      <c r="H809" s="787"/>
      <c r="I809" s="787"/>
      <c r="J809" s="787"/>
      <c r="K809" s="787"/>
      <c r="L809" s="787"/>
      <c r="M809" s="787"/>
      <c r="N809" s="787"/>
      <c r="O809" s="787"/>
      <c r="P809" s="428"/>
      <c r="Q809" s="629">
        <f>+H783</f>
        <v>4.0299999999999994</v>
      </c>
      <c r="R809" s="1033" t="s">
        <v>58</v>
      </c>
      <c r="S809" s="1034"/>
      <c r="T809" s="1035"/>
      <c r="U809" s="1024" t="s">
        <v>53</v>
      </c>
      <c r="V809" s="1025"/>
      <c r="W809" s="1025"/>
      <c r="X809" s="1036"/>
      <c r="Y809" s="36"/>
      <c r="Z809" s="37"/>
      <c r="AA809" s="38">
        <f>SUM(X786:X808)</f>
        <v>3</v>
      </c>
    </row>
    <row r="810" spans="2:27" ht="17.25" thickBot="1" x14ac:dyDescent="0.3">
      <c r="B810" s="792" t="s">
        <v>59</v>
      </c>
      <c r="C810" s="793"/>
      <c r="D810" s="793"/>
      <c r="E810" s="793"/>
      <c r="F810" s="793"/>
      <c r="G810" s="793"/>
      <c r="H810" s="793"/>
      <c r="I810" s="794"/>
      <c r="J810" s="792" t="s">
        <v>60</v>
      </c>
      <c r="K810" s="793"/>
      <c r="L810" s="793"/>
      <c r="M810" s="793"/>
      <c r="N810" s="793"/>
      <c r="O810" s="793"/>
      <c r="P810" s="793"/>
      <c r="Q810" s="793"/>
      <c r="R810" s="794"/>
      <c r="S810" s="634"/>
      <c r="T810" s="39"/>
      <c r="U810" s="40"/>
      <c r="V810" s="40"/>
      <c r="W810" s="40"/>
      <c r="X810" s="40"/>
      <c r="Y810" s="40"/>
      <c r="Z810" s="40"/>
      <c r="AA810" s="41"/>
    </row>
    <row r="811" spans="2:27" ht="21" thickBot="1" x14ac:dyDescent="0.3">
      <c r="B811" s="795"/>
      <c r="C811" s="787"/>
      <c r="D811" s="787"/>
      <c r="E811" s="787"/>
      <c r="F811" s="787"/>
      <c r="G811" s="787"/>
      <c r="H811" s="787"/>
      <c r="I811" s="796"/>
      <c r="J811" s="795"/>
      <c r="K811" s="787"/>
      <c r="L811" s="787"/>
      <c r="M811" s="787"/>
      <c r="N811" s="787"/>
      <c r="O811" s="787"/>
      <c r="P811" s="787"/>
      <c r="Q811" s="787"/>
      <c r="R811" s="796"/>
      <c r="S811" s="635"/>
      <c r="T811" s="797" t="s">
        <v>61</v>
      </c>
      <c r="U811" s="798"/>
      <c r="V811" s="798"/>
      <c r="W811" s="798"/>
      <c r="X811" s="798"/>
      <c r="Y811" s="798"/>
      <c r="Z811" s="799"/>
      <c r="AA811" s="42">
        <f>AA809</f>
        <v>3</v>
      </c>
    </row>
    <row r="813" spans="2:27" ht="15.75" thickBot="1" x14ac:dyDescent="0.3"/>
    <row r="814" spans="2:27" x14ac:dyDescent="0.25">
      <c r="B814" s="800"/>
      <c r="C814" s="793"/>
      <c r="D814" s="793"/>
      <c r="E814" s="793"/>
      <c r="F814" s="793"/>
      <c r="G814" s="803" t="s">
        <v>42</v>
      </c>
      <c r="H814" s="793"/>
      <c r="I814" s="793"/>
      <c r="J814" s="793"/>
      <c r="K814" s="793"/>
      <c r="L814" s="793"/>
      <c r="M814" s="793"/>
      <c r="N814" s="793"/>
      <c r="O814" s="793"/>
      <c r="P814" s="793"/>
      <c r="Q814" s="793"/>
      <c r="R814" s="793"/>
      <c r="S814" s="793"/>
      <c r="T814" s="793"/>
      <c r="U814" s="804" t="s">
        <v>1</v>
      </c>
      <c r="V814" s="805"/>
      <c r="W814" s="805"/>
      <c r="X814" s="806"/>
      <c r="Y814" s="807" t="s">
        <v>43</v>
      </c>
      <c r="Z814" s="805"/>
      <c r="AA814" s="808"/>
    </row>
    <row r="815" spans="2:27" x14ac:dyDescent="0.25">
      <c r="B815" s="801"/>
      <c r="C815" s="802"/>
      <c r="D815" s="802"/>
      <c r="E815" s="802"/>
      <c r="F815" s="802"/>
      <c r="G815" s="801"/>
      <c r="H815" s="802"/>
      <c r="I815" s="802"/>
      <c r="J815" s="802"/>
      <c r="K815" s="802"/>
      <c r="L815" s="802"/>
      <c r="M815" s="802"/>
      <c r="N815" s="802"/>
      <c r="O815" s="802"/>
      <c r="P815" s="802"/>
      <c r="Q815" s="802"/>
      <c r="R815" s="802"/>
      <c r="S815" s="802"/>
      <c r="T815" s="802"/>
      <c r="U815" s="809" t="s">
        <v>3</v>
      </c>
      <c r="V815" s="810"/>
      <c r="W815" s="810"/>
      <c r="X815" s="811"/>
      <c r="Y815" s="812">
        <v>1</v>
      </c>
      <c r="Z815" s="810"/>
      <c r="AA815" s="813"/>
    </row>
    <row r="816" spans="2:27" ht="15.75" thickBot="1" x14ac:dyDescent="0.3">
      <c r="B816" s="795"/>
      <c r="C816" s="787"/>
      <c r="D816" s="787"/>
      <c r="E816" s="787"/>
      <c r="F816" s="787"/>
      <c r="G816" s="795"/>
      <c r="H816" s="787"/>
      <c r="I816" s="787"/>
      <c r="J816" s="787"/>
      <c r="K816" s="787"/>
      <c r="L816" s="787"/>
      <c r="M816" s="787"/>
      <c r="N816" s="787"/>
      <c r="O816" s="787"/>
      <c r="P816" s="787"/>
      <c r="Q816" s="787"/>
      <c r="R816" s="787"/>
      <c r="S816" s="787"/>
      <c r="T816" s="787"/>
      <c r="U816" s="814" t="s">
        <v>4</v>
      </c>
      <c r="V816" s="815"/>
      <c r="W816" s="815"/>
      <c r="X816" s="816"/>
      <c r="Y816" s="817">
        <v>44236</v>
      </c>
      <c r="Z816" s="818"/>
      <c r="AA816" s="819"/>
    </row>
    <row r="817" spans="2:27" ht="15" customHeight="1" x14ac:dyDescent="0.25">
      <c r="B817" s="820" t="s">
        <v>44</v>
      </c>
      <c r="C817" s="793"/>
      <c r="D817" s="793"/>
      <c r="E817" s="793"/>
      <c r="F817" s="794"/>
      <c r="G817"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817" s="822"/>
      <c r="I817" s="822"/>
      <c r="J817" s="822"/>
      <c r="K817" s="822"/>
      <c r="L817" s="822"/>
      <c r="M817" s="822"/>
      <c r="N817" s="822"/>
      <c r="O817" s="822"/>
      <c r="P817" s="822"/>
      <c r="Q817" s="822"/>
      <c r="R817" s="822"/>
      <c r="S817" s="822"/>
      <c r="T817" s="822"/>
      <c r="U817" s="822"/>
      <c r="V817" s="822"/>
      <c r="W817" s="822"/>
      <c r="X817" s="822"/>
      <c r="Y817" s="822"/>
      <c r="Z817" s="822"/>
      <c r="AA817" s="823"/>
    </row>
    <row r="818" spans="2:27" ht="15.75" customHeight="1" thickBot="1" x14ac:dyDescent="0.3">
      <c r="B818" s="795"/>
      <c r="C818" s="787"/>
      <c r="D818" s="787"/>
      <c r="E818" s="787"/>
      <c r="F818" s="796"/>
      <c r="G818" s="824"/>
      <c r="H818" s="825"/>
      <c r="I818" s="825"/>
      <c r="J818" s="825"/>
      <c r="K818" s="825"/>
      <c r="L818" s="825"/>
      <c r="M818" s="825"/>
      <c r="N818" s="825"/>
      <c r="O818" s="825"/>
      <c r="P818" s="825"/>
      <c r="Q818" s="825"/>
      <c r="R818" s="825"/>
      <c r="S818" s="825"/>
      <c r="T818" s="825"/>
      <c r="U818" s="825"/>
      <c r="V818" s="825"/>
      <c r="W818" s="825"/>
      <c r="X818" s="825"/>
      <c r="Y818" s="825"/>
      <c r="Z818" s="825"/>
      <c r="AA818" s="826"/>
    </row>
    <row r="819" spans="2:27" ht="18.75" thickBot="1" x14ac:dyDescent="0.3">
      <c r="B819" s="827" t="s">
        <v>46</v>
      </c>
      <c r="C819" s="798"/>
      <c r="D819" s="798"/>
      <c r="E819" s="798"/>
      <c r="F819" s="798"/>
      <c r="G819" s="798"/>
      <c r="H819" s="822" t="s">
        <v>47</v>
      </c>
      <c r="I819" s="793"/>
      <c r="J819" s="828"/>
      <c r="K819" s="798"/>
      <c r="L819" s="798"/>
      <c r="M819" s="798"/>
      <c r="N819" s="798"/>
      <c r="O819" s="798"/>
      <c r="P819" s="622"/>
      <c r="Q819" s="622"/>
      <c r="R819" s="828" t="s">
        <v>48</v>
      </c>
      <c r="S819" s="828"/>
      <c r="T819" s="798"/>
      <c r="U819" s="798"/>
      <c r="V819" s="798"/>
      <c r="W819" s="798"/>
      <c r="X819" s="798"/>
      <c r="Y819" s="798"/>
      <c r="Z819" s="798"/>
      <c r="AA819" s="799"/>
    </row>
    <row r="820" spans="2:27" ht="85.5" customHeight="1" thickBot="1" x14ac:dyDescent="0.3">
      <c r="B820" s="829">
        <f>PRESUPUESTO!$B$34</f>
        <v>4</v>
      </c>
      <c r="C820" s="793"/>
      <c r="D820" s="793"/>
      <c r="E820" s="793"/>
      <c r="F820" s="793"/>
      <c r="G820" s="793"/>
      <c r="H820" s="830">
        <f>PRESUPUESTO!B38</f>
        <v>4.0399999999999991</v>
      </c>
      <c r="I820" s="831"/>
      <c r="J820" s="832" t="str">
        <f>PRESUPUESTO!$F$34</f>
        <v>HIDROSANITARIOS</v>
      </c>
      <c r="K820" s="798"/>
      <c r="L820" s="798"/>
      <c r="M820" s="798"/>
      <c r="N820" s="798"/>
      <c r="O820" s="799"/>
      <c r="P820" s="621"/>
      <c r="Q820" s="621"/>
      <c r="R820" s="833" t="str">
        <f>PRESUPUESTO!F38</f>
        <v>Suministro e instalacion de Lavamanos de sobreponer redondo diametro 365mm alto 120mm , incluye griferia decorativa color negro, meson en piedra sinterizada color Bianco Rhino y mueble flortante en melamina de 18mm color Ceniza de 0.50 de fondo x 0.80 frente x 0.65 alto con dos puertas con un entrepaño interior y un entrepaño exterior (Incluye mantenimientos de tuberias sanitaria e hidraulicas)</v>
      </c>
      <c r="S820" s="1020"/>
      <c r="T820" s="793"/>
      <c r="U820" s="793"/>
      <c r="V820" s="793"/>
      <c r="W820" s="793"/>
      <c r="X820" s="793"/>
      <c r="Y820" s="793"/>
      <c r="Z820" s="793"/>
      <c r="AA820" s="794"/>
    </row>
    <row r="821" spans="2:27" ht="18.75" customHeight="1" thickBot="1" x14ac:dyDescent="0.3">
      <c r="B821" s="821" t="s">
        <v>49</v>
      </c>
      <c r="C821" s="834"/>
      <c r="D821" s="834"/>
      <c r="E821" s="834"/>
      <c r="F821" s="834"/>
      <c r="G821" s="834"/>
      <c r="H821" s="835"/>
      <c r="I821" s="835"/>
      <c r="J821" s="834"/>
      <c r="K821" s="834"/>
      <c r="L821" s="834"/>
      <c r="M821" s="834"/>
      <c r="N821" s="834"/>
      <c r="O821" s="834"/>
      <c r="P821" s="623"/>
      <c r="Q821" s="623"/>
      <c r="R821" s="1037" t="s">
        <v>50</v>
      </c>
      <c r="S821" s="1021" t="s">
        <v>532</v>
      </c>
      <c r="T821" s="1039" t="s">
        <v>51</v>
      </c>
      <c r="U821" s="1040"/>
      <c r="V821" s="1041"/>
      <c r="W821" s="1042" t="s">
        <v>20</v>
      </c>
      <c r="X821" s="844" t="s">
        <v>52</v>
      </c>
      <c r="Y821" s="846" t="s">
        <v>53</v>
      </c>
      <c r="Z821" s="1045"/>
      <c r="AA821" s="1046"/>
    </row>
    <row r="822" spans="2:27" ht="26.25" thickBot="1" x14ac:dyDescent="0.3">
      <c r="B822" s="836"/>
      <c r="C822" s="835"/>
      <c r="D822" s="835"/>
      <c r="E822" s="835"/>
      <c r="F822" s="835"/>
      <c r="G822" s="835"/>
      <c r="H822" s="835"/>
      <c r="I822" s="835"/>
      <c r="J822" s="835"/>
      <c r="K822" s="835"/>
      <c r="L822" s="835"/>
      <c r="M822" s="835"/>
      <c r="N822" s="835"/>
      <c r="O822" s="835"/>
      <c r="P822" s="623"/>
      <c r="Q822" s="623"/>
      <c r="R822" s="1038"/>
      <c r="S822" s="1032"/>
      <c r="T822" s="4" t="s">
        <v>54</v>
      </c>
      <c r="U822" s="5" t="s">
        <v>55</v>
      </c>
      <c r="V822" s="6" t="s">
        <v>56</v>
      </c>
      <c r="W822" s="1043"/>
      <c r="X822" s="1044"/>
      <c r="Y822" s="7" t="s">
        <v>57</v>
      </c>
      <c r="Z822" s="8" t="s">
        <v>21</v>
      </c>
      <c r="AA822" s="9" t="s">
        <v>22</v>
      </c>
    </row>
    <row r="823" spans="2:27" ht="18" x14ac:dyDescent="0.25">
      <c r="B823" s="10"/>
      <c r="C823" s="11"/>
      <c r="D823" s="11"/>
      <c r="E823" s="11"/>
      <c r="F823" s="11"/>
      <c r="G823" s="11"/>
      <c r="H823" s="11"/>
      <c r="I823" s="11"/>
      <c r="J823" s="11"/>
      <c r="K823" s="11"/>
      <c r="L823" s="11"/>
      <c r="M823" s="11"/>
      <c r="N823" s="11"/>
      <c r="O823" s="12"/>
      <c r="P823" s="629">
        <f>+H820</f>
        <v>4.0399999999999991</v>
      </c>
      <c r="Q823" s="17"/>
      <c r="R823" s="412" t="s">
        <v>356</v>
      </c>
      <c r="S823" s="625" t="s">
        <v>372</v>
      </c>
      <c r="T823" s="14"/>
      <c r="U823" s="14"/>
      <c r="V823" s="14"/>
      <c r="W823" s="14" t="s">
        <v>20</v>
      </c>
      <c r="X823" s="14">
        <f t="shared" ref="X823:X826" si="187">IF(S823="","",1)</f>
        <v>1</v>
      </c>
      <c r="Y823" s="14" t="str">
        <f>IFERROR(IF(COUNT(T823:V823)=1,PRODUCT(T823:V823)*X823,""),"")</f>
        <v/>
      </c>
      <c r="Z823" s="14" t="str">
        <f>IFERROR(IF(COUNT(T823:V823)=2,PRODUCT(T823:V823)*X823,""),"")</f>
        <v/>
      </c>
      <c r="AA823" s="15" t="str">
        <f>IFERROR(IF(COUNT(T823:V823)=3,PRODUCT(T823:V823)*X823,""),"")</f>
        <v/>
      </c>
    </row>
    <row r="824" spans="2:27" ht="18" x14ac:dyDescent="0.25">
      <c r="B824" s="16"/>
      <c r="C824" s="17"/>
      <c r="D824" s="17"/>
      <c r="E824" s="17"/>
      <c r="F824" s="18"/>
      <c r="G824" s="18"/>
      <c r="H824" s="18"/>
      <c r="I824" s="18"/>
      <c r="J824" s="18"/>
      <c r="K824" s="18"/>
      <c r="L824" s="17"/>
      <c r="M824" s="17"/>
      <c r="N824" s="17"/>
      <c r="O824" s="19"/>
      <c r="P824" s="629">
        <f>+H820</f>
        <v>4.0399999999999991</v>
      </c>
      <c r="Q824" s="17"/>
      <c r="R824" s="412"/>
      <c r="S824" s="625"/>
      <c r="T824" s="20"/>
      <c r="U824" s="20"/>
      <c r="V824" s="430"/>
      <c r="W824" s="14" t="str">
        <f t="shared" ref="W824:W826" si="188">IF(R824="","",1)</f>
        <v/>
      </c>
      <c r="X824" s="14" t="str">
        <f t="shared" si="187"/>
        <v/>
      </c>
      <c r="Y824" s="14" t="str">
        <f t="shared" ref="Y824:Y826" si="189">IFERROR(IF(COUNT(T824:V824)=1,PRODUCT(T824:V824)*X824,""),"")</f>
        <v/>
      </c>
      <c r="Z824" s="14" t="str">
        <f t="shared" ref="Z824:Z826" si="190">IFERROR(IF(COUNT(T824:V824)=2,PRODUCT(T824:V824)*X824,""),"")</f>
        <v/>
      </c>
      <c r="AA824" s="15" t="str">
        <f t="shared" ref="AA824:AA845" si="191">IFERROR(IF(COUNT(T824:V824)=3,PRODUCT(T824:V824)*X824,""),"")</f>
        <v/>
      </c>
    </row>
    <row r="825" spans="2:27" ht="18" x14ac:dyDescent="0.25">
      <c r="B825" s="16"/>
      <c r="C825" s="17"/>
      <c r="D825" s="17"/>
      <c r="E825" s="17"/>
      <c r="F825" s="18"/>
      <c r="G825" s="18"/>
      <c r="H825" s="18"/>
      <c r="I825" s="18"/>
      <c r="J825" s="18"/>
      <c r="K825" s="18"/>
      <c r="L825" s="17"/>
      <c r="M825" s="17"/>
      <c r="N825" s="17"/>
      <c r="O825" s="19"/>
      <c r="P825" s="629">
        <f>+H820</f>
        <v>4.0399999999999991</v>
      </c>
      <c r="Q825" s="17"/>
      <c r="R825" s="412"/>
      <c r="S825" s="625"/>
      <c r="T825" s="20"/>
      <c r="U825" s="20"/>
      <c r="V825" s="430"/>
      <c r="W825" s="14" t="str">
        <f t="shared" si="188"/>
        <v/>
      </c>
      <c r="X825" s="14" t="str">
        <f t="shared" si="187"/>
        <v/>
      </c>
      <c r="Y825" s="14" t="str">
        <f t="shared" si="189"/>
        <v/>
      </c>
      <c r="Z825" s="14" t="str">
        <f t="shared" si="190"/>
        <v/>
      </c>
      <c r="AA825" s="15" t="str">
        <f t="shared" si="191"/>
        <v/>
      </c>
    </row>
    <row r="826" spans="2:27" ht="18" x14ac:dyDescent="0.25">
      <c r="B826" s="16"/>
      <c r="C826" s="17"/>
      <c r="D826" s="17"/>
      <c r="E826" s="17"/>
      <c r="F826" s="18"/>
      <c r="G826" s="18"/>
      <c r="H826" s="18"/>
      <c r="I826" s="18"/>
      <c r="J826" s="18"/>
      <c r="K826" s="18"/>
      <c r="L826" s="17"/>
      <c r="M826" s="17"/>
      <c r="N826" s="17"/>
      <c r="O826" s="19"/>
      <c r="P826" s="629">
        <f>+H820</f>
        <v>4.0399999999999991</v>
      </c>
      <c r="Q826" s="17"/>
      <c r="R826" s="412"/>
      <c r="S826" s="626"/>
      <c r="T826" s="20"/>
      <c r="U826" s="20"/>
      <c r="V826" s="430"/>
      <c r="W826" s="14" t="str">
        <f t="shared" si="188"/>
        <v/>
      </c>
      <c r="X826" s="14" t="str">
        <f t="shared" si="187"/>
        <v/>
      </c>
      <c r="Y826" s="14" t="str">
        <f t="shared" si="189"/>
        <v/>
      </c>
      <c r="Z826" s="14" t="str">
        <f t="shared" si="190"/>
        <v/>
      </c>
      <c r="AA826" s="15" t="str">
        <f t="shared" si="191"/>
        <v/>
      </c>
    </row>
    <row r="827" spans="2:27" ht="18" x14ac:dyDescent="0.25">
      <c r="B827" s="16"/>
      <c r="D827" s="17"/>
      <c r="E827" s="17"/>
      <c r="F827" s="18"/>
      <c r="G827" s="18"/>
      <c r="H827" s="18"/>
      <c r="J827" s="18"/>
      <c r="K827" s="18"/>
      <c r="L827" s="17"/>
      <c r="M827" s="17"/>
      <c r="N827" s="17"/>
      <c r="O827" s="19"/>
      <c r="P827" s="629">
        <f>+H820</f>
        <v>4.0399999999999991</v>
      </c>
      <c r="Q827" s="17"/>
      <c r="R827" s="412"/>
      <c r="S827" s="625"/>
      <c r="T827" s="20"/>
      <c r="U827" s="20"/>
      <c r="V827" s="430"/>
      <c r="W827" s="14"/>
      <c r="X827" s="14"/>
      <c r="Y827" s="14"/>
      <c r="Z827" s="14"/>
      <c r="AA827" s="15" t="str">
        <f t="shared" si="191"/>
        <v/>
      </c>
    </row>
    <row r="828" spans="2:27" ht="18" x14ac:dyDescent="0.25">
      <c r="B828" s="22"/>
      <c r="C828" s="17"/>
      <c r="D828" s="18"/>
      <c r="E828" s="17"/>
      <c r="F828" s="18"/>
      <c r="G828" s="18"/>
      <c r="H828" s="18"/>
      <c r="I828" s="18"/>
      <c r="J828" s="18"/>
      <c r="K828" s="18"/>
      <c r="L828" s="17"/>
      <c r="M828" s="17"/>
      <c r="N828" s="17"/>
      <c r="O828" s="19"/>
      <c r="P828" s="629">
        <f>+H820</f>
        <v>4.0399999999999991</v>
      </c>
      <c r="Q828" s="17"/>
      <c r="R828" s="412" t="s">
        <v>361</v>
      </c>
      <c r="S828" s="625" t="s">
        <v>372</v>
      </c>
      <c r="T828" s="20"/>
      <c r="U828" s="20"/>
      <c r="V828" s="430"/>
      <c r="W828" s="14" t="s">
        <v>20</v>
      </c>
      <c r="X828" s="14">
        <f t="shared" ref="X828:Y834" si="192">IF(S828="","",1)</f>
        <v>1</v>
      </c>
      <c r="Y828" s="14" t="str">
        <f t="shared" ref="Y828" si="193">IFERROR(IF(COUNT(T828:V828)=1,PRODUCT(T828:V828)*X828,""),"")</f>
        <v/>
      </c>
      <c r="Z828" s="14" t="str">
        <f t="shared" ref="Z828:Z834" si="194">IFERROR(IF(COUNT(T828:V828)=2,PRODUCT(T828:V828)*X828,""),"")</f>
        <v/>
      </c>
      <c r="AA828" s="15" t="str">
        <f t="shared" si="191"/>
        <v/>
      </c>
    </row>
    <row r="829" spans="2:27" ht="18" x14ac:dyDescent="0.25">
      <c r="B829" s="16"/>
      <c r="C829" s="17"/>
      <c r="D829" s="17"/>
      <c r="E829" s="17"/>
      <c r="F829" s="18"/>
      <c r="G829" s="18"/>
      <c r="H829" s="18"/>
      <c r="I829" s="18"/>
      <c r="J829" s="18"/>
      <c r="K829" s="18"/>
      <c r="L829" s="17"/>
      <c r="M829" s="17"/>
      <c r="N829" s="17"/>
      <c r="O829" s="19"/>
      <c r="P829" s="629">
        <f>+H820</f>
        <v>4.0399999999999991</v>
      </c>
      <c r="Q829" s="17"/>
      <c r="R829" s="412"/>
      <c r="S829" s="628"/>
      <c r="T829" s="20"/>
      <c r="U829" s="20"/>
      <c r="V829" s="430"/>
      <c r="W829" s="14" t="str">
        <f t="shared" ref="W829:W834" si="195">IF(R829="","",1)</f>
        <v/>
      </c>
      <c r="X829" s="14" t="str">
        <f t="shared" si="192"/>
        <v/>
      </c>
      <c r="Y829" s="14" t="str">
        <f t="shared" si="192"/>
        <v/>
      </c>
      <c r="Z829" s="14" t="str">
        <f t="shared" si="194"/>
        <v/>
      </c>
      <c r="AA829" s="15" t="str">
        <f t="shared" si="191"/>
        <v/>
      </c>
    </row>
    <row r="830" spans="2:27" ht="18" x14ac:dyDescent="0.25">
      <c r="B830" s="16"/>
      <c r="C830" s="17"/>
      <c r="D830" s="17"/>
      <c r="E830" s="17"/>
      <c r="F830" s="17"/>
      <c r="G830" s="17"/>
      <c r="H830" s="17"/>
      <c r="I830" s="17"/>
      <c r="J830" s="17"/>
      <c r="K830" s="17"/>
      <c r="L830" s="17"/>
      <c r="M830" s="17"/>
      <c r="N830" s="17"/>
      <c r="O830" s="19"/>
      <c r="P830" s="629">
        <f>+H820</f>
        <v>4.0399999999999991</v>
      </c>
      <c r="Q830" s="17"/>
      <c r="R830" s="412"/>
      <c r="S830" s="626"/>
      <c r="T830" s="20"/>
      <c r="U830" s="20"/>
      <c r="V830" s="430"/>
      <c r="W830" s="14" t="str">
        <f t="shared" si="195"/>
        <v/>
      </c>
      <c r="X830" s="14" t="str">
        <f t="shared" si="192"/>
        <v/>
      </c>
      <c r="Y830" s="14" t="str">
        <f t="shared" si="192"/>
        <v/>
      </c>
      <c r="Z830" s="14" t="str">
        <f t="shared" si="194"/>
        <v/>
      </c>
      <c r="AA830" s="15" t="str">
        <f t="shared" si="191"/>
        <v/>
      </c>
    </row>
    <row r="831" spans="2:27" ht="18" x14ac:dyDescent="0.25">
      <c r="B831" s="16"/>
      <c r="C831" s="18"/>
      <c r="D831" s="17"/>
      <c r="E831" s="17"/>
      <c r="F831" s="17"/>
      <c r="G831" s="17"/>
      <c r="H831" s="17"/>
      <c r="I831" s="17"/>
      <c r="J831" s="17"/>
      <c r="K831" s="17"/>
      <c r="L831" s="17"/>
      <c r="M831" s="17"/>
      <c r="N831" s="17"/>
      <c r="O831" s="19"/>
      <c r="P831" s="629">
        <f>+H820</f>
        <v>4.0399999999999991</v>
      </c>
      <c r="Q831" s="17"/>
      <c r="R831" s="412"/>
      <c r="S831" s="625"/>
      <c r="T831" s="20"/>
      <c r="U831" s="20"/>
      <c r="V831" s="430"/>
      <c r="W831" s="14" t="str">
        <f t="shared" si="195"/>
        <v/>
      </c>
      <c r="X831" s="14" t="str">
        <f t="shared" si="192"/>
        <v/>
      </c>
      <c r="Y831" s="14" t="str">
        <f t="shared" si="192"/>
        <v/>
      </c>
      <c r="Z831" s="14" t="str">
        <f t="shared" si="194"/>
        <v/>
      </c>
      <c r="AA831" s="15" t="str">
        <f t="shared" si="191"/>
        <v/>
      </c>
    </row>
    <row r="832" spans="2:27" ht="18" x14ac:dyDescent="0.25">
      <c r="B832" s="16"/>
      <c r="C832" s="17"/>
      <c r="D832" s="17"/>
      <c r="E832" s="17"/>
      <c r="F832" s="17"/>
      <c r="G832" s="17"/>
      <c r="H832" s="17"/>
      <c r="I832" s="17"/>
      <c r="J832" s="17"/>
      <c r="K832" s="17"/>
      <c r="L832" s="17"/>
      <c r="M832" s="17"/>
      <c r="N832" s="17"/>
      <c r="O832" s="19"/>
      <c r="P832" s="629">
        <f>+H820</f>
        <v>4.0399999999999991</v>
      </c>
      <c r="Q832" s="17"/>
      <c r="R832" s="412"/>
      <c r="S832" s="625"/>
      <c r="T832" s="20"/>
      <c r="U832" s="20"/>
      <c r="V832" s="430"/>
      <c r="W832" s="14" t="str">
        <f t="shared" si="195"/>
        <v/>
      </c>
      <c r="X832" s="14" t="str">
        <f t="shared" si="192"/>
        <v/>
      </c>
      <c r="Y832" s="14" t="str">
        <f t="shared" si="192"/>
        <v/>
      </c>
      <c r="Z832" s="14" t="str">
        <f t="shared" si="194"/>
        <v/>
      </c>
      <c r="AA832" s="15" t="str">
        <f t="shared" si="191"/>
        <v/>
      </c>
    </row>
    <row r="833" spans="2:27" ht="18" x14ac:dyDescent="0.25">
      <c r="B833" s="16"/>
      <c r="C833" s="17"/>
      <c r="D833" s="17"/>
      <c r="E833" s="18"/>
      <c r="F833" s="17"/>
      <c r="G833" s="17"/>
      <c r="H833" s="17"/>
      <c r="I833" s="17"/>
      <c r="J833" s="17"/>
      <c r="K833" s="17"/>
      <c r="L833" s="17"/>
      <c r="M833" s="17"/>
      <c r="N833" s="17"/>
      <c r="O833" s="19"/>
      <c r="P833" s="629">
        <f>+H820</f>
        <v>4.0399999999999991</v>
      </c>
      <c r="Q833" s="17"/>
      <c r="R833" s="412"/>
      <c r="S833" s="625"/>
      <c r="T833" s="20"/>
      <c r="U833" s="20"/>
      <c r="V833" s="430"/>
      <c r="W833" s="14" t="str">
        <f t="shared" si="195"/>
        <v/>
      </c>
      <c r="X833" s="14" t="str">
        <f t="shared" si="192"/>
        <v/>
      </c>
      <c r="Y833" s="14" t="str">
        <f t="shared" si="192"/>
        <v/>
      </c>
      <c r="Z833" s="14" t="str">
        <f t="shared" si="194"/>
        <v/>
      </c>
      <c r="AA833" s="15" t="str">
        <f t="shared" si="191"/>
        <v/>
      </c>
    </row>
    <row r="834" spans="2:27" ht="18" x14ac:dyDescent="0.25">
      <c r="B834" s="16"/>
      <c r="C834" s="18"/>
      <c r="D834" s="18"/>
      <c r="E834" s="18"/>
      <c r="F834" s="18"/>
      <c r="G834" s="18"/>
      <c r="H834" s="18"/>
      <c r="I834" s="18"/>
      <c r="J834" s="18"/>
      <c r="K834" s="18"/>
      <c r="L834" s="18"/>
      <c r="M834" s="18"/>
      <c r="N834" s="18"/>
      <c r="O834" s="19"/>
      <c r="P834" s="629">
        <f>+H820</f>
        <v>4.0399999999999991</v>
      </c>
      <c r="Q834" s="17"/>
      <c r="R834" s="412"/>
      <c r="S834" s="625"/>
      <c r="T834" s="20"/>
      <c r="U834" s="20"/>
      <c r="V834" s="430"/>
      <c r="W834" s="14" t="str">
        <f t="shared" si="195"/>
        <v/>
      </c>
      <c r="X834" s="14" t="str">
        <f t="shared" si="192"/>
        <v/>
      </c>
      <c r="Y834" s="14" t="str">
        <f t="shared" si="192"/>
        <v/>
      </c>
      <c r="Z834" s="14" t="str">
        <f t="shared" si="194"/>
        <v/>
      </c>
      <c r="AA834" s="15" t="str">
        <f t="shared" si="191"/>
        <v/>
      </c>
    </row>
    <row r="835" spans="2:27" ht="18" x14ac:dyDescent="0.25">
      <c r="B835" s="16"/>
      <c r="C835" s="17"/>
      <c r="D835" s="24"/>
      <c r="E835" s="17"/>
      <c r="F835" s="17"/>
      <c r="G835" s="17"/>
      <c r="H835" s="17"/>
      <c r="I835" s="17"/>
      <c r="J835" s="18"/>
      <c r="K835" s="17"/>
      <c r="L835" s="17"/>
      <c r="M835" s="17"/>
      <c r="N835" s="17"/>
      <c r="O835" s="19"/>
      <c r="P835" s="629">
        <f>+H820</f>
        <v>4.0399999999999991</v>
      </c>
      <c r="Q835" s="17"/>
      <c r="R835" s="412"/>
      <c r="S835" s="625"/>
      <c r="T835" s="20"/>
      <c r="U835" s="20"/>
      <c r="V835" s="430"/>
      <c r="W835" s="14"/>
      <c r="X835" s="14"/>
      <c r="Y835" s="14"/>
      <c r="Z835" s="14"/>
      <c r="AA835" s="15" t="str">
        <f t="shared" si="191"/>
        <v/>
      </c>
    </row>
    <row r="836" spans="2:27" ht="18" x14ac:dyDescent="0.25">
      <c r="B836" s="16"/>
      <c r="C836" s="18"/>
      <c r="D836" s="17"/>
      <c r="E836" s="17"/>
      <c r="F836" s="17"/>
      <c r="G836" s="17"/>
      <c r="H836" s="18"/>
      <c r="I836" s="18"/>
      <c r="J836" s="17"/>
      <c r="K836" s="18"/>
      <c r="L836" s="17"/>
      <c r="M836" s="17"/>
      <c r="N836" s="17"/>
      <c r="O836" s="19"/>
      <c r="P836" s="629">
        <f>+H820</f>
        <v>4.0399999999999991</v>
      </c>
      <c r="Q836" s="17"/>
      <c r="R836" s="412" t="s">
        <v>362</v>
      </c>
      <c r="S836" s="625" t="s">
        <v>372</v>
      </c>
      <c r="T836" s="20"/>
      <c r="U836" s="20"/>
      <c r="V836" s="430"/>
      <c r="W836" s="14" t="s">
        <v>20</v>
      </c>
      <c r="X836" s="14">
        <f t="shared" ref="X836:X845" si="196">IF(S836="","",1)</f>
        <v>1</v>
      </c>
      <c r="Y836" s="14" t="str">
        <f t="shared" ref="Y836:Y845" si="197">IFERROR(IF(COUNT(T836:V836)=1,PRODUCT(T836:V836)*X836,""),"")</f>
        <v/>
      </c>
      <c r="Z836" s="14" t="str">
        <f t="shared" ref="Z836:Z845" si="198">IFERROR(IF(COUNT(T836:V836)=2,PRODUCT(T836:V836)*X836,""),"")</f>
        <v/>
      </c>
      <c r="AA836" s="15" t="str">
        <f t="shared" si="191"/>
        <v/>
      </c>
    </row>
    <row r="837" spans="2:27" ht="18" x14ac:dyDescent="0.25">
      <c r="B837" s="16"/>
      <c r="C837" s="17"/>
      <c r="D837" s="17"/>
      <c r="E837" s="17"/>
      <c r="F837" s="17"/>
      <c r="G837" s="17"/>
      <c r="H837" s="17"/>
      <c r="I837" s="17"/>
      <c r="J837" s="17"/>
      <c r="K837" s="17"/>
      <c r="L837" s="17"/>
      <c r="M837" s="17"/>
      <c r="N837" s="17"/>
      <c r="O837" s="19"/>
      <c r="P837" s="629">
        <f>+H820</f>
        <v>4.0399999999999991</v>
      </c>
      <c r="Q837" s="17"/>
      <c r="R837" s="412"/>
      <c r="S837" s="628"/>
      <c r="T837" s="20"/>
      <c r="U837" s="20"/>
      <c r="V837" s="430"/>
      <c r="W837" s="14" t="str">
        <f t="shared" ref="W837:W838" si="199">IF(R837="","",1)</f>
        <v/>
      </c>
      <c r="X837" s="14" t="str">
        <f t="shared" si="196"/>
        <v/>
      </c>
      <c r="Y837" s="14" t="str">
        <f t="shared" si="197"/>
        <v/>
      </c>
      <c r="Z837" s="14" t="str">
        <f t="shared" si="198"/>
        <v/>
      </c>
      <c r="AA837" s="15" t="str">
        <f t="shared" si="191"/>
        <v/>
      </c>
    </row>
    <row r="838" spans="2:27" ht="18" x14ac:dyDescent="0.25">
      <c r="B838" s="16"/>
      <c r="C838" s="17"/>
      <c r="D838" s="17"/>
      <c r="E838" s="17"/>
      <c r="F838" s="17"/>
      <c r="G838" s="17"/>
      <c r="H838" s="17"/>
      <c r="I838" s="17"/>
      <c r="J838" s="17"/>
      <c r="K838" s="17"/>
      <c r="L838" s="17"/>
      <c r="M838" s="17"/>
      <c r="N838" s="17"/>
      <c r="O838" s="19"/>
      <c r="P838" s="629">
        <f>+H820</f>
        <v>4.0399999999999991</v>
      </c>
      <c r="Q838" s="17"/>
      <c r="R838" s="412"/>
      <c r="S838" s="626"/>
      <c r="T838" s="20"/>
      <c r="U838" s="20"/>
      <c r="V838" s="430"/>
      <c r="W838" s="14" t="str">
        <f t="shared" si="199"/>
        <v/>
      </c>
      <c r="X838" s="14" t="str">
        <f t="shared" si="196"/>
        <v/>
      </c>
      <c r="Y838" s="14" t="str">
        <f t="shared" si="197"/>
        <v/>
      </c>
      <c r="Z838" s="14" t="str">
        <f t="shared" si="198"/>
        <v/>
      </c>
      <c r="AA838" s="15" t="str">
        <f t="shared" si="191"/>
        <v/>
      </c>
    </row>
    <row r="839" spans="2:27" ht="18" x14ac:dyDescent="0.25">
      <c r="B839" s="16"/>
      <c r="D839" s="17"/>
      <c r="E839" s="17"/>
      <c r="F839" s="17"/>
      <c r="G839" s="17"/>
      <c r="H839" s="17"/>
      <c r="I839" s="17"/>
      <c r="J839" s="17"/>
      <c r="K839" s="17"/>
      <c r="L839" s="17"/>
      <c r="M839" s="17"/>
      <c r="N839" s="17"/>
      <c r="O839" s="19"/>
      <c r="P839" s="629">
        <f>+H820</f>
        <v>4.0399999999999991</v>
      </c>
      <c r="Q839" s="17"/>
      <c r="R839" s="412"/>
      <c r="S839" s="626"/>
      <c r="T839" s="20"/>
      <c r="U839" s="20"/>
      <c r="V839" s="20"/>
      <c r="W839" s="14" t="str">
        <f t="shared" ref="W839:W845" si="200">IF(COUNT(T839:V839)=1,"m",IF(COUNT(T839:V839)=2,"m2",IF(COUNT(T839:V839)=3,"m3","")))</f>
        <v/>
      </c>
      <c r="X839" s="14" t="str">
        <f t="shared" si="196"/>
        <v/>
      </c>
      <c r="Y839" s="14" t="str">
        <f t="shared" si="197"/>
        <v/>
      </c>
      <c r="Z839" s="14" t="str">
        <f t="shared" si="198"/>
        <v/>
      </c>
      <c r="AA839" s="15" t="str">
        <f t="shared" si="191"/>
        <v/>
      </c>
    </row>
    <row r="840" spans="2:27" ht="18" x14ac:dyDescent="0.25">
      <c r="B840" s="16"/>
      <c r="C840" s="17"/>
      <c r="D840" s="17"/>
      <c r="E840" s="17"/>
      <c r="F840" s="17"/>
      <c r="G840" s="17"/>
      <c r="H840" s="17"/>
      <c r="I840" s="17"/>
      <c r="J840" s="17"/>
      <c r="K840" s="17"/>
      <c r="L840" s="17"/>
      <c r="M840" s="17"/>
      <c r="N840" s="17"/>
      <c r="O840" s="19"/>
      <c r="P840" s="629">
        <f>+H820</f>
        <v>4.0399999999999991</v>
      </c>
      <c r="Q840" s="17"/>
      <c r="R840" s="412"/>
      <c r="S840" s="626"/>
      <c r="T840" s="20"/>
      <c r="U840" s="20"/>
      <c r="V840" s="430"/>
      <c r="W840" s="14" t="str">
        <f t="shared" si="200"/>
        <v/>
      </c>
      <c r="X840" s="14" t="str">
        <f t="shared" si="196"/>
        <v/>
      </c>
      <c r="Y840" s="14" t="str">
        <f t="shared" si="197"/>
        <v/>
      </c>
      <c r="Z840" s="14" t="str">
        <f t="shared" si="198"/>
        <v/>
      </c>
      <c r="AA840" s="15" t="str">
        <f t="shared" si="191"/>
        <v/>
      </c>
    </row>
    <row r="841" spans="2:27" ht="18" x14ac:dyDescent="0.25">
      <c r="B841" s="16"/>
      <c r="C841" s="17"/>
      <c r="D841" s="17"/>
      <c r="E841" s="17"/>
      <c r="F841" s="17"/>
      <c r="G841" s="17"/>
      <c r="H841" s="17"/>
      <c r="I841" s="17"/>
      <c r="J841" s="17"/>
      <c r="K841" s="17"/>
      <c r="L841" s="17"/>
      <c r="M841" s="17"/>
      <c r="N841" s="17"/>
      <c r="O841" s="19"/>
      <c r="P841" s="629">
        <f>+H820</f>
        <v>4.0399999999999991</v>
      </c>
      <c r="Q841" s="17"/>
      <c r="R841" s="412"/>
      <c r="S841" s="626"/>
      <c r="T841" s="20"/>
      <c r="U841" s="20"/>
      <c r="V841" s="430"/>
      <c r="W841" s="14" t="str">
        <f t="shared" si="200"/>
        <v/>
      </c>
      <c r="X841" s="14" t="str">
        <f t="shared" si="196"/>
        <v/>
      </c>
      <c r="Y841" s="14" t="str">
        <f t="shared" si="197"/>
        <v/>
      </c>
      <c r="Z841" s="14" t="str">
        <f t="shared" si="198"/>
        <v/>
      </c>
      <c r="AA841" s="15" t="str">
        <f t="shared" si="191"/>
        <v/>
      </c>
    </row>
    <row r="842" spans="2:27" ht="18" x14ac:dyDescent="0.25">
      <c r="B842" s="16"/>
      <c r="C842" s="17"/>
      <c r="D842" s="17"/>
      <c r="E842" s="17"/>
      <c r="F842" s="17"/>
      <c r="G842" s="17"/>
      <c r="H842" s="17"/>
      <c r="I842" s="17"/>
      <c r="J842" s="17"/>
      <c r="K842" s="17"/>
      <c r="L842" s="17"/>
      <c r="M842" s="17"/>
      <c r="N842" s="17"/>
      <c r="O842" s="19"/>
      <c r="P842" s="629">
        <f>+H820</f>
        <v>4.0399999999999991</v>
      </c>
      <c r="Q842" s="17"/>
      <c r="R842" s="21"/>
      <c r="S842" s="626"/>
      <c r="T842" s="20"/>
      <c r="U842" s="20"/>
      <c r="V842" s="430"/>
      <c r="W842" s="14" t="str">
        <f t="shared" si="200"/>
        <v/>
      </c>
      <c r="X842" s="14" t="str">
        <f t="shared" si="196"/>
        <v/>
      </c>
      <c r="Y842" s="14" t="str">
        <f t="shared" si="197"/>
        <v/>
      </c>
      <c r="Z842" s="14" t="str">
        <f t="shared" si="198"/>
        <v/>
      </c>
      <c r="AA842" s="15" t="str">
        <f t="shared" si="191"/>
        <v/>
      </c>
    </row>
    <row r="843" spans="2:27" ht="18" x14ac:dyDescent="0.25">
      <c r="B843" s="16"/>
      <c r="C843" s="17"/>
      <c r="D843" s="17"/>
      <c r="E843" s="17"/>
      <c r="F843" s="17"/>
      <c r="G843" s="17"/>
      <c r="H843" s="17"/>
      <c r="I843" s="17"/>
      <c r="J843" s="17"/>
      <c r="K843" s="17"/>
      <c r="L843" s="17"/>
      <c r="M843" s="17"/>
      <c r="N843" s="17"/>
      <c r="O843" s="19"/>
      <c r="P843" s="629">
        <f>+H820</f>
        <v>4.0399999999999991</v>
      </c>
      <c r="Q843" s="17"/>
      <c r="R843" s="26"/>
      <c r="S843" s="626"/>
      <c r="T843" s="20"/>
      <c r="U843" s="20"/>
      <c r="V843" s="430"/>
      <c r="W843" s="14" t="str">
        <f t="shared" si="200"/>
        <v/>
      </c>
      <c r="X843" s="14" t="str">
        <f t="shared" si="196"/>
        <v/>
      </c>
      <c r="Y843" s="14" t="str">
        <f t="shared" si="197"/>
        <v/>
      </c>
      <c r="Z843" s="14" t="str">
        <f t="shared" si="198"/>
        <v/>
      </c>
      <c r="AA843" s="15" t="str">
        <f t="shared" si="191"/>
        <v/>
      </c>
    </row>
    <row r="844" spans="2:27" ht="18" x14ac:dyDescent="0.25">
      <c r="B844" s="16"/>
      <c r="C844" s="17"/>
      <c r="D844" s="17"/>
      <c r="E844" s="17"/>
      <c r="F844" s="17"/>
      <c r="G844" s="17"/>
      <c r="H844" s="17"/>
      <c r="I844" s="17"/>
      <c r="J844" s="17"/>
      <c r="K844" s="17"/>
      <c r="L844" s="17"/>
      <c r="M844" s="17"/>
      <c r="N844" s="17"/>
      <c r="O844" s="19"/>
      <c r="P844" s="629">
        <f>+H820</f>
        <v>4.0399999999999991</v>
      </c>
      <c r="Q844" s="17"/>
      <c r="R844" s="26"/>
      <c r="S844" s="626"/>
      <c r="T844" s="20"/>
      <c r="U844" s="20"/>
      <c r="V844" s="430"/>
      <c r="W844" s="14" t="str">
        <f t="shared" si="200"/>
        <v/>
      </c>
      <c r="X844" s="14" t="str">
        <f t="shared" si="196"/>
        <v/>
      </c>
      <c r="Y844" s="14" t="str">
        <f t="shared" si="197"/>
        <v/>
      </c>
      <c r="Z844" s="14" t="str">
        <f t="shared" si="198"/>
        <v/>
      </c>
      <c r="AA844" s="15" t="str">
        <f t="shared" si="191"/>
        <v/>
      </c>
    </row>
    <row r="845" spans="2:27" ht="18.75" thickBot="1" x14ac:dyDescent="0.3">
      <c r="B845" s="27"/>
      <c r="C845" s="28"/>
      <c r="D845" s="29"/>
      <c r="E845" s="28"/>
      <c r="F845" s="29"/>
      <c r="G845" s="29"/>
      <c r="H845" s="29"/>
      <c r="I845" s="29"/>
      <c r="J845" s="29"/>
      <c r="K845" s="29"/>
      <c r="L845" s="29"/>
      <c r="M845" s="29"/>
      <c r="N845" s="29"/>
      <c r="O845" s="30"/>
      <c r="P845" s="629">
        <f>+H820</f>
        <v>4.0399999999999991</v>
      </c>
      <c r="Q845" s="17"/>
      <c r="R845" s="630"/>
      <c r="S845" s="636"/>
      <c r="T845" s="33"/>
      <c r="U845" s="33"/>
      <c r="V845" s="631"/>
      <c r="W845" s="34" t="str">
        <f t="shared" si="200"/>
        <v/>
      </c>
      <c r="X845" s="34" t="str">
        <f t="shared" si="196"/>
        <v/>
      </c>
      <c r="Y845" s="14" t="str">
        <f t="shared" si="197"/>
        <v/>
      </c>
      <c r="Z845" s="14" t="str">
        <f t="shared" si="198"/>
        <v/>
      </c>
      <c r="AA845" s="15" t="str">
        <f t="shared" si="191"/>
        <v/>
      </c>
    </row>
    <row r="846" spans="2:27" ht="18.75" thickBot="1" x14ac:dyDescent="0.3">
      <c r="B846" s="786"/>
      <c r="C846" s="787"/>
      <c r="D846" s="787"/>
      <c r="E846" s="787"/>
      <c r="F846" s="787"/>
      <c r="G846" s="787"/>
      <c r="H846" s="787"/>
      <c r="I846" s="787"/>
      <c r="J846" s="787"/>
      <c r="K846" s="787"/>
      <c r="L846" s="787"/>
      <c r="M846" s="787"/>
      <c r="N846" s="787"/>
      <c r="O846" s="787"/>
      <c r="P846" s="428"/>
      <c r="Q846" s="629">
        <f>+H820</f>
        <v>4.0399999999999991</v>
      </c>
      <c r="R846" s="1033" t="s">
        <v>58</v>
      </c>
      <c r="S846" s="1034"/>
      <c r="T846" s="1035"/>
      <c r="U846" s="1024" t="s">
        <v>53</v>
      </c>
      <c r="V846" s="1025"/>
      <c r="W846" s="1025"/>
      <c r="X846" s="1036"/>
      <c r="Y846" s="36"/>
      <c r="Z846" s="37"/>
      <c r="AA846" s="38">
        <f>SUM(X823:X845)</f>
        <v>3</v>
      </c>
    </row>
    <row r="847" spans="2:27" ht="17.25" thickBot="1" x14ac:dyDescent="0.3">
      <c r="B847" s="792" t="s">
        <v>59</v>
      </c>
      <c r="C847" s="793"/>
      <c r="D847" s="793"/>
      <c r="E847" s="793"/>
      <c r="F847" s="793"/>
      <c r="G847" s="793"/>
      <c r="H847" s="793"/>
      <c r="I847" s="794"/>
      <c r="J847" s="792" t="s">
        <v>60</v>
      </c>
      <c r="K847" s="793"/>
      <c r="L847" s="793"/>
      <c r="M847" s="793"/>
      <c r="N847" s="793"/>
      <c r="O847" s="793"/>
      <c r="P847" s="793"/>
      <c r="Q847" s="793"/>
      <c r="R847" s="794"/>
      <c r="S847" s="634"/>
      <c r="T847" s="39"/>
      <c r="U847" s="40"/>
      <c r="V847" s="40"/>
      <c r="W847" s="40"/>
      <c r="X847" s="40"/>
      <c r="Y847" s="40"/>
      <c r="Z847" s="40"/>
      <c r="AA847" s="41"/>
    </row>
    <row r="848" spans="2:27" ht="21" thickBot="1" x14ac:dyDescent="0.3">
      <c r="B848" s="795"/>
      <c r="C848" s="787"/>
      <c r="D848" s="787"/>
      <c r="E848" s="787"/>
      <c r="F848" s="787"/>
      <c r="G848" s="787"/>
      <c r="H848" s="787"/>
      <c r="I848" s="796"/>
      <c r="J848" s="795"/>
      <c r="K848" s="787"/>
      <c r="L848" s="787"/>
      <c r="M848" s="787"/>
      <c r="N848" s="787"/>
      <c r="O848" s="787"/>
      <c r="P848" s="787"/>
      <c r="Q848" s="787"/>
      <c r="R848" s="796"/>
      <c r="S848" s="635"/>
      <c r="T848" s="797" t="s">
        <v>61</v>
      </c>
      <c r="U848" s="798"/>
      <c r="V848" s="798"/>
      <c r="W848" s="798"/>
      <c r="X848" s="798"/>
      <c r="Y848" s="798"/>
      <c r="Z848" s="799"/>
      <c r="AA848" s="42">
        <f>AA846</f>
        <v>3</v>
      </c>
    </row>
    <row r="850" spans="2:27" ht="15.75" thickBot="1" x14ac:dyDescent="0.3"/>
    <row r="851" spans="2:27" x14ac:dyDescent="0.25">
      <c r="B851" s="800"/>
      <c r="C851" s="793"/>
      <c r="D851" s="793"/>
      <c r="E851" s="793"/>
      <c r="F851" s="793"/>
      <c r="G851" s="803" t="s">
        <v>42</v>
      </c>
      <c r="H851" s="793"/>
      <c r="I851" s="793"/>
      <c r="J851" s="793"/>
      <c r="K851" s="793"/>
      <c r="L851" s="793"/>
      <c r="M851" s="793"/>
      <c r="N851" s="793"/>
      <c r="O851" s="793"/>
      <c r="P851" s="793"/>
      <c r="Q851" s="793"/>
      <c r="R851" s="793"/>
      <c r="S851" s="793"/>
      <c r="T851" s="793"/>
      <c r="U851" s="804" t="s">
        <v>1</v>
      </c>
      <c r="V851" s="805"/>
      <c r="W851" s="805"/>
      <c r="X851" s="806"/>
      <c r="Y851" s="807" t="s">
        <v>43</v>
      </c>
      <c r="Z851" s="805"/>
      <c r="AA851" s="808"/>
    </row>
    <row r="852" spans="2:27" x14ac:dyDescent="0.25">
      <c r="B852" s="801"/>
      <c r="C852" s="802"/>
      <c r="D852" s="802"/>
      <c r="E852" s="802"/>
      <c r="F852" s="802"/>
      <c r="G852" s="801"/>
      <c r="H852" s="802"/>
      <c r="I852" s="802"/>
      <c r="J852" s="802"/>
      <c r="K852" s="802"/>
      <c r="L852" s="802"/>
      <c r="M852" s="802"/>
      <c r="N852" s="802"/>
      <c r="O852" s="802"/>
      <c r="P852" s="802"/>
      <c r="Q852" s="802"/>
      <c r="R852" s="802"/>
      <c r="S852" s="802"/>
      <c r="T852" s="802"/>
      <c r="U852" s="809" t="s">
        <v>3</v>
      </c>
      <c r="V852" s="810"/>
      <c r="W852" s="810"/>
      <c r="X852" s="811"/>
      <c r="Y852" s="812">
        <v>1</v>
      </c>
      <c r="Z852" s="810"/>
      <c r="AA852" s="813"/>
    </row>
    <row r="853" spans="2:27" ht="15.75" thickBot="1" x14ac:dyDescent="0.3">
      <c r="B853" s="795"/>
      <c r="C853" s="787"/>
      <c r="D853" s="787"/>
      <c r="E853" s="787"/>
      <c r="F853" s="787"/>
      <c r="G853" s="795"/>
      <c r="H853" s="787"/>
      <c r="I853" s="787"/>
      <c r="J853" s="787"/>
      <c r="K853" s="787"/>
      <c r="L853" s="787"/>
      <c r="M853" s="787"/>
      <c r="N853" s="787"/>
      <c r="O853" s="787"/>
      <c r="P853" s="787"/>
      <c r="Q853" s="787"/>
      <c r="R853" s="787"/>
      <c r="S853" s="787"/>
      <c r="T853" s="787"/>
      <c r="U853" s="814" t="s">
        <v>4</v>
      </c>
      <c r="V853" s="815"/>
      <c r="W853" s="815"/>
      <c r="X853" s="816"/>
      <c r="Y853" s="817">
        <v>44236</v>
      </c>
      <c r="Z853" s="818"/>
      <c r="AA853" s="819"/>
    </row>
    <row r="854" spans="2:27" ht="15" customHeight="1" x14ac:dyDescent="0.25">
      <c r="B854" s="820" t="s">
        <v>44</v>
      </c>
      <c r="C854" s="793"/>
      <c r="D854" s="793"/>
      <c r="E854" s="793"/>
      <c r="F854" s="794"/>
      <c r="G854"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854" s="822"/>
      <c r="I854" s="822"/>
      <c r="J854" s="822"/>
      <c r="K854" s="822"/>
      <c r="L854" s="822"/>
      <c r="M854" s="822"/>
      <c r="N854" s="822"/>
      <c r="O854" s="822"/>
      <c r="P854" s="822"/>
      <c r="Q854" s="822"/>
      <c r="R854" s="822"/>
      <c r="S854" s="822"/>
      <c r="T854" s="822"/>
      <c r="U854" s="822"/>
      <c r="V854" s="822"/>
      <c r="W854" s="822"/>
      <c r="X854" s="822"/>
      <c r="Y854" s="822"/>
      <c r="Z854" s="822"/>
      <c r="AA854" s="823"/>
    </row>
    <row r="855" spans="2:27" ht="15.75" customHeight="1" thickBot="1" x14ac:dyDescent="0.3">
      <c r="B855" s="795"/>
      <c r="C855" s="787"/>
      <c r="D855" s="787"/>
      <c r="E855" s="787"/>
      <c r="F855" s="796"/>
      <c r="G855" s="824"/>
      <c r="H855" s="825"/>
      <c r="I855" s="825"/>
      <c r="J855" s="825"/>
      <c r="K855" s="825"/>
      <c r="L855" s="825"/>
      <c r="M855" s="825"/>
      <c r="N855" s="825"/>
      <c r="O855" s="825"/>
      <c r="P855" s="825"/>
      <c r="Q855" s="825"/>
      <c r="R855" s="825"/>
      <c r="S855" s="825"/>
      <c r="T855" s="825"/>
      <c r="U855" s="825"/>
      <c r="V855" s="825"/>
      <c r="W855" s="825"/>
      <c r="X855" s="825"/>
      <c r="Y855" s="825"/>
      <c r="Z855" s="825"/>
      <c r="AA855" s="826"/>
    </row>
    <row r="856" spans="2:27" ht="18.75" thickBot="1" x14ac:dyDescent="0.3">
      <c r="B856" s="827" t="s">
        <v>46</v>
      </c>
      <c r="C856" s="798"/>
      <c r="D856" s="798"/>
      <c r="E856" s="798"/>
      <c r="F856" s="798"/>
      <c r="G856" s="798"/>
      <c r="H856" s="822" t="s">
        <v>47</v>
      </c>
      <c r="I856" s="793"/>
      <c r="J856" s="828"/>
      <c r="K856" s="798"/>
      <c r="L856" s="798"/>
      <c r="M856" s="798"/>
      <c r="N856" s="798"/>
      <c r="O856" s="798"/>
      <c r="P856" s="622"/>
      <c r="Q856" s="622"/>
      <c r="R856" s="828" t="s">
        <v>48</v>
      </c>
      <c r="S856" s="828"/>
      <c r="T856" s="798"/>
      <c r="U856" s="798"/>
      <c r="V856" s="798"/>
      <c r="W856" s="798"/>
      <c r="X856" s="798"/>
      <c r="Y856" s="798"/>
      <c r="Z856" s="798"/>
      <c r="AA856" s="799"/>
    </row>
    <row r="857" spans="2:27" ht="27" customHeight="1" thickBot="1" x14ac:dyDescent="0.3">
      <c r="B857" s="829">
        <f>PRESUPUESTO!$B$34</f>
        <v>4</v>
      </c>
      <c r="C857" s="793"/>
      <c r="D857" s="793"/>
      <c r="E857" s="793"/>
      <c r="F857" s="793"/>
      <c r="G857" s="793"/>
      <c r="H857" s="830">
        <f>PRESUPUESTO!B39</f>
        <v>4.0499999999999989</v>
      </c>
      <c r="I857" s="831"/>
      <c r="J857" s="832" t="str">
        <f>PRESUPUESTO!$F$34</f>
        <v>HIDROSANITARIOS</v>
      </c>
      <c r="K857" s="798"/>
      <c r="L857" s="798"/>
      <c r="M857" s="798"/>
      <c r="N857" s="798"/>
      <c r="O857" s="799"/>
      <c r="P857" s="621"/>
      <c r="Q857" s="621"/>
      <c r="R857" s="833" t="str">
        <f>PRESUPUESTO!F39</f>
        <v>Suministro e instalacion punto Hidraulico 1/2"</v>
      </c>
      <c r="S857" s="1020"/>
      <c r="T857" s="793"/>
      <c r="U857" s="793"/>
      <c r="V857" s="793"/>
      <c r="W857" s="793"/>
      <c r="X857" s="793"/>
      <c r="Y857" s="793"/>
      <c r="Z857" s="793"/>
      <c r="AA857" s="794"/>
    </row>
    <row r="858" spans="2:27" ht="18.75" customHeight="1" thickBot="1" x14ac:dyDescent="0.3">
      <c r="B858" s="821" t="s">
        <v>49</v>
      </c>
      <c r="C858" s="834"/>
      <c r="D858" s="834"/>
      <c r="E858" s="834"/>
      <c r="F858" s="834"/>
      <c r="G858" s="834"/>
      <c r="H858" s="835"/>
      <c r="I858" s="835"/>
      <c r="J858" s="834"/>
      <c r="K858" s="834"/>
      <c r="L858" s="834"/>
      <c r="M858" s="834"/>
      <c r="N858" s="834"/>
      <c r="O858" s="834"/>
      <c r="P858" s="623"/>
      <c r="Q858" s="623"/>
      <c r="R858" s="1037" t="s">
        <v>50</v>
      </c>
      <c r="S858" s="1021" t="s">
        <v>532</v>
      </c>
      <c r="T858" s="1039" t="s">
        <v>51</v>
      </c>
      <c r="U858" s="1040"/>
      <c r="V858" s="1041"/>
      <c r="W858" s="1042" t="s">
        <v>20</v>
      </c>
      <c r="X858" s="844" t="s">
        <v>52</v>
      </c>
      <c r="Y858" s="846" t="s">
        <v>53</v>
      </c>
      <c r="Z858" s="1045"/>
      <c r="AA858" s="1046"/>
    </row>
    <row r="859" spans="2:27" ht="26.25" thickBot="1" x14ac:dyDescent="0.3">
      <c r="B859" s="836"/>
      <c r="C859" s="835"/>
      <c r="D859" s="835"/>
      <c r="E859" s="835"/>
      <c r="F859" s="835"/>
      <c r="G859" s="835"/>
      <c r="H859" s="835"/>
      <c r="I859" s="835"/>
      <c r="J859" s="835"/>
      <c r="K859" s="835"/>
      <c r="L859" s="835"/>
      <c r="M859" s="835"/>
      <c r="N859" s="835"/>
      <c r="O859" s="835"/>
      <c r="P859" s="623"/>
      <c r="Q859" s="623"/>
      <c r="R859" s="1038"/>
      <c r="S859" s="1032"/>
      <c r="T859" s="4" t="s">
        <v>54</v>
      </c>
      <c r="U859" s="5" t="s">
        <v>55</v>
      </c>
      <c r="V859" s="6" t="s">
        <v>56</v>
      </c>
      <c r="W859" s="1043"/>
      <c r="X859" s="1044"/>
      <c r="Y859" s="7" t="s">
        <v>57</v>
      </c>
      <c r="Z859" s="8" t="s">
        <v>21</v>
      </c>
      <c r="AA859" s="9" t="s">
        <v>22</v>
      </c>
    </row>
    <row r="860" spans="2:27" ht="18" x14ac:dyDescent="0.25">
      <c r="B860" s="10"/>
      <c r="C860" s="11"/>
      <c r="D860" s="11"/>
      <c r="E860" s="11"/>
      <c r="F860" s="11"/>
      <c r="G860" s="11"/>
      <c r="H860" s="11"/>
      <c r="I860" s="11"/>
      <c r="J860" s="11"/>
      <c r="K860" s="11"/>
      <c r="L860" s="11"/>
      <c r="M860" s="11"/>
      <c r="N860" s="11"/>
      <c r="O860" s="12"/>
      <c r="P860" s="629">
        <f>+H857</f>
        <v>4.0499999999999989</v>
      </c>
      <c r="Q860" s="17"/>
      <c r="R860" s="412" t="s">
        <v>356</v>
      </c>
      <c r="S860" s="625" t="s">
        <v>438</v>
      </c>
      <c r="T860" s="14"/>
      <c r="U860" s="14"/>
      <c r="V860" s="14"/>
      <c r="W860" s="14" t="s">
        <v>20</v>
      </c>
      <c r="X860" s="14">
        <f t="shared" ref="X860:X863" si="201">IF(S860="","",1)</f>
        <v>1</v>
      </c>
      <c r="Y860" s="14" t="str">
        <f>IFERROR(IF(COUNT(T860:V860)=1,PRODUCT(T860:V860)*X860,""),"")</f>
        <v/>
      </c>
      <c r="Z860" s="14" t="str">
        <f>IFERROR(IF(COUNT(T860:V860)=2,PRODUCT(T860:V860)*X860,""),"")</f>
        <v/>
      </c>
      <c r="AA860" s="15" t="str">
        <f>IFERROR(IF(COUNT(T860:V860)=3,PRODUCT(T860:V860)*X860,""),"")</f>
        <v/>
      </c>
    </row>
    <row r="861" spans="2:27" ht="18" x14ac:dyDescent="0.25">
      <c r="B861" s="16"/>
      <c r="C861" s="17"/>
      <c r="D861" s="17"/>
      <c r="E861" s="17"/>
      <c r="F861" s="18"/>
      <c r="G861" s="18"/>
      <c r="H861" s="18"/>
      <c r="I861" s="18"/>
      <c r="J861" s="18"/>
      <c r="K861" s="18"/>
      <c r="L861" s="17"/>
      <c r="M861" s="17"/>
      <c r="N861" s="17"/>
      <c r="O861" s="19"/>
      <c r="P861" s="629">
        <f>+H857</f>
        <v>4.0499999999999989</v>
      </c>
      <c r="Q861" s="17"/>
      <c r="R861" s="412"/>
      <c r="S861" s="625"/>
      <c r="T861" s="20"/>
      <c r="U861" s="20"/>
      <c r="V861" s="430"/>
      <c r="W861" s="14" t="str">
        <f t="shared" ref="W861:W863" si="202">IF(R861="","",1)</f>
        <v/>
      </c>
      <c r="X861" s="14" t="str">
        <f t="shared" si="201"/>
        <v/>
      </c>
      <c r="Y861" s="14" t="str">
        <f t="shared" ref="Y861:Y863" si="203">IFERROR(IF(COUNT(T861:V861)=1,PRODUCT(T861:V861)*X861,""),"")</f>
        <v/>
      </c>
      <c r="Z861" s="14" t="str">
        <f t="shared" ref="Z861:Z863" si="204">IFERROR(IF(COUNT(T861:V861)=2,PRODUCT(T861:V861)*X861,""),"")</f>
        <v/>
      </c>
      <c r="AA861" s="15" t="str">
        <f t="shared" ref="AA861:AA882" si="205">IFERROR(IF(COUNT(T861:V861)=3,PRODUCT(T861:V861)*X861,""),"")</f>
        <v/>
      </c>
    </row>
    <row r="862" spans="2:27" ht="18" x14ac:dyDescent="0.25">
      <c r="B862" s="16"/>
      <c r="C862" s="17"/>
      <c r="D862" s="17"/>
      <c r="E862" s="17"/>
      <c r="F862" s="18"/>
      <c r="G862" s="18"/>
      <c r="H862" s="18"/>
      <c r="I862" s="18"/>
      <c r="J862" s="18"/>
      <c r="K862" s="18"/>
      <c r="L862" s="17"/>
      <c r="M862" s="17"/>
      <c r="N862" s="17"/>
      <c r="O862" s="19"/>
      <c r="P862" s="629">
        <f>+H857</f>
        <v>4.0499999999999989</v>
      </c>
      <c r="Q862" s="17"/>
      <c r="R862" s="412"/>
      <c r="S862" s="625"/>
      <c r="T862" s="20"/>
      <c r="U862" s="20"/>
      <c r="V862" s="430"/>
      <c r="W862" s="14" t="str">
        <f t="shared" si="202"/>
        <v/>
      </c>
      <c r="X862" s="14" t="str">
        <f t="shared" si="201"/>
        <v/>
      </c>
      <c r="Y862" s="14" t="str">
        <f t="shared" si="203"/>
        <v/>
      </c>
      <c r="Z862" s="14" t="str">
        <f t="shared" si="204"/>
        <v/>
      </c>
      <c r="AA862" s="15" t="str">
        <f t="shared" si="205"/>
        <v/>
      </c>
    </row>
    <row r="863" spans="2:27" ht="18" x14ac:dyDescent="0.25">
      <c r="B863" s="16"/>
      <c r="C863" s="17"/>
      <c r="D863" s="17"/>
      <c r="E863" s="17"/>
      <c r="F863" s="18"/>
      <c r="G863" s="18"/>
      <c r="H863" s="18"/>
      <c r="I863" s="18"/>
      <c r="J863" s="18"/>
      <c r="K863" s="18"/>
      <c r="L863" s="17"/>
      <c r="M863" s="17"/>
      <c r="N863" s="17"/>
      <c r="O863" s="19"/>
      <c r="P863" s="629">
        <f>+H857</f>
        <v>4.0499999999999989</v>
      </c>
      <c r="Q863" s="17"/>
      <c r="R863" s="412"/>
      <c r="S863" s="626"/>
      <c r="T863" s="20"/>
      <c r="U863" s="20"/>
      <c r="V863" s="430"/>
      <c r="W863" s="14" t="str">
        <f t="shared" si="202"/>
        <v/>
      </c>
      <c r="X863" s="14" t="str">
        <f t="shared" si="201"/>
        <v/>
      </c>
      <c r="Y863" s="14" t="str">
        <f t="shared" si="203"/>
        <v/>
      </c>
      <c r="Z863" s="14" t="str">
        <f t="shared" si="204"/>
        <v/>
      </c>
      <c r="AA863" s="15" t="str">
        <f t="shared" si="205"/>
        <v/>
      </c>
    </row>
    <row r="864" spans="2:27" ht="18" x14ac:dyDescent="0.25">
      <c r="B864" s="16"/>
      <c r="D864" s="17"/>
      <c r="E864" s="17"/>
      <c r="F864" s="18"/>
      <c r="G864" s="18"/>
      <c r="H864" s="18"/>
      <c r="J864" s="18"/>
      <c r="K864" s="18"/>
      <c r="L864" s="17"/>
      <c r="M864" s="17"/>
      <c r="N864" s="17"/>
      <c r="O864" s="19"/>
      <c r="P864" s="629">
        <f>+H857</f>
        <v>4.0499999999999989</v>
      </c>
      <c r="Q864" s="17"/>
      <c r="R864" s="412"/>
      <c r="S864" s="625"/>
      <c r="T864" s="20"/>
      <c r="U864" s="20"/>
      <c r="V864" s="430"/>
      <c r="W864" s="14"/>
      <c r="X864" s="14"/>
      <c r="Y864" s="14"/>
      <c r="Z864" s="14"/>
      <c r="AA864" s="15" t="str">
        <f t="shared" si="205"/>
        <v/>
      </c>
    </row>
    <row r="865" spans="2:27" ht="18" x14ac:dyDescent="0.25">
      <c r="B865" s="22"/>
      <c r="C865" s="17"/>
      <c r="D865" s="18"/>
      <c r="E865" s="17"/>
      <c r="F865" s="18"/>
      <c r="G865" s="18"/>
      <c r="H865" s="18"/>
      <c r="I865" s="18"/>
      <c r="J865" s="18"/>
      <c r="K865" s="18"/>
      <c r="L865" s="17"/>
      <c r="M865" s="17"/>
      <c r="N865" s="17"/>
      <c r="O865" s="19"/>
      <c r="P865" s="629">
        <f>+H857</f>
        <v>4.0499999999999989</v>
      </c>
      <c r="Q865" s="17"/>
      <c r="R865" s="412" t="s">
        <v>361</v>
      </c>
      <c r="S865" s="625" t="s">
        <v>438</v>
      </c>
      <c r="T865" s="20"/>
      <c r="U865" s="20"/>
      <c r="V865" s="430"/>
      <c r="W865" s="14" t="s">
        <v>20</v>
      </c>
      <c r="X865" s="14">
        <f t="shared" ref="X865:Y871" si="206">IF(S865="","",1)</f>
        <v>1</v>
      </c>
      <c r="Y865" s="14" t="str">
        <f t="shared" ref="Y865" si="207">IFERROR(IF(COUNT(T865:V865)=1,PRODUCT(T865:V865)*X865,""),"")</f>
        <v/>
      </c>
      <c r="Z865" s="14" t="str">
        <f t="shared" ref="Z865:Z871" si="208">IFERROR(IF(COUNT(T865:V865)=2,PRODUCT(T865:V865)*X865,""),"")</f>
        <v/>
      </c>
      <c r="AA865" s="15" t="str">
        <f t="shared" si="205"/>
        <v/>
      </c>
    </row>
    <row r="866" spans="2:27" ht="18" x14ac:dyDescent="0.25">
      <c r="B866" s="16"/>
      <c r="C866" s="17"/>
      <c r="D866" s="17"/>
      <c r="E866" s="17"/>
      <c r="F866" s="18"/>
      <c r="G866" s="18"/>
      <c r="H866" s="18"/>
      <c r="I866" s="18"/>
      <c r="J866" s="18"/>
      <c r="K866" s="18"/>
      <c r="L866" s="17"/>
      <c r="M866" s="17"/>
      <c r="N866" s="17"/>
      <c r="O866" s="19"/>
      <c r="P866" s="629">
        <f>+H857</f>
        <v>4.0499999999999989</v>
      </c>
      <c r="Q866" s="17"/>
      <c r="R866" s="412" t="s">
        <v>361</v>
      </c>
      <c r="S866" s="628" t="s">
        <v>439</v>
      </c>
      <c r="T866" s="20"/>
      <c r="U866" s="20"/>
      <c r="V866" s="430"/>
      <c r="W866" s="14" t="s">
        <v>20</v>
      </c>
      <c r="X866" s="14">
        <f t="shared" si="206"/>
        <v>1</v>
      </c>
      <c r="Y866" s="14" t="str">
        <f t="shared" si="206"/>
        <v/>
      </c>
      <c r="Z866" s="14" t="str">
        <f t="shared" si="208"/>
        <v/>
      </c>
      <c r="AA866" s="15" t="str">
        <f t="shared" si="205"/>
        <v/>
      </c>
    </row>
    <row r="867" spans="2:27" ht="18" x14ac:dyDescent="0.25">
      <c r="B867" s="16"/>
      <c r="C867" s="17"/>
      <c r="D867" s="17"/>
      <c r="E867" s="17"/>
      <c r="F867" s="17"/>
      <c r="G867" s="17"/>
      <c r="H867" s="17"/>
      <c r="I867" s="17"/>
      <c r="J867" s="17"/>
      <c r="K867" s="17"/>
      <c r="L867" s="17"/>
      <c r="M867" s="17"/>
      <c r="N867" s="17"/>
      <c r="O867" s="19"/>
      <c r="P867" s="629">
        <f>+H857</f>
        <v>4.0499999999999989</v>
      </c>
      <c r="Q867" s="17"/>
      <c r="R867" s="412" t="s">
        <v>361</v>
      </c>
      <c r="S867" s="646" t="s">
        <v>556</v>
      </c>
      <c r="T867" s="637"/>
      <c r="U867" s="637"/>
      <c r="V867" s="647"/>
      <c r="W867" s="638" t="s">
        <v>20</v>
      </c>
      <c r="X867" s="638">
        <v>0</v>
      </c>
      <c r="Y867" s="14" t="str">
        <f t="shared" si="206"/>
        <v/>
      </c>
      <c r="Z867" s="14" t="str">
        <f t="shared" si="208"/>
        <v/>
      </c>
      <c r="AA867" s="15" t="str">
        <f t="shared" si="205"/>
        <v/>
      </c>
    </row>
    <row r="868" spans="2:27" ht="18" x14ac:dyDescent="0.25">
      <c r="B868" s="16"/>
      <c r="C868" s="18"/>
      <c r="D868" s="17"/>
      <c r="E868" s="17"/>
      <c r="F868" s="17"/>
      <c r="G868" s="17"/>
      <c r="H868" s="17"/>
      <c r="I868" s="17"/>
      <c r="J868" s="17"/>
      <c r="K868" s="17"/>
      <c r="L868" s="17"/>
      <c r="M868" s="17"/>
      <c r="N868" s="17"/>
      <c r="O868" s="19"/>
      <c r="P868" s="629">
        <f>+H857</f>
        <v>4.0499999999999989</v>
      </c>
      <c r="Q868" s="17"/>
      <c r="R868" s="412"/>
      <c r="S868" s="625"/>
      <c r="T868" s="20"/>
      <c r="U868" s="20"/>
      <c r="V868" s="430"/>
      <c r="W868" s="14" t="str">
        <f t="shared" ref="W868:W871" si="209">IF(R868="","",1)</f>
        <v/>
      </c>
      <c r="X868" s="14" t="str">
        <f t="shared" si="206"/>
        <v/>
      </c>
      <c r="Y868" s="14" t="str">
        <f t="shared" si="206"/>
        <v/>
      </c>
      <c r="Z868" s="14" t="str">
        <f t="shared" si="208"/>
        <v/>
      </c>
      <c r="AA868" s="15" t="str">
        <f t="shared" si="205"/>
        <v/>
      </c>
    </row>
    <row r="869" spans="2:27" ht="18" x14ac:dyDescent="0.25">
      <c r="B869" s="16"/>
      <c r="C869" s="17"/>
      <c r="D869" s="17"/>
      <c r="E869" s="17"/>
      <c r="F869" s="17"/>
      <c r="G869" s="17"/>
      <c r="H869" s="17"/>
      <c r="I869" s="17"/>
      <c r="J869" s="17"/>
      <c r="K869" s="17"/>
      <c r="L869" s="17"/>
      <c r="M869" s="17"/>
      <c r="N869" s="17"/>
      <c r="O869" s="19"/>
      <c r="P869" s="629">
        <f>+H857</f>
        <v>4.0499999999999989</v>
      </c>
      <c r="Q869" s="17"/>
      <c r="R869" s="412"/>
      <c r="S869" s="625"/>
      <c r="T869" s="20"/>
      <c r="U869" s="20"/>
      <c r="V869" s="430"/>
      <c r="W869" s="14" t="str">
        <f t="shared" si="209"/>
        <v/>
      </c>
      <c r="X869" s="14" t="str">
        <f t="shared" si="206"/>
        <v/>
      </c>
      <c r="Y869" s="14" t="str">
        <f t="shared" si="206"/>
        <v/>
      </c>
      <c r="Z869" s="14" t="str">
        <f t="shared" si="208"/>
        <v/>
      </c>
      <c r="AA869" s="15" t="str">
        <f t="shared" si="205"/>
        <v/>
      </c>
    </row>
    <row r="870" spans="2:27" ht="18" x14ac:dyDescent="0.25">
      <c r="B870" s="16"/>
      <c r="C870" s="17"/>
      <c r="D870" s="17"/>
      <c r="E870" s="18"/>
      <c r="F870" s="17"/>
      <c r="G870" s="17"/>
      <c r="H870" s="17"/>
      <c r="I870" s="17"/>
      <c r="J870" s="17"/>
      <c r="K870" s="17"/>
      <c r="L870" s="17"/>
      <c r="M870" s="17"/>
      <c r="N870" s="17"/>
      <c r="O870" s="19"/>
      <c r="P870" s="629">
        <f>+H857</f>
        <v>4.0499999999999989</v>
      </c>
      <c r="Q870" s="17"/>
      <c r="R870" s="412"/>
      <c r="S870" s="625"/>
      <c r="T870" s="20"/>
      <c r="U870" s="20"/>
      <c r="V870" s="430"/>
      <c r="W870" s="14" t="str">
        <f t="shared" si="209"/>
        <v/>
      </c>
      <c r="X870" s="14" t="str">
        <f t="shared" si="206"/>
        <v/>
      </c>
      <c r="Y870" s="14" t="str">
        <f t="shared" si="206"/>
        <v/>
      </c>
      <c r="Z870" s="14" t="str">
        <f t="shared" si="208"/>
        <v/>
      </c>
      <c r="AA870" s="15" t="str">
        <f t="shared" si="205"/>
        <v/>
      </c>
    </row>
    <row r="871" spans="2:27" ht="18" x14ac:dyDescent="0.25">
      <c r="B871" s="16"/>
      <c r="C871" s="18"/>
      <c r="D871" s="18"/>
      <c r="E871" s="18"/>
      <c r="F871" s="18"/>
      <c r="G871" s="18"/>
      <c r="H871" s="18"/>
      <c r="I871" s="18"/>
      <c r="J871" s="18"/>
      <c r="K871" s="18"/>
      <c r="L871" s="18"/>
      <c r="M871" s="18"/>
      <c r="N871" s="18"/>
      <c r="O871" s="19"/>
      <c r="P871" s="629">
        <f>+H857</f>
        <v>4.0499999999999989</v>
      </c>
      <c r="Q871" s="17"/>
      <c r="R871" s="412"/>
      <c r="S871" s="625"/>
      <c r="T871" s="20"/>
      <c r="U871" s="20"/>
      <c r="V871" s="430"/>
      <c r="W871" s="14" t="str">
        <f t="shared" si="209"/>
        <v/>
      </c>
      <c r="X871" s="14" t="str">
        <f t="shared" si="206"/>
        <v/>
      </c>
      <c r="Y871" s="14" t="str">
        <f t="shared" si="206"/>
        <v/>
      </c>
      <c r="Z871" s="14" t="str">
        <f t="shared" si="208"/>
        <v/>
      </c>
      <c r="AA871" s="15" t="str">
        <f t="shared" si="205"/>
        <v/>
      </c>
    </row>
    <row r="872" spans="2:27" ht="18" x14ac:dyDescent="0.25">
      <c r="B872" s="16"/>
      <c r="C872" s="17"/>
      <c r="D872" s="24"/>
      <c r="E872" s="17"/>
      <c r="F872" s="17"/>
      <c r="G872" s="17"/>
      <c r="H872" s="17"/>
      <c r="I872" s="17"/>
      <c r="J872" s="18"/>
      <c r="K872" s="17"/>
      <c r="L872" s="17"/>
      <c r="M872" s="17"/>
      <c r="N872" s="17"/>
      <c r="O872" s="19"/>
      <c r="P872" s="629">
        <f>+H857</f>
        <v>4.0499999999999989</v>
      </c>
      <c r="Q872" s="17"/>
      <c r="R872" s="412"/>
      <c r="S872" s="625"/>
      <c r="T872" s="20"/>
      <c r="U872" s="20"/>
      <c r="V872" s="430"/>
      <c r="W872" s="14"/>
      <c r="X872" s="14"/>
      <c r="Y872" s="14"/>
      <c r="Z872" s="14"/>
      <c r="AA872" s="15" t="str">
        <f t="shared" si="205"/>
        <v/>
      </c>
    </row>
    <row r="873" spans="2:27" ht="18" x14ac:dyDescent="0.25">
      <c r="B873" s="16"/>
      <c r="C873" s="18"/>
      <c r="D873" s="17"/>
      <c r="E873" s="17"/>
      <c r="F873" s="17"/>
      <c r="G873" s="17"/>
      <c r="H873" s="18"/>
      <c r="I873" s="18"/>
      <c r="J873" s="17"/>
      <c r="K873" s="18"/>
      <c r="L873" s="17"/>
      <c r="M873" s="17"/>
      <c r="N873" s="17"/>
      <c r="O873" s="19"/>
      <c r="P873" s="629">
        <f>+H857</f>
        <v>4.0499999999999989</v>
      </c>
      <c r="Q873" s="17"/>
      <c r="R873" s="412" t="s">
        <v>362</v>
      </c>
      <c r="S873" s="625" t="s">
        <v>439</v>
      </c>
      <c r="T873" s="20"/>
      <c r="U873" s="20"/>
      <c r="V873" s="430"/>
      <c r="W873" s="14" t="s">
        <v>20</v>
      </c>
      <c r="X873" s="14">
        <f t="shared" ref="X873:X882" si="210">IF(S873="","",1)</f>
        <v>1</v>
      </c>
      <c r="Y873" s="14" t="str">
        <f t="shared" ref="Y873:Y882" si="211">IFERROR(IF(COUNT(T873:V873)=1,PRODUCT(T873:V873)*X873,""),"")</f>
        <v/>
      </c>
      <c r="Z873" s="14" t="str">
        <f t="shared" ref="Z873:Z882" si="212">IFERROR(IF(COUNT(T873:V873)=2,PRODUCT(T873:V873)*X873,""),"")</f>
        <v/>
      </c>
      <c r="AA873" s="15" t="str">
        <f t="shared" si="205"/>
        <v/>
      </c>
    </row>
    <row r="874" spans="2:27" ht="18" x14ac:dyDescent="0.25">
      <c r="B874" s="16"/>
      <c r="C874" s="17"/>
      <c r="D874" s="17"/>
      <c r="E874" s="17"/>
      <c r="F874" s="17"/>
      <c r="G874" s="17"/>
      <c r="H874" s="17"/>
      <c r="I874" s="17"/>
      <c r="J874" s="17"/>
      <c r="K874" s="17"/>
      <c r="L874" s="17"/>
      <c r="M874" s="17"/>
      <c r="N874" s="17"/>
      <c r="O874" s="19"/>
      <c r="P874" s="629">
        <f>+H857</f>
        <v>4.0499999999999989</v>
      </c>
      <c r="Q874" s="17"/>
      <c r="R874" s="412"/>
      <c r="S874" s="628"/>
      <c r="T874" s="20"/>
      <c r="U874" s="20"/>
      <c r="V874" s="430"/>
      <c r="W874" s="14" t="str">
        <f t="shared" ref="W874:W875" si="213">IF(R874="","",1)</f>
        <v/>
      </c>
      <c r="X874" s="14" t="str">
        <f t="shared" si="210"/>
        <v/>
      </c>
      <c r="Y874" s="14" t="str">
        <f t="shared" si="211"/>
        <v/>
      </c>
      <c r="Z874" s="14" t="str">
        <f t="shared" si="212"/>
        <v/>
      </c>
      <c r="AA874" s="15" t="str">
        <f t="shared" si="205"/>
        <v/>
      </c>
    </row>
    <row r="875" spans="2:27" ht="18" x14ac:dyDescent="0.25">
      <c r="B875" s="16"/>
      <c r="C875" s="17"/>
      <c r="D875" s="17"/>
      <c r="E875" s="17"/>
      <c r="F875" s="17"/>
      <c r="G875" s="17"/>
      <c r="H875" s="17"/>
      <c r="I875" s="17"/>
      <c r="J875" s="17"/>
      <c r="K875" s="17"/>
      <c r="L875" s="17"/>
      <c r="M875" s="17"/>
      <c r="N875" s="17"/>
      <c r="O875" s="19"/>
      <c r="P875" s="629">
        <f>+H857</f>
        <v>4.0499999999999989</v>
      </c>
      <c r="Q875" s="17"/>
      <c r="R875" s="412"/>
      <c r="S875" s="626"/>
      <c r="T875" s="20"/>
      <c r="U875" s="20"/>
      <c r="V875" s="430"/>
      <c r="W875" s="14" t="str">
        <f t="shared" si="213"/>
        <v/>
      </c>
      <c r="X875" s="14" t="str">
        <f t="shared" si="210"/>
        <v/>
      </c>
      <c r="Y875" s="14" t="str">
        <f t="shared" si="211"/>
        <v/>
      </c>
      <c r="Z875" s="14" t="str">
        <f t="shared" si="212"/>
        <v/>
      </c>
      <c r="AA875" s="15" t="str">
        <f t="shared" si="205"/>
        <v/>
      </c>
    </row>
    <row r="876" spans="2:27" ht="18" x14ac:dyDescent="0.25">
      <c r="B876" s="16"/>
      <c r="D876" s="17"/>
      <c r="E876" s="17"/>
      <c r="F876" s="17"/>
      <c r="G876" s="17"/>
      <c r="H876" s="17"/>
      <c r="I876" s="17"/>
      <c r="J876" s="17"/>
      <c r="K876" s="17"/>
      <c r="L876" s="17"/>
      <c r="M876" s="17"/>
      <c r="N876" s="17"/>
      <c r="O876" s="19"/>
      <c r="P876" s="629">
        <f>+H857</f>
        <v>4.0499999999999989</v>
      </c>
      <c r="Q876" s="17"/>
      <c r="R876" s="412"/>
      <c r="S876" s="626"/>
      <c r="T876" s="20"/>
      <c r="U876" s="20"/>
      <c r="V876" s="20"/>
      <c r="W876" s="14" t="str">
        <f t="shared" ref="W876:W882" si="214">IF(COUNT(T876:V876)=1,"m",IF(COUNT(T876:V876)=2,"m2",IF(COUNT(T876:V876)=3,"m3","")))</f>
        <v/>
      </c>
      <c r="X876" s="14" t="str">
        <f t="shared" si="210"/>
        <v/>
      </c>
      <c r="Y876" s="14" t="str">
        <f t="shared" si="211"/>
        <v/>
      </c>
      <c r="Z876" s="14" t="str">
        <f t="shared" si="212"/>
        <v/>
      </c>
      <c r="AA876" s="15" t="str">
        <f t="shared" si="205"/>
        <v/>
      </c>
    </row>
    <row r="877" spans="2:27" ht="18" x14ac:dyDescent="0.25">
      <c r="B877" s="16"/>
      <c r="C877" s="17"/>
      <c r="D877" s="17"/>
      <c r="E877" s="17"/>
      <c r="F877" s="17"/>
      <c r="G877" s="17"/>
      <c r="H877" s="17"/>
      <c r="I877" s="17"/>
      <c r="J877" s="17"/>
      <c r="K877" s="17"/>
      <c r="L877" s="17"/>
      <c r="M877" s="17"/>
      <c r="N877" s="17"/>
      <c r="O877" s="19"/>
      <c r="P877" s="629">
        <f>+H857</f>
        <v>4.0499999999999989</v>
      </c>
      <c r="Q877" s="17"/>
      <c r="R877" s="412"/>
      <c r="S877" s="626"/>
      <c r="T877" s="20"/>
      <c r="U877" s="20"/>
      <c r="V877" s="430"/>
      <c r="W877" s="14" t="str">
        <f t="shared" si="214"/>
        <v/>
      </c>
      <c r="X877" s="14" t="str">
        <f t="shared" si="210"/>
        <v/>
      </c>
      <c r="Y877" s="14" t="str">
        <f t="shared" si="211"/>
        <v/>
      </c>
      <c r="Z877" s="14" t="str">
        <f t="shared" si="212"/>
        <v/>
      </c>
      <c r="AA877" s="15" t="str">
        <f t="shared" si="205"/>
        <v/>
      </c>
    </row>
    <row r="878" spans="2:27" ht="18" x14ac:dyDescent="0.25">
      <c r="B878" s="16"/>
      <c r="C878" s="17"/>
      <c r="D878" s="17"/>
      <c r="E878" s="17"/>
      <c r="F878" s="17"/>
      <c r="G878" s="17"/>
      <c r="H878" s="17"/>
      <c r="I878" s="17"/>
      <c r="J878" s="17"/>
      <c r="K878" s="17"/>
      <c r="L878" s="17"/>
      <c r="M878" s="17"/>
      <c r="N878" s="17"/>
      <c r="O878" s="19"/>
      <c r="P878" s="629">
        <f>+H857</f>
        <v>4.0499999999999989</v>
      </c>
      <c r="Q878" s="17"/>
      <c r="R878" s="412"/>
      <c r="S878" s="626"/>
      <c r="T878" s="20"/>
      <c r="U878" s="20"/>
      <c r="V878" s="430"/>
      <c r="W878" s="14" t="str">
        <f t="shared" si="214"/>
        <v/>
      </c>
      <c r="X878" s="14" t="str">
        <f t="shared" si="210"/>
        <v/>
      </c>
      <c r="Y878" s="14" t="str">
        <f t="shared" si="211"/>
        <v/>
      </c>
      <c r="Z878" s="14" t="str">
        <f t="shared" si="212"/>
        <v/>
      </c>
      <c r="AA878" s="15" t="str">
        <f t="shared" si="205"/>
        <v/>
      </c>
    </row>
    <row r="879" spans="2:27" ht="18" x14ac:dyDescent="0.25">
      <c r="B879" s="16"/>
      <c r="C879" s="17"/>
      <c r="D879" s="17"/>
      <c r="E879" s="17"/>
      <c r="F879" s="17"/>
      <c r="G879" s="17"/>
      <c r="H879" s="17"/>
      <c r="I879" s="17"/>
      <c r="J879" s="17"/>
      <c r="K879" s="17"/>
      <c r="L879" s="17"/>
      <c r="M879" s="17"/>
      <c r="N879" s="17"/>
      <c r="O879" s="19"/>
      <c r="P879" s="629">
        <f>+H857</f>
        <v>4.0499999999999989</v>
      </c>
      <c r="Q879" s="17"/>
      <c r="R879" s="21"/>
      <c r="S879" s="626"/>
      <c r="T879" s="20"/>
      <c r="U879" s="20"/>
      <c r="V879" s="430"/>
      <c r="W879" s="14" t="str">
        <f t="shared" si="214"/>
        <v/>
      </c>
      <c r="X879" s="14" t="str">
        <f t="shared" si="210"/>
        <v/>
      </c>
      <c r="Y879" s="14" t="str">
        <f t="shared" si="211"/>
        <v/>
      </c>
      <c r="Z879" s="14" t="str">
        <f t="shared" si="212"/>
        <v/>
      </c>
      <c r="AA879" s="15" t="str">
        <f t="shared" si="205"/>
        <v/>
      </c>
    </row>
    <row r="880" spans="2:27" ht="18" x14ac:dyDescent="0.25">
      <c r="B880" s="16"/>
      <c r="C880" s="17"/>
      <c r="D880" s="17"/>
      <c r="E880" s="17"/>
      <c r="F880" s="17"/>
      <c r="G880" s="17"/>
      <c r="H880" s="17"/>
      <c r="I880" s="17"/>
      <c r="J880" s="17"/>
      <c r="K880" s="17"/>
      <c r="L880" s="17"/>
      <c r="M880" s="17"/>
      <c r="N880" s="17"/>
      <c r="O880" s="19"/>
      <c r="P880" s="629">
        <f>+H857</f>
        <v>4.0499999999999989</v>
      </c>
      <c r="Q880" s="17"/>
      <c r="R880" s="26"/>
      <c r="S880" s="626"/>
      <c r="T880" s="20"/>
      <c r="U880" s="20"/>
      <c r="V880" s="430"/>
      <c r="W880" s="14" t="str">
        <f t="shared" si="214"/>
        <v/>
      </c>
      <c r="X880" s="14" t="str">
        <f t="shared" si="210"/>
        <v/>
      </c>
      <c r="Y880" s="14" t="str">
        <f t="shared" si="211"/>
        <v/>
      </c>
      <c r="Z880" s="14" t="str">
        <f t="shared" si="212"/>
        <v/>
      </c>
      <c r="AA880" s="15" t="str">
        <f t="shared" si="205"/>
        <v/>
      </c>
    </row>
    <row r="881" spans="2:27" ht="18" x14ac:dyDescent="0.25">
      <c r="B881" s="16"/>
      <c r="C881" s="17"/>
      <c r="D881" s="17"/>
      <c r="E881" s="17"/>
      <c r="F881" s="17"/>
      <c r="G881" s="17"/>
      <c r="H881" s="17"/>
      <c r="I881" s="17"/>
      <c r="J881" s="17"/>
      <c r="K881" s="17"/>
      <c r="L881" s="17"/>
      <c r="M881" s="17"/>
      <c r="N881" s="17"/>
      <c r="O881" s="19"/>
      <c r="P881" s="629">
        <f>+H857</f>
        <v>4.0499999999999989</v>
      </c>
      <c r="Q881" s="17"/>
      <c r="R881" s="26"/>
      <c r="S881" s="626"/>
      <c r="T881" s="20"/>
      <c r="U881" s="20"/>
      <c r="V881" s="430"/>
      <c r="W881" s="14" t="str">
        <f t="shared" si="214"/>
        <v/>
      </c>
      <c r="X881" s="14" t="str">
        <f t="shared" si="210"/>
        <v/>
      </c>
      <c r="Y881" s="14" t="str">
        <f t="shared" si="211"/>
        <v/>
      </c>
      <c r="Z881" s="14" t="str">
        <f t="shared" si="212"/>
        <v/>
      </c>
      <c r="AA881" s="15" t="str">
        <f t="shared" si="205"/>
        <v/>
      </c>
    </row>
    <row r="882" spans="2:27" ht="18.75" thickBot="1" x14ac:dyDescent="0.3">
      <c r="B882" s="27"/>
      <c r="C882" s="28"/>
      <c r="D882" s="29"/>
      <c r="E882" s="28"/>
      <c r="F882" s="29"/>
      <c r="G882" s="29"/>
      <c r="H882" s="29"/>
      <c r="I882" s="29"/>
      <c r="J882" s="29"/>
      <c r="K882" s="29"/>
      <c r="L882" s="29"/>
      <c r="M882" s="29"/>
      <c r="N882" s="29"/>
      <c r="O882" s="30"/>
      <c r="P882" s="629">
        <f>+H857</f>
        <v>4.0499999999999989</v>
      </c>
      <c r="Q882" s="17"/>
      <c r="R882" s="630"/>
      <c r="S882" s="636"/>
      <c r="T882" s="33"/>
      <c r="U882" s="33"/>
      <c r="V882" s="631"/>
      <c r="W882" s="34" t="str">
        <f t="shared" si="214"/>
        <v/>
      </c>
      <c r="X882" s="34" t="str">
        <f t="shared" si="210"/>
        <v/>
      </c>
      <c r="Y882" s="14" t="str">
        <f t="shared" si="211"/>
        <v/>
      </c>
      <c r="Z882" s="14" t="str">
        <f t="shared" si="212"/>
        <v/>
      </c>
      <c r="AA882" s="15" t="str">
        <f t="shared" si="205"/>
        <v/>
      </c>
    </row>
    <row r="883" spans="2:27" ht="18.75" thickBot="1" x14ac:dyDescent="0.3">
      <c r="B883" s="786"/>
      <c r="C883" s="787"/>
      <c r="D883" s="787"/>
      <c r="E883" s="787"/>
      <c r="F883" s="787"/>
      <c r="G883" s="787"/>
      <c r="H883" s="787"/>
      <c r="I883" s="787"/>
      <c r="J883" s="787"/>
      <c r="K883" s="787"/>
      <c r="L883" s="787"/>
      <c r="M883" s="787"/>
      <c r="N883" s="787"/>
      <c r="O883" s="787"/>
      <c r="P883" s="428"/>
      <c r="Q883" s="629">
        <f>+H857</f>
        <v>4.0499999999999989</v>
      </c>
      <c r="R883" s="1033" t="s">
        <v>58</v>
      </c>
      <c r="S883" s="1034"/>
      <c r="T883" s="1035"/>
      <c r="U883" s="1024" t="s">
        <v>53</v>
      </c>
      <c r="V883" s="1025"/>
      <c r="W883" s="1025"/>
      <c r="X883" s="1036"/>
      <c r="Y883" s="36"/>
      <c r="Z883" s="37"/>
      <c r="AA883" s="38">
        <f>SUM(X860:X882)</f>
        <v>4</v>
      </c>
    </row>
    <row r="884" spans="2:27" ht="17.25" thickBot="1" x14ac:dyDescent="0.3">
      <c r="B884" s="792" t="s">
        <v>59</v>
      </c>
      <c r="C884" s="793"/>
      <c r="D884" s="793"/>
      <c r="E884" s="793"/>
      <c r="F884" s="793"/>
      <c r="G884" s="793"/>
      <c r="H884" s="793"/>
      <c r="I884" s="794"/>
      <c r="J884" s="792" t="s">
        <v>60</v>
      </c>
      <c r="K884" s="793"/>
      <c r="L884" s="793"/>
      <c r="M884" s="793"/>
      <c r="N884" s="793"/>
      <c r="O884" s="793"/>
      <c r="P884" s="793"/>
      <c r="Q884" s="793"/>
      <c r="R884" s="794"/>
      <c r="S884" s="634"/>
      <c r="T884" s="39"/>
      <c r="U884" s="40"/>
      <c r="V884" s="40"/>
      <c r="W884" s="40"/>
      <c r="X884" s="40"/>
      <c r="Y884" s="40"/>
      <c r="Z884" s="40"/>
      <c r="AA884" s="41"/>
    </row>
    <row r="885" spans="2:27" ht="21" thickBot="1" x14ac:dyDescent="0.3">
      <c r="B885" s="795"/>
      <c r="C885" s="787"/>
      <c r="D885" s="787"/>
      <c r="E885" s="787"/>
      <c r="F885" s="787"/>
      <c r="G885" s="787"/>
      <c r="H885" s="787"/>
      <c r="I885" s="796"/>
      <c r="J885" s="795"/>
      <c r="K885" s="787"/>
      <c r="L885" s="787"/>
      <c r="M885" s="787"/>
      <c r="N885" s="787"/>
      <c r="O885" s="787"/>
      <c r="P885" s="787"/>
      <c r="Q885" s="787"/>
      <c r="R885" s="796"/>
      <c r="S885" s="635"/>
      <c r="T885" s="797" t="s">
        <v>61</v>
      </c>
      <c r="U885" s="798"/>
      <c r="V885" s="798"/>
      <c r="W885" s="798"/>
      <c r="X885" s="798"/>
      <c r="Y885" s="798"/>
      <c r="Z885" s="799"/>
      <c r="AA885" s="42">
        <f>AA883</f>
        <v>4</v>
      </c>
    </row>
    <row r="887" spans="2:27" ht="15.75" thickBot="1" x14ac:dyDescent="0.3"/>
    <row r="888" spans="2:27" x14ac:dyDescent="0.25">
      <c r="B888" s="800"/>
      <c r="C888" s="793"/>
      <c r="D888" s="793"/>
      <c r="E888" s="793"/>
      <c r="F888" s="793"/>
      <c r="G888" s="803" t="s">
        <v>42</v>
      </c>
      <c r="H888" s="793"/>
      <c r="I888" s="793"/>
      <c r="J888" s="793"/>
      <c r="K888" s="793"/>
      <c r="L888" s="793"/>
      <c r="M888" s="793"/>
      <c r="N888" s="793"/>
      <c r="O888" s="793"/>
      <c r="P888" s="793"/>
      <c r="Q888" s="793"/>
      <c r="R888" s="793"/>
      <c r="S888" s="793"/>
      <c r="T888" s="793"/>
      <c r="U888" s="804" t="s">
        <v>1</v>
      </c>
      <c r="V888" s="805"/>
      <c r="W888" s="805"/>
      <c r="X888" s="806"/>
      <c r="Y888" s="807" t="s">
        <v>43</v>
      </c>
      <c r="Z888" s="805"/>
      <c r="AA888" s="808"/>
    </row>
    <row r="889" spans="2:27" x14ac:dyDescent="0.25">
      <c r="B889" s="801"/>
      <c r="C889" s="802"/>
      <c r="D889" s="802"/>
      <c r="E889" s="802"/>
      <c r="F889" s="802"/>
      <c r="G889" s="801"/>
      <c r="H889" s="802"/>
      <c r="I889" s="802"/>
      <c r="J889" s="802"/>
      <c r="K889" s="802"/>
      <c r="L889" s="802"/>
      <c r="M889" s="802"/>
      <c r="N889" s="802"/>
      <c r="O889" s="802"/>
      <c r="P889" s="802"/>
      <c r="Q889" s="802"/>
      <c r="R889" s="802"/>
      <c r="S889" s="802"/>
      <c r="T889" s="802"/>
      <c r="U889" s="809" t="s">
        <v>3</v>
      </c>
      <c r="V889" s="810"/>
      <c r="W889" s="810"/>
      <c r="X889" s="811"/>
      <c r="Y889" s="812">
        <v>1</v>
      </c>
      <c r="Z889" s="810"/>
      <c r="AA889" s="813"/>
    </row>
    <row r="890" spans="2:27" ht="15.75" thickBot="1" x14ac:dyDescent="0.3">
      <c r="B890" s="795"/>
      <c r="C890" s="787"/>
      <c r="D890" s="787"/>
      <c r="E890" s="787"/>
      <c r="F890" s="787"/>
      <c r="G890" s="795"/>
      <c r="H890" s="787"/>
      <c r="I890" s="787"/>
      <c r="J890" s="787"/>
      <c r="K890" s="787"/>
      <c r="L890" s="787"/>
      <c r="M890" s="787"/>
      <c r="N890" s="787"/>
      <c r="O890" s="787"/>
      <c r="P890" s="787"/>
      <c r="Q890" s="787"/>
      <c r="R890" s="787"/>
      <c r="S890" s="787"/>
      <c r="T890" s="787"/>
      <c r="U890" s="814" t="s">
        <v>4</v>
      </c>
      <c r="V890" s="815"/>
      <c r="W890" s="815"/>
      <c r="X890" s="816"/>
      <c r="Y890" s="817">
        <v>44236</v>
      </c>
      <c r="Z890" s="818"/>
      <c r="AA890" s="819"/>
    </row>
    <row r="891" spans="2:27" ht="15" customHeight="1" x14ac:dyDescent="0.25">
      <c r="B891" s="820" t="s">
        <v>44</v>
      </c>
      <c r="C891" s="793"/>
      <c r="D891" s="793"/>
      <c r="E891" s="793"/>
      <c r="F891" s="794"/>
      <c r="G891"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891" s="822"/>
      <c r="I891" s="822"/>
      <c r="J891" s="822"/>
      <c r="K891" s="822"/>
      <c r="L891" s="822"/>
      <c r="M891" s="822"/>
      <c r="N891" s="822"/>
      <c r="O891" s="822"/>
      <c r="P891" s="822"/>
      <c r="Q891" s="822"/>
      <c r="R891" s="822"/>
      <c r="S891" s="822"/>
      <c r="T891" s="822"/>
      <c r="U891" s="822"/>
      <c r="V891" s="822"/>
      <c r="W891" s="822"/>
      <c r="X891" s="822"/>
      <c r="Y891" s="822"/>
      <c r="Z891" s="822"/>
      <c r="AA891" s="823"/>
    </row>
    <row r="892" spans="2:27" ht="15.75" customHeight="1" thickBot="1" x14ac:dyDescent="0.3">
      <c r="B892" s="795"/>
      <c r="C892" s="787"/>
      <c r="D892" s="787"/>
      <c r="E892" s="787"/>
      <c r="F892" s="796"/>
      <c r="G892" s="824"/>
      <c r="H892" s="825"/>
      <c r="I892" s="825"/>
      <c r="J892" s="825"/>
      <c r="K892" s="825"/>
      <c r="L892" s="825"/>
      <c r="M892" s="825"/>
      <c r="N892" s="825"/>
      <c r="O892" s="825"/>
      <c r="P892" s="825"/>
      <c r="Q892" s="825"/>
      <c r="R892" s="825"/>
      <c r="S892" s="825"/>
      <c r="T892" s="825"/>
      <c r="U892" s="825"/>
      <c r="V892" s="825"/>
      <c r="W892" s="825"/>
      <c r="X892" s="825"/>
      <c r="Y892" s="825"/>
      <c r="Z892" s="825"/>
      <c r="AA892" s="826"/>
    </row>
    <row r="893" spans="2:27" ht="18.75" thickBot="1" x14ac:dyDescent="0.3">
      <c r="B893" s="827" t="s">
        <v>46</v>
      </c>
      <c r="C893" s="798"/>
      <c r="D893" s="798"/>
      <c r="E893" s="798"/>
      <c r="F893" s="798"/>
      <c r="G893" s="798"/>
      <c r="H893" s="822" t="s">
        <v>47</v>
      </c>
      <c r="I893" s="793"/>
      <c r="J893" s="828"/>
      <c r="K893" s="798"/>
      <c r="L893" s="798"/>
      <c r="M893" s="798"/>
      <c r="N893" s="798"/>
      <c r="O893" s="798"/>
      <c r="P893" s="622"/>
      <c r="Q893" s="622"/>
      <c r="R893" s="828" t="s">
        <v>48</v>
      </c>
      <c r="S893" s="828"/>
      <c r="T893" s="798"/>
      <c r="U893" s="798"/>
      <c r="V893" s="798"/>
      <c r="W893" s="798"/>
      <c r="X893" s="798"/>
      <c r="Y893" s="798"/>
      <c r="Z893" s="798"/>
      <c r="AA893" s="799"/>
    </row>
    <row r="894" spans="2:27" ht="30.75" customHeight="1" thickBot="1" x14ac:dyDescent="0.3">
      <c r="B894" s="829">
        <f>PRESUPUESTO!$B$34</f>
        <v>4</v>
      </c>
      <c r="C894" s="793"/>
      <c r="D894" s="793"/>
      <c r="E894" s="793"/>
      <c r="F894" s="793"/>
      <c r="G894" s="793"/>
      <c r="H894" s="830">
        <f>PRESUPUESTO!B40</f>
        <v>4.0599999999999987</v>
      </c>
      <c r="I894" s="831"/>
      <c r="J894" s="832" t="str">
        <f>PRESUPUESTO!$F$34</f>
        <v>HIDROSANITARIOS</v>
      </c>
      <c r="K894" s="798"/>
      <c r="L894" s="798"/>
      <c r="M894" s="798"/>
      <c r="N894" s="798"/>
      <c r="O894" s="799"/>
      <c r="P894" s="621"/>
      <c r="Q894" s="621"/>
      <c r="R894" s="833" t="str">
        <f>PRESUPUESTO!F40</f>
        <v>Suministro e instalacion punto sanitario 2"</v>
      </c>
      <c r="S894" s="1020"/>
      <c r="T894" s="793"/>
      <c r="U894" s="793"/>
      <c r="V894" s="793"/>
      <c r="W894" s="793"/>
      <c r="X894" s="793"/>
      <c r="Y894" s="793"/>
      <c r="Z894" s="793"/>
      <c r="AA894" s="794"/>
    </row>
    <row r="895" spans="2:27" ht="18.75" customHeight="1" thickBot="1" x14ac:dyDescent="0.3">
      <c r="B895" s="821" t="s">
        <v>49</v>
      </c>
      <c r="C895" s="834"/>
      <c r="D895" s="834"/>
      <c r="E895" s="834"/>
      <c r="F895" s="834"/>
      <c r="G895" s="834"/>
      <c r="H895" s="835"/>
      <c r="I895" s="835"/>
      <c r="J895" s="834"/>
      <c r="K895" s="834"/>
      <c r="L895" s="834"/>
      <c r="M895" s="834"/>
      <c r="N895" s="834"/>
      <c r="O895" s="834"/>
      <c r="P895" s="623"/>
      <c r="Q895" s="623"/>
      <c r="R895" s="1037" t="s">
        <v>50</v>
      </c>
      <c r="S895" s="1021" t="s">
        <v>532</v>
      </c>
      <c r="T895" s="1039" t="s">
        <v>51</v>
      </c>
      <c r="U895" s="1040"/>
      <c r="V895" s="1041"/>
      <c r="W895" s="1042" t="s">
        <v>20</v>
      </c>
      <c r="X895" s="844" t="s">
        <v>52</v>
      </c>
      <c r="Y895" s="846" t="s">
        <v>53</v>
      </c>
      <c r="Z895" s="1045"/>
      <c r="AA895" s="1046"/>
    </row>
    <row r="896" spans="2:27" ht="26.25" thickBot="1" x14ac:dyDescent="0.3">
      <c r="B896" s="836"/>
      <c r="C896" s="835"/>
      <c r="D896" s="835"/>
      <c r="E896" s="835"/>
      <c r="F896" s="835"/>
      <c r="G896" s="835"/>
      <c r="H896" s="835"/>
      <c r="I896" s="835"/>
      <c r="J896" s="835"/>
      <c r="K896" s="835"/>
      <c r="L896" s="835"/>
      <c r="M896" s="835"/>
      <c r="N896" s="835"/>
      <c r="O896" s="835"/>
      <c r="P896" s="623"/>
      <c r="Q896" s="623"/>
      <c r="R896" s="1038"/>
      <c r="S896" s="1032"/>
      <c r="T896" s="4" t="s">
        <v>54</v>
      </c>
      <c r="U896" s="5" t="s">
        <v>55</v>
      </c>
      <c r="V896" s="6" t="s">
        <v>56</v>
      </c>
      <c r="W896" s="1043"/>
      <c r="X896" s="1044"/>
      <c r="Y896" s="7" t="s">
        <v>57</v>
      </c>
      <c r="Z896" s="8" t="s">
        <v>21</v>
      </c>
      <c r="AA896" s="9" t="s">
        <v>22</v>
      </c>
    </row>
    <row r="897" spans="2:27" ht="18" x14ac:dyDescent="0.25">
      <c r="B897" s="10"/>
      <c r="C897" s="11"/>
      <c r="D897" s="11"/>
      <c r="E897" s="11"/>
      <c r="F897" s="11"/>
      <c r="G897" s="11"/>
      <c r="H897" s="11"/>
      <c r="I897" s="11"/>
      <c r="J897" s="11"/>
      <c r="K897" s="11"/>
      <c r="L897" s="11"/>
      <c r="M897" s="11"/>
      <c r="N897" s="11"/>
      <c r="O897" s="12"/>
      <c r="P897" s="629">
        <f>+H894</f>
        <v>4.0599999999999987</v>
      </c>
      <c r="Q897" s="17"/>
      <c r="R897" s="412" t="s">
        <v>356</v>
      </c>
      <c r="S897" s="625" t="s">
        <v>438</v>
      </c>
      <c r="T897" s="14"/>
      <c r="U897" s="14"/>
      <c r="V897" s="14"/>
      <c r="W897" s="14" t="s">
        <v>20</v>
      </c>
      <c r="X897" s="14">
        <f t="shared" ref="X897:X900" si="215">IF(S897="","",1)</f>
        <v>1</v>
      </c>
      <c r="Y897" s="14" t="str">
        <f>IFERROR(IF(COUNT(T897:V897)=1,PRODUCT(T897:V897)*X897,""),"")</f>
        <v/>
      </c>
      <c r="Z897" s="14" t="str">
        <f>IFERROR(IF(COUNT(T897:V897)=2,PRODUCT(T897:V897)*X897,""),"")</f>
        <v/>
      </c>
      <c r="AA897" s="15" t="str">
        <f>IFERROR(IF(COUNT(T897:V897)=3,PRODUCT(T897:V897)*X897,""),"")</f>
        <v/>
      </c>
    </row>
    <row r="898" spans="2:27" ht="18" x14ac:dyDescent="0.25">
      <c r="B898" s="16"/>
      <c r="C898" s="17"/>
      <c r="D898" s="17"/>
      <c r="E898" s="17"/>
      <c r="F898" s="18"/>
      <c r="G898" s="18"/>
      <c r="H898" s="18"/>
      <c r="I898" s="18"/>
      <c r="J898" s="18"/>
      <c r="K898" s="18"/>
      <c r="L898" s="17"/>
      <c r="M898" s="17"/>
      <c r="N898" s="17"/>
      <c r="O898" s="19"/>
      <c r="P898" s="629">
        <f>+H894</f>
        <v>4.0599999999999987</v>
      </c>
      <c r="Q898" s="17"/>
      <c r="R898" s="412"/>
      <c r="S898" s="625"/>
      <c r="T898" s="20"/>
      <c r="U898" s="20"/>
      <c r="V898" s="430"/>
      <c r="W898" s="14" t="str">
        <f t="shared" ref="W898:W900" si="216">IF(R898="","",1)</f>
        <v/>
      </c>
      <c r="X898" s="14" t="str">
        <f t="shared" si="215"/>
        <v/>
      </c>
      <c r="Y898" s="14" t="str">
        <f t="shared" ref="Y898:Y900" si="217">IFERROR(IF(COUNT(T898:V898)=1,PRODUCT(T898:V898)*X898,""),"")</f>
        <v/>
      </c>
      <c r="Z898" s="14" t="str">
        <f t="shared" ref="Z898:Z900" si="218">IFERROR(IF(COUNT(T898:V898)=2,PRODUCT(T898:V898)*X898,""),"")</f>
        <v/>
      </c>
      <c r="AA898" s="15" t="str">
        <f t="shared" ref="AA898:AA919" si="219">IFERROR(IF(COUNT(T898:V898)=3,PRODUCT(T898:V898)*X898,""),"")</f>
        <v/>
      </c>
    </row>
    <row r="899" spans="2:27" ht="18" x14ac:dyDescent="0.25">
      <c r="B899" s="16"/>
      <c r="C899" s="17"/>
      <c r="D899" s="17"/>
      <c r="E899" s="17"/>
      <c r="F899" s="18"/>
      <c r="G899" s="18"/>
      <c r="H899" s="18"/>
      <c r="I899" s="18"/>
      <c r="J899" s="18"/>
      <c r="K899" s="18"/>
      <c r="L899" s="17"/>
      <c r="M899" s="17"/>
      <c r="N899" s="17"/>
      <c r="O899" s="19"/>
      <c r="P899" s="629">
        <f>+H894</f>
        <v>4.0599999999999987</v>
      </c>
      <c r="Q899" s="17"/>
      <c r="R899" s="412"/>
      <c r="S899" s="625"/>
      <c r="T899" s="20"/>
      <c r="U899" s="20"/>
      <c r="V899" s="430"/>
      <c r="W899" s="14" t="str">
        <f t="shared" si="216"/>
        <v/>
      </c>
      <c r="X899" s="14" t="str">
        <f t="shared" si="215"/>
        <v/>
      </c>
      <c r="Y899" s="14" t="str">
        <f t="shared" si="217"/>
        <v/>
      </c>
      <c r="Z899" s="14" t="str">
        <f t="shared" si="218"/>
        <v/>
      </c>
      <c r="AA899" s="15" t="str">
        <f t="shared" si="219"/>
        <v/>
      </c>
    </row>
    <row r="900" spans="2:27" ht="18" x14ac:dyDescent="0.25">
      <c r="B900" s="16"/>
      <c r="C900" s="17"/>
      <c r="D900" s="17"/>
      <c r="E900" s="17"/>
      <c r="F900" s="18"/>
      <c r="G900" s="18"/>
      <c r="H900" s="18"/>
      <c r="I900" s="18"/>
      <c r="J900" s="18"/>
      <c r="K900" s="18"/>
      <c r="L900" s="17"/>
      <c r="M900" s="17"/>
      <c r="N900" s="17"/>
      <c r="O900" s="19"/>
      <c r="P900" s="629">
        <f>+H894</f>
        <v>4.0599999999999987</v>
      </c>
      <c r="Q900" s="17"/>
      <c r="R900" s="412"/>
      <c r="S900" s="626"/>
      <c r="T900" s="20"/>
      <c r="U900" s="20"/>
      <c r="V900" s="430"/>
      <c r="W900" s="14" t="str">
        <f t="shared" si="216"/>
        <v/>
      </c>
      <c r="X900" s="14" t="str">
        <f t="shared" si="215"/>
        <v/>
      </c>
      <c r="Y900" s="14" t="str">
        <f t="shared" si="217"/>
        <v/>
      </c>
      <c r="Z900" s="14" t="str">
        <f t="shared" si="218"/>
        <v/>
      </c>
      <c r="AA900" s="15" t="str">
        <f t="shared" si="219"/>
        <v/>
      </c>
    </row>
    <row r="901" spans="2:27" ht="18" x14ac:dyDescent="0.25">
      <c r="B901" s="16"/>
      <c r="D901" s="17"/>
      <c r="E901" s="17"/>
      <c r="F901" s="18"/>
      <c r="G901" s="18"/>
      <c r="H901" s="18"/>
      <c r="J901" s="18"/>
      <c r="K901" s="18"/>
      <c r="L901" s="17"/>
      <c r="M901" s="17"/>
      <c r="N901" s="17"/>
      <c r="O901" s="19"/>
      <c r="P901" s="629">
        <f>+H894</f>
        <v>4.0599999999999987</v>
      </c>
      <c r="Q901" s="17"/>
      <c r="R901" s="412"/>
      <c r="S901" s="625"/>
      <c r="T901" s="20"/>
      <c r="U901" s="20"/>
      <c r="V901" s="430"/>
      <c r="W901" s="14"/>
      <c r="X901" s="14"/>
      <c r="Y901" s="14"/>
      <c r="Z901" s="14"/>
      <c r="AA901" s="15" t="str">
        <f t="shared" si="219"/>
        <v/>
      </c>
    </row>
    <row r="902" spans="2:27" ht="18" x14ac:dyDescent="0.25">
      <c r="B902" s="22"/>
      <c r="C902" s="17"/>
      <c r="D902" s="18"/>
      <c r="E902" s="17"/>
      <c r="F902" s="18"/>
      <c r="G902" s="18"/>
      <c r="H902" s="18"/>
      <c r="I902" s="18"/>
      <c r="J902" s="18"/>
      <c r="K902" s="18"/>
      <c r="L902" s="17"/>
      <c r="M902" s="17"/>
      <c r="N902" s="17"/>
      <c r="O902" s="19"/>
      <c r="P902" s="629">
        <f>+H894</f>
        <v>4.0599999999999987</v>
      </c>
      <c r="Q902" s="17"/>
      <c r="R902" s="412" t="s">
        <v>361</v>
      </c>
      <c r="S902" s="625" t="s">
        <v>438</v>
      </c>
      <c r="T902" s="20"/>
      <c r="U902" s="20"/>
      <c r="V902" s="430"/>
      <c r="W902" s="14" t="s">
        <v>20</v>
      </c>
      <c r="X902" s="14">
        <f t="shared" ref="X902:Y908" si="220">IF(S902="","",1)</f>
        <v>1</v>
      </c>
      <c r="Y902" s="14" t="str">
        <f t="shared" ref="Y902" si="221">IFERROR(IF(COUNT(T902:V902)=1,PRODUCT(T902:V902)*X902,""),"")</f>
        <v/>
      </c>
      <c r="Z902" s="14" t="str">
        <f t="shared" ref="Z902:Z908" si="222">IFERROR(IF(COUNT(T902:V902)=2,PRODUCT(T902:V902)*X902,""),"")</f>
        <v/>
      </c>
      <c r="AA902" s="15" t="str">
        <f t="shared" si="219"/>
        <v/>
      </c>
    </row>
    <row r="903" spans="2:27" ht="18" x14ac:dyDescent="0.25">
      <c r="B903" s="16"/>
      <c r="C903" s="17"/>
      <c r="D903" s="17"/>
      <c r="E903" s="17"/>
      <c r="F903" s="18"/>
      <c r="G903" s="18"/>
      <c r="H903" s="18"/>
      <c r="I903" s="18"/>
      <c r="J903" s="18"/>
      <c r="K903" s="18"/>
      <c r="L903" s="17"/>
      <c r="M903" s="17"/>
      <c r="N903" s="17"/>
      <c r="O903" s="19"/>
      <c r="P903" s="629">
        <f>+H894</f>
        <v>4.0599999999999987</v>
      </c>
      <c r="Q903" s="17"/>
      <c r="R903" s="412" t="s">
        <v>361</v>
      </c>
      <c r="S903" s="628" t="s">
        <v>439</v>
      </c>
      <c r="T903" s="20"/>
      <c r="U903" s="20"/>
      <c r="V903" s="430"/>
      <c r="W903" s="14" t="s">
        <v>20</v>
      </c>
      <c r="X903" s="14">
        <f t="shared" si="220"/>
        <v>1</v>
      </c>
      <c r="Y903" s="14" t="str">
        <f t="shared" si="220"/>
        <v/>
      </c>
      <c r="Z903" s="14" t="str">
        <f t="shared" si="222"/>
        <v/>
      </c>
      <c r="AA903" s="15" t="str">
        <f t="shared" si="219"/>
        <v/>
      </c>
    </row>
    <row r="904" spans="2:27" ht="18" x14ac:dyDescent="0.25">
      <c r="B904" s="16"/>
      <c r="C904" s="17"/>
      <c r="D904" s="17"/>
      <c r="E904" s="17"/>
      <c r="F904" s="17"/>
      <c r="G904" s="17"/>
      <c r="H904" s="17"/>
      <c r="I904" s="17"/>
      <c r="J904" s="17"/>
      <c r="K904" s="17"/>
      <c r="L904" s="17"/>
      <c r="M904" s="17"/>
      <c r="N904" s="17"/>
      <c r="O904" s="19"/>
      <c r="P904" s="629">
        <f>+H894</f>
        <v>4.0599999999999987</v>
      </c>
      <c r="Q904" s="17"/>
      <c r="R904" s="412"/>
      <c r="S904" s="626"/>
      <c r="T904" s="20"/>
      <c r="U904" s="20"/>
      <c r="V904" s="430"/>
      <c r="W904" s="14"/>
      <c r="X904" s="14"/>
      <c r="Y904" s="14" t="str">
        <f t="shared" si="220"/>
        <v/>
      </c>
      <c r="Z904" s="14" t="str">
        <f t="shared" si="222"/>
        <v/>
      </c>
      <c r="AA904" s="15" t="str">
        <f t="shared" si="219"/>
        <v/>
      </c>
    </row>
    <row r="905" spans="2:27" ht="18" x14ac:dyDescent="0.25">
      <c r="B905" s="16"/>
      <c r="C905" s="18"/>
      <c r="D905" s="17"/>
      <c r="E905" s="17"/>
      <c r="F905" s="17"/>
      <c r="G905" s="17"/>
      <c r="H905" s="17"/>
      <c r="I905" s="17"/>
      <c r="J905" s="17"/>
      <c r="K905" s="17"/>
      <c r="L905" s="17"/>
      <c r="M905" s="17"/>
      <c r="N905" s="17"/>
      <c r="O905" s="19"/>
      <c r="P905" s="629">
        <f>+H894</f>
        <v>4.0599999999999987</v>
      </c>
      <c r="Q905" s="17"/>
      <c r="R905" s="412"/>
      <c r="S905" s="625"/>
      <c r="T905" s="20"/>
      <c r="U905" s="20"/>
      <c r="V905" s="430"/>
      <c r="W905" s="14" t="str">
        <f t="shared" ref="W905:W908" si="223">IF(R905="","",1)</f>
        <v/>
      </c>
      <c r="X905" s="14" t="str">
        <f t="shared" si="220"/>
        <v/>
      </c>
      <c r="Y905" s="14" t="str">
        <f t="shared" si="220"/>
        <v/>
      </c>
      <c r="Z905" s="14" t="str">
        <f t="shared" si="222"/>
        <v/>
      </c>
      <c r="AA905" s="15" t="str">
        <f t="shared" si="219"/>
        <v/>
      </c>
    </row>
    <row r="906" spans="2:27" ht="18" x14ac:dyDescent="0.25">
      <c r="B906" s="16"/>
      <c r="C906" s="17"/>
      <c r="D906" s="17"/>
      <c r="E906" s="17"/>
      <c r="F906" s="17"/>
      <c r="G906" s="17"/>
      <c r="H906" s="17"/>
      <c r="I906" s="17"/>
      <c r="J906" s="17"/>
      <c r="K906" s="17"/>
      <c r="L906" s="17"/>
      <c r="M906" s="17"/>
      <c r="N906" s="17"/>
      <c r="O906" s="19"/>
      <c r="P906" s="629">
        <f>+H894</f>
        <v>4.0599999999999987</v>
      </c>
      <c r="Q906" s="17"/>
      <c r="R906" s="412"/>
      <c r="S906" s="625"/>
      <c r="T906" s="20"/>
      <c r="U906" s="20"/>
      <c r="V906" s="430"/>
      <c r="W906" s="14" t="str">
        <f t="shared" si="223"/>
        <v/>
      </c>
      <c r="X906" s="14" t="str">
        <f t="shared" si="220"/>
        <v/>
      </c>
      <c r="Y906" s="14" t="str">
        <f t="shared" si="220"/>
        <v/>
      </c>
      <c r="Z906" s="14" t="str">
        <f t="shared" si="222"/>
        <v/>
      </c>
      <c r="AA906" s="15" t="str">
        <f t="shared" si="219"/>
        <v/>
      </c>
    </row>
    <row r="907" spans="2:27" ht="18" x14ac:dyDescent="0.25">
      <c r="B907" s="16"/>
      <c r="C907" s="17"/>
      <c r="D907" s="17"/>
      <c r="E907" s="18"/>
      <c r="F907" s="17"/>
      <c r="G907" s="17"/>
      <c r="H907" s="17"/>
      <c r="I907" s="17"/>
      <c r="J907" s="17"/>
      <c r="K907" s="17"/>
      <c r="L907" s="17"/>
      <c r="M907" s="17"/>
      <c r="N907" s="17"/>
      <c r="O907" s="19"/>
      <c r="P907" s="629">
        <f>+H894</f>
        <v>4.0599999999999987</v>
      </c>
      <c r="Q907" s="17"/>
      <c r="R907" s="412"/>
      <c r="S907" s="625"/>
      <c r="T907" s="20"/>
      <c r="U907" s="20"/>
      <c r="V907" s="430"/>
      <c r="W907" s="14" t="str">
        <f t="shared" si="223"/>
        <v/>
      </c>
      <c r="X907" s="14" t="str">
        <f t="shared" si="220"/>
        <v/>
      </c>
      <c r="Y907" s="14" t="str">
        <f t="shared" si="220"/>
        <v/>
      </c>
      <c r="Z907" s="14" t="str">
        <f t="shared" si="222"/>
        <v/>
      </c>
      <c r="AA907" s="15" t="str">
        <f t="shared" si="219"/>
        <v/>
      </c>
    </row>
    <row r="908" spans="2:27" ht="18" x14ac:dyDescent="0.25">
      <c r="B908" s="16"/>
      <c r="C908" s="18"/>
      <c r="D908" s="18"/>
      <c r="E908" s="18"/>
      <c r="F908" s="18"/>
      <c r="G908" s="18"/>
      <c r="H908" s="18"/>
      <c r="I908" s="18"/>
      <c r="J908" s="18"/>
      <c r="K908" s="18"/>
      <c r="L908" s="18"/>
      <c r="M908" s="18"/>
      <c r="N908" s="18"/>
      <c r="O908" s="19"/>
      <c r="P908" s="629">
        <f>+H894</f>
        <v>4.0599999999999987</v>
      </c>
      <c r="Q908" s="17"/>
      <c r="R908" s="412"/>
      <c r="S908" s="625"/>
      <c r="T908" s="20"/>
      <c r="U908" s="20"/>
      <c r="V908" s="430"/>
      <c r="W908" s="14" t="str">
        <f t="shared" si="223"/>
        <v/>
      </c>
      <c r="X908" s="14" t="str">
        <f t="shared" si="220"/>
        <v/>
      </c>
      <c r="Y908" s="14" t="str">
        <f t="shared" si="220"/>
        <v/>
      </c>
      <c r="Z908" s="14" t="str">
        <f t="shared" si="222"/>
        <v/>
      </c>
      <c r="AA908" s="15" t="str">
        <f t="shared" si="219"/>
        <v/>
      </c>
    </row>
    <row r="909" spans="2:27" ht="18" x14ac:dyDescent="0.25">
      <c r="B909" s="16"/>
      <c r="C909" s="17"/>
      <c r="D909" s="24"/>
      <c r="E909" s="17"/>
      <c r="F909" s="17"/>
      <c r="G909" s="17"/>
      <c r="H909" s="17"/>
      <c r="I909" s="17"/>
      <c r="J909" s="18"/>
      <c r="K909" s="17"/>
      <c r="L909" s="17"/>
      <c r="M909" s="17"/>
      <c r="N909" s="17"/>
      <c r="O909" s="19"/>
      <c r="P909" s="629">
        <f>+H894</f>
        <v>4.0599999999999987</v>
      </c>
      <c r="Q909" s="17"/>
      <c r="R909" s="412"/>
      <c r="S909" s="625"/>
      <c r="T909" s="20"/>
      <c r="U909" s="20"/>
      <c r="V909" s="430"/>
      <c r="W909" s="14"/>
      <c r="X909" s="14"/>
      <c r="Y909" s="14"/>
      <c r="Z909" s="14"/>
      <c r="AA909" s="15" t="str">
        <f t="shared" si="219"/>
        <v/>
      </c>
    </row>
    <row r="910" spans="2:27" ht="18" x14ac:dyDescent="0.25">
      <c r="B910" s="16"/>
      <c r="C910" s="18"/>
      <c r="D910" s="17"/>
      <c r="E910" s="17"/>
      <c r="F910" s="17"/>
      <c r="G910" s="17"/>
      <c r="H910" s="18"/>
      <c r="I910" s="18"/>
      <c r="J910" s="17"/>
      <c r="K910" s="18"/>
      <c r="L910" s="17"/>
      <c r="M910" s="17"/>
      <c r="N910" s="17"/>
      <c r="O910" s="19"/>
      <c r="P910" s="629">
        <f>+H894</f>
        <v>4.0599999999999987</v>
      </c>
      <c r="Q910" s="17"/>
      <c r="R910" s="412" t="s">
        <v>362</v>
      </c>
      <c r="S910" s="625" t="s">
        <v>439</v>
      </c>
      <c r="T910" s="20"/>
      <c r="U910" s="20"/>
      <c r="V910" s="430"/>
      <c r="W910" s="14" t="s">
        <v>20</v>
      </c>
      <c r="X910" s="14">
        <f t="shared" ref="X910:X919" si="224">IF(S910="","",1)</f>
        <v>1</v>
      </c>
      <c r="Y910" s="14" t="str">
        <f t="shared" ref="Y910:Y919" si="225">IFERROR(IF(COUNT(T910:V910)=1,PRODUCT(T910:V910)*X910,""),"")</f>
        <v/>
      </c>
      <c r="Z910" s="14" t="str">
        <f t="shared" ref="Z910:Z919" si="226">IFERROR(IF(COUNT(T910:V910)=2,PRODUCT(T910:V910)*X910,""),"")</f>
        <v/>
      </c>
      <c r="AA910" s="15" t="str">
        <f t="shared" si="219"/>
        <v/>
      </c>
    </row>
    <row r="911" spans="2:27" ht="18" x14ac:dyDescent="0.25">
      <c r="B911" s="16"/>
      <c r="C911" s="17"/>
      <c r="D911" s="17"/>
      <c r="E911" s="17"/>
      <c r="F911" s="17"/>
      <c r="G911" s="17"/>
      <c r="H911" s="17"/>
      <c r="I911" s="17"/>
      <c r="J911" s="17"/>
      <c r="K911" s="17"/>
      <c r="L911" s="17"/>
      <c r="M911" s="17"/>
      <c r="N911" s="17"/>
      <c r="O911" s="19"/>
      <c r="P911" s="629">
        <f>+H894</f>
        <v>4.0599999999999987</v>
      </c>
      <c r="Q911" s="17"/>
      <c r="R911" s="412"/>
      <c r="S911" s="628"/>
      <c r="T911" s="20"/>
      <c r="U911" s="20"/>
      <c r="V911" s="430"/>
      <c r="W911" s="14" t="str">
        <f t="shared" ref="W911:W912" si="227">IF(R911="","",1)</f>
        <v/>
      </c>
      <c r="X911" s="14" t="str">
        <f t="shared" si="224"/>
        <v/>
      </c>
      <c r="Y911" s="14" t="str">
        <f t="shared" si="225"/>
        <v/>
      </c>
      <c r="Z911" s="14" t="str">
        <f t="shared" si="226"/>
        <v/>
      </c>
      <c r="AA911" s="15" t="str">
        <f t="shared" si="219"/>
        <v/>
      </c>
    </row>
    <row r="912" spans="2:27" ht="18" x14ac:dyDescent="0.25">
      <c r="B912" s="16"/>
      <c r="C912" s="17"/>
      <c r="D912" s="17"/>
      <c r="E912" s="17"/>
      <c r="F912" s="17"/>
      <c r="G912" s="17"/>
      <c r="H912" s="17"/>
      <c r="I912" s="17"/>
      <c r="J912" s="17"/>
      <c r="K912" s="17"/>
      <c r="L912" s="17"/>
      <c r="M912" s="17"/>
      <c r="N912" s="17"/>
      <c r="O912" s="19"/>
      <c r="P912" s="629">
        <f>+H894</f>
        <v>4.0599999999999987</v>
      </c>
      <c r="Q912" s="17"/>
      <c r="R912" s="412"/>
      <c r="S912" s="626"/>
      <c r="T912" s="20"/>
      <c r="U912" s="20"/>
      <c r="V912" s="430"/>
      <c r="W912" s="14" t="str">
        <f t="shared" si="227"/>
        <v/>
      </c>
      <c r="X912" s="14" t="str">
        <f t="shared" si="224"/>
        <v/>
      </c>
      <c r="Y912" s="14" t="str">
        <f t="shared" si="225"/>
        <v/>
      </c>
      <c r="Z912" s="14" t="str">
        <f t="shared" si="226"/>
        <v/>
      </c>
      <c r="AA912" s="15" t="str">
        <f t="shared" si="219"/>
        <v/>
      </c>
    </row>
    <row r="913" spans="2:27" ht="18" x14ac:dyDescent="0.25">
      <c r="B913" s="16"/>
      <c r="D913" s="17"/>
      <c r="E913" s="17"/>
      <c r="F913" s="17"/>
      <c r="G913" s="17"/>
      <c r="H913" s="17"/>
      <c r="I913" s="17"/>
      <c r="J913" s="17"/>
      <c r="K913" s="17"/>
      <c r="L913" s="17"/>
      <c r="M913" s="17"/>
      <c r="N913" s="17"/>
      <c r="O913" s="19"/>
      <c r="P913" s="629">
        <f>+H894</f>
        <v>4.0599999999999987</v>
      </c>
      <c r="Q913" s="17"/>
      <c r="R913" s="412"/>
      <c r="S913" s="626"/>
      <c r="T913" s="20"/>
      <c r="U913" s="20"/>
      <c r="V913" s="20"/>
      <c r="W913" s="14" t="str">
        <f t="shared" ref="W913:W919" si="228">IF(COUNT(T913:V913)=1,"m",IF(COUNT(T913:V913)=2,"m2",IF(COUNT(T913:V913)=3,"m3","")))</f>
        <v/>
      </c>
      <c r="X913" s="14" t="str">
        <f t="shared" si="224"/>
        <v/>
      </c>
      <c r="Y913" s="14" t="str">
        <f t="shared" si="225"/>
        <v/>
      </c>
      <c r="Z913" s="14" t="str">
        <f t="shared" si="226"/>
        <v/>
      </c>
      <c r="AA913" s="15" t="str">
        <f t="shared" si="219"/>
        <v/>
      </c>
    </row>
    <row r="914" spans="2:27" ht="18" x14ac:dyDescent="0.25">
      <c r="B914" s="16"/>
      <c r="C914" s="17"/>
      <c r="D914" s="17"/>
      <c r="E914" s="17"/>
      <c r="F914" s="17"/>
      <c r="G914" s="17"/>
      <c r="H914" s="17"/>
      <c r="I914" s="17"/>
      <c r="J914" s="17"/>
      <c r="K914" s="17"/>
      <c r="L914" s="17"/>
      <c r="M914" s="17"/>
      <c r="N914" s="17"/>
      <c r="O914" s="19"/>
      <c r="P914" s="629">
        <f>+H894</f>
        <v>4.0599999999999987</v>
      </c>
      <c r="Q914" s="17"/>
      <c r="R914" s="412"/>
      <c r="S914" s="626"/>
      <c r="T914" s="20"/>
      <c r="U914" s="20"/>
      <c r="V914" s="430"/>
      <c r="W914" s="14" t="str">
        <f t="shared" si="228"/>
        <v/>
      </c>
      <c r="X914" s="14" t="str">
        <f t="shared" si="224"/>
        <v/>
      </c>
      <c r="Y914" s="14" t="str">
        <f t="shared" si="225"/>
        <v/>
      </c>
      <c r="Z914" s="14" t="str">
        <f t="shared" si="226"/>
        <v/>
      </c>
      <c r="AA914" s="15" t="str">
        <f t="shared" si="219"/>
        <v/>
      </c>
    </row>
    <row r="915" spans="2:27" ht="18" x14ac:dyDescent="0.25">
      <c r="B915" s="16"/>
      <c r="C915" s="17"/>
      <c r="D915" s="17"/>
      <c r="E915" s="17"/>
      <c r="F915" s="17"/>
      <c r="G915" s="17"/>
      <c r="H915" s="17"/>
      <c r="I915" s="17"/>
      <c r="J915" s="17"/>
      <c r="K915" s="17"/>
      <c r="L915" s="17"/>
      <c r="M915" s="17"/>
      <c r="N915" s="17"/>
      <c r="O915" s="19"/>
      <c r="P915" s="629">
        <f>+H894</f>
        <v>4.0599999999999987</v>
      </c>
      <c r="Q915" s="17"/>
      <c r="R915" s="412"/>
      <c r="S915" s="626"/>
      <c r="T915" s="20"/>
      <c r="U915" s="20"/>
      <c r="V915" s="430"/>
      <c r="W915" s="14" t="str">
        <f t="shared" si="228"/>
        <v/>
      </c>
      <c r="X915" s="14" t="str">
        <f t="shared" si="224"/>
        <v/>
      </c>
      <c r="Y915" s="14" t="str">
        <f t="shared" si="225"/>
        <v/>
      </c>
      <c r="Z915" s="14" t="str">
        <f t="shared" si="226"/>
        <v/>
      </c>
      <c r="AA915" s="15" t="str">
        <f t="shared" si="219"/>
        <v/>
      </c>
    </row>
    <row r="916" spans="2:27" ht="18" x14ac:dyDescent="0.25">
      <c r="B916" s="16"/>
      <c r="C916" s="17"/>
      <c r="D916" s="17"/>
      <c r="E916" s="17"/>
      <c r="F916" s="17"/>
      <c r="G916" s="17"/>
      <c r="H916" s="17"/>
      <c r="I916" s="17"/>
      <c r="J916" s="17"/>
      <c r="K916" s="17"/>
      <c r="L916" s="17"/>
      <c r="M916" s="17"/>
      <c r="N916" s="17"/>
      <c r="O916" s="19"/>
      <c r="P916" s="629">
        <f>+H894</f>
        <v>4.0599999999999987</v>
      </c>
      <c r="Q916" s="17"/>
      <c r="R916" s="21"/>
      <c r="S916" s="626"/>
      <c r="T916" s="20"/>
      <c r="U916" s="20"/>
      <c r="V916" s="430"/>
      <c r="W916" s="14" t="str">
        <f t="shared" si="228"/>
        <v/>
      </c>
      <c r="X916" s="14" t="str">
        <f t="shared" si="224"/>
        <v/>
      </c>
      <c r="Y916" s="14" t="str">
        <f t="shared" si="225"/>
        <v/>
      </c>
      <c r="Z916" s="14" t="str">
        <f t="shared" si="226"/>
        <v/>
      </c>
      <c r="AA916" s="15" t="str">
        <f t="shared" si="219"/>
        <v/>
      </c>
    </row>
    <row r="917" spans="2:27" ht="18" x14ac:dyDescent="0.25">
      <c r="B917" s="16"/>
      <c r="C917" s="17"/>
      <c r="D917" s="17"/>
      <c r="E917" s="17"/>
      <c r="F917" s="17"/>
      <c r="G917" s="17"/>
      <c r="H917" s="17"/>
      <c r="I917" s="17"/>
      <c r="J917" s="17"/>
      <c r="K917" s="17"/>
      <c r="L917" s="17"/>
      <c r="M917" s="17"/>
      <c r="N917" s="17"/>
      <c r="O917" s="19"/>
      <c r="P917" s="629">
        <f>+H894</f>
        <v>4.0599999999999987</v>
      </c>
      <c r="Q917" s="17"/>
      <c r="R917" s="26"/>
      <c r="S917" s="626"/>
      <c r="T917" s="20"/>
      <c r="U917" s="20"/>
      <c r="V917" s="430"/>
      <c r="W917" s="14" t="str">
        <f t="shared" si="228"/>
        <v/>
      </c>
      <c r="X917" s="14" t="str">
        <f t="shared" si="224"/>
        <v/>
      </c>
      <c r="Y917" s="14" t="str">
        <f t="shared" si="225"/>
        <v/>
      </c>
      <c r="Z917" s="14" t="str">
        <f t="shared" si="226"/>
        <v/>
      </c>
      <c r="AA917" s="15" t="str">
        <f t="shared" si="219"/>
        <v/>
      </c>
    </row>
    <row r="918" spans="2:27" ht="18" x14ac:dyDescent="0.25">
      <c r="B918" s="16"/>
      <c r="C918" s="17"/>
      <c r="D918" s="17"/>
      <c r="E918" s="17"/>
      <c r="F918" s="17"/>
      <c r="G918" s="17"/>
      <c r="H918" s="17"/>
      <c r="I918" s="17"/>
      <c r="J918" s="17"/>
      <c r="K918" s="17"/>
      <c r="L918" s="17"/>
      <c r="M918" s="17"/>
      <c r="N918" s="17"/>
      <c r="O918" s="19"/>
      <c r="P918" s="629">
        <f>+H894</f>
        <v>4.0599999999999987</v>
      </c>
      <c r="Q918" s="17"/>
      <c r="R918" s="26"/>
      <c r="S918" s="626"/>
      <c r="T918" s="20"/>
      <c r="U918" s="20"/>
      <c r="V918" s="430"/>
      <c r="W918" s="14" t="str">
        <f t="shared" si="228"/>
        <v/>
      </c>
      <c r="X918" s="14" t="str">
        <f t="shared" si="224"/>
        <v/>
      </c>
      <c r="Y918" s="14" t="str">
        <f t="shared" si="225"/>
        <v/>
      </c>
      <c r="Z918" s="14" t="str">
        <f t="shared" si="226"/>
        <v/>
      </c>
      <c r="AA918" s="15" t="str">
        <f t="shared" si="219"/>
        <v/>
      </c>
    </row>
    <row r="919" spans="2:27" ht="18.75" thickBot="1" x14ac:dyDescent="0.3">
      <c r="B919" s="27"/>
      <c r="C919" s="28"/>
      <c r="D919" s="29"/>
      <c r="E919" s="28"/>
      <c r="F919" s="29"/>
      <c r="G919" s="29"/>
      <c r="H919" s="29"/>
      <c r="I919" s="29"/>
      <c r="J919" s="29"/>
      <c r="K919" s="29"/>
      <c r="L919" s="29"/>
      <c r="M919" s="29"/>
      <c r="N919" s="29"/>
      <c r="O919" s="30"/>
      <c r="P919" s="629">
        <f>+H894</f>
        <v>4.0599999999999987</v>
      </c>
      <c r="Q919" s="17"/>
      <c r="R919" s="630"/>
      <c r="S919" s="636"/>
      <c r="T919" s="33"/>
      <c r="U919" s="33"/>
      <c r="V919" s="631"/>
      <c r="W919" s="34" t="str">
        <f t="shared" si="228"/>
        <v/>
      </c>
      <c r="X919" s="34" t="str">
        <f t="shared" si="224"/>
        <v/>
      </c>
      <c r="Y919" s="14" t="str">
        <f t="shared" si="225"/>
        <v/>
      </c>
      <c r="Z919" s="14" t="str">
        <f t="shared" si="226"/>
        <v/>
      </c>
      <c r="AA919" s="15" t="str">
        <f t="shared" si="219"/>
        <v/>
      </c>
    </row>
    <row r="920" spans="2:27" ht="18.75" thickBot="1" x14ac:dyDescent="0.3">
      <c r="B920" s="786"/>
      <c r="C920" s="787"/>
      <c r="D920" s="787"/>
      <c r="E920" s="787"/>
      <c r="F920" s="787"/>
      <c r="G920" s="787"/>
      <c r="H920" s="787"/>
      <c r="I920" s="787"/>
      <c r="J920" s="787"/>
      <c r="K920" s="787"/>
      <c r="L920" s="787"/>
      <c r="M920" s="787"/>
      <c r="N920" s="787"/>
      <c r="O920" s="787"/>
      <c r="P920" s="428"/>
      <c r="Q920" s="629">
        <f>+H894</f>
        <v>4.0599999999999987</v>
      </c>
      <c r="R920" s="1033" t="s">
        <v>58</v>
      </c>
      <c r="S920" s="1034"/>
      <c r="T920" s="1035"/>
      <c r="U920" s="1024" t="s">
        <v>53</v>
      </c>
      <c r="V920" s="1025"/>
      <c r="W920" s="1025"/>
      <c r="X920" s="1036"/>
      <c r="Y920" s="36"/>
      <c r="Z920" s="37"/>
      <c r="AA920" s="38">
        <f>SUM(X897:X919)</f>
        <v>4</v>
      </c>
    </row>
    <row r="921" spans="2:27" ht="17.25" thickBot="1" x14ac:dyDescent="0.3">
      <c r="B921" s="792" t="s">
        <v>59</v>
      </c>
      <c r="C921" s="793"/>
      <c r="D921" s="793"/>
      <c r="E921" s="793"/>
      <c r="F921" s="793"/>
      <c r="G921" s="793"/>
      <c r="H921" s="793"/>
      <c r="I921" s="794"/>
      <c r="J921" s="792" t="s">
        <v>60</v>
      </c>
      <c r="K921" s="793"/>
      <c r="L921" s="793"/>
      <c r="M921" s="793"/>
      <c r="N921" s="793"/>
      <c r="O921" s="793"/>
      <c r="P921" s="793"/>
      <c r="Q921" s="793"/>
      <c r="R921" s="794"/>
      <c r="S921" s="634"/>
      <c r="T921" s="39"/>
      <c r="U921" s="40"/>
      <c r="V921" s="40"/>
      <c r="W921" s="40"/>
      <c r="X921" s="40"/>
      <c r="Y921" s="40"/>
      <c r="Z921" s="40"/>
      <c r="AA921" s="41"/>
    </row>
    <row r="922" spans="2:27" ht="21" thickBot="1" x14ac:dyDescent="0.3">
      <c r="B922" s="795"/>
      <c r="C922" s="787"/>
      <c r="D922" s="787"/>
      <c r="E922" s="787"/>
      <c r="F922" s="787"/>
      <c r="G922" s="787"/>
      <c r="H922" s="787"/>
      <c r="I922" s="796"/>
      <c r="J922" s="795"/>
      <c r="K922" s="787"/>
      <c r="L922" s="787"/>
      <c r="M922" s="787"/>
      <c r="N922" s="787"/>
      <c r="O922" s="787"/>
      <c r="P922" s="787"/>
      <c r="Q922" s="787"/>
      <c r="R922" s="796"/>
      <c r="S922" s="635"/>
      <c r="T922" s="797" t="s">
        <v>61</v>
      </c>
      <c r="U922" s="798"/>
      <c r="V922" s="798"/>
      <c r="W922" s="798"/>
      <c r="X922" s="798"/>
      <c r="Y922" s="798"/>
      <c r="Z922" s="799"/>
      <c r="AA922" s="42">
        <f>AA920</f>
        <v>4</v>
      </c>
    </row>
    <row r="924" spans="2:27" ht="15.75" thickBot="1" x14ac:dyDescent="0.3"/>
    <row r="925" spans="2:27" x14ac:dyDescent="0.25">
      <c r="B925" s="800"/>
      <c r="C925" s="793"/>
      <c r="D925" s="793"/>
      <c r="E925" s="793"/>
      <c r="F925" s="793"/>
      <c r="G925" s="803" t="s">
        <v>42</v>
      </c>
      <c r="H925" s="793"/>
      <c r="I925" s="793"/>
      <c r="J925" s="793"/>
      <c r="K925" s="793"/>
      <c r="L925" s="793"/>
      <c r="M925" s="793"/>
      <c r="N925" s="793"/>
      <c r="O925" s="793"/>
      <c r="P925" s="793"/>
      <c r="Q925" s="793"/>
      <c r="R925" s="793"/>
      <c r="S925" s="793"/>
      <c r="T925" s="793"/>
      <c r="U925" s="804" t="s">
        <v>1</v>
      </c>
      <c r="V925" s="805"/>
      <c r="W925" s="805"/>
      <c r="X925" s="806"/>
      <c r="Y925" s="807" t="s">
        <v>43</v>
      </c>
      <c r="Z925" s="805"/>
      <c r="AA925" s="808"/>
    </row>
    <row r="926" spans="2:27" x14ac:dyDescent="0.25">
      <c r="B926" s="801"/>
      <c r="C926" s="802"/>
      <c r="D926" s="802"/>
      <c r="E926" s="802"/>
      <c r="F926" s="802"/>
      <c r="G926" s="801"/>
      <c r="H926" s="802"/>
      <c r="I926" s="802"/>
      <c r="J926" s="802"/>
      <c r="K926" s="802"/>
      <c r="L926" s="802"/>
      <c r="M926" s="802"/>
      <c r="N926" s="802"/>
      <c r="O926" s="802"/>
      <c r="P926" s="802"/>
      <c r="Q926" s="802"/>
      <c r="R926" s="802"/>
      <c r="S926" s="802"/>
      <c r="T926" s="802"/>
      <c r="U926" s="809" t="s">
        <v>3</v>
      </c>
      <c r="V926" s="810"/>
      <c r="W926" s="810"/>
      <c r="X926" s="811"/>
      <c r="Y926" s="812">
        <v>1</v>
      </c>
      <c r="Z926" s="810"/>
      <c r="AA926" s="813"/>
    </row>
    <row r="927" spans="2:27" ht="15.75" thickBot="1" x14ac:dyDescent="0.3">
      <c r="B927" s="795"/>
      <c r="C927" s="787"/>
      <c r="D927" s="787"/>
      <c r="E927" s="787"/>
      <c r="F927" s="787"/>
      <c r="G927" s="795"/>
      <c r="H927" s="787"/>
      <c r="I927" s="787"/>
      <c r="J927" s="787"/>
      <c r="K927" s="787"/>
      <c r="L927" s="787"/>
      <c r="M927" s="787"/>
      <c r="N927" s="787"/>
      <c r="O927" s="787"/>
      <c r="P927" s="787"/>
      <c r="Q927" s="787"/>
      <c r="R927" s="787"/>
      <c r="S927" s="787"/>
      <c r="T927" s="787"/>
      <c r="U927" s="814" t="s">
        <v>4</v>
      </c>
      <c r="V927" s="815"/>
      <c r="W927" s="815"/>
      <c r="X927" s="816"/>
      <c r="Y927" s="817">
        <v>44236</v>
      </c>
      <c r="Z927" s="818"/>
      <c r="AA927" s="819"/>
    </row>
    <row r="928" spans="2:27" ht="15" customHeight="1" x14ac:dyDescent="0.25">
      <c r="B928" s="820" t="s">
        <v>44</v>
      </c>
      <c r="C928" s="793"/>
      <c r="D928" s="793"/>
      <c r="E928" s="793"/>
      <c r="F928" s="794"/>
      <c r="G928"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928" s="822"/>
      <c r="I928" s="822"/>
      <c r="J928" s="822"/>
      <c r="K928" s="822"/>
      <c r="L928" s="822"/>
      <c r="M928" s="822"/>
      <c r="N928" s="822"/>
      <c r="O928" s="822"/>
      <c r="P928" s="822"/>
      <c r="Q928" s="822"/>
      <c r="R928" s="822"/>
      <c r="S928" s="822"/>
      <c r="T928" s="822"/>
      <c r="U928" s="822"/>
      <c r="V928" s="822"/>
      <c r="W928" s="822"/>
      <c r="X928" s="822"/>
      <c r="Y928" s="822"/>
      <c r="Z928" s="822"/>
      <c r="AA928" s="823"/>
    </row>
    <row r="929" spans="2:27" ht="15.75" customHeight="1" thickBot="1" x14ac:dyDescent="0.3">
      <c r="B929" s="795"/>
      <c r="C929" s="787"/>
      <c r="D929" s="787"/>
      <c r="E929" s="787"/>
      <c r="F929" s="796"/>
      <c r="G929" s="824"/>
      <c r="H929" s="825"/>
      <c r="I929" s="825"/>
      <c r="J929" s="825"/>
      <c r="K929" s="825"/>
      <c r="L929" s="825"/>
      <c r="M929" s="825"/>
      <c r="N929" s="825"/>
      <c r="O929" s="825"/>
      <c r="P929" s="825"/>
      <c r="Q929" s="825"/>
      <c r="R929" s="825"/>
      <c r="S929" s="825"/>
      <c r="T929" s="825"/>
      <c r="U929" s="825"/>
      <c r="V929" s="825"/>
      <c r="W929" s="825"/>
      <c r="X929" s="825"/>
      <c r="Y929" s="825"/>
      <c r="Z929" s="825"/>
      <c r="AA929" s="826"/>
    </row>
    <row r="930" spans="2:27" ht="18.75" thickBot="1" x14ac:dyDescent="0.3">
      <c r="B930" s="827" t="s">
        <v>46</v>
      </c>
      <c r="C930" s="798"/>
      <c r="D930" s="798"/>
      <c r="E930" s="798"/>
      <c r="F930" s="798"/>
      <c r="G930" s="798"/>
      <c r="H930" s="822" t="s">
        <v>47</v>
      </c>
      <c r="I930" s="793"/>
      <c r="J930" s="828"/>
      <c r="K930" s="798"/>
      <c r="L930" s="798"/>
      <c r="M930" s="798"/>
      <c r="N930" s="798"/>
      <c r="O930" s="798"/>
      <c r="P930" s="622"/>
      <c r="Q930" s="622"/>
      <c r="R930" s="828" t="s">
        <v>48</v>
      </c>
      <c r="S930" s="828"/>
      <c r="T930" s="798"/>
      <c r="U930" s="798"/>
      <c r="V930" s="798"/>
      <c r="W930" s="798"/>
      <c r="X930" s="798"/>
      <c r="Y930" s="798"/>
      <c r="Z930" s="798"/>
      <c r="AA930" s="799"/>
    </row>
    <row r="931" spans="2:27" ht="34.5" customHeight="1" thickBot="1" x14ac:dyDescent="0.3">
      <c r="B931" s="829">
        <f>PRESUPUESTO!$B$34</f>
        <v>4</v>
      </c>
      <c r="C931" s="793"/>
      <c r="D931" s="793"/>
      <c r="E931" s="793"/>
      <c r="F931" s="793"/>
      <c r="G931" s="793"/>
      <c r="H931" s="830">
        <f>PRESUPUESTO!B41</f>
        <v>4.0699999999999985</v>
      </c>
      <c r="I931" s="831"/>
      <c r="J931" s="832" t="str">
        <f>PRESUPUESTO!$F$34</f>
        <v>HIDROSANITARIOS</v>
      </c>
      <c r="K931" s="798"/>
      <c r="L931" s="798"/>
      <c r="M931" s="798"/>
      <c r="N931" s="798"/>
      <c r="O931" s="799"/>
      <c r="P931" s="621"/>
      <c r="Q931" s="621"/>
      <c r="R931" s="833" t="str">
        <f>PRESUPUESTO!F41</f>
        <v>SUMINSITRO E INSTALACION E TUBERIA HIDRAULICA 1/2". Incluye accesorios como codos, tee y tapones.</v>
      </c>
      <c r="S931" s="1020"/>
      <c r="T931" s="793"/>
      <c r="U931" s="793"/>
      <c r="V931" s="793"/>
      <c r="W931" s="793"/>
      <c r="X931" s="793"/>
      <c r="Y931" s="793"/>
      <c r="Z931" s="793"/>
      <c r="AA931" s="794"/>
    </row>
    <row r="932" spans="2:27" ht="18.75" customHeight="1" thickBot="1" x14ac:dyDescent="0.3">
      <c r="B932" s="821" t="s">
        <v>49</v>
      </c>
      <c r="C932" s="834"/>
      <c r="D932" s="834"/>
      <c r="E932" s="834"/>
      <c r="F932" s="834"/>
      <c r="G932" s="834"/>
      <c r="H932" s="835"/>
      <c r="I932" s="835"/>
      <c r="J932" s="834"/>
      <c r="K932" s="834"/>
      <c r="L932" s="834"/>
      <c r="M932" s="834"/>
      <c r="N932" s="834"/>
      <c r="O932" s="834"/>
      <c r="P932" s="623"/>
      <c r="Q932" s="623"/>
      <c r="R932" s="837" t="s">
        <v>50</v>
      </c>
      <c r="S932" s="1021" t="s">
        <v>532</v>
      </c>
      <c r="T932" s="839" t="s">
        <v>51</v>
      </c>
      <c r="U932" s="840"/>
      <c r="V932" s="841"/>
      <c r="W932" s="842" t="s">
        <v>20</v>
      </c>
      <c r="X932" s="844" t="s">
        <v>52</v>
      </c>
      <c r="Y932" s="846" t="s">
        <v>53</v>
      </c>
      <c r="Z932" s="847"/>
      <c r="AA932" s="848"/>
    </row>
    <row r="933" spans="2:27" ht="26.25" thickBot="1" x14ac:dyDescent="0.3">
      <c r="B933" s="836"/>
      <c r="C933" s="835"/>
      <c r="D933" s="835"/>
      <c r="E933" s="835"/>
      <c r="F933" s="835"/>
      <c r="G933" s="835"/>
      <c r="H933" s="835"/>
      <c r="I933" s="835"/>
      <c r="J933" s="835"/>
      <c r="K933" s="835"/>
      <c r="L933" s="835"/>
      <c r="M933" s="835"/>
      <c r="N933" s="835"/>
      <c r="O933" s="835"/>
      <c r="P933" s="623"/>
      <c r="Q933" s="623"/>
      <c r="R933" s="838"/>
      <c r="S933" s="1032"/>
      <c r="T933" s="4" t="s">
        <v>54</v>
      </c>
      <c r="U933" s="5" t="s">
        <v>55</v>
      </c>
      <c r="V933" s="6" t="s">
        <v>56</v>
      </c>
      <c r="W933" s="843"/>
      <c r="X933" s="845"/>
      <c r="Y933" s="7" t="s">
        <v>57</v>
      </c>
      <c r="Z933" s="8" t="s">
        <v>21</v>
      </c>
      <c r="AA933" s="9" t="s">
        <v>22</v>
      </c>
    </row>
    <row r="934" spans="2:27" ht="18" x14ac:dyDescent="0.25">
      <c r="B934" s="10"/>
      <c r="C934" s="11"/>
      <c r="D934" s="11"/>
      <c r="E934" s="11"/>
      <c r="F934" s="11"/>
      <c r="G934" s="11"/>
      <c r="H934" s="11"/>
      <c r="I934" s="11"/>
      <c r="J934" s="11"/>
      <c r="K934" s="11"/>
      <c r="L934" s="11"/>
      <c r="M934" s="11"/>
      <c r="N934" s="11"/>
      <c r="O934" s="12"/>
      <c r="P934" s="629">
        <f>+H931</f>
        <v>4.0699999999999985</v>
      </c>
      <c r="Q934" s="17"/>
      <c r="R934" s="412" t="s">
        <v>356</v>
      </c>
      <c r="S934" s="625" t="s">
        <v>438</v>
      </c>
      <c r="T934" s="655">
        <v>2.25</v>
      </c>
      <c r="U934" s="14"/>
      <c r="V934" s="14"/>
      <c r="W934" s="14" t="str">
        <f>IF(COUNT(T934:V934)=1,"m",IF(COUNT(T934:V934)=2,"m2",IF(COUNT(T934:V934)=3,"m3","")))</f>
        <v>m</v>
      </c>
      <c r="X934" s="14">
        <f>IF(S934="","",1)</f>
        <v>1</v>
      </c>
      <c r="Y934" s="14">
        <f>IFERROR(IF(COUNT(T934:V934)=1,PRODUCT(T934:V934)*X934,""),"")</f>
        <v>2.25</v>
      </c>
      <c r="Z934" s="14" t="str">
        <f>IFERROR(IF(COUNT(T934:V934)=2,PRODUCT(T934:V934)*X934,""),"")</f>
        <v/>
      </c>
      <c r="AA934" s="15" t="str">
        <f>IFERROR(IF(COUNT(T934:V934)=3,PRODUCT(T934:V934)*X934,""),"")</f>
        <v/>
      </c>
    </row>
    <row r="935" spans="2:27" ht="18" x14ac:dyDescent="0.25">
      <c r="B935" s="16"/>
      <c r="C935" s="17"/>
      <c r="D935" s="17"/>
      <c r="E935" s="17"/>
      <c r="F935" s="18"/>
      <c r="G935" s="18"/>
      <c r="H935" s="18"/>
      <c r="I935" s="18"/>
      <c r="J935" s="18"/>
      <c r="K935" s="18"/>
      <c r="L935" s="17"/>
      <c r="M935" s="17"/>
      <c r="N935" s="17"/>
      <c r="O935" s="19"/>
      <c r="P935" s="629">
        <f>+H931</f>
        <v>4.0699999999999985</v>
      </c>
      <c r="Q935" s="17"/>
      <c r="R935" s="412"/>
      <c r="S935" s="625"/>
      <c r="T935" s="20"/>
      <c r="U935" s="20"/>
      <c r="V935" s="430"/>
      <c r="W935" s="14" t="str">
        <f t="shared" ref="W935:W937" si="229">IF(COUNT(T935:V935)=1,"m",IF(COUNT(T935:V935)=2,"m2",IF(COUNT(T935:V935)=3,"m3","")))</f>
        <v/>
      </c>
      <c r="X935" s="14" t="str">
        <f t="shared" ref="X935:X937" si="230">IF(S935="","",1)</f>
        <v/>
      </c>
      <c r="Y935" s="14" t="str">
        <f t="shared" ref="Y935:Y937" si="231">IFERROR(IF(COUNT(T935:V935)=1,PRODUCT(T935:V935)*X935,""),"")</f>
        <v/>
      </c>
      <c r="Z935" s="14" t="str">
        <f t="shared" ref="Z935:Z937" si="232">IFERROR(IF(COUNT(T935:V935)=2,PRODUCT(T935:V935)*X935,""),"")</f>
        <v/>
      </c>
      <c r="AA935" s="15" t="str">
        <f t="shared" ref="AA935:AA956" si="233">IFERROR(IF(COUNT(T935:V935)=3,PRODUCT(T935:V935)*X935,""),"")</f>
        <v/>
      </c>
    </row>
    <row r="936" spans="2:27" ht="18" x14ac:dyDescent="0.25">
      <c r="B936" s="16"/>
      <c r="C936" s="17"/>
      <c r="D936" s="17"/>
      <c r="E936" s="17"/>
      <c r="F936" s="18"/>
      <c r="G936" s="18"/>
      <c r="H936" s="18"/>
      <c r="I936" s="18"/>
      <c r="J936" s="18"/>
      <c r="K936" s="18"/>
      <c r="L936" s="17"/>
      <c r="M936" s="17"/>
      <c r="N936" s="17"/>
      <c r="O936" s="19"/>
      <c r="P936" s="629">
        <f>+H931</f>
        <v>4.0699999999999985</v>
      </c>
      <c r="Q936" s="17"/>
      <c r="R936" s="412"/>
      <c r="S936" s="625"/>
      <c r="T936" s="20"/>
      <c r="U936" s="20"/>
      <c r="V936" s="430"/>
      <c r="W936" s="14" t="str">
        <f t="shared" si="229"/>
        <v/>
      </c>
      <c r="X936" s="14" t="str">
        <f t="shared" si="230"/>
        <v/>
      </c>
      <c r="Y936" s="14" t="str">
        <f t="shared" si="231"/>
        <v/>
      </c>
      <c r="Z936" s="14" t="str">
        <f t="shared" si="232"/>
        <v/>
      </c>
      <c r="AA936" s="15" t="str">
        <f t="shared" si="233"/>
        <v/>
      </c>
    </row>
    <row r="937" spans="2:27" ht="18" x14ac:dyDescent="0.25">
      <c r="B937" s="16"/>
      <c r="C937" s="17"/>
      <c r="D937" s="17"/>
      <c r="E937" s="17"/>
      <c r="F937" s="18"/>
      <c r="G937" s="18"/>
      <c r="H937" s="18"/>
      <c r="I937" s="18"/>
      <c r="J937" s="18"/>
      <c r="K937" s="18"/>
      <c r="L937" s="17"/>
      <c r="M937" s="17"/>
      <c r="N937" s="17"/>
      <c r="O937" s="19"/>
      <c r="P937" s="629">
        <f>+H931</f>
        <v>4.0699999999999985</v>
      </c>
      <c r="Q937" s="17"/>
      <c r="R937" s="412"/>
      <c r="S937" s="626"/>
      <c r="T937" s="20"/>
      <c r="U937" s="20"/>
      <c r="V937" s="430"/>
      <c r="W937" s="14" t="str">
        <f t="shared" si="229"/>
        <v/>
      </c>
      <c r="X937" s="14" t="str">
        <f t="shared" si="230"/>
        <v/>
      </c>
      <c r="Y937" s="14" t="str">
        <f t="shared" si="231"/>
        <v/>
      </c>
      <c r="Z937" s="14" t="str">
        <f t="shared" si="232"/>
        <v/>
      </c>
      <c r="AA937" s="15" t="str">
        <f t="shared" si="233"/>
        <v/>
      </c>
    </row>
    <row r="938" spans="2:27" ht="18" x14ac:dyDescent="0.25">
      <c r="B938" s="16"/>
      <c r="D938" s="17"/>
      <c r="E938" s="17"/>
      <c r="F938" s="18"/>
      <c r="G938" s="18"/>
      <c r="H938" s="18"/>
      <c r="J938" s="18"/>
      <c r="K938" s="18"/>
      <c r="L938" s="17"/>
      <c r="M938" s="17"/>
      <c r="N938" s="17"/>
      <c r="O938" s="19"/>
      <c r="P938" s="629">
        <f>+H931</f>
        <v>4.0699999999999985</v>
      </c>
      <c r="Q938" s="17"/>
      <c r="R938" s="412"/>
      <c r="S938" s="625"/>
      <c r="T938" s="20"/>
      <c r="U938" s="20"/>
      <c r="V938" s="430"/>
      <c r="W938" s="14"/>
      <c r="X938" s="14"/>
      <c r="Y938" s="14"/>
      <c r="Z938" s="14"/>
      <c r="AA938" s="15" t="str">
        <f t="shared" si="233"/>
        <v/>
      </c>
    </row>
    <row r="939" spans="2:27" ht="36" x14ac:dyDescent="0.25">
      <c r="B939" s="22"/>
      <c r="C939" s="17"/>
      <c r="D939" s="18"/>
      <c r="E939" s="17"/>
      <c r="F939" s="18"/>
      <c r="G939" s="18"/>
      <c r="H939" s="18"/>
      <c r="I939" s="18"/>
      <c r="J939" s="18"/>
      <c r="K939" s="18"/>
      <c r="L939" s="17"/>
      <c r="M939" s="17"/>
      <c r="N939" s="17"/>
      <c r="O939" s="19"/>
      <c r="P939" s="629">
        <f>+H931</f>
        <v>4.0699999999999985</v>
      </c>
      <c r="Q939" s="17"/>
      <c r="R939" s="412" t="s">
        <v>361</v>
      </c>
      <c r="S939" s="625" t="s">
        <v>593</v>
      </c>
      <c r="T939" s="654">
        <f>4.2-T940</f>
        <v>2.85</v>
      </c>
      <c r="U939" s="20"/>
      <c r="V939" s="20"/>
      <c r="W939" s="14" t="str">
        <f t="shared" ref="W939:W940" si="234">IF(COUNT(T939:V939)=1,"m",IF(COUNT(T939:V939)=2,"m2",IF(COUNT(T939:V939)=3,"m3","")))</f>
        <v>m</v>
      </c>
      <c r="X939" s="14">
        <f t="shared" ref="X939:X945" si="235">IF(S939="","",1)</f>
        <v>1</v>
      </c>
      <c r="Y939" s="14">
        <f t="shared" ref="Y939:Y945" si="236">IFERROR(IF(COUNT(T939:V939)=1,PRODUCT(T939:V939)*X939,""),"")</f>
        <v>2.85</v>
      </c>
      <c r="Z939" s="14" t="str">
        <f t="shared" ref="Z939:Z945" si="237">IFERROR(IF(COUNT(T939:V939)=2,PRODUCT(T939:V939)*X939,""),"")</f>
        <v/>
      </c>
      <c r="AA939" s="15" t="str">
        <f t="shared" si="233"/>
        <v/>
      </c>
    </row>
    <row r="940" spans="2:27" ht="18" x14ac:dyDescent="0.25">
      <c r="B940" s="16"/>
      <c r="C940" s="17"/>
      <c r="D940" s="17"/>
      <c r="E940" s="17"/>
      <c r="F940" s="18"/>
      <c r="G940" s="18"/>
      <c r="H940" s="18"/>
      <c r="I940" s="18"/>
      <c r="J940" s="18"/>
      <c r="K940" s="18"/>
      <c r="L940" s="17"/>
      <c r="M940" s="17"/>
      <c r="N940" s="17"/>
      <c r="O940" s="19"/>
      <c r="P940" s="629">
        <f>+H931</f>
        <v>4.0699999999999985</v>
      </c>
      <c r="Q940" s="17"/>
      <c r="R940" s="412"/>
      <c r="S940" s="641" t="s">
        <v>439</v>
      </c>
      <c r="T940" s="654">
        <v>1.35</v>
      </c>
      <c r="U940" s="20"/>
      <c r="V940" s="20"/>
      <c r="W940" s="14" t="str">
        <f t="shared" si="234"/>
        <v>m</v>
      </c>
      <c r="X940" s="14">
        <f t="shared" si="235"/>
        <v>1</v>
      </c>
      <c r="Y940" s="14">
        <f t="shared" si="236"/>
        <v>1.35</v>
      </c>
      <c r="Z940" s="14" t="str">
        <f t="shared" si="237"/>
        <v/>
      </c>
      <c r="AA940" s="15" t="str">
        <f t="shared" si="233"/>
        <v/>
      </c>
    </row>
    <row r="941" spans="2:27" ht="18" x14ac:dyDescent="0.25">
      <c r="B941" s="16"/>
      <c r="C941" s="17"/>
      <c r="D941" s="17"/>
      <c r="E941" s="17"/>
      <c r="F941" s="17"/>
      <c r="G941" s="17"/>
      <c r="H941" s="17"/>
      <c r="I941" s="17"/>
      <c r="J941" s="17"/>
      <c r="K941" s="17"/>
      <c r="L941" s="17"/>
      <c r="M941" s="17"/>
      <c r="N941" s="17"/>
      <c r="O941" s="19"/>
      <c r="P941" s="629">
        <f>+H931</f>
        <v>4.0699999999999985</v>
      </c>
      <c r="Q941" s="17"/>
      <c r="R941" s="412"/>
      <c r="S941" s="625"/>
      <c r="T941" s="20"/>
      <c r="U941" s="20"/>
      <c r="V941" s="430"/>
      <c r="W941" s="14"/>
      <c r="X941" s="14" t="str">
        <f t="shared" si="235"/>
        <v/>
      </c>
      <c r="Y941" s="14" t="str">
        <f t="shared" si="236"/>
        <v/>
      </c>
      <c r="Z941" s="14" t="str">
        <f t="shared" si="237"/>
        <v/>
      </c>
      <c r="AA941" s="15" t="str">
        <f t="shared" si="233"/>
        <v/>
      </c>
    </row>
    <row r="942" spans="2:27" ht="18" x14ac:dyDescent="0.25">
      <c r="B942" s="16"/>
      <c r="C942" s="18"/>
      <c r="D942" s="17"/>
      <c r="E942" s="17"/>
      <c r="F942" s="17"/>
      <c r="G942" s="17"/>
      <c r="H942" s="17"/>
      <c r="I942" s="17"/>
      <c r="J942" s="17"/>
      <c r="K942" s="17"/>
      <c r="L942" s="17"/>
      <c r="M942" s="17"/>
      <c r="N942" s="17"/>
      <c r="O942" s="19"/>
      <c r="P942" s="629">
        <f>+H931</f>
        <v>4.0699999999999985</v>
      </c>
      <c r="Q942" s="17"/>
      <c r="R942" s="412"/>
      <c r="S942" s="625"/>
      <c r="T942" s="20"/>
      <c r="U942" s="20"/>
      <c r="V942" s="430"/>
      <c r="W942" s="14"/>
      <c r="X942" s="14" t="str">
        <f t="shared" si="235"/>
        <v/>
      </c>
      <c r="Y942" s="14" t="str">
        <f t="shared" si="236"/>
        <v/>
      </c>
      <c r="Z942" s="14" t="str">
        <f t="shared" si="237"/>
        <v/>
      </c>
      <c r="AA942" s="15" t="str">
        <f t="shared" si="233"/>
        <v/>
      </c>
    </row>
    <row r="943" spans="2:27" ht="18" x14ac:dyDescent="0.25">
      <c r="B943" s="16"/>
      <c r="C943" s="17"/>
      <c r="D943" s="17"/>
      <c r="E943" s="17"/>
      <c r="F943" s="17"/>
      <c r="G943" s="17"/>
      <c r="H943" s="17"/>
      <c r="I943" s="17"/>
      <c r="J943" s="17"/>
      <c r="K943" s="17"/>
      <c r="L943" s="17"/>
      <c r="M943" s="17"/>
      <c r="N943" s="17"/>
      <c r="O943" s="19"/>
      <c r="P943" s="629">
        <f>+H931</f>
        <v>4.0699999999999985</v>
      </c>
      <c r="Q943" s="17"/>
      <c r="R943" s="412"/>
      <c r="S943" s="625"/>
      <c r="T943" s="20"/>
      <c r="U943" s="20"/>
      <c r="V943" s="430"/>
      <c r="W943" s="14"/>
      <c r="X943" s="14" t="str">
        <f t="shared" si="235"/>
        <v/>
      </c>
      <c r="Y943" s="14" t="str">
        <f t="shared" si="236"/>
        <v/>
      </c>
      <c r="Z943" s="14" t="str">
        <f t="shared" si="237"/>
        <v/>
      </c>
      <c r="AA943" s="15" t="str">
        <f t="shared" si="233"/>
        <v/>
      </c>
    </row>
    <row r="944" spans="2:27" ht="18" x14ac:dyDescent="0.25">
      <c r="B944" s="16"/>
      <c r="C944" s="17"/>
      <c r="D944" s="17"/>
      <c r="E944" s="18"/>
      <c r="F944" s="17"/>
      <c r="G944" s="17"/>
      <c r="H944" s="17"/>
      <c r="I944" s="17"/>
      <c r="J944" s="17"/>
      <c r="K944" s="17"/>
      <c r="L944" s="17"/>
      <c r="M944" s="17"/>
      <c r="N944" s="17"/>
      <c r="O944" s="19"/>
      <c r="P944" s="629">
        <f>+H931</f>
        <v>4.0699999999999985</v>
      </c>
      <c r="Q944" s="17"/>
      <c r="R944" s="412"/>
      <c r="S944" s="625"/>
      <c r="T944" s="20"/>
      <c r="U944" s="20"/>
      <c r="V944" s="430"/>
      <c r="W944" s="14" t="str">
        <f t="shared" ref="W944:W945" si="238">IF(COUNT(T944:V944)=1,"m",IF(COUNT(T944:V944)=2,"m2",IF(COUNT(T944:V944)=3,"m3","")))</f>
        <v/>
      </c>
      <c r="X944" s="14" t="str">
        <f t="shared" si="235"/>
        <v/>
      </c>
      <c r="Y944" s="14" t="str">
        <f t="shared" si="236"/>
        <v/>
      </c>
      <c r="Z944" s="14" t="str">
        <f t="shared" si="237"/>
        <v/>
      </c>
      <c r="AA944" s="15" t="str">
        <f t="shared" si="233"/>
        <v/>
      </c>
    </row>
    <row r="945" spans="2:27" ht="18" x14ac:dyDescent="0.25">
      <c r="B945" s="16"/>
      <c r="C945" s="18"/>
      <c r="D945" s="18"/>
      <c r="E945" s="18"/>
      <c r="F945" s="18"/>
      <c r="G945" s="18"/>
      <c r="H945" s="18"/>
      <c r="I945" s="18"/>
      <c r="J945" s="18"/>
      <c r="K945" s="18"/>
      <c r="L945" s="18"/>
      <c r="M945" s="18"/>
      <c r="N945" s="18"/>
      <c r="O945" s="19"/>
      <c r="P945" s="629">
        <f>+H931</f>
        <v>4.0699999999999985</v>
      </c>
      <c r="Q945" s="17"/>
      <c r="R945" s="412"/>
      <c r="S945" s="625"/>
      <c r="T945" s="20"/>
      <c r="U945" s="20"/>
      <c r="V945" s="430"/>
      <c r="W945" s="14" t="str">
        <f t="shared" si="238"/>
        <v/>
      </c>
      <c r="X945" s="14" t="str">
        <f t="shared" si="235"/>
        <v/>
      </c>
      <c r="Y945" s="14" t="str">
        <f t="shared" si="236"/>
        <v/>
      </c>
      <c r="Z945" s="14" t="str">
        <f t="shared" si="237"/>
        <v/>
      </c>
      <c r="AA945" s="15" t="str">
        <f t="shared" si="233"/>
        <v/>
      </c>
    </row>
    <row r="946" spans="2:27" ht="18" x14ac:dyDescent="0.25">
      <c r="B946" s="16"/>
      <c r="C946" s="17"/>
      <c r="D946" s="24"/>
      <c r="E946" s="17"/>
      <c r="F946" s="17"/>
      <c r="G946" s="17"/>
      <c r="H946" s="17"/>
      <c r="I946" s="17"/>
      <c r="J946" s="18"/>
      <c r="K946" s="17"/>
      <c r="L946" s="17"/>
      <c r="M946" s="17"/>
      <c r="N946" s="17"/>
      <c r="O946" s="19"/>
      <c r="P946" s="629">
        <f>+H931</f>
        <v>4.0699999999999985</v>
      </c>
      <c r="Q946" s="17"/>
      <c r="R946" s="412"/>
      <c r="S946" s="625"/>
      <c r="T946" s="20"/>
      <c r="U946" s="20"/>
      <c r="V946" s="430"/>
      <c r="W946" s="14"/>
      <c r="X946" s="14"/>
      <c r="Y946" s="14"/>
      <c r="Z946" s="14"/>
      <c r="AA946" s="15" t="str">
        <f t="shared" si="233"/>
        <v/>
      </c>
    </row>
    <row r="947" spans="2:27" ht="18" x14ac:dyDescent="0.25">
      <c r="B947" s="16"/>
      <c r="C947" s="18"/>
      <c r="D947" s="17"/>
      <c r="E947" s="17"/>
      <c r="F947" s="17"/>
      <c r="G947" s="17"/>
      <c r="H947" s="18"/>
      <c r="I947" s="18"/>
      <c r="J947" s="17"/>
      <c r="K947" s="18"/>
      <c r="L947" s="17"/>
      <c r="M947" s="17"/>
      <c r="N947" s="17"/>
      <c r="O947" s="19"/>
      <c r="P947" s="629">
        <f>+H931</f>
        <v>4.0699999999999985</v>
      </c>
      <c r="Q947" s="17"/>
      <c r="R947" s="412" t="s">
        <v>362</v>
      </c>
      <c r="S947" s="625" t="s">
        <v>439</v>
      </c>
      <c r="T947" s="654"/>
      <c r="U947" s="20"/>
      <c r="V947" s="430"/>
      <c r="W947" s="14" t="str">
        <f t="shared" ref="W947:W956" si="239">IF(COUNT(T947:V947)=1,"m",IF(COUNT(T947:V947)=2,"m2",IF(COUNT(T947:V947)=3,"m3","")))</f>
        <v/>
      </c>
      <c r="X947" s="14">
        <f t="shared" ref="X947:X956" si="240">IF(S947="","",1)</f>
        <v>1</v>
      </c>
      <c r="Y947" s="14" t="str">
        <f t="shared" ref="Y947:Y956" si="241">IFERROR(IF(COUNT(T947:V947)=1,PRODUCT(T947:V947)*X947,""),"")</f>
        <v/>
      </c>
      <c r="Z947" s="14" t="str">
        <f t="shared" ref="Z947:Z956" si="242">IFERROR(IF(COUNT(T947:V947)=2,PRODUCT(T947:V947)*X947,""),"")</f>
        <v/>
      </c>
      <c r="AA947" s="15" t="str">
        <f t="shared" si="233"/>
        <v/>
      </c>
    </row>
    <row r="948" spans="2:27" ht="18" x14ac:dyDescent="0.25">
      <c r="B948" s="16"/>
      <c r="C948" s="17"/>
      <c r="D948" s="17"/>
      <c r="E948" s="17"/>
      <c r="F948" s="17"/>
      <c r="G948" s="17"/>
      <c r="H948" s="17"/>
      <c r="I948" s="17"/>
      <c r="J948" s="17"/>
      <c r="K948" s="17"/>
      <c r="L948" s="17"/>
      <c r="M948" s="17"/>
      <c r="N948" s="17"/>
      <c r="O948" s="19"/>
      <c r="P948" s="629">
        <f>+H931</f>
        <v>4.0699999999999985</v>
      </c>
      <c r="Q948" s="17"/>
      <c r="R948" s="412"/>
      <c r="S948" s="626"/>
      <c r="T948" s="20"/>
      <c r="U948" s="20"/>
      <c r="V948" s="430"/>
      <c r="W948" s="14" t="str">
        <f t="shared" si="239"/>
        <v/>
      </c>
      <c r="X948" s="14" t="str">
        <f t="shared" si="240"/>
        <v/>
      </c>
      <c r="Y948" s="14" t="str">
        <f t="shared" si="241"/>
        <v/>
      </c>
      <c r="Z948" s="14" t="str">
        <f t="shared" si="242"/>
        <v/>
      </c>
      <c r="AA948" s="15" t="str">
        <f t="shared" si="233"/>
        <v/>
      </c>
    </row>
    <row r="949" spans="2:27" ht="18" x14ac:dyDescent="0.25">
      <c r="B949" s="16"/>
      <c r="C949" s="17"/>
      <c r="D949" s="17"/>
      <c r="E949" s="17"/>
      <c r="F949" s="17"/>
      <c r="G949" s="17"/>
      <c r="H949" s="17"/>
      <c r="I949" s="17"/>
      <c r="J949" s="17"/>
      <c r="K949" s="17"/>
      <c r="L949" s="17"/>
      <c r="M949" s="17"/>
      <c r="N949" s="17"/>
      <c r="O949" s="19"/>
      <c r="P949" s="629">
        <f>+H931</f>
        <v>4.0699999999999985</v>
      </c>
      <c r="Q949" s="17"/>
      <c r="R949" s="412"/>
      <c r="S949" s="626"/>
      <c r="T949" s="20"/>
      <c r="U949" s="20"/>
      <c r="V949" s="430"/>
      <c r="W949" s="14" t="str">
        <f t="shared" si="239"/>
        <v/>
      </c>
      <c r="X949" s="14" t="str">
        <f t="shared" si="240"/>
        <v/>
      </c>
      <c r="Y949" s="14" t="str">
        <f t="shared" si="241"/>
        <v/>
      </c>
      <c r="Z949" s="14" t="str">
        <f t="shared" si="242"/>
        <v/>
      </c>
      <c r="AA949" s="15" t="str">
        <f t="shared" si="233"/>
        <v/>
      </c>
    </row>
    <row r="950" spans="2:27" ht="18" x14ac:dyDescent="0.25">
      <c r="B950" s="16"/>
      <c r="D950" s="17"/>
      <c r="E950" s="17"/>
      <c r="F950" s="17"/>
      <c r="G950" s="17"/>
      <c r="H950" s="17"/>
      <c r="I950" s="17"/>
      <c r="J950" s="17"/>
      <c r="K950" s="17"/>
      <c r="L950" s="17"/>
      <c r="M950" s="17"/>
      <c r="N950" s="17"/>
      <c r="O950" s="19"/>
      <c r="P950" s="629">
        <f>+H931</f>
        <v>4.0699999999999985</v>
      </c>
      <c r="Q950" s="17"/>
      <c r="R950" s="412"/>
      <c r="S950" s="626"/>
      <c r="T950" s="20"/>
      <c r="U950" s="20"/>
      <c r="V950" s="20"/>
      <c r="W950" s="14" t="str">
        <f t="shared" si="239"/>
        <v/>
      </c>
      <c r="X950" s="14" t="str">
        <f t="shared" si="240"/>
        <v/>
      </c>
      <c r="Y950" s="14" t="str">
        <f t="shared" si="241"/>
        <v/>
      </c>
      <c r="Z950" s="14" t="str">
        <f t="shared" si="242"/>
        <v/>
      </c>
      <c r="AA950" s="15" t="str">
        <f t="shared" si="233"/>
        <v/>
      </c>
    </row>
    <row r="951" spans="2:27" ht="18" x14ac:dyDescent="0.25">
      <c r="B951" s="16"/>
      <c r="C951" s="17"/>
      <c r="D951" s="17"/>
      <c r="E951" s="17"/>
      <c r="F951" s="17"/>
      <c r="G951" s="17"/>
      <c r="H951" s="17"/>
      <c r="I951" s="17"/>
      <c r="J951" s="17"/>
      <c r="K951" s="17"/>
      <c r="L951" s="17"/>
      <c r="M951" s="17"/>
      <c r="N951" s="17"/>
      <c r="O951" s="19"/>
      <c r="P951" s="629">
        <f>+H931</f>
        <v>4.0699999999999985</v>
      </c>
      <c r="Q951" s="17"/>
      <c r="R951" s="412"/>
      <c r="S951" s="626"/>
      <c r="T951" s="20"/>
      <c r="U951" s="20"/>
      <c r="V951" s="430"/>
      <c r="W951" s="14" t="str">
        <f t="shared" si="239"/>
        <v/>
      </c>
      <c r="X951" s="14" t="str">
        <f t="shared" si="240"/>
        <v/>
      </c>
      <c r="Y951" s="14" t="str">
        <f t="shared" si="241"/>
        <v/>
      </c>
      <c r="Z951" s="14" t="str">
        <f t="shared" si="242"/>
        <v/>
      </c>
      <c r="AA951" s="15" t="str">
        <f t="shared" si="233"/>
        <v/>
      </c>
    </row>
    <row r="952" spans="2:27" ht="18" x14ac:dyDescent="0.25">
      <c r="B952" s="16"/>
      <c r="C952" s="17"/>
      <c r="D952" s="17"/>
      <c r="E952" s="17"/>
      <c r="F952" s="17"/>
      <c r="G952" s="17"/>
      <c r="H952" s="17"/>
      <c r="I952" s="17"/>
      <c r="J952" s="17"/>
      <c r="K952" s="17"/>
      <c r="L952" s="17"/>
      <c r="M952" s="17"/>
      <c r="N952" s="17"/>
      <c r="O952" s="19"/>
      <c r="P952" s="629">
        <f>+H931</f>
        <v>4.0699999999999985</v>
      </c>
      <c r="Q952" s="17"/>
      <c r="R952" s="412"/>
      <c r="S952" s="626"/>
      <c r="T952" s="20"/>
      <c r="U952" s="20"/>
      <c r="V952" s="430"/>
      <c r="W952" s="14" t="str">
        <f t="shared" si="239"/>
        <v/>
      </c>
      <c r="X952" s="14" t="str">
        <f t="shared" si="240"/>
        <v/>
      </c>
      <c r="Y952" s="14" t="str">
        <f t="shared" si="241"/>
        <v/>
      </c>
      <c r="Z952" s="14" t="str">
        <f t="shared" si="242"/>
        <v/>
      </c>
      <c r="AA952" s="15" t="str">
        <f t="shared" si="233"/>
        <v/>
      </c>
    </row>
    <row r="953" spans="2:27" ht="18" x14ac:dyDescent="0.25">
      <c r="B953" s="16"/>
      <c r="C953" s="17"/>
      <c r="D953" s="17"/>
      <c r="E953" s="17"/>
      <c r="F953" s="17"/>
      <c r="G953" s="17"/>
      <c r="H953" s="17"/>
      <c r="I953" s="17"/>
      <c r="J953" s="17"/>
      <c r="K953" s="17"/>
      <c r="L953" s="17"/>
      <c r="M953" s="17"/>
      <c r="N953" s="17"/>
      <c r="O953" s="19"/>
      <c r="P953" s="629">
        <f>+H931</f>
        <v>4.0699999999999985</v>
      </c>
      <c r="Q953" s="17"/>
      <c r="R953" s="21"/>
      <c r="S953" s="626"/>
      <c r="T953" s="20"/>
      <c r="U953" s="20"/>
      <c r="V953" s="430"/>
      <c r="W953" s="14" t="str">
        <f t="shared" si="239"/>
        <v/>
      </c>
      <c r="X953" s="14" t="str">
        <f t="shared" si="240"/>
        <v/>
      </c>
      <c r="Y953" s="14" t="str">
        <f t="shared" si="241"/>
        <v/>
      </c>
      <c r="Z953" s="14" t="str">
        <f t="shared" si="242"/>
        <v/>
      </c>
      <c r="AA953" s="15" t="str">
        <f t="shared" si="233"/>
        <v/>
      </c>
    </row>
    <row r="954" spans="2:27" ht="18" x14ac:dyDescent="0.25">
      <c r="B954" s="16"/>
      <c r="C954" s="17"/>
      <c r="D954" s="17"/>
      <c r="E954" s="17"/>
      <c r="F954" s="17"/>
      <c r="G954" s="17"/>
      <c r="H954" s="17"/>
      <c r="I954" s="17"/>
      <c r="J954" s="17"/>
      <c r="K954" s="17"/>
      <c r="L954" s="17"/>
      <c r="M954" s="17"/>
      <c r="N954" s="17"/>
      <c r="O954" s="19"/>
      <c r="P954" s="629">
        <f>+H931</f>
        <v>4.0699999999999985</v>
      </c>
      <c r="Q954" s="17"/>
      <c r="R954" s="26"/>
      <c r="S954" s="626"/>
      <c r="T954" s="20"/>
      <c r="U954" s="20"/>
      <c r="V954" s="430"/>
      <c r="W954" s="14" t="str">
        <f t="shared" si="239"/>
        <v/>
      </c>
      <c r="X954" s="14" t="str">
        <f t="shared" si="240"/>
        <v/>
      </c>
      <c r="Y954" s="14" t="str">
        <f t="shared" si="241"/>
        <v/>
      </c>
      <c r="Z954" s="14" t="str">
        <f t="shared" si="242"/>
        <v/>
      </c>
      <c r="AA954" s="15" t="str">
        <f t="shared" si="233"/>
        <v/>
      </c>
    </row>
    <row r="955" spans="2:27" ht="18" x14ac:dyDescent="0.25">
      <c r="B955" s="16"/>
      <c r="C955" s="17"/>
      <c r="D955" s="17"/>
      <c r="E955" s="17"/>
      <c r="F955" s="17"/>
      <c r="G955" s="17"/>
      <c r="H955" s="17"/>
      <c r="I955" s="17"/>
      <c r="J955" s="17"/>
      <c r="K955" s="17"/>
      <c r="L955" s="17"/>
      <c r="M955" s="17"/>
      <c r="N955" s="17"/>
      <c r="O955" s="19"/>
      <c r="P955" s="629">
        <f>+H931</f>
        <v>4.0699999999999985</v>
      </c>
      <c r="Q955" s="17"/>
      <c r="R955" s="26"/>
      <c r="S955" s="626"/>
      <c r="T955" s="20"/>
      <c r="U955" s="20"/>
      <c r="V955" s="430"/>
      <c r="W955" s="14" t="str">
        <f t="shared" si="239"/>
        <v/>
      </c>
      <c r="X955" s="14" t="str">
        <f t="shared" si="240"/>
        <v/>
      </c>
      <c r="Y955" s="14" t="str">
        <f t="shared" si="241"/>
        <v/>
      </c>
      <c r="Z955" s="14" t="str">
        <f t="shared" si="242"/>
        <v/>
      </c>
      <c r="AA955" s="15" t="str">
        <f t="shared" si="233"/>
        <v/>
      </c>
    </row>
    <row r="956" spans="2:27" ht="18.75" thickBot="1" x14ac:dyDescent="0.3">
      <c r="B956" s="27"/>
      <c r="C956" s="28"/>
      <c r="D956" s="29"/>
      <c r="E956" s="28"/>
      <c r="F956" s="29"/>
      <c r="G956" s="29"/>
      <c r="H956" s="29"/>
      <c r="I956" s="29"/>
      <c r="J956" s="29"/>
      <c r="K956" s="29"/>
      <c r="L956" s="29"/>
      <c r="M956" s="29"/>
      <c r="N956" s="29"/>
      <c r="O956" s="30"/>
      <c r="P956" s="629">
        <f>+H931</f>
        <v>4.0699999999999985</v>
      </c>
      <c r="Q956" s="17"/>
      <c r="R956" s="630"/>
      <c r="S956" s="636"/>
      <c r="T956" s="33"/>
      <c r="U956" s="33"/>
      <c r="V956" s="631"/>
      <c r="W956" s="34" t="str">
        <f t="shared" si="239"/>
        <v/>
      </c>
      <c r="X956" s="34" t="str">
        <f t="shared" si="240"/>
        <v/>
      </c>
      <c r="Y956" s="14" t="str">
        <f t="shared" si="241"/>
        <v/>
      </c>
      <c r="Z956" s="14" t="str">
        <f t="shared" si="242"/>
        <v/>
      </c>
      <c r="AA956" s="15" t="str">
        <f t="shared" si="233"/>
        <v/>
      </c>
    </row>
    <row r="957" spans="2:27" ht="18.75" thickBot="1" x14ac:dyDescent="0.3">
      <c r="B957" s="786"/>
      <c r="C957" s="787"/>
      <c r="D957" s="787"/>
      <c r="E957" s="787"/>
      <c r="F957" s="787"/>
      <c r="G957" s="787"/>
      <c r="H957" s="787"/>
      <c r="I957" s="787"/>
      <c r="J957" s="787"/>
      <c r="K957" s="787"/>
      <c r="L957" s="787"/>
      <c r="M957" s="787"/>
      <c r="N957" s="787"/>
      <c r="O957" s="787"/>
      <c r="P957" s="428"/>
      <c r="Q957" s="629">
        <f>+H931</f>
        <v>4.0699999999999985</v>
      </c>
      <c r="R957" s="1024" t="s">
        <v>58</v>
      </c>
      <c r="S957" s="1025"/>
      <c r="T957" s="1027"/>
      <c r="U957" s="1024" t="s">
        <v>53</v>
      </c>
      <c r="V957" s="1027"/>
      <c r="W957" s="1027"/>
      <c r="X957" s="1026"/>
      <c r="Y957" s="36"/>
      <c r="Z957" s="37"/>
      <c r="AA957" s="38">
        <f>SUM(Y934:Y956)</f>
        <v>6.4499999999999993</v>
      </c>
    </row>
    <row r="958" spans="2:27" ht="17.25" thickBot="1" x14ac:dyDescent="0.3">
      <c r="B958" s="792" t="s">
        <v>59</v>
      </c>
      <c r="C958" s="793"/>
      <c r="D958" s="793"/>
      <c r="E958" s="793"/>
      <c r="F958" s="793"/>
      <c r="G958" s="793"/>
      <c r="H958" s="793"/>
      <c r="I958" s="794"/>
      <c r="J958" s="792" t="s">
        <v>60</v>
      </c>
      <c r="K958" s="793"/>
      <c r="L958" s="793"/>
      <c r="M958" s="793"/>
      <c r="N958" s="793"/>
      <c r="O958" s="793"/>
      <c r="P958" s="793"/>
      <c r="Q958" s="793"/>
      <c r="R958" s="794"/>
      <c r="S958" s="634"/>
      <c r="T958" s="39"/>
      <c r="U958" s="40"/>
      <c r="V958" s="40"/>
      <c r="W958" s="40"/>
      <c r="X958" s="40"/>
      <c r="Y958" s="40"/>
      <c r="Z958" s="40"/>
      <c r="AA958" s="41"/>
    </row>
    <row r="959" spans="2:27" ht="21" thickBot="1" x14ac:dyDescent="0.3">
      <c r="B959" s="795"/>
      <c r="C959" s="787"/>
      <c r="D959" s="787"/>
      <c r="E959" s="787"/>
      <c r="F959" s="787"/>
      <c r="G959" s="787"/>
      <c r="H959" s="787"/>
      <c r="I959" s="796"/>
      <c r="J959" s="795"/>
      <c r="K959" s="787"/>
      <c r="L959" s="787"/>
      <c r="M959" s="787"/>
      <c r="N959" s="787"/>
      <c r="O959" s="787"/>
      <c r="P959" s="787"/>
      <c r="Q959" s="787"/>
      <c r="R959" s="796"/>
      <c r="S959" s="635"/>
      <c r="T959" s="797" t="s">
        <v>61</v>
      </c>
      <c r="U959" s="798"/>
      <c r="V959" s="798"/>
      <c r="W959" s="798"/>
      <c r="X959" s="798"/>
      <c r="Y959" s="798"/>
      <c r="Z959" s="799"/>
      <c r="AA959" s="42">
        <f>AA957</f>
        <v>6.4499999999999993</v>
      </c>
    </row>
    <row r="961" spans="2:27" ht="15.75" thickBot="1" x14ac:dyDescent="0.3"/>
    <row r="962" spans="2:27" x14ac:dyDescent="0.25">
      <c r="B962" s="800"/>
      <c r="C962" s="793"/>
      <c r="D962" s="793"/>
      <c r="E962" s="793"/>
      <c r="F962" s="793"/>
      <c r="G962" s="803" t="s">
        <v>42</v>
      </c>
      <c r="H962" s="793"/>
      <c r="I962" s="793"/>
      <c r="J962" s="793"/>
      <c r="K962" s="793"/>
      <c r="L962" s="793"/>
      <c r="M962" s="793"/>
      <c r="N962" s="793"/>
      <c r="O962" s="793"/>
      <c r="P962" s="793"/>
      <c r="Q962" s="793"/>
      <c r="R962" s="793"/>
      <c r="S962" s="793"/>
      <c r="T962" s="793"/>
      <c r="U962" s="804" t="s">
        <v>1</v>
      </c>
      <c r="V962" s="805"/>
      <c r="W962" s="805"/>
      <c r="X962" s="806"/>
      <c r="Y962" s="807" t="s">
        <v>43</v>
      </c>
      <c r="Z962" s="805"/>
      <c r="AA962" s="808"/>
    </row>
    <row r="963" spans="2:27" x14ac:dyDescent="0.25">
      <c r="B963" s="801"/>
      <c r="C963" s="802"/>
      <c r="D963" s="802"/>
      <c r="E963" s="802"/>
      <c r="F963" s="802"/>
      <c r="G963" s="801"/>
      <c r="H963" s="802"/>
      <c r="I963" s="802"/>
      <c r="J963" s="802"/>
      <c r="K963" s="802"/>
      <c r="L963" s="802"/>
      <c r="M963" s="802"/>
      <c r="N963" s="802"/>
      <c r="O963" s="802"/>
      <c r="P963" s="802"/>
      <c r="Q963" s="802"/>
      <c r="R963" s="802"/>
      <c r="S963" s="802"/>
      <c r="T963" s="802"/>
      <c r="U963" s="809" t="s">
        <v>3</v>
      </c>
      <c r="V963" s="810"/>
      <c r="W963" s="810"/>
      <c r="X963" s="811"/>
      <c r="Y963" s="812">
        <v>1</v>
      </c>
      <c r="Z963" s="810"/>
      <c r="AA963" s="813"/>
    </row>
    <row r="964" spans="2:27" ht="15.75" thickBot="1" x14ac:dyDescent="0.3">
      <c r="B964" s="795"/>
      <c r="C964" s="787"/>
      <c r="D964" s="787"/>
      <c r="E964" s="787"/>
      <c r="F964" s="787"/>
      <c r="G964" s="795"/>
      <c r="H964" s="787"/>
      <c r="I964" s="787"/>
      <c r="J964" s="787"/>
      <c r="K964" s="787"/>
      <c r="L964" s="787"/>
      <c r="M964" s="787"/>
      <c r="N964" s="787"/>
      <c r="O964" s="787"/>
      <c r="P964" s="787"/>
      <c r="Q964" s="787"/>
      <c r="R964" s="787"/>
      <c r="S964" s="787"/>
      <c r="T964" s="787"/>
      <c r="U964" s="814" t="s">
        <v>4</v>
      </c>
      <c r="V964" s="815"/>
      <c r="W964" s="815"/>
      <c r="X964" s="816"/>
      <c r="Y964" s="817">
        <v>44236</v>
      </c>
      <c r="Z964" s="818"/>
      <c r="AA964" s="819"/>
    </row>
    <row r="965" spans="2:27" ht="15" customHeight="1" x14ac:dyDescent="0.25">
      <c r="B965" s="820" t="s">
        <v>44</v>
      </c>
      <c r="C965" s="793"/>
      <c r="D965" s="793"/>
      <c r="E965" s="793"/>
      <c r="F965" s="794"/>
      <c r="G965"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965" s="822"/>
      <c r="I965" s="822"/>
      <c r="J965" s="822"/>
      <c r="K965" s="822"/>
      <c r="L965" s="822"/>
      <c r="M965" s="822"/>
      <c r="N965" s="822"/>
      <c r="O965" s="822"/>
      <c r="P965" s="822"/>
      <c r="Q965" s="822"/>
      <c r="R965" s="822"/>
      <c r="S965" s="822"/>
      <c r="T965" s="822"/>
      <c r="U965" s="822"/>
      <c r="V965" s="822"/>
      <c r="W965" s="822"/>
      <c r="X965" s="822"/>
      <c r="Y965" s="822"/>
      <c r="Z965" s="822"/>
      <c r="AA965" s="823"/>
    </row>
    <row r="966" spans="2:27" ht="15.75" customHeight="1" thickBot="1" x14ac:dyDescent="0.3">
      <c r="B966" s="795"/>
      <c r="C966" s="787"/>
      <c r="D966" s="787"/>
      <c r="E966" s="787"/>
      <c r="F966" s="796"/>
      <c r="G966" s="824"/>
      <c r="H966" s="825"/>
      <c r="I966" s="825"/>
      <c r="J966" s="825"/>
      <c r="K966" s="825"/>
      <c r="L966" s="825"/>
      <c r="M966" s="825"/>
      <c r="N966" s="825"/>
      <c r="O966" s="825"/>
      <c r="P966" s="825"/>
      <c r="Q966" s="825"/>
      <c r="R966" s="825"/>
      <c r="S966" s="825"/>
      <c r="T966" s="825"/>
      <c r="U966" s="825"/>
      <c r="V966" s="825"/>
      <c r="W966" s="825"/>
      <c r="X966" s="825"/>
      <c r="Y966" s="825"/>
      <c r="Z966" s="825"/>
      <c r="AA966" s="826"/>
    </row>
    <row r="967" spans="2:27" ht="18.75" thickBot="1" x14ac:dyDescent="0.3">
      <c r="B967" s="827" t="s">
        <v>46</v>
      </c>
      <c r="C967" s="798"/>
      <c r="D967" s="798"/>
      <c r="E967" s="798"/>
      <c r="F967" s="798"/>
      <c r="G967" s="798"/>
      <c r="H967" s="822" t="s">
        <v>47</v>
      </c>
      <c r="I967" s="793"/>
      <c r="J967" s="828"/>
      <c r="K967" s="798"/>
      <c r="L967" s="798"/>
      <c r="M967" s="798"/>
      <c r="N967" s="798"/>
      <c r="O967" s="798"/>
      <c r="P967" s="622"/>
      <c r="Q967" s="622"/>
      <c r="R967" s="828" t="s">
        <v>48</v>
      </c>
      <c r="S967" s="828"/>
      <c r="T967" s="798"/>
      <c r="U967" s="798"/>
      <c r="V967" s="798"/>
      <c r="W967" s="798"/>
      <c r="X967" s="798"/>
      <c r="Y967" s="798"/>
      <c r="Z967" s="798"/>
      <c r="AA967" s="799"/>
    </row>
    <row r="968" spans="2:27" ht="34.5" customHeight="1" thickBot="1" x14ac:dyDescent="0.3">
      <c r="B968" s="829">
        <f>PRESUPUESTO!$B$34</f>
        <v>4</v>
      </c>
      <c r="C968" s="793"/>
      <c r="D968" s="793"/>
      <c r="E968" s="793"/>
      <c r="F968" s="793"/>
      <c r="G968" s="793"/>
      <c r="H968" s="830">
        <f>PRESUPUESTO!B42</f>
        <v>4.0799999999999983</v>
      </c>
      <c r="I968" s="831"/>
      <c r="J968" s="832" t="str">
        <f>PRESUPUESTO!$F$34</f>
        <v>HIDROSANITARIOS</v>
      </c>
      <c r="K968" s="798"/>
      <c r="L968" s="798"/>
      <c r="M968" s="798"/>
      <c r="N968" s="798"/>
      <c r="O968" s="799"/>
      <c r="P968" s="621"/>
      <c r="Q968" s="621"/>
      <c r="R968" s="833" t="str">
        <f>PRESUPUESTO!F42</f>
        <v>TUBERIA PVC SANITARIA DE 2" (incluye atraque en concreto). Incluye accesorios como codos, tee y tapones.</v>
      </c>
      <c r="S968" s="1020"/>
      <c r="T968" s="793"/>
      <c r="U968" s="793"/>
      <c r="V968" s="793"/>
      <c r="W968" s="793"/>
      <c r="X968" s="793"/>
      <c r="Y968" s="793"/>
      <c r="Z968" s="793"/>
      <c r="AA968" s="794"/>
    </row>
    <row r="969" spans="2:27" ht="18.75" customHeight="1" thickBot="1" x14ac:dyDescent="0.3">
      <c r="B969" s="821" t="s">
        <v>49</v>
      </c>
      <c r="C969" s="834"/>
      <c r="D969" s="834"/>
      <c r="E969" s="834"/>
      <c r="F969" s="834"/>
      <c r="G969" s="834"/>
      <c r="H969" s="835"/>
      <c r="I969" s="835"/>
      <c r="J969" s="834"/>
      <c r="K969" s="834"/>
      <c r="L969" s="834"/>
      <c r="M969" s="834"/>
      <c r="N969" s="834"/>
      <c r="O969" s="834"/>
      <c r="P969" s="623"/>
      <c r="Q969" s="623"/>
      <c r="R969" s="837" t="s">
        <v>50</v>
      </c>
      <c r="S969" s="1021" t="s">
        <v>532</v>
      </c>
      <c r="T969" s="839" t="s">
        <v>51</v>
      </c>
      <c r="U969" s="840"/>
      <c r="V969" s="841"/>
      <c r="W969" s="842" t="s">
        <v>20</v>
      </c>
      <c r="X969" s="844" t="s">
        <v>52</v>
      </c>
      <c r="Y969" s="846" t="s">
        <v>53</v>
      </c>
      <c r="Z969" s="847"/>
      <c r="AA969" s="848"/>
    </row>
    <row r="970" spans="2:27" ht="26.25" thickBot="1" x14ac:dyDescent="0.3">
      <c r="B970" s="836"/>
      <c r="C970" s="835"/>
      <c r="D970" s="835"/>
      <c r="E970" s="835"/>
      <c r="F970" s="835"/>
      <c r="G970" s="835"/>
      <c r="H970" s="835"/>
      <c r="I970" s="835"/>
      <c r="J970" s="835"/>
      <c r="K970" s="835"/>
      <c r="L970" s="835"/>
      <c r="M970" s="835"/>
      <c r="N970" s="835"/>
      <c r="O970" s="835"/>
      <c r="P970" s="623"/>
      <c r="Q970" s="623"/>
      <c r="R970" s="838"/>
      <c r="S970" s="1032"/>
      <c r="T970" s="4" t="s">
        <v>54</v>
      </c>
      <c r="U970" s="5" t="s">
        <v>55</v>
      </c>
      <c r="V970" s="6" t="s">
        <v>56</v>
      </c>
      <c r="W970" s="843"/>
      <c r="X970" s="845"/>
      <c r="Y970" s="7" t="s">
        <v>57</v>
      </c>
      <c r="Z970" s="8" t="s">
        <v>21</v>
      </c>
      <c r="AA970" s="9" t="s">
        <v>22</v>
      </c>
    </row>
    <row r="971" spans="2:27" ht="18" x14ac:dyDescent="0.25">
      <c r="B971" s="10"/>
      <c r="C971" s="11"/>
      <c r="D971" s="11"/>
      <c r="E971" s="11"/>
      <c r="F971" s="11"/>
      <c r="G971" s="11"/>
      <c r="H971" s="11"/>
      <c r="I971" s="11"/>
      <c r="J971" s="11"/>
      <c r="K971" s="11"/>
      <c r="L971" s="11"/>
      <c r="M971" s="11"/>
      <c r="N971" s="11"/>
      <c r="O971" s="12"/>
      <c r="P971" s="629">
        <f>+H968</f>
        <v>4.0799999999999983</v>
      </c>
      <c r="Q971" s="17"/>
      <c r="R971" s="412" t="s">
        <v>356</v>
      </c>
      <c r="S971" s="625" t="s">
        <v>438</v>
      </c>
      <c r="T971" s="655">
        <v>1.83</v>
      </c>
      <c r="U971" s="14"/>
      <c r="V971" s="14"/>
      <c r="W971" s="14" t="str">
        <f>IF(COUNT(T971:V971)=1,"m",IF(COUNT(T971:V971)=2,"m2",IF(COUNT(T971:V971)=3,"m3","")))</f>
        <v>m</v>
      </c>
      <c r="X971" s="14">
        <f>IF(S971="","",1)</f>
        <v>1</v>
      </c>
      <c r="Y971" s="14">
        <f>IFERROR(IF(COUNT(T971:V971)=1,PRODUCT(T971:V971)*X971,""),"")</f>
        <v>1.83</v>
      </c>
      <c r="Z971" s="14" t="str">
        <f>IFERROR(IF(COUNT(T971:V971)=2,PRODUCT(T971:V971)*X971,""),"")</f>
        <v/>
      </c>
      <c r="AA971" s="15" t="str">
        <f>IFERROR(IF(COUNT(T971:V971)=3,PRODUCT(T971:V971)*X971,""),"")</f>
        <v/>
      </c>
    </row>
    <row r="972" spans="2:27" ht="18" x14ac:dyDescent="0.25">
      <c r="B972" s="16"/>
      <c r="C972" s="17"/>
      <c r="D972" s="17"/>
      <c r="E972" s="17"/>
      <c r="F972" s="18"/>
      <c r="G972" s="18"/>
      <c r="H972" s="18"/>
      <c r="I972" s="18"/>
      <c r="J972" s="18"/>
      <c r="K972" s="18"/>
      <c r="L972" s="17"/>
      <c r="M972" s="17"/>
      <c r="N972" s="17"/>
      <c r="O972" s="19"/>
      <c r="P972" s="629">
        <f>+H968</f>
        <v>4.0799999999999983</v>
      </c>
      <c r="Q972" s="17"/>
      <c r="R972" s="412"/>
      <c r="S972" s="625"/>
      <c r="T972" s="20"/>
      <c r="U972" s="20"/>
      <c r="V972" s="430"/>
      <c r="W972" s="14" t="str">
        <f t="shared" ref="W972:W974" si="243">IF(COUNT(T972:V972)=1,"m",IF(COUNT(T972:V972)=2,"m2",IF(COUNT(T972:V972)=3,"m3","")))</f>
        <v/>
      </c>
      <c r="X972" s="14" t="str">
        <f t="shared" ref="X972:X974" si="244">IF(S972="","",1)</f>
        <v/>
      </c>
      <c r="Y972" s="14" t="str">
        <f t="shared" ref="Y972:Y974" si="245">IFERROR(IF(COUNT(T972:V972)=1,PRODUCT(T972:V972)*X972,""),"")</f>
        <v/>
      </c>
      <c r="Z972" s="14" t="str">
        <f t="shared" ref="Z972:Z974" si="246">IFERROR(IF(COUNT(T972:V972)=2,PRODUCT(T972:V972)*X972,""),"")</f>
        <v/>
      </c>
      <c r="AA972" s="15" t="str">
        <f t="shared" ref="AA972:AA993" si="247">IFERROR(IF(COUNT(T972:V972)=3,PRODUCT(T972:V972)*X972,""),"")</f>
        <v/>
      </c>
    </row>
    <row r="973" spans="2:27" ht="18" x14ac:dyDescent="0.25">
      <c r="B973" s="16"/>
      <c r="C973" s="17"/>
      <c r="D973" s="17"/>
      <c r="E973" s="17"/>
      <c r="F973" s="18"/>
      <c r="G973" s="18"/>
      <c r="H973" s="18"/>
      <c r="I973" s="18"/>
      <c r="J973" s="18"/>
      <c r="K973" s="18"/>
      <c r="L973" s="17"/>
      <c r="M973" s="17"/>
      <c r="N973" s="17"/>
      <c r="O973" s="19"/>
      <c r="P973" s="629">
        <f>+H968</f>
        <v>4.0799999999999983</v>
      </c>
      <c r="Q973" s="17"/>
      <c r="R973" s="412"/>
      <c r="S973" s="625"/>
      <c r="T973" s="20"/>
      <c r="U973" s="20"/>
      <c r="V973" s="430"/>
      <c r="W973" s="14" t="str">
        <f t="shared" si="243"/>
        <v/>
      </c>
      <c r="X973" s="14" t="str">
        <f t="shared" si="244"/>
        <v/>
      </c>
      <c r="Y973" s="14" t="str">
        <f t="shared" si="245"/>
        <v/>
      </c>
      <c r="Z973" s="14" t="str">
        <f t="shared" si="246"/>
        <v/>
      </c>
      <c r="AA973" s="15" t="str">
        <f t="shared" si="247"/>
        <v/>
      </c>
    </row>
    <row r="974" spans="2:27" ht="18" x14ac:dyDescent="0.25">
      <c r="B974" s="16"/>
      <c r="C974" s="17"/>
      <c r="D974" s="17"/>
      <c r="E974" s="17"/>
      <c r="F974" s="18"/>
      <c r="G974" s="18"/>
      <c r="H974" s="18"/>
      <c r="I974" s="18"/>
      <c r="J974" s="18"/>
      <c r="K974" s="18"/>
      <c r="L974" s="17"/>
      <c r="M974" s="17"/>
      <c r="N974" s="17"/>
      <c r="O974" s="19"/>
      <c r="P974" s="629">
        <f>+H968</f>
        <v>4.0799999999999983</v>
      </c>
      <c r="Q974" s="17"/>
      <c r="R974" s="412"/>
      <c r="S974" s="626"/>
      <c r="T974" s="20"/>
      <c r="U974" s="20"/>
      <c r="V974" s="430"/>
      <c r="W974" s="14" t="str">
        <f t="shared" si="243"/>
        <v/>
      </c>
      <c r="X974" s="14" t="str">
        <f t="shared" si="244"/>
        <v/>
      </c>
      <c r="Y974" s="14" t="str">
        <f t="shared" si="245"/>
        <v/>
      </c>
      <c r="Z974" s="14" t="str">
        <f t="shared" si="246"/>
        <v/>
      </c>
      <c r="AA974" s="15" t="str">
        <f t="shared" si="247"/>
        <v/>
      </c>
    </row>
    <row r="975" spans="2:27" ht="18" x14ac:dyDescent="0.25">
      <c r="B975" s="16"/>
      <c r="D975" s="17"/>
      <c r="E975" s="17"/>
      <c r="F975" s="18"/>
      <c r="G975" s="18"/>
      <c r="H975" s="18"/>
      <c r="J975" s="18"/>
      <c r="K975" s="18"/>
      <c r="L975" s="17"/>
      <c r="M975" s="17"/>
      <c r="N975" s="17"/>
      <c r="O975" s="19"/>
      <c r="P975" s="629">
        <f>+H968</f>
        <v>4.0799999999999983</v>
      </c>
      <c r="Q975" s="17"/>
      <c r="R975" s="412"/>
      <c r="S975" s="625"/>
      <c r="T975" s="20"/>
      <c r="U975" s="20"/>
      <c r="V975" s="430"/>
      <c r="W975" s="14"/>
      <c r="X975" s="14"/>
      <c r="Y975" s="14"/>
      <c r="Z975" s="14"/>
      <c r="AA975" s="15" t="str">
        <f t="shared" si="247"/>
        <v/>
      </c>
    </row>
    <row r="976" spans="2:27" ht="18" x14ac:dyDescent="0.25">
      <c r="B976" s="22"/>
      <c r="C976" s="17"/>
      <c r="D976" s="18"/>
      <c r="E976" s="17"/>
      <c r="F976" s="18"/>
      <c r="G976" s="18"/>
      <c r="H976" s="18"/>
      <c r="I976" s="18"/>
      <c r="J976" s="18"/>
      <c r="K976" s="18"/>
      <c r="L976" s="17"/>
      <c r="M976" s="17"/>
      <c r="N976" s="17"/>
      <c r="O976" s="19"/>
      <c r="P976" s="629">
        <f>+H968</f>
        <v>4.0799999999999983</v>
      </c>
      <c r="Q976" s="17"/>
      <c r="R976" s="412" t="s">
        <v>361</v>
      </c>
      <c r="S976" s="625" t="s">
        <v>438</v>
      </c>
      <c r="T976" s="654">
        <v>2.0499999999999998</v>
      </c>
      <c r="U976" s="20"/>
      <c r="V976" s="20"/>
      <c r="W976" s="14" t="str">
        <f t="shared" ref="W976:W977" si="248">IF(COUNT(T976:V976)=1,"m",IF(COUNT(T976:V976)=2,"m2",IF(COUNT(T976:V976)=3,"m3","")))</f>
        <v>m</v>
      </c>
      <c r="X976" s="14">
        <f t="shared" ref="X976:X982" si="249">IF(S976="","",1)</f>
        <v>1</v>
      </c>
      <c r="Y976" s="14">
        <f t="shared" ref="Y976:Y982" si="250">IFERROR(IF(COUNT(T976:V976)=1,PRODUCT(T976:V976)*X976,""),"")</f>
        <v>2.0499999999999998</v>
      </c>
      <c r="Z976" s="14" t="str">
        <f t="shared" ref="Z976:Z982" si="251">IFERROR(IF(COUNT(T976:V976)=2,PRODUCT(T976:V976)*X976,""),"")</f>
        <v/>
      </c>
      <c r="AA976" s="15" t="str">
        <f t="shared" si="247"/>
        <v/>
      </c>
    </row>
    <row r="977" spans="2:27" ht="18" x14ac:dyDescent="0.25">
      <c r="B977" s="16"/>
      <c r="C977" s="17"/>
      <c r="D977" s="17"/>
      <c r="E977" s="17"/>
      <c r="F977" s="18"/>
      <c r="G977" s="18"/>
      <c r="H977" s="18"/>
      <c r="I977" s="18"/>
      <c r="J977" s="18"/>
      <c r="K977" s="18"/>
      <c r="L977" s="17"/>
      <c r="M977" s="17"/>
      <c r="N977" s="17"/>
      <c r="O977" s="19"/>
      <c r="P977" s="629">
        <f>+H968</f>
        <v>4.0799999999999983</v>
      </c>
      <c r="Q977" s="17"/>
      <c r="R977" s="412"/>
      <c r="S977" s="641" t="s">
        <v>439</v>
      </c>
      <c r="T977" s="654">
        <v>1.1499999999999999</v>
      </c>
      <c r="U977" s="20"/>
      <c r="V977" s="20"/>
      <c r="W977" s="14" t="str">
        <f t="shared" si="248"/>
        <v>m</v>
      </c>
      <c r="X977" s="14">
        <f t="shared" si="249"/>
        <v>1</v>
      </c>
      <c r="Y977" s="14">
        <f t="shared" si="250"/>
        <v>1.1499999999999999</v>
      </c>
      <c r="Z977" s="14" t="str">
        <f t="shared" si="251"/>
        <v/>
      </c>
      <c r="AA977" s="15" t="str">
        <f t="shared" si="247"/>
        <v/>
      </c>
    </row>
    <row r="978" spans="2:27" ht="18" x14ac:dyDescent="0.25">
      <c r="B978" s="16"/>
      <c r="C978" s="17"/>
      <c r="D978" s="17"/>
      <c r="E978" s="17"/>
      <c r="F978" s="17"/>
      <c r="G978" s="17"/>
      <c r="H978" s="17"/>
      <c r="I978" s="17"/>
      <c r="J978" s="17"/>
      <c r="K978" s="17"/>
      <c r="L978" s="17"/>
      <c r="M978" s="17"/>
      <c r="N978" s="17"/>
      <c r="O978" s="19"/>
      <c r="P978" s="629">
        <f>+H968</f>
        <v>4.0799999999999983</v>
      </c>
      <c r="Q978" s="17"/>
      <c r="R978" s="412"/>
      <c r="S978" s="625"/>
      <c r="T978" s="20"/>
      <c r="U978" s="20"/>
      <c r="V978" s="430"/>
      <c r="W978" s="14"/>
      <c r="X978" s="14" t="str">
        <f t="shared" si="249"/>
        <v/>
      </c>
      <c r="Y978" s="14" t="str">
        <f t="shared" si="250"/>
        <v/>
      </c>
      <c r="Z978" s="14" t="str">
        <f t="shared" si="251"/>
        <v/>
      </c>
      <c r="AA978" s="15" t="str">
        <f t="shared" si="247"/>
        <v/>
      </c>
    </row>
    <row r="979" spans="2:27" ht="18" x14ac:dyDescent="0.25">
      <c r="B979" s="16"/>
      <c r="C979" s="18"/>
      <c r="D979" s="17"/>
      <c r="E979" s="17"/>
      <c r="F979" s="17"/>
      <c r="G979" s="17"/>
      <c r="H979" s="17"/>
      <c r="I979" s="17"/>
      <c r="J979" s="17"/>
      <c r="K979" s="17"/>
      <c r="L979" s="17"/>
      <c r="M979" s="17"/>
      <c r="N979" s="17"/>
      <c r="O979" s="19"/>
      <c r="P979" s="629">
        <f>+H968</f>
        <v>4.0799999999999983</v>
      </c>
      <c r="Q979" s="17"/>
      <c r="R979" s="412"/>
      <c r="S979" s="625"/>
      <c r="T979" s="20"/>
      <c r="U979" s="20"/>
      <c r="V979" s="430"/>
      <c r="W979" s="14"/>
      <c r="X979" s="14" t="str">
        <f t="shared" si="249"/>
        <v/>
      </c>
      <c r="Y979" s="14" t="str">
        <f t="shared" si="250"/>
        <v/>
      </c>
      <c r="Z979" s="14" t="str">
        <f t="shared" si="251"/>
        <v/>
      </c>
      <c r="AA979" s="15" t="str">
        <f t="shared" si="247"/>
        <v/>
      </c>
    </row>
    <row r="980" spans="2:27" ht="18" x14ac:dyDescent="0.25">
      <c r="B980" s="16"/>
      <c r="C980" s="17"/>
      <c r="D980" s="17"/>
      <c r="E980" s="17"/>
      <c r="F980" s="17"/>
      <c r="G980" s="17"/>
      <c r="H980" s="17"/>
      <c r="I980" s="17"/>
      <c r="J980" s="17"/>
      <c r="K980" s="17"/>
      <c r="L980" s="17"/>
      <c r="M980" s="17"/>
      <c r="N980" s="17"/>
      <c r="O980" s="19"/>
      <c r="P980" s="629">
        <f>+H968</f>
        <v>4.0799999999999983</v>
      </c>
      <c r="Q980" s="17"/>
      <c r="R980" s="412"/>
      <c r="S980" s="625"/>
      <c r="T980" s="20"/>
      <c r="U980" s="20"/>
      <c r="V980" s="430"/>
      <c r="W980" s="14"/>
      <c r="X980" s="14" t="str">
        <f t="shared" si="249"/>
        <v/>
      </c>
      <c r="Y980" s="14" t="str">
        <f t="shared" si="250"/>
        <v/>
      </c>
      <c r="Z980" s="14" t="str">
        <f t="shared" si="251"/>
        <v/>
      </c>
      <c r="AA980" s="15" t="str">
        <f t="shared" si="247"/>
        <v/>
      </c>
    </row>
    <row r="981" spans="2:27" ht="18" x14ac:dyDescent="0.25">
      <c r="B981" s="16"/>
      <c r="C981" s="17"/>
      <c r="D981" s="17"/>
      <c r="E981" s="18"/>
      <c r="F981" s="17"/>
      <c r="G981" s="17"/>
      <c r="H981" s="17"/>
      <c r="I981" s="17"/>
      <c r="J981" s="17"/>
      <c r="K981" s="17"/>
      <c r="L981" s="17"/>
      <c r="M981" s="17"/>
      <c r="N981" s="17"/>
      <c r="O981" s="19"/>
      <c r="P981" s="629">
        <f>+H968</f>
        <v>4.0799999999999983</v>
      </c>
      <c r="Q981" s="17"/>
      <c r="R981" s="412"/>
      <c r="S981" s="625"/>
      <c r="T981" s="20"/>
      <c r="U981" s="20"/>
      <c r="V981" s="430"/>
      <c r="W981" s="14" t="str">
        <f t="shared" ref="W981:W982" si="252">IF(COUNT(T981:V981)=1,"m",IF(COUNT(T981:V981)=2,"m2",IF(COUNT(T981:V981)=3,"m3","")))</f>
        <v/>
      </c>
      <c r="X981" s="14" t="str">
        <f t="shared" si="249"/>
        <v/>
      </c>
      <c r="Y981" s="14" t="str">
        <f t="shared" si="250"/>
        <v/>
      </c>
      <c r="Z981" s="14" t="str">
        <f t="shared" si="251"/>
        <v/>
      </c>
      <c r="AA981" s="15" t="str">
        <f t="shared" si="247"/>
        <v/>
      </c>
    </row>
    <row r="982" spans="2:27" ht="18" x14ac:dyDescent="0.25">
      <c r="B982" s="16"/>
      <c r="C982" s="18"/>
      <c r="D982" s="18"/>
      <c r="E982" s="18"/>
      <c r="F982" s="18"/>
      <c r="G982" s="18"/>
      <c r="H982" s="18"/>
      <c r="I982" s="18"/>
      <c r="J982" s="18"/>
      <c r="K982" s="18"/>
      <c r="L982" s="18"/>
      <c r="M982" s="18"/>
      <c r="N982" s="18"/>
      <c r="O982" s="19"/>
      <c r="P982" s="629">
        <f>+H968</f>
        <v>4.0799999999999983</v>
      </c>
      <c r="Q982" s="17"/>
      <c r="R982" s="412"/>
      <c r="S982" s="625"/>
      <c r="T982" s="20"/>
      <c r="U982" s="20"/>
      <c r="V982" s="430"/>
      <c r="W982" s="14" t="str">
        <f t="shared" si="252"/>
        <v/>
      </c>
      <c r="X982" s="14" t="str">
        <f t="shared" si="249"/>
        <v/>
      </c>
      <c r="Y982" s="14" t="str">
        <f t="shared" si="250"/>
        <v/>
      </c>
      <c r="Z982" s="14" t="str">
        <f t="shared" si="251"/>
        <v/>
      </c>
      <c r="AA982" s="15" t="str">
        <f t="shared" si="247"/>
        <v/>
      </c>
    </row>
    <row r="983" spans="2:27" ht="18" x14ac:dyDescent="0.25">
      <c r="B983" s="16"/>
      <c r="C983" s="17"/>
      <c r="D983" s="24"/>
      <c r="E983" s="17"/>
      <c r="F983" s="17"/>
      <c r="G983" s="17"/>
      <c r="H983" s="17"/>
      <c r="I983" s="17"/>
      <c r="J983" s="18"/>
      <c r="K983" s="17"/>
      <c r="L983" s="17"/>
      <c r="M983" s="17"/>
      <c r="N983" s="17"/>
      <c r="O983" s="19"/>
      <c r="P983" s="629">
        <f>+H968</f>
        <v>4.0799999999999983</v>
      </c>
      <c r="Q983" s="17"/>
      <c r="R983" s="412"/>
      <c r="S983" s="625"/>
      <c r="T983" s="20"/>
      <c r="U983" s="20"/>
      <c r="V983" s="430"/>
      <c r="W983" s="14"/>
      <c r="X983" s="14"/>
      <c r="Y983" s="14"/>
      <c r="Z983" s="14"/>
      <c r="AA983" s="15" t="str">
        <f t="shared" si="247"/>
        <v/>
      </c>
    </row>
    <row r="984" spans="2:27" ht="18" x14ac:dyDescent="0.25">
      <c r="B984" s="16"/>
      <c r="C984" s="18"/>
      <c r="D984" s="17"/>
      <c r="E984" s="17"/>
      <c r="F984" s="17"/>
      <c r="G984" s="17"/>
      <c r="H984" s="18"/>
      <c r="I984" s="18"/>
      <c r="J984" s="17"/>
      <c r="K984" s="18"/>
      <c r="L984" s="17"/>
      <c r="M984" s="17"/>
      <c r="N984" s="17"/>
      <c r="O984" s="19"/>
      <c r="P984" s="629">
        <f>+H968</f>
        <v>4.0799999999999983</v>
      </c>
      <c r="Q984" s="17"/>
      <c r="R984" s="412" t="s">
        <v>362</v>
      </c>
      <c r="S984" s="625" t="s">
        <v>439</v>
      </c>
      <c r="T984" s="654"/>
      <c r="U984" s="20"/>
      <c r="V984" s="430"/>
      <c r="W984" s="14" t="str">
        <f t="shared" ref="W984:W993" si="253">IF(COUNT(T984:V984)=1,"m",IF(COUNT(T984:V984)=2,"m2",IF(COUNT(T984:V984)=3,"m3","")))</f>
        <v/>
      </c>
      <c r="X984" s="14">
        <f t="shared" ref="X984:X993" si="254">IF(S984="","",1)</f>
        <v>1</v>
      </c>
      <c r="Y984" s="14" t="str">
        <f t="shared" ref="Y984:Y993" si="255">IFERROR(IF(COUNT(T984:V984)=1,PRODUCT(T984:V984)*X984,""),"")</f>
        <v/>
      </c>
      <c r="Z984" s="14" t="str">
        <f t="shared" ref="Z984:Z993" si="256">IFERROR(IF(COUNT(T984:V984)=2,PRODUCT(T984:V984)*X984,""),"")</f>
        <v/>
      </c>
      <c r="AA984" s="15" t="str">
        <f t="shared" si="247"/>
        <v/>
      </c>
    </row>
    <row r="985" spans="2:27" ht="18" x14ac:dyDescent="0.25">
      <c r="B985" s="16"/>
      <c r="C985" s="17"/>
      <c r="D985" s="17"/>
      <c r="E985" s="17"/>
      <c r="F985" s="17"/>
      <c r="G985" s="17"/>
      <c r="H985" s="17"/>
      <c r="I985" s="17"/>
      <c r="J985" s="17"/>
      <c r="K985" s="17"/>
      <c r="L985" s="17"/>
      <c r="M985" s="17"/>
      <c r="N985" s="17"/>
      <c r="O985" s="19"/>
      <c r="P985" s="629">
        <f>+H968</f>
        <v>4.0799999999999983</v>
      </c>
      <c r="Q985" s="17"/>
      <c r="R985" s="412"/>
      <c r="S985" s="626"/>
      <c r="T985" s="20"/>
      <c r="U985" s="20"/>
      <c r="V985" s="430"/>
      <c r="W985" s="14" t="str">
        <f t="shared" si="253"/>
        <v/>
      </c>
      <c r="X985" s="14" t="str">
        <f t="shared" si="254"/>
        <v/>
      </c>
      <c r="Y985" s="14" t="str">
        <f t="shared" si="255"/>
        <v/>
      </c>
      <c r="Z985" s="14" t="str">
        <f t="shared" si="256"/>
        <v/>
      </c>
      <c r="AA985" s="15" t="str">
        <f t="shared" si="247"/>
        <v/>
      </c>
    </row>
    <row r="986" spans="2:27" ht="18" x14ac:dyDescent="0.25">
      <c r="B986" s="16"/>
      <c r="C986" s="17"/>
      <c r="D986" s="17"/>
      <c r="E986" s="17"/>
      <c r="F986" s="17"/>
      <c r="G986" s="17"/>
      <c r="H986" s="17"/>
      <c r="I986" s="17"/>
      <c r="J986" s="17"/>
      <c r="K986" s="17"/>
      <c r="L986" s="17"/>
      <c r="M986" s="17"/>
      <c r="N986" s="17"/>
      <c r="O986" s="19"/>
      <c r="P986" s="629">
        <f>+H968</f>
        <v>4.0799999999999983</v>
      </c>
      <c r="Q986" s="17"/>
      <c r="R986" s="412"/>
      <c r="S986" s="626"/>
      <c r="T986" s="20"/>
      <c r="U986" s="20"/>
      <c r="V986" s="430"/>
      <c r="W986" s="14" t="str">
        <f t="shared" si="253"/>
        <v/>
      </c>
      <c r="X986" s="14" t="str">
        <f t="shared" si="254"/>
        <v/>
      </c>
      <c r="Y986" s="14" t="str">
        <f t="shared" si="255"/>
        <v/>
      </c>
      <c r="Z986" s="14" t="str">
        <f t="shared" si="256"/>
        <v/>
      </c>
      <c r="AA986" s="15" t="str">
        <f t="shared" si="247"/>
        <v/>
      </c>
    </row>
    <row r="987" spans="2:27" ht="18" x14ac:dyDescent="0.25">
      <c r="B987" s="16"/>
      <c r="D987" s="17"/>
      <c r="E987" s="17"/>
      <c r="F987" s="17"/>
      <c r="G987" s="17"/>
      <c r="H987" s="17"/>
      <c r="I987" s="17"/>
      <c r="J987" s="17"/>
      <c r="K987" s="17"/>
      <c r="L987" s="17"/>
      <c r="M987" s="17"/>
      <c r="N987" s="17"/>
      <c r="O987" s="19"/>
      <c r="P987" s="629">
        <f>+H968</f>
        <v>4.0799999999999983</v>
      </c>
      <c r="Q987" s="17"/>
      <c r="R987" s="412"/>
      <c r="S987" s="626"/>
      <c r="T987" s="20"/>
      <c r="U987" s="20"/>
      <c r="V987" s="20"/>
      <c r="W987" s="14" t="str">
        <f t="shared" si="253"/>
        <v/>
      </c>
      <c r="X987" s="14" t="str">
        <f t="shared" si="254"/>
        <v/>
      </c>
      <c r="Y987" s="14" t="str">
        <f t="shared" si="255"/>
        <v/>
      </c>
      <c r="Z987" s="14" t="str">
        <f t="shared" si="256"/>
        <v/>
      </c>
      <c r="AA987" s="15" t="str">
        <f t="shared" si="247"/>
        <v/>
      </c>
    </row>
    <row r="988" spans="2:27" ht="18" x14ac:dyDescent="0.25">
      <c r="B988" s="16"/>
      <c r="C988" s="17"/>
      <c r="D988" s="17"/>
      <c r="E988" s="17"/>
      <c r="F988" s="17"/>
      <c r="G988" s="17"/>
      <c r="H988" s="17"/>
      <c r="I988" s="17"/>
      <c r="J988" s="17"/>
      <c r="K988" s="17"/>
      <c r="L988" s="17"/>
      <c r="M988" s="17"/>
      <c r="N988" s="17"/>
      <c r="O988" s="19"/>
      <c r="P988" s="629">
        <f>+H968</f>
        <v>4.0799999999999983</v>
      </c>
      <c r="Q988" s="17"/>
      <c r="R988" s="412"/>
      <c r="S988" s="626"/>
      <c r="T988" s="20"/>
      <c r="U988" s="20"/>
      <c r="V988" s="430"/>
      <c r="W988" s="14" t="str">
        <f t="shared" si="253"/>
        <v/>
      </c>
      <c r="X988" s="14" t="str">
        <f t="shared" si="254"/>
        <v/>
      </c>
      <c r="Y988" s="14" t="str">
        <f t="shared" si="255"/>
        <v/>
      </c>
      <c r="Z988" s="14" t="str">
        <f t="shared" si="256"/>
        <v/>
      </c>
      <c r="AA988" s="15" t="str">
        <f t="shared" si="247"/>
        <v/>
      </c>
    </row>
    <row r="989" spans="2:27" ht="18" x14ac:dyDescent="0.25">
      <c r="B989" s="16"/>
      <c r="C989" s="17"/>
      <c r="D989" s="17"/>
      <c r="E989" s="17"/>
      <c r="F989" s="17"/>
      <c r="G989" s="17"/>
      <c r="H989" s="17"/>
      <c r="I989" s="17"/>
      <c r="J989" s="17"/>
      <c r="K989" s="17"/>
      <c r="L989" s="17"/>
      <c r="M989" s="17"/>
      <c r="N989" s="17"/>
      <c r="O989" s="19"/>
      <c r="P989" s="629">
        <f>+H968</f>
        <v>4.0799999999999983</v>
      </c>
      <c r="Q989" s="17"/>
      <c r="R989" s="412"/>
      <c r="S989" s="626"/>
      <c r="T989" s="20"/>
      <c r="U989" s="20"/>
      <c r="V989" s="430"/>
      <c r="W989" s="14" t="str">
        <f t="shared" si="253"/>
        <v/>
      </c>
      <c r="X989" s="14" t="str">
        <f t="shared" si="254"/>
        <v/>
      </c>
      <c r="Y989" s="14" t="str">
        <f t="shared" si="255"/>
        <v/>
      </c>
      <c r="Z989" s="14" t="str">
        <f t="shared" si="256"/>
        <v/>
      </c>
      <c r="AA989" s="15" t="str">
        <f t="shared" si="247"/>
        <v/>
      </c>
    </row>
    <row r="990" spans="2:27" ht="18" x14ac:dyDescent="0.25">
      <c r="B990" s="16"/>
      <c r="C990" s="17"/>
      <c r="D990" s="17"/>
      <c r="E990" s="17"/>
      <c r="F990" s="17"/>
      <c r="G990" s="17"/>
      <c r="H990" s="17"/>
      <c r="I990" s="17"/>
      <c r="J990" s="17"/>
      <c r="K990" s="17"/>
      <c r="L990" s="17"/>
      <c r="M990" s="17"/>
      <c r="N990" s="17"/>
      <c r="O990" s="19"/>
      <c r="P990" s="629">
        <f>+H968</f>
        <v>4.0799999999999983</v>
      </c>
      <c r="Q990" s="17"/>
      <c r="R990" s="21"/>
      <c r="S990" s="626"/>
      <c r="T990" s="20"/>
      <c r="U990" s="20"/>
      <c r="V990" s="430"/>
      <c r="W990" s="14" t="str">
        <f t="shared" si="253"/>
        <v/>
      </c>
      <c r="X990" s="14" t="str">
        <f t="shared" si="254"/>
        <v/>
      </c>
      <c r="Y990" s="14" t="str">
        <f t="shared" si="255"/>
        <v/>
      </c>
      <c r="Z990" s="14" t="str">
        <f t="shared" si="256"/>
        <v/>
      </c>
      <c r="AA990" s="15" t="str">
        <f t="shared" si="247"/>
        <v/>
      </c>
    </row>
    <row r="991" spans="2:27" ht="18" x14ac:dyDescent="0.25">
      <c r="B991" s="16"/>
      <c r="C991" s="17"/>
      <c r="D991" s="17"/>
      <c r="E991" s="17"/>
      <c r="F991" s="17"/>
      <c r="G991" s="17"/>
      <c r="H991" s="17"/>
      <c r="I991" s="17"/>
      <c r="J991" s="17"/>
      <c r="K991" s="17"/>
      <c r="L991" s="17"/>
      <c r="M991" s="17"/>
      <c r="N991" s="17"/>
      <c r="O991" s="19"/>
      <c r="P991" s="629">
        <f>+H968</f>
        <v>4.0799999999999983</v>
      </c>
      <c r="Q991" s="17"/>
      <c r="R991" s="26"/>
      <c r="S991" s="626"/>
      <c r="T991" s="20"/>
      <c r="U991" s="20"/>
      <c r="V991" s="430"/>
      <c r="W991" s="14" t="str">
        <f t="shared" si="253"/>
        <v/>
      </c>
      <c r="X991" s="14" t="str">
        <f t="shared" si="254"/>
        <v/>
      </c>
      <c r="Y991" s="14" t="str">
        <f t="shared" si="255"/>
        <v/>
      </c>
      <c r="Z991" s="14" t="str">
        <f t="shared" si="256"/>
        <v/>
      </c>
      <c r="AA991" s="15" t="str">
        <f t="shared" si="247"/>
        <v/>
      </c>
    </row>
    <row r="992" spans="2:27" ht="18" x14ac:dyDescent="0.25">
      <c r="B992" s="16"/>
      <c r="C992" s="17"/>
      <c r="D992" s="17"/>
      <c r="E992" s="17"/>
      <c r="F992" s="17"/>
      <c r="G992" s="17"/>
      <c r="H992" s="17"/>
      <c r="I992" s="17"/>
      <c r="J992" s="17"/>
      <c r="K992" s="17"/>
      <c r="L992" s="17"/>
      <c r="M992" s="17"/>
      <c r="N992" s="17"/>
      <c r="O992" s="19"/>
      <c r="P992" s="629">
        <f>+H968</f>
        <v>4.0799999999999983</v>
      </c>
      <c r="Q992" s="17"/>
      <c r="R992" s="26"/>
      <c r="S992" s="626"/>
      <c r="T992" s="20"/>
      <c r="U992" s="20"/>
      <c r="V992" s="430"/>
      <c r="W992" s="14" t="str">
        <f t="shared" si="253"/>
        <v/>
      </c>
      <c r="X992" s="14" t="str">
        <f t="shared" si="254"/>
        <v/>
      </c>
      <c r="Y992" s="14" t="str">
        <f t="shared" si="255"/>
        <v/>
      </c>
      <c r="Z992" s="14" t="str">
        <f t="shared" si="256"/>
        <v/>
      </c>
      <c r="AA992" s="15" t="str">
        <f t="shared" si="247"/>
        <v/>
      </c>
    </row>
    <row r="993" spans="2:27" ht="18.75" thickBot="1" x14ac:dyDescent="0.3">
      <c r="B993" s="27"/>
      <c r="C993" s="28"/>
      <c r="D993" s="29"/>
      <c r="E993" s="28"/>
      <c r="F993" s="29"/>
      <c r="G993" s="29"/>
      <c r="H993" s="29"/>
      <c r="I993" s="29"/>
      <c r="J993" s="29"/>
      <c r="K993" s="29"/>
      <c r="L993" s="29"/>
      <c r="M993" s="29"/>
      <c r="N993" s="29"/>
      <c r="O993" s="30"/>
      <c r="P993" s="629">
        <f>+H968</f>
        <v>4.0799999999999983</v>
      </c>
      <c r="Q993" s="17"/>
      <c r="R993" s="630"/>
      <c r="S993" s="636"/>
      <c r="T993" s="33"/>
      <c r="U993" s="33"/>
      <c r="V993" s="631"/>
      <c r="W993" s="34" t="str">
        <f t="shared" si="253"/>
        <v/>
      </c>
      <c r="X993" s="34" t="str">
        <f t="shared" si="254"/>
        <v/>
      </c>
      <c r="Y993" s="14" t="str">
        <f t="shared" si="255"/>
        <v/>
      </c>
      <c r="Z993" s="14" t="str">
        <f t="shared" si="256"/>
        <v/>
      </c>
      <c r="AA993" s="15" t="str">
        <f t="shared" si="247"/>
        <v/>
      </c>
    </row>
    <row r="994" spans="2:27" ht="18.75" thickBot="1" x14ac:dyDescent="0.3">
      <c r="B994" s="786"/>
      <c r="C994" s="787"/>
      <c r="D994" s="787"/>
      <c r="E994" s="787"/>
      <c r="F994" s="787"/>
      <c r="G994" s="787"/>
      <c r="H994" s="787"/>
      <c r="I994" s="787"/>
      <c r="J994" s="787"/>
      <c r="K994" s="787"/>
      <c r="L994" s="787"/>
      <c r="M994" s="787"/>
      <c r="N994" s="787"/>
      <c r="O994" s="787"/>
      <c r="P994" s="428"/>
      <c r="Q994" s="629">
        <f>+H968</f>
        <v>4.0799999999999983</v>
      </c>
      <c r="R994" s="1024" t="s">
        <v>58</v>
      </c>
      <c r="S994" s="1025"/>
      <c r="T994" s="1027"/>
      <c r="U994" s="1024" t="s">
        <v>53</v>
      </c>
      <c r="V994" s="1027"/>
      <c r="W994" s="1027"/>
      <c r="X994" s="1026"/>
      <c r="Y994" s="36"/>
      <c r="Z994" s="37"/>
      <c r="AA994" s="38">
        <f>SUM(Y971:Y993)</f>
        <v>5.0299999999999994</v>
      </c>
    </row>
    <row r="995" spans="2:27" ht="17.25" thickBot="1" x14ac:dyDescent="0.3">
      <c r="B995" s="792" t="s">
        <v>59</v>
      </c>
      <c r="C995" s="793"/>
      <c r="D995" s="793"/>
      <c r="E995" s="793"/>
      <c r="F995" s="793"/>
      <c r="G995" s="793"/>
      <c r="H995" s="793"/>
      <c r="I995" s="794"/>
      <c r="J995" s="792" t="s">
        <v>60</v>
      </c>
      <c r="K995" s="793"/>
      <c r="L995" s="793"/>
      <c r="M995" s="793"/>
      <c r="N995" s="793"/>
      <c r="O995" s="793"/>
      <c r="P995" s="793"/>
      <c r="Q995" s="793"/>
      <c r="R995" s="794"/>
      <c r="S995" s="634"/>
      <c r="T995" s="39"/>
      <c r="U995" s="40"/>
      <c r="V995" s="40"/>
      <c r="W995" s="40"/>
      <c r="X995" s="40"/>
      <c r="Y995" s="40"/>
      <c r="Z995" s="40"/>
      <c r="AA995" s="41"/>
    </row>
    <row r="996" spans="2:27" ht="21" thickBot="1" x14ac:dyDescent="0.3">
      <c r="B996" s="795"/>
      <c r="C996" s="787"/>
      <c r="D996" s="787"/>
      <c r="E996" s="787"/>
      <c r="F996" s="787"/>
      <c r="G996" s="787"/>
      <c r="H996" s="787"/>
      <c r="I996" s="796"/>
      <c r="J996" s="795"/>
      <c r="K996" s="787"/>
      <c r="L996" s="787"/>
      <c r="M996" s="787"/>
      <c r="N996" s="787"/>
      <c r="O996" s="787"/>
      <c r="P996" s="787"/>
      <c r="Q996" s="787"/>
      <c r="R996" s="796"/>
      <c r="S996" s="635"/>
      <c r="T996" s="797" t="s">
        <v>61</v>
      </c>
      <c r="U996" s="798"/>
      <c r="V996" s="798"/>
      <c r="W996" s="798"/>
      <c r="X996" s="798"/>
      <c r="Y996" s="798"/>
      <c r="Z996" s="799"/>
      <c r="AA996" s="42">
        <f>AA994</f>
        <v>5.0299999999999994</v>
      </c>
    </row>
    <row r="998" spans="2:27" ht="15.75" thickBot="1" x14ac:dyDescent="0.3"/>
    <row r="999" spans="2:27" x14ac:dyDescent="0.25">
      <c r="B999" s="800"/>
      <c r="C999" s="793"/>
      <c r="D999" s="793"/>
      <c r="E999" s="793"/>
      <c r="F999" s="793"/>
      <c r="G999" s="803" t="s">
        <v>42</v>
      </c>
      <c r="H999" s="793"/>
      <c r="I999" s="793"/>
      <c r="J999" s="793"/>
      <c r="K999" s="793"/>
      <c r="L999" s="793"/>
      <c r="M999" s="793"/>
      <c r="N999" s="793"/>
      <c r="O999" s="793"/>
      <c r="P999" s="793"/>
      <c r="Q999" s="793"/>
      <c r="R999" s="793"/>
      <c r="S999" s="793"/>
      <c r="T999" s="793"/>
      <c r="U999" s="804" t="s">
        <v>1</v>
      </c>
      <c r="V999" s="805"/>
      <c r="W999" s="805"/>
      <c r="X999" s="806"/>
      <c r="Y999" s="807" t="s">
        <v>43</v>
      </c>
      <c r="Z999" s="805"/>
      <c r="AA999" s="808"/>
    </row>
    <row r="1000" spans="2:27" x14ac:dyDescent="0.25">
      <c r="B1000" s="801"/>
      <c r="C1000" s="802"/>
      <c r="D1000" s="802"/>
      <c r="E1000" s="802"/>
      <c r="F1000" s="802"/>
      <c r="G1000" s="801"/>
      <c r="H1000" s="802"/>
      <c r="I1000" s="802"/>
      <c r="J1000" s="802"/>
      <c r="K1000" s="802"/>
      <c r="L1000" s="802"/>
      <c r="M1000" s="802"/>
      <c r="N1000" s="802"/>
      <c r="O1000" s="802"/>
      <c r="P1000" s="802"/>
      <c r="Q1000" s="802"/>
      <c r="R1000" s="802"/>
      <c r="S1000" s="802"/>
      <c r="T1000" s="802"/>
      <c r="U1000" s="809" t="s">
        <v>3</v>
      </c>
      <c r="V1000" s="810"/>
      <c r="W1000" s="810"/>
      <c r="X1000" s="811"/>
      <c r="Y1000" s="812">
        <v>1</v>
      </c>
      <c r="Z1000" s="810"/>
      <c r="AA1000" s="813"/>
    </row>
    <row r="1001" spans="2:27" ht="15.75" thickBot="1" x14ac:dyDescent="0.3">
      <c r="B1001" s="795"/>
      <c r="C1001" s="787"/>
      <c r="D1001" s="787"/>
      <c r="E1001" s="787"/>
      <c r="F1001" s="787"/>
      <c r="G1001" s="795"/>
      <c r="H1001" s="787"/>
      <c r="I1001" s="787"/>
      <c r="J1001" s="787"/>
      <c r="K1001" s="787"/>
      <c r="L1001" s="787"/>
      <c r="M1001" s="787"/>
      <c r="N1001" s="787"/>
      <c r="O1001" s="787"/>
      <c r="P1001" s="787"/>
      <c r="Q1001" s="787"/>
      <c r="R1001" s="787"/>
      <c r="S1001" s="787"/>
      <c r="T1001" s="787"/>
      <c r="U1001" s="814" t="s">
        <v>4</v>
      </c>
      <c r="V1001" s="815"/>
      <c r="W1001" s="815"/>
      <c r="X1001" s="816"/>
      <c r="Y1001" s="817">
        <v>44236</v>
      </c>
      <c r="Z1001" s="818"/>
      <c r="AA1001" s="819"/>
    </row>
    <row r="1002" spans="2:27" ht="15" customHeight="1" x14ac:dyDescent="0.25">
      <c r="B1002" s="820" t="s">
        <v>44</v>
      </c>
      <c r="C1002" s="793"/>
      <c r="D1002" s="793"/>
      <c r="E1002" s="793"/>
      <c r="F1002" s="794"/>
      <c r="G1002"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002" s="822"/>
      <c r="I1002" s="822"/>
      <c r="J1002" s="822"/>
      <c r="K1002" s="822"/>
      <c r="L1002" s="822"/>
      <c r="M1002" s="822"/>
      <c r="N1002" s="822"/>
      <c r="O1002" s="822"/>
      <c r="P1002" s="822"/>
      <c r="Q1002" s="822"/>
      <c r="R1002" s="822"/>
      <c r="S1002" s="822"/>
      <c r="T1002" s="822"/>
      <c r="U1002" s="822"/>
      <c r="V1002" s="822"/>
      <c r="W1002" s="822"/>
      <c r="X1002" s="822"/>
      <c r="Y1002" s="822"/>
      <c r="Z1002" s="822"/>
      <c r="AA1002" s="823"/>
    </row>
    <row r="1003" spans="2:27" ht="15.75" customHeight="1" thickBot="1" x14ac:dyDescent="0.3">
      <c r="B1003" s="795"/>
      <c r="C1003" s="787"/>
      <c r="D1003" s="787"/>
      <c r="E1003" s="787"/>
      <c r="F1003" s="796"/>
      <c r="G1003" s="824"/>
      <c r="H1003" s="825"/>
      <c r="I1003" s="825"/>
      <c r="J1003" s="825"/>
      <c r="K1003" s="825"/>
      <c r="L1003" s="825"/>
      <c r="M1003" s="825"/>
      <c r="N1003" s="825"/>
      <c r="O1003" s="825"/>
      <c r="P1003" s="825"/>
      <c r="Q1003" s="825"/>
      <c r="R1003" s="825"/>
      <c r="S1003" s="825"/>
      <c r="T1003" s="825"/>
      <c r="U1003" s="825"/>
      <c r="V1003" s="825"/>
      <c r="W1003" s="825"/>
      <c r="X1003" s="825"/>
      <c r="Y1003" s="825"/>
      <c r="Z1003" s="825"/>
      <c r="AA1003" s="826"/>
    </row>
    <row r="1004" spans="2:27" ht="18.75" thickBot="1" x14ac:dyDescent="0.3">
      <c r="B1004" s="827" t="s">
        <v>46</v>
      </c>
      <c r="C1004" s="798"/>
      <c r="D1004" s="798"/>
      <c r="E1004" s="798"/>
      <c r="F1004" s="798"/>
      <c r="G1004" s="798"/>
      <c r="H1004" s="822" t="s">
        <v>47</v>
      </c>
      <c r="I1004" s="793"/>
      <c r="J1004" s="828"/>
      <c r="K1004" s="798"/>
      <c r="L1004" s="798"/>
      <c r="M1004" s="798"/>
      <c r="N1004" s="798"/>
      <c r="O1004" s="798"/>
      <c r="P1004" s="622"/>
      <c r="Q1004" s="622"/>
      <c r="R1004" s="828" t="s">
        <v>48</v>
      </c>
      <c r="S1004" s="828"/>
      <c r="T1004" s="798"/>
      <c r="U1004" s="798"/>
      <c r="V1004" s="798"/>
      <c r="W1004" s="798"/>
      <c r="X1004" s="798"/>
      <c r="Y1004" s="798"/>
      <c r="Z1004" s="798"/>
      <c r="AA1004" s="799"/>
    </row>
    <row r="1005" spans="2:27" ht="49.5" customHeight="1" thickBot="1" x14ac:dyDescent="0.3">
      <c r="B1005" s="829">
        <f>PRESUPUESTO!$B$43</f>
        <v>5</v>
      </c>
      <c r="C1005" s="793"/>
      <c r="D1005" s="793"/>
      <c r="E1005" s="793"/>
      <c r="F1005" s="793"/>
      <c r="G1005" s="793"/>
      <c r="H1005" s="830">
        <f>PRESUPUESTO!B44</f>
        <v>5.01</v>
      </c>
      <c r="I1005" s="831"/>
      <c r="J1005" s="832" t="str">
        <f>PRESUPUESTO!$F$43</f>
        <v>CIELO RASO, ESTUCO Y PINTURA</v>
      </c>
      <c r="K1005" s="798"/>
      <c r="L1005" s="798"/>
      <c r="M1005" s="798"/>
      <c r="N1005" s="798"/>
      <c r="O1005" s="799"/>
      <c r="P1005" s="621"/>
      <c r="Q1005" s="621"/>
      <c r="R1005" s="833" t="str">
        <f>PRESUPUESTO!F44</f>
        <v>SUMINISTRO E INSTALACIÓN DE CIELO RASO EN DRYWALL de 1/2" (incluye pintura 2 manos, soporte perfileria metaliza y accesorios de sujecion)</v>
      </c>
      <c r="S1005" s="1020"/>
      <c r="T1005" s="793"/>
      <c r="U1005" s="793"/>
      <c r="V1005" s="793"/>
      <c r="W1005" s="793"/>
      <c r="X1005" s="793"/>
      <c r="Y1005" s="793"/>
      <c r="Z1005" s="793"/>
      <c r="AA1005" s="794"/>
    </row>
    <row r="1006" spans="2:27" ht="18.75" thickBot="1" x14ac:dyDescent="0.3">
      <c r="B1006" s="821" t="s">
        <v>49</v>
      </c>
      <c r="C1006" s="834"/>
      <c r="D1006" s="834"/>
      <c r="E1006" s="834"/>
      <c r="F1006" s="834"/>
      <c r="G1006" s="834"/>
      <c r="H1006" s="835"/>
      <c r="I1006" s="835"/>
      <c r="J1006" s="834"/>
      <c r="K1006" s="834"/>
      <c r="L1006" s="834"/>
      <c r="M1006" s="834"/>
      <c r="N1006" s="834"/>
      <c r="O1006" s="834"/>
      <c r="P1006" s="623"/>
      <c r="Q1006" s="623"/>
      <c r="R1006" s="837" t="s">
        <v>50</v>
      </c>
      <c r="S1006" s="1021" t="s">
        <v>532</v>
      </c>
      <c r="T1006" s="839" t="s">
        <v>51</v>
      </c>
      <c r="U1006" s="840"/>
      <c r="V1006" s="841"/>
      <c r="W1006" s="842" t="s">
        <v>20</v>
      </c>
      <c r="X1006" s="844" t="s">
        <v>52</v>
      </c>
      <c r="Y1006" s="846" t="s">
        <v>53</v>
      </c>
      <c r="Z1006" s="847"/>
      <c r="AA1006" s="848"/>
    </row>
    <row r="1007" spans="2:27" ht="26.25" thickBot="1" x14ac:dyDescent="0.3">
      <c r="B1007" s="836"/>
      <c r="C1007" s="835"/>
      <c r="D1007" s="835"/>
      <c r="E1007" s="835"/>
      <c r="F1007" s="835"/>
      <c r="G1007" s="835"/>
      <c r="H1007" s="835"/>
      <c r="I1007" s="835"/>
      <c r="J1007" s="835"/>
      <c r="K1007" s="835"/>
      <c r="L1007" s="835"/>
      <c r="M1007" s="835"/>
      <c r="N1007" s="835"/>
      <c r="O1007" s="835"/>
      <c r="P1007" s="623"/>
      <c r="Q1007" s="623"/>
      <c r="R1007" s="838"/>
      <c r="S1007" s="1032"/>
      <c r="T1007" s="4" t="s">
        <v>54</v>
      </c>
      <c r="U1007" s="5" t="s">
        <v>55</v>
      </c>
      <c r="V1007" s="6" t="s">
        <v>56</v>
      </c>
      <c r="W1007" s="843"/>
      <c r="X1007" s="845"/>
      <c r="Y1007" s="7" t="s">
        <v>57</v>
      </c>
      <c r="Z1007" s="8" t="s">
        <v>21</v>
      </c>
      <c r="AA1007" s="9" t="s">
        <v>22</v>
      </c>
    </row>
    <row r="1008" spans="2:27" ht="18" x14ac:dyDescent="0.25">
      <c r="B1008" s="10"/>
      <c r="C1008" s="11"/>
      <c r="D1008" s="11"/>
      <c r="E1008" s="11"/>
      <c r="F1008" s="11"/>
      <c r="G1008" s="11"/>
      <c r="H1008" s="11"/>
      <c r="I1008" s="11"/>
      <c r="J1008" s="11"/>
      <c r="K1008" s="11"/>
      <c r="L1008" s="11"/>
      <c r="M1008" s="11"/>
      <c r="N1008" s="11"/>
      <c r="O1008" s="12"/>
      <c r="P1008" s="629">
        <f>+H1005</f>
        <v>5.01</v>
      </c>
      <c r="Q1008" s="17"/>
      <c r="R1008" s="412" t="s">
        <v>356</v>
      </c>
      <c r="S1008" s="625" t="s">
        <v>534</v>
      </c>
      <c r="T1008" s="14">
        <v>3.76</v>
      </c>
      <c r="U1008" s="14">
        <v>3.4</v>
      </c>
      <c r="V1008" s="14"/>
      <c r="W1008" s="14" t="str">
        <f>IF(COUNT(T1008:V1008)=1,"m",IF(COUNT(T1008:V1008)=2,"m2",IF(COUNT(T1008:V1008)=3,"m3","")))</f>
        <v>m2</v>
      </c>
      <c r="X1008" s="14">
        <f>IF(S1008="","",1)</f>
        <v>1</v>
      </c>
      <c r="Y1008" s="14" t="str">
        <f>IFERROR(IF(COUNT(T1008:V1008)=1,PRODUCT(T1008:V1008)*X1008,""),"")</f>
        <v/>
      </c>
      <c r="Z1008" s="14">
        <f>IFERROR(IF(COUNT(T1008:V1008)=2,PRODUCT(T1008:V1008)*X1008,""),"")</f>
        <v>12.783999999999999</v>
      </c>
      <c r="AA1008" s="15" t="str">
        <f>IFERROR(IF(COUNT(T1008:V1008)=3,PRODUCT(T1008:V1008)*X1008,""),"")</f>
        <v/>
      </c>
    </row>
    <row r="1009" spans="2:27" ht="18" x14ac:dyDescent="0.25">
      <c r="B1009" s="16"/>
      <c r="C1009" s="17"/>
      <c r="D1009" s="17"/>
      <c r="E1009" s="17"/>
      <c r="F1009" s="18"/>
      <c r="G1009" s="18"/>
      <c r="H1009" s="18"/>
      <c r="I1009" s="18"/>
      <c r="J1009" s="18"/>
      <c r="K1009" s="18"/>
      <c r="L1009" s="17"/>
      <c r="M1009" s="17"/>
      <c r="N1009" s="17"/>
      <c r="O1009" s="19"/>
      <c r="P1009" s="629">
        <f>+H1005</f>
        <v>5.01</v>
      </c>
      <c r="Q1009" s="17"/>
      <c r="R1009" s="412" t="s">
        <v>356</v>
      </c>
      <c r="S1009" s="625" t="s">
        <v>551</v>
      </c>
      <c r="T1009" s="20">
        <v>1.62</v>
      </c>
      <c r="U1009" s="20">
        <v>1.52</v>
      </c>
      <c r="V1009" s="430"/>
      <c r="W1009" s="14" t="str">
        <f t="shared" ref="W1009:W1011" si="257">IF(COUNT(T1009:V1009)=1,"m",IF(COUNT(T1009:V1009)=2,"m2",IF(COUNT(T1009:V1009)=3,"m3","")))</f>
        <v>m2</v>
      </c>
      <c r="X1009" s="14">
        <f t="shared" ref="X1009:X1011" si="258">IF(S1009="","",1)</f>
        <v>1</v>
      </c>
      <c r="Y1009" s="14" t="str">
        <f t="shared" ref="Y1009:Y1011" si="259">IFERROR(IF(COUNT(T1009:V1009)=1,PRODUCT(T1009:V1009)*X1009,""),"")</f>
        <v/>
      </c>
      <c r="Z1009" s="14">
        <f t="shared" ref="Z1009:Z1011" si="260">IFERROR(IF(COUNT(T1009:V1009)=2,PRODUCT(T1009:V1009)*X1009,""),"")</f>
        <v>2.4624000000000001</v>
      </c>
      <c r="AA1009" s="15" t="str">
        <f t="shared" ref="AA1009:AA1030" si="261">IFERROR(IF(COUNT(T1009:V1009)=3,PRODUCT(T1009:V1009)*X1009,""),"")</f>
        <v/>
      </c>
    </row>
    <row r="1010" spans="2:27" ht="18" x14ac:dyDescent="0.25">
      <c r="B1010" s="16"/>
      <c r="C1010" s="17"/>
      <c r="D1010" s="17"/>
      <c r="E1010" s="17"/>
      <c r="F1010" s="18"/>
      <c r="G1010" s="18"/>
      <c r="H1010" s="18"/>
      <c r="I1010" s="18"/>
      <c r="J1010" s="18"/>
      <c r="K1010" s="18"/>
      <c r="L1010" s="17"/>
      <c r="M1010" s="17"/>
      <c r="N1010" s="17"/>
      <c r="O1010" s="19"/>
      <c r="P1010" s="629">
        <f>+H1005</f>
        <v>5.01</v>
      </c>
      <c r="Q1010" s="17"/>
      <c r="R1010" s="412" t="s">
        <v>356</v>
      </c>
      <c r="S1010" s="625" t="s">
        <v>535</v>
      </c>
      <c r="T1010" s="639"/>
      <c r="U1010" s="639"/>
      <c r="V1010" s="430"/>
      <c r="W1010" s="14" t="str">
        <f t="shared" si="257"/>
        <v/>
      </c>
      <c r="X1010" s="14">
        <f t="shared" si="258"/>
        <v>1</v>
      </c>
      <c r="Y1010" s="14" t="str">
        <f t="shared" si="259"/>
        <v/>
      </c>
      <c r="Z1010" s="14" t="str">
        <f t="shared" si="260"/>
        <v/>
      </c>
      <c r="AA1010" s="15" t="str">
        <f t="shared" si="261"/>
        <v/>
      </c>
    </row>
    <row r="1011" spans="2:27" ht="18" x14ac:dyDescent="0.25">
      <c r="B1011" s="16"/>
      <c r="C1011" s="17"/>
      <c r="D1011" s="17"/>
      <c r="E1011" s="17"/>
      <c r="F1011" s="18"/>
      <c r="G1011" s="18"/>
      <c r="H1011" s="18"/>
      <c r="I1011" s="18"/>
      <c r="J1011" s="18"/>
      <c r="K1011" s="18"/>
      <c r="L1011" s="17"/>
      <c r="M1011" s="17"/>
      <c r="N1011" s="17"/>
      <c r="O1011" s="19"/>
      <c r="P1011" s="629">
        <f>+H1005</f>
        <v>5.01</v>
      </c>
      <c r="Q1011" s="17"/>
      <c r="R1011" s="412"/>
      <c r="S1011" s="626"/>
      <c r="T1011" s="20"/>
      <c r="U1011" s="20"/>
      <c r="V1011" s="430"/>
      <c r="W1011" s="14" t="str">
        <f t="shared" si="257"/>
        <v/>
      </c>
      <c r="X1011" s="14" t="str">
        <f t="shared" si="258"/>
        <v/>
      </c>
      <c r="Y1011" s="14" t="str">
        <f t="shared" si="259"/>
        <v/>
      </c>
      <c r="Z1011" s="14" t="str">
        <f t="shared" si="260"/>
        <v/>
      </c>
      <c r="AA1011" s="15" t="str">
        <f t="shared" si="261"/>
        <v/>
      </c>
    </row>
    <row r="1012" spans="2:27" ht="18" x14ac:dyDescent="0.25">
      <c r="B1012" s="16"/>
      <c r="D1012" s="17"/>
      <c r="E1012" s="17"/>
      <c r="F1012" s="18"/>
      <c r="G1012" s="18"/>
      <c r="H1012" s="18"/>
      <c r="J1012" s="18"/>
      <c r="K1012" s="18"/>
      <c r="L1012" s="17"/>
      <c r="M1012" s="17"/>
      <c r="N1012" s="17"/>
      <c r="O1012" s="19"/>
      <c r="P1012" s="629">
        <f>+H1005</f>
        <v>5.01</v>
      </c>
      <c r="Q1012" s="17"/>
      <c r="R1012" s="412"/>
      <c r="S1012" s="625"/>
      <c r="T1012" s="20"/>
      <c r="U1012" s="20"/>
      <c r="V1012" s="430"/>
      <c r="W1012" s="14"/>
      <c r="X1012" s="14"/>
      <c r="Y1012" s="14"/>
      <c r="Z1012" s="14"/>
      <c r="AA1012" s="15" t="str">
        <f t="shared" si="261"/>
        <v/>
      </c>
    </row>
    <row r="1013" spans="2:27" ht="18" x14ac:dyDescent="0.25">
      <c r="B1013" s="22"/>
      <c r="C1013" s="17"/>
      <c r="D1013" s="18"/>
      <c r="E1013" s="17"/>
      <c r="F1013" s="18"/>
      <c r="G1013" s="18"/>
      <c r="H1013" s="18"/>
      <c r="I1013" s="18"/>
      <c r="J1013" s="18"/>
      <c r="K1013" s="18"/>
      <c r="L1013" s="17"/>
      <c r="M1013" s="17"/>
      <c r="N1013" s="17"/>
      <c r="O1013" s="19"/>
      <c r="P1013" s="629">
        <f>+H1005</f>
        <v>5.01</v>
      </c>
      <c r="Q1013" s="17"/>
      <c r="R1013" s="412" t="s">
        <v>361</v>
      </c>
      <c r="S1013" s="625" t="s">
        <v>538</v>
      </c>
      <c r="T1013" s="20">
        <v>3.72</v>
      </c>
      <c r="U1013" s="20">
        <v>3.4</v>
      </c>
      <c r="V1013" s="430"/>
      <c r="W1013" s="14" t="str">
        <f t="shared" ref="W1013:W1014" si="262">IF(COUNT(T1013:V1013)=1,"m",IF(COUNT(T1013:V1013)=2,"m2",IF(COUNT(T1013:V1013)=3,"m3","")))</f>
        <v>m2</v>
      </c>
      <c r="X1013" s="14">
        <f t="shared" ref="X1013:X1019" si="263">IF(S1013="","",1)</f>
        <v>1</v>
      </c>
      <c r="Y1013" s="14" t="str">
        <f t="shared" ref="Y1013:Y1019" si="264">IFERROR(IF(COUNT(T1013:V1013)=1,PRODUCT(T1013:V1013)*X1013,""),"")</f>
        <v/>
      </c>
      <c r="Z1013" s="14">
        <f t="shared" ref="Z1013:Z1019" si="265">IFERROR(IF(COUNT(T1013:V1013)=2,PRODUCT(T1013:V1013)*X1013,""),"")</f>
        <v>12.648</v>
      </c>
      <c r="AA1013" s="15" t="str">
        <f t="shared" si="261"/>
        <v/>
      </c>
    </row>
    <row r="1014" spans="2:27" ht="18" x14ac:dyDescent="0.25">
      <c r="B1014" s="16"/>
      <c r="C1014" s="17"/>
      <c r="D1014" s="17"/>
      <c r="E1014" s="17"/>
      <c r="F1014" s="18"/>
      <c r="G1014" s="18"/>
      <c r="H1014" s="18"/>
      <c r="I1014" s="18"/>
      <c r="J1014" s="18"/>
      <c r="K1014" s="18"/>
      <c r="L1014" s="17"/>
      <c r="M1014" s="17"/>
      <c r="N1014" s="17"/>
      <c r="O1014" s="19"/>
      <c r="P1014" s="629">
        <f>+H1005</f>
        <v>5.01</v>
      </c>
      <c r="Q1014" s="17"/>
      <c r="R1014" s="412" t="s">
        <v>361</v>
      </c>
      <c r="S1014" s="641" t="s">
        <v>535</v>
      </c>
      <c r="T1014" s="20">
        <v>0.45</v>
      </c>
      <c r="U1014" s="20">
        <v>1.05</v>
      </c>
      <c r="V1014" s="20"/>
      <c r="W1014" s="14" t="str">
        <f t="shared" si="262"/>
        <v>m2</v>
      </c>
      <c r="X1014" s="14">
        <f t="shared" si="263"/>
        <v>1</v>
      </c>
      <c r="Y1014" s="14" t="str">
        <f t="shared" si="264"/>
        <v/>
      </c>
      <c r="Z1014" s="14">
        <f t="shared" si="265"/>
        <v>0.47250000000000003</v>
      </c>
      <c r="AA1014" s="15" t="str">
        <f t="shared" si="261"/>
        <v/>
      </c>
    </row>
    <row r="1015" spans="2:27" ht="18" x14ac:dyDescent="0.25">
      <c r="B1015" s="16"/>
      <c r="C1015" s="17"/>
      <c r="D1015" s="17"/>
      <c r="E1015" s="17"/>
      <c r="F1015" s="17"/>
      <c r="G1015" s="17"/>
      <c r="H1015" s="17"/>
      <c r="I1015" s="17"/>
      <c r="J1015" s="17"/>
      <c r="K1015" s="17"/>
      <c r="L1015" s="17"/>
      <c r="M1015" s="17"/>
      <c r="N1015" s="17"/>
      <c r="O1015" s="19"/>
      <c r="P1015" s="629">
        <f>+H1005</f>
        <v>5.01</v>
      </c>
      <c r="Q1015" s="17"/>
      <c r="R1015" s="412" t="s">
        <v>361</v>
      </c>
      <c r="S1015" s="625" t="s">
        <v>541</v>
      </c>
      <c r="T1015" s="20">
        <v>6.67</v>
      </c>
      <c r="U1015" s="20">
        <v>3.4</v>
      </c>
      <c r="V1015" s="430"/>
      <c r="W1015" s="14"/>
      <c r="X1015" s="14">
        <f t="shared" si="263"/>
        <v>1</v>
      </c>
      <c r="Y1015" s="14" t="str">
        <f t="shared" si="264"/>
        <v/>
      </c>
      <c r="Z1015" s="14">
        <f t="shared" si="265"/>
        <v>22.678000000000001</v>
      </c>
      <c r="AA1015" s="15" t="str">
        <f t="shared" si="261"/>
        <v/>
      </c>
    </row>
    <row r="1016" spans="2:27" ht="18" x14ac:dyDescent="0.25">
      <c r="B1016" s="16"/>
      <c r="C1016" s="18"/>
      <c r="D1016" s="17"/>
      <c r="E1016" s="17"/>
      <c r="F1016" s="17"/>
      <c r="G1016" s="17"/>
      <c r="H1016" s="17"/>
      <c r="I1016" s="17"/>
      <c r="J1016" s="17"/>
      <c r="K1016" s="17"/>
      <c r="L1016" s="17"/>
      <c r="M1016" s="17"/>
      <c r="N1016" s="17"/>
      <c r="O1016" s="19"/>
      <c r="P1016" s="629">
        <f>+H1005</f>
        <v>5.01</v>
      </c>
      <c r="Q1016" s="17"/>
      <c r="R1016" s="412" t="s">
        <v>361</v>
      </c>
      <c r="S1016" s="625" t="s">
        <v>560</v>
      </c>
      <c r="T1016" s="639"/>
      <c r="U1016" s="639"/>
      <c r="V1016" s="430"/>
      <c r="W1016" s="14"/>
      <c r="X1016" s="14">
        <f t="shared" si="263"/>
        <v>1</v>
      </c>
      <c r="Y1016" s="14" t="str">
        <f t="shared" si="264"/>
        <v/>
      </c>
      <c r="Z1016" s="14" t="str">
        <f t="shared" si="265"/>
        <v/>
      </c>
      <c r="AA1016" s="15" t="str">
        <f t="shared" si="261"/>
        <v/>
      </c>
    </row>
    <row r="1017" spans="2:27" ht="18" x14ac:dyDescent="0.25">
      <c r="B1017" s="16"/>
      <c r="C1017" s="17"/>
      <c r="D1017" s="17"/>
      <c r="E1017" s="17"/>
      <c r="F1017" s="17"/>
      <c r="G1017" s="17"/>
      <c r="H1017" s="17"/>
      <c r="I1017" s="17"/>
      <c r="J1017" s="17"/>
      <c r="K1017" s="17"/>
      <c r="L1017" s="17"/>
      <c r="M1017" s="17"/>
      <c r="N1017" s="17"/>
      <c r="O1017" s="19"/>
      <c r="P1017" s="629">
        <f>+H1005</f>
        <v>5.01</v>
      </c>
      <c r="Q1017" s="17"/>
      <c r="R1017" s="412" t="s">
        <v>361</v>
      </c>
      <c r="S1017" s="625" t="s">
        <v>561</v>
      </c>
      <c r="T1017" s="639"/>
      <c r="U1017" s="639"/>
      <c r="V1017" s="430"/>
      <c r="W1017" s="14"/>
      <c r="X1017" s="14">
        <f t="shared" si="263"/>
        <v>1</v>
      </c>
      <c r="Y1017" s="14" t="str">
        <f t="shared" si="264"/>
        <v/>
      </c>
      <c r="Z1017" s="14" t="str">
        <f t="shared" si="265"/>
        <v/>
      </c>
      <c r="AA1017" s="15" t="str">
        <f t="shared" si="261"/>
        <v/>
      </c>
    </row>
    <row r="1018" spans="2:27" ht="18" x14ac:dyDescent="0.25">
      <c r="B1018" s="16"/>
      <c r="C1018" s="17"/>
      <c r="D1018" s="17"/>
      <c r="E1018" s="18"/>
      <c r="F1018" s="17"/>
      <c r="G1018" s="17"/>
      <c r="H1018" s="17"/>
      <c r="I1018" s="17"/>
      <c r="J1018" s="17"/>
      <c r="K1018" s="17"/>
      <c r="L1018" s="17"/>
      <c r="M1018" s="17"/>
      <c r="N1018" s="17"/>
      <c r="O1018" s="19"/>
      <c r="P1018" s="629">
        <f>+H1005</f>
        <v>5.01</v>
      </c>
      <c r="Q1018" s="17"/>
      <c r="R1018" s="412" t="s">
        <v>361</v>
      </c>
      <c r="S1018" s="625" t="s">
        <v>558</v>
      </c>
      <c r="T1018" s="639"/>
      <c r="U1018" s="639"/>
      <c r="V1018" s="430"/>
      <c r="W1018" s="14"/>
      <c r="X1018" s="14">
        <f t="shared" si="263"/>
        <v>1</v>
      </c>
      <c r="Y1018" s="14" t="str">
        <f t="shared" si="264"/>
        <v/>
      </c>
      <c r="Z1018" s="14" t="str">
        <f t="shared" si="265"/>
        <v/>
      </c>
      <c r="AA1018" s="15" t="str">
        <f t="shared" si="261"/>
        <v/>
      </c>
    </row>
    <row r="1019" spans="2:27" ht="18" x14ac:dyDescent="0.25">
      <c r="B1019" s="16"/>
      <c r="C1019" s="18"/>
      <c r="D1019" s="18"/>
      <c r="E1019" s="18"/>
      <c r="F1019" s="18"/>
      <c r="G1019" s="18"/>
      <c r="H1019" s="18"/>
      <c r="I1019" s="18"/>
      <c r="J1019" s="18"/>
      <c r="K1019" s="18"/>
      <c r="L1019" s="18"/>
      <c r="M1019" s="18"/>
      <c r="N1019" s="18"/>
      <c r="O1019" s="19"/>
      <c r="P1019" s="629">
        <f>+H1005</f>
        <v>5.01</v>
      </c>
      <c r="Q1019" s="17"/>
      <c r="R1019" s="412" t="s">
        <v>361</v>
      </c>
      <c r="S1019" s="625" t="s">
        <v>559</v>
      </c>
      <c r="T1019" s="639"/>
      <c r="U1019" s="639"/>
      <c r="V1019" s="430"/>
      <c r="W1019" s="14" t="str">
        <f t="shared" ref="W1019" si="266">IF(COUNT(T1019:V1019)=1,"m",IF(COUNT(T1019:V1019)=2,"m2",IF(COUNT(T1019:V1019)=3,"m3","")))</f>
        <v/>
      </c>
      <c r="X1019" s="14">
        <f t="shared" si="263"/>
        <v>1</v>
      </c>
      <c r="Y1019" s="14" t="str">
        <f t="shared" si="264"/>
        <v/>
      </c>
      <c r="Z1019" s="14" t="str">
        <f t="shared" si="265"/>
        <v/>
      </c>
      <c r="AA1019" s="15" t="str">
        <f t="shared" si="261"/>
        <v/>
      </c>
    </row>
    <row r="1020" spans="2:27" ht="18" x14ac:dyDescent="0.25">
      <c r="B1020" s="16"/>
      <c r="C1020" s="17"/>
      <c r="D1020" s="24"/>
      <c r="E1020" s="17"/>
      <c r="F1020" s="17"/>
      <c r="G1020" s="17"/>
      <c r="H1020" s="17"/>
      <c r="I1020" s="17"/>
      <c r="J1020" s="18"/>
      <c r="K1020" s="17"/>
      <c r="L1020" s="17"/>
      <c r="M1020" s="17"/>
      <c r="N1020" s="17"/>
      <c r="O1020" s="19"/>
      <c r="P1020" s="629">
        <f>+H1005</f>
        <v>5.01</v>
      </c>
      <c r="Q1020" s="17"/>
      <c r="R1020" s="412"/>
      <c r="S1020" s="625"/>
      <c r="T1020" s="20"/>
      <c r="U1020" s="20"/>
      <c r="V1020" s="430"/>
      <c r="W1020" s="14"/>
      <c r="X1020" s="14"/>
      <c r="Y1020" s="14"/>
      <c r="Z1020" s="14"/>
      <c r="AA1020" s="15" t="str">
        <f t="shared" si="261"/>
        <v/>
      </c>
    </row>
    <row r="1021" spans="2:27" ht="18" x14ac:dyDescent="0.25">
      <c r="B1021" s="16"/>
      <c r="C1021" s="18"/>
      <c r="D1021" s="17"/>
      <c r="E1021" s="17"/>
      <c r="F1021" s="17"/>
      <c r="G1021" s="17"/>
      <c r="H1021" s="18"/>
      <c r="I1021" s="18"/>
      <c r="J1021" s="17"/>
      <c r="K1021" s="18"/>
      <c r="L1021" s="17"/>
      <c r="M1021" s="17"/>
      <c r="N1021" s="17"/>
      <c r="O1021" s="19"/>
      <c r="P1021" s="629">
        <f>+H1005</f>
        <v>5.01</v>
      </c>
      <c r="Q1021" s="17"/>
      <c r="R1021" s="412" t="s">
        <v>362</v>
      </c>
      <c r="S1021" s="625" t="s">
        <v>538</v>
      </c>
      <c r="T1021" s="20"/>
      <c r="U1021" s="20"/>
      <c r="V1021" s="430"/>
      <c r="W1021" s="14" t="str">
        <f t="shared" ref="W1021:W1030" si="267">IF(COUNT(T1021:V1021)=1,"m",IF(COUNT(T1021:V1021)=2,"m2",IF(COUNT(T1021:V1021)=3,"m3","")))</f>
        <v/>
      </c>
      <c r="X1021" s="14">
        <f t="shared" ref="X1021:X1030" si="268">IF(S1021="","",1)</f>
        <v>1</v>
      </c>
      <c r="Y1021" s="14" t="str">
        <f t="shared" ref="Y1021:Y1030" si="269">IFERROR(IF(COUNT(T1021:V1021)=1,PRODUCT(T1021:V1021)*X1021,""),"")</f>
        <v/>
      </c>
      <c r="Z1021" s="14" t="str">
        <f t="shared" ref="Z1021:Z1030" si="270">IFERROR(IF(COUNT(T1021:V1021)=2,PRODUCT(T1021:V1021)*X1021,""),"")</f>
        <v/>
      </c>
      <c r="AA1021" s="15" t="str">
        <f t="shared" si="261"/>
        <v/>
      </c>
    </row>
    <row r="1022" spans="2:27" ht="18" x14ac:dyDescent="0.25">
      <c r="B1022" s="16"/>
      <c r="C1022" s="17"/>
      <c r="D1022" s="17"/>
      <c r="E1022" s="17"/>
      <c r="F1022" s="17"/>
      <c r="G1022" s="17"/>
      <c r="H1022" s="17"/>
      <c r="I1022" s="17"/>
      <c r="J1022" s="17"/>
      <c r="K1022" s="17"/>
      <c r="L1022" s="17"/>
      <c r="M1022" s="17"/>
      <c r="N1022" s="17"/>
      <c r="O1022" s="19"/>
      <c r="P1022" s="629">
        <f>+H1005</f>
        <v>5.01</v>
      </c>
      <c r="Q1022" s="17"/>
      <c r="R1022" s="412" t="s">
        <v>362</v>
      </c>
      <c r="S1022" s="626" t="s">
        <v>552</v>
      </c>
      <c r="T1022" s="20">
        <v>1.65</v>
      </c>
      <c r="U1022" s="20">
        <v>1.62</v>
      </c>
      <c r="V1022" s="430"/>
      <c r="W1022" s="14" t="str">
        <f t="shared" si="267"/>
        <v>m2</v>
      </c>
      <c r="X1022" s="14">
        <f t="shared" si="268"/>
        <v>1</v>
      </c>
      <c r="Y1022" s="14" t="str">
        <f t="shared" si="269"/>
        <v/>
      </c>
      <c r="Z1022" s="14">
        <f t="shared" si="270"/>
        <v>2.673</v>
      </c>
      <c r="AA1022" s="15" t="str">
        <f t="shared" si="261"/>
        <v/>
      </c>
    </row>
    <row r="1023" spans="2:27" ht="18" x14ac:dyDescent="0.25">
      <c r="B1023" s="16"/>
      <c r="C1023" s="17"/>
      <c r="D1023" s="17"/>
      <c r="E1023" s="17"/>
      <c r="F1023" s="17"/>
      <c r="G1023" s="17"/>
      <c r="H1023" s="17"/>
      <c r="I1023" s="17"/>
      <c r="J1023" s="17"/>
      <c r="K1023" s="17"/>
      <c r="L1023" s="17"/>
      <c r="M1023" s="17"/>
      <c r="N1023" s="17"/>
      <c r="O1023" s="19"/>
      <c r="P1023" s="629">
        <f>+H1005</f>
        <v>5.01</v>
      </c>
      <c r="Q1023" s="17"/>
      <c r="R1023" s="412" t="s">
        <v>362</v>
      </c>
      <c r="S1023" s="626" t="s">
        <v>546</v>
      </c>
      <c r="T1023" s="20">
        <v>5.84</v>
      </c>
      <c r="U1023" s="20">
        <v>3.4</v>
      </c>
      <c r="V1023" s="430"/>
      <c r="W1023" s="14" t="str">
        <f t="shared" si="267"/>
        <v>m2</v>
      </c>
      <c r="X1023" s="14">
        <f t="shared" si="268"/>
        <v>1</v>
      </c>
      <c r="Y1023" s="14" t="str">
        <f t="shared" si="269"/>
        <v/>
      </c>
      <c r="Z1023" s="14">
        <f t="shared" si="270"/>
        <v>19.855999999999998</v>
      </c>
      <c r="AA1023" s="15" t="str">
        <f t="shared" si="261"/>
        <v/>
      </c>
    </row>
    <row r="1024" spans="2:27" ht="18" x14ac:dyDescent="0.25">
      <c r="B1024" s="16"/>
      <c r="D1024" s="17"/>
      <c r="E1024" s="17"/>
      <c r="F1024" s="17"/>
      <c r="G1024" s="17"/>
      <c r="H1024" s="17"/>
      <c r="I1024" s="17"/>
      <c r="J1024" s="17"/>
      <c r="K1024" s="17"/>
      <c r="L1024" s="17"/>
      <c r="M1024" s="17"/>
      <c r="N1024" s="17"/>
      <c r="O1024" s="19"/>
      <c r="P1024" s="629">
        <f>+H1005</f>
        <v>5.01</v>
      </c>
      <c r="Q1024" s="17"/>
      <c r="R1024" s="412"/>
      <c r="S1024" s="626"/>
      <c r="T1024" s="20"/>
      <c r="U1024" s="20"/>
      <c r="V1024" s="20"/>
      <c r="W1024" s="14" t="str">
        <f t="shared" si="267"/>
        <v/>
      </c>
      <c r="X1024" s="14" t="str">
        <f t="shared" si="268"/>
        <v/>
      </c>
      <c r="Y1024" s="14" t="str">
        <f t="shared" si="269"/>
        <v/>
      </c>
      <c r="Z1024" s="14" t="str">
        <f t="shared" si="270"/>
        <v/>
      </c>
      <c r="AA1024" s="15" t="str">
        <f t="shared" si="261"/>
        <v/>
      </c>
    </row>
    <row r="1025" spans="2:27" ht="18" x14ac:dyDescent="0.25">
      <c r="B1025" s="16"/>
      <c r="C1025" s="17"/>
      <c r="D1025" s="17"/>
      <c r="E1025" s="17"/>
      <c r="F1025" s="17"/>
      <c r="G1025" s="17"/>
      <c r="H1025" s="17"/>
      <c r="I1025" s="17"/>
      <c r="J1025" s="17"/>
      <c r="K1025" s="17"/>
      <c r="L1025" s="17"/>
      <c r="M1025" s="17"/>
      <c r="N1025" s="17"/>
      <c r="O1025" s="19"/>
      <c r="P1025" s="629">
        <f>+H1005</f>
        <v>5.01</v>
      </c>
      <c r="Q1025" s="17"/>
      <c r="R1025" s="412"/>
      <c r="S1025" s="626"/>
      <c r="T1025" s="20"/>
      <c r="U1025" s="20"/>
      <c r="V1025" s="430"/>
      <c r="W1025" s="14" t="str">
        <f t="shared" si="267"/>
        <v/>
      </c>
      <c r="X1025" s="14" t="str">
        <f t="shared" si="268"/>
        <v/>
      </c>
      <c r="Y1025" s="14" t="str">
        <f t="shared" si="269"/>
        <v/>
      </c>
      <c r="Z1025" s="14" t="str">
        <f t="shared" si="270"/>
        <v/>
      </c>
      <c r="AA1025" s="15" t="str">
        <f t="shared" si="261"/>
        <v/>
      </c>
    </row>
    <row r="1026" spans="2:27" ht="18" x14ac:dyDescent="0.25">
      <c r="B1026" s="16"/>
      <c r="C1026" s="17"/>
      <c r="D1026" s="17"/>
      <c r="E1026" s="17"/>
      <c r="F1026" s="17"/>
      <c r="G1026" s="17"/>
      <c r="H1026" s="17"/>
      <c r="I1026" s="17"/>
      <c r="J1026" s="17"/>
      <c r="K1026" s="17"/>
      <c r="L1026" s="17"/>
      <c r="M1026" s="17"/>
      <c r="N1026" s="17"/>
      <c r="O1026" s="19"/>
      <c r="P1026" s="629">
        <f>+H1005</f>
        <v>5.01</v>
      </c>
      <c r="Q1026" s="17"/>
      <c r="R1026" s="412"/>
      <c r="S1026" s="626"/>
      <c r="T1026" s="20"/>
      <c r="U1026" s="20"/>
      <c r="V1026" s="430"/>
      <c r="W1026" s="14" t="str">
        <f t="shared" si="267"/>
        <v/>
      </c>
      <c r="X1026" s="14" t="str">
        <f t="shared" si="268"/>
        <v/>
      </c>
      <c r="Y1026" s="14" t="str">
        <f t="shared" si="269"/>
        <v/>
      </c>
      <c r="Z1026" s="14" t="str">
        <f t="shared" si="270"/>
        <v/>
      </c>
      <c r="AA1026" s="15" t="str">
        <f t="shared" si="261"/>
        <v/>
      </c>
    </row>
    <row r="1027" spans="2:27" ht="18" x14ac:dyDescent="0.25">
      <c r="B1027" s="16"/>
      <c r="C1027" s="17"/>
      <c r="D1027" s="17"/>
      <c r="E1027" s="17"/>
      <c r="F1027" s="17"/>
      <c r="G1027" s="17"/>
      <c r="H1027" s="17"/>
      <c r="I1027" s="17"/>
      <c r="J1027" s="17"/>
      <c r="K1027" s="17"/>
      <c r="L1027" s="17"/>
      <c r="M1027" s="17"/>
      <c r="N1027" s="17"/>
      <c r="O1027" s="19"/>
      <c r="P1027" s="629">
        <f>+H1005</f>
        <v>5.01</v>
      </c>
      <c r="Q1027" s="17"/>
      <c r="R1027" s="21"/>
      <c r="S1027" s="626"/>
      <c r="T1027" s="20"/>
      <c r="U1027" s="20"/>
      <c r="V1027" s="430"/>
      <c r="W1027" s="14" t="str">
        <f t="shared" si="267"/>
        <v/>
      </c>
      <c r="X1027" s="14" t="str">
        <f t="shared" si="268"/>
        <v/>
      </c>
      <c r="Y1027" s="14" t="str">
        <f t="shared" si="269"/>
        <v/>
      </c>
      <c r="Z1027" s="14" t="str">
        <f t="shared" si="270"/>
        <v/>
      </c>
      <c r="AA1027" s="15" t="str">
        <f t="shared" si="261"/>
        <v/>
      </c>
    </row>
    <row r="1028" spans="2:27" ht="18" x14ac:dyDescent="0.25">
      <c r="B1028" s="16"/>
      <c r="C1028" s="17"/>
      <c r="D1028" s="17"/>
      <c r="E1028" s="17"/>
      <c r="F1028" s="17"/>
      <c r="G1028" s="17"/>
      <c r="H1028" s="17"/>
      <c r="I1028" s="17"/>
      <c r="J1028" s="17"/>
      <c r="K1028" s="17"/>
      <c r="L1028" s="17"/>
      <c r="M1028" s="17"/>
      <c r="N1028" s="17"/>
      <c r="O1028" s="19"/>
      <c r="P1028" s="629">
        <f>+H1005</f>
        <v>5.01</v>
      </c>
      <c r="Q1028" s="17"/>
      <c r="R1028" s="26"/>
      <c r="S1028" s="626"/>
      <c r="T1028" s="20"/>
      <c r="U1028" s="20"/>
      <c r="V1028" s="430"/>
      <c r="W1028" s="14" t="str">
        <f t="shared" si="267"/>
        <v/>
      </c>
      <c r="X1028" s="14" t="str">
        <f t="shared" si="268"/>
        <v/>
      </c>
      <c r="Y1028" s="14" t="str">
        <f t="shared" si="269"/>
        <v/>
      </c>
      <c r="Z1028" s="14" t="str">
        <f t="shared" si="270"/>
        <v/>
      </c>
      <c r="AA1028" s="15" t="str">
        <f t="shared" si="261"/>
        <v/>
      </c>
    </row>
    <row r="1029" spans="2:27" ht="18" x14ac:dyDescent="0.25">
      <c r="B1029" s="16"/>
      <c r="C1029" s="17"/>
      <c r="D1029" s="17"/>
      <c r="E1029" s="17"/>
      <c r="F1029" s="17"/>
      <c r="G1029" s="17"/>
      <c r="H1029" s="17"/>
      <c r="I1029" s="17"/>
      <c r="J1029" s="17"/>
      <c r="K1029" s="17"/>
      <c r="L1029" s="17"/>
      <c r="M1029" s="17"/>
      <c r="N1029" s="17"/>
      <c r="O1029" s="19"/>
      <c r="P1029" s="629">
        <f>+H1005</f>
        <v>5.01</v>
      </c>
      <c r="Q1029" s="17"/>
      <c r="R1029" s="26"/>
      <c r="S1029" s="626"/>
      <c r="T1029" s="20"/>
      <c r="U1029" s="20"/>
      <c r="V1029" s="430"/>
      <c r="W1029" s="14" t="str">
        <f t="shared" si="267"/>
        <v/>
      </c>
      <c r="X1029" s="14" t="str">
        <f t="shared" si="268"/>
        <v/>
      </c>
      <c r="Y1029" s="14" t="str">
        <f t="shared" si="269"/>
        <v/>
      </c>
      <c r="Z1029" s="14" t="str">
        <f t="shared" si="270"/>
        <v/>
      </c>
      <c r="AA1029" s="15" t="str">
        <f t="shared" si="261"/>
        <v/>
      </c>
    </row>
    <row r="1030" spans="2:27" ht="18.75" thickBot="1" x14ac:dyDescent="0.3">
      <c r="B1030" s="27"/>
      <c r="C1030" s="28"/>
      <c r="D1030" s="29"/>
      <c r="E1030" s="28"/>
      <c r="F1030" s="29"/>
      <c r="G1030" s="29"/>
      <c r="H1030" s="29"/>
      <c r="I1030" s="29"/>
      <c r="J1030" s="29"/>
      <c r="K1030" s="29"/>
      <c r="L1030" s="29"/>
      <c r="M1030" s="29"/>
      <c r="N1030" s="29"/>
      <c r="O1030" s="30"/>
      <c r="P1030" s="629">
        <f>+H1005</f>
        <v>5.01</v>
      </c>
      <c r="Q1030" s="17"/>
      <c r="R1030" s="630"/>
      <c r="S1030" s="636"/>
      <c r="T1030" s="33"/>
      <c r="U1030" s="33"/>
      <c r="V1030" s="631"/>
      <c r="W1030" s="34" t="str">
        <f t="shared" si="267"/>
        <v/>
      </c>
      <c r="X1030" s="34" t="str">
        <f t="shared" si="268"/>
        <v/>
      </c>
      <c r="Y1030" s="14" t="str">
        <f t="shared" si="269"/>
        <v/>
      </c>
      <c r="Z1030" s="14" t="str">
        <f t="shared" si="270"/>
        <v/>
      </c>
      <c r="AA1030" s="15" t="str">
        <f t="shared" si="261"/>
        <v/>
      </c>
    </row>
    <row r="1031" spans="2:27" ht="18.75" thickBot="1" x14ac:dyDescent="0.3">
      <c r="B1031" s="786"/>
      <c r="C1031" s="787"/>
      <c r="D1031" s="787"/>
      <c r="E1031" s="787"/>
      <c r="F1031" s="787"/>
      <c r="G1031" s="787"/>
      <c r="H1031" s="787"/>
      <c r="I1031" s="787"/>
      <c r="J1031" s="787"/>
      <c r="K1031" s="787"/>
      <c r="L1031" s="787"/>
      <c r="M1031" s="787"/>
      <c r="N1031" s="787"/>
      <c r="O1031" s="787"/>
      <c r="P1031" s="428"/>
      <c r="Q1031" s="629">
        <f>+H1005</f>
        <v>5.01</v>
      </c>
      <c r="R1031" s="1024" t="s">
        <v>58</v>
      </c>
      <c r="S1031" s="1025"/>
      <c r="T1031" s="1027"/>
      <c r="U1031" s="1024" t="s">
        <v>53</v>
      </c>
      <c r="V1031" s="1027"/>
      <c r="W1031" s="1027"/>
      <c r="X1031" s="1026"/>
      <c r="Y1031" s="36"/>
      <c r="Z1031" s="37"/>
      <c r="AA1031" s="38">
        <f>SUM(Z1008:Z1030)</f>
        <v>73.573899999999995</v>
      </c>
    </row>
    <row r="1032" spans="2:27" ht="17.25" thickBot="1" x14ac:dyDescent="0.3">
      <c r="B1032" s="792" t="s">
        <v>59</v>
      </c>
      <c r="C1032" s="793"/>
      <c r="D1032" s="793"/>
      <c r="E1032" s="793"/>
      <c r="F1032" s="793"/>
      <c r="G1032" s="793"/>
      <c r="H1032" s="793"/>
      <c r="I1032" s="794"/>
      <c r="J1032" s="792" t="s">
        <v>60</v>
      </c>
      <c r="K1032" s="793"/>
      <c r="L1032" s="793"/>
      <c r="M1032" s="793"/>
      <c r="N1032" s="793"/>
      <c r="O1032" s="793"/>
      <c r="P1032" s="793"/>
      <c r="Q1032" s="793"/>
      <c r="R1032" s="1028"/>
      <c r="S1032" s="634"/>
      <c r="T1032" s="39"/>
      <c r="U1032" s="40"/>
      <c r="V1032" s="40"/>
      <c r="W1032" s="40"/>
      <c r="X1032" s="40"/>
      <c r="Y1032" s="40"/>
      <c r="Z1032" s="40"/>
      <c r="AA1032" s="41"/>
    </row>
    <row r="1033" spans="2:27" ht="21" thickBot="1" x14ac:dyDescent="0.3">
      <c r="B1033" s="795"/>
      <c r="C1033" s="787"/>
      <c r="D1033" s="787"/>
      <c r="E1033" s="787"/>
      <c r="F1033" s="787"/>
      <c r="G1033" s="787"/>
      <c r="H1033" s="787"/>
      <c r="I1033" s="796"/>
      <c r="J1033" s="795"/>
      <c r="K1033" s="787"/>
      <c r="L1033" s="787"/>
      <c r="M1033" s="787"/>
      <c r="N1033" s="787"/>
      <c r="O1033" s="787"/>
      <c r="P1033" s="787"/>
      <c r="Q1033" s="787"/>
      <c r="R1033" s="796"/>
      <c r="S1033" s="635"/>
      <c r="T1033" s="797" t="s">
        <v>61</v>
      </c>
      <c r="U1033" s="798"/>
      <c r="V1033" s="798"/>
      <c r="W1033" s="798"/>
      <c r="X1033" s="798"/>
      <c r="Y1033" s="798"/>
      <c r="Z1033" s="799"/>
      <c r="AA1033" s="42">
        <f>AA1031</f>
        <v>73.573899999999995</v>
      </c>
    </row>
    <row r="1035" spans="2:27" ht="15.75" thickBot="1" x14ac:dyDescent="0.3"/>
    <row r="1036" spans="2:27" x14ac:dyDescent="0.25">
      <c r="B1036" s="800"/>
      <c r="C1036" s="793"/>
      <c r="D1036" s="793"/>
      <c r="E1036" s="793"/>
      <c r="F1036" s="793"/>
      <c r="G1036" s="803" t="s">
        <v>42</v>
      </c>
      <c r="H1036" s="793"/>
      <c r="I1036" s="793"/>
      <c r="J1036" s="793"/>
      <c r="K1036" s="793"/>
      <c r="L1036" s="793"/>
      <c r="M1036" s="793"/>
      <c r="N1036" s="793"/>
      <c r="O1036" s="793"/>
      <c r="P1036" s="793"/>
      <c r="Q1036" s="793"/>
      <c r="R1036" s="793"/>
      <c r="S1036" s="793"/>
      <c r="T1036" s="793"/>
      <c r="U1036" s="804" t="s">
        <v>1</v>
      </c>
      <c r="V1036" s="805"/>
      <c r="W1036" s="805"/>
      <c r="X1036" s="806"/>
      <c r="Y1036" s="807" t="s">
        <v>43</v>
      </c>
      <c r="Z1036" s="805"/>
      <c r="AA1036" s="808"/>
    </row>
    <row r="1037" spans="2:27" x14ac:dyDescent="0.25">
      <c r="B1037" s="801"/>
      <c r="C1037" s="802"/>
      <c r="D1037" s="802"/>
      <c r="E1037" s="802"/>
      <c r="F1037" s="802"/>
      <c r="G1037" s="801"/>
      <c r="H1037" s="802"/>
      <c r="I1037" s="802"/>
      <c r="J1037" s="802"/>
      <c r="K1037" s="802"/>
      <c r="L1037" s="802"/>
      <c r="M1037" s="802"/>
      <c r="N1037" s="802"/>
      <c r="O1037" s="802"/>
      <c r="P1037" s="802"/>
      <c r="Q1037" s="802"/>
      <c r="R1037" s="802"/>
      <c r="S1037" s="802"/>
      <c r="T1037" s="802"/>
      <c r="U1037" s="809" t="s">
        <v>3</v>
      </c>
      <c r="V1037" s="810"/>
      <c r="W1037" s="810"/>
      <c r="X1037" s="811"/>
      <c r="Y1037" s="812">
        <v>1</v>
      </c>
      <c r="Z1037" s="810"/>
      <c r="AA1037" s="813"/>
    </row>
    <row r="1038" spans="2:27" ht="15.75" thickBot="1" x14ac:dyDescent="0.3">
      <c r="B1038" s="795"/>
      <c r="C1038" s="787"/>
      <c r="D1038" s="787"/>
      <c r="E1038" s="787"/>
      <c r="F1038" s="787"/>
      <c r="G1038" s="795"/>
      <c r="H1038" s="787"/>
      <c r="I1038" s="787"/>
      <c r="J1038" s="787"/>
      <c r="K1038" s="787"/>
      <c r="L1038" s="787"/>
      <c r="M1038" s="787"/>
      <c r="N1038" s="787"/>
      <c r="O1038" s="787"/>
      <c r="P1038" s="787"/>
      <c r="Q1038" s="787"/>
      <c r="R1038" s="787"/>
      <c r="S1038" s="787"/>
      <c r="T1038" s="787"/>
      <c r="U1038" s="814" t="s">
        <v>4</v>
      </c>
      <c r="V1038" s="815"/>
      <c r="W1038" s="815"/>
      <c r="X1038" s="816"/>
      <c r="Y1038" s="817">
        <v>44236</v>
      </c>
      <c r="Z1038" s="818"/>
      <c r="AA1038" s="819"/>
    </row>
    <row r="1039" spans="2:27" ht="15" customHeight="1" x14ac:dyDescent="0.25">
      <c r="B1039" s="820" t="s">
        <v>44</v>
      </c>
      <c r="C1039" s="793"/>
      <c r="D1039" s="793"/>
      <c r="E1039" s="793"/>
      <c r="F1039" s="794"/>
      <c r="G1039"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039" s="822"/>
      <c r="I1039" s="822"/>
      <c r="J1039" s="822"/>
      <c r="K1039" s="822"/>
      <c r="L1039" s="822"/>
      <c r="M1039" s="822"/>
      <c r="N1039" s="822"/>
      <c r="O1039" s="822"/>
      <c r="P1039" s="822"/>
      <c r="Q1039" s="822"/>
      <c r="R1039" s="822"/>
      <c r="S1039" s="822"/>
      <c r="T1039" s="822"/>
      <c r="U1039" s="822"/>
      <c r="V1039" s="822"/>
      <c r="W1039" s="822"/>
      <c r="X1039" s="822"/>
      <c r="Y1039" s="822"/>
      <c r="Z1039" s="822"/>
      <c r="AA1039" s="823"/>
    </row>
    <row r="1040" spans="2:27" ht="15.75" customHeight="1" thickBot="1" x14ac:dyDescent="0.3">
      <c r="B1040" s="795"/>
      <c r="C1040" s="787"/>
      <c r="D1040" s="787"/>
      <c r="E1040" s="787"/>
      <c r="F1040" s="796"/>
      <c r="G1040" s="824"/>
      <c r="H1040" s="825"/>
      <c r="I1040" s="825"/>
      <c r="J1040" s="825"/>
      <c r="K1040" s="825"/>
      <c r="L1040" s="825"/>
      <c r="M1040" s="825"/>
      <c r="N1040" s="825"/>
      <c r="O1040" s="825"/>
      <c r="P1040" s="825"/>
      <c r="Q1040" s="825"/>
      <c r="R1040" s="825"/>
      <c r="S1040" s="825"/>
      <c r="T1040" s="825"/>
      <c r="U1040" s="825"/>
      <c r="V1040" s="825"/>
      <c r="W1040" s="825"/>
      <c r="X1040" s="825"/>
      <c r="Y1040" s="825"/>
      <c r="Z1040" s="825"/>
      <c r="AA1040" s="826"/>
    </row>
    <row r="1041" spans="2:27" ht="18.75" thickBot="1" x14ac:dyDescent="0.3">
      <c r="B1041" s="827" t="s">
        <v>46</v>
      </c>
      <c r="C1041" s="798"/>
      <c r="D1041" s="798"/>
      <c r="E1041" s="798"/>
      <c r="F1041" s="798"/>
      <c r="G1041" s="798"/>
      <c r="H1041" s="822" t="s">
        <v>47</v>
      </c>
      <c r="I1041" s="793"/>
      <c r="J1041" s="828"/>
      <c r="K1041" s="798"/>
      <c r="L1041" s="798"/>
      <c r="M1041" s="798"/>
      <c r="N1041" s="798"/>
      <c r="O1041" s="798"/>
      <c r="P1041" s="622"/>
      <c r="Q1041" s="622"/>
      <c r="R1041" s="828" t="s">
        <v>48</v>
      </c>
      <c r="S1041" s="828"/>
      <c r="T1041" s="798"/>
      <c r="U1041" s="798"/>
      <c r="V1041" s="798"/>
      <c r="W1041" s="798"/>
      <c r="X1041" s="798"/>
      <c r="Y1041" s="798"/>
      <c r="Z1041" s="798"/>
      <c r="AA1041" s="799"/>
    </row>
    <row r="1042" spans="2:27" ht="27" customHeight="1" thickBot="1" x14ac:dyDescent="0.3">
      <c r="B1042" s="829">
        <f>PRESUPUESTO!$B$43</f>
        <v>5</v>
      </c>
      <c r="C1042" s="793"/>
      <c r="D1042" s="793"/>
      <c r="E1042" s="793"/>
      <c r="F1042" s="793"/>
      <c r="G1042" s="793"/>
      <c r="H1042" s="830">
        <f>PRESUPUESTO!B45</f>
        <v>5.0199999999999996</v>
      </c>
      <c r="I1042" s="831"/>
      <c r="J1042" s="832" t="str">
        <f>PRESUPUESTO!$F$43</f>
        <v>CIELO RASO, ESTUCO Y PINTURA</v>
      </c>
      <c r="K1042" s="798"/>
      <c r="L1042" s="798"/>
      <c r="M1042" s="798"/>
      <c r="N1042" s="798"/>
      <c r="O1042" s="799"/>
      <c r="P1042" s="621"/>
      <c r="Q1042" s="621"/>
      <c r="R1042" s="833" t="str">
        <f>PRESUPUESTO!F45</f>
        <v xml:space="preserve">Pintura tipo 1 viniltex o similar de pintuco 2 manos en muros y cielo raso interior </v>
      </c>
      <c r="S1042" s="1020"/>
      <c r="T1042" s="793"/>
      <c r="U1042" s="793"/>
      <c r="V1042" s="793"/>
      <c r="W1042" s="793"/>
      <c r="X1042" s="793"/>
      <c r="Y1042" s="793"/>
      <c r="Z1042" s="793"/>
      <c r="AA1042" s="794"/>
    </row>
    <row r="1043" spans="2:27" ht="18.75" thickBot="1" x14ac:dyDescent="0.3">
      <c r="B1043" s="821" t="s">
        <v>49</v>
      </c>
      <c r="C1043" s="834"/>
      <c r="D1043" s="834"/>
      <c r="E1043" s="834"/>
      <c r="F1043" s="834"/>
      <c r="G1043" s="834"/>
      <c r="H1043" s="835"/>
      <c r="I1043" s="835"/>
      <c r="J1043" s="834"/>
      <c r="K1043" s="834"/>
      <c r="L1043" s="834"/>
      <c r="M1043" s="834"/>
      <c r="N1043" s="834"/>
      <c r="O1043" s="834"/>
      <c r="P1043" s="623"/>
      <c r="Q1043" s="623"/>
      <c r="R1043" s="837" t="s">
        <v>50</v>
      </c>
      <c r="S1043" s="1021" t="s">
        <v>532</v>
      </c>
      <c r="T1043" s="839" t="s">
        <v>51</v>
      </c>
      <c r="U1043" s="840"/>
      <c r="V1043" s="841"/>
      <c r="W1043" s="842" t="s">
        <v>20</v>
      </c>
      <c r="X1043" s="844" t="s">
        <v>52</v>
      </c>
      <c r="Y1043" s="846" t="s">
        <v>53</v>
      </c>
      <c r="Z1043" s="847"/>
      <c r="AA1043" s="848"/>
    </row>
    <row r="1044" spans="2:27" ht="26.25" thickBot="1" x14ac:dyDescent="0.3">
      <c r="B1044" s="836"/>
      <c r="C1044" s="835"/>
      <c r="D1044" s="835"/>
      <c r="E1044" s="835"/>
      <c r="F1044" s="835"/>
      <c r="G1044" s="835"/>
      <c r="H1044" s="835"/>
      <c r="I1044" s="835"/>
      <c r="J1044" s="835"/>
      <c r="K1044" s="835"/>
      <c r="L1044" s="835"/>
      <c r="M1044" s="835"/>
      <c r="N1044" s="835"/>
      <c r="O1044" s="835"/>
      <c r="P1044" s="623"/>
      <c r="Q1044" s="623"/>
      <c r="R1044" s="838"/>
      <c r="S1044" s="1032"/>
      <c r="T1044" s="4" t="s">
        <v>54</v>
      </c>
      <c r="U1044" s="5" t="s">
        <v>55</v>
      </c>
      <c r="V1044" s="6" t="s">
        <v>56</v>
      </c>
      <c r="W1044" s="843"/>
      <c r="X1044" s="845"/>
      <c r="Y1044" s="7" t="s">
        <v>57</v>
      </c>
      <c r="Z1044" s="8" t="s">
        <v>21</v>
      </c>
      <c r="AA1044" s="9" t="s">
        <v>22</v>
      </c>
    </row>
    <row r="1045" spans="2:27" ht="36" x14ac:dyDescent="0.25">
      <c r="B1045" s="1047"/>
      <c r="C1045" s="1017"/>
      <c r="D1045" s="1017"/>
      <c r="E1045" s="1017"/>
      <c r="F1045" s="1017"/>
      <c r="G1045" s="1017"/>
      <c r="H1045" s="1017"/>
      <c r="I1045" s="1017"/>
      <c r="J1045" s="1017"/>
      <c r="K1045" s="1017"/>
      <c r="L1045" s="1017"/>
      <c r="M1045" s="1017"/>
      <c r="N1045" s="1017"/>
      <c r="O1045" s="1048"/>
      <c r="P1045" s="629">
        <f>+H1042</f>
        <v>5.0199999999999996</v>
      </c>
      <c r="Q1045" s="17"/>
      <c r="R1045" s="412" t="s">
        <v>356</v>
      </c>
      <c r="S1045" s="626" t="s">
        <v>537</v>
      </c>
      <c r="T1045" s="20">
        <v>5.6</v>
      </c>
      <c r="U1045" s="20"/>
      <c r="V1045" s="430">
        <v>2.34</v>
      </c>
      <c r="W1045" s="14" t="str">
        <f>IF(COUNT(T1045:V1045)=1,"m",IF(COUNT(T1045:V1045)=2,"m2",IF(COUNT(T1045:V1045)=3,"m3","")))</f>
        <v>m2</v>
      </c>
      <c r="X1045" s="14">
        <f>IF(S1045="","",1)</f>
        <v>1</v>
      </c>
      <c r="Y1045" s="14" t="str">
        <f>IFERROR(IF(COUNT(T1045:V1045)=1,PRODUCT(T1045:V1045)*X1045,""),"")</f>
        <v/>
      </c>
      <c r="Z1045" s="14">
        <f>IFERROR(IF(COUNT(T1045:V1045)=2,PRODUCT(T1045:V1045)*X1045,""),"")</f>
        <v>13.103999999999999</v>
      </c>
      <c r="AA1045" s="15" t="str">
        <f>IFERROR(IF(COUNT(T1045:V1045)=3,PRODUCT(T1045:V1045)*X1045,""),"")</f>
        <v/>
      </c>
    </row>
    <row r="1046" spans="2:27" ht="36" x14ac:dyDescent="0.25">
      <c r="B1046" s="1049"/>
      <c r="C1046" s="1018"/>
      <c r="D1046" s="1018"/>
      <c r="E1046" s="1018"/>
      <c r="F1046" s="1018"/>
      <c r="G1046" s="1018"/>
      <c r="H1046" s="1018"/>
      <c r="I1046" s="1018"/>
      <c r="J1046" s="1018"/>
      <c r="K1046" s="1018"/>
      <c r="L1046" s="1018"/>
      <c r="M1046" s="1018"/>
      <c r="N1046" s="1018"/>
      <c r="O1046" s="1050"/>
      <c r="P1046" s="629">
        <f>+H1042</f>
        <v>5.0199999999999996</v>
      </c>
      <c r="Q1046" s="17"/>
      <c r="R1046" s="412" t="s">
        <v>356</v>
      </c>
      <c r="S1046" s="625" t="s">
        <v>596</v>
      </c>
      <c r="T1046" s="20">
        <v>1.62</v>
      </c>
      <c r="U1046" s="20">
        <v>1.52</v>
      </c>
      <c r="V1046" s="430"/>
      <c r="W1046" s="14" t="str">
        <f t="shared" ref="W1046:W1072" si="271">IF(COUNT(T1046:V1046)=1,"m",IF(COUNT(T1046:V1046)=2,"m2",IF(COUNT(T1046:V1046)=3,"m3","")))</f>
        <v>m2</v>
      </c>
      <c r="X1046" s="14">
        <f t="shared" ref="X1046:X1061" si="272">IF(S1046="","",1)</f>
        <v>1</v>
      </c>
      <c r="Y1046" s="14" t="str">
        <f t="shared" ref="Y1046:Y1048" si="273">IFERROR(IF(COUNT(T1046:V1046)=1,PRODUCT(T1046:V1046)*X1046,""),"")</f>
        <v/>
      </c>
      <c r="Z1046" s="14">
        <f t="shared" ref="Z1046:Z1048" si="274">IFERROR(IF(COUNT(T1046:V1046)=2,PRODUCT(T1046:V1046)*X1046,""),"")</f>
        <v>2.4624000000000001</v>
      </c>
      <c r="AA1046" s="15" t="str">
        <f t="shared" ref="AA1046:AA1072" si="275">IFERROR(IF(COUNT(T1046:V1046)=3,PRODUCT(T1046:V1046)*X1046,""),"")</f>
        <v/>
      </c>
    </row>
    <row r="1047" spans="2:27" ht="18" x14ac:dyDescent="0.25">
      <c r="B1047" s="1049"/>
      <c r="C1047" s="1018"/>
      <c r="D1047" s="1018"/>
      <c r="E1047" s="1018"/>
      <c r="F1047" s="1018"/>
      <c r="G1047" s="1018"/>
      <c r="H1047" s="1018"/>
      <c r="I1047" s="1018"/>
      <c r="J1047" s="1018"/>
      <c r="K1047" s="1018"/>
      <c r="L1047" s="1018"/>
      <c r="M1047" s="1018"/>
      <c r="N1047" s="1018"/>
      <c r="O1047" s="1050"/>
      <c r="P1047" s="629">
        <f>+H1042</f>
        <v>5.0199999999999996</v>
      </c>
      <c r="Q1047" s="17"/>
      <c r="R1047" s="412" t="s">
        <v>356</v>
      </c>
      <c r="S1047" s="625"/>
      <c r="T1047" s="20"/>
      <c r="U1047" s="20"/>
      <c r="V1047" s="430"/>
      <c r="W1047" s="14" t="str">
        <f t="shared" si="271"/>
        <v/>
      </c>
      <c r="X1047" s="14" t="str">
        <f t="shared" si="272"/>
        <v/>
      </c>
      <c r="Y1047" s="14" t="str">
        <f t="shared" si="273"/>
        <v/>
      </c>
      <c r="Z1047" s="14" t="str">
        <f t="shared" si="274"/>
        <v/>
      </c>
      <c r="AA1047" s="15" t="str">
        <f t="shared" si="275"/>
        <v/>
      </c>
    </row>
    <row r="1048" spans="2:27" ht="18" x14ac:dyDescent="0.25">
      <c r="B1048" s="1049"/>
      <c r="C1048" s="1018"/>
      <c r="D1048" s="1018"/>
      <c r="E1048" s="1018"/>
      <c r="F1048" s="1018"/>
      <c r="G1048" s="1018"/>
      <c r="H1048" s="1018"/>
      <c r="I1048" s="1018"/>
      <c r="J1048" s="1018"/>
      <c r="K1048" s="1018"/>
      <c r="L1048" s="1018"/>
      <c r="M1048" s="1018"/>
      <c r="N1048" s="1018"/>
      <c r="O1048" s="1050"/>
      <c r="P1048" s="629">
        <f>+H1042</f>
        <v>5.0199999999999996</v>
      </c>
      <c r="Q1048" s="17"/>
      <c r="R1048" s="412" t="s">
        <v>356</v>
      </c>
      <c r="S1048" s="625"/>
      <c r="T1048" s="20"/>
      <c r="U1048" s="20"/>
      <c r="V1048" s="430"/>
      <c r="W1048" s="14" t="str">
        <f t="shared" si="271"/>
        <v/>
      </c>
      <c r="X1048" s="14" t="str">
        <f t="shared" si="272"/>
        <v/>
      </c>
      <c r="Y1048" s="14" t="str">
        <f t="shared" si="273"/>
        <v/>
      </c>
      <c r="Z1048" s="14" t="str">
        <f t="shared" si="274"/>
        <v/>
      </c>
      <c r="AA1048" s="15" t="str">
        <f t="shared" si="275"/>
        <v/>
      </c>
    </row>
    <row r="1049" spans="2:27" ht="18" x14ac:dyDescent="0.25">
      <c r="B1049" s="1049"/>
      <c r="C1049" s="1018"/>
      <c r="D1049" s="1018"/>
      <c r="E1049" s="1018"/>
      <c r="F1049" s="1018"/>
      <c r="G1049" s="1018"/>
      <c r="H1049" s="1018"/>
      <c r="I1049" s="1018"/>
      <c r="J1049" s="1018"/>
      <c r="K1049" s="1018"/>
      <c r="L1049" s="1018"/>
      <c r="M1049" s="1018"/>
      <c r="N1049" s="1018"/>
      <c r="O1049" s="1050"/>
      <c r="P1049" s="629">
        <f>+H1042</f>
        <v>5.0199999999999996</v>
      </c>
      <c r="Q1049" s="17"/>
      <c r="R1049" s="412" t="s">
        <v>356</v>
      </c>
      <c r="S1049" s="625"/>
      <c r="T1049" s="20"/>
      <c r="U1049" s="20"/>
      <c r="V1049" s="430"/>
      <c r="W1049" s="14" t="str">
        <f t="shared" si="271"/>
        <v/>
      </c>
      <c r="X1049" s="14" t="str">
        <f t="shared" si="272"/>
        <v/>
      </c>
      <c r="Y1049" s="14"/>
      <c r="Z1049" s="14"/>
      <c r="AA1049" s="15" t="str">
        <f t="shared" si="275"/>
        <v/>
      </c>
    </row>
    <row r="1050" spans="2:27" ht="18" x14ac:dyDescent="0.25">
      <c r="B1050" s="1049"/>
      <c r="C1050" s="1018"/>
      <c r="D1050" s="1018"/>
      <c r="E1050" s="1018"/>
      <c r="F1050" s="1018"/>
      <c r="G1050" s="1018"/>
      <c r="H1050" s="1018"/>
      <c r="I1050" s="1018"/>
      <c r="J1050" s="1018"/>
      <c r="K1050" s="1018"/>
      <c r="L1050" s="1018"/>
      <c r="M1050" s="1018"/>
      <c r="N1050" s="1018"/>
      <c r="O1050" s="1050"/>
      <c r="P1050" s="629">
        <f>+H1042</f>
        <v>5.0199999999999996</v>
      </c>
      <c r="Q1050" s="17"/>
      <c r="R1050" s="412" t="s">
        <v>356</v>
      </c>
      <c r="S1050" s="625"/>
      <c r="T1050" s="20"/>
      <c r="U1050" s="20"/>
      <c r="V1050" s="430"/>
      <c r="W1050" s="14" t="str">
        <f t="shared" si="271"/>
        <v/>
      </c>
      <c r="X1050" s="14" t="str">
        <f t="shared" si="272"/>
        <v/>
      </c>
      <c r="Y1050" s="14" t="str">
        <f t="shared" ref="Y1050:Y1061" si="276">IFERROR(IF(COUNT(T1050:V1050)=1,PRODUCT(T1050:V1050)*X1050,""),"")</f>
        <v/>
      </c>
      <c r="Z1050" s="14" t="str">
        <f t="shared" ref="Z1050:Z1061" si="277">IFERROR(IF(COUNT(T1050:V1050)=2,PRODUCT(T1050:V1050)*X1050,""),"")</f>
        <v/>
      </c>
      <c r="AA1050" s="15" t="str">
        <f t="shared" si="275"/>
        <v/>
      </c>
    </row>
    <row r="1051" spans="2:27" ht="18" x14ac:dyDescent="0.25">
      <c r="B1051" s="1049"/>
      <c r="C1051" s="1018"/>
      <c r="D1051" s="1018"/>
      <c r="E1051" s="1018"/>
      <c r="F1051" s="1018"/>
      <c r="G1051" s="1018"/>
      <c r="H1051" s="1018"/>
      <c r="I1051" s="1018"/>
      <c r="J1051" s="1018"/>
      <c r="K1051" s="1018"/>
      <c r="L1051" s="1018"/>
      <c r="M1051" s="1018"/>
      <c r="N1051" s="1018"/>
      <c r="O1051" s="1050"/>
      <c r="P1051" s="629">
        <f>+H1042</f>
        <v>5.0199999999999996</v>
      </c>
      <c r="Q1051" s="17"/>
      <c r="R1051" s="412" t="s">
        <v>356</v>
      </c>
      <c r="S1051" s="625"/>
      <c r="T1051" s="20"/>
      <c r="U1051" s="20"/>
      <c r="V1051" s="430"/>
      <c r="W1051" s="14" t="str">
        <f t="shared" si="271"/>
        <v/>
      </c>
      <c r="X1051" s="14" t="str">
        <f t="shared" si="272"/>
        <v/>
      </c>
      <c r="Y1051" s="14" t="str">
        <f t="shared" si="276"/>
        <v/>
      </c>
      <c r="Z1051" s="14" t="str">
        <f t="shared" si="277"/>
        <v/>
      </c>
      <c r="AA1051" s="15" t="str">
        <f t="shared" si="275"/>
        <v/>
      </c>
    </row>
    <row r="1052" spans="2:27" ht="18" x14ac:dyDescent="0.25">
      <c r="B1052" s="1049"/>
      <c r="C1052" s="1018"/>
      <c r="D1052" s="1018"/>
      <c r="E1052" s="1018"/>
      <c r="F1052" s="1018"/>
      <c r="G1052" s="1018"/>
      <c r="H1052" s="1018"/>
      <c r="I1052" s="1018"/>
      <c r="J1052" s="1018"/>
      <c r="K1052" s="1018"/>
      <c r="L1052" s="1018"/>
      <c r="M1052" s="1018"/>
      <c r="N1052" s="1018"/>
      <c r="O1052" s="1050"/>
      <c r="P1052" s="629">
        <f>+H1042</f>
        <v>5.0199999999999996</v>
      </c>
      <c r="Q1052" s="17"/>
      <c r="R1052" s="412" t="s">
        <v>356</v>
      </c>
      <c r="S1052" s="625"/>
      <c r="T1052" s="20"/>
      <c r="U1052" s="20"/>
      <c r="V1052" s="430"/>
      <c r="W1052" s="14" t="str">
        <f t="shared" si="271"/>
        <v/>
      </c>
      <c r="X1052" s="14" t="str">
        <f t="shared" si="272"/>
        <v/>
      </c>
      <c r="Y1052" s="14" t="str">
        <f t="shared" si="276"/>
        <v/>
      </c>
      <c r="Z1052" s="14" t="str">
        <f t="shared" si="277"/>
        <v/>
      </c>
      <c r="AA1052" s="15" t="str">
        <f t="shared" si="275"/>
        <v/>
      </c>
    </row>
    <row r="1053" spans="2:27" ht="18" x14ac:dyDescent="0.25">
      <c r="B1053" s="1049"/>
      <c r="C1053" s="1018"/>
      <c r="D1053" s="1018"/>
      <c r="E1053" s="1018"/>
      <c r="F1053" s="1018"/>
      <c r="G1053" s="1018"/>
      <c r="H1053" s="1018"/>
      <c r="I1053" s="1018"/>
      <c r="J1053" s="1018"/>
      <c r="K1053" s="1018"/>
      <c r="L1053" s="1018"/>
      <c r="M1053" s="1018"/>
      <c r="N1053" s="1018"/>
      <c r="O1053" s="1050"/>
      <c r="P1053" s="629">
        <f>+H1042</f>
        <v>5.0199999999999996</v>
      </c>
      <c r="Q1053" s="17"/>
      <c r="R1053" s="412" t="s">
        <v>356</v>
      </c>
      <c r="S1053" s="625"/>
      <c r="T1053" s="20"/>
      <c r="U1053" s="20"/>
      <c r="V1053" s="430"/>
      <c r="W1053" s="14" t="str">
        <f t="shared" si="271"/>
        <v/>
      </c>
      <c r="X1053" s="14" t="str">
        <f t="shared" si="272"/>
        <v/>
      </c>
      <c r="Y1053" s="14" t="str">
        <f t="shared" si="276"/>
        <v/>
      </c>
      <c r="Z1053" s="14" t="str">
        <f t="shared" si="277"/>
        <v/>
      </c>
      <c r="AA1053" s="15" t="str">
        <f t="shared" si="275"/>
        <v/>
      </c>
    </row>
    <row r="1054" spans="2:27" ht="18" x14ac:dyDescent="0.25">
      <c r="B1054" s="1049"/>
      <c r="C1054" s="1018"/>
      <c r="D1054" s="1018"/>
      <c r="E1054" s="1018"/>
      <c r="F1054" s="1018"/>
      <c r="G1054" s="1018"/>
      <c r="H1054" s="1018"/>
      <c r="I1054" s="1018"/>
      <c r="J1054" s="1018"/>
      <c r="K1054" s="1018"/>
      <c r="L1054" s="1018"/>
      <c r="M1054" s="1018"/>
      <c r="N1054" s="1018"/>
      <c r="O1054" s="1050"/>
      <c r="P1054" s="629">
        <f>+H1042</f>
        <v>5.0199999999999996</v>
      </c>
      <c r="Q1054" s="17"/>
      <c r="R1054" s="412" t="s">
        <v>356</v>
      </c>
      <c r="S1054" s="625"/>
      <c r="T1054" s="20"/>
      <c r="U1054" s="20"/>
      <c r="V1054" s="430"/>
      <c r="W1054" s="14" t="str">
        <f t="shared" si="271"/>
        <v/>
      </c>
      <c r="X1054" s="14" t="str">
        <f t="shared" si="272"/>
        <v/>
      </c>
      <c r="Y1054" s="14" t="str">
        <f t="shared" si="276"/>
        <v/>
      </c>
      <c r="Z1054" s="14" t="str">
        <f t="shared" si="277"/>
        <v/>
      </c>
      <c r="AA1054" s="15" t="str">
        <f t="shared" si="275"/>
        <v/>
      </c>
    </row>
    <row r="1055" spans="2:27" ht="18" x14ac:dyDescent="0.25">
      <c r="B1055" s="1049"/>
      <c r="C1055" s="1018"/>
      <c r="D1055" s="1018"/>
      <c r="E1055" s="1018"/>
      <c r="F1055" s="1018"/>
      <c r="G1055" s="1018"/>
      <c r="H1055" s="1018"/>
      <c r="I1055" s="1018"/>
      <c r="J1055" s="1018"/>
      <c r="K1055" s="1018"/>
      <c r="L1055" s="1018"/>
      <c r="M1055" s="1018"/>
      <c r="N1055" s="1018"/>
      <c r="O1055" s="1050"/>
      <c r="P1055" s="629">
        <f>+H1052</f>
        <v>0</v>
      </c>
      <c r="Q1055" s="17"/>
      <c r="R1055" s="412" t="s">
        <v>356</v>
      </c>
      <c r="S1055" s="625"/>
      <c r="T1055" s="14"/>
      <c r="U1055" s="14"/>
      <c r="V1055" s="14"/>
      <c r="W1055" s="14" t="str">
        <f>IF(COUNT(T1055:V1055)=1,"m",IF(COUNT(T1055:V1055)=2,"m2",IF(COUNT(T1055:V1055)=3,"m3","")))</f>
        <v/>
      </c>
      <c r="X1055" s="14" t="str">
        <f>IF(S1055="","",1)</f>
        <v/>
      </c>
      <c r="Y1055" s="14" t="str">
        <f>IFERROR(IF(COUNT(T1055:V1055)=1,PRODUCT(T1055:V1055)*X1055,""),"")</f>
        <v/>
      </c>
      <c r="Z1055" s="14" t="str">
        <f>IFERROR(IF(COUNT(T1055:V1055)=2,PRODUCT(T1055:V1055)*X1055,""),"")</f>
        <v/>
      </c>
      <c r="AA1055" s="15" t="str">
        <f>IFERROR(IF(COUNT(T1055:V1055)=3,PRODUCT(T1055:V1055)*X1055,""),"")</f>
        <v/>
      </c>
    </row>
    <row r="1056" spans="2:27" ht="18" x14ac:dyDescent="0.25">
      <c r="B1056" s="1049"/>
      <c r="C1056" s="1018"/>
      <c r="D1056" s="1018"/>
      <c r="E1056" s="1018"/>
      <c r="F1056" s="1018"/>
      <c r="G1056" s="1018"/>
      <c r="H1056" s="1018"/>
      <c r="I1056" s="1018"/>
      <c r="J1056" s="1018"/>
      <c r="K1056" s="1018"/>
      <c r="L1056" s="1018"/>
      <c r="M1056" s="1018"/>
      <c r="N1056" s="1018"/>
      <c r="O1056" s="1050"/>
      <c r="P1056" s="629">
        <f>+H1052</f>
        <v>0</v>
      </c>
      <c r="Q1056" s="17"/>
      <c r="R1056" s="412" t="s">
        <v>356</v>
      </c>
      <c r="S1056" s="625"/>
      <c r="T1056" s="20"/>
      <c r="U1056" s="20"/>
      <c r="V1056" s="430"/>
      <c r="W1056" s="14" t="str">
        <f t="shared" ref="W1056:W1058" si="278">IF(COUNT(T1056:V1056)=1,"m",IF(COUNT(T1056:V1056)=2,"m2",IF(COUNT(T1056:V1056)=3,"m3","")))</f>
        <v/>
      </c>
      <c r="X1056" s="14" t="str">
        <f t="shared" ref="X1056:X1057" si="279">IF(S1056="","",1)</f>
        <v/>
      </c>
      <c r="Y1056" s="14" t="str">
        <f t="shared" ref="Y1056:Y1059" si="280">IFERROR(IF(COUNT(T1056:V1056)=1,PRODUCT(T1056:V1056)*X1056,""),"")</f>
        <v/>
      </c>
      <c r="Z1056" s="14" t="str">
        <f t="shared" ref="Z1056:Z1059" si="281">IFERROR(IF(COUNT(T1056:V1056)=2,PRODUCT(T1056:V1056)*X1056,""),"")</f>
        <v/>
      </c>
      <c r="AA1056" s="15" t="str">
        <f t="shared" ref="AA1056:AA1059" si="282">IFERROR(IF(COUNT(T1056:V1056)=3,PRODUCT(T1056:V1056)*X1056,""),"")</f>
        <v/>
      </c>
    </row>
    <row r="1057" spans="2:27" ht="18" x14ac:dyDescent="0.25">
      <c r="B1057" s="1049"/>
      <c r="C1057" s="1018"/>
      <c r="D1057" s="1018"/>
      <c r="E1057" s="1018"/>
      <c r="F1057" s="1018"/>
      <c r="G1057" s="1018"/>
      <c r="H1057" s="1018"/>
      <c r="I1057" s="1018"/>
      <c r="J1057" s="1018"/>
      <c r="K1057" s="1018"/>
      <c r="L1057" s="1018"/>
      <c r="M1057" s="1018"/>
      <c r="N1057" s="1018"/>
      <c r="O1057" s="1050"/>
      <c r="P1057" s="629">
        <f>+H1052</f>
        <v>0</v>
      </c>
      <c r="Q1057" s="17"/>
      <c r="R1057" s="412" t="s">
        <v>356</v>
      </c>
      <c r="S1057" s="625"/>
      <c r="T1057" s="20"/>
      <c r="U1057" s="20"/>
      <c r="V1057" s="430"/>
      <c r="W1057" s="14" t="str">
        <f t="shared" si="278"/>
        <v/>
      </c>
      <c r="X1057" s="14" t="str">
        <f t="shared" si="279"/>
        <v/>
      </c>
      <c r="Y1057" s="14" t="str">
        <f t="shared" si="280"/>
        <v/>
      </c>
      <c r="Z1057" s="14" t="str">
        <f t="shared" si="281"/>
        <v/>
      </c>
      <c r="AA1057" s="15" t="str">
        <f t="shared" si="282"/>
        <v/>
      </c>
    </row>
    <row r="1058" spans="2:27" ht="18" x14ac:dyDescent="0.25">
      <c r="B1058" s="1049"/>
      <c r="C1058" s="1018"/>
      <c r="D1058" s="1018"/>
      <c r="E1058" s="1018"/>
      <c r="F1058" s="1018"/>
      <c r="G1058" s="1018"/>
      <c r="H1058" s="1018"/>
      <c r="I1058" s="1018"/>
      <c r="J1058" s="1018"/>
      <c r="K1058" s="1018"/>
      <c r="L1058" s="1018"/>
      <c r="M1058" s="1018"/>
      <c r="N1058" s="1018"/>
      <c r="O1058" s="1050"/>
      <c r="P1058" s="629">
        <f>+H1052</f>
        <v>0</v>
      </c>
      <c r="Q1058" s="17"/>
      <c r="R1058" s="412" t="s">
        <v>356</v>
      </c>
      <c r="S1058" s="656"/>
      <c r="T1058" s="20"/>
      <c r="U1058" s="20"/>
      <c r="V1058" s="430"/>
      <c r="W1058" s="14" t="str">
        <f t="shared" si="278"/>
        <v/>
      </c>
      <c r="X1058" s="14">
        <v>-1</v>
      </c>
      <c r="Y1058" s="14" t="str">
        <f t="shared" si="280"/>
        <v/>
      </c>
      <c r="Z1058" s="14" t="str">
        <f t="shared" si="281"/>
        <v/>
      </c>
      <c r="AA1058" s="15" t="str">
        <f t="shared" si="282"/>
        <v/>
      </c>
    </row>
    <row r="1059" spans="2:27" ht="18" x14ac:dyDescent="0.25">
      <c r="B1059" s="1049"/>
      <c r="C1059" s="1018"/>
      <c r="D1059" s="1018"/>
      <c r="E1059" s="1018"/>
      <c r="F1059" s="1018"/>
      <c r="G1059" s="1018"/>
      <c r="H1059" s="1018"/>
      <c r="I1059" s="1018"/>
      <c r="J1059" s="1018"/>
      <c r="K1059" s="1018"/>
      <c r="L1059" s="1018"/>
      <c r="M1059" s="1018"/>
      <c r="N1059" s="1018"/>
      <c r="O1059" s="1050"/>
      <c r="P1059" s="629">
        <f>+H1043</f>
        <v>0</v>
      </c>
      <c r="Q1059" s="17"/>
      <c r="R1059" s="412"/>
      <c r="S1059" s="625"/>
      <c r="T1059" s="20"/>
      <c r="U1059" s="20"/>
      <c r="V1059" s="430"/>
      <c r="W1059" s="14" t="str">
        <f t="shared" si="271"/>
        <v/>
      </c>
      <c r="X1059" s="14" t="str">
        <f t="shared" ref="X1059" si="283">IF(S1059="","",1)</f>
        <v/>
      </c>
      <c r="Y1059" s="14" t="str">
        <f t="shared" si="280"/>
        <v/>
      </c>
      <c r="Z1059" s="14" t="str">
        <f t="shared" si="281"/>
        <v/>
      </c>
      <c r="AA1059" s="15" t="str">
        <f t="shared" si="282"/>
        <v/>
      </c>
    </row>
    <row r="1060" spans="2:27" ht="18" x14ac:dyDescent="0.25">
      <c r="B1060" s="1049"/>
      <c r="C1060" s="1018"/>
      <c r="D1060" s="1018"/>
      <c r="E1060" s="1018"/>
      <c r="F1060" s="1018"/>
      <c r="G1060" s="1018"/>
      <c r="H1060" s="1018"/>
      <c r="I1060" s="1018"/>
      <c r="J1060" s="1018"/>
      <c r="K1060" s="1018"/>
      <c r="L1060" s="1018"/>
      <c r="M1060" s="1018"/>
      <c r="N1060" s="1018"/>
      <c r="O1060" s="1050"/>
      <c r="P1060" s="629">
        <f>+H1042</f>
        <v>5.0199999999999996</v>
      </c>
      <c r="Q1060" s="17"/>
      <c r="R1060" s="412"/>
      <c r="S1060" s="625"/>
      <c r="T1060" s="20"/>
      <c r="U1060" s="20"/>
      <c r="V1060" s="430"/>
      <c r="W1060" s="14" t="str">
        <f t="shared" si="271"/>
        <v/>
      </c>
      <c r="X1060" s="14" t="str">
        <f t="shared" si="272"/>
        <v/>
      </c>
      <c r="Y1060" s="14" t="str">
        <f t="shared" si="276"/>
        <v/>
      </c>
      <c r="Z1060" s="14" t="str">
        <f t="shared" si="277"/>
        <v/>
      </c>
      <c r="AA1060" s="15" t="str">
        <f t="shared" si="275"/>
        <v/>
      </c>
    </row>
    <row r="1061" spans="2:27" ht="18" x14ac:dyDescent="0.25">
      <c r="B1061" s="1049"/>
      <c r="C1061" s="1018"/>
      <c r="D1061" s="1018"/>
      <c r="E1061" s="1018"/>
      <c r="F1061" s="1018"/>
      <c r="G1061" s="1018"/>
      <c r="H1061" s="1018"/>
      <c r="I1061" s="1018"/>
      <c r="J1061" s="1018"/>
      <c r="K1061" s="1018"/>
      <c r="L1061" s="1018"/>
      <c r="M1061" s="1018"/>
      <c r="N1061" s="1018"/>
      <c r="O1061" s="1050"/>
      <c r="P1061" s="629">
        <f>+H1042</f>
        <v>5.0199999999999996</v>
      </c>
      <c r="Q1061" s="17"/>
      <c r="R1061" s="412" t="s">
        <v>361</v>
      </c>
      <c r="S1061" s="625"/>
      <c r="T1061" s="20"/>
      <c r="U1061" s="20"/>
      <c r="V1061" s="430"/>
      <c r="W1061" s="14" t="str">
        <f t="shared" si="271"/>
        <v/>
      </c>
      <c r="X1061" s="14" t="str">
        <f t="shared" si="272"/>
        <v/>
      </c>
      <c r="Y1061" s="14" t="str">
        <f t="shared" si="276"/>
        <v/>
      </c>
      <c r="Z1061" s="14" t="str">
        <f t="shared" si="277"/>
        <v/>
      </c>
      <c r="AA1061" s="15" t="str">
        <f t="shared" si="275"/>
        <v/>
      </c>
    </row>
    <row r="1062" spans="2:27" ht="18" x14ac:dyDescent="0.25">
      <c r="B1062" s="1049"/>
      <c r="C1062" s="1018"/>
      <c r="D1062" s="1018"/>
      <c r="E1062" s="1018"/>
      <c r="F1062" s="1018"/>
      <c r="G1062" s="1018"/>
      <c r="H1062" s="1018"/>
      <c r="I1062" s="1018"/>
      <c r="J1062" s="1018"/>
      <c r="K1062" s="1018"/>
      <c r="L1062" s="1018"/>
      <c r="M1062" s="1018"/>
      <c r="N1062" s="1018"/>
      <c r="O1062" s="1050"/>
      <c r="P1062" s="629">
        <f>+H1042</f>
        <v>5.0199999999999996</v>
      </c>
      <c r="Q1062" s="17"/>
      <c r="R1062" s="412" t="s">
        <v>361</v>
      </c>
      <c r="S1062" s="625"/>
      <c r="T1062" s="20"/>
      <c r="U1062" s="20"/>
      <c r="V1062" s="430"/>
      <c r="W1062" s="14" t="str">
        <f t="shared" si="271"/>
        <v/>
      </c>
      <c r="X1062" s="14"/>
      <c r="Y1062" s="14"/>
      <c r="Z1062" s="14"/>
      <c r="AA1062" s="15" t="str">
        <f t="shared" si="275"/>
        <v/>
      </c>
    </row>
    <row r="1063" spans="2:27" ht="18" x14ac:dyDescent="0.25">
      <c r="B1063" s="1049"/>
      <c r="C1063" s="1018"/>
      <c r="D1063" s="1018"/>
      <c r="E1063" s="1018"/>
      <c r="F1063" s="1018"/>
      <c r="G1063" s="1018"/>
      <c r="H1063" s="1018"/>
      <c r="I1063" s="1018"/>
      <c r="J1063" s="1018"/>
      <c r="K1063" s="1018"/>
      <c r="L1063" s="1018"/>
      <c r="M1063" s="1018"/>
      <c r="N1063" s="1018"/>
      <c r="O1063" s="1050"/>
      <c r="P1063" s="629">
        <f>+H1042</f>
        <v>5.0199999999999996</v>
      </c>
      <c r="Q1063" s="17"/>
      <c r="R1063" s="412" t="s">
        <v>361</v>
      </c>
      <c r="S1063" s="625"/>
      <c r="T1063" s="20"/>
      <c r="U1063" s="20"/>
      <c r="V1063" s="430"/>
      <c r="W1063" s="14" t="str">
        <f t="shared" si="271"/>
        <v/>
      </c>
      <c r="X1063" s="14" t="str">
        <f t="shared" ref="X1063:X1072" si="284">IF(S1063="","",1)</f>
        <v/>
      </c>
      <c r="Y1063" s="14" t="str">
        <f t="shared" ref="Y1063:Y1072" si="285">IFERROR(IF(COUNT(T1063:V1063)=1,PRODUCT(T1063:V1063)*X1063,""),"")</f>
        <v/>
      </c>
      <c r="Z1063" s="14" t="str">
        <f t="shared" ref="Z1063:Z1072" si="286">IFERROR(IF(COUNT(T1063:V1063)=2,PRODUCT(T1063:V1063)*X1063,""),"")</f>
        <v/>
      </c>
      <c r="AA1063" s="15" t="str">
        <f t="shared" si="275"/>
        <v/>
      </c>
    </row>
    <row r="1064" spans="2:27" ht="18" x14ac:dyDescent="0.25">
      <c r="B1064" s="1049"/>
      <c r="C1064" s="1018"/>
      <c r="D1064" s="1018"/>
      <c r="E1064" s="1018"/>
      <c r="F1064" s="1018"/>
      <c r="G1064" s="1018"/>
      <c r="H1064" s="1018"/>
      <c r="I1064" s="1018"/>
      <c r="J1064" s="1018"/>
      <c r="K1064" s="1018"/>
      <c r="L1064" s="1018"/>
      <c r="M1064" s="1018"/>
      <c r="N1064" s="1018"/>
      <c r="O1064" s="1050"/>
      <c r="P1064" s="629">
        <f>+H1042</f>
        <v>5.0199999999999996</v>
      </c>
      <c r="Q1064" s="17"/>
      <c r="R1064" s="412" t="s">
        <v>361</v>
      </c>
      <c r="S1064" s="626"/>
      <c r="T1064" s="20"/>
      <c r="U1064" s="20"/>
      <c r="V1064" s="430"/>
      <c r="W1064" s="14" t="str">
        <f t="shared" si="271"/>
        <v/>
      </c>
      <c r="X1064" s="14" t="str">
        <f t="shared" si="284"/>
        <v/>
      </c>
      <c r="Y1064" s="14" t="str">
        <f t="shared" si="285"/>
        <v/>
      </c>
      <c r="Z1064" s="14" t="str">
        <f t="shared" si="286"/>
        <v/>
      </c>
      <c r="AA1064" s="15" t="str">
        <f t="shared" si="275"/>
        <v/>
      </c>
    </row>
    <row r="1065" spans="2:27" ht="18" x14ac:dyDescent="0.25">
      <c r="B1065" s="1049"/>
      <c r="C1065" s="1018"/>
      <c r="D1065" s="1018"/>
      <c r="E1065" s="1018"/>
      <c r="F1065" s="1018"/>
      <c r="G1065" s="1018"/>
      <c r="H1065" s="1018"/>
      <c r="I1065" s="1018"/>
      <c r="J1065" s="1018"/>
      <c r="K1065" s="1018"/>
      <c r="L1065" s="1018"/>
      <c r="M1065" s="1018"/>
      <c r="N1065" s="1018"/>
      <c r="O1065" s="1050"/>
      <c r="P1065" s="629">
        <f>+H1042</f>
        <v>5.0199999999999996</v>
      </c>
      <c r="Q1065" s="17"/>
      <c r="R1065" s="412" t="s">
        <v>361</v>
      </c>
      <c r="S1065" s="626"/>
      <c r="T1065" s="20"/>
      <c r="U1065" s="20"/>
      <c r="V1065" s="430"/>
      <c r="W1065" s="14" t="str">
        <f t="shared" si="271"/>
        <v/>
      </c>
      <c r="X1065" s="14" t="str">
        <f t="shared" si="284"/>
        <v/>
      </c>
      <c r="Y1065" s="14" t="str">
        <f t="shared" si="285"/>
        <v/>
      </c>
      <c r="Z1065" s="14" t="str">
        <f t="shared" si="286"/>
        <v/>
      </c>
      <c r="AA1065" s="15" t="str">
        <f t="shared" si="275"/>
        <v/>
      </c>
    </row>
    <row r="1066" spans="2:27" ht="18" x14ac:dyDescent="0.25">
      <c r="B1066" s="1049"/>
      <c r="C1066" s="1018"/>
      <c r="D1066" s="1018"/>
      <c r="E1066" s="1018"/>
      <c r="F1066" s="1018"/>
      <c r="G1066" s="1018"/>
      <c r="H1066" s="1018"/>
      <c r="I1066" s="1018"/>
      <c r="J1066" s="1018"/>
      <c r="K1066" s="1018"/>
      <c r="L1066" s="1018"/>
      <c r="M1066" s="1018"/>
      <c r="N1066" s="1018"/>
      <c r="O1066" s="1050"/>
      <c r="P1066" s="629">
        <f>+H1042</f>
        <v>5.0199999999999996</v>
      </c>
      <c r="Q1066" s="17"/>
      <c r="R1066" s="412" t="s">
        <v>361</v>
      </c>
      <c r="S1066" s="626"/>
      <c r="T1066" s="20"/>
      <c r="U1066" s="20"/>
      <c r="V1066" s="20"/>
      <c r="W1066" s="14" t="str">
        <f t="shared" si="271"/>
        <v/>
      </c>
      <c r="X1066" s="14" t="str">
        <f t="shared" si="284"/>
        <v/>
      </c>
      <c r="Y1066" s="14" t="str">
        <f t="shared" si="285"/>
        <v/>
      </c>
      <c r="Z1066" s="14" t="str">
        <f t="shared" si="286"/>
        <v/>
      </c>
      <c r="AA1066" s="15" t="str">
        <f t="shared" si="275"/>
        <v/>
      </c>
    </row>
    <row r="1067" spans="2:27" ht="18" x14ac:dyDescent="0.25">
      <c r="B1067" s="1049"/>
      <c r="C1067" s="1018"/>
      <c r="D1067" s="1018"/>
      <c r="E1067" s="1018"/>
      <c r="F1067" s="1018"/>
      <c r="G1067" s="1018"/>
      <c r="H1067" s="1018"/>
      <c r="I1067" s="1018"/>
      <c r="J1067" s="1018"/>
      <c r="K1067" s="1018"/>
      <c r="L1067" s="1018"/>
      <c r="M1067" s="1018"/>
      <c r="N1067" s="1018"/>
      <c r="O1067" s="1050"/>
      <c r="P1067" s="629">
        <f>+H1042</f>
        <v>5.0199999999999996</v>
      </c>
      <c r="Q1067" s="17"/>
      <c r="R1067" s="412" t="s">
        <v>361</v>
      </c>
      <c r="S1067" s="626"/>
      <c r="T1067" s="20"/>
      <c r="U1067" s="20"/>
      <c r="V1067" s="430"/>
      <c r="W1067" s="14" t="str">
        <f t="shared" si="271"/>
        <v/>
      </c>
      <c r="X1067" s="14" t="str">
        <f t="shared" si="284"/>
        <v/>
      </c>
      <c r="Y1067" s="14" t="str">
        <f t="shared" si="285"/>
        <v/>
      </c>
      <c r="Z1067" s="14" t="str">
        <f t="shared" si="286"/>
        <v/>
      </c>
      <c r="AA1067" s="15" t="str">
        <f t="shared" si="275"/>
        <v/>
      </c>
    </row>
    <row r="1068" spans="2:27" ht="18" x14ac:dyDescent="0.25">
      <c r="B1068" s="1049"/>
      <c r="C1068" s="1018"/>
      <c r="D1068" s="1018"/>
      <c r="E1068" s="1018"/>
      <c r="F1068" s="1018"/>
      <c r="G1068" s="1018"/>
      <c r="H1068" s="1018"/>
      <c r="I1068" s="1018"/>
      <c r="J1068" s="1018"/>
      <c r="K1068" s="1018"/>
      <c r="L1068" s="1018"/>
      <c r="M1068" s="1018"/>
      <c r="N1068" s="1018"/>
      <c r="O1068" s="1050"/>
      <c r="P1068" s="629">
        <f>+H1042</f>
        <v>5.0199999999999996</v>
      </c>
      <c r="Q1068" s="17"/>
      <c r="R1068" s="412"/>
      <c r="S1068" s="626"/>
      <c r="T1068" s="20"/>
      <c r="U1068" s="20"/>
      <c r="V1068" s="430"/>
      <c r="W1068" s="14" t="str">
        <f t="shared" si="271"/>
        <v/>
      </c>
      <c r="X1068" s="14" t="str">
        <f t="shared" si="284"/>
        <v/>
      </c>
      <c r="Y1068" s="14" t="str">
        <f t="shared" si="285"/>
        <v/>
      </c>
      <c r="Z1068" s="14" t="str">
        <f t="shared" si="286"/>
        <v/>
      </c>
      <c r="AA1068" s="15" t="str">
        <f t="shared" si="275"/>
        <v/>
      </c>
    </row>
    <row r="1069" spans="2:27" ht="18" x14ac:dyDescent="0.25">
      <c r="B1069" s="1049"/>
      <c r="C1069" s="1018"/>
      <c r="D1069" s="1018"/>
      <c r="E1069" s="1018"/>
      <c r="F1069" s="1018"/>
      <c r="G1069" s="1018"/>
      <c r="H1069" s="1018"/>
      <c r="I1069" s="1018"/>
      <c r="J1069" s="1018"/>
      <c r="K1069" s="1018"/>
      <c r="L1069" s="1018"/>
      <c r="M1069" s="1018"/>
      <c r="N1069" s="1018"/>
      <c r="O1069" s="1050"/>
      <c r="P1069" s="629">
        <f>+H1042</f>
        <v>5.0199999999999996</v>
      </c>
      <c r="Q1069" s="17"/>
      <c r="R1069" s="412" t="s">
        <v>362</v>
      </c>
      <c r="S1069" s="626"/>
      <c r="T1069" s="20"/>
      <c r="U1069" s="20"/>
      <c r="V1069" s="430"/>
      <c r="W1069" s="14" t="str">
        <f t="shared" si="271"/>
        <v/>
      </c>
      <c r="X1069" s="14" t="str">
        <f t="shared" si="284"/>
        <v/>
      </c>
      <c r="Y1069" s="14" t="str">
        <f t="shared" si="285"/>
        <v/>
      </c>
      <c r="Z1069" s="14" t="str">
        <f t="shared" si="286"/>
        <v/>
      </c>
      <c r="AA1069" s="15" t="str">
        <f t="shared" si="275"/>
        <v/>
      </c>
    </row>
    <row r="1070" spans="2:27" ht="18" x14ac:dyDescent="0.25">
      <c r="B1070" s="1049"/>
      <c r="C1070" s="1018"/>
      <c r="D1070" s="1018"/>
      <c r="E1070" s="1018"/>
      <c r="F1070" s="1018"/>
      <c r="G1070" s="1018"/>
      <c r="H1070" s="1018"/>
      <c r="I1070" s="1018"/>
      <c r="J1070" s="1018"/>
      <c r="K1070" s="1018"/>
      <c r="L1070" s="1018"/>
      <c r="M1070" s="1018"/>
      <c r="N1070" s="1018"/>
      <c r="O1070" s="1050"/>
      <c r="P1070" s="629">
        <f>+H1042</f>
        <v>5.0199999999999996</v>
      </c>
      <c r="Q1070" s="17"/>
      <c r="R1070" s="412" t="s">
        <v>362</v>
      </c>
      <c r="S1070" s="626"/>
      <c r="T1070" s="20"/>
      <c r="U1070" s="20"/>
      <c r="V1070" s="430"/>
      <c r="W1070" s="14" t="str">
        <f t="shared" si="271"/>
        <v/>
      </c>
      <c r="X1070" s="14" t="str">
        <f t="shared" si="284"/>
        <v/>
      </c>
      <c r="Y1070" s="14" t="str">
        <f t="shared" si="285"/>
        <v/>
      </c>
      <c r="Z1070" s="14" t="str">
        <f t="shared" si="286"/>
        <v/>
      </c>
      <c r="AA1070" s="15" t="str">
        <f t="shared" si="275"/>
        <v/>
      </c>
    </row>
    <row r="1071" spans="2:27" ht="18" x14ac:dyDescent="0.25">
      <c r="B1071" s="1049"/>
      <c r="C1071" s="1018"/>
      <c r="D1071" s="1018"/>
      <c r="E1071" s="1018"/>
      <c r="F1071" s="1018"/>
      <c r="G1071" s="1018"/>
      <c r="H1071" s="1018"/>
      <c r="I1071" s="1018"/>
      <c r="J1071" s="1018"/>
      <c r="K1071" s="1018"/>
      <c r="L1071" s="1018"/>
      <c r="M1071" s="1018"/>
      <c r="N1071" s="1018"/>
      <c r="O1071" s="1050"/>
      <c r="P1071" s="629">
        <f>+H1042</f>
        <v>5.0199999999999996</v>
      </c>
      <c r="Q1071" s="17"/>
      <c r="R1071" s="412" t="s">
        <v>362</v>
      </c>
      <c r="S1071" s="626"/>
      <c r="T1071" s="20"/>
      <c r="U1071" s="20"/>
      <c r="V1071" s="430"/>
      <c r="W1071" s="14" t="str">
        <f t="shared" si="271"/>
        <v/>
      </c>
      <c r="X1071" s="14" t="str">
        <f t="shared" si="284"/>
        <v/>
      </c>
      <c r="Y1071" s="14" t="str">
        <f t="shared" si="285"/>
        <v/>
      </c>
      <c r="Z1071" s="14" t="str">
        <f t="shared" si="286"/>
        <v/>
      </c>
      <c r="AA1071" s="15" t="str">
        <f t="shared" si="275"/>
        <v/>
      </c>
    </row>
    <row r="1072" spans="2:27" ht="18.75" thickBot="1" x14ac:dyDescent="0.3">
      <c r="B1072" s="1051"/>
      <c r="C1072" s="1019"/>
      <c r="D1072" s="1019"/>
      <c r="E1072" s="1019"/>
      <c r="F1072" s="1019"/>
      <c r="G1072" s="1019"/>
      <c r="H1072" s="1019"/>
      <c r="I1072" s="1019"/>
      <c r="J1072" s="1019"/>
      <c r="K1072" s="1019"/>
      <c r="L1072" s="1019"/>
      <c r="M1072" s="1019"/>
      <c r="N1072" s="1019"/>
      <c r="O1072" s="1052"/>
      <c r="P1072" s="629">
        <f>+H1042</f>
        <v>5.0199999999999996</v>
      </c>
      <c r="Q1072" s="17"/>
      <c r="R1072" s="630"/>
      <c r="S1072" s="636"/>
      <c r="T1072" s="33"/>
      <c r="U1072" s="33"/>
      <c r="V1072" s="631"/>
      <c r="W1072" s="14" t="str">
        <f t="shared" si="271"/>
        <v/>
      </c>
      <c r="X1072" s="34" t="str">
        <f t="shared" si="284"/>
        <v/>
      </c>
      <c r="Y1072" s="14" t="str">
        <f t="shared" si="285"/>
        <v/>
      </c>
      <c r="Z1072" s="14" t="str">
        <f t="shared" si="286"/>
        <v/>
      </c>
      <c r="AA1072" s="15" t="str">
        <f t="shared" si="275"/>
        <v/>
      </c>
    </row>
    <row r="1073" spans="2:27" ht="18.75" thickBot="1" x14ac:dyDescent="0.3">
      <c r="B1073" s="786"/>
      <c r="C1073" s="787"/>
      <c r="D1073" s="787"/>
      <c r="E1073" s="787"/>
      <c r="F1073" s="787"/>
      <c r="G1073" s="787"/>
      <c r="H1073" s="787"/>
      <c r="I1073" s="787"/>
      <c r="J1073" s="787"/>
      <c r="K1073" s="787"/>
      <c r="L1073" s="787"/>
      <c r="M1073" s="787"/>
      <c r="N1073" s="787"/>
      <c r="O1073" s="787"/>
      <c r="P1073" s="428"/>
      <c r="Q1073" s="629">
        <f>+H1042</f>
        <v>5.0199999999999996</v>
      </c>
      <c r="R1073" s="1024" t="s">
        <v>58</v>
      </c>
      <c r="S1073" s="1025"/>
      <c r="T1073" s="1027"/>
      <c r="U1073" s="1024" t="s">
        <v>53</v>
      </c>
      <c r="V1073" s="1027"/>
      <c r="W1073" s="1027"/>
      <c r="X1073" s="1026"/>
      <c r="Y1073" s="36"/>
      <c r="Z1073" s="37"/>
      <c r="AA1073" s="38">
        <f>SUM(Z1045:Z1072)</f>
        <v>15.5664</v>
      </c>
    </row>
    <row r="1074" spans="2:27" ht="17.25" thickBot="1" x14ac:dyDescent="0.3">
      <c r="B1074" s="792" t="s">
        <v>59</v>
      </c>
      <c r="C1074" s="793"/>
      <c r="D1074" s="793"/>
      <c r="E1074" s="793"/>
      <c r="F1074" s="793"/>
      <c r="G1074" s="793"/>
      <c r="H1074" s="793"/>
      <c r="I1074" s="794"/>
      <c r="J1074" s="792" t="s">
        <v>60</v>
      </c>
      <c r="K1074" s="793"/>
      <c r="L1074" s="793"/>
      <c r="M1074" s="793"/>
      <c r="N1074" s="793"/>
      <c r="O1074" s="793"/>
      <c r="P1074" s="793"/>
      <c r="Q1074" s="793"/>
      <c r="R1074" s="1028"/>
      <c r="S1074" s="634"/>
      <c r="T1074" s="39"/>
      <c r="U1074" s="40"/>
      <c r="V1074" s="40"/>
      <c r="W1074" s="40"/>
      <c r="X1074" s="40"/>
      <c r="Y1074" s="40"/>
      <c r="Z1074" s="40"/>
      <c r="AA1074" s="41"/>
    </row>
    <row r="1075" spans="2:27" ht="21" thickBot="1" x14ac:dyDescent="0.3">
      <c r="B1075" s="795"/>
      <c r="C1075" s="787"/>
      <c r="D1075" s="787"/>
      <c r="E1075" s="787"/>
      <c r="F1075" s="787"/>
      <c r="G1075" s="787"/>
      <c r="H1075" s="787"/>
      <c r="I1075" s="796"/>
      <c r="J1075" s="795"/>
      <c r="K1075" s="787"/>
      <c r="L1075" s="787"/>
      <c r="M1075" s="787"/>
      <c r="N1075" s="787"/>
      <c r="O1075" s="787"/>
      <c r="P1075" s="787"/>
      <c r="Q1075" s="787"/>
      <c r="R1075" s="796"/>
      <c r="S1075" s="635"/>
      <c r="T1075" s="797" t="s">
        <v>61</v>
      </c>
      <c r="U1075" s="798"/>
      <c r="V1075" s="798"/>
      <c r="W1075" s="798"/>
      <c r="X1075" s="798"/>
      <c r="Y1075" s="798"/>
      <c r="Z1075" s="799"/>
      <c r="AA1075" s="42">
        <f>AA1073</f>
        <v>15.5664</v>
      </c>
    </row>
    <row r="1077" spans="2:27" ht="15.75" thickBot="1" x14ac:dyDescent="0.3"/>
    <row r="1078" spans="2:27" x14ac:dyDescent="0.25">
      <c r="B1078" s="800"/>
      <c r="C1078" s="793"/>
      <c r="D1078" s="793"/>
      <c r="E1078" s="793"/>
      <c r="F1078" s="793"/>
      <c r="G1078" s="803" t="s">
        <v>42</v>
      </c>
      <c r="H1078" s="793"/>
      <c r="I1078" s="793"/>
      <c r="J1078" s="793"/>
      <c r="K1078" s="793"/>
      <c r="L1078" s="793"/>
      <c r="M1078" s="793"/>
      <c r="N1078" s="793"/>
      <c r="O1078" s="793"/>
      <c r="P1078" s="793"/>
      <c r="Q1078" s="793"/>
      <c r="R1078" s="793"/>
      <c r="S1078" s="793"/>
      <c r="T1078" s="793"/>
      <c r="U1078" s="804" t="s">
        <v>1</v>
      </c>
      <c r="V1078" s="805"/>
      <c r="W1078" s="805"/>
      <c r="X1078" s="806"/>
      <c r="Y1078" s="807" t="s">
        <v>43</v>
      </c>
      <c r="Z1078" s="805"/>
      <c r="AA1078" s="808"/>
    </row>
    <row r="1079" spans="2:27" x14ac:dyDescent="0.25">
      <c r="B1079" s="801"/>
      <c r="C1079" s="802"/>
      <c r="D1079" s="802"/>
      <c r="E1079" s="802"/>
      <c r="F1079" s="802"/>
      <c r="G1079" s="801"/>
      <c r="H1079" s="802"/>
      <c r="I1079" s="802"/>
      <c r="J1079" s="802"/>
      <c r="K1079" s="802"/>
      <c r="L1079" s="802"/>
      <c r="M1079" s="802"/>
      <c r="N1079" s="802"/>
      <c r="O1079" s="802"/>
      <c r="P1079" s="802"/>
      <c r="Q1079" s="802"/>
      <c r="R1079" s="802"/>
      <c r="S1079" s="802"/>
      <c r="T1079" s="802"/>
      <c r="U1079" s="809" t="s">
        <v>3</v>
      </c>
      <c r="V1079" s="810"/>
      <c r="W1079" s="810"/>
      <c r="X1079" s="811"/>
      <c r="Y1079" s="812">
        <v>1</v>
      </c>
      <c r="Z1079" s="810"/>
      <c r="AA1079" s="813"/>
    </row>
    <row r="1080" spans="2:27" ht="15.75" thickBot="1" x14ac:dyDescent="0.3">
      <c r="B1080" s="795"/>
      <c r="C1080" s="787"/>
      <c r="D1080" s="787"/>
      <c r="E1080" s="787"/>
      <c r="F1080" s="787"/>
      <c r="G1080" s="795"/>
      <c r="H1080" s="787"/>
      <c r="I1080" s="787"/>
      <c r="J1080" s="787"/>
      <c r="K1080" s="787"/>
      <c r="L1080" s="787"/>
      <c r="M1080" s="787"/>
      <c r="N1080" s="787"/>
      <c r="O1080" s="787"/>
      <c r="P1080" s="787"/>
      <c r="Q1080" s="787"/>
      <c r="R1080" s="787"/>
      <c r="S1080" s="787"/>
      <c r="T1080" s="787"/>
      <c r="U1080" s="814" t="s">
        <v>4</v>
      </c>
      <c r="V1080" s="815"/>
      <c r="W1080" s="815"/>
      <c r="X1080" s="816"/>
      <c r="Y1080" s="817">
        <v>44236</v>
      </c>
      <c r="Z1080" s="818"/>
      <c r="AA1080" s="819"/>
    </row>
    <row r="1081" spans="2:27" ht="15" customHeight="1" x14ac:dyDescent="0.25">
      <c r="B1081" s="820" t="s">
        <v>44</v>
      </c>
      <c r="C1081" s="793"/>
      <c r="D1081" s="793"/>
      <c r="E1081" s="793"/>
      <c r="F1081" s="794"/>
      <c r="G1081"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081" s="822"/>
      <c r="I1081" s="822"/>
      <c r="J1081" s="822"/>
      <c r="K1081" s="822"/>
      <c r="L1081" s="822"/>
      <c r="M1081" s="822"/>
      <c r="N1081" s="822"/>
      <c r="O1081" s="822"/>
      <c r="P1081" s="822"/>
      <c r="Q1081" s="822"/>
      <c r="R1081" s="822"/>
      <c r="S1081" s="822"/>
      <c r="T1081" s="822"/>
      <c r="U1081" s="822"/>
      <c r="V1081" s="822"/>
      <c r="W1081" s="822"/>
      <c r="X1081" s="822"/>
      <c r="Y1081" s="822"/>
      <c r="Z1081" s="822"/>
      <c r="AA1081" s="823"/>
    </row>
    <row r="1082" spans="2:27" ht="15.75" customHeight="1" thickBot="1" x14ac:dyDescent="0.3">
      <c r="B1082" s="795"/>
      <c r="C1082" s="787"/>
      <c r="D1082" s="787"/>
      <c r="E1082" s="787"/>
      <c r="F1082" s="796"/>
      <c r="G1082" s="824"/>
      <c r="H1082" s="825"/>
      <c r="I1082" s="825"/>
      <c r="J1082" s="825"/>
      <c r="K1082" s="825"/>
      <c r="L1082" s="825"/>
      <c r="M1082" s="825"/>
      <c r="N1082" s="825"/>
      <c r="O1082" s="825"/>
      <c r="P1082" s="825"/>
      <c r="Q1082" s="825"/>
      <c r="R1082" s="825"/>
      <c r="S1082" s="825"/>
      <c r="T1082" s="825"/>
      <c r="U1082" s="825"/>
      <c r="V1082" s="825"/>
      <c r="W1082" s="825"/>
      <c r="X1082" s="825"/>
      <c r="Y1082" s="825"/>
      <c r="Z1082" s="825"/>
      <c r="AA1082" s="826"/>
    </row>
    <row r="1083" spans="2:27" ht="18.75" thickBot="1" x14ac:dyDescent="0.3">
      <c r="B1083" s="827" t="s">
        <v>46</v>
      </c>
      <c r="C1083" s="798"/>
      <c r="D1083" s="798"/>
      <c r="E1083" s="798"/>
      <c r="F1083" s="798"/>
      <c r="G1083" s="798"/>
      <c r="H1083" s="822" t="s">
        <v>47</v>
      </c>
      <c r="I1083" s="793"/>
      <c r="J1083" s="828"/>
      <c r="K1083" s="798"/>
      <c r="L1083" s="798"/>
      <c r="M1083" s="798"/>
      <c r="N1083" s="798"/>
      <c r="O1083" s="798"/>
      <c r="P1083" s="622"/>
      <c r="Q1083" s="622"/>
      <c r="R1083" s="828" t="s">
        <v>48</v>
      </c>
      <c r="S1083" s="828"/>
      <c r="T1083" s="798"/>
      <c r="U1083" s="798"/>
      <c r="V1083" s="798"/>
      <c r="W1083" s="798"/>
      <c r="X1083" s="798"/>
      <c r="Y1083" s="798"/>
      <c r="Z1083" s="798"/>
      <c r="AA1083" s="799"/>
    </row>
    <row r="1084" spans="2:27" ht="24.75" customHeight="1" thickBot="1" x14ac:dyDescent="0.3">
      <c r="B1084" s="829">
        <f>PRESUPUESTO!$B$43</f>
        <v>5</v>
      </c>
      <c r="C1084" s="793"/>
      <c r="D1084" s="793"/>
      <c r="E1084" s="793"/>
      <c r="F1084" s="793"/>
      <c r="G1084" s="793"/>
      <c r="H1084" s="830">
        <f>PRESUPUESTO!B46</f>
        <v>5.0299999999999994</v>
      </c>
      <c r="I1084" s="831"/>
      <c r="J1084" s="832" t="str">
        <f>PRESUPUESTO!$F$43</f>
        <v>CIELO RASO, ESTUCO Y PINTURA</v>
      </c>
      <c r="K1084" s="798"/>
      <c r="L1084" s="798"/>
      <c r="M1084" s="798"/>
      <c r="N1084" s="798"/>
      <c r="O1084" s="799"/>
      <c r="P1084" s="621"/>
      <c r="Q1084" s="621"/>
      <c r="R1084" s="833" t="str">
        <f>PRESUPUESTO!F46</f>
        <v xml:space="preserve">Estuco plastico sobre muros interior y exterior  </v>
      </c>
      <c r="S1084" s="1020"/>
      <c r="T1084" s="793"/>
      <c r="U1084" s="793"/>
      <c r="V1084" s="793"/>
      <c r="W1084" s="793"/>
      <c r="X1084" s="793"/>
      <c r="Y1084" s="793"/>
      <c r="Z1084" s="793"/>
      <c r="AA1084" s="794"/>
    </row>
    <row r="1085" spans="2:27" ht="18.75" customHeight="1" thickBot="1" x14ac:dyDescent="0.3">
      <c r="B1085" s="821" t="s">
        <v>49</v>
      </c>
      <c r="C1085" s="834"/>
      <c r="D1085" s="834"/>
      <c r="E1085" s="834"/>
      <c r="F1085" s="834"/>
      <c r="G1085" s="834"/>
      <c r="H1085" s="835"/>
      <c r="I1085" s="835"/>
      <c r="J1085" s="834"/>
      <c r="K1085" s="834"/>
      <c r="L1085" s="834"/>
      <c r="M1085" s="834"/>
      <c r="N1085" s="834"/>
      <c r="O1085" s="834"/>
      <c r="P1085" s="623"/>
      <c r="Q1085" s="623"/>
      <c r="R1085" s="837" t="s">
        <v>50</v>
      </c>
      <c r="S1085" s="1021" t="s">
        <v>532</v>
      </c>
      <c r="T1085" s="839" t="s">
        <v>51</v>
      </c>
      <c r="U1085" s="840"/>
      <c r="V1085" s="841"/>
      <c r="W1085" s="842" t="s">
        <v>20</v>
      </c>
      <c r="X1085" s="844" t="s">
        <v>52</v>
      </c>
      <c r="Y1085" s="846" t="s">
        <v>53</v>
      </c>
      <c r="Z1085" s="847"/>
      <c r="AA1085" s="848"/>
    </row>
    <row r="1086" spans="2:27" ht="26.25" thickBot="1" x14ac:dyDescent="0.3">
      <c r="B1086" s="836"/>
      <c r="C1086" s="835"/>
      <c r="D1086" s="835"/>
      <c r="E1086" s="835"/>
      <c r="F1086" s="835"/>
      <c r="G1086" s="835"/>
      <c r="H1086" s="835"/>
      <c r="I1086" s="835"/>
      <c r="J1086" s="835"/>
      <c r="K1086" s="835"/>
      <c r="L1086" s="835"/>
      <c r="M1086" s="835"/>
      <c r="N1086" s="835"/>
      <c r="O1086" s="835"/>
      <c r="P1086" s="623"/>
      <c r="Q1086" s="623"/>
      <c r="R1086" s="838"/>
      <c r="S1086" s="1032"/>
      <c r="T1086" s="4" t="s">
        <v>54</v>
      </c>
      <c r="U1086" s="5" t="s">
        <v>55</v>
      </c>
      <c r="V1086" s="6" t="s">
        <v>56</v>
      </c>
      <c r="W1086" s="843"/>
      <c r="X1086" s="845"/>
      <c r="Y1086" s="7" t="s">
        <v>57</v>
      </c>
      <c r="Z1086" s="8" t="s">
        <v>21</v>
      </c>
      <c r="AA1086" s="9" t="s">
        <v>22</v>
      </c>
    </row>
    <row r="1087" spans="2:27" ht="36" x14ac:dyDescent="0.25">
      <c r="B1087" s="10"/>
      <c r="C1087" s="11"/>
      <c r="D1087" s="11"/>
      <c r="E1087" s="11"/>
      <c r="F1087" s="11"/>
      <c r="G1087" s="11"/>
      <c r="H1087" s="11"/>
      <c r="I1087" s="11"/>
      <c r="J1087" s="11"/>
      <c r="K1087" s="11"/>
      <c r="L1087" s="11"/>
      <c r="M1087" s="11"/>
      <c r="N1087" s="11"/>
      <c r="O1087" s="12"/>
      <c r="P1087" s="629">
        <f>+H1084</f>
        <v>5.0299999999999994</v>
      </c>
      <c r="Q1087" s="17"/>
      <c r="R1087" s="412" t="s">
        <v>356</v>
      </c>
      <c r="S1087" s="626" t="s">
        <v>537</v>
      </c>
      <c r="T1087" s="20">
        <v>5.6</v>
      </c>
      <c r="U1087" s="20"/>
      <c r="V1087" s="430">
        <v>2.34</v>
      </c>
      <c r="W1087" s="14" t="str">
        <f>IF(COUNT(T1087:V1087)=1,"m",IF(COUNT(T1087:V1087)=2,"m2",IF(COUNT(T1087:V1087)=3,"m3","")))</f>
        <v>m2</v>
      </c>
      <c r="X1087" s="14">
        <f>IF(S1087="","",1)</f>
        <v>1</v>
      </c>
      <c r="Y1087" s="14" t="str">
        <f>IFERROR(IF(COUNT(T1087:V1087)=1,PRODUCT(T1087:V1087)*X1087,""),"")</f>
        <v/>
      </c>
      <c r="Z1087" s="14">
        <f>IFERROR(IF(COUNT(T1087:V1087)=2,PRODUCT(T1087:V1087)*X1087,""),"")</f>
        <v>13.103999999999999</v>
      </c>
      <c r="AA1087" s="15" t="str">
        <f>IFERROR(IF(COUNT(T1087:V1087)=3,PRODUCT(T1087:V1087)*X1087,""),"")</f>
        <v/>
      </c>
    </row>
    <row r="1088" spans="2:27" ht="18" x14ac:dyDescent="0.25">
      <c r="B1088" s="16"/>
      <c r="C1088" s="17"/>
      <c r="D1088" s="17"/>
      <c r="E1088" s="17"/>
      <c r="F1088" s="18"/>
      <c r="G1088" s="18"/>
      <c r="H1088" s="18"/>
      <c r="I1088" s="18"/>
      <c r="J1088" s="18"/>
      <c r="K1088" s="18"/>
      <c r="L1088" s="17"/>
      <c r="M1088" s="17"/>
      <c r="N1088" s="17"/>
      <c r="O1088" s="19"/>
      <c r="P1088" s="629">
        <f>+H1084</f>
        <v>5.0299999999999994</v>
      </c>
      <c r="Q1088" s="17"/>
      <c r="R1088" s="412" t="s">
        <v>356</v>
      </c>
      <c r="S1088" s="625"/>
      <c r="T1088" s="20"/>
      <c r="U1088" s="20"/>
      <c r="V1088" s="430"/>
      <c r="W1088" s="14" t="str">
        <f t="shared" ref="W1088:W1090" si="287">IF(COUNT(T1088:V1088)=1,"m",IF(COUNT(T1088:V1088)=2,"m2",IF(COUNT(T1088:V1088)=3,"m3","")))</f>
        <v/>
      </c>
      <c r="X1088" s="14" t="str">
        <f t="shared" ref="X1088:X1090" si="288">IF(S1088="","",1)</f>
        <v/>
      </c>
      <c r="Y1088" s="14" t="str">
        <f t="shared" ref="Y1088:Y1090" si="289">IFERROR(IF(COUNT(T1088:V1088)=1,PRODUCT(T1088:V1088)*X1088,""),"")</f>
        <v/>
      </c>
      <c r="Z1088" s="14" t="str">
        <f t="shared" ref="Z1088:Z1090" si="290">IFERROR(IF(COUNT(T1088:V1088)=2,PRODUCT(T1088:V1088)*X1088,""),"")</f>
        <v/>
      </c>
      <c r="AA1088" s="15" t="str">
        <f t="shared" ref="AA1088:AA1109" si="291">IFERROR(IF(COUNT(T1088:V1088)=3,PRODUCT(T1088:V1088)*X1088,""),"")</f>
        <v/>
      </c>
    </row>
    <row r="1089" spans="2:27" ht="18" x14ac:dyDescent="0.25">
      <c r="B1089" s="16"/>
      <c r="C1089" s="17"/>
      <c r="D1089" s="17"/>
      <c r="E1089" s="17"/>
      <c r="F1089" s="18"/>
      <c r="G1089" s="18"/>
      <c r="H1089" s="18"/>
      <c r="I1089" s="18"/>
      <c r="J1089" s="18"/>
      <c r="K1089" s="18"/>
      <c r="L1089" s="17"/>
      <c r="M1089" s="17"/>
      <c r="N1089" s="17"/>
      <c r="O1089" s="19"/>
      <c r="P1089" s="629">
        <f>+H1084</f>
        <v>5.0299999999999994</v>
      </c>
      <c r="Q1089" s="17"/>
      <c r="R1089" s="412" t="s">
        <v>356</v>
      </c>
      <c r="S1089" s="625"/>
      <c r="T1089" s="20"/>
      <c r="U1089" s="20"/>
      <c r="V1089" s="430"/>
      <c r="W1089" s="14" t="str">
        <f t="shared" si="287"/>
        <v/>
      </c>
      <c r="X1089" s="14" t="str">
        <f t="shared" si="288"/>
        <v/>
      </c>
      <c r="Y1089" s="14" t="str">
        <f t="shared" si="289"/>
        <v/>
      </c>
      <c r="Z1089" s="14" t="str">
        <f t="shared" si="290"/>
        <v/>
      </c>
      <c r="AA1089" s="15" t="str">
        <f t="shared" si="291"/>
        <v/>
      </c>
    </row>
    <row r="1090" spans="2:27" ht="18" x14ac:dyDescent="0.25">
      <c r="B1090" s="16"/>
      <c r="C1090" s="17"/>
      <c r="D1090" s="17"/>
      <c r="E1090" s="17"/>
      <c r="F1090" s="18"/>
      <c r="G1090" s="18"/>
      <c r="H1090" s="18"/>
      <c r="I1090" s="18"/>
      <c r="J1090" s="18"/>
      <c r="K1090" s="18"/>
      <c r="L1090" s="17"/>
      <c r="M1090" s="17"/>
      <c r="N1090" s="17"/>
      <c r="O1090" s="19"/>
      <c r="P1090" s="629">
        <f>+H1084</f>
        <v>5.0299999999999994</v>
      </c>
      <c r="Q1090" s="17"/>
      <c r="R1090" s="412"/>
      <c r="S1090" s="626"/>
      <c r="T1090" s="20"/>
      <c r="U1090" s="20"/>
      <c r="V1090" s="430"/>
      <c r="W1090" s="14" t="str">
        <f t="shared" si="287"/>
        <v/>
      </c>
      <c r="X1090" s="14" t="str">
        <f t="shared" si="288"/>
        <v/>
      </c>
      <c r="Y1090" s="14" t="str">
        <f t="shared" si="289"/>
        <v/>
      </c>
      <c r="Z1090" s="14" t="str">
        <f t="shared" si="290"/>
        <v/>
      </c>
      <c r="AA1090" s="15" t="str">
        <f t="shared" si="291"/>
        <v/>
      </c>
    </row>
    <row r="1091" spans="2:27" ht="18" x14ac:dyDescent="0.25">
      <c r="B1091" s="16"/>
      <c r="D1091" s="17"/>
      <c r="E1091" s="17"/>
      <c r="F1091" s="18"/>
      <c r="G1091" s="18"/>
      <c r="H1091" s="18"/>
      <c r="J1091" s="18"/>
      <c r="K1091" s="18"/>
      <c r="L1091" s="17"/>
      <c r="M1091" s="17"/>
      <c r="N1091" s="17"/>
      <c r="O1091" s="19"/>
      <c r="P1091" s="629">
        <f>+H1084</f>
        <v>5.0299999999999994</v>
      </c>
      <c r="Q1091" s="17"/>
      <c r="R1091" s="412"/>
      <c r="S1091" s="625"/>
      <c r="T1091" s="20"/>
      <c r="U1091" s="20"/>
      <c r="V1091" s="430"/>
      <c r="W1091" s="14"/>
      <c r="X1091" s="14"/>
      <c r="Y1091" s="14"/>
      <c r="Z1091" s="14"/>
      <c r="AA1091" s="15" t="str">
        <f t="shared" si="291"/>
        <v/>
      </c>
    </row>
    <row r="1092" spans="2:27" ht="18" x14ac:dyDescent="0.25">
      <c r="B1092" s="22"/>
      <c r="C1092" s="17"/>
      <c r="D1092" s="18"/>
      <c r="E1092" s="17"/>
      <c r="F1092" s="18"/>
      <c r="G1092" s="18"/>
      <c r="H1092" s="18"/>
      <c r="I1092" s="18"/>
      <c r="J1092" s="18"/>
      <c r="K1092" s="18"/>
      <c r="L1092" s="17"/>
      <c r="M1092" s="17"/>
      <c r="N1092" s="17"/>
      <c r="O1092" s="19"/>
      <c r="P1092" s="629">
        <f>+H1084</f>
        <v>5.0299999999999994</v>
      </c>
      <c r="Q1092" s="17"/>
      <c r="R1092" s="412" t="s">
        <v>361</v>
      </c>
      <c r="S1092" s="625"/>
      <c r="T1092" s="20"/>
      <c r="U1092" s="20"/>
      <c r="V1092" s="430"/>
      <c r="W1092" s="14" t="str">
        <f t="shared" ref="W1092:W1093" si="292">IF(COUNT(T1092:V1092)=1,"m",IF(COUNT(T1092:V1092)=2,"m2",IF(COUNT(T1092:V1092)=3,"m3","")))</f>
        <v/>
      </c>
      <c r="X1092" s="14" t="str">
        <f t="shared" ref="X1092:X1098" si="293">IF(S1092="","",1)</f>
        <v/>
      </c>
      <c r="Y1092" s="14" t="str">
        <f t="shared" ref="Y1092:Y1098" si="294">IFERROR(IF(COUNT(T1092:V1092)=1,PRODUCT(T1092:V1092)*X1092,""),"")</f>
        <v/>
      </c>
      <c r="Z1092" s="14" t="str">
        <f t="shared" ref="Z1092:Z1098" si="295">IFERROR(IF(COUNT(T1092:V1092)=2,PRODUCT(T1092:V1092)*X1092,""),"")</f>
        <v/>
      </c>
      <c r="AA1092" s="15" t="str">
        <f t="shared" si="291"/>
        <v/>
      </c>
    </row>
    <row r="1093" spans="2:27" ht="18" x14ac:dyDescent="0.25">
      <c r="B1093" s="16"/>
      <c r="C1093" s="17"/>
      <c r="D1093" s="17"/>
      <c r="E1093" s="17"/>
      <c r="F1093" s="18"/>
      <c r="G1093" s="18"/>
      <c r="H1093" s="18"/>
      <c r="I1093" s="18"/>
      <c r="J1093" s="18"/>
      <c r="K1093" s="18"/>
      <c r="L1093" s="17"/>
      <c r="M1093" s="17"/>
      <c r="N1093" s="17"/>
      <c r="O1093" s="19"/>
      <c r="P1093" s="629">
        <f>+H1084</f>
        <v>5.0299999999999994</v>
      </c>
      <c r="Q1093" s="17"/>
      <c r="R1093" s="412" t="s">
        <v>361</v>
      </c>
      <c r="S1093" s="641"/>
      <c r="T1093" s="20"/>
      <c r="U1093" s="20"/>
      <c r="V1093" s="20"/>
      <c r="W1093" s="14" t="str">
        <f t="shared" si="292"/>
        <v/>
      </c>
      <c r="X1093" s="14" t="str">
        <f t="shared" si="293"/>
        <v/>
      </c>
      <c r="Y1093" s="14" t="str">
        <f t="shared" si="294"/>
        <v/>
      </c>
      <c r="Z1093" s="14" t="str">
        <f t="shared" si="295"/>
        <v/>
      </c>
      <c r="AA1093" s="15" t="str">
        <f t="shared" si="291"/>
        <v/>
      </c>
    </row>
    <row r="1094" spans="2:27" ht="18" x14ac:dyDescent="0.25">
      <c r="B1094" s="16"/>
      <c r="C1094" s="17"/>
      <c r="D1094" s="17"/>
      <c r="E1094" s="17"/>
      <c r="F1094" s="17"/>
      <c r="G1094" s="17"/>
      <c r="H1094" s="17"/>
      <c r="I1094" s="17"/>
      <c r="J1094" s="17"/>
      <c r="K1094" s="17"/>
      <c r="L1094" s="17"/>
      <c r="M1094" s="17"/>
      <c r="N1094" s="17"/>
      <c r="O1094" s="19"/>
      <c r="P1094" s="629">
        <f>+H1084</f>
        <v>5.0299999999999994</v>
      </c>
      <c r="Q1094" s="17"/>
      <c r="R1094" s="412" t="s">
        <v>361</v>
      </c>
      <c r="S1094" s="625"/>
      <c r="T1094" s="20"/>
      <c r="U1094" s="20"/>
      <c r="V1094" s="430"/>
      <c r="W1094" s="14"/>
      <c r="X1094" s="14" t="str">
        <f t="shared" si="293"/>
        <v/>
      </c>
      <c r="Y1094" s="14" t="str">
        <f t="shared" si="294"/>
        <v/>
      </c>
      <c r="Z1094" s="14" t="str">
        <f t="shared" si="295"/>
        <v/>
      </c>
      <c r="AA1094" s="15" t="str">
        <f t="shared" si="291"/>
        <v/>
      </c>
    </row>
    <row r="1095" spans="2:27" ht="18" x14ac:dyDescent="0.25">
      <c r="B1095" s="16"/>
      <c r="C1095" s="18"/>
      <c r="D1095" s="17"/>
      <c r="E1095" s="17"/>
      <c r="F1095" s="17"/>
      <c r="G1095" s="17"/>
      <c r="H1095" s="17"/>
      <c r="I1095" s="17"/>
      <c r="J1095" s="17"/>
      <c r="K1095" s="17"/>
      <c r="L1095" s="17"/>
      <c r="M1095" s="17"/>
      <c r="N1095" s="17"/>
      <c r="O1095" s="19"/>
      <c r="P1095" s="629">
        <f>+H1084</f>
        <v>5.0299999999999994</v>
      </c>
      <c r="Q1095" s="17"/>
      <c r="R1095" s="412" t="s">
        <v>361</v>
      </c>
      <c r="S1095" s="625"/>
      <c r="T1095" s="20"/>
      <c r="U1095" s="20"/>
      <c r="V1095" s="430"/>
      <c r="W1095" s="14"/>
      <c r="X1095" s="14" t="str">
        <f t="shared" si="293"/>
        <v/>
      </c>
      <c r="Y1095" s="14" t="str">
        <f t="shared" si="294"/>
        <v/>
      </c>
      <c r="Z1095" s="14" t="str">
        <f t="shared" si="295"/>
        <v/>
      </c>
      <c r="AA1095" s="15" t="str">
        <f t="shared" si="291"/>
        <v/>
      </c>
    </row>
    <row r="1096" spans="2:27" ht="18" x14ac:dyDescent="0.25">
      <c r="B1096" s="16"/>
      <c r="C1096" s="17"/>
      <c r="D1096" s="17"/>
      <c r="E1096" s="17"/>
      <c r="F1096" s="17"/>
      <c r="G1096" s="17"/>
      <c r="H1096" s="17"/>
      <c r="I1096" s="17"/>
      <c r="J1096" s="17"/>
      <c r="K1096" s="17"/>
      <c r="L1096" s="17"/>
      <c r="M1096" s="17"/>
      <c r="N1096" s="17"/>
      <c r="O1096" s="19"/>
      <c r="P1096" s="629">
        <f>+H1084</f>
        <v>5.0299999999999994</v>
      </c>
      <c r="Q1096" s="17"/>
      <c r="R1096" s="412" t="s">
        <v>361</v>
      </c>
      <c r="S1096" s="625"/>
      <c r="T1096" s="20"/>
      <c r="U1096" s="20"/>
      <c r="V1096" s="430"/>
      <c r="W1096" s="14"/>
      <c r="X1096" s="14" t="str">
        <f t="shared" si="293"/>
        <v/>
      </c>
      <c r="Y1096" s="14" t="str">
        <f t="shared" si="294"/>
        <v/>
      </c>
      <c r="Z1096" s="14" t="str">
        <f t="shared" si="295"/>
        <v/>
      </c>
      <c r="AA1096" s="15" t="str">
        <f t="shared" si="291"/>
        <v/>
      </c>
    </row>
    <row r="1097" spans="2:27" ht="18" x14ac:dyDescent="0.25">
      <c r="B1097" s="16"/>
      <c r="C1097" s="17"/>
      <c r="D1097" s="17"/>
      <c r="E1097" s="18"/>
      <c r="F1097" s="17"/>
      <c r="G1097" s="17"/>
      <c r="H1097" s="17"/>
      <c r="I1097" s="17"/>
      <c r="J1097" s="17"/>
      <c r="K1097" s="17"/>
      <c r="L1097" s="17"/>
      <c r="M1097" s="17"/>
      <c r="N1097" s="17"/>
      <c r="O1097" s="19"/>
      <c r="P1097" s="629">
        <f>+H1084</f>
        <v>5.0299999999999994</v>
      </c>
      <c r="Q1097" s="17"/>
      <c r="R1097" s="412" t="s">
        <v>361</v>
      </c>
      <c r="S1097" s="625"/>
      <c r="T1097" s="20"/>
      <c r="U1097" s="20"/>
      <c r="V1097" s="430"/>
      <c r="W1097" s="14"/>
      <c r="X1097" s="14" t="str">
        <f t="shared" si="293"/>
        <v/>
      </c>
      <c r="Y1097" s="14" t="str">
        <f t="shared" si="294"/>
        <v/>
      </c>
      <c r="Z1097" s="14" t="str">
        <f t="shared" si="295"/>
        <v/>
      </c>
      <c r="AA1097" s="15" t="str">
        <f t="shared" si="291"/>
        <v/>
      </c>
    </row>
    <row r="1098" spans="2:27" ht="18" x14ac:dyDescent="0.25">
      <c r="B1098" s="16"/>
      <c r="C1098" s="18"/>
      <c r="D1098" s="18"/>
      <c r="E1098" s="18"/>
      <c r="F1098" s="18"/>
      <c r="G1098" s="18"/>
      <c r="H1098" s="18"/>
      <c r="I1098" s="18"/>
      <c r="J1098" s="18"/>
      <c r="K1098" s="18"/>
      <c r="L1098" s="18"/>
      <c r="M1098" s="18"/>
      <c r="N1098" s="18"/>
      <c r="O1098" s="19"/>
      <c r="P1098" s="629">
        <f>+H1084</f>
        <v>5.0299999999999994</v>
      </c>
      <c r="Q1098" s="17"/>
      <c r="R1098" s="412" t="s">
        <v>361</v>
      </c>
      <c r="S1098" s="625"/>
      <c r="T1098" s="20"/>
      <c r="U1098" s="20"/>
      <c r="V1098" s="430"/>
      <c r="W1098" s="14" t="str">
        <f t="shared" ref="W1098" si="296">IF(COUNT(T1098:V1098)=1,"m",IF(COUNT(T1098:V1098)=2,"m2",IF(COUNT(T1098:V1098)=3,"m3","")))</f>
        <v/>
      </c>
      <c r="X1098" s="14" t="str">
        <f t="shared" si="293"/>
        <v/>
      </c>
      <c r="Y1098" s="14" t="str">
        <f t="shared" si="294"/>
        <v/>
      </c>
      <c r="Z1098" s="14" t="str">
        <f t="shared" si="295"/>
        <v/>
      </c>
      <c r="AA1098" s="15" t="str">
        <f t="shared" si="291"/>
        <v/>
      </c>
    </row>
    <row r="1099" spans="2:27" ht="18" x14ac:dyDescent="0.25">
      <c r="B1099" s="16"/>
      <c r="C1099" s="17"/>
      <c r="D1099" s="24"/>
      <c r="E1099" s="17"/>
      <c r="F1099" s="17"/>
      <c r="G1099" s="17"/>
      <c r="H1099" s="17"/>
      <c r="I1099" s="17"/>
      <c r="J1099" s="18"/>
      <c r="K1099" s="17"/>
      <c r="L1099" s="17"/>
      <c r="M1099" s="17"/>
      <c r="N1099" s="17"/>
      <c r="O1099" s="19"/>
      <c r="P1099" s="629">
        <f>+H1084</f>
        <v>5.0299999999999994</v>
      </c>
      <c r="Q1099" s="17"/>
      <c r="R1099" s="412"/>
      <c r="S1099" s="625"/>
      <c r="T1099" s="20"/>
      <c r="U1099" s="20"/>
      <c r="V1099" s="430"/>
      <c r="W1099" s="14"/>
      <c r="X1099" s="14"/>
      <c r="Y1099" s="14"/>
      <c r="Z1099" s="14"/>
      <c r="AA1099" s="15" t="str">
        <f t="shared" si="291"/>
        <v/>
      </c>
    </row>
    <row r="1100" spans="2:27" ht="36" x14ac:dyDescent="0.25">
      <c r="B1100" s="16"/>
      <c r="C1100" s="18"/>
      <c r="D1100" s="17"/>
      <c r="E1100" s="17"/>
      <c r="F1100" s="17"/>
      <c r="G1100" s="17"/>
      <c r="H1100" s="18"/>
      <c r="I1100" s="18"/>
      <c r="J1100" s="17"/>
      <c r="K1100" s="18"/>
      <c r="L1100" s="17"/>
      <c r="M1100" s="17"/>
      <c r="N1100" s="17"/>
      <c r="O1100" s="19"/>
      <c r="P1100" s="629">
        <f>+H1084</f>
        <v>5.0299999999999994</v>
      </c>
      <c r="Q1100" s="17"/>
      <c r="R1100" s="412" t="s">
        <v>362</v>
      </c>
      <c r="S1100" s="626" t="s">
        <v>545</v>
      </c>
      <c r="T1100" s="20">
        <v>5.62</v>
      </c>
      <c r="U1100" s="20"/>
      <c r="V1100" s="20">
        <v>2.2000000000000002</v>
      </c>
      <c r="W1100" s="14" t="str">
        <f t="shared" ref="W1100:W1109" si="297">IF(COUNT(T1100:V1100)=1,"m",IF(COUNT(T1100:V1100)=2,"m2",IF(COUNT(T1100:V1100)=3,"m3","")))</f>
        <v>m2</v>
      </c>
      <c r="X1100" s="14">
        <f t="shared" ref="X1100:X1109" si="298">IF(S1100="","",1)</f>
        <v>1</v>
      </c>
      <c r="Y1100" s="14" t="str">
        <f t="shared" ref="Y1100:Y1109" si="299">IFERROR(IF(COUNT(T1100:V1100)=1,PRODUCT(T1100:V1100)*X1100,""),"")</f>
        <v/>
      </c>
      <c r="Z1100" s="14">
        <f t="shared" ref="Z1100:Z1109" si="300">IFERROR(IF(COUNT(T1100:V1100)=2,PRODUCT(T1100:V1100)*X1100,""),"")</f>
        <v>12.364000000000001</v>
      </c>
      <c r="AA1100" s="15" t="str">
        <f t="shared" si="291"/>
        <v/>
      </c>
    </row>
    <row r="1101" spans="2:27" ht="18" x14ac:dyDescent="0.25">
      <c r="B1101" s="16"/>
      <c r="C1101" s="17"/>
      <c r="D1101" s="17"/>
      <c r="E1101" s="17"/>
      <c r="F1101" s="17"/>
      <c r="G1101" s="17"/>
      <c r="H1101" s="17"/>
      <c r="I1101" s="17"/>
      <c r="J1101" s="17"/>
      <c r="K1101" s="17"/>
      <c r="L1101" s="17"/>
      <c r="M1101" s="17"/>
      <c r="N1101" s="17"/>
      <c r="O1101" s="19"/>
      <c r="P1101" s="629">
        <f>+H1084</f>
        <v>5.0299999999999994</v>
      </c>
      <c r="Q1101" s="17"/>
      <c r="R1101" s="412" t="s">
        <v>362</v>
      </c>
      <c r="S1101" s="626"/>
      <c r="T1101" s="20"/>
      <c r="U1101" s="20"/>
      <c r="V1101" s="430"/>
      <c r="W1101" s="14" t="str">
        <f t="shared" si="297"/>
        <v/>
      </c>
      <c r="X1101" s="14" t="str">
        <f t="shared" si="298"/>
        <v/>
      </c>
      <c r="Y1101" s="14" t="str">
        <f t="shared" si="299"/>
        <v/>
      </c>
      <c r="Z1101" s="14" t="str">
        <f t="shared" si="300"/>
        <v/>
      </c>
      <c r="AA1101" s="15" t="str">
        <f t="shared" si="291"/>
        <v/>
      </c>
    </row>
    <row r="1102" spans="2:27" ht="18" x14ac:dyDescent="0.25">
      <c r="B1102" s="16"/>
      <c r="C1102" s="17"/>
      <c r="D1102" s="17"/>
      <c r="E1102" s="17"/>
      <c r="F1102" s="17"/>
      <c r="G1102" s="17"/>
      <c r="H1102" s="17"/>
      <c r="I1102" s="17"/>
      <c r="J1102" s="17"/>
      <c r="K1102" s="17"/>
      <c r="L1102" s="17"/>
      <c r="M1102" s="17"/>
      <c r="N1102" s="17"/>
      <c r="O1102" s="19"/>
      <c r="P1102" s="629">
        <f>+H1084</f>
        <v>5.0299999999999994</v>
      </c>
      <c r="Q1102" s="17"/>
      <c r="R1102" s="412" t="s">
        <v>362</v>
      </c>
      <c r="S1102" s="626"/>
      <c r="T1102" s="20"/>
      <c r="U1102" s="20"/>
      <c r="V1102" s="430"/>
      <c r="W1102" s="14" t="str">
        <f t="shared" si="297"/>
        <v/>
      </c>
      <c r="X1102" s="14" t="str">
        <f t="shared" si="298"/>
        <v/>
      </c>
      <c r="Y1102" s="14" t="str">
        <f t="shared" si="299"/>
        <v/>
      </c>
      <c r="Z1102" s="14" t="str">
        <f t="shared" si="300"/>
        <v/>
      </c>
      <c r="AA1102" s="15" t="str">
        <f t="shared" si="291"/>
        <v/>
      </c>
    </row>
    <row r="1103" spans="2:27" ht="18" x14ac:dyDescent="0.25">
      <c r="B1103" s="16"/>
      <c r="D1103" s="17"/>
      <c r="E1103" s="17"/>
      <c r="F1103" s="17"/>
      <c r="G1103" s="17"/>
      <c r="H1103" s="17"/>
      <c r="I1103" s="17"/>
      <c r="J1103" s="17"/>
      <c r="K1103" s="17"/>
      <c r="L1103" s="17"/>
      <c r="M1103" s="17"/>
      <c r="N1103" s="17"/>
      <c r="O1103" s="19"/>
      <c r="P1103" s="629">
        <f>+H1084</f>
        <v>5.0299999999999994</v>
      </c>
      <c r="Q1103" s="17"/>
      <c r="R1103" s="412"/>
      <c r="S1103" s="626"/>
      <c r="T1103" s="20"/>
      <c r="U1103" s="20"/>
      <c r="V1103" s="20"/>
      <c r="W1103" s="14" t="str">
        <f t="shared" si="297"/>
        <v/>
      </c>
      <c r="X1103" s="14" t="str">
        <f t="shared" si="298"/>
        <v/>
      </c>
      <c r="Y1103" s="14" t="str">
        <f t="shared" si="299"/>
        <v/>
      </c>
      <c r="Z1103" s="14" t="str">
        <f t="shared" si="300"/>
        <v/>
      </c>
      <c r="AA1103" s="15" t="str">
        <f t="shared" si="291"/>
        <v/>
      </c>
    </row>
    <row r="1104" spans="2:27" ht="18" x14ac:dyDescent="0.25">
      <c r="B1104" s="16"/>
      <c r="C1104" s="17"/>
      <c r="D1104" s="17"/>
      <c r="E1104" s="17"/>
      <c r="F1104" s="17"/>
      <c r="G1104" s="17"/>
      <c r="H1104" s="17"/>
      <c r="I1104" s="17"/>
      <c r="J1104" s="17"/>
      <c r="K1104" s="17"/>
      <c r="L1104" s="17"/>
      <c r="M1104" s="17"/>
      <c r="N1104" s="17"/>
      <c r="O1104" s="19"/>
      <c r="P1104" s="629">
        <f>+H1084</f>
        <v>5.0299999999999994</v>
      </c>
      <c r="Q1104" s="17"/>
      <c r="R1104" s="412"/>
      <c r="S1104" s="626"/>
      <c r="T1104" s="20"/>
      <c r="U1104" s="20"/>
      <c r="V1104" s="430"/>
      <c r="W1104" s="14" t="str">
        <f t="shared" si="297"/>
        <v/>
      </c>
      <c r="X1104" s="14" t="str">
        <f t="shared" si="298"/>
        <v/>
      </c>
      <c r="Y1104" s="14" t="str">
        <f t="shared" si="299"/>
        <v/>
      </c>
      <c r="Z1104" s="14" t="str">
        <f t="shared" si="300"/>
        <v/>
      </c>
      <c r="AA1104" s="15" t="str">
        <f t="shared" si="291"/>
        <v/>
      </c>
    </row>
    <row r="1105" spans="2:27" ht="18" x14ac:dyDescent="0.25">
      <c r="B1105" s="16"/>
      <c r="C1105" s="17"/>
      <c r="D1105" s="17"/>
      <c r="E1105" s="17"/>
      <c r="F1105" s="17"/>
      <c r="G1105" s="17"/>
      <c r="H1105" s="17"/>
      <c r="I1105" s="17"/>
      <c r="J1105" s="17"/>
      <c r="K1105" s="17"/>
      <c r="L1105" s="17"/>
      <c r="M1105" s="17"/>
      <c r="N1105" s="17"/>
      <c r="O1105" s="19"/>
      <c r="P1105" s="629">
        <f>+H1084</f>
        <v>5.0299999999999994</v>
      </c>
      <c r="Q1105" s="17"/>
      <c r="R1105" s="412"/>
      <c r="S1105" s="626"/>
      <c r="T1105" s="20"/>
      <c r="U1105" s="20"/>
      <c r="V1105" s="430"/>
      <c r="W1105" s="14" t="str">
        <f t="shared" si="297"/>
        <v/>
      </c>
      <c r="X1105" s="14" t="str">
        <f t="shared" si="298"/>
        <v/>
      </c>
      <c r="Y1105" s="14" t="str">
        <f t="shared" si="299"/>
        <v/>
      </c>
      <c r="Z1105" s="14" t="str">
        <f t="shared" si="300"/>
        <v/>
      </c>
      <c r="AA1105" s="15" t="str">
        <f t="shared" si="291"/>
        <v/>
      </c>
    </row>
    <row r="1106" spans="2:27" ht="18" x14ac:dyDescent="0.25">
      <c r="B1106" s="16"/>
      <c r="C1106" s="17"/>
      <c r="D1106" s="17"/>
      <c r="E1106" s="17"/>
      <c r="F1106" s="17"/>
      <c r="G1106" s="17"/>
      <c r="H1106" s="17"/>
      <c r="I1106" s="17"/>
      <c r="J1106" s="17"/>
      <c r="K1106" s="17"/>
      <c r="L1106" s="17"/>
      <c r="M1106" s="17"/>
      <c r="N1106" s="17"/>
      <c r="O1106" s="19"/>
      <c r="P1106" s="629">
        <f>+H1084</f>
        <v>5.0299999999999994</v>
      </c>
      <c r="Q1106" s="17"/>
      <c r="R1106" s="21"/>
      <c r="S1106" s="626"/>
      <c r="T1106" s="20"/>
      <c r="U1106" s="20"/>
      <c r="V1106" s="430"/>
      <c r="W1106" s="14" t="str">
        <f t="shared" si="297"/>
        <v/>
      </c>
      <c r="X1106" s="14" t="str">
        <f t="shared" si="298"/>
        <v/>
      </c>
      <c r="Y1106" s="14" t="str">
        <f t="shared" si="299"/>
        <v/>
      </c>
      <c r="Z1106" s="14" t="str">
        <f t="shared" si="300"/>
        <v/>
      </c>
      <c r="AA1106" s="15" t="str">
        <f t="shared" si="291"/>
        <v/>
      </c>
    </row>
    <row r="1107" spans="2:27" ht="18" x14ac:dyDescent="0.25">
      <c r="B1107" s="16"/>
      <c r="C1107" s="17"/>
      <c r="D1107" s="17"/>
      <c r="E1107" s="17"/>
      <c r="F1107" s="17"/>
      <c r="G1107" s="17"/>
      <c r="H1107" s="17"/>
      <c r="I1107" s="17"/>
      <c r="J1107" s="17"/>
      <c r="K1107" s="17"/>
      <c r="L1107" s="17"/>
      <c r="M1107" s="17"/>
      <c r="N1107" s="17"/>
      <c r="O1107" s="19"/>
      <c r="P1107" s="629">
        <f>+H1084</f>
        <v>5.0299999999999994</v>
      </c>
      <c r="Q1107" s="17"/>
      <c r="R1107" s="26"/>
      <c r="S1107" s="626"/>
      <c r="T1107" s="20"/>
      <c r="U1107" s="20"/>
      <c r="V1107" s="430"/>
      <c r="W1107" s="14" t="str">
        <f t="shared" si="297"/>
        <v/>
      </c>
      <c r="X1107" s="14" t="str">
        <f t="shared" si="298"/>
        <v/>
      </c>
      <c r="Y1107" s="14" t="str">
        <f t="shared" si="299"/>
        <v/>
      </c>
      <c r="Z1107" s="14" t="str">
        <f t="shared" si="300"/>
        <v/>
      </c>
      <c r="AA1107" s="15" t="str">
        <f t="shared" si="291"/>
        <v/>
      </c>
    </row>
    <row r="1108" spans="2:27" ht="18" x14ac:dyDescent="0.25">
      <c r="B1108" s="16"/>
      <c r="C1108" s="17"/>
      <c r="D1108" s="17"/>
      <c r="E1108" s="17"/>
      <c r="F1108" s="17"/>
      <c r="G1108" s="17"/>
      <c r="H1108" s="17"/>
      <c r="I1108" s="17"/>
      <c r="J1108" s="17"/>
      <c r="K1108" s="17"/>
      <c r="L1108" s="17"/>
      <c r="M1108" s="17"/>
      <c r="N1108" s="17"/>
      <c r="O1108" s="19"/>
      <c r="P1108" s="629">
        <f>+H1084</f>
        <v>5.0299999999999994</v>
      </c>
      <c r="Q1108" s="17"/>
      <c r="R1108" s="26"/>
      <c r="S1108" s="626"/>
      <c r="T1108" s="20"/>
      <c r="U1108" s="20"/>
      <c r="V1108" s="430"/>
      <c r="W1108" s="14" t="str">
        <f t="shared" si="297"/>
        <v/>
      </c>
      <c r="X1108" s="14" t="str">
        <f t="shared" si="298"/>
        <v/>
      </c>
      <c r="Y1108" s="14" t="str">
        <f t="shared" si="299"/>
        <v/>
      </c>
      <c r="Z1108" s="14" t="str">
        <f t="shared" si="300"/>
        <v/>
      </c>
      <c r="AA1108" s="15" t="str">
        <f t="shared" si="291"/>
        <v/>
      </c>
    </row>
    <row r="1109" spans="2:27" ht="18.75" thickBot="1" x14ac:dyDescent="0.3">
      <c r="B1109" s="27"/>
      <c r="C1109" s="28"/>
      <c r="D1109" s="29"/>
      <c r="E1109" s="28"/>
      <c r="F1109" s="29"/>
      <c r="G1109" s="29"/>
      <c r="H1109" s="29"/>
      <c r="I1109" s="29"/>
      <c r="J1109" s="29"/>
      <c r="K1109" s="29"/>
      <c r="L1109" s="29"/>
      <c r="M1109" s="29"/>
      <c r="N1109" s="29"/>
      <c r="O1109" s="30"/>
      <c r="P1109" s="629">
        <f>+H1084</f>
        <v>5.0299999999999994</v>
      </c>
      <c r="Q1109" s="17"/>
      <c r="R1109" s="630"/>
      <c r="S1109" s="636"/>
      <c r="T1109" s="33"/>
      <c r="U1109" s="33"/>
      <c r="V1109" s="631"/>
      <c r="W1109" s="34" t="str">
        <f t="shared" si="297"/>
        <v/>
      </c>
      <c r="X1109" s="34" t="str">
        <f t="shared" si="298"/>
        <v/>
      </c>
      <c r="Y1109" s="14" t="str">
        <f t="shared" si="299"/>
        <v/>
      </c>
      <c r="Z1109" s="14" t="str">
        <f t="shared" si="300"/>
        <v/>
      </c>
      <c r="AA1109" s="15" t="str">
        <f t="shared" si="291"/>
        <v/>
      </c>
    </row>
    <row r="1110" spans="2:27" ht="18.75" thickBot="1" x14ac:dyDescent="0.3">
      <c r="B1110" s="786"/>
      <c r="C1110" s="787"/>
      <c r="D1110" s="787"/>
      <c r="E1110" s="787"/>
      <c r="F1110" s="787"/>
      <c r="G1110" s="787"/>
      <c r="H1110" s="787"/>
      <c r="I1110" s="787"/>
      <c r="J1110" s="787"/>
      <c r="K1110" s="787"/>
      <c r="L1110" s="787"/>
      <c r="M1110" s="787"/>
      <c r="N1110" s="787"/>
      <c r="O1110" s="787"/>
      <c r="P1110" s="428"/>
      <c r="Q1110" s="629">
        <f>+H1084</f>
        <v>5.0299999999999994</v>
      </c>
      <c r="R1110" s="1024" t="s">
        <v>58</v>
      </c>
      <c r="S1110" s="1025"/>
      <c r="T1110" s="1027"/>
      <c r="U1110" s="1024" t="s">
        <v>53</v>
      </c>
      <c r="V1110" s="1027"/>
      <c r="W1110" s="1027"/>
      <c r="X1110" s="1026"/>
      <c r="Y1110" s="36"/>
      <c r="Z1110" s="37"/>
      <c r="AA1110" s="38">
        <f>SUM(Z1087:Z1109)</f>
        <v>25.468</v>
      </c>
    </row>
    <row r="1111" spans="2:27" ht="17.25" thickBot="1" x14ac:dyDescent="0.3">
      <c r="B1111" s="792" t="s">
        <v>59</v>
      </c>
      <c r="C1111" s="793"/>
      <c r="D1111" s="793"/>
      <c r="E1111" s="793"/>
      <c r="F1111" s="793"/>
      <c r="G1111" s="793"/>
      <c r="H1111" s="793"/>
      <c r="I1111" s="794"/>
      <c r="J1111" s="792" t="s">
        <v>60</v>
      </c>
      <c r="K1111" s="793"/>
      <c r="L1111" s="793"/>
      <c r="M1111" s="793"/>
      <c r="N1111" s="793"/>
      <c r="O1111" s="793"/>
      <c r="P1111" s="793"/>
      <c r="Q1111" s="793"/>
      <c r="R1111" s="1028"/>
      <c r="S1111" s="634"/>
      <c r="T1111" s="39"/>
      <c r="U1111" s="40"/>
      <c r="V1111" s="40"/>
      <c r="W1111" s="40"/>
      <c r="X1111" s="40"/>
      <c r="Y1111" s="40"/>
      <c r="Z1111" s="40"/>
      <c r="AA1111" s="41"/>
    </row>
    <row r="1112" spans="2:27" ht="21" thickBot="1" x14ac:dyDescent="0.3">
      <c r="B1112" s="795"/>
      <c r="C1112" s="787"/>
      <c r="D1112" s="787"/>
      <c r="E1112" s="787"/>
      <c r="F1112" s="787"/>
      <c r="G1112" s="787"/>
      <c r="H1112" s="787"/>
      <c r="I1112" s="796"/>
      <c r="J1112" s="795"/>
      <c r="K1112" s="787"/>
      <c r="L1112" s="787"/>
      <c r="M1112" s="787"/>
      <c r="N1112" s="787"/>
      <c r="O1112" s="787"/>
      <c r="P1112" s="787"/>
      <c r="Q1112" s="787"/>
      <c r="R1112" s="796"/>
      <c r="S1112" s="635"/>
      <c r="T1112" s="797" t="s">
        <v>61</v>
      </c>
      <c r="U1112" s="798"/>
      <c r="V1112" s="798"/>
      <c r="W1112" s="798"/>
      <c r="X1112" s="798"/>
      <c r="Y1112" s="798"/>
      <c r="Z1112" s="799"/>
      <c r="AA1112" s="42">
        <f>AA1110</f>
        <v>25.468</v>
      </c>
    </row>
    <row r="1114" spans="2:27" ht="15.75" thickBot="1" x14ac:dyDescent="0.3"/>
    <row r="1115" spans="2:27" x14ac:dyDescent="0.25">
      <c r="B1115" s="800"/>
      <c r="C1115" s="793"/>
      <c r="D1115" s="793"/>
      <c r="E1115" s="793"/>
      <c r="F1115" s="793"/>
      <c r="G1115" s="803" t="s">
        <v>42</v>
      </c>
      <c r="H1115" s="793"/>
      <c r="I1115" s="793"/>
      <c r="J1115" s="793"/>
      <c r="K1115" s="793"/>
      <c r="L1115" s="793"/>
      <c r="M1115" s="793"/>
      <c r="N1115" s="793"/>
      <c r="O1115" s="793"/>
      <c r="P1115" s="793"/>
      <c r="Q1115" s="793"/>
      <c r="R1115" s="793"/>
      <c r="S1115" s="793"/>
      <c r="T1115" s="793"/>
      <c r="U1115" s="804" t="s">
        <v>1</v>
      </c>
      <c r="V1115" s="805"/>
      <c r="W1115" s="805"/>
      <c r="X1115" s="806"/>
      <c r="Y1115" s="807" t="s">
        <v>43</v>
      </c>
      <c r="Z1115" s="805"/>
      <c r="AA1115" s="808"/>
    </row>
    <row r="1116" spans="2:27" x14ac:dyDescent="0.25">
      <c r="B1116" s="801"/>
      <c r="C1116" s="802"/>
      <c r="D1116" s="802"/>
      <c r="E1116" s="802"/>
      <c r="F1116" s="802"/>
      <c r="G1116" s="801"/>
      <c r="H1116" s="802"/>
      <c r="I1116" s="802"/>
      <c r="J1116" s="802"/>
      <c r="K1116" s="802"/>
      <c r="L1116" s="802"/>
      <c r="M1116" s="802"/>
      <c r="N1116" s="802"/>
      <c r="O1116" s="802"/>
      <c r="P1116" s="802"/>
      <c r="Q1116" s="802"/>
      <c r="R1116" s="802"/>
      <c r="S1116" s="802"/>
      <c r="T1116" s="802"/>
      <c r="U1116" s="809" t="s">
        <v>3</v>
      </c>
      <c r="V1116" s="810"/>
      <c r="W1116" s="810"/>
      <c r="X1116" s="811"/>
      <c r="Y1116" s="812">
        <v>1</v>
      </c>
      <c r="Z1116" s="810"/>
      <c r="AA1116" s="813"/>
    </row>
    <row r="1117" spans="2:27" ht="15.75" thickBot="1" x14ac:dyDescent="0.3">
      <c r="B1117" s="795"/>
      <c r="C1117" s="787"/>
      <c r="D1117" s="787"/>
      <c r="E1117" s="787"/>
      <c r="F1117" s="787"/>
      <c r="G1117" s="795"/>
      <c r="H1117" s="787"/>
      <c r="I1117" s="787"/>
      <c r="J1117" s="787"/>
      <c r="K1117" s="787"/>
      <c r="L1117" s="787"/>
      <c r="M1117" s="787"/>
      <c r="N1117" s="787"/>
      <c r="O1117" s="787"/>
      <c r="P1117" s="787"/>
      <c r="Q1117" s="787"/>
      <c r="R1117" s="787"/>
      <c r="S1117" s="787"/>
      <c r="T1117" s="787"/>
      <c r="U1117" s="814" t="s">
        <v>4</v>
      </c>
      <c r="V1117" s="815"/>
      <c r="W1117" s="815"/>
      <c r="X1117" s="816"/>
      <c r="Y1117" s="817">
        <v>44236</v>
      </c>
      <c r="Z1117" s="818"/>
      <c r="AA1117" s="819"/>
    </row>
    <row r="1118" spans="2:27" ht="15" customHeight="1" x14ac:dyDescent="0.25">
      <c r="B1118" s="820" t="s">
        <v>44</v>
      </c>
      <c r="C1118" s="793"/>
      <c r="D1118" s="793"/>
      <c r="E1118" s="793"/>
      <c r="F1118" s="794"/>
      <c r="G1118"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118" s="822"/>
      <c r="I1118" s="822"/>
      <c r="J1118" s="822"/>
      <c r="K1118" s="822"/>
      <c r="L1118" s="822"/>
      <c r="M1118" s="822"/>
      <c r="N1118" s="822"/>
      <c r="O1118" s="822"/>
      <c r="P1118" s="822"/>
      <c r="Q1118" s="822"/>
      <c r="R1118" s="822"/>
      <c r="S1118" s="822"/>
      <c r="T1118" s="822"/>
      <c r="U1118" s="822"/>
      <c r="V1118" s="822"/>
      <c r="W1118" s="822"/>
      <c r="X1118" s="822"/>
      <c r="Y1118" s="822"/>
      <c r="Z1118" s="822"/>
      <c r="AA1118" s="823"/>
    </row>
    <row r="1119" spans="2:27" ht="15.75" customHeight="1" thickBot="1" x14ac:dyDescent="0.3">
      <c r="B1119" s="795"/>
      <c r="C1119" s="787"/>
      <c r="D1119" s="787"/>
      <c r="E1119" s="787"/>
      <c r="F1119" s="796"/>
      <c r="G1119" s="824"/>
      <c r="H1119" s="825"/>
      <c r="I1119" s="825"/>
      <c r="J1119" s="825"/>
      <c r="K1119" s="825"/>
      <c r="L1119" s="825"/>
      <c r="M1119" s="825"/>
      <c r="N1119" s="825"/>
      <c r="O1119" s="825"/>
      <c r="P1119" s="825"/>
      <c r="Q1119" s="825"/>
      <c r="R1119" s="825"/>
      <c r="S1119" s="825"/>
      <c r="T1119" s="825"/>
      <c r="U1119" s="825"/>
      <c r="V1119" s="825"/>
      <c r="W1119" s="825"/>
      <c r="X1119" s="825"/>
      <c r="Y1119" s="825"/>
      <c r="Z1119" s="825"/>
      <c r="AA1119" s="826"/>
    </row>
    <row r="1120" spans="2:27" ht="18.75" thickBot="1" x14ac:dyDescent="0.3">
      <c r="B1120" s="827" t="s">
        <v>46</v>
      </c>
      <c r="C1120" s="798"/>
      <c r="D1120" s="798"/>
      <c r="E1120" s="798"/>
      <c r="F1120" s="798"/>
      <c r="G1120" s="798"/>
      <c r="H1120" s="822" t="s">
        <v>47</v>
      </c>
      <c r="I1120" s="793"/>
      <c r="J1120" s="828"/>
      <c r="K1120" s="798"/>
      <c r="L1120" s="798"/>
      <c r="M1120" s="798"/>
      <c r="N1120" s="798"/>
      <c r="O1120" s="798"/>
      <c r="P1120" s="622"/>
      <c r="Q1120" s="622"/>
      <c r="R1120" s="828" t="s">
        <v>48</v>
      </c>
      <c r="S1120" s="828"/>
      <c r="T1120" s="798"/>
      <c r="U1120" s="798"/>
      <c r="V1120" s="798"/>
      <c r="W1120" s="798"/>
      <c r="X1120" s="798"/>
      <c r="Y1120" s="798"/>
      <c r="Z1120" s="798"/>
      <c r="AA1120" s="799"/>
    </row>
    <row r="1121" spans="2:27" ht="28.5" customHeight="1" thickBot="1" x14ac:dyDescent="0.3">
      <c r="B1121" s="829">
        <f>PRESUPUESTO!$B$47</f>
        <v>6</v>
      </c>
      <c r="C1121" s="793"/>
      <c r="D1121" s="793"/>
      <c r="E1121" s="793"/>
      <c r="F1121" s="793"/>
      <c r="G1121" s="793"/>
      <c r="H1121" s="830">
        <f>PRESUPUESTO!B48</f>
        <v>6.01</v>
      </c>
      <c r="I1121" s="831"/>
      <c r="J1121" s="832" t="str">
        <f>PRESUPUESTO!$F$47</f>
        <v>CARPINTERIA EN MADERA Y METALICA</v>
      </c>
      <c r="K1121" s="798"/>
      <c r="L1121" s="798"/>
      <c r="M1121" s="798"/>
      <c r="N1121" s="798"/>
      <c r="O1121" s="799"/>
      <c r="P1121" s="621"/>
      <c r="Q1121" s="621"/>
      <c r="R1121" s="833" t="str">
        <f>PRESUPUESTO!F48</f>
        <v>Suministro e instalación de vidrio templado en ventana de oficia sintraofipucar</v>
      </c>
      <c r="S1121" s="1020"/>
      <c r="T1121" s="793"/>
      <c r="U1121" s="793"/>
      <c r="V1121" s="793"/>
      <c r="W1121" s="793"/>
      <c r="X1121" s="793"/>
      <c r="Y1121" s="793"/>
      <c r="Z1121" s="793"/>
      <c r="AA1121" s="794"/>
    </row>
    <row r="1122" spans="2:27" ht="18.75" customHeight="1" thickBot="1" x14ac:dyDescent="0.3">
      <c r="B1122" s="821" t="s">
        <v>49</v>
      </c>
      <c r="C1122" s="834"/>
      <c r="D1122" s="834"/>
      <c r="E1122" s="834"/>
      <c r="F1122" s="834"/>
      <c r="G1122" s="834"/>
      <c r="H1122" s="835"/>
      <c r="I1122" s="835"/>
      <c r="J1122" s="834"/>
      <c r="K1122" s="834"/>
      <c r="L1122" s="834"/>
      <c r="M1122" s="834"/>
      <c r="N1122" s="834"/>
      <c r="O1122" s="834"/>
      <c r="P1122" s="623"/>
      <c r="Q1122" s="623"/>
      <c r="R1122" s="837" t="s">
        <v>50</v>
      </c>
      <c r="S1122" s="1021" t="s">
        <v>532</v>
      </c>
      <c r="T1122" s="839" t="s">
        <v>51</v>
      </c>
      <c r="U1122" s="840"/>
      <c r="V1122" s="841"/>
      <c r="W1122" s="842" t="s">
        <v>20</v>
      </c>
      <c r="X1122" s="844" t="s">
        <v>52</v>
      </c>
      <c r="Y1122" s="846" t="s">
        <v>53</v>
      </c>
      <c r="Z1122" s="847"/>
      <c r="AA1122" s="848"/>
    </row>
    <row r="1123" spans="2:27" ht="26.25" thickBot="1" x14ac:dyDescent="0.3">
      <c r="B1123" s="836"/>
      <c r="C1123" s="835"/>
      <c r="D1123" s="835"/>
      <c r="E1123" s="835"/>
      <c r="F1123" s="835"/>
      <c r="G1123" s="835"/>
      <c r="H1123" s="835"/>
      <c r="I1123" s="835"/>
      <c r="J1123" s="835"/>
      <c r="K1123" s="835"/>
      <c r="L1123" s="835"/>
      <c r="M1123" s="835"/>
      <c r="N1123" s="835"/>
      <c r="O1123" s="835"/>
      <c r="P1123" s="623"/>
      <c r="Q1123" s="623"/>
      <c r="R1123" s="838"/>
      <c r="S1123" s="1032"/>
      <c r="T1123" s="4" t="s">
        <v>54</v>
      </c>
      <c r="U1123" s="5" t="s">
        <v>55</v>
      </c>
      <c r="V1123" s="6" t="s">
        <v>56</v>
      </c>
      <c r="W1123" s="843"/>
      <c r="X1123" s="845"/>
      <c r="Y1123" s="7" t="s">
        <v>57</v>
      </c>
      <c r="Z1123" s="8" t="s">
        <v>21</v>
      </c>
      <c r="AA1123" s="9" t="s">
        <v>22</v>
      </c>
    </row>
    <row r="1124" spans="2:27" ht="18" x14ac:dyDescent="0.25">
      <c r="B1124" s="10"/>
      <c r="C1124" s="11"/>
      <c r="D1124" s="11"/>
      <c r="E1124" s="11"/>
      <c r="F1124" s="11"/>
      <c r="G1124" s="11"/>
      <c r="H1124" s="11"/>
      <c r="I1124" s="11"/>
      <c r="J1124" s="11"/>
      <c r="K1124" s="11"/>
      <c r="L1124" s="11"/>
      <c r="M1124" s="11"/>
      <c r="N1124" s="11"/>
      <c r="O1124" s="12"/>
      <c r="P1124" s="629">
        <f>+H1121</f>
        <v>6.01</v>
      </c>
      <c r="Q1124" s="17"/>
      <c r="R1124" s="412" t="s">
        <v>356</v>
      </c>
      <c r="S1124" s="625" t="s">
        <v>562</v>
      </c>
      <c r="T1124" s="14"/>
      <c r="U1124" s="14"/>
      <c r="V1124" s="14"/>
      <c r="W1124" s="14" t="str">
        <f>IF(COUNT(T1124:V1124)=1,"m",IF(COUNT(T1124:V1124)=2,"m2",IF(COUNT(T1124:V1124)=3,"m3","")))</f>
        <v/>
      </c>
      <c r="X1124" s="14">
        <f>IF(S1124="","",1)</f>
        <v>1</v>
      </c>
      <c r="Y1124" s="14" t="str">
        <f>IFERROR(IF(COUNT(T1124:V1124)=1,PRODUCT(T1124:V1124)*X1124,""),"")</f>
        <v/>
      </c>
      <c r="Z1124" s="14" t="str">
        <f>IFERROR(IF(COUNT(T1124:V1124)=2,PRODUCT(T1124:V1124)*X1124,""),"")</f>
        <v/>
      </c>
      <c r="AA1124" s="15" t="str">
        <f>IFERROR(IF(COUNT(T1124:V1124)=3,PRODUCT(T1124:V1124)*X1124,""),"")</f>
        <v/>
      </c>
    </row>
    <row r="1125" spans="2:27" ht="18" x14ac:dyDescent="0.25">
      <c r="B1125" s="16"/>
      <c r="C1125" s="17"/>
      <c r="D1125" s="17"/>
      <c r="E1125" s="17"/>
      <c r="F1125" s="18"/>
      <c r="G1125" s="18"/>
      <c r="H1125" s="18"/>
      <c r="I1125" s="18"/>
      <c r="J1125" s="18"/>
      <c r="K1125" s="18"/>
      <c r="L1125" s="17"/>
      <c r="M1125" s="17"/>
      <c r="N1125" s="17"/>
      <c r="O1125" s="19"/>
      <c r="P1125" s="629">
        <f>+H1121</f>
        <v>6.01</v>
      </c>
      <c r="Q1125" s="17"/>
      <c r="R1125" s="412"/>
      <c r="S1125" s="625"/>
      <c r="T1125" s="20"/>
      <c r="U1125" s="20"/>
      <c r="V1125" s="430"/>
      <c r="W1125" s="14" t="str">
        <f t="shared" ref="W1125:W1127" si="301">IF(COUNT(T1125:V1125)=1,"m",IF(COUNT(T1125:V1125)=2,"m2",IF(COUNT(T1125:V1125)=3,"m3","")))</f>
        <v/>
      </c>
      <c r="X1125" s="14" t="str">
        <f t="shared" ref="X1125:X1127" si="302">IF(S1125="","",1)</f>
        <v/>
      </c>
      <c r="Y1125" s="14" t="str">
        <f t="shared" ref="Y1125:Y1127" si="303">IFERROR(IF(COUNT(T1125:V1125)=1,PRODUCT(T1125:V1125)*X1125,""),"")</f>
        <v/>
      </c>
      <c r="Z1125" s="14" t="str">
        <f t="shared" ref="Z1125:Z1127" si="304">IFERROR(IF(COUNT(T1125:V1125)=2,PRODUCT(T1125:V1125)*X1125,""),"")</f>
        <v/>
      </c>
      <c r="AA1125" s="15" t="str">
        <f t="shared" ref="AA1125:AA1146" si="305">IFERROR(IF(COUNT(T1125:V1125)=3,PRODUCT(T1125:V1125)*X1125,""),"")</f>
        <v/>
      </c>
    </row>
    <row r="1126" spans="2:27" ht="18" x14ac:dyDescent="0.25">
      <c r="B1126" s="16"/>
      <c r="C1126" s="17"/>
      <c r="D1126" s="17"/>
      <c r="E1126" s="17"/>
      <c r="F1126" s="18"/>
      <c r="G1126" s="18"/>
      <c r="H1126" s="18"/>
      <c r="I1126" s="18"/>
      <c r="J1126" s="18"/>
      <c r="K1126" s="18"/>
      <c r="L1126" s="17"/>
      <c r="M1126" s="17"/>
      <c r="N1126" s="17"/>
      <c r="O1126" s="19"/>
      <c r="P1126" s="629">
        <f>+H1121</f>
        <v>6.01</v>
      </c>
      <c r="Q1126" s="17"/>
      <c r="R1126" s="412"/>
      <c r="S1126" s="625"/>
      <c r="T1126" s="20"/>
      <c r="U1126" s="20"/>
      <c r="V1126" s="430"/>
      <c r="W1126" s="14" t="str">
        <f t="shared" si="301"/>
        <v/>
      </c>
      <c r="X1126" s="14" t="str">
        <f t="shared" si="302"/>
        <v/>
      </c>
      <c r="Y1126" s="14" t="str">
        <f t="shared" si="303"/>
        <v/>
      </c>
      <c r="Z1126" s="14" t="str">
        <f t="shared" si="304"/>
        <v/>
      </c>
      <c r="AA1126" s="15" t="str">
        <f t="shared" si="305"/>
        <v/>
      </c>
    </row>
    <row r="1127" spans="2:27" ht="18" x14ac:dyDescent="0.25">
      <c r="B1127" s="16"/>
      <c r="C1127" s="17"/>
      <c r="D1127" s="17"/>
      <c r="E1127" s="17"/>
      <c r="F1127" s="18"/>
      <c r="G1127" s="18"/>
      <c r="H1127" s="18"/>
      <c r="I1127" s="18"/>
      <c r="J1127" s="18"/>
      <c r="K1127" s="18"/>
      <c r="L1127" s="17"/>
      <c r="M1127" s="17"/>
      <c r="N1127" s="17"/>
      <c r="O1127" s="19"/>
      <c r="P1127" s="629">
        <f>+H1121</f>
        <v>6.01</v>
      </c>
      <c r="Q1127" s="17"/>
      <c r="R1127" s="412"/>
      <c r="S1127" s="626"/>
      <c r="T1127" s="20"/>
      <c r="U1127" s="20"/>
      <c r="V1127" s="430"/>
      <c r="W1127" s="14" t="str">
        <f t="shared" si="301"/>
        <v/>
      </c>
      <c r="X1127" s="14" t="str">
        <f t="shared" si="302"/>
        <v/>
      </c>
      <c r="Y1127" s="14" t="str">
        <f t="shared" si="303"/>
        <v/>
      </c>
      <c r="Z1127" s="14" t="str">
        <f t="shared" si="304"/>
        <v/>
      </c>
      <c r="AA1127" s="15" t="str">
        <f t="shared" si="305"/>
        <v/>
      </c>
    </row>
    <row r="1128" spans="2:27" ht="18" x14ac:dyDescent="0.25">
      <c r="B1128" s="16"/>
      <c r="D1128" s="17"/>
      <c r="E1128" s="17"/>
      <c r="F1128" s="18"/>
      <c r="G1128" s="18"/>
      <c r="H1128" s="18"/>
      <c r="J1128" s="18"/>
      <c r="K1128" s="18"/>
      <c r="L1128" s="17"/>
      <c r="M1128" s="17"/>
      <c r="N1128" s="17"/>
      <c r="O1128" s="19"/>
      <c r="P1128" s="629">
        <f>+H1121</f>
        <v>6.01</v>
      </c>
      <c r="Q1128" s="17"/>
      <c r="R1128" s="412"/>
      <c r="S1128" s="625"/>
      <c r="T1128" s="20"/>
      <c r="U1128" s="20"/>
      <c r="V1128" s="430"/>
      <c r="W1128" s="14"/>
      <c r="X1128" s="14"/>
      <c r="Y1128" s="14"/>
      <c r="Z1128" s="14"/>
      <c r="AA1128" s="15" t="str">
        <f t="shared" si="305"/>
        <v/>
      </c>
    </row>
    <row r="1129" spans="2:27" ht="18" x14ac:dyDescent="0.25">
      <c r="B1129" s="22"/>
      <c r="C1129" s="17"/>
      <c r="D1129" s="18"/>
      <c r="E1129" s="17"/>
      <c r="F1129" s="18"/>
      <c r="G1129" s="18"/>
      <c r="H1129" s="18"/>
      <c r="I1129" s="18"/>
      <c r="J1129" s="18"/>
      <c r="K1129" s="18"/>
      <c r="L1129" s="17"/>
      <c r="M1129" s="17"/>
      <c r="N1129" s="17"/>
      <c r="O1129" s="19"/>
      <c r="P1129" s="629">
        <f>+H1121</f>
        <v>6.01</v>
      </c>
      <c r="Q1129" s="17"/>
      <c r="R1129" s="412" t="s">
        <v>361</v>
      </c>
      <c r="S1129" s="625" t="s">
        <v>562</v>
      </c>
      <c r="T1129" s="20"/>
      <c r="U1129" s="20"/>
      <c r="V1129" s="430"/>
      <c r="W1129" s="14" t="str">
        <f t="shared" ref="W1129:W1130" si="306">IF(COUNT(T1129:V1129)=1,"m",IF(COUNT(T1129:V1129)=2,"m2",IF(COUNT(T1129:V1129)=3,"m3","")))</f>
        <v/>
      </c>
      <c r="X1129" s="14">
        <f t="shared" ref="X1129:X1135" si="307">IF(S1129="","",1)</f>
        <v>1</v>
      </c>
      <c r="Y1129" s="14" t="str">
        <f t="shared" ref="Y1129:Y1135" si="308">IFERROR(IF(COUNT(T1129:V1129)=1,PRODUCT(T1129:V1129)*X1129,""),"")</f>
        <v/>
      </c>
      <c r="Z1129" s="14" t="str">
        <f t="shared" ref="Z1129:Z1135" si="309">IFERROR(IF(COUNT(T1129:V1129)=2,PRODUCT(T1129:V1129)*X1129,""),"")</f>
        <v/>
      </c>
      <c r="AA1129" s="15" t="str">
        <f t="shared" si="305"/>
        <v/>
      </c>
    </row>
    <row r="1130" spans="2:27" ht="18" x14ac:dyDescent="0.25">
      <c r="B1130" s="16"/>
      <c r="C1130" s="17"/>
      <c r="D1130" s="17"/>
      <c r="E1130" s="17"/>
      <c r="F1130" s="18"/>
      <c r="G1130" s="18"/>
      <c r="H1130" s="18"/>
      <c r="I1130" s="18"/>
      <c r="J1130" s="18"/>
      <c r="K1130" s="18"/>
      <c r="L1130" s="17"/>
      <c r="M1130" s="17"/>
      <c r="N1130" s="17"/>
      <c r="O1130" s="19"/>
      <c r="P1130" s="629">
        <f>+H1121</f>
        <v>6.01</v>
      </c>
      <c r="Q1130" s="17"/>
      <c r="R1130" s="412"/>
      <c r="S1130" s="641"/>
      <c r="T1130" s="20"/>
      <c r="U1130" s="20"/>
      <c r="V1130" s="20"/>
      <c r="W1130" s="14" t="str">
        <f t="shared" si="306"/>
        <v/>
      </c>
      <c r="X1130" s="14" t="str">
        <f t="shared" si="307"/>
        <v/>
      </c>
      <c r="Y1130" s="14" t="str">
        <f t="shared" si="308"/>
        <v/>
      </c>
      <c r="Z1130" s="14" t="str">
        <f t="shared" si="309"/>
        <v/>
      </c>
      <c r="AA1130" s="15" t="str">
        <f t="shared" si="305"/>
        <v/>
      </c>
    </row>
    <row r="1131" spans="2:27" ht="18" x14ac:dyDescent="0.25">
      <c r="B1131" s="16"/>
      <c r="C1131" s="17"/>
      <c r="D1131" s="17"/>
      <c r="E1131" s="17"/>
      <c r="F1131" s="17"/>
      <c r="G1131" s="17"/>
      <c r="H1131" s="17"/>
      <c r="I1131" s="17"/>
      <c r="J1131" s="17"/>
      <c r="K1131" s="17"/>
      <c r="L1131" s="17"/>
      <c r="M1131" s="17"/>
      <c r="N1131" s="17"/>
      <c r="O1131" s="19"/>
      <c r="P1131" s="629">
        <f>+H1121</f>
        <v>6.01</v>
      </c>
      <c r="Q1131" s="17"/>
      <c r="R1131" s="412"/>
      <c r="S1131" s="625"/>
      <c r="T1131" s="20"/>
      <c r="U1131" s="20"/>
      <c r="V1131" s="430"/>
      <c r="W1131" s="14"/>
      <c r="X1131" s="14" t="str">
        <f t="shared" si="307"/>
        <v/>
      </c>
      <c r="Y1131" s="14" t="str">
        <f t="shared" si="308"/>
        <v/>
      </c>
      <c r="Z1131" s="14" t="str">
        <f t="shared" si="309"/>
        <v/>
      </c>
      <c r="AA1131" s="15" t="str">
        <f t="shared" si="305"/>
        <v/>
      </c>
    </row>
    <row r="1132" spans="2:27" ht="18" x14ac:dyDescent="0.25">
      <c r="B1132" s="16"/>
      <c r="C1132" s="18"/>
      <c r="D1132" s="17"/>
      <c r="E1132" s="17"/>
      <c r="F1132" s="17"/>
      <c r="G1132" s="17"/>
      <c r="H1132" s="17"/>
      <c r="I1132" s="17"/>
      <c r="J1132" s="17"/>
      <c r="K1132" s="17"/>
      <c r="L1132" s="17"/>
      <c r="M1132" s="17"/>
      <c r="N1132" s="17"/>
      <c r="O1132" s="19"/>
      <c r="P1132" s="629">
        <f>+H1121</f>
        <v>6.01</v>
      </c>
      <c r="Q1132" s="17"/>
      <c r="R1132" s="412"/>
      <c r="S1132" s="625"/>
      <c r="T1132" s="20"/>
      <c r="U1132" s="20"/>
      <c r="V1132" s="430"/>
      <c r="W1132" s="14"/>
      <c r="X1132" s="14" t="str">
        <f t="shared" si="307"/>
        <v/>
      </c>
      <c r="Y1132" s="14" t="str">
        <f t="shared" si="308"/>
        <v/>
      </c>
      <c r="Z1132" s="14" t="str">
        <f t="shared" si="309"/>
        <v/>
      </c>
      <c r="AA1132" s="15" t="str">
        <f t="shared" si="305"/>
        <v/>
      </c>
    </row>
    <row r="1133" spans="2:27" ht="18" x14ac:dyDescent="0.25">
      <c r="B1133" s="16"/>
      <c r="C1133" s="17"/>
      <c r="D1133" s="17"/>
      <c r="E1133" s="17"/>
      <c r="F1133" s="17"/>
      <c r="G1133" s="17"/>
      <c r="H1133" s="17"/>
      <c r="I1133" s="17"/>
      <c r="J1133" s="17"/>
      <c r="K1133" s="17"/>
      <c r="L1133" s="17"/>
      <c r="M1133" s="17"/>
      <c r="N1133" s="17"/>
      <c r="O1133" s="19"/>
      <c r="P1133" s="629">
        <f>+H1121</f>
        <v>6.01</v>
      </c>
      <c r="Q1133" s="17"/>
      <c r="R1133" s="412"/>
      <c r="S1133" s="625"/>
      <c r="T1133" s="20"/>
      <c r="U1133" s="20"/>
      <c r="V1133" s="430"/>
      <c r="W1133" s="14"/>
      <c r="X1133" s="14" t="str">
        <f t="shared" si="307"/>
        <v/>
      </c>
      <c r="Y1133" s="14" t="str">
        <f t="shared" si="308"/>
        <v/>
      </c>
      <c r="Z1133" s="14" t="str">
        <f t="shared" si="309"/>
        <v/>
      </c>
      <c r="AA1133" s="15" t="str">
        <f t="shared" si="305"/>
        <v/>
      </c>
    </row>
    <row r="1134" spans="2:27" ht="18" x14ac:dyDescent="0.25">
      <c r="B1134" s="16"/>
      <c r="C1134" s="17"/>
      <c r="D1134" s="17"/>
      <c r="E1134" s="18"/>
      <c r="F1134" s="17"/>
      <c r="G1134" s="17"/>
      <c r="H1134" s="17"/>
      <c r="I1134" s="17"/>
      <c r="J1134" s="17"/>
      <c r="K1134" s="17"/>
      <c r="L1134" s="17"/>
      <c r="M1134" s="17"/>
      <c r="N1134" s="17"/>
      <c r="O1134" s="19"/>
      <c r="P1134" s="629">
        <f>+H1121</f>
        <v>6.01</v>
      </c>
      <c r="Q1134" s="17"/>
      <c r="R1134" s="412"/>
      <c r="S1134" s="625"/>
      <c r="T1134" s="20"/>
      <c r="U1134" s="20"/>
      <c r="V1134" s="430"/>
      <c r="W1134" s="14"/>
      <c r="X1134" s="14" t="str">
        <f t="shared" si="307"/>
        <v/>
      </c>
      <c r="Y1134" s="14" t="str">
        <f t="shared" si="308"/>
        <v/>
      </c>
      <c r="Z1134" s="14" t="str">
        <f t="shared" si="309"/>
        <v/>
      </c>
      <c r="AA1134" s="15" t="str">
        <f t="shared" si="305"/>
        <v/>
      </c>
    </row>
    <row r="1135" spans="2:27" ht="18" x14ac:dyDescent="0.25">
      <c r="B1135" s="16"/>
      <c r="C1135" s="18"/>
      <c r="D1135" s="18"/>
      <c r="E1135" s="18"/>
      <c r="F1135" s="18"/>
      <c r="G1135" s="18"/>
      <c r="H1135" s="18"/>
      <c r="I1135" s="18"/>
      <c r="J1135" s="18"/>
      <c r="K1135" s="18"/>
      <c r="L1135" s="18"/>
      <c r="M1135" s="18"/>
      <c r="N1135" s="18"/>
      <c r="O1135" s="19"/>
      <c r="P1135" s="629">
        <f>+H1121</f>
        <v>6.01</v>
      </c>
      <c r="Q1135" s="17"/>
      <c r="R1135" s="412"/>
      <c r="S1135" s="625"/>
      <c r="T1135" s="20"/>
      <c r="U1135" s="20"/>
      <c r="V1135" s="430"/>
      <c r="W1135" s="14" t="str">
        <f t="shared" ref="W1135" si="310">IF(COUNT(T1135:V1135)=1,"m",IF(COUNT(T1135:V1135)=2,"m2",IF(COUNT(T1135:V1135)=3,"m3","")))</f>
        <v/>
      </c>
      <c r="X1135" s="14" t="str">
        <f t="shared" si="307"/>
        <v/>
      </c>
      <c r="Y1135" s="14" t="str">
        <f t="shared" si="308"/>
        <v/>
      </c>
      <c r="Z1135" s="14" t="str">
        <f t="shared" si="309"/>
        <v/>
      </c>
      <c r="AA1135" s="15" t="str">
        <f t="shared" si="305"/>
        <v/>
      </c>
    </row>
    <row r="1136" spans="2:27" ht="18" x14ac:dyDescent="0.25">
      <c r="B1136" s="16"/>
      <c r="C1136" s="17"/>
      <c r="D1136" s="24"/>
      <c r="E1136" s="17"/>
      <c r="F1136" s="17"/>
      <c r="G1136" s="17"/>
      <c r="H1136" s="17"/>
      <c r="I1136" s="17"/>
      <c r="J1136" s="18"/>
      <c r="K1136" s="17"/>
      <c r="L1136" s="17"/>
      <c r="M1136" s="17"/>
      <c r="N1136" s="17"/>
      <c r="O1136" s="19"/>
      <c r="P1136" s="629">
        <f>+H1121</f>
        <v>6.01</v>
      </c>
      <c r="Q1136" s="17"/>
      <c r="R1136" s="412"/>
      <c r="S1136" s="625"/>
      <c r="T1136" s="20"/>
      <c r="U1136" s="20"/>
      <c r="V1136" s="430"/>
      <c r="W1136" s="14"/>
      <c r="X1136" s="14"/>
      <c r="Y1136" s="14"/>
      <c r="Z1136" s="14"/>
      <c r="AA1136" s="15" t="str">
        <f t="shared" si="305"/>
        <v/>
      </c>
    </row>
    <row r="1137" spans="2:27" ht="18" x14ac:dyDescent="0.25">
      <c r="B1137" s="16"/>
      <c r="C1137" s="18"/>
      <c r="D1137" s="17"/>
      <c r="E1137" s="17"/>
      <c r="F1137" s="17"/>
      <c r="G1137" s="17"/>
      <c r="H1137" s="18"/>
      <c r="I1137" s="18"/>
      <c r="J1137" s="17"/>
      <c r="K1137" s="18"/>
      <c r="L1137" s="17"/>
      <c r="M1137" s="17"/>
      <c r="N1137" s="17"/>
      <c r="O1137" s="19"/>
      <c r="P1137" s="629">
        <f>+H1121</f>
        <v>6.01</v>
      </c>
      <c r="Q1137" s="17"/>
      <c r="R1137" s="412" t="s">
        <v>362</v>
      </c>
      <c r="S1137" s="625"/>
      <c r="T1137" s="20"/>
      <c r="U1137" s="20"/>
      <c r="V1137" s="430"/>
      <c r="W1137" s="14" t="str">
        <f t="shared" ref="W1137:W1146" si="311">IF(COUNT(T1137:V1137)=1,"m",IF(COUNT(T1137:V1137)=2,"m2",IF(COUNT(T1137:V1137)=3,"m3","")))</f>
        <v/>
      </c>
      <c r="X1137" s="14" t="str">
        <f t="shared" ref="X1137:X1146" si="312">IF(S1137="","",1)</f>
        <v/>
      </c>
      <c r="Y1137" s="14" t="str">
        <f t="shared" ref="Y1137:Y1146" si="313">IFERROR(IF(COUNT(T1137:V1137)=1,PRODUCT(T1137:V1137)*X1137,""),"")</f>
        <v/>
      </c>
      <c r="Z1137" s="14" t="str">
        <f t="shared" ref="Z1137:Z1146" si="314">IFERROR(IF(COUNT(T1137:V1137)=2,PRODUCT(T1137:V1137)*X1137,""),"")</f>
        <v/>
      </c>
      <c r="AA1137" s="15" t="str">
        <f t="shared" si="305"/>
        <v/>
      </c>
    </row>
    <row r="1138" spans="2:27" ht="18" x14ac:dyDescent="0.25">
      <c r="B1138" s="16"/>
      <c r="C1138" s="17"/>
      <c r="D1138" s="17"/>
      <c r="E1138" s="17"/>
      <c r="F1138" s="17"/>
      <c r="G1138" s="17"/>
      <c r="H1138" s="17"/>
      <c r="I1138" s="17"/>
      <c r="J1138" s="17"/>
      <c r="K1138" s="17"/>
      <c r="L1138" s="17"/>
      <c r="M1138" s="17"/>
      <c r="N1138" s="17"/>
      <c r="O1138" s="19"/>
      <c r="P1138" s="629">
        <f>+H1121</f>
        <v>6.01</v>
      </c>
      <c r="Q1138" s="17"/>
      <c r="R1138" s="412"/>
      <c r="S1138" s="626"/>
      <c r="T1138" s="20"/>
      <c r="U1138" s="20"/>
      <c r="V1138" s="430"/>
      <c r="W1138" s="14" t="str">
        <f t="shared" si="311"/>
        <v/>
      </c>
      <c r="X1138" s="14" t="str">
        <f t="shared" si="312"/>
        <v/>
      </c>
      <c r="Y1138" s="14" t="str">
        <f t="shared" si="313"/>
        <v/>
      </c>
      <c r="Z1138" s="14" t="str">
        <f t="shared" si="314"/>
        <v/>
      </c>
      <c r="AA1138" s="15" t="str">
        <f t="shared" si="305"/>
        <v/>
      </c>
    </row>
    <row r="1139" spans="2:27" ht="18" x14ac:dyDescent="0.25">
      <c r="B1139" s="16"/>
      <c r="C1139" s="17"/>
      <c r="D1139" s="17"/>
      <c r="E1139" s="17"/>
      <c r="F1139" s="17"/>
      <c r="G1139" s="17"/>
      <c r="H1139" s="17"/>
      <c r="I1139" s="17"/>
      <c r="J1139" s="17"/>
      <c r="K1139" s="17"/>
      <c r="L1139" s="17"/>
      <c r="M1139" s="17"/>
      <c r="N1139" s="17"/>
      <c r="O1139" s="19"/>
      <c r="P1139" s="629">
        <f>+H1121</f>
        <v>6.01</v>
      </c>
      <c r="Q1139" s="17"/>
      <c r="R1139" s="412"/>
      <c r="S1139" s="626"/>
      <c r="T1139" s="20"/>
      <c r="U1139" s="20"/>
      <c r="V1139" s="430"/>
      <c r="W1139" s="14" t="str">
        <f t="shared" si="311"/>
        <v/>
      </c>
      <c r="X1139" s="14" t="str">
        <f t="shared" si="312"/>
        <v/>
      </c>
      <c r="Y1139" s="14" t="str">
        <f t="shared" si="313"/>
        <v/>
      </c>
      <c r="Z1139" s="14" t="str">
        <f t="shared" si="314"/>
        <v/>
      </c>
      <c r="AA1139" s="15" t="str">
        <f t="shared" si="305"/>
        <v/>
      </c>
    </row>
    <row r="1140" spans="2:27" ht="18" x14ac:dyDescent="0.25">
      <c r="B1140" s="16"/>
      <c r="D1140" s="17"/>
      <c r="E1140" s="17"/>
      <c r="F1140" s="17"/>
      <c r="G1140" s="17"/>
      <c r="H1140" s="17"/>
      <c r="I1140" s="17"/>
      <c r="J1140" s="17"/>
      <c r="K1140" s="17"/>
      <c r="L1140" s="17"/>
      <c r="M1140" s="17"/>
      <c r="N1140" s="17"/>
      <c r="O1140" s="19"/>
      <c r="P1140" s="629">
        <f>+H1121</f>
        <v>6.01</v>
      </c>
      <c r="Q1140" s="17"/>
      <c r="R1140" s="412"/>
      <c r="S1140" s="626"/>
      <c r="T1140" s="20"/>
      <c r="U1140" s="20"/>
      <c r="V1140" s="20"/>
      <c r="W1140" s="14" t="str">
        <f t="shared" si="311"/>
        <v/>
      </c>
      <c r="X1140" s="14" t="str">
        <f t="shared" si="312"/>
        <v/>
      </c>
      <c r="Y1140" s="14" t="str">
        <f t="shared" si="313"/>
        <v/>
      </c>
      <c r="Z1140" s="14" t="str">
        <f t="shared" si="314"/>
        <v/>
      </c>
      <c r="AA1140" s="15" t="str">
        <f t="shared" si="305"/>
        <v/>
      </c>
    </row>
    <row r="1141" spans="2:27" ht="18" x14ac:dyDescent="0.25">
      <c r="B1141" s="16"/>
      <c r="C1141" s="17"/>
      <c r="D1141" s="17"/>
      <c r="E1141" s="17"/>
      <c r="F1141" s="17"/>
      <c r="G1141" s="17"/>
      <c r="H1141" s="17"/>
      <c r="I1141" s="17"/>
      <c r="J1141" s="17"/>
      <c r="K1141" s="17"/>
      <c r="L1141" s="17"/>
      <c r="M1141" s="17"/>
      <c r="N1141" s="17"/>
      <c r="O1141" s="19"/>
      <c r="P1141" s="629">
        <f>+H1121</f>
        <v>6.01</v>
      </c>
      <c r="Q1141" s="17"/>
      <c r="R1141" s="412"/>
      <c r="S1141" s="626"/>
      <c r="T1141" s="20"/>
      <c r="U1141" s="20"/>
      <c r="V1141" s="430"/>
      <c r="W1141" s="14" t="str">
        <f t="shared" si="311"/>
        <v/>
      </c>
      <c r="X1141" s="14" t="str">
        <f t="shared" si="312"/>
        <v/>
      </c>
      <c r="Y1141" s="14" t="str">
        <f t="shared" si="313"/>
        <v/>
      </c>
      <c r="Z1141" s="14" t="str">
        <f t="shared" si="314"/>
        <v/>
      </c>
      <c r="AA1141" s="15" t="str">
        <f t="shared" si="305"/>
        <v/>
      </c>
    </row>
    <row r="1142" spans="2:27" ht="18" x14ac:dyDescent="0.25">
      <c r="B1142" s="16"/>
      <c r="C1142" s="17"/>
      <c r="D1142" s="17"/>
      <c r="E1142" s="17"/>
      <c r="F1142" s="17"/>
      <c r="G1142" s="17"/>
      <c r="H1142" s="17"/>
      <c r="I1142" s="17"/>
      <c r="J1142" s="17"/>
      <c r="K1142" s="17"/>
      <c r="L1142" s="17"/>
      <c r="M1142" s="17"/>
      <c r="N1142" s="17"/>
      <c r="O1142" s="19"/>
      <c r="P1142" s="629">
        <f>+H1121</f>
        <v>6.01</v>
      </c>
      <c r="Q1142" s="17"/>
      <c r="R1142" s="412"/>
      <c r="S1142" s="626"/>
      <c r="T1142" s="20"/>
      <c r="U1142" s="20"/>
      <c r="V1142" s="430"/>
      <c r="W1142" s="14" t="str">
        <f t="shared" si="311"/>
        <v/>
      </c>
      <c r="X1142" s="14" t="str">
        <f t="shared" si="312"/>
        <v/>
      </c>
      <c r="Y1142" s="14" t="str">
        <f t="shared" si="313"/>
        <v/>
      </c>
      <c r="Z1142" s="14" t="str">
        <f t="shared" si="314"/>
        <v/>
      </c>
      <c r="AA1142" s="15" t="str">
        <f t="shared" si="305"/>
        <v/>
      </c>
    </row>
    <row r="1143" spans="2:27" ht="18" x14ac:dyDescent="0.25">
      <c r="B1143" s="16"/>
      <c r="C1143" s="17"/>
      <c r="D1143" s="17"/>
      <c r="E1143" s="17"/>
      <c r="F1143" s="17"/>
      <c r="G1143" s="17"/>
      <c r="H1143" s="17"/>
      <c r="I1143" s="17"/>
      <c r="J1143" s="17"/>
      <c r="K1143" s="17"/>
      <c r="L1143" s="17"/>
      <c r="M1143" s="17"/>
      <c r="N1143" s="17"/>
      <c r="O1143" s="19"/>
      <c r="P1143" s="629">
        <f>+H1121</f>
        <v>6.01</v>
      </c>
      <c r="Q1143" s="17"/>
      <c r="R1143" s="21"/>
      <c r="S1143" s="626"/>
      <c r="T1143" s="20"/>
      <c r="U1143" s="20"/>
      <c r="V1143" s="430"/>
      <c r="W1143" s="14" t="str">
        <f t="shared" si="311"/>
        <v/>
      </c>
      <c r="X1143" s="14" t="str">
        <f t="shared" si="312"/>
        <v/>
      </c>
      <c r="Y1143" s="14" t="str">
        <f t="shared" si="313"/>
        <v/>
      </c>
      <c r="Z1143" s="14" t="str">
        <f t="shared" si="314"/>
        <v/>
      </c>
      <c r="AA1143" s="15" t="str">
        <f t="shared" si="305"/>
        <v/>
      </c>
    </row>
    <row r="1144" spans="2:27" ht="18" x14ac:dyDescent="0.25">
      <c r="B1144" s="16"/>
      <c r="C1144" s="17"/>
      <c r="D1144" s="17"/>
      <c r="E1144" s="17"/>
      <c r="F1144" s="17"/>
      <c r="G1144" s="17"/>
      <c r="H1144" s="17"/>
      <c r="I1144" s="17"/>
      <c r="J1144" s="17"/>
      <c r="K1144" s="17"/>
      <c r="L1144" s="17"/>
      <c r="M1144" s="17"/>
      <c r="N1144" s="17"/>
      <c r="O1144" s="19"/>
      <c r="P1144" s="629">
        <f>+H1121</f>
        <v>6.01</v>
      </c>
      <c r="Q1144" s="17"/>
      <c r="R1144" s="26"/>
      <c r="S1144" s="626"/>
      <c r="T1144" s="20"/>
      <c r="U1144" s="20"/>
      <c r="V1144" s="430"/>
      <c r="W1144" s="14" t="str">
        <f t="shared" si="311"/>
        <v/>
      </c>
      <c r="X1144" s="14" t="str">
        <f t="shared" si="312"/>
        <v/>
      </c>
      <c r="Y1144" s="14" t="str">
        <f t="shared" si="313"/>
        <v/>
      </c>
      <c r="Z1144" s="14" t="str">
        <f t="shared" si="314"/>
        <v/>
      </c>
      <c r="AA1144" s="15" t="str">
        <f t="shared" si="305"/>
        <v/>
      </c>
    </row>
    <row r="1145" spans="2:27" ht="18" x14ac:dyDescent="0.25">
      <c r="B1145" s="16"/>
      <c r="C1145" s="17"/>
      <c r="D1145" s="17"/>
      <c r="E1145" s="17"/>
      <c r="F1145" s="17"/>
      <c r="G1145" s="17"/>
      <c r="H1145" s="17"/>
      <c r="I1145" s="17"/>
      <c r="J1145" s="17"/>
      <c r="K1145" s="17"/>
      <c r="L1145" s="17"/>
      <c r="M1145" s="17"/>
      <c r="N1145" s="17"/>
      <c r="O1145" s="19"/>
      <c r="P1145" s="629">
        <f>+H1121</f>
        <v>6.01</v>
      </c>
      <c r="Q1145" s="17"/>
      <c r="R1145" s="26"/>
      <c r="S1145" s="626"/>
      <c r="T1145" s="20"/>
      <c r="U1145" s="20"/>
      <c r="V1145" s="430"/>
      <c r="W1145" s="14" t="str">
        <f t="shared" si="311"/>
        <v/>
      </c>
      <c r="X1145" s="14" t="str">
        <f t="shared" si="312"/>
        <v/>
      </c>
      <c r="Y1145" s="14" t="str">
        <f t="shared" si="313"/>
        <v/>
      </c>
      <c r="Z1145" s="14" t="str">
        <f t="shared" si="314"/>
        <v/>
      </c>
      <c r="AA1145" s="15" t="str">
        <f t="shared" si="305"/>
        <v/>
      </c>
    </row>
    <row r="1146" spans="2:27" ht="18.75" thickBot="1" x14ac:dyDescent="0.3">
      <c r="B1146" s="27"/>
      <c r="C1146" s="28"/>
      <c r="D1146" s="29"/>
      <c r="E1146" s="28"/>
      <c r="F1146" s="29"/>
      <c r="G1146" s="29"/>
      <c r="H1146" s="29"/>
      <c r="I1146" s="29"/>
      <c r="J1146" s="29"/>
      <c r="K1146" s="29"/>
      <c r="L1146" s="29"/>
      <c r="M1146" s="29"/>
      <c r="N1146" s="29"/>
      <c r="O1146" s="30"/>
      <c r="P1146" s="629">
        <f>+H1121</f>
        <v>6.01</v>
      </c>
      <c r="Q1146" s="17"/>
      <c r="R1146" s="630"/>
      <c r="S1146" s="636"/>
      <c r="T1146" s="33"/>
      <c r="U1146" s="33"/>
      <c r="V1146" s="631"/>
      <c r="W1146" s="34" t="str">
        <f t="shared" si="311"/>
        <v/>
      </c>
      <c r="X1146" s="34" t="str">
        <f t="shared" si="312"/>
        <v/>
      </c>
      <c r="Y1146" s="14" t="str">
        <f t="shared" si="313"/>
        <v/>
      </c>
      <c r="Z1146" s="14" t="str">
        <f t="shared" si="314"/>
        <v/>
      </c>
      <c r="AA1146" s="15" t="str">
        <f t="shared" si="305"/>
        <v/>
      </c>
    </row>
    <row r="1147" spans="2:27" ht="18.75" thickBot="1" x14ac:dyDescent="0.3">
      <c r="B1147" s="786"/>
      <c r="C1147" s="787"/>
      <c r="D1147" s="787"/>
      <c r="E1147" s="787"/>
      <c r="F1147" s="787"/>
      <c r="G1147" s="787"/>
      <c r="H1147" s="787"/>
      <c r="I1147" s="787"/>
      <c r="J1147" s="787"/>
      <c r="K1147" s="787"/>
      <c r="L1147" s="787"/>
      <c r="M1147" s="787"/>
      <c r="N1147" s="787"/>
      <c r="O1147" s="787"/>
      <c r="P1147" s="428"/>
      <c r="Q1147" s="629">
        <f>+H1121</f>
        <v>6.01</v>
      </c>
      <c r="R1147" s="1024" t="s">
        <v>58</v>
      </c>
      <c r="S1147" s="1025"/>
      <c r="T1147" s="1027"/>
      <c r="U1147" s="1024" t="s">
        <v>53</v>
      </c>
      <c r="V1147" s="1027"/>
      <c r="W1147" s="1027"/>
      <c r="X1147" s="1026"/>
      <c r="Y1147" s="36"/>
      <c r="Z1147" s="37"/>
      <c r="AA1147" s="38">
        <f>SUM(Z1124:Z1146)</f>
        <v>0</v>
      </c>
    </row>
    <row r="1148" spans="2:27" ht="17.25" thickBot="1" x14ac:dyDescent="0.3">
      <c r="B1148" s="792" t="s">
        <v>59</v>
      </c>
      <c r="C1148" s="793"/>
      <c r="D1148" s="793"/>
      <c r="E1148" s="793"/>
      <c r="F1148" s="793"/>
      <c r="G1148" s="793"/>
      <c r="H1148" s="793"/>
      <c r="I1148" s="794"/>
      <c r="J1148" s="792" t="s">
        <v>60</v>
      </c>
      <c r="K1148" s="793"/>
      <c r="L1148" s="793"/>
      <c r="M1148" s="793"/>
      <c r="N1148" s="793"/>
      <c r="O1148" s="793"/>
      <c r="P1148" s="793"/>
      <c r="Q1148" s="793"/>
      <c r="R1148" s="1028"/>
      <c r="S1148" s="634"/>
      <c r="T1148" s="39"/>
      <c r="U1148" s="40"/>
      <c r="V1148" s="40"/>
      <c r="W1148" s="40"/>
      <c r="X1148" s="40"/>
      <c r="Y1148" s="40"/>
      <c r="Z1148" s="40"/>
      <c r="AA1148" s="41"/>
    </row>
    <row r="1149" spans="2:27" ht="21" thickBot="1" x14ac:dyDescent="0.3">
      <c r="B1149" s="795"/>
      <c r="C1149" s="787"/>
      <c r="D1149" s="787"/>
      <c r="E1149" s="787"/>
      <c r="F1149" s="787"/>
      <c r="G1149" s="787"/>
      <c r="H1149" s="787"/>
      <c r="I1149" s="796"/>
      <c r="J1149" s="795"/>
      <c r="K1149" s="787"/>
      <c r="L1149" s="787"/>
      <c r="M1149" s="787"/>
      <c r="N1149" s="787"/>
      <c r="O1149" s="787"/>
      <c r="P1149" s="787"/>
      <c r="Q1149" s="787"/>
      <c r="R1149" s="796"/>
      <c r="S1149" s="635"/>
      <c r="T1149" s="797" t="s">
        <v>61</v>
      </c>
      <c r="U1149" s="798"/>
      <c r="V1149" s="798"/>
      <c r="W1149" s="798"/>
      <c r="X1149" s="798"/>
      <c r="Y1149" s="798"/>
      <c r="Z1149" s="799"/>
      <c r="AA1149" s="42">
        <f>AA1147</f>
        <v>0</v>
      </c>
    </row>
    <row r="1151" spans="2:27" ht="15.75" thickBot="1" x14ac:dyDescent="0.3"/>
    <row r="1152" spans="2:27" x14ac:dyDescent="0.25">
      <c r="B1152" s="800"/>
      <c r="C1152" s="793"/>
      <c r="D1152" s="793"/>
      <c r="E1152" s="793"/>
      <c r="F1152" s="793"/>
      <c r="G1152" s="803" t="s">
        <v>42</v>
      </c>
      <c r="H1152" s="793"/>
      <c r="I1152" s="793"/>
      <c r="J1152" s="793"/>
      <c r="K1152" s="793"/>
      <c r="L1152" s="793"/>
      <c r="M1152" s="793"/>
      <c r="N1152" s="793"/>
      <c r="O1152" s="793"/>
      <c r="P1152" s="793"/>
      <c r="Q1152" s="793"/>
      <c r="R1152" s="793"/>
      <c r="S1152" s="793"/>
      <c r="T1152" s="793"/>
      <c r="U1152" s="804" t="s">
        <v>1</v>
      </c>
      <c r="V1152" s="805"/>
      <c r="W1152" s="805"/>
      <c r="X1152" s="806"/>
      <c r="Y1152" s="807" t="s">
        <v>43</v>
      </c>
      <c r="Z1152" s="805"/>
      <c r="AA1152" s="808"/>
    </row>
    <row r="1153" spans="2:27" x14ac:dyDescent="0.25">
      <c r="B1153" s="801"/>
      <c r="C1153" s="802"/>
      <c r="D1153" s="802"/>
      <c r="E1153" s="802"/>
      <c r="F1153" s="802"/>
      <c r="G1153" s="801"/>
      <c r="H1153" s="802"/>
      <c r="I1153" s="802"/>
      <c r="J1153" s="802"/>
      <c r="K1153" s="802"/>
      <c r="L1153" s="802"/>
      <c r="M1153" s="802"/>
      <c r="N1153" s="802"/>
      <c r="O1153" s="802"/>
      <c r="P1153" s="802"/>
      <c r="Q1153" s="802"/>
      <c r="R1153" s="802"/>
      <c r="S1153" s="802"/>
      <c r="T1153" s="802"/>
      <c r="U1153" s="809" t="s">
        <v>3</v>
      </c>
      <c r="V1153" s="810"/>
      <c r="W1153" s="810"/>
      <c r="X1153" s="811"/>
      <c r="Y1153" s="812">
        <v>1</v>
      </c>
      <c r="Z1153" s="810"/>
      <c r="AA1153" s="813"/>
    </row>
    <row r="1154" spans="2:27" ht="15.75" thickBot="1" x14ac:dyDescent="0.3">
      <c r="B1154" s="795"/>
      <c r="C1154" s="787"/>
      <c r="D1154" s="787"/>
      <c r="E1154" s="787"/>
      <c r="F1154" s="787"/>
      <c r="G1154" s="795"/>
      <c r="H1154" s="787"/>
      <c r="I1154" s="787"/>
      <c r="J1154" s="787"/>
      <c r="K1154" s="787"/>
      <c r="L1154" s="787"/>
      <c r="M1154" s="787"/>
      <c r="N1154" s="787"/>
      <c r="O1154" s="787"/>
      <c r="P1154" s="787"/>
      <c r="Q1154" s="787"/>
      <c r="R1154" s="787"/>
      <c r="S1154" s="787"/>
      <c r="T1154" s="787"/>
      <c r="U1154" s="814" t="s">
        <v>4</v>
      </c>
      <c r="V1154" s="815"/>
      <c r="W1154" s="815"/>
      <c r="X1154" s="816"/>
      <c r="Y1154" s="817">
        <v>44236</v>
      </c>
      <c r="Z1154" s="818"/>
      <c r="AA1154" s="819"/>
    </row>
    <row r="1155" spans="2:27" ht="15" customHeight="1" x14ac:dyDescent="0.25">
      <c r="B1155" s="820" t="s">
        <v>44</v>
      </c>
      <c r="C1155" s="793"/>
      <c r="D1155" s="793"/>
      <c r="E1155" s="793"/>
      <c r="F1155" s="794"/>
      <c r="G1155"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155" s="822"/>
      <c r="I1155" s="822"/>
      <c r="J1155" s="822"/>
      <c r="K1155" s="822"/>
      <c r="L1155" s="822"/>
      <c r="M1155" s="822"/>
      <c r="N1155" s="822"/>
      <c r="O1155" s="822"/>
      <c r="P1155" s="822"/>
      <c r="Q1155" s="822"/>
      <c r="R1155" s="822"/>
      <c r="S1155" s="822"/>
      <c r="T1155" s="822"/>
      <c r="U1155" s="822"/>
      <c r="V1155" s="822"/>
      <c r="W1155" s="822"/>
      <c r="X1155" s="822"/>
      <c r="Y1155" s="822"/>
      <c r="Z1155" s="822"/>
      <c r="AA1155" s="823"/>
    </row>
    <row r="1156" spans="2:27" ht="15.75" customHeight="1" thickBot="1" x14ac:dyDescent="0.3">
      <c r="B1156" s="795"/>
      <c r="C1156" s="787"/>
      <c r="D1156" s="787"/>
      <c r="E1156" s="787"/>
      <c r="F1156" s="796"/>
      <c r="G1156" s="824"/>
      <c r="H1156" s="825"/>
      <c r="I1156" s="825"/>
      <c r="J1156" s="825"/>
      <c r="K1156" s="825"/>
      <c r="L1156" s="825"/>
      <c r="M1156" s="825"/>
      <c r="N1156" s="825"/>
      <c r="O1156" s="825"/>
      <c r="P1156" s="825"/>
      <c r="Q1156" s="825"/>
      <c r="R1156" s="825"/>
      <c r="S1156" s="825"/>
      <c r="T1156" s="825"/>
      <c r="U1156" s="825"/>
      <c r="V1156" s="825"/>
      <c r="W1156" s="825"/>
      <c r="X1156" s="825"/>
      <c r="Y1156" s="825"/>
      <c r="Z1156" s="825"/>
      <c r="AA1156" s="826"/>
    </row>
    <row r="1157" spans="2:27" ht="18.75" thickBot="1" x14ac:dyDescent="0.3">
      <c r="B1157" s="827" t="s">
        <v>46</v>
      </c>
      <c r="C1157" s="798"/>
      <c r="D1157" s="798"/>
      <c r="E1157" s="798"/>
      <c r="F1157" s="798"/>
      <c r="G1157" s="798"/>
      <c r="H1157" s="822" t="s">
        <v>47</v>
      </c>
      <c r="I1157" s="793"/>
      <c r="J1157" s="828"/>
      <c r="K1157" s="798"/>
      <c r="L1157" s="798"/>
      <c r="M1157" s="798"/>
      <c r="N1157" s="798"/>
      <c r="O1157" s="798"/>
      <c r="P1157" s="622"/>
      <c r="Q1157" s="622"/>
      <c r="R1157" s="828" t="s">
        <v>48</v>
      </c>
      <c r="S1157" s="828"/>
      <c r="T1157" s="798"/>
      <c r="U1157" s="798"/>
      <c r="V1157" s="798"/>
      <c r="W1157" s="798"/>
      <c r="X1157" s="798"/>
      <c r="Y1157" s="798"/>
      <c r="Z1157" s="798"/>
      <c r="AA1157" s="799"/>
    </row>
    <row r="1158" spans="2:27" ht="33" customHeight="1" thickBot="1" x14ac:dyDescent="0.3">
      <c r="B1158" s="829">
        <f>PRESUPUESTO!$B$47</f>
        <v>6</v>
      </c>
      <c r="C1158" s="793"/>
      <c r="D1158" s="793"/>
      <c r="E1158" s="793"/>
      <c r="F1158" s="793"/>
      <c r="G1158" s="793"/>
      <c r="H1158" s="830">
        <f>PRESUPUESTO!B49</f>
        <v>6.02</v>
      </c>
      <c r="I1158" s="831"/>
      <c r="J1158" s="832" t="str">
        <f>PRESUPUESTO!$F$47</f>
        <v>CARPINTERIA EN MADERA Y METALICA</v>
      </c>
      <c r="K1158" s="798"/>
      <c r="L1158" s="798"/>
      <c r="M1158" s="798"/>
      <c r="N1158" s="798"/>
      <c r="O1158" s="799"/>
      <c r="P1158" s="621"/>
      <c r="Q1158" s="621"/>
      <c r="R1158" s="833" t="str">
        <f>PRESUPUESTO!F49</f>
        <v>Mantenimiento y ajuste de puertas en aluminio y vidrio, incluye cambio de cerradura, ajuste de bisagras y lubricación.</v>
      </c>
      <c r="S1158" s="1020"/>
      <c r="T1158" s="793"/>
      <c r="U1158" s="793"/>
      <c r="V1158" s="793"/>
      <c r="W1158" s="793"/>
      <c r="X1158" s="793"/>
      <c r="Y1158" s="793"/>
      <c r="Z1158" s="793"/>
      <c r="AA1158" s="794"/>
    </row>
    <row r="1159" spans="2:27" ht="18.75" customHeight="1" thickBot="1" x14ac:dyDescent="0.3">
      <c r="B1159" s="821" t="s">
        <v>49</v>
      </c>
      <c r="C1159" s="834"/>
      <c r="D1159" s="834"/>
      <c r="E1159" s="834"/>
      <c r="F1159" s="834"/>
      <c r="G1159" s="834"/>
      <c r="H1159" s="835"/>
      <c r="I1159" s="835"/>
      <c r="J1159" s="834"/>
      <c r="K1159" s="834"/>
      <c r="L1159" s="834"/>
      <c r="M1159" s="834"/>
      <c r="N1159" s="834"/>
      <c r="O1159" s="834"/>
      <c r="P1159" s="623"/>
      <c r="Q1159" s="623"/>
      <c r="R1159" s="837" t="s">
        <v>50</v>
      </c>
      <c r="S1159" s="1030" t="s">
        <v>532</v>
      </c>
      <c r="T1159" s="1029" t="s">
        <v>51</v>
      </c>
      <c r="U1159" s="840"/>
      <c r="V1159" s="841"/>
      <c r="W1159" s="842" t="s">
        <v>20</v>
      </c>
      <c r="X1159" s="844" t="s">
        <v>52</v>
      </c>
      <c r="Y1159" s="846" t="s">
        <v>53</v>
      </c>
      <c r="Z1159" s="847"/>
      <c r="AA1159" s="848"/>
    </row>
    <row r="1160" spans="2:27" ht="26.25" thickBot="1" x14ac:dyDescent="0.3">
      <c r="B1160" s="836"/>
      <c r="C1160" s="835"/>
      <c r="D1160" s="835"/>
      <c r="E1160" s="835"/>
      <c r="F1160" s="835"/>
      <c r="G1160" s="835"/>
      <c r="H1160" s="835"/>
      <c r="I1160" s="835"/>
      <c r="J1160" s="835"/>
      <c r="K1160" s="835"/>
      <c r="L1160" s="835"/>
      <c r="M1160" s="835"/>
      <c r="N1160" s="835"/>
      <c r="O1160" s="835"/>
      <c r="P1160" s="623"/>
      <c r="Q1160" s="623"/>
      <c r="R1160" s="838"/>
      <c r="S1160" s="1031"/>
      <c r="T1160" s="645" t="s">
        <v>54</v>
      </c>
      <c r="U1160" s="5" t="s">
        <v>55</v>
      </c>
      <c r="V1160" s="6" t="s">
        <v>56</v>
      </c>
      <c r="W1160" s="843"/>
      <c r="X1160" s="845"/>
      <c r="Y1160" s="7" t="s">
        <v>57</v>
      </c>
      <c r="Z1160" s="8" t="s">
        <v>21</v>
      </c>
      <c r="AA1160" s="9" t="s">
        <v>22</v>
      </c>
    </row>
    <row r="1161" spans="2:27" ht="18" x14ac:dyDescent="0.25">
      <c r="B1161" s="10"/>
      <c r="C1161" s="11"/>
      <c r="D1161" s="11"/>
      <c r="E1161" s="11"/>
      <c r="F1161" s="11"/>
      <c r="G1161" s="11"/>
      <c r="H1161" s="11"/>
      <c r="I1161" s="11"/>
      <c r="J1161" s="11"/>
      <c r="K1161" s="11"/>
      <c r="L1161" s="11"/>
      <c r="M1161" s="11"/>
      <c r="N1161" s="11"/>
      <c r="O1161" s="12"/>
      <c r="P1161" s="629">
        <f>+H1158</f>
        <v>6.02</v>
      </c>
      <c r="Q1161" s="17"/>
      <c r="R1161" s="412" t="s">
        <v>356</v>
      </c>
      <c r="S1161" s="625"/>
      <c r="T1161" s="14"/>
      <c r="U1161" s="14"/>
      <c r="V1161" s="14"/>
      <c r="W1161" s="14" t="s">
        <v>20</v>
      </c>
      <c r="X1161" s="14" t="str">
        <f>IF(S1161="","",1)</f>
        <v/>
      </c>
      <c r="Y1161" s="14" t="str">
        <f>IFERROR(IF(COUNT(T1161:V1161)=1,PRODUCT(T1161:V1161)*X1161,""),"")</f>
        <v/>
      </c>
      <c r="Z1161" s="14" t="str">
        <f>IFERROR(IF(COUNT(T1161:V1161)=2,PRODUCT(T1161:V1161)*X1161,""),"")</f>
        <v/>
      </c>
      <c r="AA1161" s="15" t="str">
        <f>IFERROR(IF(COUNT(T1161:V1161)=3,PRODUCT(T1161:V1161)*X1161,""),"")</f>
        <v/>
      </c>
    </row>
    <row r="1162" spans="2:27" ht="18" x14ac:dyDescent="0.25">
      <c r="B1162" s="16"/>
      <c r="C1162" s="17"/>
      <c r="D1162" s="17"/>
      <c r="E1162" s="17"/>
      <c r="F1162" s="18"/>
      <c r="G1162" s="18"/>
      <c r="H1162" s="18"/>
      <c r="I1162" s="18"/>
      <c r="J1162" s="18"/>
      <c r="K1162" s="18"/>
      <c r="L1162" s="17"/>
      <c r="M1162" s="17"/>
      <c r="N1162" s="17"/>
      <c r="O1162" s="19"/>
      <c r="P1162" s="629">
        <f>+H1158</f>
        <v>6.02</v>
      </c>
      <c r="Q1162" s="17"/>
      <c r="R1162" s="412"/>
      <c r="S1162" s="625"/>
      <c r="T1162" s="20"/>
      <c r="U1162" s="20"/>
      <c r="V1162" s="430"/>
      <c r="W1162" s="14"/>
      <c r="X1162" s="14" t="str">
        <f t="shared" ref="X1162:X1164" si="315">IF(S1162="","",1)</f>
        <v/>
      </c>
      <c r="Y1162" s="14" t="str">
        <f t="shared" ref="Y1162:Y1164" si="316">IFERROR(IF(COUNT(T1162:V1162)=1,PRODUCT(T1162:V1162)*X1162,""),"")</f>
        <v/>
      </c>
      <c r="Z1162" s="14" t="str">
        <f t="shared" ref="Z1162:Z1164" si="317">IFERROR(IF(COUNT(T1162:V1162)=2,PRODUCT(T1162:V1162)*X1162,""),"")</f>
        <v/>
      </c>
      <c r="AA1162" s="15" t="str">
        <f t="shared" ref="AA1162:AA1183" si="318">IFERROR(IF(COUNT(T1162:V1162)=3,PRODUCT(T1162:V1162)*X1162,""),"")</f>
        <v/>
      </c>
    </row>
    <row r="1163" spans="2:27" ht="18" x14ac:dyDescent="0.25">
      <c r="B1163" s="16"/>
      <c r="C1163" s="17"/>
      <c r="D1163" s="17"/>
      <c r="E1163" s="17"/>
      <c r="F1163" s="18"/>
      <c r="G1163" s="18"/>
      <c r="H1163" s="18"/>
      <c r="I1163" s="18"/>
      <c r="J1163" s="18"/>
      <c r="K1163" s="18"/>
      <c r="L1163" s="17"/>
      <c r="M1163" s="17"/>
      <c r="N1163" s="17"/>
      <c r="O1163" s="19"/>
      <c r="P1163" s="629">
        <f>+H1158</f>
        <v>6.02</v>
      </c>
      <c r="Q1163" s="17"/>
      <c r="R1163" s="412"/>
      <c r="S1163" s="625"/>
      <c r="T1163" s="20"/>
      <c r="U1163" s="20"/>
      <c r="V1163" s="430"/>
      <c r="W1163" s="14"/>
      <c r="X1163" s="14" t="str">
        <f t="shared" si="315"/>
        <v/>
      </c>
      <c r="Y1163" s="14" t="str">
        <f t="shared" si="316"/>
        <v/>
      </c>
      <c r="Z1163" s="14" t="str">
        <f t="shared" si="317"/>
        <v/>
      </c>
      <c r="AA1163" s="15" t="str">
        <f t="shared" si="318"/>
        <v/>
      </c>
    </row>
    <row r="1164" spans="2:27" ht="18" x14ac:dyDescent="0.25">
      <c r="B1164" s="16"/>
      <c r="C1164" s="17"/>
      <c r="D1164" s="17"/>
      <c r="E1164" s="17"/>
      <c r="F1164" s="18"/>
      <c r="G1164" s="18"/>
      <c r="H1164" s="18"/>
      <c r="I1164" s="18"/>
      <c r="J1164" s="18"/>
      <c r="K1164" s="18"/>
      <c r="L1164" s="17"/>
      <c r="M1164" s="17"/>
      <c r="N1164" s="17"/>
      <c r="O1164" s="19"/>
      <c r="P1164" s="629">
        <f>+H1158</f>
        <v>6.02</v>
      </c>
      <c r="Q1164" s="17"/>
      <c r="R1164" s="412"/>
      <c r="S1164" s="626"/>
      <c r="T1164" s="20"/>
      <c r="U1164" s="20"/>
      <c r="V1164" s="430"/>
      <c r="W1164" s="14" t="str">
        <f t="shared" ref="W1164" si="319">IF(COUNT(T1164:V1164)=1,"m",IF(COUNT(T1164:V1164)=2,"m2",IF(COUNT(T1164:V1164)=3,"m3","")))</f>
        <v/>
      </c>
      <c r="X1164" s="14" t="str">
        <f t="shared" si="315"/>
        <v/>
      </c>
      <c r="Y1164" s="14" t="str">
        <f t="shared" si="316"/>
        <v/>
      </c>
      <c r="Z1164" s="14" t="str">
        <f t="shared" si="317"/>
        <v/>
      </c>
      <c r="AA1164" s="15" t="str">
        <f t="shared" si="318"/>
        <v/>
      </c>
    </row>
    <row r="1165" spans="2:27" ht="18" x14ac:dyDescent="0.25">
      <c r="B1165" s="16"/>
      <c r="D1165" s="17"/>
      <c r="E1165" s="17"/>
      <c r="F1165" s="18"/>
      <c r="G1165" s="18"/>
      <c r="H1165" s="18"/>
      <c r="J1165" s="18"/>
      <c r="K1165" s="18"/>
      <c r="L1165" s="17"/>
      <c r="M1165" s="17"/>
      <c r="N1165" s="17"/>
      <c r="O1165" s="19"/>
      <c r="P1165" s="629">
        <f>+H1158</f>
        <v>6.02</v>
      </c>
      <c r="Q1165" s="17"/>
      <c r="R1165" s="412"/>
      <c r="S1165" s="625"/>
      <c r="T1165" s="20"/>
      <c r="U1165" s="20"/>
      <c r="V1165" s="430"/>
      <c r="W1165" s="14"/>
      <c r="X1165" s="14"/>
      <c r="Y1165" s="14"/>
      <c r="Z1165" s="14"/>
      <c r="AA1165" s="15" t="str">
        <f t="shared" si="318"/>
        <v/>
      </c>
    </row>
    <row r="1166" spans="2:27" ht="18" x14ac:dyDescent="0.25">
      <c r="B1166" s="22"/>
      <c r="C1166" s="17"/>
      <c r="D1166" s="18"/>
      <c r="E1166" s="17"/>
      <c r="F1166" s="18"/>
      <c r="G1166" s="18"/>
      <c r="H1166" s="18"/>
      <c r="I1166" s="18"/>
      <c r="J1166" s="18"/>
      <c r="K1166" s="18"/>
      <c r="L1166" s="17"/>
      <c r="M1166" s="17"/>
      <c r="N1166" s="17"/>
      <c r="O1166" s="19"/>
      <c r="P1166" s="629">
        <f>+H1158</f>
        <v>6.02</v>
      </c>
      <c r="Q1166" s="17"/>
      <c r="R1166" s="412" t="s">
        <v>361</v>
      </c>
      <c r="S1166" s="625"/>
      <c r="T1166" s="20"/>
      <c r="U1166" s="20"/>
      <c r="V1166" s="430"/>
      <c r="W1166" s="14" t="s">
        <v>20</v>
      </c>
      <c r="X1166" s="14" t="str">
        <f t="shared" ref="X1166:X1172" si="320">IF(S1166="","",1)</f>
        <v/>
      </c>
      <c r="Y1166" s="14" t="str">
        <f t="shared" ref="Y1166:Y1172" si="321">IFERROR(IF(COUNT(T1166:V1166)=1,PRODUCT(T1166:V1166)*X1166,""),"")</f>
        <v/>
      </c>
      <c r="Z1166" s="14" t="str">
        <f t="shared" ref="Z1166:Z1172" si="322">IFERROR(IF(COUNT(T1166:V1166)=2,PRODUCT(T1166:V1166)*X1166,""),"")</f>
        <v/>
      </c>
      <c r="AA1166" s="15" t="str">
        <f t="shared" si="318"/>
        <v/>
      </c>
    </row>
    <row r="1167" spans="2:27" ht="18" x14ac:dyDescent="0.25">
      <c r="B1167" s="16"/>
      <c r="C1167" s="17"/>
      <c r="D1167" s="17"/>
      <c r="E1167" s="17"/>
      <c r="F1167" s="18"/>
      <c r="G1167" s="18"/>
      <c r="H1167" s="18"/>
      <c r="I1167" s="18"/>
      <c r="J1167" s="18"/>
      <c r="K1167" s="18"/>
      <c r="L1167" s="17"/>
      <c r="M1167" s="17"/>
      <c r="N1167" s="17"/>
      <c r="O1167" s="19"/>
      <c r="P1167" s="629">
        <f>+H1158</f>
        <v>6.02</v>
      </c>
      <c r="Q1167" s="17"/>
      <c r="R1167" s="412"/>
      <c r="S1167" s="628"/>
      <c r="T1167" s="20"/>
      <c r="U1167" s="20"/>
      <c r="V1167" s="430"/>
      <c r="W1167" s="14"/>
      <c r="X1167" s="14" t="str">
        <f t="shared" si="320"/>
        <v/>
      </c>
      <c r="Y1167" s="14" t="str">
        <f t="shared" si="321"/>
        <v/>
      </c>
      <c r="Z1167" s="14" t="str">
        <f t="shared" si="322"/>
        <v/>
      </c>
      <c r="AA1167" s="15" t="str">
        <f t="shared" si="318"/>
        <v/>
      </c>
    </row>
    <row r="1168" spans="2:27" ht="18" x14ac:dyDescent="0.25">
      <c r="B1168" s="16"/>
      <c r="C1168" s="17"/>
      <c r="D1168" s="17"/>
      <c r="E1168" s="17"/>
      <c r="F1168" s="17"/>
      <c r="G1168" s="17"/>
      <c r="H1168" s="17"/>
      <c r="I1168" s="17"/>
      <c r="J1168" s="17"/>
      <c r="K1168" s="17"/>
      <c r="L1168" s="17"/>
      <c r="M1168" s="17"/>
      <c r="N1168" s="17"/>
      <c r="O1168" s="19"/>
      <c r="P1168" s="629">
        <f>+H1158</f>
        <v>6.02</v>
      </c>
      <c r="Q1168" s="17"/>
      <c r="R1168" s="412"/>
      <c r="S1168" s="626"/>
      <c r="T1168" s="20"/>
      <c r="U1168" s="20"/>
      <c r="V1168" s="430"/>
      <c r="W1168" s="14" t="str">
        <f t="shared" ref="W1168:W1172" si="323">IF(COUNT(T1168:V1168)=1,"m",IF(COUNT(T1168:V1168)=2,"m2",IF(COUNT(T1168:V1168)=3,"m3","")))</f>
        <v/>
      </c>
      <c r="X1168" s="14" t="str">
        <f t="shared" si="320"/>
        <v/>
      </c>
      <c r="Y1168" s="14" t="str">
        <f t="shared" si="321"/>
        <v/>
      </c>
      <c r="Z1168" s="14" t="str">
        <f t="shared" si="322"/>
        <v/>
      </c>
      <c r="AA1168" s="15" t="str">
        <f t="shared" si="318"/>
        <v/>
      </c>
    </row>
    <row r="1169" spans="2:27" ht="18" x14ac:dyDescent="0.25">
      <c r="B1169" s="16"/>
      <c r="C1169" s="18"/>
      <c r="D1169" s="17"/>
      <c r="E1169" s="17"/>
      <c r="F1169" s="17"/>
      <c r="G1169" s="17"/>
      <c r="H1169" s="17"/>
      <c r="I1169" s="17"/>
      <c r="J1169" s="17"/>
      <c r="K1169" s="17"/>
      <c r="L1169" s="17"/>
      <c r="M1169" s="17"/>
      <c r="N1169" s="17"/>
      <c r="O1169" s="19"/>
      <c r="P1169" s="629">
        <f>+H1158</f>
        <v>6.02</v>
      </c>
      <c r="Q1169" s="17"/>
      <c r="R1169" s="412"/>
      <c r="S1169" s="625"/>
      <c r="T1169" s="20"/>
      <c r="U1169" s="20"/>
      <c r="V1169" s="430"/>
      <c r="W1169" s="14" t="str">
        <f t="shared" si="323"/>
        <v/>
      </c>
      <c r="X1169" s="14" t="str">
        <f t="shared" si="320"/>
        <v/>
      </c>
      <c r="Y1169" s="14" t="str">
        <f t="shared" si="321"/>
        <v/>
      </c>
      <c r="Z1169" s="14" t="str">
        <f t="shared" si="322"/>
        <v/>
      </c>
      <c r="AA1169" s="15" t="str">
        <f t="shared" si="318"/>
        <v/>
      </c>
    </row>
    <row r="1170" spans="2:27" ht="18" x14ac:dyDescent="0.25">
      <c r="B1170" s="16"/>
      <c r="C1170" s="17"/>
      <c r="D1170" s="17"/>
      <c r="E1170" s="17"/>
      <c r="F1170" s="17"/>
      <c r="G1170" s="17"/>
      <c r="H1170" s="17"/>
      <c r="I1170" s="17"/>
      <c r="J1170" s="17"/>
      <c r="K1170" s="17"/>
      <c r="L1170" s="17"/>
      <c r="M1170" s="17"/>
      <c r="N1170" s="17"/>
      <c r="O1170" s="19"/>
      <c r="P1170" s="629">
        <f>+H1158</f>
        <v>6.02</v>
      </c>
      <c r="Q1170" s="17"/>
      <c r="R1170" s="412"/>
      <c r="S1170" s="625"/>
      <c r="T1170" s="20"/>
      <c r="U1170" s="20"/>
      <c r="V1170" s="430"/>
      <c r="W1170" s="14" t="str">
        <f t="shared" si="323"/>
        <v/>
      </c>
      <c r="X1170" s="14" t="str">
        <f t="shared" si="320"/>
        <v/>
      </c>
      <c r="Y1170" s="14" t="str">
        <f t="shared" si="321"/>
        <v/>
      </c>
      <c r="Z1170" s="14" t="str">
        <f t="shared" si="322"/>
        <v/>
      </c>
      <c r="AA1170" s="15" t="str">
        <f t="shared" si="318"/>
        <v/>
      </c>
    </row>
    <row r="1171" spans="2:27" ht="18" x14ac:dyDescent="0.25">
      <c r="B1171" s="16"/>
      <c r="C1171" s="17"/>
      <c r="D1171" s="17"/>
      <c r="E1171" s="18"/>
      <c r="F1171" s="17"/>
      <c r="G1171" s="17"/>
      <c r="H1171" s="17"/>
      <c r="I1171" s="17"/>
      <c r="J1171" s="17"/>
      <c r="K1171" s="17"/>
      <c r="L1171" s="17"/>
      <c r="M1171" s="17"/>
      <c r="N1171" s="17"/>
      <c r="O1171" s="19"/>
      <c r="P1171" s="629">
        <f>+H1158</f>
        <v>6.02</v>
      </c>
      <c r="Q1171" s="17"/>
      <c r="R1171" s="412"/>
      <c r="S1171" s="625"/>
      <c r="T1171" s="20"/>
      <c r="U1171" s="20"/>
      <c r="V1171" s="430"/>
      <c r="W1171" s="14" t="str">
        <f t="shared" si="323"/>
        <v/>
      </c>
      <c r="X1171" s="14" t="str">
        <f t="shared" si="320"/>
        <v/>
      </c>
      <c r="Y1171" s="14" t="str">
        <f t="shared" si="321"/>
        <v/>
      </c>
      <c r="Z1171" s="14" t="str">
        <f t="shared" si="322"/>
        <v/>
      </c>
      <c r="AA1171" s="15" t="str">
        <f t="shared" si="318"/>
        <v/>
      </c>
    </row>
    <row r="1172" spans="2:27" ht="18" x14ac:dyDescent="0.25">
      <c r="B1172" s="16"/>
      <c r="C1172" s="18"/>
      <c r="D1172" s="18"/>
      <c r="E1172" s="18"/>
      <c r="F1172" s="18"/>
      <c r="G1172" s="18"/>
      <c r="H1172" s="18"/>
      <c r="I1172" s="18"/>
      <c r="J1172" s="18"/>
      <c r="K1172" s="18"/>
      <c r="L1172" s="18"/>
      <c r="M1172" s="18"/>
      <c r="N1172" s="18"/>
      <c r="O1172" s="19"/>
      <c r="P1172" s="629">
        <f>+H1158</f>
        <v>6.02</v>
      </c>
      <c r="Q1172" s="17"/>
      <c r="R1172" s="412"/>
      <c r="S1172" s="625"/>
      <c r="T1172" s="20"/>
      <c r="U1172" s="20"/>
      <c r="V1172" s="430"/>
      <c r="W1172" s="14" t="str">
        <f t="shared" si="323"/>
        <v/>
      </c>
      <c r="X1172" s="14" t="str">
        <f t="shared" si="320"/>
        <v/>
      </c>
      <c r="Y1172" s="14" t="str">
        <f t="shared" si="321"/>
        <v/>
      </c>
      <c r="Z1172" s="14" t="str">
        <f t="shared" si="322"/>
        <v/>
      </c>
      <c r="AA1172" s="15" t="str">
        <f t="shared" si="318"/>
        <v/>
      </c>
    </row>
    <row r="1173" spans="2:27" ht="18" x14ac:dyDescent="0.25">
      <c r="B1173" s="16"/>
      <c r="C1173" s="17"/>
      <c r="D1173" s="24"/>
      <c r="E1173" s="17"/>
      <c r="F1173" s="17"/>
      <c r="G1173" s="17"/>
      <c r="H1173" s="17"/>
      <c r="I1173" s="17"/>
      <c r="J1173" s="18"/>
      <c r="K1173" s="17"/>
      <c r="L1173" s="17"/>
      <c r="M1173" s="17"/>
      <c r="N1173" s="17"/>
      <c r="O1173" s="19"/>
      <c r="P1173" s="629">
        <f>+H1158</f>
        <v>6.02</v>
      </c>
      <c r="Q1173" s="17"/>
      <c r="R1173" s="412"/>
      <c r="S1173" s="625"/>
      <c r="T1173" s="20"/>
      <c r="U1173" s="20"/>
      <c r="V1173" s="430"/>
      <c r="W1173" s="14"/>
      <c r="X1173" s="14"/>
      <c r="Y1173" s="14"/>
      <c r="Z1173" s="14"/>
      <c r="AA1173" s="15" t="str">
        <f t="shared" si="318"/>
        <v/>
      </c>
    </row>
    <row r="1174" spans="2:27" ht="18" x14ac:dyDescent="0.25">
      <c r="B1174" s="16"/>
      <c r="C1174" s="18"/>
      <c r="D1174" s="17"/>
      <c r="E1174" s="17"/>
      <c r="F1174" s="17"/>
      <c r="G1174" s="17"/>
      <c r="H1174" s="18"/>
      <c r="I1174" s="18"/>
      <c r="J1174" s="17"/>
      <c r="K1174" s="18"/>
      <c r="L1174" s="17"/>
      <c r="M1174" s="17"/>
      <c r="N1174" s="17"/>
      <c r="O1174" s="19"/>
      <c r="P1174" s="629">
        <f>+H1158</f>
        <v>6.02</v>
      </c>
      <c r="Q1174" s="17"/>
      <c r="R1174" s="412" t="s">
        <v>362</v>
      </c>
      <c r="S1174" s="625"/>
      <c r="T1174" s="20"/>
      <c r="U1174" s="20"/>
      <c r="V1174" s="430"/>
      <c r="W1174" s="14" t="s">
        <v>20</v>
      </c>
      <c r="X1174" s="14" t="str">
        <f t="shared" ref="X1174:X1183" si="324">IF(S1174="","",1)</f>
        <v/>
      </c>
      <c r="Y1174" s="14" t="str">
        <f t="shared" ref="Y1174:Y1183" si="325">IFERROR(IF(COUNT(T1174:V1174)=1,PRODUCT(T1174:V1174)*X1174,""),"")</f>
        <v/>
      </c>
      <c r="Z1174" s="14" t="str">
        <f t="shared" ref="Z1174:Z1183" si="326">IFERROR(IF(COUNT(T1174:V1174)=2,PRODUCT(T1174:V1174)*X1174,""),"")</f>
        <v/>
      </c>
      <c r="AA1174" s="15" t="str">
        <f t="shared" si="318"/>
        <v/>
      </c>
    </row>
    <row r="1175" spans="2:27" ht="18" x14ac:dyDescent="0.25">
      <c r="B1175" s="16"/>
      <c r="C1175" s="17"/>
      <c r="D1175" s="17"/>
      <c r="E1175" s="17"/>
      <c r="F1175" s="17"/>
      <c r="G1175" s="17"/>
      <c r="H1175" s="17"/>
      <c r="I1175" s="17"/>
      <c r="J1175" s="17"/>
      <c r="K1175" s="17"/>
      <c r="L1175" s="17"/>
      <c r="M1175" s="17"/>
      <c r="N1175" s="17"/>
      <c r="O1175" s="19"/>
      <c r="P1175" s="629">
        <f>+H1158</f>
        <v>6.02</v>
      </c>
      <c r="Q1175" s="17"/>
      <c r="R1175" s="412"/>
      <c r="S1175" s="628"/>
      <c r="T1175" s="20"/>
      <c r="U1175" s="20"/>
      <c r="V1175" s="430"/>
      <c r="W1175" s="14" t="str">
        <f t="shared" ref="W1175:W1183" si="327">IF(COUNT(T1175:V1175)=1,"m",IF(COUNT(T1175:V1175)=2,"m2",IF(COUNT(T1175:V1175)=3,"m3","")))</f>
        <v/>
      </c>
      <c r="X1175" s="14" t="str">
        <f t="shared" si="324"/>
        <v/>
      </c>
      <c r="Y1175" s="14" t="str">
        <f t="shared" si="325"/>
        <v/>
      </c>
      <c r="Z1175" s="14" t="str">
        <f t="shared" si="326"/>
        <v/>
      </c>
      <c r="AA1175" s="15" t="str">
        <f t="shared" si="318"/>
        <v/>
      </c>
    </row>
    <row r="1176" spans="2:27" ht="18" x14ac:dyDescent="0.25">
      <c r="B1176" s="16"/>
      <c r="C1176" s="17"/>
      <c r="D1176" s="17"/>
      <c r="E1176" s="17"/>
      <c r="F1176" s="17"/>
      <c r="G1176" s="17"/>
      <c r="H1176" s="17"/>
      <c r="I1176" s="17"/>
      <c r="J1176" s="17"/>
      <c r="K1176" s="17"/>
      <c r="L1176" s="17"/>
      <c r="M1176" s="17"/>
      <c r="N1176" s="17"/>
      <c r="O1176" s="19"/>
      <c r="P1176" s="629">
        <f>+H1158</f>
        <v>6.02</v>
      </c>
      <c r="Q1176" s="17"/>
      <c r="R1176" s="412"/>
      <c r="S1176" s="626"/>
      <c r="T1176" s="20"/>
      <c r="U1176" s="20"/>
      <c r="V1176" s="430"/>
      <c r="W1176" s="14" t="str">
        <f t="shared" si="327"/>
        <v/>
      </c>
      <c r="X1176" s="14" t="str">
        <f t="shared" si="324"/>
        <v/>
      </c>
      <c r="Y1176" s="14" t="str">
        <f t="shared" si="325"/>
        <v/>
      </c>
      <c r="Z1176" s="14" t="str">
        <f t="shared" si="326"/>
        <v/>
      </c>
      <c r="AA1176" s="15" t="str">
        <f t="shared" si="318"/>
        <v/>
      </c>
    </row>
    <row r="1177" spans="2:27" ht="18" x14ac:dyDescent="0.25">
      <c r="B1177" s="16"/>
      <c r="D1177" s="17"/>
      <c r="E1177" s="17"/>
      <c r="F1177" s="17"/>
      <c r="G1177" s="17"/>
      <c r="H1177" s="17"/>
      <c r="I1177" s="17"/>
      <c r="J1177" s="17"/>
      <c r="K1177" s="17"/>
      <c r="L1177" s="17"/>
      <c r="M1177" s="17"/>
      <c r="N1177" s="17"/>
      <c r="O1177" s="19"/>
      <c r="P1177" s="629">
        <f>+H1158</f>
        <v>6.02</v>
      </c>
      <c r="Q1177" s="17"/>
      <c r="R1177" s="412"/>
      <c r="S1177" s="626"/>
      <c r="T1177" s="20"/>
      <c r="U1177" s="20"/>
      <c r="V1177" s="20"/>
      <c r="W1177" s="14" t="str">
        <f t="shared" si="327"/>
        <v/>
      </c>
      <c r="X1177" s="14" t="str">
        <f t="shared" si="324"/>
        <v/>
      </c>
      <c r="Y1177" s="14" t="str">
        <f t="shared" si="325"/>
        <v/>
      </c>
      <c r="Z1177" s="14" t="str">
        <f t="shared" si="326"/>
        <v/>
      </c>
      <c r="AA1177" s="15" t="str">
        <f t="shared" si="318"/>
        <v/>
      </c>
    </row>
    <row r="1178" spans="2:27" ht="18" x14ac:dyDescent="0.25">
      <c r="B1178" s="16"/>
      <c r="C1178" s="17"/>
      <c r="D1178" s="17"/>
      <c r="E1178" s="17"/>
      <c r="F1178" s="17"/>
      <c r="G1178" s="17"/>
      <c r="H1178" s="17"/>
      <c r="I1178" s="17"/>
      <c r="J1178" s="17"/>
      <c r="K1178" s="17"/>
      <c r="L1178" s="17"/>
      <c r="M1178" s="17"/>
      <c r="N1178" s="17"/>
      <c r="O1178" s="19"/>
      <c r="P1178" s="629">
        <f>+H1158</f>
        <v>6.02</v>
      </c>
      <c r="Q1178" s="17"/>
      <c r="R1178" s="412"/>
      <c r="S1178" s="626"/>
      <c r="T1178" s="20"/>
      <c r="U1178" s="20"/>
      <c r="V1178" s="430"/>
      <c r="W1178" s="14" t="str">
        <f t="shared" si="327"/>
        <v/>
      </c>
      <c r="X1178" s="14" t="str">
        <f t="shared" si="324"/>
        <v/>
      </c>
      <c r="Y1178" s="14" t="str">
        <f t="shared" si="325"/>
        <v/>
      </c>
      <c r="Z1178" s="14" t="str">
        <f t="shared" si="326"/>
        <v/>
      </c>
      <c r="AA1178" s="15" t="str">
        <f t="shared" si="318"/>
        <v/>
      </c>
    </row>
    <row r="1179" spans="2:27" ht="18" x14ac:dyDescent="0.25">
      <c r="B1179" s="16"/>
      <c r="C1179" s="17"/>
      <c r="D1179" s="17"/>
      <c r="E1179" s="17"/>
      <c r="F1179" s="17"/>
      <c r="G1179" s="17"/>
      <c r="H1179" s="17"/>
      <c r="I1179" s="17"/>
      <c r="J1179" s="17"/>
      <c r="K1179" s="17"/>
      <c r="L1179" s="17"/>
      <c r="M1179" s="17"/>
      <c r="N1179" s="17"/>
      <c r="O1179" s="19"/>
      <c r="P1179" s="629">
        <f>+H1158</f>
        <v>6.02</v>
      </c>
      <c r="Q1179" s="17"/>
      <c r="R1179" s="412"/>
      <c r="S1179" s="626"/>
      <c r="T1179" s="20"/>
      <c r="U1179" s="20"/>
      <c r="V1179" s="430"/>
      <c r="W1179" s="14" t="str">
        <f t="shared" si="327"/>
        <v/>
      </c>
      <c r="X1179" s="14" t="str">
        <f t="shared" si="324"/>
        <v/>
      </c>
      <c r="Y1179" s="14" t="str">
        <f t="shared" si="325"/>
        <v/>
      </c>
      <c r="Z1179" s="14" t="str">
        <f t="shared" si="326"/>
        <v/>
      </c>
      <c r="AA1179" s="15" t="str">
        <f t="shared" si="318"/>
        <v/>
      </c>
    </row>
    <row r="1180" spans="2:27" ht="18" x14ac:dyDescent="0.25">
      <c r="B1180" s="16"/>
      <c r="C1180" s="17"/>
      <c r="D1180" s="17"/>
      <c r="E1180" s="17"/>
      <c r="F1180" s="17"/>
      <c r="G1180" s="17"/>
      <c r="H1180" s="17"/>
      <c r="I1180" s="17"/>
      <c r="J1180" s="17"/>
      <c r="K1180" s="17"/>
      <c r="L1180" s="17"/>
      <c r="M1180" s="17"/>
      <c r="N1180" s="17"/>
      <c r="O1180" s="19"/>
      <c r="P1180" s="629">
        <f>+H1158</f>
        <v>6.02</v>
      </c>
      <c r="Q1180" s="17"/>
      <c r="R1180" s="21"/>
      <c r="S1180" s="626"/>
      <c r="T1180" s="20"/>
      <c r="U1180" s="20"/>
      <c r="V1180" s="430"/>
      <c r="W1180" s="14" t="str">
        <f t="shared" si="327"/>
        <v/>
      </c>
      <c r="X1180" s="14" t="str">
        <f t="shared" si="324"/>
        <v/>
      </c>
      <c r="Y1180" s="14" t="str">
        <f t="shared" si="325"/>
        <v/>
      </c>
      <c r="Z1180" s="14" t="str">
        <f t="shared" si="326"/>
        <v/>
      </c>
      <c r="AA1180" s="15" t="str">
        <f t="shared" si="318"/>
        <v/>
      </c>
    </row>
    <row r="1181" spans="2:27" ht="18" x14ac:dyDescent="0.25">
      <c r="B1181" s="16"/>
      <c r="C1181" s="17"/>
      <c r="D1181" s="17"/>
      <c r="E1181" s="17"/>
      <c r="F1181" s="17"/>
      <c r="G1181" s="17"/>
      <c r="H1181" s="17"/>
      <c r="I1181" s="17"/>
      <c r="J1181" s="17"/>
      <c r="K1181" s="17"/>
      <c r="L1181" s="17"/>
      <c r="M1181" s="17"/>
      <c r="N1181" s="17"/>
      <c r="O1181" s="19"/>
      <c r="P1181" s="629">
        <f>+H1158</f>
        <v>6.02</v>
      </c>
      <c r="Q1181" s="17"/>
      <c r="R1181" s="26"/>
      <c r="S1181" s="626"/>
      <c r="T1181" s="20"/>
      <c r="U1181" s="20"/>
      <c r="V1181" s="430"/>
      <c r="W1181" s="14" t="str">
        <f t="shared" si="327"/>
        <v/>
      </c>
      <c r="X1181" s="14" t="str">
        <f t="shared" si="324"/>
        <v/>
      </c>
      <c r="Y1181" s="14" t="str">
        <f t="shared" si="325"/>
        <v/>
      </c>
      <c r="Z1181" s="14" t="str">
        <f t="shared" si="326"/>
        <v/>
      </c>
      <c r="AA1181" s="15" t="str">
        <f t="shared" si="318"/>
        <v/>
      </c>
    </row>
    <row r="1182" spans="2:27" ht="18" x14ac:dyDescent="0.25">
      <c r="B1182" s="16"/>
      <c r="C1182" s="17"/>
      <c r="D1182" s="17"/>
      <c r="E1182" s="17"/>
      <c r="F1182" s="17"/>
      <c r="G1182" s="17"/>
      <c r="H1182" s="17"/>
      <c r="I1182" s="17"/>
      <c r="J1182" s="17"/>
      <c r="K1182" s="17"/>
      <c r="L1182" s="17"/>
      <c r="M1182" s="17"/>
      <c r="N1182" s="17"/>
      <c r="O1182" s="19"/>
      <c r="P1182" s="629">
        <f>+H1158</f>
        <v>6.02</v>
      </c>
      <c r="Q1182" s="17"/>
      <c r="R1182" s="26"/>
      <c r="S1182" s="626"/>
      <c r="T1182" s="20"/>
      <c r="U1182" s="20"/>
      <c r="V1182" s="430"/>
      <c r="W1182" s="14" t="str">
        <f t="shared" si="327"/>
        <v/>
      </c>
      <c r="X1182" s="14" t="str">
        <f t="shared" si="324"/>
        <v/>
      </c>
      <c r="Y1182" s="14" t="str">
        <f t="shared" si="325"/>
        <v/>
      </c>
      <c r="Z1182" s="14" t="str">
        <f t="shared" si="326"/>
        <v/>
      </c>
      <c r="AA1182" s="15" t="str">
        <f t="shared" si="318"/>
        <v/>
      </c>
    </row>
    <row r="1183" spans="2:27" ht="18.75" thickBot="1" x14ac:dyDescent="0.3">
      <c r="B1183" s="27"/>
      <c r="C1183" s="28"/>
      <c r="D1183" s="29"/>
      <c r="E1183" s="28"/>
      <c r="F1183" s="29"/>
      <c r="G1183" s="29"/>
      <c r="H1183" s="29"/>
      <c r="I1183" s="29"/>
      <c r="J1183" s="29"/>
      <c r="K1183" s="29"/>
      <c r="L1183" s="29"/>
      <c r="M1183" s="29"/>
      <c r="N1183" s="29"/>
      <c r="O1183" s="30"/>
      <c r="P1183" s="629">
        <f>+H1158</f>
        <v>6.02</v>
      </c>
      <c r="Q1183" s="17"/>
      <c r="R1183" s="630"/>
      <c r="S1183" s="636"/>
      <c r="T1183" s="33"/>
      <c r="U1183" s="33"/>
      <c r="V1183" s="631"/>
      <c r="W1183" s="34" t="str">
        <f t="shared" si="327"/>
        <v/>
      </c>
      <c r="X1183" s="34" t="str">
        <f t="shared" si="324"/>
        <v/>
      </c>
      <c r="Y1183" s="14" t="str">
        <f t="shared" si="325"/>
        <v/>
      </c>
      <c r="Z1183" s="14" t="str">
        <f t="shared" si="326"/>
        <v/>
      </c>
      <c r="AA1183" s="15" t="str">
        <f t="shared" si="318"/>
        <v/>
      </c>
    </row>
    <row r="1184" spans="2:27" ht="18.75" thickBot="1" x14ac:dyDescent="0.3">
      <c r="B1184" s="786"/>
      <c r="C1184" s="787"/>
      <c r="D1184" s="787"/>
      <c r="E1184" s="787"/>
      <c r="F1184" s="787"/>
      <c r="G1184" s="787"/>
      <c r="H1184" s="787"/>
      <c r="I1184" s="787"/>
      <c r="J1184" s="787"/>
      <c r="K1184" s="787"/>
      <c r="L1184" s="787"/>
      <c r="M1184" s="787"/>
      <c r="N1184" s="787"/>
      <c r="O1184" s="787"/>
      <c r="P1184" s="428"/>
      <c r="Q1184" s="629">
        <f>+H1158</f>
        <v>6.02</v>
      </c>
      <c r="R1184" s="1024" t="s">
        <v>58</v>
      </c>
      <c r="S1184" s="1025"/>
      <c r="T1184" s="1027"/>
      <c r="U1184" s="1024" t="s">
        <v>53</v>
      </c>
      <c r="V1184" s="1027"/>
      <c r="W1184" s="1027"/>
      <c r="X1184" s="1026"/>
      <c r="Y1184" s="36"/>
      <c r="Z1184" s="37"/>
      <c r="AA1184" s="38">
        <f>SUM(X1161:X1183)</f>
        <v>0</v>
      </c>
    </row>
    <row r="1185" spans="2:27" ht="17.25" thickBot="1" x14ac:dyDescent="0.3">
      <c r="B1185" s="792" t="s">
        <v>59</v>
      </c>
      <c r="C1185" s="793"/>
      <c r="D1185" s="793"/>
      <c r="E1185" s="793"/>
      <c r="F1185" s="793"/>
      <c r="G1185" s="793"/>
      <c r="H1185" s="793"/>
      <c r="I1185" s="794"/>
      <c r="J1185" s="792" t="s">
        <v>60</v>
      </c>
      <c r="K1185" s="793"/>
      <c r="L1185" s="793"/>
      <c r="M1185" s="793"/>
      <c r="N1185" s="793"/>
      <c r="O1185" s="793"/>
      <c r="P1185" s="793"/>
      <c r="Q1185" s="793"/>
      <c r="R1185" s="1028"/>
      <c r="S1185" s="634"/>
      <c r="T1185" s="39"/>
      <c r="U1185" s="40"/>
      <c r="V1185" s="40"/>
      <c r="W1185" s="40"/>
      <c r="X1185" s="40"/>
      <c r="Y1185" s="40"/>
      <c r="Z1185" s="40"/>
      <c r="AA1185" s="41"/>
    </row>
    <row r="1186" spans="2:27" ht="21" thickBot="1" x14ac:dyDescent="0.3">
      <c r="B1186" s="795"/>
      <c r="C1186" s="787"/>
      <c r="D1186" s="787"/>
      <c r="E1186" s="787"/>
      <c r="F1186" s="787"/>
      <c r="G1186" s="787"/>
      <c r="H1186" s="787"/>
      <c r="I1186" s="796"/>
      <c r="J1186" s="795"/>
      <c r="K1186" s="787"/>
      <c r="L1186" s="787"/>
      <c r="M1186" s="787"/>
      <c r="N1186" s="787"/>
      <c r="O1186" s="787"/>
      <c r="P1186" s="787"/>
      <c r="Q1186" s="787"/>
      <c r="R1186" s="796"/>
      <c r="S1186" s="635"/>
      <c r="T1186" s="797" t="s">
        <v>61</v>
      </c>
      <c r="U1186" s="798"/>
      <c r="V1186" s="798"/>
      <c r="W1186" s="798"/>
      <c r="X1186" s="798"/>
      <c r="Y1186" s="798"/>
      <c r="Z1186" s="799"/>
      <c r="AA1186" s="42">
        <f>AA1184</f>
        <v>0</v>
      </c>
    </row>
    <row r="1188" spans="2:27" ht="15.75" thickBot="1" x14ac:dyDescent="0.3"/>
    <row r="1189" spans="2:27" x14ac:dyDescent="0.25">
      <c r="B1189" s="800"/>
      <c r="C1189" s="793"/>
      <c r="D1189" s="793"/>
      <c r="E1189" s="793"/>
      <c r="F1189" s="793"/>
      <c r="G1189" s="803" t="s">
        <v>42</v>
      </c>
      <c r="H1189" s="793"/>
      <c r="I1189" s="793"/>
      <c r="J1189" s="793"/>
      <c r="K1189" s="793"/>
      <c r="L1189" s="793"/>
      <c r="M1189" s="793"/>
      <c r="N1189" s="793"/>
      <c r="O1189" s="793"/>
      <c r="P1189" s="793"/>
      <c r="Q1189" s="793"/>
      <c r="R1189" s="793"/>
      <c r="S1189" s="793"/>
      <c r="T1189" s="793"/>
      <c r="U1189" s="804" t="s">
        <v>1</v>
      </c>
      <c r="V1189" s="805"/>
      <c r="W1189" s="805"/>
      <c r="X1189" s="806"/>
      <c r="Y1189" s="807" t="s">
        <v>43</v>
      </c>
      <c r="Z1189" s="805"/>
      <c r="AA1189" s="808"/>
    </row>
    <row r="1190" spans="2:27" x14ac:dyDescent="0.25">
      <c r="B1190" s="801"/>
      <c r="C1190" s="802"/>
      <c r="D1190" s="802"/>
      <c r="E1190" s="802"/>
      <c r="F1190" s="802"/>
      <c r="G1190" s="801"/>
      <c r="H1190" s="802"/>
      <c r="I1190" s="802"/>
      <c r="J1190" s="802"/>
      <c r="K1190" s="802"/>
      <c r="L1190" s="802"/>
      <c r="M1190" s="802"/>
      <c r="N1190" s="802"/>
      <c r="O1190" s="802"/>
      <c r="P1190" s="802"/>
      <c r="Q1190" s="802"/>
      <c r="R1190" s="802"/>
      <c r="S1190" s="802"/>
      <c r="T1190" s="802"/>
      <c r="U1190" s="809" t="s">
        <v>3</v>
      </c>
      <c r="V1190" s="810"/>
      <c r="W1190" s="810"/>
      <c r="X1190" s="811"/>
      <c r="Y1190" s="812">
        <v>1</v>
      </c>
      <c r="Z1190" s="810"/>
      <c r="AA1190" s="813"/>
    </row>
    <row r="1191" spans="2:27" ht="15.75" thickBot="1" x14ac:dyDescent="0.3">
      <c r="B1191" s="795"/>
      <c r="C1191" s="787"/>
      <c r="D1191" s="787"/>
      <c r="E1191" s="787"/>
      <c r="F1191" s="787"/>
      <c r="G1191" s="795"/>
      <c r="H1191" s="787"/>
      <c r="I1191" s="787"/>
      <c r="J1191" s="787"/>
      <c r="K1191" s="787"/>
      <c r="L1191" s="787"/>
      <c r="M1191" s="787"/>
      <c r="N1191" s="787"/>
      <c r="O1191" s="787"/>
      <c r="P1191" s="787"/>
      <c r="Q1191" s="787"/>
      <c r="R1191" s="787"/>
      <c r="S1191" s="787"/>
      <c r="T1191" s="787"/>
      <c r="U1191" s="814" t="s">
        <v>4</v>
      </c>
      <c r="V1191" s="815"/>
      <c r="W1191" s="815"/>
      <c r="X1191" s="816"/>
      <c r="Y1191" s="817">
        <v>44236</v>
      </c>
      <c r="Z1191" s="818"/>
      <c r="AA1191" s="819"/>
    </row>
    <row r="1192" spans="2:27" ht="15" customHeight="1" x14ac:dyDescent="0.25">
      <c r="B1192" s="820" t="s">
        <v>44</v>
      </c>
      <c r="C1192" s="793"/>
      <c r="D1192" s="793"/>
      <c r="E1192" s="793"/>
      <c r="F1192" s="794"/>
      <c r="G1192"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192" s="822"/>
      <c r="I1192" s="822"/>
      <c r="J1192" s="822"/>
      <c r="K1192" s="822"/>
      <c r="L1192" s="822"/>
      <c r="M1192" s="822"/>
      <c r="N1192" s="822"/>
      <c r="O1192" s="822"/>
      <c r="P1192" s="822"/>
      <c r="Q1192" s="822"/>
      <c r="R1192" s="822"/>
      <c r="S1192" s="822"/>
      <c r="T1192" s="822"/>
      <c r="U1192" s="822"/>
      <c r="V1192" s="822"/>
      <c r="W1192" s="822"/>
      <c r="X1192" s="822"/>
      <c r="Y1192" s="822"/>
      <c r="Z1192" s="822"/>
      <c r="AA1192" s="823"/>
    </row>
    <row r="1193" spans="2:27" ht="15.75" customHeight="1" thickBot="1" x14ac:dyDescent="0.3">
      <c r="B1193" s="795"/>
      <c r="C1193" s="787"/>
      <c r="D1193" s="787"/>
      <c r="E1193" s="787"/>
      <c r="F1193" s="796"/>
      <c r="G1193" s="824"/>
      <c r="H1193" s="825"/>
      <c r="I1193" s="825"/>
      <c r="J1193" s="825"/>
      <c r="K1193" s="825"/>
      <c r="L1193" s="825"/>
      <c r="M1193" s="825"/>
      <c r="N1193" s="825"/>
      <c r="O1193" s="825"/>
      <c r="P1193" s="825"/>
      <c r="Q1193" s="825"/>
      <c r="R1193" s="825"/>
      <c r="S1193" s="825"/>
      <c r="T1193" s="825"/>
      <c r="U1193" s="825"/>
      <c r="V1193" s="825"/>
      <c r="W1193" s="825"/>
      <c r="X1193" s="825"/>
      <c r="Y1193" s="825"/>
      <c r="Z1193" s="825"/>
      <c r="AA1193" s="826"/>
    </row>
    <row r="1194" spans="2:27" ht="18.75" thickBot="1" x14ac:dyDescent="0.3">
      <c r="B1194" s="827" t="s">
        <v>46</v>
      </c>
      <c r="C1194" s="798"/>
      <c r="D1194" s="798"/>
      <c r="E1194" s="798"/>
      <c r="F1194" s="798"/>
      <c r="G1194" s="798"/>
      <c r="H1194" s="822" t="s">
        <v>47</v>
      </c>
      <c r="I1194" s="793"/>
      <c r="J1194" s="828"/>
      <c r="K1194" s="798"/>
      <c r="L1194" s="798"/>
      <c r="M1194" s="798"/>
      <c r="N1194" s="798"/>
      <c r="O1194" s="798"/>
      <c r="P1194" s="622"/>
      <c r="Q1194" s="622"/>
      <c r="R1194" s="828" t="s">
        <v>48</v>
      </c>
      <c r="S1194" s="828"/>
      <c r="T1194" s="798"/>
      <c r="U1194" s="798"/>
      <c r="V1194" s="798"/>
      <c r="W1194" s="798"/>
      <c r="X1194" s="798"/>
      <c r="Y1194" s="798"/>
      <c r="Z1194" s="798"/>
      <c r="AA1194" s="799"/>
    </row>
    <row r="1195" spans="2:27" ht="56.25" customHeight="1" thickBot="1" x14ac:dyDescent="0.3">
      <c r="B1195" s="829">
        <f>PRESUPUESTO!$B$47</f>
        <v>6</v>
      </c>
      <c r="C1195" s="793"/>
      <c r="D1195" s="793"/>
      <c r="E1195" s="793"/>
      <c r="F1195" s="793"/>
      <c r="G1195" s="793"/>
      <c r="H1195" s="830">
        <f>PRESUPUESTO!B50</f>
        <v>6.0299999999999994</v>
      </c>
      <c r="I1195" s="831"/>
      <c r="J1195" s="832" t="str">
        <f>PRESUPUESTO!$F$47</f>
        <v>CARPINTERIA EN MADERA Y METALICA</v>
      </c>
      <c r="K1195" s="798"/>
      <c r="L1195" s="798"/>
      <c r="M1195" s="798"/>
      <c r="N1195" s="798"/>
      <c r="O1195" s="799"/>
      <c r="P1195" s="621"/>
      <c r="Q1195" s="621"/>
      <c r="R1195" s="833" t="str">
        <f>PRESUPUESTO!F50</f>
        <v>Suministro e instalacion de Puertas entamboradad en RH color ceniza, abatible 0,70 x 2,2m, incluye cerradura tipo palanca cuadrada color negro, bisagras y demás elementos para su instalación</v>
      </c>
      <c r="S1195" s="1020"/>
      <c r="T1195" s="793"/>
      <c r="U1195" s="793"/>
      <c r="V1195" s="793"/>
      <c r="W1195" s="793"/>
      <c r="X1195" s="793"/>
      <c r="Y1195" s="793"/>
      <c r="Z1195" s="793"/>
      <c r="AA1195" s="794"/>
    </row>
    <row r="1196" spans="2:27" ht="18.75" thickBot="1" x14ac:dyDescent="0.3">
      <c r="B1196" s="821" t="s">
        <v>49</v>
      </c>
      <c r="C1196" s="834"/>
      <c r="D1196" s="834"/>
      <c r="E1196" s="834"/>
      <c r="F1196" s="834"/>
      <c r="G1196" s="834"/>
      <c r="H1196" s="835"/>
      <c r="I1196" s="835"/>
      <c r="J1196" s="834"/>
      <c r="K1196" s="834"/>
      <c r="L1196" s="834"/>
      <c r="M1196" s="834"/>
      <c r="N1196" s="834"/>
      <c r="O1196" s="834"/>
      <c r="P1196" s="623"/>
      <c r="Q1196" s="623"/>
      <c r="R1196" s="837" t="s">
        <v>50</v>
      </c>
      <c r="S1196" s="1030" t="s">
        <v>532</v>
      </c>
      <c r="T1196" s="839" t="s">
        <v>51</v>
      </c>
      <c r="U1196" s="840"/>
      <c r="V1196" s="841"/>
      <c r="W1196" s="842" t="s">
        <v>20</v>
      </c>
      <c r="X1196" s="844" t="s">
        <v>52</v>
      </c>
      <c r="Y1196" s="846" t="s">
        <v>53</v>
      </c>
      <c r="Z1196" s="847"/>
      <c r="AA1196" s="848"/>
    </row>
    <row r="1197" spans="2:27" ht="26.25" thickBot="1" x14ac:dyDescent="0.3">
      <c r="B1197" s="836"/>
      <c r="C1197" s="835"/>
      <c r="D1197" s="835"/>
      <c r="E1197" s="835"/>
      <c r="F1197" s="835"/>
      <c r="G1197" s="835"/>
      <c r="H1197" s="835"/>
      <c r="I1197" s="835"/>
      <c r="J1197" s="835"/>
      <c r="K1197" s="835"/>
      <c r="L1197" s="835"/>
      <c r="M1197" s="835"/>
      <c r="N1197" s="835"/>
      <c r="O1197" s="835"/>
      <c r="P1197" s="623"/>
      <c r="Q1197" s="623"/>
      <c r="R1197" s="838"/>
      <c r="S1197" s="1031"/>
      <c r="T1197" s="4" t="s">
        <v>54</v>
      </c>
      <c r="U1197" s="5" t="s">
        <v>55</v>
      </c>
      <c r="V1197" s="6" t="s">
        <v>56</v>
      </c>
      <c r="W1197" s="843"/>
      <c r="X1197" s="845"/>
      <c r="Y1197" s="7" t="s">
        <v>57</v>
      </c>
      <c r="Z1197" s="8" t="s">
        <v>21</v>
      </c>
      <c r="AA1197" s="9" t="s">
        <v>22</v>
      </c>
    </row>
    <row r="1198" spans="2:27" ht="18" x14ac:dyDescent="0.25">
      <c r="B1198" s="10"/>
      <c r="C1198" s="11"/>
      <c r="D1198" s="11"/>
      <c r="E1198" s="11"/>
      <c r="F1198" s="11"/>
      <c r="G1198" s="11"/>
      <c r="H1198" s="11"/>
      <c r="I1198" s="11"/>
      <c r="J1198" s="11"/>
      <c r="K1198" s="11"/>
      <c r="L1198" s="11"/>
      <c r="M1198" s="11"/>
      <c r="N1198" s="11"/>
      <c r="O1198" s="12"/>
      <c r="P1198" s="629">
        <f>+H1195</f>
        <v>6.0299999999999994</v>
      </c>
      <c r="Q1198" s="17"/>
      <c r="R1198" s="412" t="s">
        <v>356</v>
      </c>
      <c r="S1198" s="625" t="s">
        <v>595</v>
      </c>
      <c r="T1198" s="14"/>
      <c r="U1198" s="14"/>
      <c r="V1198" s="14"/>
      <c r="W1198" s="14" t="s">
        <v>20</v>
      </c>
      <c r="X1198" s="14">
        <v>6</v>
      </c>
      <c r="Y1198" s="14" t="str">
        <f>IFERROR(IF(COUNT(T1198:V1198)=1,PRODUCT(T1198:V1198)*X1198,""),"")</f>
        <v/>
      </c>
      <c r="Z1198" s="14" t="str">
        <f>IFERROR(IF(COUNT(T1198:V1198)=2,PRODUCT(T1198:V1198)*X1198,""),"")</f>
        <v/>
      </c>
      <c r="AA1198" s="15" t="str">
        <f>IFERROR(IF(COUNT(T1198:V1198)=3,PRODUCT(T1198:V1198)*X1198,""),"")</f>
        <v/>
      </c>
    </row>
    <row r="1199" spans="2:27" ht="18" x14ac:dyDescent="0.25">
      <c r="B1199" s="16"/>
      <c r="C1199" s="17"/>
      <c r="D1199" s="17"/>
      <c r="E1199" s="17"/>
      <c r="F1199" s="18"/>
      <c r="G1199" s="18"/>
      <c r="H1199" s="18"/>
      <c r="I1199" s="18"/>
      <c r="J1199" s="18"/>
      <c r="K1199" s="18"/>
      <c r="L1199" s="17"/>
      <c r="M1199" s="17"/>
      <c r="N1199" s="17"/>
      <c r="O1199" s="19"/>
      <c r="P1199" s="629">
        <f>+H1195</f>
        <v>6.0299999999999994</v>
      </c>
      <c r="Q1199" s="17"/>
      <c r="R1199" s="412"/>
      <c r="S1199" s="625"/>
      <c r="T1199" s="20"/>
      <c r="U1199" s="20"/>
      <c r="V1199" s="430"/>
      <c r="W1199" s="14"/>
      <c r="X1199" s="14" t="str">
        <f t="shared" ref="X1199:X1201" si="328">IF(S1199="","",1)</f>
        <v/>
      </c>
      <c r="Y1199" s="14" t="str">
        <f t="shared" ref="Y1199:Y1201" si="329">IFERROR(IF(COUNT(T1199:V1199)=1,PRODUCT(T1199:V1199)*X1199,""),"")</f>
        <v/>
      </c>
      <c r="Z1199" s="14" t="str">
        <f t="shared" ref="Z1199:Z1201" si="330">IFERROR(IF(COUNT(T1199:V1199)=2,PRODUCT(T1199:V1199)*X1199,""),"")</f>
        <v/>
      </c>
      <c r="AA1199" s="15" t="str">
        <f t="shared" ref="AA1199:AA1220" si="331">IFERROR(IF(COUNT(T1199:V1199)=3,PRODUCT(T1199:V1199)*X1199,""),"")</f>
        <v/>
      </c>
    </row>
    <row r="1200" spans="2:27" ht="18" x14ac:dyDescent="0.25">
      <c r="B1200" s="16"/>
      <c r="C1200" s="17"/>
      <c r="D1200" s="17"/>
      <c r="E1200" s="17"/>
      <c r="F1200" s="18"/>
      <c r="G1200" s="18"/>
      <c r="H1200" s="18"/>
      <c r="I1200" s="18"/>
      <c r="J1200" s="18"/>
      <c r="K1200" s="18"/>
      <c r="L1200" s="17"/>
      <c r="M1200" s="17"/>
      <c r="N1200" s="17"/>
      <c r="O1200" s="19"/>
      <c r="P1200" s="629">
        <f>+H1195</f>
        <v>6.0299999999999994</v>
      </c>
      <c r="Q1200" s="17"/>
      <c r="R1200" s="412"/>
      <c r="S1200" s="625"/>
      <c r="T1200" s="20"/>
      <c r="U1200" s="20"/>
      <c r="V1200" s="430"/>
      <c r="W1200" s="14"/>
      <c r="X1200" s="14" t="str">
        <f t="shared" si="328"/>
        <v/>
      </c>
      <c r="Y1200" s="14" t="str">
        <f t="shared" si="329"/>
        <v/>
      </c>
      <c r="Z1200" s="14" t="str">
        <f t="shared" si="330"/>
        <v/>
      </c>
      <c r="AA1200" s="15" t="str">
        <f t="shared" si="331"/>
        <v/>
      </c>
    </row>
    <row r="1201" spans="2:27" ht="18" x14ac:dyDescent="0.25">
      <c r="B1201" s="16"/>
      <c r="C1201" s="17"/>
      <c r="D1201" s="17"/>
      <c r="E1201" s="17"/>
      <c r="F1201" s="18"/>
      <c r="G1201" s="18"/>
      <c r="H1201" s="18"/>
      <c r="I1201" s="18"/>
      <c r="J1201" s="18"/>
      <c r="K1201" s="18"/>
      <c r="L1201" s="17"/>
      <c r="M1201" s="17"/>
      <c r="N1201" s="17"/>
      <c r="O1201" s="19"/>
      <c r="P1201" s="629">
        <f>+H1195</f>
        <v>6.0299999999999994</v>
      </c>
      <c r="Q1201" s="17"/>
      <c r="R1201" s="412"/>
      <c r="S1201" s="626"/>
      <c r="T1201" s="20"/>
      <c r="U1201" s="20"/>
      <c r="V1201" s="430"/>
      <c r="W1201" s="14" t="str">
        <f t="shared" ref="W1201" si="332">IF(COUNT(T1201:V1201)=1,"m",IF(COUNT(T1201:V1201)=2,"m2",IF(COUNT(T1201:V1201)=3,"m3","")))</f>
        <v/>
      </c>
      <c r="X1201" s="14" t="str">
        <f t="shared" si="328"/>
        <v/>
      </c>
      <c r="Y1201" s="14" t="str">
        <f t="shared" si="329"/>
        <v/>
      </c>
      <c r="Z1201" s="14" t="str">
        <f t="shared" si="330"/>
        <v/>
      </c>
      <c r="AA1201" s="15" t="str">
        <f t="shared" si="331"/>
        <v/>
      </c>
    </row>
    <row r="1202" spans="2:27" ht="18" x14ac:dyDescent="0.25">
      <c r="B1202" s="16"/>
      <c r="D1202" s="17"/>
      <c r="E1202" s="17"/>
      <c r="F1202" s="18"/>
      <c r="G1202" s="18"/>
      <c r="H1202" s="18"/>
      <c r="J1202" s="18"/>
      <c r="K1202" s="18"/>
      <c r="L1202" s="17"/>
      <c r="M1202" s="17"/>
      <c r="N1202" s="17"/>
      <c r="O1202" s="19"/>
      <c r="P1202" s="629">
        <f>+H1195</f>
        <v>6.0299999999999994</v>
      </c>
      <c r="Q1202" s="17"/>
      <c r="R1202" s="412"/>
      <c r="S1202" s="625"/>
      <c r="T1202" s="20"/>
      <c r="U1202" s="20"/>
      <c r="V1202" s="430"/>
      <c r="W1202" s="14"/>
      <c r="X1202" s="14"/>
      <c r="Y1202" s="14"/>
      <c r="Z1202" s="14"/>
      <c r="AA1202" s="15" t="str">
        <f t="shared" si="331"/>
        <v/>
      </c>
    </row>
    <row r="1203" spans="2:27" ht="18" x14ac:dyDescent="0.25">
      <c r="B1203" s="22"/>
      <c r="C1203" s="17"/>
      <c r="D1203" s="18"/>
      <c r="E1203" s="17"/>
      <c r="F1203" s="18"/>
      <c r="G1203" s="18"/>
      <c r="H1203" s="18"/>
      <c r="I1203" s="18"/>
      <c r="J1203" s="18"/>
      <c r="K1203" s="18"/>
      <c r="L1203" s="17"/>
      <c r="M1203" s="17"/>
      <c r="N1203" s="17"/>
      <c r="O1203" s="19"/>
      <c r="P1203" s="629">
        <f>+H1195</f>
        <v>6.0299999999999994</v>
      </c>
      <c r="Q1203" s="17"/>
      <c r="R1203" s="412" t="s">
        <v>361</v>
      </c>
      <c r="S1203" s="625"/>
      <c r="T1203" s="20"/>
      <c r="U1203" s="20"/>
      <c r="V1203" s="430"/>
      <c r="W1203" s="14" t="s">
        <v>20</v>
      </c>
      <c r="X1203" s="14" t="str">
        <f t="shared" ref="X1203:X1209" si="333">IF(S1203="","",1)</f>
        <v/>
      </c>
      <c r="Y1203" s="14" t="str">
        <f t="shared" ref="Y1203:Y1209" si="334">IFERROR(IF(COUNT(T1203:V1203)=1,PRODUCT(T1203:V1203)*X1203,""),"")</f>
        <v/>
      </c>
      <c r="Z1203" s="14" t="str">
        <f t="shared" ref="Z1203:Z1209" si="335">IFERROR(IF(COUNT(T1203:V1203)=2,PRODUCT(T1203:V1203)*X1203,""),"")</f>
        <v/>
      </c>
      <c r="AA1203" s="15" t="str">
        <f t="shared" si="331"/>
        <v/>
      </c>
    </row>
    <row r="1204" spans="2:27" ht="18" x14ac:dyDescent="0.25">
      <c r="B1204" s="16"/>
      <c r="C1204" s="17"/>
      <c r="D1204" s="17"/>
      <c r="E1204" s="17"/>
      <c r="F1204" s="18"/>
      <c r="G1204" s="18"/>
      <c r="H1204" s="18"/>
      <c r="I1204" s="18"/>
      <c r="J1204" s="18"/>
      <c r="K1204" s="18"/>
      <c r="L1204" s="17"/>
      <c r="M1204" s="17"/>
      <c r="N1204" s="17"/>
      <c r="O1204" s="19"/>
      <c r="P1204" s="629">
        <f>+H1195</f>
        <v>6.0299999999999994</v>
      </c>
      <c r="Q1204" s="17"/>
      <c r="R1204" s="412"/>
      <c r="S1204" s="628"/>
      <c r="T1204" s="20"/>
      <c r="U1204" s="20"/>
      <c r="V1204" s="430"/>
      <c r="W1204" s="14"/>
      <c r="X1204" s="14" t="str">
        <f t="shared" si="333"/>
        <v/>
      </c>
      <c r="Y1204" s="14" t="str">
        <f t="shared" si="334"/>
        <v/>
      </c>
      <c r="Z1204" s="14" t="str">
        <f t="shared" si="335"/>
        <v/>
      </c>
      <c r="AA1204" s="15" t="str">
        <f t="shared" si="331"/>
        <v/>
      </c>
    </row>
    <row r="1205" spans="2:27" ht="18" x14ac:dyDescent="0.25">
      <c r="B1205" s="16"/>
      <c r="C1205" s="17"/>
      <c r="D1205" s="17"/>
      <c r="E1205" s="17"/>
      <c r="F1205" s="17"/>
      <c r="G1205" s="17"/>
      <c r="H1205" s="17"/>
      <c r="I1205" s="17"/>
      <c r="J1205" s="17"/>
      <c r="K1205" s="17"/>
      <c r="L1205" s="17"/>
      <c r="M1205" s="17"/>
      <c r="N1205" s="17"/>
      <c r="O1205" s="19"/>
      <c r="P1205" s="629">
        <f>+H1195</f>
        <v>6.0299999999999994</v>
      </c>
      <c r="Q1205" s="17"/>
      <c r="R1205" s="412"/>
      <c r="S1205" s="626"/>
      <c r="T1205" s="20"/>
      <c r="U1205" s="20"/>
      <c r="V1205" s="430"/>
      <c r="W1205" s="14" t="str">
        <f t="shared" ref="W1205:W1209" si="336">IF(COUNT(T1205:V1205)=1,"m",IF(COUNT(T1205:V1205)=2,"m2",IF(COUNT(T1205:V1205)=3,"m3","")))</f>
        <v/>
      </c>
      <c r="X1205" s="14" t="str">
        <f t="shared" si="333"/>
        <v/>
      </c>
      <c r="Y1205" s="14" t="str">
        <f t="shared" si="334"/>
        <v/>
      </c>
      <c r="Z1205" s="14" t="str">
        <f t="shared" si="335"/>
        <v/>
      </c>
      <c r="AA1205" s="15" t="str">
        <f t="shared" si="331"/>
        <v/>
      </c>
    </row>
    <row r="1206" spans="2:27" ht="18" x14ac:dyDescent="0.25">
      <c r="B1206" s="16"/>
      <c r="C1206" s="18"/>
      <c r="D1206" s="17"/>
      <c r="E1206" s="17"/>
      <c r="F1206" s="17"/>
      <c r="G1206" s="17"/>
      <c r="H1206" s="17"/>
      <c r="I1206" s="17"/>
      <c r="J1206" s="17"/>
      <c r="K1206" s="17"/>
      <c r="L1206" s="17"/>
      <c r="M1206" s="17"/>
      <c r="N1206" s="17"/>
      <c r="O1206" s="19"/>
      <c r="P1206" s="629">
        <f>+H1195</f>
        <v>6.0299999999999994</v>
      </c>
      <c r="Q1206" s="17"/>
      <c r="R1206" s="412"/>
      <c r="S1206" s="625"/>
      <c r="T1206" s="20"/>
      <c r="U1206" s="20"/>
      <c r="V1206" s="430"/>
      <c r="W1206" s="14" t="str">
        <f t="shared" si="336"/>
        <v/>
      </c>
      <c r="X1206" s="14" t="str">
        <f t="shared" si="333"/>
        <v/>
      </c>
      <c r="Y1206" s="14" t="str">
        <f t="shared" si="334"/>
        <v/>
      </c>
      <c r="Z1206" s="14" t="str">
        <f t="shared" si="335"/>
        <v/>
      </c>
      <c r="AA1206" s="15" t="str">
        <f t="shared" si="331"/>
        <v/>
      </c>
    </row>
    <row r="1207" spans="2:27" ht="18" x14ac:dyDescent="0.25">
      <c r="B1207" s="16"/>
      <c r="C1207" s="17"/>
      <c r="D1207" s="17"/>
      <c r="E1207" s="17"/>
      <c r="F1207" s="17"/>
      <c r="G1207" s="17"/>
      <c r="H1207" s="17"/>
      <c r="I1207" s="17"/>
      <c r="J1207" s="17"/>
      <c r="K1207" s="17"/>
      <c r="L1207" s="17"/>
      <c r="M1207" s="17"/>
      <c r="N1207" s="17"/>
      <c r="O1207" s="19"/>
      <c r="P1207" s="629">
        <f>+H1195</f>
        <v>6.0299999999999994</v>
      </c>
      <c r="Q1207" s="17"/>
      <c r="R1207" s="412"/>
      <c r="S1207" s="625"/>
      <c r="T1207" s="20"/>
      <c r="U1207" s="20"/>
      <c r="V1207" s="430"/>
      <c r="W1207" s="14" t="str">
        <f t="shared" si="336"/>
        <v/>
      </c>
      <c r="X1207" s="14" t="str">
        <f t="shared" si="333"/>
        <v/>
      </c>
      <c r="Y1207" s="14" t="str">
        <f t="shared" si="334"/>
        <v/>
      </c>
      <c r="Z1207" s="14" t="str">
        <f t="shared" si="335"/>
        <v/>
      </c>
      <c r="AA1207" s="15" t="str">
        <f t="shared" si="331"/>
        <v/>
      </c>
    </row>
    <row r="1208" spans="2:27" ht="18" x14ac:dyDescent="0.25">
      <c r="B1208" s="16"/>
      <c r="C1208" s="17"/>
      <c r="D1208" s="17"/>
      <c r="E1208" s="18"/>
      <c r="F1208" s="17"/>
      <c r="G1208" s="17"/>
      <c r="H1208" s="17"/>
      <c r="I1208" s="17"/>
      <c r="J1208" s="17"/>
      <c r="K1208" s="17"/>
      <c r="L1208" s="17"/>
      <c r="M1208" s="17"/>
      <c r="N1208" s="17"/>
      <c r="O1208" s="19"/>
      <c r="P1208" s="629">
        <f>+H1195</f>
        <v>6.0299999999999994</v>
      </c>
      <c r="Q1208" s="17"/>
      <c r="R1208" s="412"/>
      <c r="S1208" s="625"/>
      <c r="T1208" s="20"/>
      <c r="U1208" s="20"/>
      <c r="V1208" s="430"/>
      <c r="W1208" s="14" t="str">
        <f t="shared" si="336"/>
        <v/>
      </c>
      <c r="X1208" s="14" t="str">
        <f t="shared" si="333"/>
        <v/>
      </c>
      <c r="Y1208" s="14" t="str">
        <f t="shared" si="334"/>
        <v/>
      </c>
      <c r="Z1208" s="14" t="str">
        <f t="shared" si="335"/>
        <v/>
      </c>
      <c r="AA1208" s="15" t="str">
        <f t="shared" si="331"/>
        <v/>
      </c>
    </row>
    <row r="1209" spans="2:27" ht="18" x14ac:dyDescent="0.25">
      <c r="B1209" s="16"/>
      <c r="C1209" s="18"/>
      <c r="D1209" s="18"/>
      <c r="E1209" s="18"/>
      <c r="F1209" s="18"/>
      <c r="G1209" s="18"/>
      <c r="H1209" s="18"/>
      <c r="I1209" s="18"/>
      <c r="J1209" s="18"/>
      <c r="K1209" s="18"/>
      <c r="L1209" s="18"/>
      <c r="M1209" s="18"/>
      <c r="N1209" s="18"/>
      <c r="O1209" s="19"/>
      <c r="P1209" s="629">
        <f>+H1195</f>
        <v>6.0299999999999994</v>
      </c>
      <c r="Q1209" s="17"/>
      <c r="R1209" s="412"/>
      <c r="S1209" s="625"/>
      <c r="T1209" s="20"/>
      <c r="U1209" s="20"/>
      <c r="V1209" s="430"/>
      <c r="W1209" s="14" t="str">
        <f t="shared" si="336"/>
        <v/>
      </c>
      <c r="X1209" s="14" t="str">
        <f t="shared" si="333"/>
        <v/>
      </c>
      <c r="Y1209" s="14" t="str">
        <f t="shared" si="334"/>
        <v/>
      </c>
      <c r="Z1209" s="14" t="str">
        <f t="shared" si="335"/>
        <v/>
      </c>
      <c r="AA1209" s="15" t="str">
        <f t="shared" si="331"/>
        <v/>
      </c>
    </row>
    <row r="1210" spans="2:27" ht="18" x14ac:dyDescent="0.25">
      <c r="B1210" s="16"/>
      <c r="C1210" s="17"/>
      <c r="D1210" s="24"/>
      <c r="E1210" s="17"/>
      <c r="F1210" s="17"/>
      <c r="G1210" s="17"/>
      <c r="H1210" s="17"/>
      <c r="I1210" s="17"/>
      <c r="J1210" s="18"/>
      <c r="K1210" s="17"/>
      <c r="L1210" s="17"/>
      <c r="M1210" s="17"/>
      <c r="N1210" s="17"/>
      <c r="O1210" s="19"/>
      <c r="P1210" s="629">
        <f>+H1195</f>
        <v>6.0299999999999994</v>
      </c>
      <c r="Q1210" s="17"/>
      <c r="R1210" s="412"/>
      <c r="S1210" s="625"/>
      <c r="T1210" s="20"/>
      <c r="U1210" s="20"/>
      <c r="V1210" s="430"/>
      <c r="W1210" s="14"/>
      <c r="X1210" s="14"/>
      <c r="Y1210" s="14"/>
      <c r="Z1210" s="14"/>
      <c r="AA1210" s="15" t="str">
        <f t="shared" si="331"/>
        <v/>
      </c>
    </row>
    <row r="1211" spans="2:27" ht="18" x14ac:dyDescent="0.25">
      <c r="B1211" s="16"/>
      <c r="C1211" s="18"/>
      <c r="D1211" s="17"/>
      <c r="E1211" s="17"/>
      <c r="F1211" s="17"/>
      <c r="G1211" s="17"/>
      <c r="H1211" s="18"/>
      <c r="I1211" s="18"/>
      <c r="J1211" s="17"/>
      <c r="K1211" s="18"/>
      <c r="L1211" s="17"/>
      <c r="M1211" s="17"/>
      <c r="N1211" s="17"/>
      <c r="O1211" s="19"/>
      <c r="P1211" s="629">
        <f>+H1195</f>
        <v>6.0299999999999994</v>
      </c>
      <c r="Q1211" s="17"/>
      <c r="R1211" s="412" t="s">
        <v>362</v>
      </c>
      <c r="S1211" s="625"/>
      <c r="T1211" s="20"/>
      <c r="U1211" s="20"/>
      <c r="V1211" s="430"/>
      <c r="W1211" s="14" t="s">
        <v>20</v>
      </c>
      <c r="X1211" s="14" t="str">
        <f t="shared" ref="X1211:X1220" si="337">IF(S1211="","",1)</f>
        <v/>
      </c>
      <c r="Y1211" s="14" t="str">
        <f t="shared" ref="Y1211:Y1220" si="338">IFERROR(IF(COUNT(T1211:V1211)=1,PRODUCT(T1211:V1211)*X1211,""),"")</f>
        <v/>
      </c>
      <c r="Z1211" s="14" t="str">
        <f t="shared" ref="Z1211:Z1220" si="339">IFERROR(IF(COUNT(T1211:V1211)=2,PRODUCT(T1211:V1211)*X1211,""),"")</f>
        <v/>
      </c>
      <c r="AA1211" s="15" t="str">
        <f t="shared" si="331"/>
        <v/>
      </c>
    </row>
    <row r="1212" spans="2:27" ht="18" x14ac:dyDescent="0.25">
      <c r="B1212" s="16"/>
      <c r="C1212" s="17"/>
      <c r="D1212" s="17"/>
      <c r="E1212" s="17"/>
      <c r="F1212" s="17"/>
      <c r="G1212" s="17"/>
      <c r="H1212" s="17"/>
      <c r="I1212" s="17"/>
      <c r="J1212" s="17"/>
      <c r="K1212" s="17"/>
      <c r="L1212" s="17"/>
      <c r="M1212" s="17"/>
      <c r="N1212" s="17"/>
      <c r="O1212" s="19"/>
      <c r="P1212" s="629">
        <f>+H1195</f>
        <v>6.0299999999999994</v>
      </c>
      <c r="Q1212" s="17"/>
      <c r="R1212" s="412"/>
      <c r="S1212" s="628"/>
      <c r="T1212" s="20"/>
      <c r="U1212" s="20"/>
      <c r="V1212" s="430"/>
      <c r="W1212" s="14" t="str">
        <f t="shared" ref="W1212:W1220" si="340">IF(COUNT(T1212:V1212)=1,"m",IF(COUNT(T1212:V1212)=2,"m2",IF(COUNT(T1212:V1212)=3,"m3","")))</f>
        <v/>
      </c>
      <c r="X1212" s="14" t="str">
        <f t="shared" si="337"/>
        <v/>
      </c>
      <c r="Y1212" s="14" t="str">
        <f t="shared" si="338"/>
        <v/>
      </c>
      <c r="Z1212" s="14" t="str">
        <f t="shared" si="339"/>
        <v/>
      </c>
      <c r="AA1212" s="15" t="str">
        <f t="shared" si="331"/>
        <v/>
      </c>
    </row>
    <row r="1213" spans="2:27" ht="18" x14ac:dyDescent="0.25">
      <c r="B1213" s="16"/>
      <c r="C1213" s="17"/>
      <c r="D1213" s="17"/>
      <c r="E1213" s="17"/>
      <c r="F1213" s="17"/>
      <c r="G1213" s="17"/>
      <c r="H1213" s="17"/>
      <c r="I1213" s="17"/>
      <c r="J1213" s="17"/>
      <c r="K1213" s="17"/>
      <c r="L1213" s="17"/>
      <c r="M1213" s="17"/>
      <c r="N1213" s="17"/>
      <c r="O1213" s="19"/>
      <c r="P1213" s="629">
        <f>+H1195</f>
        <v>6.0299999999999994</v>
      </c>
      <c r="Q1213" s="17"/>
      <c r="R1213" s="412"/>
      <c r="S1213" s="626"/>
      <c r="T1213" s="20"/>
      <c r="U1213" s="20"/>
      <c r="V1213" s="430"/>
      <c r="W1213" s="14" t="str">
        <f t="shared" si="340"/>
        <v/>
      </c>
      <c r="X1213" s="14" t="str">
        <f t="shared" si="337"/>
        <v/>
      </c>
      <c r="Y1213" s="14" t="str">
        <f t="shared" si="338"/>
        <v/>
      </c>
      <c r="Z1213" s="14" t="str">
        <f t="shared" si="339"/>
        <v/>
      </c>
      <c r="AA1213" s="15" t="str">
        <f t="shared" si="331"/>
        <v/>
      </c>
    </row>
    <row r="1214" spans="2:27" ht="18" x14ac:dyDescent="0.25">
      <c r="B1214" s="16"/>
      <c r="D1214" s="17"/>
      <c r="E1214" s="17"/>
      <c r="F1214" s="17"/>
      <c r="G1214" s="17"/>
      <c r="H1214" s="17"/>
      <c r="I1214" s="17"/>
      <c r="J1214" s="17"/>
      <c r="K1214" s="17"/>
      <c r="L1214" s="17"/>
      <c r="M1214" s="17"/>
      <c r="N1214" s="17"/>
      <c r="O1214" s="19"/>
      <c r="P1214" s="629">
        <f>+H1195</f>
        <v>6.0299999999999994</v>
      </c>
      <c r="Q1214" s="17"/>
      <c r="R1214" s="412"/>
      <c r="S1214" s="626"/>
      <c r="T1214" s="20"/>
      <c r="U1214" s="20"/>
      <c r="V1214" s="20"/>
      <c r="W1214" s="14" t="str">
        <f t="shared" si="340"/>
        <v/>
      </c>
      <c r="X1214" s="14" t="str">
        <f t="shared" si="337"/>
        <v/>
      </c>
      <c r="Y1214" s="14" t="str">
        <f t="shared" si="338"/>
        <v/>
      </c>
      <c r="Z1214" s="14" t="str">
        <f t="shared" si="339"/>
        <v/>
      </c>
      <c r="AA1214" s="15" t="str">
        <f t="shared" si="331"/>
        <v/>
      </c>
    </row>
    <row r="1215" spans="2:27" ht="18" x14ac:dyDescent="0.25">
      <c r="B1215" s="16"/>
      <c r="C1215" s="17"/>
      <c r="D1215" s="17"/>
      <c r="E1215" s="17"/>
      <c r="F1215" s="17"/>
      <c r="G1215" s="17"/>
      <c r="H1215" s="17"/>
      <c r="I1215" s="17"/>
      <c r="J1215" s="17"/>
      <c r="K1215" s="17"/>
      <c r="L1215" s="17"/>
      <c r="M1215" s="17"/>
      <c r="N1215" s="17"/>
      <c r="O1215" s="19"/>
      <c r="P1215" s="629">
        <f>+H1195</f>
        <v>6.0299999999999994</v>
      </c>
      <c r="Q1215" s="17"/>
      <c r="R1215" s="412"/>
      <c r="S1215" s="626"/>
      <c r="T1215" s="20"/>
      <c r="U1215" s="20"/>
      <c r="V1215" s="430"/>
      <c r="W1215" s="14" t="str">
        <f t="shared" si="340"/>
        <v/>
      </c>
      <c r="X1215" s="14" t="str">
        <f t="shared" si="337"/>
        <v/>
      </c>
      <c r="Y1215" s="14" t="str">
        <f t="shared" si="338"/>
        <v/>
      </c>
      <c r="Z1215" s="14" t="str">
        <f t="shared" si="339"/>
        <v/>
      </c>
      <c r="AA1215" s="15" t="str">
        <f t="shared" si="331"/>
        <v/>
      </c>
    </row>
    <row r="1216" spans="2:27" ht="18" x14ac:dyDescent="0.25">
      <c r="B1216" s="16"/>
      <c r="C1216" s="17"/>
      <c r="D1216" s="17"/>
      <c r="E1216" s="17"/>
      <c r="F1216" s="17"/>
      <c r="G1216" s="17"/>
      <c r="H1216" s="17"/>
      <c r="I1216" s="17"/>
      <c r="J1216" s="17"/>
      <c r="K1216" s="17"/>
      <c r="L1216" s="17"/>
      <c r="M1216" s="17"/>
      <c r="N1216" s="17"/>
      <c r="O1216" s="19"/>
      <c r="P1216" s="629">
        <f>+H1195</f>
        <v>6.0299999999999994</v>
      </c>
      <c r="Q1216" s="17"/>
      <c r="R1216" s="412"/>
      <c r="S1216" s="626"/>
      <c r="T1216" s="20"/>
      <c r="U1216" s="20"/>
      <c r="V1216" s="430"/>
      <c r="W1216" s="14" t="str">
        <f t="shared" si="340"/>
        <v/>
      </c>
      <c r="X1216" s="14" t="str">
        <f t="shared" si="337"/>
        <v/>
      </c>
      <c r="Y1216" s="14" t="str">
        <f t="shared" si="338"/>
        <v/>
      </c>
      <c r="Z1216" s="14" t="str">
        <f t="shared" si="339"/>
        <v/>
      </c>
      <c r="AA1216" s="15" t="str">
        <f t="shared" si="331"/>
        <v/>
      </c>
    </row>
    <row r="1217" spans="2:27" ht="18" x14ac:dyDescent="0.25">
      <c r="B1217" s="16"/>
      <c r="C1217" s="17"/>
      <c r="D1217" s="17"/>
      <c r="E1217" s="17"/>
      <c r="F1217" s="17"/>
      <c r="G1217" s="17"/>
      <c r="H1217" s="17"/>
      <c r="I1217" s="17"/>
      <c r="J1217" s="17"/>
      <c r="K1217" s="17"/>
      <c r="L1217" s="17"/>
      <c r="M1217" s="17"/>
      <c r="N1217" s="17"/>
      <c r="O1217" s="19"/>
      <c r="P1217" s="629">
        <f>+H1195</f>
        <v>6.0299999999999994</v>
      </c>
      <c r="Q1217" s="17"/>
      <c r="R1217" s="21"/>
      <c r="S1217" s="626"/>
      <c r="T1217" s="20"/>
      <c r="U1217" s="20"/>
      <c r="V1217" s="430"/>
      <c r="W1217" s="14" t="str">
        <f t="shared" si="340"/>
        <v/>
      </c>
      <c r="X1217" s="14" t="str">
        <f t="shared" si="337"/>
        <v/>
      </c>
      <c r="Y1217" s="14" t="str">
        <f t="shared" si="338"/>
        <v/>
      </c>
      <c r="Z1217" s="14" t="str">
        <f t="shared" si="339"/>
        <v/>
      </c>
      <c r="AA1217" s="15" t="str">
        <f t="shared" si="331"/>
        <v/>
      </c>
    </row>
    <row r="1218" spans="2:27" ht="18" x14ac:dyDescent="0.25">
      <c r="B1218" s="16"/>
      <c r="C1218" s="17"/>
      <c r="D1218" s="17"/>
      <c r="E1218" s="17"/>
      <c r="F1218" s="17"/>
      <c r="G1218" s="17"/>
      <c r="H1218" s="17"/>
      <c r="I1218" s="17"/>
      <c r="J1218" s="17"/>
      <c r="K1218" s="17"/>
      <c r="L1218" s="17"/>
      <c r="M1218" s="17"/>
      <c r="N1218" s="17"/>
      <c r="O1218" s="19"/>
      <c r="P1218" s="629">
        <f>+H1195</f>
        <v>6.0299999999999994</v>
      </c>
      <c r="Q1218" s="17"/>
      <c r="R1218" s="26"/>
      <c r="S1218" s="626"/>
      <c r="T1218" s="20"/>
      <c r="U1218" s="20"/>
      <c r="V1218" s="430"/>
      <c r="W1218" s="14" t="str">
        <f t="shared" si="340"/>
        <v/>
      </c>
      <c r="X1218" s="14" t="str">
        <f t="shared" si="337"/>
        <v/>
      </c>
      <c r="Y1218" s="14" t="str">
        <f t="shared" si="338"/>
        <v/>
      </c>
      <c r="Z1218" s="14" t="str">
        <f t="shared" si="339"/>
        <v/>
      </c>
      <c r="AA1218" s="15" t="str">
        <f t="shared" si="331"/>
        <v/>
      </c>
    </row>
    <row r="1219" spans="2:27" ht="18" x14ac:dyDescent="0.25">
      <c r="B1219" s="16"/>
      <c r="C1219" s="17"/>
      <c r="D1219" s="17"/>
      <c r="E1219" s="17"/>
      <c r="F1219" s="17"/>
      <c r="G1219" s="17"/>
      <c r="H1219" s="17"/>
      <c r="I1219" s="17"/>
      <c r="J1219" s="17"/>
      <c r="K1219" s="17"/>
      <c r="L1219" s="17"/>
      <c r="M1219" s="17"/>
      <c r="N1219" s="17"/>
      <c r="O1219" s="19"/>
      <c r="P1219" s="629">
        <f>+H1195</f>
        <v>6.0299999999999994</v>
      </c>
      <c r="Q1219" s="17"/>
      <c r="R1219" s="26"/>
      <c r="S1219" s="626"/>
      <c r="T1219" s="20"/>
      <c r="U1219" s="20"/>
      <c r="V1219" s="430"/>
      <c r="W1219" s="14" t="str">
        <f t="shared" si="340"/>
        <v/>
      </c>
      <c r="X1219" s="14" t="str">
        <f t="shared" si="337"/>
        <v/>
      </c>
      <c r="Y1219" s="14" t="str">
        <f t="shared" si="338"/>
        <v/>
      </c>
      <c r="Z1219" s="14" t="str">
        <f t="shared" si="339"/>
        <v/>
      </c>
      <c r="AA1219" s="15" t="str">
        <f t="shared" si="331"/>
        <v/>
      </c>
    </row>
    <row r="1220" spans="2:27" ht="18.75" thickBot="1" x14ac:dyDescent="0.3">
      <c r="B1220" s="27"/>
      <c r="C1220" s="28"/>
      <c r="D1220" s="29"/>
      <c r="E1220" s="28"/>
      <c r="F1220" s="29"/>
      <c r="G1220" s="29"/>
      <c r="H1220" s="29"/>
      <c r="I1220" s="29"/>
      <c r="J1220" s="29"/>
      <c r="K1220" s="29"/>
      <c r="L1220" s="29"/>
      <c r="M1220" s="29"/>
      <c r="N1220" s="29"/>
      <c r="O1220" s="30"/>
      <c r="P1220" s="629">
        <f>+H1195</f>
        <v>6.0299999999999994</v>
      </c>
      <c r="Q1220" s="17"/>
      <c r="R1220" s="630"/>
      <c r="S1220" s="636"/>
      <c r="T1220" s="33"/>
      <c r="U1220" s="33"/>
      <c r="V1220" s="631"/>
      <c r="W1220" s="34" t="str">
        <f t="shared" si="340"/>
        <v/>
      </c>
      <c r="X1220" s="34" t="str">
        <f t="shared" si="337"/>
        <v/>
      </c>
      <c r="Y1220" s="14" t="str">
        <f t="shared" si="338"/>
        <v/>
      </c>
      <c r="Z1220" s="14" t="str">
        <f t="shared" si="339"/>
        <v/>
      </c>
      <c r="AA1220" s="15" t="str">
        <f t="shared" si="331"/>
        <v/>
      </c>
    </row>
    <row r="1221" spans="2:27" ht="18.75" thickBot="1" x14ac:dyDescent="0.3">
      <c r="B1221" s="786"/>
      <c r="C1221" s="787"/>
      <c r="D1221" s="787"/>
      <c r="E1221" s="787"/>
      <c r="F1221" s="787"/>
      <c r="G1221" s="787"/>
      <c r="H1221" s="787"/>
      <c r="I1221" s="787"/>
      <c r="J1221" s="787"/>
      <c r="K1221" s="787"/>
      <c r="L1221" s="787"/>
      <c r="M1221" s="787"/>
      <c r="N1221" s="787"/>
      <c r="O1221" s="787"/>
      <c r="P1221" s="428"/>
      <c r="Q1221" s="629">
        <f>+H1195</f>
        <v>6.0299999999999994</v>
      </c>
      <c r="R1221" s="788" t="s">
        <v>58</v>
      </c>
      <c r="S1221" s="1023"/>
      <c r="T1221" s="787"/>
      <c r="U1221" s="789" t="s">
        <v>53</v>
      </c>
      <c r="V1221" s="790"/>
      <c r="W1221" s="790"/>
      <c r="X1221" s="791"/>
      <c r="Y1221" s="36"/>
      <c r="Z1221" s="37"/>
      <c r="AA1221" s="38">
        <f>SUM(X1198:X1220)</f>
        <v>6</v>
      </c>
    </row>
    <row r="1222" spans="2:27" ht="17.25" thickBot="1" x14ac:dyDescent="0.3">
      <c r="B1222" s="792" t="s">
        <v>59</v>
      </c>
      <c r="C1222" s="793"/>
      <c r="D1222" s="793"/>
      <c r="E1222" s="793"/>
      <c r="F1222" s="793"/>
      <c r="G1222" s="793"/>
      <c r="H1222" s="793"/>
      <c r="I1222" s="794"/>
      <c r="J1222" s="792" t="s">
        <v>60</v>
      </c>
      <c r="K1222" s="793"/>
      <c r="L1222" s="793"/>
      <c r="M1222" s="793"/>
      <c r="N1222" s="793"/>
      <c r="O1222" s="793"/>
      <c r="P1222" s="793"/>
      <c r="Q1222" s="793"/>
      <c r="R1222" s="794"/>
      <c r="S1222" s="634"/>
      <c r="T1222" s="39"/>
      <c r="U1222" s="40"/>
      <c r="V1222" s="40"/>
      <c r="W1222" s="40"/>
      <c r="X1222" s="40"/>
      <c r="Y1222" s="40"/>
      <c r="Z1222" s="40"/>
      <c r="AA1222" s="41"/>
    </row>
    <row r="1223" spans="2:27" ht="21" thickBot="1" x14ac:dyDescent="0.3">
      <c r="B1223" s="795"/>
      <c r="C1223" s="787"/>
      <c r="D1223" s="787"/>
      <c r="E1223" s="787"/>
      <c r="F1223" s="787"/>
      <c r="G1223" s="787"/>
      <c r="H1223" s="787"/>
      <c r="I1223" s="796"/>
      <c r="J1223" s="795"/>
      <c r="K1223" s="787"/>
      <c r="L1223" s="787"/>
      <c r="M1223" s="787"/>
      <c r="N1223" s="787"/>
      <c r="O1223" s="787"/>
      <c r="P1223" s="787"/>
      <c r="Q1223" s="787"/>
      <c r="R1223" s="796"/>
      <c r="S1223" s="635"/>
      <c r="T1223" s="797" t="s">
        <v>61</v>
      </c>
      <c r="U1223" s="798"/>
      <c r="V1223" s="798"/>
      <c r="W1223" s="798"/>
      <c r="X1223" s="798"/>
      <c r="Y1223" s="798"/>
      <c r="Z1223" s="799"/>
      <c r="AA1223" s="42">
        <f>AA1221</f>
        <v>6</v>
      </c>
    </row>
    <row r="1225" spans="2:27" ht="15.75" thickBot="1" x14ac:dyDescent="0.3"/>
    <row r="1226" spans="2:27" x14ac:dyDescent="0.25">
      <c r="B1226" s="800"/>
      <c r="C1226" s="793"/>
      <c r="D1226" s="793"/>
      <c r="E1226" s="793"/>
      <c r="F1226" s="793"/>
      <c r="G1226" s="803" t="s">
        <v>42</v>
      </c>
      <c r="H1226" s="793"/>
      <c r="I1226" s="793"/>
      <c r="J1226" s="793"/>
      <c r="K1226" s="793"/>
      <c r="L1226" s="793"/>
      <c r="M1226" s="793"/>
      <c r="N1226" s="793"/>
      <c r="O1226" s="793"/>
      <c r="P1226" s="793"/>
      <c r="Q1226" s="793"/>
      <c r="R1226" s="793"/>
      <c r="S1226" s="793"/>
      <c r="T1226" s="793"/>
      <c r="U1226" s="804" t="s">
        <v>1</v>
      </c>
      <c r="V1226" s="805"/>
      <c r="W1226" s="805"/>
      <c r="X1226" s="806"/>
      <c r="Y1226" s="807" t="s">
        <v>43</v>
      </c>
      <c r="Z1226" s="805"/>
      <c r="AA1226" s="808"/>
    </row>
    <row r="1227" spans="2:27" x14ac:dyDescent="0.25">
      <c r="B1227" s="801"/>
      <c r="C1227" s="802"/>
      <c r="D1227" s="802"/>
      <c r="E1227" s="802"/>
      <c r="F1227" s="802"/>
      <c r="G1227" s="801"/>
      <c r="H1227" s="802"/>
      <c r="I1227" s="802"/>
      <c r="J1227" s="802"/>
      <c r="K1227" s="802"/>
      <c r="L1227" s="802"/>
      <c r="M1227" s="802"/>
      <c r="N1227" s="802"/>
      <c r="O1227" s="802"/>
      <c r="P1227" s="802"/>
      <c r="Q1227" s="802"/>
      <c r="R1227" s="802"/>
      <c r="S1227" s="802"/>
      <c r="T1227" s="802"/>
      <c r="U1227" s="809" t="s">
        <v>3</v>
      </c>
      <c r="V1227" s="810"/>
      <c r="W1227" s="810"/>
      <c r="X1227" s="811"/>
      <c r="Y1227" s="812">
        <v>1</v>
      </c>
      <c r="Z1227" s="810"/>
      <c r="AA1227" s="813"/>
    </row>
    <row r="1228" spans="2:27" ht="15.75" thickBot="1" x14ac:dyDescent="0.3">
      <c r="B1228" s="795"/>
      <c r="C1228" s="787"/>
      <c r="D1228" s="787"/>
      <c r="E1228" s="787"/>
      <c r="F1228" s="787"/>
      <c r="G1228" s="795"/>
      <c r="H1228" s="787"/>
      <c r="I1228" s="787"/>
      <c r="J1228" s="787"/>
      <c r="K1228" s="787"/>
      <c r="L1228" s="787"/>
      <c r="M1228" s="787"/>
      <c r="N1228" s="787"/>
      <c r="O1228" s="787"/>
      <c r="P1228" s="787"/>
      <c r="Q1228" s="787"/>
      <c r="R1228" s="787"/>
      <c r="S1228" s="787"/>
      <c r="T1228" s="787"/>
      <c r="U1228" s="814" t="s">
        <v>4</v>
      </c>
      <c r="V1228" s="815"/>
      <c r="W1228" s="815"/>
      <c r="X1228" s="816"/>
      <c r="Y1228" s="817">
        <v>44236</v>
      </c>
      <c r="Z1228" s="818"/>
      <c r="AA1228" s="819"/>
    </row>
    <row r="1229" spans="2:27" ht="15" customHeight="1" x14ac:dyDescent="0.25">
      <c r="B1229" s="820" t="s">
        <v>44</v>
      </c>
      <c r="C1229" s="793"/>
      <c r="D1229" s="793"/>
      <c r="E1229" s="793"/>
      <c r="F1229" s="794"/>
      <c r="G1229"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229" s="822"/>
      <c r="I1229" s="822"/>
      <c r="J1229" s="822"/>
      <c r="K1229" s="822"/>
      <c r="L1229" s="822"/>
      <c r="M1229" s="822"/>
      <c r="N1229" s="822"/>
      <c r="O1229" s="822"/>
      <c r="P1229" s="822"/>
      <c r="Q1229" s="822"/>
      <c r="R1229" s="822"/>
      <c r="S1229" s="822"/>
      <c r="T1229" s="822"/>
      <c r="U1229" s="822"/>
      <c r="V1229" s="822"/>
      <c r="W1229" s="822"/>
      <c r="X1229" s="822"/>
      <c r="Y1229" s="822"/>
      <c r="Z1229" s="822"/>
      <c r="AA1229" s="823"/>
    </row>
    <row r="1230" spans="2:27" ht="15.75" customHeight="1" thickBot="1" x14ac:dyDescent="0.3">
      <c r="B1230" s="795"/>
      <c r="C1230" s="787"/>
      <c r="D1230" s="787"/>
      <c r="E1230" s="787"/>
      <c r="F1230" s="796"/>
      <c r="G1230" s="824"/>
      <c r="H1230" s="825"/>
      <c r="I1230" s="825"/>
      <c r="J1230" s="825"/>
      <c r="K1230" s="825"/>
      <c r="L1230" s="825"/>
      <c r="M1230" s="825"/>
      <c r="N1230" s="825"/>
      <c r="O1230" s="825"/>
      <c r="P1230" s="825"/>
      <c r="Q1230" s="825"/>
      <c r="R1230" s="825"/>
      <c r="S1230" s="825"/>
      <c r="T1230" s="825"/>
      <c r="U1230" s="825"/>
      <c r="V1230" s="825"/>
      <c r="W1230" s="825"/>
      <c r="X1230" s="825"/>
      <c r="Y1230" s="825"/>
      <c r="Z1230" s="825"/>
      <c r="AA1230" s="826"/>
    </row>
    <row r="1231" spans="2:27" ht="18.75" thickBot="1" x14ac:dyDescent="0.3">
      <c r="B1231" s="827" t="s">
        <v>46</v>
      </c>
      <c r="C1231" s="798"/>
      <c r="D1231" s="798"/>
      <c r="E1231" s="798"/>
      <c r="F1231" s="798"/>
      <c r="G1231" s="798"/>
      <c r="H1231" s="822" t="s">
        <v>47</v>
      </c>
      <c r="I1231" s="793"/>
      <c r="J1231" s="828"/>
      <c r="K1231" s="798"/>
      <c r="L1231" s="798"/>
      <c r="M1231" s="798"/>
      <c r="N1231" s="798"/>
      <c r="O1231" s="798"/>
      <c r="P1231" s="622"/>
      <c r="Q1231" s="622"/>
      <c r="R1231" s="828" t="s">
        <v>48</v>
      </c>
      <c r="S1231" s="828"/>
      <c r="T1231" s="798"/>
      <c r="U1231" s="798"/>
      <c r="V1231" s="798"/>
      <c r="W1231" s="798"/>
      <c r="X1231" s="798"/>
      <c r="Y1231" s="798"/>
      <c r="Z1231" s="798"/>
      <c r="AA1231" s="799"/>
    </row>
    <row r="1232" spans="2:27" ht="42" customHeight="1" thickBot="1" x14ac:dyDescent="0.3">
      <c r="B1232" s="829">
        <f>PRESUPUESTO!$B$47</f>
        <v>6</v>
      </c>
      <c r="C1232" s="793"/>
      <c r="D1232" s="793"/>
      <c r="E1232" s="793"/>
      <c r="F1232" s="793"/>
      <c r="G1232" s="793"/>
      <c r="H1232" s="830">
        <f>PRESUPUESTO!B51</f>
        <v>6.0399999999999991</v>
      </c>
      <c r="I1232" s="831"/>
      <c r="J1232" s="832" t="str">
        <f>PRESUPUESTO!$F$47</f>
        <v>CARPINTERIA EN MADERA Y METALICA</v>
      </c>
      <c r="K1232" s="798"/>
      <c r="L1232" s="798"/>
      <c r="M1232" s="798"/>
      <c r="N1232" s="798"/>
      <c r="O1232" s="799"/>
      <c r="P1232" s="621"/>
      <c r="Q1232" s="621"/>
      <c r="R1232" s="833" t="str">
        <f>PRESUPUESTO!F51</f>
        <v>Suministro e instalación de puertas en vidrio templado de 12 mm, incluye cerradura con 2 llaves, herrajes en color negro y todo lo necesario para su correcto funcionamiento.</v>
      </c>
      <c r="S1232" s="1020"/>
      <c r="T1232" s="793"/>
      <c r="U1232" s="793"/>
      <c r="V1232" s="793"/>
      <c r="W1232" s="793"/>
      <c r="X1232" s="793"/>
      <c r="Y1232" s="793"/>
      <c r="Z1232" s="793"/>
      <c r="AA1232" s="794"/>
    </row>
    <row r="1233" spans="2:27" ht="18.75" thickBot="1" x14ac:dyDescent="0.3">
      <c r="B1233" s="821" t="s">
        <v>49</v>
      </c>
      <c r="C1233" s="834"/>
      <c r="D1233" s="834"/>
      <c r="E1233" s="834"/>
      <c r="F1233" s="834"/>
      <c r="G1233" s="834"/>
      <c r="H1233" s="835"/>
      <c r="I1233" s="835"/>
      <c r="J1233" s="834"/>
      <c r="K1233" s="834"/>
      <c r="L1233" s="834"/>
      <c r="M1233" s="834"/>
      <c r="N1233" s="834"/>
      <c r="O1233" s="834"/>
      <c r="P1233" s="623"/>
      <c r="Q1233" s="623"/>
      <c r="R1233" s="837" t="s">
        <v>50</v>
      </c>
      <c r="S1233" s="1030" t="s">
        <v>532</v>
      </c>
      <c r="T1233" s="839" t="s">
        <v>51</v>
      </c>
      <c r="U1233" s="840"/>
      <c r="V1233" s="841"/>
      <c r="W1233" s="842" t="s">
        <v>20</v>
      </c>
      <c r="X1233" s="844" t="s">
        <v>52</v>
      </c>
      <c r="Y1233" s="846" t="s">
        <v>53</v>
      </c>
      <c r="Z1233" s="847"/>
      <c r="AA1233" s="848"/>
    </row>
    <row r="1234" spans="2:27" ht="26.25" thickBot="1" x14ac:dyDescent="0.3">
      <c r="B1234" s="836"/>
      <c r="C1234" s="835"/>
      <c r="D1234" s="835"/>
      <c r="E1234" s="835"/>
      <c r="F1234" s="835"/>
      <c r="G1234" s="835"/>
      <c r="H1234" s="835"/>
      <c r="I1234" s="835"/>
      <c r="J1234" s="835"/>
      <c r="K1234" s="835"/>
      <c r="L1234" s="835"/>
      <c r="M1234" s="835"/>
      <c r="N1234" s="835"/>
      <c r="O1234" s="835"/>
      <c r="P1234" s="623"/>
      <c r="Q1234" s="623"/>
      <c r="R1234" s="838"/>
      <c r="S1234" s="1031"/>
      <c r="T1234" s="4" t="s">
        <v>54</v>
      </c>
      <c r="U1234" s="5" t="s">
        <v>55</v>
      </c>
      <c r="V1234" s="6" t="s">
        <v>56</v>
      </c>
      <c r="W1234" s="843"/>
      <c r="X1234" s="845"/>
      <c r="Y1234" s="7" t="s">
        <v>57</v>
      </c>
      <c r="Z1234" s="8" t="s">
        <v>21</v>
      </c>
      <c r="AA1234" s="9" t="s">
        <v>22</v>
      </c>
    </row>
    <row r="1235" spans="2:27" ht="18" x14ac:dyDescent="0.25">
      <c r="B1235" s="10"/>
      <c r="C1235" s="11"/>
      <c r="D1235" s="11"/>
      <c r="E1235" s="11"/>
      <c r="F1235" s="11"/>
      <c r="G1235" s="11"/>
      <c r="H1235" s="11"/>
      <c r="I1235" s="11"/>
      <c r="J1235" s="11"/>
      <c r="K1235" s="11"/>
      <c r="L1235" s="11"/>
      <c r="M1235" s="11"/>
      <c r="N1235" s="11"/>
      <c r="O1235" s="12"/>
      <c r="P1235" s="629">
        <f>+H1232</f>
        <v>6.0399999999999991</v>
      </c>
      <c r="Q1235" s="17"/>
      <c r="R1235" s="412" t="s">
        <v>356</v>
      </c>
      <c r="S1235" s="625"/>
      <c r="T1235" s="14"/>
      <c r="U1235" s="14"/>
      <c r="V1235" s="14"/>
      <c r="W1235" s="14" t="str">
        <f>IF(COUNT(T1235:V1235)=1,"m",IF(COUNT(T1235:V1235)=2,"m2",IF(COUNT(T1235:V1235)=3,"m3","")))</f>
        <v/>
      </c>
      <c r="X1235" s="14" t="str">
        <f>IF(S1235="","",1)</f>
        <v/>
      </c>
      <c r="Y1235" s="14" t="str">
        <f>IFERROR(IF(COUNT(T1235:V1235)=1,PRODUCT(T1235:V1235)*X1235,""),"")</f>
        <v/>
      </c>
      <c r="Z1235" s="14" t="str">
        <f>IFERROR(IF(COUNT(T1235:V1235)=2,PRODUCT(T1235:V1235)*X1235,""),"")</f>
        <v/>
      </c>
      <c r="AA1235" s="15" t="str">
        <f>IFERROR(IF(COUNT(T1235:V1235)=3,PRODUCT(T1235:V1235)*X1235,""),"")</f>
        <v/>
      </c>
    </row>
    <row r="1236" spans="2:27" ht="18" x14ac:dyDescent="0.25">
      <c r="B1236" s="16"/>
      <c r="C1236" s="17"/>
      <c r="D1236" s="17"/>
      <c r="E1236" s="17"/>
      <c r="F1236" s="18"/>
      <c r="G1236" s="18"/>
      <c r="H1236" s="18"/>
      <c r="I1236" s="18"/>
      <c r="J1236" s="18"/>
      <c r="K1236" s="18"/>
      <c r="L1236" s="17"/>
      <c r="M1236" s="17"/>
      <c r="N1236" s="17"/>
      <c r="O1236" s="19"/>
      <c r="P1236" s="629">
        <f>+H1232</f>
        <v>6.0399999999999991</v>
      </c>
      <c r="Q1236" s="17"/>
      <c r="R1236" s="412"/>
      <c r="S1236" s="625"/>
      <c r="T1236" s="20"/>
      <c r="U1236" s="20"/>
      <c r="V1236" s="430"/>
      <c r="W1236" s="14" t="str">
        <f t="shared" ref="W1236:W1238" si="341">IF(COUNT(T1236:V1236)=1,"m",IF(COUNT(T1236:V1236)=2,"m2",IF(COUNT(T1236:V1236)=3,"m3","")))</f>
        <v/>
      </c>
      <c r="X1236" s="14" t="str">
        <f t="shared" ref="X1236:X1238" si="342">IF(S1236="","",1)</f>
        <v/>
      </c>
      <c r="Y1236" s="14" t="str">
        <f t="shared" ref="Y1236:Y1238" si="343">IFERROR(IF(COUNT(T1236:V1236)=1,PRODUCT(T1236:V1236)*X1236,""),"")</f>
        <v/>
      </c>
      <c r="Z1236" s="14" t="str">
        <f t="shared" ref="Z1236:Z1238" si="344">IFERROR(IF(COUNT(T1236:V1236)=2,PRODUCT(T1236:V1236)*X1236,""),"")</f>
        <v/>
      </c>
      <c r="AA1236" s="15" t="str">
        <f t="shared" ref="AA1236:AA1257" si="345">IFERROR(IF(COUNT(T1236:V1236)=3,PRODUCT(T1236:V1236)*X1236,""),"")</f>
        <v/>
      </c>
    </row>
    <row r="1237" spans="2:27" ht="18" x14ac:dyDescent="0.25">
      <c r="B1237" s="16"/>
      <c r="C1237" s="17"/>
      <c r="D1237" s="17"/>
      <c r="E1237" s="17"/>
      <c r="F1237" s="18"/>
      <c r="G1237" s="18"/>
      <c r="H1237" s="18"/>
      <c r="I1237" s="18"/>
      <c r="J1237" s="18"/>
      <c r="K1237" s="18"/>
      <c r="L1237" s="17"/>
      <c r="M1237" s="17"/>
      <c r="N1237" s="17"/>
      <c r="O1237" s="19"/>
      <c r="P1237" s="629">
        <f>+H1232</f>
        <v>6.0399999999999991</v>
      </c>
      <c r="Q1237" s="17"/>
      <c r="R1237" s="412"/>
      <c r="S1237" s="625"/>
      <c r="T1237" s="20"/>
      <c r="U1237" s="20"/>
      <c r="V1237" s="430"/>
      <c r="W1237" s="14" t="str">
        <f t="shared" si="341"/>
        <v/>
      </c>
      <c r="X1237" s="14" t="str">
        <f t="shared" si="342"/>
        <v/>
      </c>
      <c r="Y1237" s="14" t="str">
        <f t="shared" si="343"/>
        <v/>
      </c>
      <c r="Z1237" s="14" t="str">
        <f t="shared" si="344"/>
        <v/>
      </c>
      <c r="AA1237" s="15" t="str">
        <f t="shared" si="345"/>
        <v/>
      </c>
    </row>
    <row r="1238" spans="2:27" ht="18" x14ac:dyDescent="0.25">
      <c r="B1238" s="16"/>
      <c r="C1238" s="17"/>
      <c r="D1238" s="17"/>
      <c r="E1238" s="17"/>
      <c r="F1238" s="18"/>
      <c r="G1238" s="18"/>
      <c r="H1238" s="18"/>
      <c r="I1238" s="18"/>
      <c r="J1238" s="18"/>
      <c r="K1238" s="18"/>
      <c r="L1238" s="17"/>
      <c r="M1238" s="17"/>
      <c r="N1238" s="17"/>
      <c r="O1238" s="19"/>
      <c r="P1238" s="629">
        <f>+H1232</f>
        <v>6.0399999999999991</v>
      </c>
      <c r="Q1238" s="17"/>
      <c r="R1238" s="412"/>
      <c r="S1238" s="626"/>
      <c r="T1238" s="20"/>
      <c r="U1238" s="20"/>
      <c r="V1238" s="430"/>
      <c r="W1238" s="14" t="str">
        <f t="shared" si="341"/>
        <v/>
      </c>
      <c r="X1238" s="14" t="str">
        <f t="shared" si="342"/>
        <v/>
      </c>
      <c r="Y1238" s="14" t="str">
        <f t="shared" si="343"/>
        <v/>
      </c>
      <c r="Z1238" s="14" t="str">
        <f t="shared" si="344"/>
        <v/>
      </c>
      <c r="AA1238" s="15" t="str">
        <f t="shared" si="345"/>
        <v/>
      </c>
    </row>
    <row r="1239" spans="2:27" ht="18" x14ac:dyDescent="0.25">
      <c r="B1239" s="16"/>
      <c r="D1239" s="17"/>
      <c r="E1239" s="17"/>
      <c r="F1239" s="18"/>
      <c r="G1239" s="18"/>
      <c r="H1239" s="18"/>
      <c r="J1239" s="18"/>
      <c r="K1239" s="18"/>
      <c r="L1239" s="17"/>
      <c r="M1239" s="17"/>
      <c r="N1239" s="17"/>
      <c r="O1239" s="19"/>
      <c r="P1239" s="629">
        <f>+H1232</f>
        <v>6.0399999999999991</v>
      </c>
      <c r="Q1239" s="17"/>
      <c r="R1239" s="412"/>
      <c r="S1239" s="625"/>
      <c r="T1239" s="20"/>
      <c r="U1239" s="20"/>
      <c r="V1239" s="430"/>
      <c r="W1239" s="14"/>
      <c r="X1239" s="14"/>
      <c r="Y1239" s="14"/>
      <c r="Z1239" s="14"/>
      <c r="AA1239" s="15" t="str">
        <f t="shared" si="345"/>
        <v/>
      </c>
    </row>
    <row r="1240" spans="2:27" ht="18" x14ac:dyDescent="0.25">
      <c r="B1240" s="22"/>
      <c r="C1240" s="17"/>
      <c r="D1240" s="18"/>
      <c r="E1240" s="17"/>
      <c r="F1240" s="18"/>
      <c r="G1240" s="18"/>
      <c r="H1240" s="18"/>
      <c r="I1240" s="18"/>
      <c r="J1240" s="18"/>
      <c r="K1240" s="18"/>
      <c r="L1240" s="17"/>
      <c r="M1240" s="17"/>
      <c r="N1240" s="17"/>
      <c r="O1240" s="19"/>
      <c r="P1240" s="629">
        <f>+H1232</f>
        <v>6.0399999999999991</v>
      </c>
      <c r="Q1240" s="17"/>
      <c r="R1240" s="412" t="s">
        <v>361</v>
      </c>
      <c r="S1240" s="625"/>
      <c r="T1240" s="20"/>
      <c r="U1240" s="20"/>
      <c r="V1240" s="430"/>
      <c r="W1240" s="14" t="str">
        <f t="shared" ref="W1240:W1241" si="346">IF(COUNT(T1240:V1240)=1,"m",IF(COUNT(T1240:V1240)=2,"m2",IF(COUNT(T1240:V1240)=3,"m3","")))</f>
        <v/>
      </c>
      <c r="X1240" s="14" t="str">
        <f t="shared" ref="X1240:X1246" si="347">IF(S1240="","",1)</f>
        <v/>
      </c>
      <c r="Y1240" s="14" t="str">
        <f t="shared" ref="Y1240:Y1246" si="348">IFERROR(IF(COUNT(T1240:V1240)=1,PRODUCT(T1240:V1240)*X1240,""),"")</f>
        <v/>
      </c>
      <c r="Z1240" s="14" t="str">
        <f t="shared" ref="Z1240:Z1246" si="349">IFERROR(IF(COUNT(T1240:V1240)=2,PRODUCT(T1240:V1240)*X1240,""),"")</f>
        <v/>
      </c>
      <c r="AA1240" s="15" t="str">
        <f t="shared" si="345"/>
        <v/>
      </c>
    </row>
    <row r="1241" spans="2:27" ht="18" x14ac:dyDescent="0.25">
      <c r="B1241" s="16"/>
      <c r="C1241" s="17"/>
      <c r="D1241" s="17"/>
      <c r="E1241" s="17"/>
      <c r="F1241" s="18"/>
      <c r="G1241" s="18"/>
      <c r="H1241" s="18"/>
      <c r="I1241" s="18"/>
      <c r="J1241" s="18"/>
      <c r="K1241" s="18"/>
      <c r="L1241" s="17"/>
      <c r="M1241" s="17"/>
      <c r="N1241" s="17"/>
      <c r="O1241" s="19"/>
      <c r="P1241" s="629">
        <f>+H1232</f>
        <v>6.0399999999999991</v>
      </c>
      <c r="Q1241" s="17"/>
      <c r="R1241" s="412"/>
      <c r="S1241" s="641"/>
      <c r="T1241" s="20"/>
      <c r="U1241" s="20"/>
      <c r="V1241" s="20"/>
      <c r="W1241" s="14" t="str">
        <f t="shared" si="346"/>
        <v/>
      </c>
      <c r="X1241" s="14" t="str">
        <f t="shared" si="347"/>
        <v/>
      </c>
      <c r="Y1241" s="14" t="str">
        <f t="shared" si="348"/>
        <v/>
      </c>
      <c r="Z1241" s="14" t="str">
        <f t="shared" si="349"/>
        <v/>
      </c>
      <c r="AA1241" s="15" t="str">
        <f t="shared" si="345"/>
        <v/>
      </c>
    </row>
    <row r="1242" spans="2:27" ht="18" x14ac:dyDescent="0.25">
      <c r="B1242" s="16"/>
      <c r="C1242" s="17"/>
      <c r="D1242" s="17"/>
      <c r="E1242" s="17"/>
      <c r="F1242" s="17"/>
      <c r="G1242" s="17"/>
      <c r="H1242" s="17"/>
      <c r="I1242" s="17"/>
      <c r="J1242" s="17"/>
      <c r="K1242" s="17"/>
      <c r="L1242" s="17"/>
      <c r="M1242" s="17"/>
      <c r="N1242" s="17"/>
      <c r="O1242" s="19"/>
      <c r="P1242" s="629">
        <f>+H1232</f>
        <v>6.0399999999999991</v>
      </c>
      <c r="Q1242" s="17"/>
      <c r="R1242" s="412"/>
      <c r="S1242" s="625"/>
      <c r="T1242" s="20"/>
      <c r="U1242" s="20"/>
      <c r="V1242" s="430"/>
      <c r="W1242" s="14"/>
      <c r="X1242" s="14" t="str">
        <f t="shared" si="347"/>
        <v/>
      </c>
      <c r="Y1242" s="14" t="str">
        <f t="shared" si="348"/>
        <v/>
      </c>
      <c r="Z1242" s="14" t="str">
        <f t="shared" si="349"/>
        <v/>
      </c>
      <c r="AA1242" s="15" t="str">
        <f t="shared" si="345"/>
        <v/>
      </c>
    </row>
    <row r="1243" spans="2:27" ht="18" x14ac:dyDescent="0.25">
      <c r="B1243" s="16"/>
      <c r="C1243" s="18"/>
      <c r="D1243" s="17"/>
      <c r="E1243" s="17"/>
      <c r="F1243" s="17"/>
      <c r="G1243" s="17"/>
      <c r="H1243" s="17"/>
      <c r="I1243" s="17"/>
      <c r="J1243" s="17"/>
      <c r="K1243" s="17"/>
      <c r="L1243" s="17"/>
      <c r="M1243" s="17"/>
      <c r="N1243" s="17"/>
      <c r="O1243" s="19"/>
      <c r="P1243" s="629">
        <f>+H1232</f>
        <v>6.0399999999999991</v>
      </c>
      <c r="Q1243" s="17"/>
      <c r="R1243" s="412"/>
      <c r="S1243" s="625"/>
      <c r="T1243" s="20"/>
      <c r="U1243" s="20"/>
      <c r="V1243" s="430"/>
      <c r="W1243" s="14"/>
      <c r="X1243" s="14" t="str">
        <f t="shared" si="347"/>
        <v/>
      </c>
      <c r="Y1243" s="14" t="str">
        <f t="shared" si="348"/>
        <v/>
      </c>
      <c r="Z1243" s="14" t="str">
        <f t="shared" si="349"/>
        <v/>
      </c>
      <c r="AA1243" s="15" t="str">
        <f t="shared" si="345"/>
        <v/>
      </c>
    </row>
    <row r="1244" spans="2:27" ht="18" x14ac:dyDescent="0.25">
      <c r="B1244" s="16"/>
      <c r="C1244" s="17"/>
      <c r="D1244" s="17"/>
      <c r="E1244" s="17"/>
      <c r="F1244" s="17"/>
      <c r="G1244" s="17"/>
      <c r="H1244" s="17"/>
      <c r="I1244" s="17"/>
      <c r="J1244" s="17"/>
      <c r="K1244" s="17"/>
      <c r="L1244" s="17"/>
      <c r="M1244" s="17"/>
      <c r="N1244" s="17"/>
      <c r="O1244" s="19"/>
      <c r="P1244" s="629">
        <f>+H1232</f>
        <v>6.0399999999999991</v>
      </c>
      <c r="Q1244" s="17"/>
      <c r="R1244" s="412"/>
      <c r="S1244" s="625"/>
      <c r="T1244" s="20"/>
      <c r="U1244" s="20"/>
      <c r="V1244" s="430"/>
      <c r="W1244" s="14"/>
      <c r="X1244" s="14" t="str">
        <f t="shared" si="347"/>
        <v/>
      </c>
      <c r="Y1244" s="14" t="str">
        <f t="shared" si="348"/>
        <v/>
      </c>
      <c r="Z1244" s="14" t="str">
        <f t="shared" si="349"/>
        <v/>
      </c>
      <c r="AA1244" s="15" t="str">
        <f t="shared" si="345"/>
        <v/>
      </c>
    </row>
    <row r="1245" spans="2:27" ht="18" x14ac:dyDescent="0.25">
      <c r="B1245" s="16"/>
      <c r="C1245" s="17"/>
      <c r="D1245" s="17"/>
      <c r="E1245" s="18"/>
      <c r="F1245" s="17"/>
      <c r="G1245" s="17"/>
      <c r="H1245" s="17"/>
      <c r="I1245" s="17"/>
      <c r="J1245" s="17"/>
      <c r="K1245" s="17"/>
      <c r="L1245" s="17"/>
      <c r="M1245" s="17"/>
      <c r="N1245" s="17"/>
      <c r="O1245" s="19"/>
      <c r="P1245" s="629">
        <f>+H1232</f>
        <v>6.0399999999999991</v>
      </c>
      <c r="Q1245" s="17"/>
      <c r="R1245" s="412"/>
      <c r="S1245" s="625"/>
      <c r="T1245" s="20"/>
      <c r="U1245" s="20"/>
      <c r="V1245" s="430"/>
      <c r="W1245" s="14"/>
      <c r="X1245" s="14" t="str">
        <f t="shared" si="347"/>
        <v/>
      </c>
      <c r="Y1245" s="14" t="str">
        <f t="shared" si="348"/>
        <v/>
      </c>
      <c r="Z1245" s="14" t="str">
        <f t="shared" si="349"/>
        <v/>
      </c>
      <c r="AA1245" s="15" t="str">
        <f t="shared" si="345"/>
        <v/>
      </c>
    </row>
    <row r="1246" spans="2:27" ht="18" x14ac:dyDescent="0.25">
      <c r="B1246" s="16"/>
      <c r="C1246" s="18"/>
      <c r="D1246" s="18"/>
      <c r="E1246" s="18"/>
      <c r="F1246" s="18"/>
      <c r="G1246" s="18"/>
      <c r="H1246" s="18"/>
      <c r="I1246" s="18"/>
      <c r="J1246" s="18"/>
      <c r="K1246" s="18"/>
      <c r="L1246" s="18"/>
      <c r="M1246" s="18"/>
      <c r="N1246" s="18"/>
      <c r="O1246" s="19"/>
      <c r="P1246" s="629">
        <f>+H1232</f>
        <v>6.0399999999999991</v>
      </c>
      <c r="Q1246" s="17"/>
      <c r="R1246" s="412"/>
      <c r="S1246" s="625"/>
      <c r="T1246" s="20"/>
      <c r="U1246" s="20"/>
      <c r="V1246" s="430"/>
      <c r="W1246" s="14" t="str">
        <f t="shared" ref="W1246" si="350">IF(COUNT(T1246:V1246)=1,"m",IF(COUNT(T1246:V1246)=2,"m2",IF(COUNT(T1246:V1246)=3,"m3","")))</f>
        <v/>
      </c>
      <c r="X1246" s="14" t="str">
        <f t="shared" si="347"/>
        <v/>
      </c>
      <c r="Y1246" s="14" t="str">
        <f t="shared" si="348"/>
        <v/>
      </c>
      <c r="Z1246" s="14" t="str">
        <f t="shared" si="349"/>
        <v/>
      </c>
      <c r="AA1246" s="15" t="str">
        <f t="shared" si="345"/>
        <v/>
      </c>
    </row>
    <row r="1247" spans="2:27" ht="18" x14ac:dyDescent="0.25">
      <c r="B1247" s="16"/>
      <c r="C1247" s="17"/>
      <c r="D1247" s="24"/>
      <c r="E1247" s="17"/>
      <c r="F1247" s="17"/>
      <c r="G1247" s="17"/>
      <c r="H1247" s="17"/>
      <c r="I1247" s="17"/>
      <c r="J1247" s="18"/>
      <c r="K1247" s="17"/>
      <c r="L1247" s="17"/>
      <c r="M1247" s="17"/>
      <c r="N1247" s="17"/>
      <c r="O1247" s="19"/>
      <c r="P1247" s="629">
        <f>+H1232</f>
        <v>6.0399999999999991</v>
      </c>
      <c r="Q1247" s="17"/>
      <c r="R1247" s="412"/>
      <c r="S1247" s="625"/>
      <c r="T1247" s="20"/>
      <c r="U1247" s="20"/>
      <c r="V1247" s="430"/>
      <c r="W1247" s="14"/>
      <c r="X1247" s="14"/>
      <c r="Y1247" s="14"/>
      <c r="Z1247" s="14"/>
      <c r="AA1247" s="15" t="str">
        <f t="shared" si="345"/>
        <v/>
      </c>
    </row>
    <row r="1248" spans="2:27" ht="18" x14ac:dyDescent="0.25">
      <c r="B1248" s="16"/>
      <c r="C1248" s="18"/>
      <c r="D1248" s="17"/>
      <c r="E1248" s="17"/>
      <c r="F1248" s="17"/>
      <c r="G1248" s="17"/>
      <c r="H1248" s="18"/>
      <c r="I1248" s="18"/>
      <c r="J1248" s="17"/>
      <c r="K1248" s="18"/>
      <c r="L1248" s="17"/>
      <c r="M1248" s="17"/>
      <c r="N1248" s="17"/>
      <c r="O1248" s="19"/>
      <c r="P1248" s="629">
        <f>+H1232</f>
        <v>6.0399999999999991</v>
      </c>
      <c r="Q1248" s="17"/>
      <c r="R1248" s="412" t="s">
        <v>362</v>
      </c>
      <c r="S1248" s="625"/>
      <c r="T1248" s="20"/>
      <c r="U1248" s="20"/>
      <c r="V1248" s="430"/>
      <c r="W1248" s="14" t="str">
        <f t="shared" ref="W1248:W1257" si="351">IF(COUNT(T1248:V1248)=1,"m",IF(COUNT(T1248:V1248)=2,"m2",IF(COUNT(T1248:V1248)=3,"m3","")))</f>
        <v/>
      </c>
      <c r="X1248" s="14" t="str">
        <f t="shared" ref="X1248:X1257" si="352">IF(S1248="","",1)</f>
        <v/>
      </c>
      <c r="Y1248" s="14" t="str">
        <f t="shared" ref="Y1248:Y1257" si="353">IFERROR(IF(COUNT(T1248:V1248)=1,PRODUCT(T1248:V1248)*X1248,""),"")</f>
        <v/>
      </c>
      <c r="Z1248" s="14" t="str">
        <f t="shared" ref="Z1248:Z1257" si="354">IFERROR(IF(COUNT(T1248:V1248)=2,PRODUCT(T1248:V1248)*X1248,""),"")</f>
        <v/>
      </c>
      <c r="AA1248" s="15" t="str">
        <f t="shared" si="345"/>
        <v/>
      </c>
    </row>
    <row r="1249" spans="2:27" ht="18" x14ac:dyDescent="0.25">
      <c r="B1249" s="16"/>
      <c r="C1249" s="17"/>
      <c r="D1249" s="17"/>
      <c r="E1249" s="17"/>
      <c r="F1249" s="17"/>
      <c r="G1249" s="17"/>
      <c r="H1249" s="17"/>
      <c r="I1249" s="17"/>
      <c r="J1249" s="17"/>
      <c r="K1249" s="17"/>
      <c r="L1249" s="17"/>
      <c r="M1249" s="17"/>
      <c r="N1249" s="17"/>
      <c r="O1249" s="19"/>
      <c r="P1249" s="629">
        <f>+H1232</f>
        <v>6.0399999999999991</v>
      </c>
      <c r="Q1249" s="17"/>
      <c r="R1249" s="412"/>
      <c r="S1249" s="626"/>
      <c r="T1249" s="20"/>
      <c r="U1249" s="20"/>
      <c r="V1249" s="430"/>
      <c r="W1249" s="14" t="str">
        <f t="shared" si="351"/>
        <v/>
      </c>
      <c r="X1249" s="14" t="str">
        <f t="shared" si="352"/>
        <v/>
      </c>
      <c r="Y1249" s="14" t="str">
        <f t="shared" si="353"/>
        <v/>
      </c>
      <c r="Z1249" s="14" t="str">
        <f t="shared" si="354"/>
        <v/>
      </c>
      <c r="AA1249" s="15" t="str">
        <f t="shared" si="345"/>
        <v/>
      </c>
    </row>
    <row r="1250" spans="2:27" ht="18" x14ac:dyDescent="0.25">
      <c r="B1250" s="16"/>
      <c r="C1250" s="17"/>
      <c r="D1250" s="17"/>
      <c r="E1250" s="17"/>
      <c r="F1250" s="17"/>
      <c r="G1250" s="17"/>
      <c r="H1250" s="17"/>
      <c r="I1250" s="17"/>
      <c r="J1250" s="17"/>
      <c r="K1250" s="17"/>
      <c r="L1250" s="17"/>
      <c r="M1250" s="17"/>
      <c r="N1250" s="17"/>
      <c r="O1250" s="19"/>
      <c r="P1250" s="629">
        <f>+H1232</f>
        <v>6.0399999999999991</v>
      </c>
      <c r="Q1250" s="17"/>
      <c r="R1250" s="412"/>
      <c r="S1250" s="626"/>
      <c r="T1250" s="20"/>
      <c r="U1250" s="20"/>
      <c r="V1250" s="430"/>
      <c r="W1250" s="14" t="str">
        <f t="shared" si="351"/>
        <v/>
      </c>
      <c r="X1250" s="14" t="str">
        <f t="shared" si="352"/>
        <v/>
      </c>
      <c r="Y1250" s="14" t="str">
        <f t="shared" si="353"/>
        <v/>
      </c>
      <c r="Z1250" s="14" t="str">
        <f t="shared" si="354"/>
        <v/>
      </c>
      <c r="AA1250" s="15" t="str">
        <f t="shared" si="345"/>
        <v/>
      </c>
    </row>
    <row r="1251" spans="2:27" ht="18" x14ac:dyDescent="0.25">
      <c r="B1251" s="16"/>
      <c r="D1251" s="17"/>
      <c r="E1251" s="17"/>
      <c r="F1251" s="17"/>
      <c r="G1251" s="17"/>
      <c r="H1251" s="17"/>
      <c r="I1251" s="17"/>
      <c r="J1251" s="17"/>
      <c r="K1251" s="17"/>
      <c r="L1251" s="17"/>
      <c r="M1251" s="17"/>
      <c r="N1251" s="17"/>
      <c r="O1251" s="19"/>
      <c r="P1251" s="629">
        <f>+H1232</f>
        <v>6.0399999999999991</v>
      </c>
      <c r="Q1251" s="17"/>
      <c r="R1251" s="412"/>
      <c r="S1251" s="626"/>
      <c r="T1251" s="20"/>
      <c r="U1251" s="20"/>
      <c r="V1251" s="20"/>
      <c r="W1251" s="14" t="str">
        <f t="shared" si="351"/>
        <v/>
      </c>
      <c r="X1251" s="14" t="str">
        <f t="shared" si="352"/>
        <v/>
      </c>
      <c r="Y1251" s="14" t="str">
        <f t="shared" si="353"/>
        <v/>
      </c>
      <c r="Z1251" s="14" t="str">
        <f t="shared" si="354"/>
        <v/>
      </c>
      <c r="AA1251" s="15" t="str">
        <f t="shared" si="345"/>
        <v/>
      </c>
    </row>
    <row r="1252" spans="2:27" ht="18" x14ac:dyDescent="0.25">
      <c r="B1252" s="16"/>
      <c r="C1252" s="17"/>
      <c r="D1252" s="17"/>
      <c r="E1252" s="17"/>
      <c r="F1252" s="17"/>
      <c r="G1252" s="17"/>
      <c r="H1252" s="17"/>
      <c r="I1252" s="17"/>
      <c r="J1252" s="17"/>
      <c r="K1252" s="17"/>
      <c r="L1252" s="17"/>
      <c r="M1252" s="17"/>
      <c r="N1252" s="17"/>
      <c r="O1252" s="19"/>
      <c r="P1252" s="629">
        <f>+H1232</f>
        <v>6.0399999999999991</v>
      </c>
      <c r="Q1252" s="17"/>
      <c r="R1252" s="412"/>
      <c r="S1252" s="626"/>
      <c r="T1252" s="20"/>
      <c r="U1252" s="20"/>
      <c r="V1252" s="430"/>
      <c r="W1252" s="14" t="str">
        <f t="shared" si="351"/>
        <v/>
      </c>
      <c r="X1252" s="14" t="str">
        <f t="shared" si="352"/>
        <v/>
      </c>
      <c r="Y1252" s="14" t="str">
        <f t="shared" si="353"/>
        <v/>
      </c>
      <c r="Z1252" s="14" t="str">
        <f t="shared" si="354"/>
        <v/>
      </c>
      <c r="AA1252" s="15" t="str">
        <f t="shared" si="345"/>
        <v/>
      </c>
    </row>
    <row r="1253" spans="2:27" ht="18" x14ac:dyDescent="0.25">
      <c r="B1253" s="16"/>
      <c r="C1253" s="17"/>
      <c r="D1253" s="17"/>
      <c r="E1253" s="17"/>
      <c r="F1253" s="17"/>
      <c r="G1253" s="17"/>
      <c r="H1253" s="17"/>
      <c r="I1253" s="17"/>
      <c r="J1253" s="17"/>
      <c r="K1253" s="17"/>
      <c r="L1253" s="17"/>
      <c r="M1253" s="17"/>
      <c r="N1253" s="17"/>
      <c r="O1253" s="19"/>
      <c r="P1253" s="629">
        <f>+H1232</f>
        <v>6.0399999999999991</v>
      </c>
      <c r="Q1253" s="17"/>
      <c r="R1253" s="412"/>
      <c r="S1253" s="626"/>
      <c r="T1253" s="20"/>
      <c r="U1253" s="20"/>
      <c r="V1253" s="430"/>
      <c r="W1253" s="14" t="str">
        <f t="shared" si="351"/>
        <v/>
      </c>
      <c r="X1253" s="14" t="str">
        <f t="shared" si="352"/>
        <v/>
      </c>
      <c r="Y1253" s="14" t="str">
        <f t="shared" si="353"/>
        <v/>
      </c>
      <c r="Z1253" s="14" t="str">
        <f t="shared" si="354"/>
        <v/>
      </c>
      <c r="AA1253" s="15" t="str">
        <f t="shared" si="345"/>
        <v/>
      </c>
    </row>
    <row r="1254" spans="2:27" ht="18" x14ac:dyDescent="0.25">
      <c r="B1254" s="16"/>
      <c r="C1254" s="17"/>
      <c r="D1254" s="17"/>
      <c r="E1254" s="17"/>
      <c r="F1254" s="17"/>
      <c r="G1254" s="17"/>
      <c r="H1254" s="17"/>
      <c r="I1254" s="17"/>
      <c r="J1254" s="17"/>
      <c r="K1254" s="17"/>
      <c r="L1254" s="17"/>
      <c r="M1254" s="17"/>
      <c r="N1254" s="17"/>
      <c r="O1254" s="19"/>
      <c r="P1254" s="629">
        <f>+H1232</f>
        <v>6.0399999999999991</v>
      </c>
      <c r="Q1254" s="17"/>
      <c r="R1254" s="21"/>
      <c r="S1254" s="626"/>
      <c r="T1254" s="20"/>
      <c r="U1254" s="20"/>
      <c r="V1254" s="430"/>
      <c r="W1254" s="14" t="str">
        <f t="shared" si="351"/>
        <v/>
      </c>
      <c r="X1254" s="14" t="str">
        <f t="shared" si="352"/>
        <v/>
      </c>
      <c r="Y1254" s="14" t="str">
        <f t="shared" si="353"/>
        <v/>
      </c>
      <c r="Z1254" s="14" t="str">
        <f t="shared" si="354"/>
        <v/>
      </c>
      <c r="AA1254" s="15" t="str">
        <f t="shared" si="345"/>
        <v/>
      </c>
    </row>
    <row r="1255" spans="2:27" ht="18" x14ac:dyDescent="0.25">
      <c r="B1255" s="16"/>
      <c r="C1255" s="17"/>
      <c r="D1255" s="17"/>
      <c r="E1255" s="17"/>
      <c r="F1255" s="17"/>
      <c r="G1255" s="17"/>
      <c r="H1255" s="17"/>
      <c r="I1255" s="17"/>
      <c r="J1255" s="17"/>
      <c r="K1255" s="17"/>
      <c r="L1255" s="17"/>
      <c r="M1255" s="17"/>
      <c r="N1255" s="17"/>
      <c r="O1255" s="19"/>
      <c r="P1255" s="629">
        <f>+H1232</f>
        <v>6.0399999999999991</v>
      </c>
      <c r="Q1255" s="17"/>
      <c r="R1255" s="26"/>
      <c r="S1255" s="626"/>
      <c r="T1255" s="20"/>
      <c r="U1255" s="20"/>
      <c r="V1255" s="430"/>
      <c r="W1255" s="14" t="str">
        <f t="shared" si="351"/>
        <v/>
      </c>
      <c r="X1255" s="14" t="str">
        <f t="shared" si="352"/>
        <v/>
      </c>
      <c r="Y1255" s="14" t="str">
        <f t="shared" si="353"/>
        <v/>
      </c>
      <c r="Z1255" s="14" t="str">
        <f t="shared" si="354"/>
        <v/>
      </c>
      <c r="AA1255" s="15" t="str">
        <f t="shared" si="345"/>
        <v/>
      </c>
    </row>
    <row r="1256" spans="2:27" ht="18" x14ac:dyDescent="0.25">
      <c r="B1256" s="16"/>
      <c r="C1256" s="17"/>
      <c r="D1256" s="17"/>
      <c r="E1256" s="17"/>
      <c r="F1256" s="17"/>
      <c r="G1256" s="17"/>
      <c r="H1256" s="17"/>
      <c r="I1256" s="17"/>
      <c r="J1256" s="17"/>
      <c r="K1256" s="17"/>
      <c r="L1256" s="17"/>
      <c r="M1256" s="17"/>
      <c r="N1256" s="17"/>
      <c r="O1256" s="19"/>
      <c r="P1256" s="629">
        <f>+H1232</f>
        <v>6.0399999999999991</v>
      </c>
      <c r="Q1256" s="17"/>
      <c r="R1256" s="26"/>
      <c r="S1256" s="626"/>
      <c r="T1256" s="20"/>
      <c r="U1256" s="20"/>
      <c r="V1256" s="430"/>
      <c r="W1256" s="14" t="str">
        <f t="shared" si="351"/>
        <v/>
      </c>
      <c r="X1256" s="14" t="str">
        <f t="shared" si="352"/>
        <v/>
      </c>
      <c r="Y1256" s="14" t="str">
        <f t="shared" si="353"/>
        <v/>
      </c>
      <c r="Z1256" s="14" t="str">
        <f t="shared" si="354"/>
        <v/>
      </c>
      <c r="AA1256" s="15" t="str">
        <f t="shared" si="345"/>
        <v/>
      </c>
    </row>
    <row r="1257" spans="2:27" ht="18.75" thickBot="1" x14ac:dyDescent="0.3">
      <c r="B1257" s="27"/>
      <c r="C1257" s="28"/>
      <c r="D1257" s="29"/>
      <c r="E1257" s="28"/>
      <c r="F1257" s="29"/>
      <c r="G1257" s="29"/>
      <c r="H1257" s="29"/>
      <c r="I1257" s="29"/>
      <c r="J1257" s="29"/>
      <c r="K1257" s="29"/>
      <c r="L1257" s="29"/>
      <c r="M1257" s="29"/>
      <c r="N1257" s="29"/>
      <c r="O1257" s="30"/>
      <c r="P1257" s="629">
        <f>+H1232</f>
        <v>6.0399999999999991</v>
      </c>
      <c r="Q1257" s="17"/>
      <c r="R1257" s="630"/>
      <c r="S1257" s="636"/>
      <c r="T1257" s="33"/>
      <c r="U1257" s="33"/>
      <c r="V1257" s="631"/>
      <c r="W1257" s="34" t="str">
        <f t="shared" si="351"/>
        <v/>
      </c>
      <c r="X1257" s="34" t="str">
        <f t="shared" si="352"/>
        <v/>
      </c>
      <c r="Y1257" s="14" t="str">
        <f t="shared" si="353"/>
        <v/>
      </c>
      <c r="Z1257" s="14" t="str">
        <f t="shared" si="354"/>
        <v/>
      </c>
      <c r="AA1257" s="15" t="str">
        <f t="shared" si="345"/>
        <v/>
      </c>
    </row>
    <row r="1258" spans="2:27" ht="18.75" thickBot="1" x14ac:dyDescent="0.3">
      <c r="B1258" s="786"/>
      <c r="C1258" s="787"/>
      <c r="D1258" s="787"/>
      <c r="E1258" s="787"/>
      <c r="F1258" s="787"/>
      <c r="G1258" s="787"/>
      <c r="H1258" s="787"/>
      <c r="I1258" s="787"/>
      <c r="J1258" s="787"/>
      <c r="K1258" s="787"/>
      <c r="L1258" s="787"/>
      <c r="M1258" s="787"/>
      <c r="N1258" s="787"/>
      <c r="O1258" s="787"/>
      <c r="P1258" s="428"/>
      <c r="Q1258" s="629">
        <f>+H1232</f>
        <v>6.0399999999999991</v>
      </c>
      <c r="R1258" s="1024" t="s">
        <v>58</v>
      </c>
      <c r="S1258" s="1025"/>
      <c r="T1258" s="1027"/>
      <c r="U1258" s="1024" t="s">
        <v>53</v>
      </c>
      <c r="V1258" s="1027"/>
      <c r="W1258" s="1027"/>
      <c r="X1258" s="1026"/>
      <c r="Y1258" s="36"/>
      <c r="Z1258" s="37"/>
      <c r="AA1258" s="38">
        <f>SUM(Z1235:Z1257)</f>
        <v>0</v>
      </c>
    </row>
    <row r="1259" spans="2:27" ht="17.25" thickBot="1" x14ac:dyDescent="0.3">
      <c r="B1259" s="792" t="s">
        <v>59</v>
      </c>
      <c r="C1259" s="793"/>
      <c r="D1259" s="793"/>
      <c r="E1259" s="793"/>
      <c r="F1259" s="793"/>
      <c r="G1259" s="793"/>
      <c r="H1259" s="793"/>
      <c r="I1259" s="794"/>
      <c r="J1259" s="792" t="s">
        <v>60</v>
      </c>
      <c r="K1259" s="793"/>
      <c r="L1259" s="793"/>
      <c r="M1259" s="793"/>
      <c r="N1259" s="793"/>
      <c r="O1259" s="793"/>
      <c r="P1259" s="793"/>
      <c r="Q1259" s="793"/>
      <c r="R1259" s="1028"/>
      <c r="S1259" s="634"/>
      <c r="T1259" s="39"/>
      <c r="U1259" s="40"/>
      <c r="V1259" s="40"/>
      <c r="W1259" s="40"/>
      <c r="X1259" s="40"/>
      <c r="Y1259" s="40"/>
      <c r="Z1259" s="40"/>
      <c r="AA1259" s="41"/>
    </row>
    <row r="1260" spans="2:27" ht="21" thickBot="1" x14ac:dyDescent="0.3">
      <c r="B1260" s="795"/>
      <c r="C1260" s="787"/>
      <c r="D1260" s="787"/>
      <c r="E1260" s="787"/>
      <c r="F1260" s="787"/>
      <c r="G1260" s="787"/>
      <c r="H1260" s="787"/>
      <c r="I1260" s="796"/>
      <c r="J1260" s="795"/>
      <c r="K1260" s="787"/>
      <c r="L1260" s="787"/>
      <c r="M1260" s="787"/>
      <c r="N1260" s="787"/>
      <c r="O1260" s="787"/>
      <c r="P1260" s="787"/>
      <c r="Q1260" s="787"/>
      <c r="R1260" s="796"/>
      <c r="S1260" s="635"/>
      <c r="T1260" s="797" t="s">
        <v>61</v>
      </c>
      <c r="U1260" s="798"/>
      <c r="V1260" s="798"/>
      <c r="W1260" s="798"/>
      <c r="X1260" s="798"/>
      <c r="Y1260" s="798"/>
      <c r="Z1260" s="799"/>
      <c r="AA1260" s="42">
        <f>AA1258</f>
        <v>0</v>
      </c>
    </row>
    <row r="1262" spans="2:27" ht="15.75" thickBot="1" x14ac:dyDescent="0.3"/>
    <row r="1263" spans="2:27" x14ac:dyDescent="0.25">
      <c r="B1263" s="800"/>
      <c r="C1263" s="793"/>
      <c r="D1263" s="793"/>
      <c r="E1263" s="793"/>
      <c r="F1263" s="793"/>
      <c r="G1263" s="803" t="s">
        <v>42</v>
      </c>
      <c r="H1263" s="793"/>
      <c r="I1263" s="793"/>
      <c r="J1263" s="793"/>
      <c r="K1263" s="793"/>
      <c r="L1263" s="793"/>
      <c r="M1263" s="793"/>
      <c r="N1263" s="793"/>
      <c r="O1263" s="793"/>
      <c r="P1263" s="793"/>
      <c r="Q1263" s="793"/>
      <c r="R1263" s="793"/>
      <c r="S1263" s="793"/>
      <c r="T1263" s="793"/>
      <c r="U1263" s="804" t="s">
        <v>1</v>
      </c>
      <c r="V1263" s="805"/>
      <c r="W1263" s="805"/>
      <c r="X1263" s="806"/>
      <c r="Y1263" s="807" t="s">
        <v>43</v>
      </c>
      <c r="Z1263" s="805"/>
      <c r="AA1263" s="808"/>
    </row>
    <row r="1264" spans="2:27" x14ac:dyDescent="0.25">
      <c r="B1264" s="801"/>
      <c r="C1264" s="802"/>
      <c r="D1264" s="802"/>
      <c r="E1264" s="802"/>
      <c r="F1264" s="802"/>
      <c r="G1264" s="801"/>
      <c r="H1264" s="802"/>
      <c r="I1264" s="802"/>
      <c r="J1264" s="802"/>
      <c r="K1264" s="802"/>
      <c r="L1264" s="802"/>
      <c r="M1264" s="802"/>
      <c r="N1264" s="802"/>
      <c r="O1264" s="802"/>
      <c r="P1264" s="802"/>
      <c r="Q1264" s="802"/>
      <c r="R1264" s="802"/>
      <c r="S1264" s="802"/>
      <c r="T1264" s="802"/>
      <c r="U1264" s="809" t="s">
        <v>3</v>
      </c>
      <c r="V1264" s="810"/>
      <c r="W1264" s="810"/>
      <c r="X1264" s="811"/>
      <c r="Y1264" s="812">
        <v>1</v>
      </c>
      <c r="Z1264" s="810"/>
      <c r="AA1264" s="813"/>
    </row>
    <row r="1265" spans="2:27" ht="15.75" thickBot="1" x14ac:dyDescent="0.3">
      <c r="B1265" s="795"/>
      <c r="C1265" s="787"/>
      <c r="D1265" s="787"/>
      <c r="E1265" s="787"/>
      <c r="F1265" s="787"/>
      <c r="G1265" s="795"/>
      <c r="H1265" s="787"/>
      <c r="I1265" s="787"/>
      <c r="J1265" s="787"/>
      <c r="K1265" s="787"/>
      <c r="L1265" s="787"/>
      <c r="M1265" s="787"/>
      <c r="N1265" s="787"/>
      <c r="O1265" s="787"/>
      <c r="P1265" s="787"/>
      <c r="Q1265" s="787"/>
      <c r="R1265" s="787"/>
      <c r="S1265" s="787"/>
      <c r="T1265" s="787"/>
      <c r="U1265" s="814" t="s">
        <v>4</v>
      </c>
      <c r="V1265" s="815"/>
      <c r="W1265" s="815"/>
      <c r="X1265" s="816"/>
      <c r="Y1265" s="817">
        <v>44236</v>
      </c>
      <c r="Z1265" s="818"/>
      <c r="AA1265" s="819"/>
    </row>
    <row r="1266" spans="2:27" ht="15" customHeight="1" x14ac:dyDescent="0.25">
      <c r="B1266" s="820" t="s">
        <v>44</v>
      </c>
      <c r="C1266" s="793"/>
      <c r="D1266" s="793"/>
      <c r="E1266" s="793"/>
      <c r="F1266" s="794"/>
      <c r="G1266"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266" s="822"/>
      <c r="I1266" s="822"/>
      <c r="J1266" s="822"/>
      <c r="K1266" s="822"/>
      <c r="L1266" s="822"/>
      <c r="M1266" s="822"/>
      <c r="N1266" s="822"/>
      <c r="O1266" s="822"/>
      <c r="P1266" s="822"/>
      <c r="Q1266" s="822"/>
      <c r="R1266" s="822"/>
      <c r="S1266" s="822"/>
      <c r="T1266" s="822"/>
      <c r="U1266" s="822"/>
      <c r="V1266" s="822"/>
      <c r="W1266" s="822"/>
      <c r="X1266" s="822"/>
      <c r="Y1266" s="822"/>
      <c r="Z1266" s="822"/>
      <c r="AA1266" s="823"/>
    </row>
    <row r="1267" spans="2:27" ht="15.75" customHeight="1" thickBot="1" x14ac:dyDescent="0.3">
      <c r="B1267" s="795"/>
      <c r="C1267" s="787"/>
      <c r="D1267" s="787"/>
      <c r="E1267" s="787"/>
      <c r="F1267" s="796"/>
      <c r="G1267" s="824"/>
      <c r="H1267" s="825"/>
      <c r="I1267" s="825"/>
      <c r="J1267" s="825"/>
      <c r="K1267" s="825"/>
      <c r="L1267" s="825"/>
      <c r="M1267" s="825"/>
      <c r="N1267" s="825"/>
      <c r="O1267" s="825"/>
      <c r="P1267" s="825"/>
      <c r="Q1267" s="825"/>
      <c r="R1267" s="825"/>
      <c r="S1267" s="825"/>
      <c r="T1267" s="825"/>
      <c r="U1267" s="825"/>
      <c r="V1267" s="825"/>
      <c r="W1267" s="825"/>
      <c r="X1267" s="825"/>
      <c r="Y1267" s="825"/>
      <c r="Z1267" s="825"/>
      <c r="AA1267" s="826"/>
    </row>
    <row r="1268" spans="2:27" ht="18.75" thickBot="1" x14ac:dyDescent="0.3">
      <c r="B1268" s="827" t="s">
        <v>46</v>
      </c>
      <c r="C1268" s="798"/>
      <c r="D1268" s="798"/>
      <c r="E1268" s="798"/>
      <c r="F1268" s="798"/>
      <c r="G1268" s="798"/>
      <c r="H1268" s="822" t="s">
        <v>47</v>
      </c>
      <c r="I1268" s="793"/>
      <c r="J1268" s="828"/>
      <c r="K1268" s="798"/>
      <c r="L1268" s="798"/>
      <c r="M1268" s="798"/>
      <c r="N1268" s="798"/>
      <c r="O1268" s="798"/>
      <c r="P1268" s="622"/>
      <c r="Q1268" s="622"/>
      <c r="R1268" s="828" t="s">
        <v>48</v>
      </c>
      <c r="S1268" s="828"/>
      <c r="T1268" s="798"/>
      <c r="U1268" s="798"/>
      <c r="V1268" s="798"/>
      <c r="W1268" s="798"/>
      <c r="X1268" s="798"/>
      <c r="Y1268" s="798"/>
      <c r="Z1268" s="798"/>
      <c r="AA1268" s="799"/>
    </row>
    <row r="1269" spans="2:27" ht="33" customHeight="1" thickBot="1" x14ac:dyDescent="0.3">
      <c r="B1269" s="829">
        <f>PRESUPUESTO!$B$47</f>
        <v>6</v>
      </c>
      <c r="C1269" s="793"/>
      <c r="D1269" s="793"/>
      <c r="E1269" s="793"/>
      <c r="F1269" s="793"/>
      <c r="G1269" s="793"/>
      <c r="H1269" s="830">
        <f>PRESUPUESTO!B52</f>
        <v>6.0499999999999989</v>
      </c>
      <c r="I1269" s="831"/>
      <c r="J1269" s="832" t="str">
        <f>PRESUPUESTO!$F$47</f>
        <v>CARPINTERIA EN MADERA Y METALICA</v>
      </c>
      <c r="K1269" s="798"/>
      <c r="L1269" s="798"/>
      <c r="M1269" s="798"/>
      <c r="N1269" s="798"/>
      <c r="O1269" s="799"/>
      <c r="P1269" s="621"/>
      <c r="Q1269" s="621"/>
      <c r="R1269" s="833" t="str">
        <f>PRESUPUESTO!F52</f>
        <v>Mantenimiento  y pintura  en anticorrosivo y esmalte de la escalera metalica.</v>
      </c>
      <c r="S1269" s="1020"/>
      <c r="T1269" s="793"/>
      <c r="U1269" s="793"/>
      <c r="V1269" s="793"/>
      <c r="W1269" s="793"/>
      <c r="X1269" s="793"/>
      <c r="Y1269" s="793"/>
      <c r="Z1269" s="793"/>
      <c r="AA1269" s="794"/>
    </row>
    <row r="1270" spans="2:27" ht="18.75" customHeight="1" thickBot="1" x14ac:dyDescent="0.3">
      <c r="B1270" s="821" t="s">
        <v>49</v>
      </c>
      <c r="C1270" s="834"/>
      <c r="D1270" s="834"/>
      <c r="E1270" s="834"/>
      <c r="F1270" s="834"/>
      <c r="G1270" s="834"/>
      <c r="H1270" s="835"/>
      <c r="I1270" s="835"/>
      <c r="J1270" s="834"/>
      <c r="K1270" s="834"/>
      <c r="L1270" s="834"/>
      <c r="M1270" s="834"/>
      <c r="N1270" s="834"/>
      <c r="O1270" s="834"/>
      <c r="P1270" s="623"/>
      <c r="Q1270" s="623"/>
      <c r="R1270" s="837" t="s">
        <v>50</v>
      </c>
      <c r="S1270" s="1030" t="s">
        <v>532</v>
      </c>
      <c r="T1270" s="839" t="s">
        <v>51</v>
      </c>
      <c r="U1270" s="840"/>
      <c r="V1270" s="841"/>
      <c r="W1270" s="842" t="s">
        <v>20</v>
      </c>
      <c r="X1270" s="844" t="s">
        <v>52</v>
      </c>
      <c r="Y1270" s="846" t="s">
        <v>53</v>
      </c>
      <c r="Z1270" s="847"/>
      <c r="AA1270" s="848"/>
    </row>
    <row r="1271" spans="2:27" ht="26.25" thickBot="1" x14ac:dyDescent="0.3">
      <c r="B1271" s="836"/>
      <c r="C1271" s="835"/>
      <c r="D1271" s="835"/>
      <c r="E1271" s="835"/>
      <c r="F1271" s="835"/>
      <c r="G1271" s="835"/>
      <c r="H1271" s="835"/>
      <c r="I1271" s="835"/>
      <c r="J1271" s="835"/>
      <c r="K1271" s="835"/>
      <c r="L1271" s="835"/>
      <c r="M1271" s="835"/>
      <c r="N1271" s="835"/>
      <c r="O1271" s="835"/>
      <c r="P1271" s="623"/>
      <c r="Q1271" s="623"/>
      <c r="R1271" s="838"/>
      <c r="S1271" s="1031"/>
      <c r="T1271" s="4" t="s">
        <v>54</v>
      </c>
      <c r="U1271" s="5" t="s">
        <v>55</v>
      </c>
      <c r="V1271" s="6" t="s">
        <v>56</v>
      </c>
      <c r="W1271" s="843"/>
      <c r="X1271" s="845"/>
      <c r="Y1271" s="7" t="s">
        <v>57</v>
      </c>
      <c r="Z1271" s="8" t="s">
        <v>21</v>
      </c>
      <c r="AA1271" s="9" t="s">
        <v>22</v>
      </c>
    </row>
    <row r="1272" spans="2:27" ht="18" x14ac:dyDescent="0.25">
      <c r="B1272" s="10"/>
      <c r="C1272" s="11"/>
      <c r="D1272" s="11"/>
      <c r="E1272" s="11"/>
      <c r="F1272" s="11"/>
      <c r="G1272" s="11"/>
      <c r="H1272" s="11"/>
      <c r="I1272" s="11"/>
      <c r="J1272" s="11"/>
      <c r="K1272" s="11"/>
      <c r="L1272" s="11"/>
      <c r="M1272" s="11"/>
      <c r="N1272" s="11"/>
      <c r="O1272" s="12"/>
      <c r="P1272" s="629">
        <f>+H1269</f>
        <v>6.0499999999999989</v>
      </c>
      <c r="Q1272" s="17"/>
      <c r="R1272" s="412" t="s">
        <v>356</v>
      </c>
      <c r="S1272" s="625" t="s">
        <v>597</v>
      </c>
      <c r="T1272" s="14">
        <v>0.3</v>
      </c>
      <c r="U1272" s="14"/>
      <c r="V1272" s="14">
        <v>0.7</v>
      </c>
      <c r="W1272" s="14" t="str">
        <f>IF(COUNT(T1272:V1272)=1,"m",IF(COUNT(T1272:V1272)=2,"m2",IF(COUNT(T1272:V1272)=3,"m3","")))</f>
        <v>m2</v>
      </c>
      <c r="X1272" s="14">
        <v>12</v>
      </c>
      <c r="Y1272" s="14" t="str">
        <f>IFERROR(IF(COUNT(T1272:V1272)=1,PRODUCT(T1272:V1272)*X1272,""),"")</f>
        <v/>
      </c>
      <c r="Z1272" s="14">
        <f>IFERROR(IF(COUNT(T1272:V1272)=2,PRODUCT(T1272:V1272)*X1272,""),"")</f>
        <v>2.52</v>
      </c>
      <c r="AA1272" s="15" t="str">
        <f>IFERROR(IF(COUNT(T1272:V1272)=3,PRODUCT(T1272:V1272)*X1272,""),"")</f>
        <v/>
      </c>
    </row>
    <row r="1273" spans="2:27" ht="18" x14ac:dyDescent="0.25">
      <c r="B1273" s="16"/>
      <c r="C1273" s="17"/>
      <c r="D1273" s="17"/>
      <c r="E1273" s="17"/>
      <c r="F1273" s="18"/>
      <c r="G1273" s="18"/>
      <c r="H1273" s="18"/>
      <c r="I1273" s="18"/>
      <c r="J1273" s="18"/>
      <c r="K1273" s="18"/>
      <c r="L1273" s="17"/>
      <c r="M1273" s="17"/>
      <c r="N1273" s="17"/>
      <c r="O1273" s="19"/>
      <c r="P1273" s="629">
        <f>+H1269</f>
        <v>6.0499999999999989</v>
      </c>
      <c r="Q1273" s="17"/>
      <c r="R1273" s="412"/>
      <c r="S1273" s="625" t="s">
        <v>598</v>
      </c>
      <c r="T1273" s="14">
        <v>0.3</v>
      </c>
      <c r="U1273" s="14"/>
      <c r="V1273" s="14">
        <v>0.7</v>
      </c>
      <c r="W1273" s="14" t="str">
        <f>IF(COUNT(T1273:V1273)=1,"m",IF(COUNT(T1273:V1273)=2,"m2",IF(COUNT(T1273:V1273)=3,"m3","")))</f>
        <v>m2</v>
      </c>
      <c r="X1273" s="14">
        <v>12</v>
      </c>
      <c r="Y1273" s="14" t="str">
        <f t="shared" ref="Y1273:Y1275" si="355">IFERROR(IF(COUNT(T1273:V1273)=1,PRODUCT(T1273:V1273)*X1273,""),"")</f>
        <v/>
      </c>
      <c r="Z1273" s="14">
        <f t="shared" ref="Z1273:Z1275" si="356">IFERROR(IF(COUNT(T1273:V1273)=2,PRODUCT(T1273:V1273)*X1273,""),"")</f>
        <v>2.52</v>
      </c>
      <c r="AA1273" s="15" t="str">
        <f t="shared" ref="AA1273:AA1294" si="357">IFERROR(IF(COUNT(T1273:V1273)=3,PRODUCT(T1273:V1273)*X1273,""),"")</f>
        <v/>
      </c>
    </row>
    <row r="1274" spans="2:27" ht="18" x14ac:dyDescent="0.25">
      <c r="B1274" s="16"/>
      <c r="C1274" s="17"/>
      <c r="D1274" s="17"/>
      <c r="E1274" s="17"/>
      <c r="F1274" s="18"/>
      <c r="G1274" s="18"/>
      <c r="H1274" s="18"/>
      <c r="I1274" s="18"/>
      <c r="J1274" s="18"/>
      <c r="K1274" s="18"/>
      <c r="L1274" s="17"/>
      <c r="M1274" s="17"/>
      <c r="N1274" s="17"/>
      <c r="O1274" s="19"/>
      <c r="P1274" s="629">
        <f>+H1269</f>
        <v>6.0499999999999989</v>
      </c>
      <c r="Q1274" s="17"/>
      <c r="R1274" s="412"/>
      <c r="S1274" s="625" t="s">
        <v>599</v>
      </c>
      <c r="T1274" s="20">
        <v>0.7</v>
      </c>
      <c r="U1274" s="20"/>
      <c r="V1274" s="430">
        <v>0.7</v>
      </c>
      <c r="W1274" s="14" t="str">
        <f t="shared" ref="W1274:W1275" si="358">IF(COUNT(T1274:V1274)=1,"m",IF(COUNT(T1274:V1274)=2,"m2",IF(COUNT(T1274:V1274)=3,"m3","")))</f>
        <v>m2</v>
      </c>
      <c r="X1274" s="14">
        <f t="shared" ref="X1274:X1275" si="359">IF(S1274="","",1)</f>
        <v>1</v>
      </c>
      <c r="Y1274" s="14" t="str">
        <f t="shared" si="355"/>
        <v/>
      </c>
      <c r="Z1274" s="14">
        <f t="shared" si="356"/>
        <v>0.48999999999999994</v>
      </c>
      <c r="AA1274" s="15" t="str">
        <f t="shared" si="357"/>
        <v/>
      </c>
    </row>
    <row r="1275" spans="2:27" ht="18" x14ac:dyDescent="0.25">
      <c r="B1275" s="16"/>
      <c r="C1275" s="17"/>
      <c r="D1275" s="17"/>
      <c r="E1275" s="17"/>
      <c r="F1275" s="18"/>
      <c r="G1275" s="18"/>
      <c r="H1275" s="18"/>
      <c r="I1275" s="18"/>
      <c r="J1275" s="18"/>
      <c r="K1275" s="18"/>
      <c r="L1275" s="17"/>
      <c r="M1275" s="17"/>
      <c r="N1275" s="17"/>
      <c r="O1275" s="19"/>
      <c r="P1275" s="629">
        <f>+H1269</f>
        <v>6.0499999999999989</v>
      </c>
      <c r="Q1275" s="17"/>
      <c r="R1275" s="412"/>
      <c r="S1275" s="626" t="s">
        <v>600</v>
      </c>
      <c r="T1275" s="20">
        <v>5.3</v>
      </c>
      <c r="U1275" s="20"/>
      <c r="V1275" s="430">
        <v>0.4</v>
      </c>
      <c r="W1275" s="14" t="str">
        <f t="shared" si="358"/>
        <v>m2</v>
      </c>
      <c r="X1275" s="14">
        <f t="shared" si="359"/>
        <v>1</v>
      </c>
      <c r="Y1275" s="14" t="str">
        <f t="shared" si="355"/>
        <v/>
      </c>
      <c r="Z1275" s="14">
        <f t="shared" si="356"/>
        <v>2.12</v>
      </c>
      <c r="AA1275" s="15" t="str">
        <f t="shared" si="357"/>
        <v/>
      </c>
    </row>
    <row r="1276" spans="2:27" ht="18" x14ac:dyDescent="0.25">
      <c r="B1276" s="16"/>
      <c r="D1276" s="17"/>
      <c r="E1276" s="17"/>
      <c r="F1276" s="18"/>
      <c r="G1276" s="18"/>
      <c r="H1276" s="18"/>
      <c r="J1276" s="18"/>
      <c r="K1276" s="18"/>
      <c r="L1276" s="17"/>
      <c r="M1276" s="17"/>
      <c r="N1276" s="17"/>
      <c r="O1276" s="19"/>
      <c r="P1276" s="629">
        <f>+H1269</f>
        <v>6.0499999999999989</v>
      </c>
      <c r="Q1276" s="17"/>
      <c r="R1276" s="412"/>
      <c r="S1276" s="625"/>
      <c r="T1276" s="20"/>
      <c r="U1276" s="20"/>
      <c r="V1276" s="430"/>
      <c r="W1276" s="14"/>
      <c r="X1276" s="14"/>
      <c r="Y1276" s="14"/>
      <c r="Z1276" s="14"/>
      <c r="AA1276" s="15" t="str">
        <f t="shared" si="357"/>
        <v/>
      </c>
    </row>
    <row r="1277" spans="2:27" ht="18" x14ac:dyDescent="0.25">
      <c r="B1277" s="22"/>
      <c r="C1277" s="17"/>
      <c r="D1277" s="18"/>
      <c r="E1277" s="17"/>
      <c r="F1277" s="18"/>
      <c r="G1277" s="18"/>
      <c r="H1277" s="18"/>
      <c r="I1277" s="18"/>
      <c r="J1277" s="18"/>
      <c r="K1277" s="18"/>
      <c r="L1277" s="17"/>
      <c r="M1277" s="17"/>
      <c r="N1277" s="17"/>
      <c r="O1277" s="19"/>
      <c r="P1277" s="629">
        <f>+H1269</f>
        <v>6.0499999999999989</v>
      </c>
      <c r="Q1277" s="17"/>
      <c r="R1277" s="412" t="s">
        <v>361</v>
      </c>
      <c r="S1277" s="625"/>
      <c r="T1277" s="20"/>
      <c r="U1277" s="20"/>
      <c r="V1277" s="430"/>
      <c r="W1277" s="14" t="str">
        <f t="shared" ref="W1277:W1278" si="360">IF(COUNT(T1277:V1277)=1,"m",IF(COUNT(T1277:V1277)=2,"m2",IF(COUNT(T1277:V1277)=3,"m3","")))</f>
        <v/>
      </c>
      <c r="X1277" s="14" t="str">
        <f t="shared" ref="X1277:X1283" si="361">IF(S1277="","",1)</f>
        <v/>
      </c>
      <c r="Y1277" s="14" t="str">
        <f t="shared" ref="Y1277:Y1283" si="362">IFERROR(IF(COUNT(T1277:V1277)=1,PRODUCT(T1277:V1277)*X1277,""),"")</f>
        <v/>
      </c>
      <c r="Z1277" s="14" t="str">
        <f t="shared" ref="Z1277:Z1283" si="363">IFERROR(IF(COUNT(T1277:V1277)=2,PRODUCT(T1277:V1277)*X1277,""),"")</f>
        <v/>
      </c>
      <c r="AA1277" s="15" t="str">
        <f t="shared" si="357"/>
        <v/>
      </c>
    </row>
    <row r="1278" spans="2:27" ht="18" x14ac:dyDescent="0.25">
      <c r="B1278" s="16"/>
      <c r="C1278" s="17"/>
      <c r="D1278" s="17"/>
      <c r="E1278" s="17"/>
      <c r="F1278" s="18"/>
      <c r="G1278" s="18"/>
      <c r="H1278" s="18"/>
      <c r="I1278" s="18"/>
      <c r="J1278" s="18"/>
      <c r="K1278" s="18"/>
      <c r="L1278" s="17"/>
      <c r="M1278" s="17"/>
      <c r="N1278" s="17"/>
      <c r="O1278" s="19"/>
      <c r="P1278" s="629">
        <f>+H1269</f>
        <v>6.0499999999999989</v>
      </c>
      <c r="Q1278" s="17"/>
      <c r="R1278" s="412"/>
      <c r="S1278" s="641"/>
      <c r="T1278" s="20"/>
      <c r="U1278" s="20"/>
      <c r="V1278" s="20"/>
      <c r="W1278" s="14" t="str">
        <f t="shared" si="360"/>
        <v/>
      </c>
      <c r="X1278" s="14" t="str">
        <f t="shared" si="361"/>
        <v/>
      </c>
      <c r="Y1278" s="14" t="str">
        <f t="shared" si="362"/>
        <v/>
      </c>
      <c r="Z1278" s="14" t="str">
        <f t="shared" si="363"/>
        <v/>
      </c>
      <c r="AA1278" s="15" t="str">
        <f t="shared" si="357"/>
        <v/>
      </c>
    </row>
    <row r="1279" spans="2:27" ht="18" x14ac:dyDescent="0.25">
      <c r="B1279" s="16"/>
      <c r="C1279" s="17"/>
      <c r="D1279" s="17"/>
      <c r="E1279" s="17"/>
      <c r="F1279" s="17"/>
      <c r="G1279" s="17"/>
      <c r="H1279" s="17"/>
      <c r="I1279" s="17"/>
      <c r="J1279" s="17"/>
      <c r="K1279" s="17"/>
      <c r="L1279" s="17"/>
      <c r="M1279" s="17"/>
      <c r="N1279" s="17"/>
      <c r="O1279" s="19"/>
      <c r="P1279" s="629">
        <f>+H1269</f>
        <v>6.0499999999999989</v>
      </c>
      <c r="Q1279" s="17"/>
      <c r="R1279" s="412"/>
      <c r="S1279" s="625"/>
      <c r="T1279" s="20"/>
      <c r="U1279" s="20"/>
      <c r="V1279" s="430"/>
      <c r="W1279" s="14"/>
      <c r="X1279" s="14" t="str">
        <f t="shared" si="361"/>
        <v/>
      </c>
      <c r="Y1279" s="14" t="str">
        <f t="shared" si="362"/>
        <v/>
      </c>
      <c r="Z1279" s="14" t="str">
        <f t="shared" si="363"/>
        <v/>
      </c>
      <c r="AA1279" s="15" t="str">
        <f t="shared" si="357"/>
        <v/>
      </c>
    </row>
    <row r="1280" spans="2:27" ht="18" x14ac:dyDescent="0.25">
      <c r="B1280" s="16"/>
      <c r="C1280" s="18"/>
      <c r="D1280" s="17"/>
      <c r="E1280" s="17"/>
      <c r="F1280" s="17"/>
      <c r="G1280" s="17"/>
      <c r="H1280" s="17"/>
      <c r="I1280" s="17"/>
      <c r="J1280" s="17"/>
      <c r="K1280" s="17"/>
      <c r="L1280" s="17"/>
      <c r="M1280" s="17"/>
      <c r="N1280" s="17"/>
      <c r="O1280" s="19"/>
      <c r="P1280" s="629">
        <f>+H1269</f>
        <v>6.0499999999999989</v>
      </c>
      <c r="Q1280" s="17"/>
      <c r="R1280" s="412"/>
      <c r="S1280" s="625"/>
      <c r="T1280" s="20"/>
      <c r="U1280" s="20"/>
      <c r="V1280" s="430"/>
      <c r="W1280" s="14"/>
      <c r="X1280" s="14" t="str">
        <f t="shared" si="361"/>
        <v/>
      </c>
      <c r="Y1280" s="14" t="str">
        <f t="shared" si="362"/>
        <v/>
      </c>
      <c r="Z1280" s="14" t="str">
        <f t="shared" si="363"/>
        <v/>
      </c>
      <c r="AA1280" s="15" t="str">
        <f t="shared" si="357"/>
        <v/>
      </c>
    </row>
    <row r="1281" spans="2:27" ht="18" x14ac:dyDescent="0.25">
      <c r="B1281" s="16"/>
      <c r="C1281" s="17"/>
      <c r="D1281" s="17"/>
      <c r="E1281" s="17"/>
      <c r="F1281" s="17"/>
      <c r="G1281" s="17"/>
      <c r="H1281" s="17"/>
      <c r="I1281" s="17"/>
      <c r="J1281" s="17"/>
      <c r="K1281" s="17"/>
      <c r="L1281" s="17"/>
      <c r="M1281" s="17"/>
      <c r="N1281" s="17"/>
      <c r="O1281" s="19"/>
      <c r="P1281" s="629">
        <f>+H1269</f>
        <v>6.0499999999999989</v>
      </c>
      <c r="Q1281" s="17"/>
      <c r="R1281" s="412"/>
      <c r="S1281" s="625"/>
      <c r="T1281" s="20"/>
      <c r="U1281" s="20"/>
      <c r="V1281" s="430"/>
      <c r="W1281" s="14"/>
      <c r="X1281" s="14" t="str">
        <f t="shared" si="361"/>
        <v/>
      </c>
      <c r="Y1281" s="14" t="str">
        <f t="shared" si="362"/>
        <v/>
      </c>
      <c r="Z1281" s="14" t="str">
        <f t="shared" si="363"/>
        <v/>
      </c>
      <c r="AA1281" s="15" t="str">
        <f t="shared" si="357"/>
        <v/>
      </c>
    </row>
    <row r="1282" spans="2:27" ht="18" x14ac:dyDescent="0.25">
      <c r="B1282" s="16"/>
      <c r="C1282" s="17"/>
      <c r="D1282" s="17"/>
      <c r="E1282" s="18"/>
      <c r="F1282" s="17"/>
      <c r="G1282" s="17"/>
      <c r="H1282" s="17"/>
      <c r="I1282" s="17"/>
      <c r="J1282" s="17"/>
      <c r="K1282" s="17"/>
      <c r="L1282" s="17"/>
      <c r="M1282" s="17"/>
      <c r="N1282" s="17"/>
      <c r="O1282" s="19"/>
      <c r="P1282" s="629">
        <f>+H1269</f>
        <v>6.0499999999999989</v>
      </c>
      <c r="Q1282" s="17"/>
      <c r="R1282" s="412"/>
      <c r="S1282" s="625"/>
      <c r="T1282" s="20"/>
      <c r="U1282" s="20"/>
      <c r="V1282" s="430"/>
      <c r="W1282" s="14"/>
      <c r="X1282" s="14" t="str">
        <f t="shared" si="361"/>
        <v/>
      </c>
      <c r="Y1282" s="14" t="str">
        <f t="shared" si="362"/>
        <v/>
      </c>
      <c r="Z1282" s="14" t="str">
        <f t="shared" si="363"/>
        <v/>
      </c>
      <c r="AA1282" s="15" t="str">
        <f t="shared" si="357"/>
        <v/>
      </c>
    </row>
    <row r="1283" spans="2:27" ht="18" x14ac:dyDescent="0.25">
      <c r="B1283" s="16"/>
      <c r="C1283" s="18"/>
      <c r="D1283" s="18"/>
      <c r="E1283" s="18"/>
      <c r="F1283" s="18"/>
      <c r="G1283" s="18"/>
      <c r="H1283" s="18"/>
      <c r="I1283" s="18"/>
      <c r="J1283" s="18"/>
      <c r="K1283" s="18"/>
      <c r="L1283" s="18"/>
      <c r="M1283" s="18"/>
      <c r="N1283" s="18"/>
      <c r="O1283" s="19"/>
      <c r="P1283" s="629">
        <f>+H1269</f>
        <v>6.0499999999999989</v>
      </c>
      <c r="Q1283" s="17"/>
      <c r="R1283" s="412"/>
      <c r="S1283" s="625"/>
      <c r="T1283" s="20"/>
      <c r="U1283" s="20"/>
      <c r="V1283" s="430"/>
      <c r="W1283" s="14" t="str">
        <f t="shared" ref="W1283" si="364">IF(COUNT(T1283:V1283)=1,"m",IF(COUNT(T1283:V1283)=2,"m2",IF(COUNT(T1283:V1283)=3,"m3","")))</f>
        <v/>
      </c>
      <c r="X1283" s="14" t="str">
        <f t="shared" si="361"/>
        <v/>
      </c>
      <c r="Y1283" s="14" t="str">
        <f t="shared" si="362"/>
        <v/>
      </c>
      <c r="Z1283" s="14" t="str">
        <f t="shared" si="363"/>
        <v/>
      </c>
      <c r="AA1283" s="15" t="str">
        <f t="shared" si="357"/>
        <v/>
      </c>
    </row>
    <row r="1284" spans="2:27" ht="18" x14ac:dyDescent="0.25">
      <c r="B1284" s="16"/>
      <c r="C1284" s="17"/>
      <c r="D1284" s="24"/>
      <c r="E1284" s="17"/>
      <c r="F1284" s="17"/>
      <c r="G1284" s="17"/>
      <c r="H1284" s="17"/>
      <c r="I1284" s="17"/>
      <c r="J1284" s="18"/>
      <c r="K1284" s="17"/>
      <c r="L1284" s="17"/>
      <c r="M1284" s="17"/>
      <c r="N1284" s="17"/>
      <c r="O1284" s="19"/>
      <c r="P1284" s="629">
        <f>+H1269</f>
        <v>6.0499999999999989</v>
      </c>
      <c r="Q1284" s="17"/>
      <c r="R1284" s="412"/>
      <c r="S1284" s="625"/>
      <c r="T1284" s="20"/>
      <c r="U1284" s="20"/>
      <c r="V1284" s="430"/>
      <c r="W1284" s="14"/>
      <c r="X1284" s="14"/>
      <c r="Y1284" s="14"/>
      <c r="Z1284" s="14"/>
      <c r="AA1284" s="15" t="str">
        <f t="shared" si="357"/>
        <v/>
      </c>
    </row>
    <row r="1285" spans="2:27" ht="18" x14ac:dyDescent="0.25">
      <c r="B1285" s="16"/>
      <c r="C1285" s="18"/>
      <c r="D1285" s="17"/>
      <c r="E1285" s="17"/>
      <c r="F1285" s="17"/>
      <c r="G1285" s="17"/>
      <c r="H1285" s="18"/>
      <c r="I1285" s="18"/>
      <c r="J1285" s="17"/>
      <c r="K1285" s="18"/>
      <c r="L1285" s="17"/>
      <c r="M1285" s="17"/>
      <c r="N1285" s="17"/>
      <c r="O1285" s="19"/>
      <c r="P1285" s="629">
        <f>+H1269</f>
        <v>6.0499999999999989</v>
      </c>
      <c r="Q1285" s="17"/>
      <c r="R1285" s="412" t="s">
        <v>362</v>
      </c>
      <c r="S1285" s="625"/>
      <c r="T1285" s="20"/>
      <c r="U1285" s="20"/>
      <c r="V1285" s="430"/>
      <c r="W1285" s="14" t="str">
        <f t="shared" ref="W1285:W1294" si="365">IF(COUNT(T1285:V1285)=1,"m",IF(COUNT(T1285:V1285)=2,"m2",IF(COUNT(T1285:V1285)=3,"m3","")))</f>
        <v/>
      </c>
      <c r="X1285" s="14" t="str">
        <f t="shared" ref="X1285:X1294" si="366">IF(S1285="","",1)</f>
        <v/>
      </c>
      <c r="Y1285" s="14" t="str">
        <f t="shared" ref="Y1285:Y1294" si="367">IFERROR(IF(COUNT(T1285:V1285)=1,PRODUCT(T1285:V1285)*X1285,""),"")</f>
        <v/>
      </c>
      <c r="Z1285" s="14" t="str">
        <f t="shared" ref="Z1285:Z1294" si="368">IFERROR(IF(COUNT(T1285:V1285)=2,PRODUCT(T1285:V1285)*X1285,""),"")</f>
        <v/>
      </c>
      <c r="AA1285" s="15" t="str">
        <f t="shared" si="357"/>
        <v/>
      </c>
    </row>
    <row r="1286" spans="2:27" ht="18" x14ac:dyDescent="0.25">
      <c r="B1286" s="16"/>
      <c r="C1286" s="17"/>
      <c r="D1286" s="17"/>
      <c r="E1286" s="17"/>
      <c r="F1286" s="17"/>
      <c r="G1286" s="17"/>
      <c r="H1286" s="17"/>
      <c r="I1286" s="17"/>
      <c r="J1286" s="17"/>
      <c r="K1286" s="17"/>
      <c r="L1286" s="17"/>
      <c r="M1286" s="17"/>
      <c r="N1286" s="17"/>
      <c r="O1286" s="19"/>
      <c r="P1286" s="629">
        <f>+H1269</f>
        <v>6.0499999999999989</v>
      </c>
      <c r="Q1286" s="17"/>
      <c r="R1286" s="412"/>
      <c r="S1286" s="626"/>
      <c r="T1286" s="20"/>
      <c r="U1286" s="20"/>
      <c r="V1286" s="430"/>
      <c r="W1286" s="14" t="str">
        <f t="shared" si="365"/>
        <v/>
      </c>
      <c r="X1286" s="14" t="str">
        <f t="shared" si="366"/>
        <v/>
      </c>
      <c r="Y1286" s="14" t="str">
        <f t="shared" si="367"/>
        <v/>
      </c>
      <c r="Z1286" s="14" t="str">
        <f t="shared" si="368"/>
        <v/>
      </c>
      <c r="AA1286" s="15" t="str">
        <f t="shared" si="357"/>
        <v/>
      </c>
    </row>
    <row r="1287" spans="2:27" ht="18" x14ac:dyDescent="0.25">
      <c r="B1287" s="16"/>
      <c r="C1287" s="17"/>
      <c r="D1287" s="17"/>
      <c r="E1287" s="17"/>
      <c r="F1287" s="17"/>
      <c r="G1287" s="17"/>
      <c r="H1287" s="17"/>
      <c r="I1287" s="17"/>
      <c r="J1287" s="17"/>
      <c r="K1287" s="17"/>
      <c r="L1287" s="17"/>
      <c r="M1287" s="17"/>
      <c r="N1287" s="17"/>
      <c r="O1287" s="19"/>
      <c r="P1287" s="629">
        <f>+H1269</f>
        <v>6.0499999999999989</v>
      </c>
      <c r="Q1287" s="17"/>
      <c r="R1287" s="412"/>
      <c r="S1287" s="626"/>
      <c r="T1287" s="20"/>
      <c r="U1287" s="20"/>
      <c r="V1287" s="430"/>
      <c r="W1287" s="14" t="str">
        <f t="shared" si="365"/>
        <v/>
      </c>
      <c r="X1287" s="14" t="str">
        <f t="shared" si="366"/>
        <v/>
      </c>
      <c r="Y1287" s="14" t="str">
        <f t="shared" si="367"/>
        <v/>
      </c>
      <c r="Z1287" s="14" t="str">
        <f t="shared" si="368"/>
        <v/>
      </c>
      <c r="AA1287" s="15" t="str">
        <f t="shared" si="357"/>
        <v/>
      </c>
    </row>
    <row r="1288" spans="2:27" ht="18" x14ac:dyDescent="0.25">
      <c r="B1288" s="16"/>
      <c r="D1288" s="17"/>
      <c r="E1288" s="17"/>
      <c r="F1288" s="17"/>
      <c r="G1288" s="17"/>
      <c r="H1288" s="17"/>
      <c r="I1288" s="17"/>
      <c r="J1288" s="17"/>
      <c r="K1288" s="17"/>
      <c r="L1288" s="17"/>
      <c r="M1288" s="17"/>
      <c r="N1288" s="17"/>
      <c r="O1288" s="19"/>
      <c r="P1288" s="629">
        <f>+H1269</f>
        <v>6.0499999999999989</v>
      </c>
      <c r="Q1288" s="17"/>
      <c r="R1288" s="412"/>
      <c r="S1288" s="626"/>
      <c r="T1288" s="20"/>
      <c r="U1288" s="20"/>
      <c r="V1288" s="20"/>
      <c r="W1288" s="14" t="str">
        <f t="shared" si="365"/>
        <v/>
      </c>
      <c r="X1288" s="14" t="str">
        <f t="shared" si="366"/>
        <v/>
      </c>
      <c r="Y1288" s="14" t="str">
        <f t="shared" si="367"/>
        <v/>
      </c>
      <c r="Z1288" s="14" t="str">
        <f t="shared" si="368"/>
        <v/>
      </c>
      <c r="AA1288" s="15" t="str">
        <f t="shared" si="357"/>
        <v/>
      </c>
    </row>
    <row r="1289" spans="2:27" ht="18" x14ac:dyDescent="0.25">
      <c r="B1289" s="16"/>
      <c r="C1289" s="17"/>
      <c r="D1289" s="17"/>
      <c r="E1289" s="17"/>
      <c r="F1289" s="17"/>
      <c r="G1289" s="17"/>
      <c r="H1289" s="17"/>
      <c r="I1289" s="17"/>
      <c r="J1289" s="17"/>
      <c r="K1289" s="17"/>
      <c r="L1289" s="17"/>
      <c r="M1289" s="17"/>
      <c r="N1289" s="17"/>
      <c r="O1289" s="19"/>
      <c r="P1289" s="629">
        <f>+H1269</f>
        <v>6.0499999999999989</v>
      </c>
      <c r="Q1289" s="17"/>
      <c r="R1289" s="412"/>
      <c r="S1289" s="626"/>
      <c r="T1289" s="20"/>
      <c r="U1289" s="20"/>
      <c r="V1289" s="430"/>
      <c r="W1289" s="14" t="str">
        <f t="shared" si="365"/>
        <v/>
      </c>
      <c r="X1289" s="14" t="str">
        <f t="shared" si="366"/>
        <v/>
      </c>
      <c r="Y1289" s="14" t="str">
        <f t="shared" si="367"/>
        <v/>
      </c>
      <c r="Z1289" s="14" t="str">
        <f t="shared" si="368"/>
        <v/>
      </c>
      <c r="AA1289" s="15" t="str">
        <f t="shared" si="357"/>
        <v/>
      </c>
    </row>
    <row r="1290" spans="2:27" ht="18" x14ac:dyDescent="0.25">
      <c r="B1290" s="16"/>
      <c r="C1290" s="17"/>
      <c r="D1290" s="17"/>
      <c r="E1290" s="17"/>
      <c r="F1290" s="17"/>
      <c r="G1290" s="17"/>
      <c r="H1290" s="17"/>
      <c r="I1290" s="17"/>
      <c r="J1290" s="17"/>
      <c r="K1290" s="17"/>
      <c r="L1290" s="17"/>
      <c r="M1290" s="17"/>
      <c r="N1290" s="17"/>
      <c r="O1290" s="19"/>
      <c r="P1290" s="629">
        <f>+H1269</f>
        <v>6.0499999999999989</v>
      </c>
      <c r="Q1290" s="17"/>
      <c r="R1290" s="412"/>
      <c r="S1290" s="626"/>
      <c r="T1290" s="20"/>
      <c r="U1290" s="20"/>
      <c r="V1290" s="430"/>
      <c r="W1290" s="14" t="str">
        <f t="shared" si="365"/>
        <v/>
      </c>
      <c r="X1290" s="14" t="str">
        <f t="shared" si="366"/>
        <v/>
      </c>
      <c r="Y1290" s="14" t="str">
        <f t="shared" si="367"/>
        <v/>
      </c>
      <c r="Z1290" s="14" t="str">
        <f t="shared" si="368"/>
        <v/>
      </c>
      <c r="AA1290" s="15" t="str">
        <f t="shared" si="357"/>
        <v/>
      </c>
    </row>
    <row r="1291" spans="2:27" ht="18" x14ac:dyDescent="0.25">
      <c r="B1291" s="16"/>
      <c r="C1291" s="17"/>
      <c r="D1291" s="17"/>
      <c r="E1291" s="17"/>
      <c r="F1291" s="17"/>
      <c r="G1291" s="17"/>
      <c r="H1291" s="17"/>
      <c r="I1291" s="17"/>
      <c r="J1291" s="17"/>
      <c r="K1291" s="17"/>
      <c r="L1291" s="17"/>
      <c r="M1291" s="17"/>
      <c r="N1291" s="17"/>
      <c r="O1291" s="19"/>
      <c r="P1291" s="629">
        <f>+H1269</f>
        <v>6.0499999999999989</v>
      </c>
      <c r="Q1291" s="17"/>
      <c r="R1291" s="21"/>
      <c r="S1291" s="626"/>
      <c r="T1291" s="20"/>
      <c r="U1291" s="20"/>
      <c r="V1291" s="430"/>
      <c r="W1291" s="14" t="str">
        <f t="shared" si="365"/>
        <v/>
      </c>
      <c r="X1291" s="14" t="str">
        <f t="shared" si="366"/>
        <v/>
      </c>
      <c r="Y1291" s="14" t="str">
        <f t="shared" si="367"/>
        <v/>
      </c>
      <c r="Z1291" s="14" t="str">
        <f t="shared" si="368"/>
        <v/>
      </c>
      <c r="AA1291" s="15" t="str">
        <f t="shared" si="357"/>
        <v/>
      </c>
    </row>
    <row r="1292" spans="2:27" ht="18" x14ac:dyDescent="0.25">
      <c r="B1292" s="16"/>
      <c r="C1292" s="17"/>
      <c r="D1292" s="17"/>
      <c r="E1292" s="17"/>
      <c r="F1292" s="17"/>
      <c r="G1292" s="17"/>
      <c r="H1292" s="17"/>
      <c r="I1292" s="17"/>
      <c r="J1292" s="17"/>
      <c r="K1292" s="17"/>
      <c r="L1292" s="17"/>
      <c r="M1292" s="17"/>
      <c r="N1292" s="17"/>
      <c r="O1292" s="19"/>
      <c r="P1292" s="629">
        <f>+H1269</f>
        <v>6.0499999999999989</v>
      </c>
      <c r="Q1292" s="17"/>
      <c r="R1292" s="26"/>
      <c r="S1292" s="626"/>
      <c r="T1292" s="20"/>
      <c r="U1292" s="20"/>
      <c r="V1292" s="430"/>
      <c r="W1292" s="14" t="str">
        <f t="shared" si="365"/>
        <v/>
      </c>
      <c r="X1292" s="14" t="str">
        <f t="shared" si="366"/>
        <v/>
      </c>
      <c r="Y1292" s="14" t="str">
        <f t="shared" si="367"/>
        <v/>
      </c>
      <c r="Z1292" s="14" t="str">
        <f t="shared" si="368"/>
        <v/>
      </c>
      <c r="AA1292" s="15" t="str">
        <f t="shared" si="357"/>
        <v/>
      </c>
    </row>
    <row r="1293" spans="2:27" ht="18" x14ac:dyDescent="0.25">
      <c r="B1293" s="16"/>
      <c r="C1293" s="17"/>
      <c r="D1293" s="17"/>
      <c r="E1293" s="17"/>
      <c r="F1293" s="17"/>
      <c r="G1293" s="17"/>
      <c r="H1293" s="17"/>
      <c r="I1293" s="17"/>
      <c r="J1293" s="17"/>
      <c r="K1293" s="17"/>
      <c r="L1293" s="17"/>
      <c r="M1293" s="17"/>
      <c r="N1293" s="17"/>
      <c r="O1293" s="19"/>
      <c r="P1293" s="629">
        <f>+H1269</f>
        <v>6.0499999999999989</v>
      </c>
      <c r="Q1293" s="17"/>
      <c r="R1293" s="26"/>
      <c r="S1293" s="626"/>
      <c r="T1293" s="20"/>
      <c r="U1293" s="20"/>
      <c r="V1293" s="430"/>
      <c r="W1293" s="14" t="str">
        <f t="shared" si="365"/>
        <v/>
      </c>
      <c r="X1293" s="14" t="str">
        <f t="shared" si="366"/>
        <v/>
      </c>
      <c r="Y1293" s="14" t="str">
        <f t="shared" si="367"/>
        <v/>
      </c>
      <c r="Z1293" s="14" t="str">
        <f t="shared" si="368"/>
        <v/>
      </c>
      <c r="AA1293" s="15" t="str">
        <f t="shared" si="357"/>
        <v/>
      </c>
    </row>
    <row r="1294" spans="2:27" ht="18.75" thickBot="1" x14ac:dyDescent="0.3">
      <c r="B1294" s="27"/>
      <c r="C1294" s="28"/>
      <c r="D1294" s="29"/>
      <c r="E1294" s="28"/>
      <c r="F1294" s="29"/>
      <c r="G1294" s="29"/>
      <c r="H1294" s="29"/>
      <c r="I1294" s="29"/>
      <c r="J1294" s="29"/>
      <c r="K1294" s="29"/>
      <c r="L1294" s="29"/>
      <c r="M1294" s="29"/>
      <c r="N1294" s="29"/>
      <c r="O1294" s="30"/>
      <c r="P1294" s="629">
        <f>+H1269</f>
        <v>6.0499999999999989</v>
      </c>
      <c r="Q1294" s="17"/>
      <c r="R1294" s="630"/>
      <c r="S1294" s="636"/>
      <c r="T1294" s="33"/>
      <c r="U1294" s="33"/>
      <c r="V1294" s="631"/>
      <c r="W1294" s="34" t="str">
        <f t="shared" si="365"/>
        <v/>
      </c>
      <c r="X1294" s="34" t="str">
        <f t="shared" si="366"/>
        <v/>
      </c>
      <c r="Y1294" s="14" t="str">
        <f t="shared" si="367"/>
        <v/>
      </c>
      <c r="Z1294" s="14" t="str">
        <f t="shared" si="368"/>
        <v/>
      </c>
      <c r="AA1294" s="15" t="str">
        <f t="shared" si="357"/>
        <v/>
      </c>
    </row>
    <row r="1295" spans="2:27" ht="18.75" thickBot="1" x14ac:dyDescent="0.3">
      <c r="B1295" s="786"/>
      <c r="C1295" s="787"/>
      <c r="D1295" s="787"/>
      <c r="E1295" s="787"/>
      <c r="F1295" s="787"/>
      <c r="G1295" s="787"/>
      <c r="H1295" s="787"/>
      <c r="I1295" s="787"/>
      <c r="J1295" s="787"/>
      <c r="K1295" s="787"/>
      <c r="L1295" s="787"/>
      <c r="M1295" s="787"/>
      <c r="N1295" s="787"/>
      <c r="O1295" s="787"/>
      <c r="P1295" s="428"/>
      <c r="Q1295" s="629">
        <f>+H1269</f>
        <v>6.0499999999999989</v>
      </c>
      <c r="R1295" s="1024" t="s">
        <v>58</v>
      </c>
      <c r="S1295" s="1025"/>
      <c r="T1295" s="1027"/>
      <c r="U1295" s="1024" t="s">
        <v>53</v>
      </c>
      <c r="V1295" s="1027"/>
      <c r="W1295" s="1027"/>
      <c r="X1295" s="1026"/>
      <c r="Y1295" s="36"/>
      <c r="Z1295" s="37"/>
      <c r="AA1295" s="38">
        <f>SUM(Z1272:Z1294)</f>
        <v>7.65</v>
      </c>
    </row>
    <row r="1296" spans="2:27" ht="17.25" thickBot="1" x14ac:dyDescent="0.3">
      <c r="B1296" s="792" t="s">
        <v>59</v>
      </c>
      <c r="C1296" s="793"/>
      <c r="D1296" s="793"/>
      <c r="E1296" s="793"/>
      <c r="F1296" s="793"/>
      <c r="G1296" s="793"/>
      <c r="H1296" s="793"/>
      <c r="I1296" s="794"/>
      <c r="J1296" s="792" t="s">
        <v>60</v>
      </c>
      <c r="K1296" s="793"/>
      <c r="L1296" s="793"/>
      <c r="M1296" s="793"/>
      <c r="N1296" s="793"/>
      <c r="O1296" s="793"/>
      <c r="P1296" s="793"/>
      <c r="Q1296" s="793"/>
      <c r="R1296" s="794"/>
      <c r="S1296" s="634"/>
      <c r="T1296" s="39"/>
      <c r="U1296" s="40"/>
      <c r="V1296" s="40"/>
      <c r="W1296" s="40"/>
      <c r="X1296" s="40"/>
      <c r="Y1296" s="40"/>
      <c r="Z1296" s="40"/>
      <c r="AA1296" s="41"/>
    </row>
    <row r="1297" spans="2:27" ht="21" thickBot="1" x14ac:dyDescent="0.3">
      <c r="B1297" s="795"/>
      <c r="C1297" s="787"/>
      <c r="D1297" s="787"/>
      <c r="E1297" s="787"/>
      <c r="F1297" s="787"/>
      <c r="G1297" s="787"/>
      <c r="H1297" s="787"/>
      <c r="I1297" s="796"/>
      <c r="J1297" s="795"/>
      <c r="K1297" s="787"/>
      <c r="L1297" s="787"/>
      <c r="M1297" s="787"/>
      <c r="N1297" s="787"/>
      <c r="O1297" s="787"/>
      <c r="P1297" s="787"/>
      <c r="Q1297" s="787"/>
      <c r="R1297" s="796"/>
      <c r="S1297" s="635"/>
      <c r="T1297" s="797" t="s">
        <v>61</v>
      </c>
      <c r="U1297" s="798"/>
      <c r="V1297" s="798"/>
      <c r="W1297" s="798"/>
      <c r="X1297" s="798"/>
      <c r="Y1297" s="798"/>
      <c r="Z1297" s="799"/>
      <c r="AA1297" s="42">
        <f>AA1295</f>
        <v>7.65</v>
      </c>
    </row>
    <row r="1299" spans="2:27" ht="15.75" thickBot="1" x14ac:dyDescent="0.3"/>
    <row r="1300" spans="2:27" x14ac:dyDescent="0.25">
      <c r="B1300" s="800"/>
      <c r="C1300" s="793"/>
      <c r="D1300" s="793"/>
      <c r="E1300" s="793"/>
      <c r="F1300" s="793"/>
      <c r="G1300" s="803" t="s">
        <v>42</v>
      </c>
      <c r="H1300" s="793"/>
      <c r="I1300" s="793"/>
      <c r="J1300" s="793"/>
      <c r="K1300" s="793"/>
      <c r="L1300" s="793"/>
      <c r="M1300" s="793"/>
      <c r="N1300" s="793"/>
      <c r="O1300" s="793"/>
      <c r="P1300" s="793"/>
      <c r="Q1300" s="793"/>
      <c r="R1300" s="793"/>
      <c r="S1300" s="793"/>
      <c r="T1300" s="793"/>
      <c r="U1300" s="804" t="s">
        <v>1</v>
      </c>
      <c r="V1300" s="805"/>
      <c r="W1300" s="805"/>
      <c r="X1300" s="806"/>
      <c r="Y1300" s="807" t="s">
        <v>43</v>
      </c>
      <c r="Z1300" s="805"/>
      <c r="AA1300" s="808"/>
    </row>
    <row r="1301" spans="2:27" x14ac:dyDescent="0.25">
      <c r="B1301" s="801"/>
      <c r="C1301" s="802"/>
      <c r="D1301" s="802"/>
      <c r="E1301" s="802"/>
      <c r="F1301" s="802"/>
      <c r="G1301" s="801"/>
      <c r="H1301" s="802"/>
      <c r="I1301" s="802"/>
      <c r="J1301" s="802"/>
      <c r="K1301" s="802"/>
      <c r="L1301" s="802"/>
      <c r="M1301" s="802"/>
      <c r="N1301" s="802"/>
      <c r="O1301" s="802"/>
      <c r="P1301" s="802"/>
      <c r="Q1301" s="802"/>
      <c r="R1301" s="802"/>
      <c r="S1301" s="802"/>
      <c r="T1301" s="802"/>
      <c r="U1301" s="809" t="s">
        <v>3</v>
      </c>
      <c r="V1301" s="810"/>
      <c r="W1301" s="810"/>
      <c r="X1301" s="811"/>
      <c r="Y1301" s="812">
        <v>1</v>
      </c>
      <c r="Z1301" s="810"/>
      <c r="AA1301" s="813"/>
    </row>
    <row r="1302" spans="2:27" ht="15.75" thickBot="1" x14ac:dyDescent="0.3">
      <c r="B1302" s="795"/>
      <c r="C1302" s="787"/>
      <c r="D1302" s="787"/>
      <c r="E1302" s="787"/>
      <c r="F1302" s="787"/>
      <c r="G1302" s="795"/>
      <c r="H1302" s="787"/>
      <c r="I1302" s="787"/>
      <c r="J1302" s="787"/>
      <c r="K1302" s="787"/>
      <c r="L1302" s="787"/>
      <c r="M1302" s="787"/>
      <c r="N1302" s="787"/>
      <c r="O1302" s="787"/>
      <c r="P1302" s="787"/>
      <c r="Q1302" s="787"/>
      <c r="R1302" s="787"/>
      <c r="S1302" s="787"/>
      <c r="T1302" s="787"/>
      <c r="U1302" s="814" t="s">
        <v>4</v>
      </c>
      <c r="V1302" s="815"/>
      <c r="W1302" s="815"/>
      <c r="X1302" s="816"/>
      <c r="Y1302" s="817">
        <v>44236</v>
      </c>
      <c r="Z1302" s="818"/>
      <c r="AA1302" s="819"/>
    </row>
    <row r="1303" spans="2:27" ht="15" customHeight="1" x14ac:dyDescent="0.25">
      <c r="B1303" s="820" t="s">
        <v>44</v>
      </c>
      <c r="C1303" s="793"/>
      <c r="D1303" s="793"/>
      <c r="E1303" s="793"/>
      <c r="F1303" s="794"/>
      <c r="G1303"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303" s="822"/>
      <c r="I1303" s="822"/>
      <c r="J1303" s="822"/>
      <c r="K1303" s="822"/>
      <c r="L1303" s="822"/>
      <c r="M1303" s="822"/>
      <c r="N1303" s="822"/>
      <c r="O1303" s="822"/>
      <c r="P1303" s="822"/>
      <c r="Q1303" s="822"/>
      <c r="R1303" s="822"/>
      <c r="S1303" s="822"/>
      <c r="T1303" s="822"/>
      <c r="U1303" s="822"/>
      <c r="V1303" s="822"/>
      <c r="W1303" s="822"/>
      <c r="X1303" s="822"/>
      <c r="Y1303" s="822"/>
      <c r="Z1303" s="822"/>
      <c r="AA1303" s="823"/>
    </row>
    <row r="1304" spans="2:27" ht="15.75" customHeight="1" thickBot="1" x14ac:dyDescent="0.3">
      <c r="B1304" s="795"/>
      <c r="C1304" s="787"/>
      <c r="D1304" s="787"/>
      <c r="E1304" s="787"/>
      <c r="F1304" s="796"/>
      <c r="G1304" s="824"/>
      <c r="H1304" s="825"/>
      <c r="I1304" s="825"/>
      <c r="J1304" s="825"/>
      <c r="K1304" s="825"/>
      <c r="L1304" s="825"/>
      <c r="M1304" s="825"/>
      <c r="N1304" s="825"/>
      <c r="O1304" s="825"/>
      <c r="P1304" s="825"/>
      <c r="Q1304" s="825"/>
      <c r="R1304" s="825"/>
      <c r="S1304" s="825"/>
      <c r="T1304" s="825"/>
      <c r="U1304" s="825"/>
      <c r="V1304" s="825"/>
      <c r="W1304" s="825"/>
      <c r="X1304" s="825"/>
      <c r="Y1304" s="825"/>
      <c r="Z1304" s="825"/>
      <c r="AA1304" s="826"/>
    </row>
    <row r="1305" spans="2:27" ht="18.75" thickBot="1" x14ac:dyDescent="0.3">
      <c r="B1305" s="827" t="s">
        <v>46</v>
      </c>
      <c r="C1305" s="798"/>
      <c r="D1305" s="798"/>
      <c r="E1305" s="798"/>
      <c r="F1305" s="798"/>
      <c r="G1305" s="798"/>
      <c r="H1305" s="822" t="s">
        <v>47</v>
      </c>
      <c r="I1305" s="793"/>
      <c r="J1305" s="828"/>
      <c r="K1305" s="798"/>
      <c r="L1305" s="798"/>
      <c r="M1305" s="798"/>
      <c r="N1305" s="798"/>
      <c r="O1305" s="798"/>
      <c r="P1305" s="622"/>
      <c r="Q1305" s="622"/>
      <c r="R1305" s="828" t="s">
        <v>48</v>
      </c>
      <c r="S1305" s="828"/>
      <c r="T1305" s="798"/>
      <c r="U1305" s="798"/>
      <c r="V1305" s="798"/>
      <c r="W1305" s="798"/>
      <c r="X1305" s="798"/>
      <c r="Y1305" s="798"/>
      <c r="Z1305" s="798"/>
      <c r="AA1305" s="799"/>
    </row>
    <row r="1306" spans="2:27" ht="83.25" customHeight="1" thickBot="1" x14ac:dyDescent="0.3">
      <c r="B1306" s="829">
        <f>PRESUPUESTO!$B$47</f>
        <v>6</v>
      </c>
      <c r="C1306" s="793"/>
      <c r="D1306" s="793"/>
      <c r="E1306" s="793"/>
      <c r="F1306" s="793"/>
      <c r="G1306" s="793"/>
      <c r="H1306" s="830">
        <f>PRESUPUESTO!B53</f>
        <v>6.0599999999999987</v>
      </c>
      <c r="I1306" s="831"/>
      <c r="J1306" s="832" t="str">
        <f>PRESUPUESTO!$F$47</f>
        <v>CARPINTERIA EN MADERA Y METALICA</v>
      </c>
      <c r="K1306" s="798"/>
      <c r="L1306" s="798"/>
      <c r="M1306" s="798"/>
      <c r="N1306" s="798"/>
      <c r="O1306" s="799"/>
      <c r="P1306" s="621"/>
      <c r="Q1306" s="621"/>
      <c r="R1306" s="833" t="str">
        <f>PRESUPUESTO!F53</f>
        <v>SUMINISTRO E INSTALACION DE ESCALERA EN ESTRUCTURA METÁLICA, HUELLAS EN ACERO INOXIDABLE CON ACABADO LAGRIMADO DE 2MM, INCLUYE LIMPIEZA DE SUPERFICIE SSPC-SP 03, ANTICORROSIVO Y PINTURA EN POLIURETANO ESQUEMA DE e=6mils y e=6mils RESPECTIVAMENTE. Incluye todos los elementos de soporte y anclaje, como platinas y pernos.</v>
      </c>
      <c r="S1306" s="1020"/>
      <c r="T1306" s="793"/>
      <c r="U1306" s="793"/>
      <c r="V1306" s="793"/>
      <c r="W1306" s="793"/>
      <c r="X1306" s="793"/>
      <c r="Y1306" s="793"/>
      <c r="Z1306" s="793"/>
      <c r="AA1306" s="794"/>
    </row>
    <row r="1307" spans="2:27" ht="18.75" customHeight="1" thickBot="1" x14ac:dyDescent="0.3">
      <c r="B1307" s="821" t="s">
        <v>49</v>
      </c>
      <c r="C1307" s="834"/>
      <c r="D1307" s="834"/>
      <c r="E1307" s="834"/>
      <c r="F1307" s="834"/>
      <c r="G1307" s="834"/>
      <c r="H1307" s="835"/>
      <c r="I1307" s="835"/>
      <c r="J1307" s="834"/>
      <c r="K1307" s="834"/>
      <c r="L1307" s="834"/>
      <c r="M1307" s="834"/>
      <c r="N1307" s="834"/>
      <c r="O1307" s="834"/>
      <c r="P1307" s="623"/>
      <c r="Q1307" s="623"/>
      <c r="R1307" s="837" t="s">
        <v>50</v>
      </c>
      <c r="S1307" s="1030" t="s">
        <v>532</v>
      </c>
      <c r="T1307" s="839" t="s">
        <v>51</v>
      </c>
      <c r="U1307" s="840"/>
      <c r="V1307" s="841"/>
      <c r="W1307" s="842" t="s">
        <v>20</v>
      </c>
      <c r="X1307" s="844" t="s">
        <v>52</v>
      </c>
      <c r="Y1307" s="846" t="s">
        <v>53</v>
      </c>
      <c r="Z1307" s="847"/>
      <c r="AA1307" s="848"/>
    </row>
    <row r="1308" spans="2:27" ht="26.25" thickBot="1" x14ac:dyDescent="0.3">
      <c r="B1308" s="836"/>
      <c r="C1308" s="835"/>
      <c r="D1308" s="835"/>
      <c r="E1308" s="835"/>
      <c r="F1308" s="835"/>
      <c r="G1308" s="835"/>
      <c r="H1308" s="835"/>
      <c r="I1308" s="835"/>
      <c r="J1308" s="835"/>
      <c r="K1308" s="835"/>
      <c r="L1308" s="835"/>
      <c r="M1308" s="835"/>
      <c r="N1308" s="835"/>
      <c r="O1308" s="835"/>
      <c r="P1308" s="623"/>
      <c r="Q1308" s="623"/>
      <c r="R1308" s="838"/>
      <c r="S1308" s="1031"/>
      <c r="T1308" s="4" t="s">
        <v>54</v>
      </c>
      <c r="U1308" s="5" t="s">
        <v>55</v>
      </c>
      <c r="V1308" s="6" t="s">
        <v>56</v>
      </c>
      <c r="W1308" s="843"/>
      <c r="X1308" s="845"/>
      <c r="Y1308" s="7" t="s">
        <v>57</v>
      </c>
      <c r="Z1308" s="8" t="s">
        <v>21</v>
      </c>
      <c r="AA1308" s="9" t="s">
        <v>22</v>
      </c>
    </row>
    <row r="1309" spans="2:27" ht="18" x14ac:dyDescent="0.25">
      <c r="B1309" s="10"/>
      <c r="C1309" s="11"/>
      <c r="D1309" s="11"/>
      <c r="E1309" s="11"/>
      <c r="F1309" s="11"/>
      <c r="G1309" s="11"/>
      <c r="H1309" s="11"/>
      <c r="I1309" s="11"/>
      <c r="J1309" s="11"/>
      <c r="K1309" s="11"/>
      <c r="L1309" s="11"/>
      <c r="M1309" s="11"/>
      <c r="N1309" s="11"/>
      <c r="O1309" s="12"/>
      <c r="P1309" s="629">
        <f>+H1306</f>
        <v>6.0599999999999987</v>
      </c>
      <c r="Q1309" s="17"/>
      <c r="R1309" s="412" t="s">
        <v>356</v>
      </c>
      <c r="S1309" s="625"/>
      <c r="T1309" s="14"/>
      <c r="U1309" s="14"/>
      <c r="V1309" s="14"/>
      <c r="W1309" s="14" t="str">
        <f>IF(COUNT(T1309:V1309)=1,"m",IF(COUNT(T1309:V1309)=2,"m2",IF(COUNT(T1309:V1309)=3,"m3","")))</f>
        <v/>
      </c>
      <c r="X1309" s="14" t="str">
        <f>IF(S1309="","",1)</f>
        <v/>
      </c>
      <c r="Y1309" s="14" t="str">
        <f>IFERROR(IF(COUNT(T1309:V1309)=1,PRODUCT(T1309:V1309)*X1309,""),"")</f>
        <v/>
      </c>
      <c r="Z1309" s="14" t="str">
        <f>IFERROR(IF(COUNT(T1309:V1309)=2,PRODUCT(T1309:V1309)*X1309,""),"")</f>
        <v/>
      </c>
      <c r="AA1309" s="15" t="str">
        <f>IFERROR(IF(COUNT(T1309:V1309)=3,PRODUCT(T1309:V1309)*X1309,""),"")</f>
        <v/>
      </c>
    </row>
    <row r="1310" spans="2:27" ht="18" x14ac:dyDescent="0.25">
      <c r="B1310" s="16"/>
      <c r="C1310" s="17"/>
      <c r="D1310" s="17"/>
      <c r="E1310" s="17"/>
      <c r="F1310" s="18"/>
      <c r="G1310" s="18"/>
      <c r="H1310" s="18"/>
      <c r="I1310" s="18"/>
      <c r="J1310" s="18"/>
      <c r="K1310" s="18"/>
      <c r="L1310" s="17"/>
      <c r="M1310" s="17"/>
      <c r="N1310" s="17"/>
      <c r="O1310" s="19"/>
      <c r="P1310" s="629">
        <f>+H1306</f>
        <v>6.0599999999999987</v>
      </c>
      <c r="Q1310" s="17"/>
      <c r="R1310" s="412"/>
      <c r="S1310" s="625"/>
      <c r="T1310" s="20"/>
      <c r="U1310" s="20"/>
      <c r="V1310" s="430"/>
      <c r="W1310" s="14" t="str">
        <f t="shared" ref="W1310:W1312" si="369">IF(COUNT(T1310:V1310)=1,"m",IF(COUNT(T1310:V1310)=2,"m2",IF(COUNT(T1310:V1310)=3,"m3","")))</f>
        <v/>
      </c>
      <c r="X1310" s="14" t="str">
        <f t="shared" ref="X1310:X1312" si="370">IF(S1310="","",1)</f>
        <v/>
      </c>
      <c r="Y1310" s="14" t="str">
        <f t="shared" ref="Y1310:Y1312" si="371">IFERROR(IF(COUNT(T1310:V1310)=1,PRODUCT(T1310:V1310)*X1310,""),"")</f>
        <v/>
      </c>
      <c r="Z1310" s="14" t="str">
        <f t="shared" ref="Z1310:Z1312" si="372">IFERROR(IF(COUNT(T1310:V1310)=2,PRODUCT(T1310:V1310)*X1310,""),"")</f>
        <v/>
      </c>
      <c r="AA1310" s="15" t="str">
        <f t="shared" ref="AA1310:AA1331" si="373">IFERROR(IF(COUNT(T1310:V1310)=3,PRODUCT(T1310:V1310)*X1310,""),"")</f>
        <v/>
      </c>
    </row>
    <row r="1311" spans="2:27" ht="18" x14ac:dyDescent="0.25">
      <c r="B1311" s="16"/>
      <c r="C1311" s="17"/>
      <c r="D1311" s="17"/>
      <c r="E1311" s="17"/>
      <c r="F1311" s="18"/>
      <c r="G1311" s="18"/>
      <c r="H1311" s="18"/>
      <c r="I1311" s="18"/>
      <c r="J1311" s="18"/>
      <c r="K1311" s="18"/>
      <c r="L1311" s="17"/>
      <c r="M1311" s="17"/>
      <c r="N1311" s="17"/>
      <c r="O1311" s="19"/>
      <c r="P1311" s="629">
        <f>+H1306</f>
        <v>6.0599999999999987</v>
      </c>
      <c r="Q1311" s="17"/>
      <c r="R1311" s="412"/>
      <c r="S1311" s="625"/>
      <c r="T1311" s="20"/>
      <c r="U1311" s="20"/>
      <c r="V1311" s="430"/>
      <c r="W1311" s="14" t="str">
        <f t="shared" si="369"/>
        <v/>
      </c>
      <c r="X1311" s="14" t="str">
        <f t="shared" si="370"/>
        <v/>
      </c>
      <c r="Y1311" s="14" t="str">
        <f t="shared" si="371"/>
        <v/>
      </c>
      <c r="Z1311" s="14" t="str">
        <f t="shared" si="372"/>
        <v/>
      </c>
      <c r="AA1311" s="15" t="str">
        <f t="shared" si="373"/>
        <v/>
      </c>
    </row>
    <row r="1312" spans="2:27" ht="18" x14ac:dyDescent="0.25">
      <c r="B1312" s="16"/>
      <c r="C1312" s="17"/>
      <c r="D1312" s="17"/>
      <c r="E1312" s="17"/>
      <c r="F1312" s="18"/>
      <c r="G1312" s="18"/>
      <c r="H1312" s="18"/>
      <c r="I1312" s="18"/>
      <c r="J1312" s="18"/>
      <c r="K1312" s="18"/>
      <c r="L1312" s="17"/>
      <c r="M1312" s="17"/>
      <c r="N1312" s="17"/>
      <c r="O1312" s="19"/>
      <c r="P1312" s="629">
        <f>+H1306</f>
        <v>6.0599999999999987</v>
      </c>
      <c r="Q1312" s="17"/>
      <c r="R1312" s="412"/>
      <c r="S1312" s="626"/>
      <c r="T1312" s="20"/>
      <c r="U1312" s="20"/>
      <c r="V1312" s="430"/>
      <c r="W1312" s="14" t="str">
        <f t="shared" si="369"/>
        <v/>
      </c>
      <c r="X1312" s="14" t="str">
        <f t="shared" si="370"/>
        <v/>
      </c>
      <c r="Y1312" s="14" t="str">
        <f t="shared" si="371"/>
        <v/>
      </c>
      <c r="Z1312" s="14" t="str">
        <f t="shared" si="372"/>
        <v/>
      </c>
      <c r="AA1312" s="15" t="str">
        <f t="shared" si="373"/>
        <v/>
      </c>
    </row>
    <row r="1313" spans="2:27" ht="18" x14ac:dyDescent="0.25">
      <c r="B1313" s="16"/>
      <c r="D1313" s="17"/>
      <c r="E1313" s="17"/>
      <c r="F1313" s="18"/>
      <c r="G1313" s="18"/>
      <c r="H1313" s="18"/>
      <c r="J1313" s="18"/>
      <c r="K1313" s="18"/>
      <c r="L1313" s="17"/>
      <c r="M1313" s="17"/>
      <c r="N1313" s="17"/>
      <c r="O1313" s="19"/>
      <c r="P1313" s="629">
        <f>+H1306</f>
        <v>6.0599999999999987</v>
      </c>
      <c r="Q1313" s="17"/>
      <c r="R1313" s="412"/>
      <c r="S1313" s="625"/>
      <c r="T1313" s="20"/>
      <c r="U1313" s="20"/>
      <c r="V1313" s="430"/>
      <c r="W1313" s="14"/>
      <c r="X1313" s="14"/>
      <c r="Y1313" s="14"/>
      <c r="Z1313" s="14"/>
      <c r="AA1313" s="15" t="str">
        <f t="shared" si="373"/>
        <v/>
      </c>
    </row>
    <row r="1314" spans="2:27" ht="18" x14ac:dyDescent="0.25">
      <c r="B1314" s="22"/>
      <c r="C1314" s="17"/>
      <c r="D1314" s="18"/>
      <c r="E1314" s="17"/>
      <c r="F1314" s="18"/>
      <c r="G1314" s="18"/>
      <c r="H1314" s="18"/>
      <c r="I1314" s="18"/>
      <c r="J1314" s="18"/>
      <c r="K1314" s="18"/>
      <c r="L1314" s="17"/>
      <c r="M1314" s="17"/>
      <c r="N1314" s="17"/>
      <c r="O1314" s="19"/>
      <c r="P1314" s="629">
        <f>+H1306</f>
        <v>6.0599999999999987</v>
      </c>
      <c r="Q1314" s="17"/>
      <c r="R1314" s="412" t="s">
        <v>361</v>
      </c>
      <c r="S1314" s="625"/>
      <c r="T1314" s="20"/>
      <c r="U1314" s="20"/>
      <c r="V1314" s="430"/>
      <c r="W1314" s="14" t="str">
        <f t="shared" ref="W1314:W1315" si="374">IF(COUNT(T1314:V1314)=1,"m",IF(COUNT(T1314:V1314)=2,"m2",IF(COUNT(T1314:V1314)=3,"m3","")))</f>
        <v/>
      </c>
      <c r="X1314" s="14" t="str">
        <f t="shared" ref="X1314:X1320" si="375">IF(S1314="","",1)</f>
        <v/>
      </c>
      <c r="Y1314" s="14" t="str">
        <f t="shared" ref="Y1314:Y1320" si="376">IFERROR(IF(COUNT(T1314:V1314)=1,PRODUCT(T1314:V1314)*X1314,""),"")</f>
        <v/>
      </c>
      <c r="Z1314" s="14" t="str">
        <f t="shared" ref="Z1314:Z1320" si="377">IFERROR(IF(COUNT(T1314:V1314)=2,PRODUCT(T1314:V1314)*X1314,""),"")</f>
        <v/>
      </c>
      <c r="AA1314" s="15" t="str">
        <f t="shared" si="373"/>
        <v/>
      </c>
    </row>
    <row r="1315" spans="2:27" ht="18" x14ac:dyDescent="0.25">
      <c r="B1315" s="16"/>
      <c r="C1315" s="17"/>
      <c r="D1315" s="17"/>
      <c r="E1315" s="17"/>
      <c r="F1315" s="18"/>
      <c r="G1315" s="18"/>
      <c r="H1315" s="18"/>
      <c r="I1315" s="18"/>
      <c r="J1315" s="18"/>
      <c r="K1315" s="18"/>
      <c r="L1315" s="17"/>
      <c r="M1315" s="17"/>
      <c r="N1315" s="17"/>
      <c r="O1315" s="19"/>
      <c r="P1315" s="629">
        <f>+H1306</f>
        <v>6.0599999999999987</v>
      </c>
      <c r="Q1315" s="17"/>
      <c r="R1315" s="412"/>
      <c r="S1315" s="641"/>
      <c r="T1315" s="20"/>
      <c r="U1315" s="20"/>
      <c r="V1315" s="20"/>
      <c r="W1315" s="14" t="str">
        <f t="shared" si="374"/>
        <v/>
      </c>
      <c r="X1315" s="14" t="str">
        <f t="shared" si="375"/>
        <v/>
      </c>
      <c r="Y1315" s="14" t="str">
        <f t="shared" si="376"/>
        <v/>
      </c>
      <c r="Z1315" s="14" t="str">
        <f t="shared" si="377"/>
        <v/>
      </c>
      <c r="AA1315" s="15" t="str">
        <f t="shared" si="373"/>
        <v/>
      </c>
    </row>
    <row r="1316" spans="2:27" ht="18" x14ac:dyDescent="0.25">
      <c r="B1316" s="16"/>
      <c r="C1316" s="17"/>
      <c r="D1316" s="17"/>
      <c r="E1316" s="17"/>
      <c r="F1316" s="17"/>
      <c r="G1316" s="17"/>
      <c r="H1316" s="17"/>
      <c r="I1316" s="17"/>
      <c r="J1316" s="17"/>
      <c r="K1316" s="17"/>
      <c r="L1316" s="17"/>
      <c r="M1316" s="17"/>
      <c r="N1316" s="17"/>
      <c r="O1316" s="19"/>
      <c r="P1316" s="629">
        <f>+H1306</f>
        <v>6.0599999999999987</v>
      </c>
      <c r="Q1316" s="17"/>
      <c r="R1316" s="412"/>
      <c r="S1316" s="625"/>
      <c r="T1316" s="20"/>
      <c r="U1316" s="20"/>
      <c r="V1316" s="430"/>
      <c r="W1316" s="14"/>
      <c r="X1316" s="14" t="str">
        <f t="shared" si="375"/>
        <v/>
      </c>
      <c r="Y1316" s="14" t="str">
        <f t="shared" si="376"/>
        <v/>
      </c>
      <c r="Z1316" s="14" t="str">
        <f t="shared" si="377"/>
        <v/>
      </c>
      <c r="AA1316" s="15" t="str">
        <f t="shared" si="373"/>
        <v/>
      </c>
    </row>
    <row r="1317" spans="2:27" ht="18" x14ac:dyDescent="0.25">
      <c r="B1317" s="16"/>
      <c r="C1317" s="18"/>
      <c r="D1317" s="17"/>
      <c r="E1317" s="17"/>
      <c r="F1317" s="17"/>
      <c r="G1317" s="17"/>
      <c r="H1317" s="17"/>
      <c r="I1317" s="17"/>
      <c r="J1317" s="17"/>
      <c r="K1317" s="17"/>
      <c r="L1317" s="17"/>
      <c r="M1317" s="17"/>
      <c r="N1317" s="17"/>
      <c r="O1317" s="19"/>
      <c r="P1317" s="629">
        <f>+H1306</f>
        <v>6.0599999999999987</v>
      </c>
      <c r="Q1317" s="17"/>
      <c r="R1317" s="412"/>
      <c r="S1317" s="625"/>
      <c r="T1317" s="20"/>
      <c r="U1317" s="20"/>
      <c r="V1317" s="430"/>
      <c r="W1317" s="14"/>
      <c r="X1317" s="14" t="str">
        <f t="shared" si="375"/>
        <v/>
      </c>
      <c r="Y1317" s="14" t="str">
        <f t="shared" si="376"/>
        <v/>
      </c>
      <c r="Z1317" s="14" t="str">
        <f t="shared" si="377"/>
        <v/>
      </c>
      <c r="AA1317" s="15" t="str">
        <f t="shared" si="373"/>
        <v/>
      </c>
    </row>
    <row r="1318" spans="2:27" ht="18" x14ac:dyDescent="0.25">
      <c r="B1318" s="16"/>
      <c r="C1318" s="17"/>
      <c r="D1318" s="17"/>
      <c r="E1318" s="17"/>
      <c r="F1318" s="17"/>
      <c r="G1318" s="17"/>
      <c r="H1318" s="17"/>
      <c r="I1318" s="17"/>
      <c r="J1318" s="17"/>
      <c r="K1318" s="17"/>
      <c r="L1318" s="17"/>
      <c r="M1318" s="17"/>
      <c r="N1318" s="17"/>
      <c r="O1318" s="19"/>
      <c r="P1318" s="629">
        <f>+H1306</f>
        <v>6.0599999999999987</v>
      </c>
      <c r="Q1318" s="17"/>
      <c r="R1318" s="412"/>
      <c r="S1318" s="625"/>
      <c r="T1318" s="20"/>
      <c r="U1318" s="20"/>
      <c r="V1318" s="430"/>
      <c r="W1318" s="14"/>
      <c r="X1318" s="14" t="str">
        <f t="shared" si="375"/>
        <v/>
      </c>
      <c r="Y1318" s="14" t="str">
        <f t="shared" si="376"/>
        <v/>
      </c>
      <c r="Z1318" s="14" t="str">
        <f t="shared" si="377"/>
        <v/>
      </c>
      <c r="AA1318" s="15" t="str">
        <f t="shared" si="373"/>
        <v/>
      </c>
    </row>
    <row r="1319" spans="2:27" ht="18" x14ac:dyDescent="0.25">
      <c r="B1319" s="16"/>
      <c r="C1319" s="17"/>
      <c r="D1319" s="17"/>
      <c r="E1319" s="18"/>
      <c r="F1319" s="17"/>
      <c r="G1319" s="17"/>
      <c r="H1319" s="17"/>
      <c r="I1319" s="17"/>
      <c r="J1319" s="17"/>
      <c r="K1319" s="17"/>
      <c r="L1319" s="17"/>
      <c r="M1319" s="17"/>
      <c r="N1319" s="17"/>
      <c r="O1319" s="19"/>
      <c r="P1319" s="629">
        <f>+H1306</f>
        <v>6.0599999999999987</v>
      </c>
      <c r="Q1319" s="17"/>
      <c r="R1319" s="412"/>
      <c r="S1319" s="625"/>
      <c r="T1319" s="20"/>
      <c r="U1319" s="20"/>
      <c r="V1319" s="430"/>
      <c r="W1319" s="14"/>
      <c r="X1319" s="14" t="str">
        <f t="shared" si="375"/>
        <v/>
      </c>
      <c r="Y1319" s="14" t="str">
        <f t="shared" si="376"/>
        <v/>
      </c>
      <c r="Z1319" s="14" t="str">
        <f t="shared" si="377"/>
        <v/>
      </c>
      <c r="AA1319" s="15" t="str">
        <f t="shared" si="373"/>
        <v/>
      </c>
    </row>
    <row r="1320" spans="2:27" ht="18" x14ac:dyDescent="0.25">
      <c r="B1320" s="16"/>
      <c r="C1320" s="18"/>
      <c r="D1320" s="18"/>
      <c r="E1320" s="18"/>
      <c r="F1320" s="18"/>
      <c r="G1320" s="18"/>
      <c r="H1320" s="18"/>
      <c r="I1320" s="18"/>
      <c r="J1320" s="18"/>
      <c r="K1320" s="18"/>
      <c r="L1320" s="18"/>
      <c r="M1320" s="18"/>
      <c r="N1320" s="18"/>
      <c r="O1320" s="19"/>
      <c r="P1320" s="629">
        <f>+H1306</f>
        <v>6.0599999999999987</v>
      </c>
      <c r="Q1320" s="17"/>
      <c r="R1320" s="412"/>
      <c r="S1320" s="625"/>
      <c r="T1320" s="20"/>
      <c r="U1320" s="20"/>
      <c r="V1320" s="430"/>
      <c r="W1320" s="14" t="str">
        <f t="shared" ref="W1320" si="378">IF(COUNT(T1320:V1320)=1,"m",IF(COUNT(T1320:V1320)=2,"m2",IF(COUNT(T1320:V1320)=3,"m3","")))</f>
        <v/>
      </c>
      <c r="X1320" s="14" t="str">
        <f t="shared" si="375"/>
        <v/>
      </c>
      <c r="Y1320" s="14" t="str">
        <f t="shared" si="376"/>
        <v/>
      </c>
      <c r="Z1320" s="14" t="str">
        <f t="shared" si="377"/>
        <v/>
      </c>
      <c r="AA1320" s="15" t="str">
        <f t="shared" si="373"/>
        <v/>
      </c>
    </row>
    <row r="1321" spans="2:27" ht="18" x14ac:dyDescent="0.25">
      <c r="B1321" s="16"/>
      <c r="C1321" s="17"/>
      <c r="D1321" s="24"/>
      <c r="E1321" s="17"/>
      <c r="F1321" s="17"/>
      <c r="G1321" s="17"/>
      <c r="H1321" s="17"/>
      <c r="I1321" s="17"/>
      <c r="J1321" s="18"/>
      <c r="K1321" s="17"/>
      <c r="L1321" s="17"/>
      <c r="M1321" s="17"/>
      <c r="N1321" s="17"/>
      <c r="O1321" s="19"/>
      <c r="P1321" s="629">
        <f>+H1306</f>
        <v>6.0599999999999987</v>
      </c>
      <c r="Q1321" s="17"/>
      <c r="R1321" s="412"/>
      <c r="S1321" s="625"/>
      <c r="T1321" s="20"/>
      <c r="U1321" s="20"/>
      <c r="V1321" s="430"/>
      <c r="W1321" s="14"/>
      <c r="X1321" s="14"/>
      <c r="Y1321" s="14"/>
      <c r="Z1321" s="14"/>
      <c r="AA1321" s="15" t="str">
        <f t="shared" si="373"/>
        <v/>
      </c>
    </row>
    <row r="1322" spans="2:27" ht="18" x14ac:dyDescent="0.25">
      <c r="B1322" s="16"/>
      <c r="C1322" s="18"/>
      <c r="D1322" s="17"/>
      <c r="E1322" s="17"/>
      <c r="F1322" s="17"/>
      <c r="G1322" s="17"/>
      <c r="H1322" s="18"/>
      <c r="I1322" s="18"/>
      <c r="J1322" s="17"/>
      <c r="K1322" s="18"/>
      <c r="L1322" s="17"/>
      <c r="M1322" s="17"/>
      <c r="N1322" s="17"/>
      <c r="O1322" s="19"/>
      <c r="P1322" s="629">
        <f>+H1306</f>
        <v>6.0599999999999987</v>
      </c>
      <c r="Q1322" s="17"/>
      <c r="R1322" s="412" t="s">
        <v>362</v>
      </c>
      <c r="S1322" s="625"/>
      <c r="T1322" s="20"/>
      <c r="U1322" s="20"/>
      <c r="V1322" s="430"/>
      <c r="W1322" s="14" t="str">
        <f t="shared" ref="W1322:W1331" si="379">IF(COUNT(T1322:V1322)=1,"m",IF(COUNT(T1322:V1322)=2,"m2",IF(COUNT(T1322:V1322)=3,"m3","")))</f>
        <v/>
      </c>
      <c r="X1322" s="14" t="str">
        <f t="shared" ref="X1322:X1331" si="380">IF(S1322="","",1)</f>
        <v/>
      </c>
      <c r="Y1322" s="14" t="str">
        <f t="shared" ref="Y1322:Y1331" si="381">IFERROR(IF(COUNT(T1322:V1322)=1,PRODUCT(T1322:V1322)*X1322,""),"")</f>
        <v/>
      </c>
      <c r="Z1322" s="14" t="str">
        <f t="shared" ref="Z1322:Z1331" si="382">IFERROR(IF(COUNT(T1322:V1322)=2,PRODUCT(T1322:V1322)*X1322,""),"")</f>
        <v/>
      </c>
      <c r="AA1322" s="15" t="str">
        <f t="shared" si="373"/>
        <v/>
      </c>
    </row>
    <row r="1323" spans="2:27" ht="18" x14ac:dyDescent="0.25">
      <c r="B1323" s="16"/>
      <c r="C1323" s="17"/>
      <c r="D1323" s="17"/>
      <c r="E1323" s="17"/>
      <c r="F1323" s="17"/>
      <c r="G1323" s="17"/>
      <c r="H1323" s="17"/>
      <c r="I1323" s="17"/>
      <c r="J1323" s="17"/>
      <c r="K1323" s="17"/>
      <c r="L1323" s="17"/>
      <c r="M1323" s="17"/>
      <c r="N1323" s="17"/>
      <c r="O1323" s="19"/>
      <c r="P1323" s="629">
        <f>+H1306</f>
        <v>6.0599999999999987</v>
      </c>
      <c r="Q1323" s="17"/>
      <c r="R1323" s="412"/>
      <c r="S1323" s="626"/>
      <c r="T1323" s="20"/>
      <c r="U1323" s="20"/>
      <c r="V1323" s="430"/>
      <c r="W1323" s="14" t="str">
        <f t="shared" si="379"/>
        <v/>
      </c>
      <c r="X1323" s="14" t="str">
        <f t="shared" si="380"/>
        <v/>
      </c>
      <c r="Y1323" s="14" t="str">
        <f t="shared" si="381"/>
        <v/>
      </c>
      <c r="Z1323" s="14" t="str">
        <f t="shared" si="382"/>
        <v/>
      </c>
      <c r="AA1323" s="15" t="str">
        <f t="shared" si="373"/>
        <v/>
      </c>
    </row>
    <row r="1324" spans="2:27" ht="18" x14ac:dyDescent="0.25">
      <c r="B1324" s="16"/>
      <c r="C1324" s="17"/>
      <c r="D1324" s="17"/>
      <c r="E1324" s="17"/>
      <c r="F1324" s="17"/>
      <c r="G1324" s="17"/>
      <c r="H1324" s="17"/>
      <c r="I1324" s="17"/>
      <c r="J1324" s="17"/>
      <c r="K1324" s="17"/>
      <c r="L1324" s="17"/>
      <c r="M1324" s="17"/>
      <c r="N1324" s="17"/>
      <c r="O1324" s="19"/>
      <c r="P1324" s="629">
        <f>+H1306</f>
        <v>6.0599999999999987</v>
      </c>
      <c r="Q1324" s="17"/>
      <c r="R1324" s="412"/>
      <c r="S1324" s="626"/>
      <c r="T1324" s="20"/>
      <c r="U1324" s="20"/>
      <c r="V1324" s="430"/>
      <c r="W1324" s="14" t="str">
        <f t="shared" si="379"/>
        <v/>
      </c>
      <c r="X1324" s="14" t="str">
        <f t="shared" si="380"/>
        <v/>
      </c>
      <c r="Y1324" s="14" t="str">
        <f t="shared" si="381"/>
        <v/>
      </c>
      <c r="Z1324" s="14" t="str">
        <f t="shared" si="382"/>
        <v/>
      </c>
      <c r="AA1324" s="15" t="str">
        <f t="shared" si="373"/>
        <v/>
      </c>
    </row>
    <row r="1325" spans="2:27" ht="18" x14ac:dyDescent="0.25">
      <c r="B1325" s="16"/>
      <c r="D1325" s="17"/>
      <c r="E1325" s="17"/>
      <c r="F1325" s="17"/>
      <c r="G1325" s="17"/>
      <c r="H1325" s="17"/>
      <c r="I1325" s="17"/>
      <c r="J1325" s="17"/>
      <c r="K1325" s="17"/>
      <c r="L1325" s="17"/>
      <c r="M1325" s="17"/>
      <c r="N1325" s="17"/>
      <c r="O1325" s="19"/>
      <c r="P1325" s="629">
        <f>+H1306</f>
        <v>6.0599999999999987</v>
      </c>
      <c r="Q1325" s="17"/>
      <c r="R1325" s="412"/>
      <c r="S1325" s="626"/>
      <c r="T1325" s="20"/>
      <c r="U1325" s="20"/>
      <c r="V1325" s="20"/>
      <c r="W1325" s="14" t="str">
        <f t="shared" si="379"/>
        <v/>
      </c>
      <c r="X1325" s="14" t="str">
        <f t="shared" si="380"/>
        <v/>
      </c>
      <c r="Y1325" s="14" t="str">
        <f t="shared" si="381"/>
        <v/>
      </c>
      <c r="Z1325" s="14" t="str">
        <f t="shared" si="382"/>
        <v/>
      </c>
      <c r="AA1325" s="15" t="str">
        <f t="shared" si="373"/>
        <v/>
      </c>
    </row>
    <row r="1326" spans="2:27" ht="18" x14ac:dyDescent="0.25">
      <c r="B1326" s="16"/>
      <c r="C1326" s="17"/>
      <c r="D1326" s="17"/>
      <c r="E1326" s="17"/>
      <c r="F1326" s="17"/>
      <c r="G1326" s="17"/>
      <c r="H1326" s="17"/>
      <c r="I1326" s="17"/>
      <c r="J1326" s="17"/>
      <c r="K1326" s="17"/>
      <c r="L1326" s="17"/>
      <c r="M1326" s="17"/>
      <c r="N1326" s="17"/>
      <c r="O1326" s="19"/>
      <c r="P1326" s="629">
        <f>+H1306</f>
        <v>6.0599999999999987</v>
      </c>
      <c r="Q1326" s="17"/>
      <c r="R1326" s="412"/>
      <c r="S1326" s="626"/>
      <c r="T1326" s="20"/>
      <c r="U1326" s="20"/>
      <c r="V1326" s="430"/>
      <c r="W1326" s="14" t="str">
        <f t="shared" si="379"/>
        <v/>
      </c>
      <c r="X1326" s="14" t="str">
        <f t="shared" si="380"/>
        <v/>
      </c>
      <c r="Y1326" s="14" t="str">
        <f t="shared" si="381"/>
        <v/>
      </c>
      <c r="Z1326" s="14" t="str">
        <f t="shared" si="382"/>
        <v/>
      </c>
      <c r="AA1326" s="15" t="str">
        <f t="shared" si="373"/>
        <v/>
      </c>
    </row>
    <row r="1327" spans="2:27" ht="18" x14ac:dyDescent="0.25">
      <c r="B1327" s="16"/>
      <c r="C1327" s="17"/>
      <c r="D1327" s="17"/>
      <c r="E1327" s="17"/>
      <c r="F1327" s="17"/>
      <c r="G1327" s="17"/>
      <c r="H1327" s="17"/>
      <c r="I1327" s="17"/>
      <c r="J1327" s="17"/>
      <c r="K1327" s="17"/>
      <c r="L1327" s="17"/>
      <c r="M1327" s="17"/>
      <c r="N1327" s="17"/>
      <c r="O1327" s="19"/>
      <c r="P1327" s="629">
        <f>+H1306</f>
        <v>6.0599999999999987</v>
      </c>
      <c r="Q1327" s="17"/>
      <c r="R1327" s="412"/>
      <c r="S1327" s="626"/>
      <c r="T1327" s="20"/>
      <c r="U1327" s="20"/>
      <c r="V1327" s="430"/>
      <c r="W1327" s="14" t="str">
        <f t="shared" si="379"/>
        <v/>
      </c>
      <c r="X1327" s="14" t="str">
        <f t="shared" si="380"/>
        <v/>
      </c>
      <c r="Y1327" s="14" t="str">
        <f t="shared" si="381"/>
        <v/>
      </c>
      <c r="Z1327" s="14" t="str">
        <f t="shared" si="382"/>
        <v/>
      </c>
      <c r="AA1327" s="15" t="str">
        <f t="shared" si="373"/>
        <v/>
      </c>
    </row>
    <row r="1328" spans="2:27" ht="18" x14ac:dyDescent="0.25">
      <c r="B1328" s="16"/>
      <c r="C1328" s="17"/>
      <c r="D1328" s="17"/>
      <c r="E1328" s="17"/>
      <c r="F1328" s="17"/>
      <c r="G1328" s="17"/>
      <c r="H1328" s="17"/>
      <c r="I1328" s="17"/>
      <c r="J1328" s="17"/>
      <c r="K1328" s="17"/>
      <c r="L1328" s="17"/>
      <c r="M1328" s="17"/>
      <c r="N1328" s="17"/>
      <c r="O1328" s="19"/>
      <c r="P1328" s="629">
        <f>+H1306</f>
        <v>6.0599999999999987</v>
      </c>
      <c r="Q1328" s="17"/>
      <c r="R1328" s="21"/>
      <c r="S1328" s="626"/>
      <c r="T1328" s="20"/>
      <c r="U1328" s="20"/>
      <c r="V1328" s="430"/>
      <c r="W1328" s="14" t="str">
        <f t="shared" si="379"/>
        <v/>
      </c>
      <c r="X1328" s="14" t="str">
        <f t="shared" si="380"/>
        <v/>
      </c>
      <c r="Y1328" s="14" t="str">
        <f t="shared" si="381"/>
        <v/>
      </c>
      <c r="Z1328" s="14" t="str">
        <f t="shared" si="382"/>
        <v/>
      </c>
      <c r="AA1328" s="15" t="str">
        <f t="shared" si="373"/>
        <v/>
      </c>
    </row>
    <row r="1329" spans="2:27" ht="18" x14ac:dyDescent="0.25">
      <c r="B1329" s="16"/>
      <c r="C1329" s="17"/>
      <c r="D1329" s="17"/>
      <c r="E1329" s="17"/>
      <c r="F1329" s="17"/>
      <c r="G1329" s="17"/>
      <c r="H1329" s="17"/>
      <c r="I1329" s="17"/>
      <c r="J1329" s="17"/>
      <c r="K1329" s="17"/>
      <c r="L1329" s="17"/>
      <c r="M1329" s="17"/>
      <c r="N1329" s="17"/>
      <c r="O1329" s="19"/>
      <c r="P1329" s="629">
        <f>+H1306</f>
        <v>6.0599999999999987</v>
      </c>
      <c r="Q1329" s="17"/>
      <c r="R1329" s="26"/>
      <c r="S1329" s="626"/>
      <c r="T1329" s="20"/>
      <c r="U1329" s="20"/>
      <c r="V1329" s="430"/>
      <c r="W1329" s="14" t="str">
        <f t="shared" si="379"/>
        <v/>
      </c>
      <c r="X1329" s="14" t="str">
        <f t="shared" si="380"/>
        <v/>
      </c>
      <c r="Y1329" s="14" t="str">
        <f t="shared" si="381"/>
        <v/>
      </c>
      <c r="Z1329" s="14" t="str">
        <f t="shared" si="382"/>
        <v/>
      </c>
      <c r="AA1329" s="15" t="str">
        <f t="shared" si="373"/>
        <v/>
      </c>
    </row>
    <row r="1330" spans="2:27" ht="18" x14ac:dyDescent="0.25">
      <c r="B1330" s="16"/>
      <c r="C1330" s="17"/>
      <c r="D1330" s="17"/>
      <c r="E1330" s="17"/>
      <c r="F1330" s="17"/>
      <c r="G1330" s="17"/>
      <c r="H1330" s="17"/>
      <c r="I1330" s="17"/>
      <c r="J1330" s="17"/>
      <c r="K1330" s="17"/>
      <c r="L1330" s="17"/>
      <c r="M1330" s="17"/>
      <c r="N1330" s="17"/>
      <c r="O1330" s="19"/>
      <c r="P1330" s="629">
        <f>+H1306</f>
        <v>6.0599999999999987</v>
      </c>
      <c r="Q1330" s="17"/>
      <c r="R1330" s="26"/>
      <c r="S1330" s="626"/>
      <c r="T1330" s="20"/>
      <c r="U1330" s="20"/>
      <c r="V1330" s="430"/>
      <c r="W1330" s="14" t="str">
        <f t="shared" si="379"/>
        <v/>
      </c>
      <c r="X1330" s="14" t="str">
        <f t="shared" si="380"/>
        <v/>
      </c>
      <c r="Y1330" s="14" t="str">
        <f t="shared" si="381"/>
        <v/>
      </c>
      <c r="Z1330" s="14" t="str">
        <f t="shared" si="382"/>
        <v/>
      </c>
      <c r="AA1330" s="15" t="str">
        <f t="shared" si="373"/>
        <v/>
      </c>
    </row>
    <row r="1331" spans="2:27" ht="18.75" thickBot="1" x14ac:dyDescent="0.3">
      <c r="B1331" s="27"/>
      <c r="C1331" s="28"/>
      <c r="D1331" s="29"/>
      <c r="E1331" s="28"/>
      <c r="F1331" s="29"/>
      <c r="G1331" s="29"/>
      <c r="H1331" s="29"/>
      <c r="I1331" s="29"/>
      <c r="J1331" s="29"/>
      <c r="K1331" s="29"/>
      <c r="L1331" s="29"/>
      <c r="M1331" s="29"/>
      <c r="N1331" s="29"/>
      <c r="O1331" s="30"/>
      <c r="P1331" s="629">
        <f>+H1306</f>
        <v>6.0599999999999987</v>
      </c>
      <c r="Q1331" s="17"/>
      <c r="R1331" s="630"/>
      <c r="S1331" s="636"/>
      <c r="T1331" s="33"/>
      <c r="U1331" s="33"/>
      <c r="V1331" s="631"/>
      <c r="W1331" s="34" t="str">
        <f t="shared" si="379"/>
        <v/>
      </c>
      <c r="X1331" s="34" t="str">
        <f t="shared" si="380"/>
        <v/>
      </c>
      <c r="Y1331" s="14" t="str">
        <f t="shared" si="381"/>
        <v/>
      </c>
      <c r="Z1331" s="14" t="str">
        <f t="shared" si="382"/>
        <v/>
      </c>
      <c r="AA1331" s="15" t="str">
        <f t="shared" si="373"/>
        <v/>
      </c>
    </row>
    <row r="1332" spans="2:27" ht="18.75" thickBot="1" x14ac:dyDescent="0.3">
      <c r="B1332" s="786"/>
      <c r="C1332" s="787"/>
      <c r="D1332" s="787"/>
      <c r="E1332" s="787"/>
      <c r="F1332" s="787"/>
      <c r="G1332" s="787"/>
      <c r="H1332" s="787"/>
      <c r="I1332" s="787"/>
      <c r="J1332" s="787"/>
      <c r="K1332" s="787"/>
      <c r="L1332" s="787"/>
      <c r="M1332" s="787"/>
      <c r="N1332" s="787"/>
      <c r="O1332" s="787"/>
      <c r="P1332" s="428"/>
      <c r="Q1332" s="629">
        <f>+H1306</f>
        <v>6.0599999999999987</v>
      </c>
      <c r="R1332" s="1024" t="s">
        <v>58</v>
      </c>
      <c r="S1332" s="1025"/>
      <c r="T1332" s="1027"/>
      <c r="U1332" s="1024" t="s">
        <v>53</v>
      </c>
      <c r="V1332" s="1027"/>
      <c r="W1332" s="1027"/>
      <c r="X1332" s="1026"/>
      <c r="Y1332" s="36"/>
      <c r="Z1332" s="37"/>
      <c r="AA1332" s="38">
        <f>SUM(Z1309:Z1331)</f>
        <v>0</v>
      </c>
    </row>
    <row r="1333" spans="2:27" ht="17.25" thickBot="1" x14ac:dyDescent="0.3">
      <c r="B1333" s="792" t="s">
        <v>59</v>
      </c>
      <c r="C1333" s="793"/>
      <c r="D1333" s="793"/>
      <c r="E1333" s="793"/>
      <c r="F1333" s="793"/>
      <c r="G1333" s="793"/>
      <c r="H1333" s="793"/>
      <c r="I1333" s="794"/>
      <c r="J1333" s="792" t="s">
        <v>60</v>
      </c>
      <c r="K1333" s="793"/>
      <c r="L1333" s="793"/>
      <c r="M1333" s="793"/>
      <c r="N1333" s="793"/>
      <c r="O1333" s="793"/>
      <c r="P1333" s="793"/>
      <c r="Q1333" s="793"/>
      <c r="R1333" s="794"/>
      <c r="S1333" s="634"/>
      <c r="T1333" s="39"/>
      <c r="U1333" s="40"/>
      <c r="V1333" s="40"/>
      <c r="W1333" s="40"/>
      <c r="X1333" s="40"/>
      <c r="Y1333" s="40"/>
      <c r="Z1333" s="40"/>
      <c r="AA1333" s="41"/>
    </row>
    <row r="1334" spans="2:27" ht="21" thickBot="1" x14ac:dyDescent="0.3">
      <c r="B1334" s="795"/>
      <c r="C1334" s="787"/>
      <c r="D1334" s="787"/>
      <c r="E1334" s="787"/>
      <c r="F1334" s="787"/>
      <c r="G1334" s="787"/>
      <c r="H1334" s="787"/>
      <c r="I1334" s="796"/>
      <c r="J1334" s="795"/>
      <c r="K1334" s="787"/>
      <c r="L1334" s="787"/>
      <c r="M1334" s="787"/>
      <c r="N1334" s="787"/>
      <c r="O1334" s="787"/>
      <c r="P1334" s="787"/>
      <c r="Q1334" s="787"/>
      <c r="R1334" s="796"/>
      <c r="S1334" s="635"/>
      <c r="T1334" s="797" t="s">
        <v>61</v>
      </c>
      <c r="U1334" s="798"/>
      <c r="V1334" s="798"/>
      <c r="W1334" s="798"/>
      <c r="X1334" s="798"/>
      <c r="Y1334" s="798"/>
      <c r="Z1334" s="799"/>
      <c r="AA1334" s="42">
        <f>AA1332</f>
        <v>0</v>
      </c>
    </row>
    <row r="1336" spans="2:27" ht="15.75" thickBot="1" x14ac:dyDescent="0.3"/>
    <row r="1337" spans="2:27" x14ac:dyDescent="0.25">
      <c r="B1337" s="800"/>
      <c r="C1337" s="793"/>
      <c r="D1337" s="793"/>
      <c r="E1337" s="793"/>
      <c r="F1337" s="793"/>
      <c r="G1337" s="803" t="s">
        <v>42</v>
      </c>
      <c r="H1337" s="793"/>
      <c r="I1337" s="793"/>
      <c r="J1337" s="793"/>
      <c r="K1337" s="793"/>
      <c r="L1337" s="793"/>
      <c r="M1337" s="793"/>
      <c r="N1337" s="793"/>
      <c r="O1337" s="793"/>
      <c r="P1337" s="793"/>
      <c r="Q1337" s="793"/>
      <c r="R1337" s="793"/>
      <c r="S1337" s="793"/>
      <c r="T1337" s="793"/>
      <c r="U1337" s="804" t="s">
        <v>1</v>
      </c>
      <c r="V1337" s="805"/>
      <c r="W1337" s="805"/>
      <c r="X1337" s="806"/>
      <c r="Y1337" s="807" t="s">
        <v>43</v>
      </c>
      <c r="Z1337" s="805"/>
      <c r="AA1337" s="808"/>
    </row>
    <row r="1338" spans="2:27" x14ac:dyDescent="0.25">
      <c r="B1338" s="801"/>
      <c r="C1338" s="802"/>
      <c r="D1338" s="802"/>
      <c r="E1338" s="802"/>
      <c r="F1338" s="802"/>
      <c r="G1338" s="801"/>
      <c r="H1338" s="802"/>
      <c r="I1338" s="802"/>
      <c r="J1338" s="802"/>
      <c r="K1338" s="802"/>
      <c r="L1338" s="802"/>
      <c r="M1338" s="802"/>
      <c r="N1338" s="802"/>
      <c r="O1338" s="802"/>
      <c r="P1338" s="802"/>
      <c r="Q1338" s="802"/>
      <c r="R1338" s="802"/>
      <c r="S1338" s="802"/>
      <c r="T1338" s="802"/>
      <c r="U1338" s="809" t="s">
        <v>3</v>
      </c>
      <c r="V1338" s="810"/>
      <c r="W1338" s="810"/>
      <c r="X1338" s="811"/>
      <c r="Y1338" s="812">
        <v>1</v>
      </c>
      <c r="Z1338" s="810"/>
      <c r="AA1338" s="813"/>
    </row>
    <row r="1339" spans="2:27" ht="15.75" thickBot="1" x14ac:dyDescent="0.3">
      <c r="B1339" s="795"/>
      <c r="C1339" s="787"/>
      <c r="D1339" s="787"/>
      <c r="E1339" s="787"/>
      <c r="F1339" s="787"/>
      <c r="G1339" s="795"/>
      <c r="H1339" s="787"/>
      <c r="I1339" s="787"/>
      <c r="J1339" s="787"/>
      <c r="K1339" s="787"/>
      <c r="L1339" s="787"/>
      <c r="M1339" s="787"/>
      <c r="N1339" s="787"/>
      <c r="O1339" s="787"/>
      <c r="P1339" s="787"/>
      <c r="Q1339" s="787"/>
      <c r="R1339" s="787"/>
      <c r="S1339" s="787"/>
      <c r="T1339" s="787"/>
      <c r="U1339" s="814" t="s">
        <v>4</v>
      </c>
      <c r="V1339" s="815"/>
      <c r="W1339" s="815"/>
      <c r="X1339" s="816"/>
      <c r="Y1339" s="817">
        <v>44236</v>
      </c>
      <c r="Z1339" s="818"/>
      <c r="AA1339" s="819"/>
    </row>
    <row r="1340" spans="2:27" ht="15" customHeight="1" x14ac:dyDescent="0.25">
      <c r="B1340" s="820" t="s">
        <v>44</v>
      </c>
      <c r="C1340" s="793"/>
      <c r="D1340" s="793"/>
      <c r="E1340" s="793"/>
      <c r="F1340" s="794"/>
      <c r="G1340"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340" s="822"/>
      <c r="I1340" s="822"/>
      <c r="J1340" s="822"/>
      <c r="K1340" s="822"/>
      <c r="L1340" s="822"/>
      <c r="M1340" s="822"/>
      <c r="N1340" s="822"/>
      <c r="O1340" s="822"/>
      <c r="P1340" s="822"/>
      <c r="Q1340" s="822"/>
      <c r="R1340" s="822"/>
      <c r="S1340" s="822"/>
      <c r="T1340" s="822"/>
      <c r="U1340" s="822"/>
      <c r="V1340" s="822"/>
      <c r="W1340" s="822"/>
      <c r="X1340" s="822"/>
      <c r="Y1340" s="822"/>
      <c r="Z1340" s="822"/>
      <c r="AA1340" s="823"/>
    </row>
    <row r="1341" spans="2:27" ht="15.75" customHeight="1" thickBot="1" x14ac:dyDescent="0.3">
      <c r="B1341" s="795"/>
      <c r="C1341" s="787"/>
      <c r="D1341" s="787"/>
      <c r="E1341" s="787"/>
      <c r="F1341" s="796"/>
      <c r="G1341" s="824"/>
      <c r="H1341" s="825"/>
      <c r="I1341" s="825"/>
      <c r="J1341" s="825"/>
      <c r="K1341" s="825"/>
      <c r="L1341" s="825"/>
      <c r="M1341" s="825"/>
      <c r="N1341" s="825"/>
      <c r="O1341" s="825"/>
      <c r="P1341" s="825"/>
      <c r="Q1341" s="825"/>
      <c r="R1341" s="825"/>
      <c r="S1341" s="825"/>
      <c r="T1341" s="825"/>
      <c r="U1341" s="825"/>
      <c r="V1341" s="825"/>
      <c r="W1341" s="825"/>
      <c r="X1341" s="825"/>
      <c r="Y1341" s="825"/>
      <c r="Z1341" s="825"/>
      <c r="AA1341" s="826"/>
    </row>
    <row r="1342" spans="2:27" ht="18.75" thickBot="1" x14ac:dyDescent="0.3">
      <c r="B1342" s="827" t="s">
        <v>46</v>
      </c>
      <c r="C1342" s="798"/>
      <c r="D1342" s="798"/>
      <c r="E1342" s="798"/>
      <c r="F1342" s="798"/>
      <c r="G1342" s="798"/>
      <c r="H1342" s="822" t="s">
        <v>47</v>
      </c>
      <c r="I1342" s="793"/>
      <c r="J1342" s="828"/>
      <c r="K1342" s="798"/>
      <c r="L1342" s="798"/>
      <c r="M1342" s="798"/>
      <c r="N1342" s="798"/>
      <c r="O1342" s="798"/>
      <c r="P1342" s="622"/>
      <c r="Q1342" s="622"/>
      <c r="R1342" s="828" t="s">
        <v>48</v>
      </c>
      <c r="S1342" s="828"/>
      <c r="T1342" s="798"/>
      <c r="U1342" s="798"/>
      <c r="V1342" s="798"/>
      <c r="W1342" s="798"/>
      <c r="X1342" s="798"/>
      <c r="Y1342" s="798"/>
      <c r="Z1342" s="798"/>
      <c r="AA1342" s="799"/>
    </row>
    <row r="1343" spans="2:27" ht="57.75" customHeight="1" thickBot="1" x14ac:dyDescent="0.3">
      <c r="B1343" s="829">
        <f>PRESUPUESTO!$B$47</f>
        <v>6</v>
      </c>
      <c r="C1343" s="793"/>
      <c r="D1343" s="793"/>
      <c r="E1343" s="793"/>
      <c r="F1343" s="793"/>
      <c r="G1343" s="793"/>
      <c r="H1343" s="830">
        <f>PRESUPUESTO!B54</f>
        <v>6.0699999999999985</v>
      </c>
      <c r="I1343" s="831"/>
      <c r="J1343" s="832" t="str">
        <f>PRESUPUESTO!$F$47</f>
        <v>CARPINTERIA EN MADERA Y METALICA</v>
      </c>
      <c r="K1343" s="798"/>
      <c r="L1343" s="798"/>
      <c r="M1343" s="798"/>
      <c r="N1343" s="798"/>
      <c r="O1343" s="799"/>
      <c r="P1343" s="621"/>
      <c r="Q1343" s="621"/>
      <c r="R1343" s="833" t="str">
        <f>PRESUPUESTO!F54</f>
        <v>Suministro e instalacion de pasamanos para escalera en tuberia galvanizada de 2" x 1.5mm con esquema de pintura e=12mils anticorrosiva + poliuretano color negro. Incluye instalacion y accesorios de anclajes como platinas y pernos.</v>
      </c>
      <c r="S1343" s="1020"/>
      <c r="T1343" s="793"/>
      <c r="U1343" s="793"/>
      <c r="V1343" s="793"/>
      <c r="W1343" s="793"/>
      <c r="X1343" s="793"/>
      <c r="Y1343" s="793"/>
      <c r="Z1343" s="793"/>
      <c r="AA1343" s="794"/>
    </row>
    <row r="1344" spans="2:27" ht="18.75" customHeight="1" thickBot="1" x14ac:dyDescent="0.3">
      <c r="B1344" s="821" t="s">
        <v>49</v>
      </c>
      <c r="C1344" s="834"/>
      <c r="D1344" s="834"/>
      <c r="E1344" s="834"/>
      <c r="F1344" s="834"/>
      <c r="G1344" s="834"/>
      <c r="H1344" s="835"/>
      <c r="I1344" s="835"/>
      <c r="J1344" s="834"/>
      <c r="K1344" s="834"/>
      <c r="L1344" s="834"/>
      <c r="M1344" s="834"/>
      <c r="N1344" s="834"/>
      <c r="O1344" s="834"/>
      <c r="P1344" s="623"/>
      <c r="Q1344" s="623"/>
      <c r="R1344" s="837" t="s">
        <v>50</v>
      </c>
      <c r="S1344" s="1030" t="s">
        <v>532</v>
      </c>
      <c r="T1344" s="839" t="s">
        <v>51</v>
      </c>
      <c r="U1344" s="840"/>
      <c r="V1344" s="841"/>
      <c r="W1344" s="842" t="s">
        <v>20</v>
      </c>
      <c r="X1344" s="844" t="s">
        <v>52</v>
      </c>
      <c r="Y1344" s="846" t="s">
        <v>53</v>
      </c>
      <c r="Z1344" s="847"/>
      <c r="AA1344" s="848"/>
    </row>
    <row r="1345" spans="2:27" ht="26.25" thickBot="1" x14ac:dyDescent="0.3">
      <c r="B1345" s="836"/>
      <c r="C1345" s="835"/>
      <c r="D1345" s="835"/>
      <c r="E1345" s="835"/>
      <c r="F1345" s="835"/>
      <c r="G1345" s="835"/>
      <c r="H1345" s="835"/>
      <c r="I1345" s="835"/>
      <c r="J1345" s="835"/>
      <c r="K1345" s="835"/>
      <c r="L1345" s="835"/>
      <c r="M1345" s="835"/>
      <c r="N1345" s="835"/>
      <c r="O1345" s="835"/>
      <c r="P1345" s="623"/>
      <c r="Q1345" s="623"/>
      <c r="R1345" s="838"/>
      <c r="S1345" s="1031"/>
      <c r="T1345" s="4" t="s">
        <v>54</v>
      </c>
      <c r="U1345" s="5" t="s">
        <v>55</v>
      </c>
      <c r="V1345" s="6" t="s">
        <v>56</v>
      </c>
      <c r="W1345" s="843"/>
      <c r="X1345" s="845"/>
      <c r="Y1345" s="7" t="s">
        <v>57</v>
      </c>
      <c r="Z1345" s="8" t="s">
        <v>21</v>
      </c>
      <c r="AA1345" s="9" t="s">
        <v>22</v>
      </c>
    </row>
    <row r="1346" spans="2:27" ht="18" x14ac:dyDescent="0.25">
      <c r="B1346" s="10"/>
      <c r="C1346" s="11"/>
      <c r="D1346" s="11"/>
      <c r="E1346" s="11"/>
      <c r="F1346" s="11"/>
      <c r="G1346" s="11"/>
      <c r="H1346" s="11"/>
      <c r="I1346" s="11"/>
      <c r="J1346" s="11"/>
      <c r="K1346" s="11"/>
      <c r="L1346" s="11"/>
      <c r="M1346" s="11"/>
      <c r="N1346" s="11"/>
      <c r="O1346" s="12"/>
      <c r="P1346" s="629">
        <f>+H1343</f>
        <v>6.0699999999999985</v>
      </c>
      <c r="Q1346" s="17"/>
      <c r="R1346" s="412" t="s">
        <v>356</v>
      </c>
      <c r="S1346" s="625"/>
      <c r="T1346" s="14"/>
      <c r="U1346" s="14"/>
      <c r="V1346" s="14"/>
      <c r="W1346" s="14" t="str">
        <f>IF(COUNT(T1346:V1346)=1,"m",IF(COUNT(T1346:V1346)=2,"m2",IF(COUNT(T1346:V1346)=3,"m3","")))</f>
        <v/>
      </c>
      <c r="X1346" s="14" t="str">
        <f>IF(S1346="","",1)</f>
        <v/>
      </c>
      <c r="Y1346" s="14" t="str">
        <f>IFERROR(IF(COUNT(T1346:V1346)=1,PRODUCT(T1346:V1346)*X1346,""),"")</f>
        <v/>
      </c>
      <c r="Z1346" s="14" t="str">
        <f>IFERROR(IF(COUNT(T1346:V1346)=2,PRODUCT(T1346:V1346)*X1346,""),"")</f>
        <v/>
      </c>
      <c r="AA1346" s="15" t="str">
        <f>IFERROR(IF(COUNT(T1346:V1346)=3,PRODUCT(T1346:V1346)*X1346,""),"")</f>
        <v/>
      </c>
    </row>
    <row r="1347" spans="2:27" ht="18" x14ac:dyDescent="0.25">
      <c r="B1347" s="16"/>
      <c r="C1347" s="17"/>
      <c r="D1347" s="17"/>
      <c r="E1347" s="17"/>
      <c r="F1347" s="18"/>
      <c r="G1347" s="18"/>
      <c r="H1347" s="18"/>
      <c r="I1347" s="18"/>
      <c r="J1347" s="18"/>
      <c r="K1347" s="18"/>
      <c r="L1347" s="17"/>
      <c r="M1347" s="17"/>
      <c r="N1347" s="17"/>
      <c r="O1347" s="19"/>
      <c r="P1347" s="629">
        <f>+H1343</f>
        <v>6.0699999999999985</v>
      </c>
      <c r="Q1347" s="17"/>
      <c r="R1347" s="412"/>
      <c r="S1347" s="625"/>
      <c r="T1347" s="20"/>
      <c r="U1347" s="20"/>
      <c r="V1347" s="430"/>
      <c r="W1347" s="14" t="str">
        <f t="shared" ref="W1347:W1349" si="383">IF(COUNT(T1347:V1347)=1,"m",IF(COUNT(T1347:V1347)=2,"m2",IF(COUNT(T1347:V1347)=3,"m3","")))</f>
        <v/>
      </c>
      <c r="X1347" s="14" t="str">
        <f t="shared" ref="X1347:X1349" si="384">IF(S1347="","",1)</f>
        <v/>
      </c>
      <c r="Y1347" s="14" t="str">
        <f t="shared" ref="Y1347:Y1349" si="385">IFERROR(IF(COUNT(T1347:V1347)=1,PRODUCT(T1347:V1347)*X1347,""),"")</f>
        <v/>
      </c>
      <c r="Z1347" s="14" t="str">
        <f t="shared" ref="Z1347:Z1349" si="386">IFERROR(IF(COUNT(T1347:V1347)=2,PRODUCT(T1347:V1347)*X1347,""),"")</f>
        <v/>
      </c>
      <c r="AA1347" s="15" t="str">
        <f t="shared" ref="AA1347:AA1368" si="387">IFERROR(IF(COUNT(T1347:V1347)=3,PRODUCT(T1347:V1347)*X1347,""),"")</f>
        <v/>
      </c>
    </row>
    <row r="1348" spans="2:27" ht="18" x14ac:dyDescent="0.25">
      <c r="B1348" s="16"/>
      <c r="C1348" s="17"/>
      <c r="D1348" s="17"/>
      <c r="E1348" s="17"/>
      <c r="F1348" s="18"/>
      <c r="G1348" s="18"/>
      <c r="H1348" s="18"/>
      <c r="I1348" s="18"/>
      <c r="J1348" s="18"/>
      <c r="K1348" s="18"/>
      <c r="L1348" s="17"/>
      <c r="M1348" s="17"/>
      <c r="N1348" s="17"/>
      <c r="O1348" s="19"/>
      <c r="P1348" s="629">
        <f>+H1343</f>
        <v>6.0699999999999985</v>
      </c>
      <c r="Q1348" s="17"/>
      <c r="R1348" s="412"/>
      <c r="S1348" s="625"/>
      <c r="T1348" s="20"/>
      <c r="U1348" s="20"/>
      <c r="V1348" s="430"/>
      <c r="W1348" s="14" t="str">
        <f t="shared" si="383"/>
        <v/>
      </c>
      <c r="X1348" s="14" t="str">
        <f t="shared" si="384"/>
        <v/>
      </c>
      <c r="Y1348" s="14" t="str">
        <f t="shared" si="385"/>
        <v/>
      </c>
      <c r="Z1348" s="14" t="str">
        <f t="shared" si="386"/>
        <v/>
      </c>
      <c r="AA1348" s="15" t="str">
        <f t="shared" si="387"/>
        <v/>
      </c>
    </row>
    <row r="1349" spans="2:27" ht="18" x14ac:dyDescent="0.25">
      <c r="B1349" s="16"/>
      <c r="C1349" s="17"/>
      <c r="D1349" s="17"/>
      <c r="E1349" s="17"/>
      <c r="F1349" s="18"/>
      <c r="G1349" s="18"/>
      <c r="H1349" s="18"/>
      <c r="I1349" s="18"/>
      <c r="J1349" s="18"/>
      <c r="K1349" s="18"/>
      <c r="L1349" s="17"/>
      <c r="M1349" s="17"/>
      <c r="N1349" s="17"/>
      <c r="O1349" s="19"/>
      <c r="P1349" s="629">
        <f>+H1343</f>
        <v>6.0699999999999985</v>
      </c>
      <c r="Q1349" s="17"/>
      <c r="R1349" s="412"/>
      <c r="S1349" s="626"/>
      <c r="T1349" s="20"/>
      <c r="U1349" s="20"/>
      <c r="V1349" s="430"/>
      <c r="W1349" s="14" t="str">
        <f t="shared" si="383"/>
        <v/>
      </c>
      <c r="X1349" s="14" t="str">
        <f t="shared" si="384"/>
        <v/>
      </c>
      <c r="Y1349" s="14" t="str">
        <f t="shared" si="385"/>
        <v/>
      </c>
      <c r="Z1349" s="14" t="str">
        <f t="shared" si="386"/>
        <v/>
      </c>
      <c r="AA1349" s="15" t="str">
        <f t="shared" si="387"/>
        <v/>
      </c>
    </row>
    <row r="1350" spans="2:27" ht="18" x14ac:dyDescent="0.25">
      <c r="B1350" s="16"/>
      <c r="D1350" s="17"/>
      <c r="E1350" s="17"/>
      <c r="F1350" s="18"/>
      <c r="G1350" s="18"/>
      <c r="H1350" s="18"/>
      <c r="J1350" s="18"/>
      <c r="K1350" s="18"/>
      <c r="L1350" s="17"/>
      <c r="M1350" s="17"/>
      <c r="N1350" s="17"/>
      <c r="O1350" s="19"/>
      <c r="P1350" s="629">
        <f>+H1343</f>
        <v>6.0699999999999985</v>
      </c>
      <c r="Q1350" s="17"/>
      <c r="R1350" s="412"/>
      <c r="S1350" s="625"/>
      <c r="T1350" s="20"/>
      <c r="U1350" s="20"/>
      <c r="V1350" s="430"/>
      <c r="W1350" s="14"/>
      <c r="X1350" s="14"/>
      <c r="Y1350" s="14"/>
      <c r="Z1350" s="14"/>
      <c r="AA1350" s="15" t="str">
        <f t="shared" si="387"/>
        <v/>
      </c>
    </row>
    <row r="1351" spans="2:27" ht="18" x14ac:dyDescent="0.25">
      <c r="B1351" s="22"/>
      <c r="C1351" s="17"/>
      <c r="D1351" s="18"/>
      <c r="E1351" s="17"/>
      <c r="F1351" s="18"/>
      <c r="G1351" s="18"/>
      <c r="H1351" s="18"/>
      <c r="I1351" s="18"/>
      <c r="J1351" s="18"/>
      <c r="K1351" s="18"/>
      <c r="L1351" s="17"/>
      <c r="M1351" s="17"/>
      <c r="N1351" s="17"/>
      <c r="O1351" s="19"/>
      <c r="P1351" s="629">
        <f>+H1343</f>
        <v>6.0699999999999985</v>
      </c>
      <c r="Q1351" s="17"/>
      <c r="R1351" s="412" t="s">
        <v>361</v>
      </c>
      <c r="S1351" s="625"/>
      <c r="T1351" s="20"/>
      <c r="U1351" s="20"/>
      <c r="V1351" s="430"/>
      <c r="W1351" s="14" t="str">
        <f t="shared" ref="W1351:W1352" si="388">IF(COUNT(T1351:V1351)=1,"m",IF(COUNT(T1351:V1351)=2,"m2",IF(COUNT(T1351:V1351)=3,"m3","")))</f>
        <v/>
      </c>
      <c r="X1351" s="14" t="str">
        <f t="shared" ref="X1351:X1357" si="389">IF(S1351="","",1)</f>
        <v/>
      </c>
      <c r="Y1351" s="14" t="str">
        <f t="shared" ref="Y1351:Y1357" si="390">IFERROR(IF(COUNT(T1351:V1351)=1,PRODUCT(T1351:V1351)*X1351,""),"")</f>
        <v/>
      </c>
      <c r="Z1351" s="14" t="str">
        <f t="shared" ref="Z1351:Z1357" si="391">IFERROR(IF(COUNT(T1351:V1351)=2,PRODUCT(T1351:V1351)*X1351,""),"")</f>
        <v/>
      </c>
      <c r="AA1351" s="15" t="str">
        <f t="shared" si="387"/>
        <v/>
      </c>
    </row>
    <row r="1352" spans="2:27" ht="18" x14ac:dyDescent="0.25">
      <c r="B1352" s="16"/>
      <c r="C1352" s="17"/>
      <c r="D1352" s="17"/>
      <c r="E1352" s="17"/>
      <c r="F1352" s="18"/>
      <c r="G1352" s="18"/>
      <c r="H1352" s="18"/>
      <c r="I1352" s="18"/>
      <c r="J1352" s="18"/>
      <c r="K1352" s="18"/>
      <c r="L1352" s="17"/>
      <c r="M1352" s="17"/>
      <c r="N1352" s="17"/>
      <c r="O1352" s="19"/>
      <c r="P1352" s="629">
        <f>+H1343</f>
        <v>6.0699999999999985</v>
      </c>
      <c r="Q1352" s="17"/>
      <c r="R1352" s="412"/>
      <c r="S1352" s="641"/>
      <c r="T1352" s="20"/>
      <c r="U1352" s="20"/>
      <c r="V1352" s="20"/>
      <c r="W1352" s="14" t="str">
        <f t="shared" si="388"/>
        <v/>
      </c>
      <c r="X1352" s="14" t="str">
        <f t="shared" si="389"/>
        <v/>
      </c>
      <c r="Y1352" s="14" t="str">
        <f t="shared" si="390"/>
        <v/>
      </c>
      <c r="Z1352" s="14" t="str">
        <f t="shared" si="391"/>
        <v/>
      </c>
      <c r="AA1352" s="15" t="str">
        <f t="shared" si="387"/>
        <v/>
      </c>
    </row>
    <row r="1353" spans="2:27" ht="18" x14ac:dyDescent="0.25">
      <c r="B1353" s="16"/>
      <c r="C1353" s="17"/>
      <c r="D1353" s="17"/>
      <c r="E1353" s="17"/>
      <c r="F1353" s="17"/>
      <c r="G1353" s="17"/>
      <c r="H1353" s="17"/>
      <c r="I1353" s="17"/>
      <c r="J1353" s="17"/>
      <c r="K1353" s="17"/>
      <c r="L1353" s="17"/>
      <c r="M1353" s="17"/>
      <c r="N1353" s="17"/>
      <c r="O1353" s="19"/>
      <c r="P1353" s="629">
        <f>+H1343</f>
        <v>6.0699999999999985</v>
      </c>
      <c r="Q1353" s="17"/>
      <c r="R1353" s="412"/>
      <c r="S1353" s="625"/>
      <c r="T1353" s="20"/>
      <c r="U1353" s="20"/>
      <c r="V1353" s="430"/>
      <c r="W1353" s="14"/>
      <c r="X1353" s="14" t="str">
        <f t="shared" si="389"/>
        <v/>
      </c>
      <c r="Y1353" s="14" t="str">
        <f t="shared" si="390"/>
        <v/>
      </c>
      <c r="Z1353" s="14" t="str">
        <f t="shared" si="391"/>
        <v/>
      </c>
      <c r="AA1353" s="15" t="str">
        <f t="shared" si="387"/>
        <v/>
      </c>
    </row>
    <row r="1354" spans="2:27" ht="18" x14ac:dyDescent="0.25">
      <c r="B1354" s="16"/>
      <c r="C1354" s="18"/>
      <c r="D1354" s="17"/>
      <c r="E1354" s="17"/>
      <c r="F1354" s="17"/>
      <c r="G1354" s="17"/>
      <c r="H1354" s="17"/>
      <c r="I1354" s="17"/>
      <c r="J1354" s="17"/>
      <c r="K1354" s="17"/>
      <c r="L1354" s="17"/>
      <c r="M1354" s="17"/>
      <c r="N1354" s="17"/>
      <c r="O1354" s="19"/>
      <c r="P1354" s="629">
        <f>+H1343</f>
        <v>6.0699999999999985</v>
      </c>
      <c r="Q1354" s="17"/>
      <c r="R1354" s="412"/>
      <c r="S1354" s="625"/>
      <c r="T1354" s="20"/>
      <c r="U1354" s="20"/>
      <c r="V1354" s="430"/>
      <c r="W1354" s="14"/>
      <c r="X1354" s="14" t="str">
        <f t="shared" si="389"/>
        <v/>
      </c>
      <c r="Y1354" s="14" t="str">
        <f t="shared" si="390"/>
        <v/>
      </c>
      <c r="Z1354" s="14" t="str">
        <f t="shared" si="391"/>
        <v/>
      </c>
      <c r="AA1354" s="15" t="str">
        <f t="shared" si="387"/>
        <v/>
      </c>
    </row>
    <row r="1355" spans="2:27" ht="18" x14ac:dyDescent="0.25">
      <c r="B1355" s="16"/>
      <c r="C1355" s="17"/>
      <c r="D1355" s="17"/>
      <c r="E1355" s="17"/>
      <c r="F1355" s="17"/>
      <c r="G1355" s="17"/>
      <c r="H1355" s="17"/>
      <c r="I1355" s="17"/>
      <c r="J1355" s="17"/>
      <c r="K1355" s="17"/>
      <c r="L1355" s="17"/>
      <c r="M1355" s="17"/>
      <c r="N1355" s="17"/>
      <c r="O1355" s="19"/>
      <c r="P1355" s="629">
        <f>+H1343</f>
        <v>6.0699999999999985</v>
      </c>
      <c r="Q1355" s="17"/>
      <c r="R1355" s="412"/>
      <c r="S1355" s="625"/>
      <c r="T1355" s="20"/>
      <c r="U1355" s="20"/>
      <c r="V1355" s="430"/>
      <c r="W1355" s="14"/>
      <c r="X1355" s="14" t="str">
        <f t="shared" si="389"/>
        <v/>
      </c>
      <c r="Y1355" s="14" t="str">
        <f t="shared" si="390"/>
        <v/>
      </c>
      <c r="Z1355" s="14" t="str">
        <f t="shared" si="391"/>
        <v/>
      </c>
      <c r="AA1355" s="15" t="str">
        <f t="shared" si="387"/>
        <v/>
      </c>
    </row>
    <row r="1356" spans="2:27" ht="18" x14ac:dyDescent="0.25">
      <c r="B1356" s="16"/>
      <c r="C1356" s="17"/>
      <c r="D1356" s="17"/>
      <c r="E1356" s="18"/>
      <c r="F1356" s="17"/>
      <c r="G1356" s="17"/>
      <c r="H1356" s="17"/>
      <c r="I1356" s="17"/>
      <c r="J1356" s="17"/>
      <c r="K1356" s="17"/>
      <c r="L1356" s="17"/>
      <c r="M1356" s="17"/>
      <c r="N1356" s="17"/>
      <c r="O1356" s="19"/>
      <c r="P1356" s="629">
        <f>+H1343</f>
        <v>6.0699999999999985</v>
      </c>
      <c r="Q1356" s="17"/>
      <c r="R1356" s="412"/>
      <c r="S1356" s="625"/>
      <c r="T1356" s="20"/>
      <c r="U1356" s="20"/>
      <c r="V1356" s="430"/>
      <c r="W1356" s="14"/>
      <c r="X1356" s="14" t="str">
        <f t="shared" si="389"/>
        <v/>
      </c>
      <c r="Y1356" s="14" t="str">
        <f t="shared" si="390"/>
        <v/>
      </c>
      <c r="Z1356" s="14" t="str">
        <f t="shared" si="391"/>
        <v/>
      </c>
      <c r="AA1356" s="15" t="str">
        <f t="shared" si="387"/>
        <v/>
      </c>
    </row>
    <row r="1357" spans="2:27" ht="18" x14ac:dyDescent="0.25">
      <c r="B1357" s="16"/>
      <c r="C1357" s="18"/>
      <c r="D1357" s="18"/>
      <c r="E1357" s="18"/>
      <c r="F1357" s="18"/>
      <c r="G1357" s="18"/>
      <c r="H1357" s="18"/>
      <c r="I1357" s="18"/>
      <c r="J1357" s="18"/>
      <c r="K1357" s="18"/>
      <c r="L1357" s="18"/>
      <c r="M1357" s="18"/>
      <c r="N1357" s="18"/>
      <c r="O1357" s="19"/>
      <c r="P1357" s="629">
        <f>+H1343</f>
        <v>6.0699999999999985</v>
      </c>
      <c r="Q1357" s="17"/>
      <c r="R1357" s="412"/>
      <c r="S1357" s="625"/>
      <c r="T1357" s="20"/>
      <c r="U1357" s="20"/>
      <c r="V1357" s="430"/>
      <c r="W1357" s="14" t="str">
        <f t="shared" ref="W1357" si="392">IF(COUNT(T1357:V1357)=1,"m",IF(COUNT(T1357:V1357)=2,"m2",IF(COUNT(T1357:V1357)=3,"m3","")))</f>
        <v/>
      </c>
      <c r="X1357" s="14" t="str">
        <f t="shared" si="389"/>
        <v/>
      </c>
      <c r="Y1357" s="14" t="str">
        <f t="shared" si="390"/>
        <v/>
      </c>
      <c r="Z1357" s="14" t="str">
        <f t="shared" si="391"/>
        <v/>
      </c>
      <c r="AA1357" s="15" t="str">
        <f t="shared" si="387"/>
        <v/>
      </c>
    </row>
    <row r="1358" spans="2:27" ht="18" x14ac:dyDescent="0.25">
      <c r="B1358" s="16"/>
      <c r="C1358" s="17"/>
      <c r="D1358" s="24"/>
      <c r="E1358" s="17"/>
      <c r="F1358" s="17"/>
      <c r="G1358" s="17"/>
      <c r="H1358" s="17"/>
      <c r="I1358" s="17"/>
      <c r="J1358" s="18"/>
      <c r="K1358" s="17"/>
      <c r="L1358" s="17"/>
      <c r="M1358" s="17"/>
      <c r="N1358" s="17"/>
      <c r="O1358" s="19"/>
      <c r="P1358" s="629">
        <f>+H1343</f>
        <v>6.0699999999999985</v>
      </c>
      <c r="Q1358" s="17"/>
      <c r="R1358" s="412"/>
      <c r="S1358" s="625"/>
      <c r="T1358" s="20"/>
      <c r="U1358" s="20"/>
      <c r="V1358" s="430"/>
      <c r="W1358" s="14"/>
      <c r="X1358" s="14"/>
      <c r="Y1358" s="14"/>
      <c r="Z1358" s="14"/>
      <c r="AA1358" s="15" t="str">
        <f t="shared" si="387"/>
        <v/>
      </c>
    </row>
    <row r="1359" spans="2:27" ht="18" x14ac:dyDescent="0.25">
      <c r="B1359" s="16"/>
      <c r="C1359" s="18"/>
      <c r="D1359" s="17"/>
      <c r="E1359" s="17"/>
      <c r="F1359" s="17"/>
      <c r="G1359" s="17"/>
      <c r="H1359" s="18"/>
      <c r="I1359" s="18"/>
      <c r="J1359" s="17"/>
      <c r="K1359" s="18"/>
      <c r="L1359" s="17"/>
      <c r="M1359" s="17"/>
      <c r="N1359" s="17"/>
      <c r="O1359" s="19"/>
      <c r="P1359" s="629">
        <f>+H1343</f>
        <v>6.0699999999999985</v>
      </c>
      <c r="Q1359" s="17"/>
      <c r="R1359" s="412" t="s">
        <v>362</v>
      </c>
      <c r="S1359" s="625"/>
      <c r="T1359" s="20"/>
      <c r="U1359" s="20"/>
      <c r="V1359" s="430"/>
      <c r="W1359" s="14" t="str">
        <f t="shared" ref="W1359:W1368" si="393">IF(COUNT(T1359:V1359)=1,"m",IF(COUNT(T1359:V1359)=2,"m2",IF(COUNT(T1359:V1359)=3,"m3","")))</f>
        <v/>
      </c>
      <c r="X1359" s="14" t="str">
        <f t="shared" ref="X1359:X1368" si="394">IF(S1359="","",1)</f>
        <v/>
      </c>
      <c r="Y1359" s="14" t="str">
        <f t="shared" ref="Y1359:Y1368" si="395">IFERROR(IF(COUNT(T1359:V1359)=1,PRODUCT(T1359:V1359)*X1359,""),"")</f>
        <v/>
      </c>
      <c r="Z1359" s="14" t="str">
        <f t="shared" ref="Z1359:Z1368" si="396">IFERROR(IF(COUNT(T1359:V1359)=2,PRODUCT(T1359:V1359)*X1359,""),"")</f>
        <v/>
      </c>
      <c r="AA1359" s="15" t="str">
        <f t="shared" si="387"/>
        <v/>
      </c>
    </row>
    <row r="1360" spans="2:27" ht="18" x14ac:dyDescent="0.25">
      <c r="B1360" s="16"/>
      <c r="C1360" s="17"/>
      <c r="D1360" s="17"/>
      <c r="E1360" s="17"/>
      <c r="F1360" s="17"/>
      <c r="G1360" s="17"/>
      <c r="H1360" s="17"/>
      <c r="I1360" s="17"/>
      <c r="J1360" s="17"/>
      <c r="K1360" s="17"/>
      <c r="L1360" s="17"/>
      <c r="M1360" s="17"/>
      <c r="N1360" s="17"/>
      <c r="O1360" s="19"/>
      <c r="P1360" s="629">
        <f>+H1343</f>
        <v>6.0699999999999985</v>
      </c>
      <c r="Q1360" s="17"/>
      <c r="R1360" s="412"/>
      <c r="S1360" s="626"/>
      <c r="T1360" s="20"/>
      <c r="U1360" s="20"/>
      <c r="V1360" s="430"/>
      <c r="W1360" s="14" t="str">
        <f t="shared" si="393"/>
        <v/>
      </c>
      <c r="X1360" s="14" t="str">
        <f t="shared" si="394"/>
        <v/>
      </c>
      <c r="Y1360" s="14" t="str">
        <f t="shared" si="395"/>
        <v/>
      </c>
      <c r="Z1360" s="14" t="str">
        <f t="shared" si="396"/>
        <v/>
      </c>
      <c r="AA1360" s="15" t="str">
        <f t="shared" si="387"/>
        <v/>
      </c>
    </row>
    <row r="1361" spans="2:27" ht="18" x14ac:dyDescent="0.25">
      <c r="B1361" s="16"/>
      <c r="C1361" s="17"/>
      <c r="D1361" s="17"/>
      <c r="E1361" s="17"/>
      <c r="F1361" s="17"/>
      <c r="G1361" s="17"/>
      <c r="H1361" s="17"/>
      <c r="I1361" s="17"/>
      <c r="J1361" s="17"/>
      <c r="K1361" s="17"/>
      <c r="L1361" s="17"/>
      <c r="M1361" s="17"/>
      <c r="N1361" s="17"/>
      <c r="O1361" s="19"/>
      <c r="P1361" s="629">
        <f>+H1343</f>
        <v>6.0699999999999985</v>
      </c>
      <c r="Q1361" s="17"/>
      <c r="R1361" s="412"/>
      <c r="S1361" s="626"/>
      <c r="T1361" s="20"/>
      <c r="U1361" s="20"/>
      <c r="V1361" s="430"/>
      <c r="W1361" s="14" t="str">
        <f t="shared" si="393"/>
        <v/>
      </c>
      <c r="X1361" s="14" t="str">
        <f t="shared" si="394"/>
        <v/>
      </c>
      <c r="Y1361" s="14" t="str">
        <f t="shared" si="395"/>
        <v/>
      </c>
      <c r="Z1361" s="14" t="str">
        <f t="shared" si="396"/>
        <v/>
      </c>
      <c r="AA1361" s="15" t="str">
        <f t="shared" si="387"/>
        <v/>
      </c>
    </row>
    <row r="1362" spans="2:27" ht="18" x14ac:dyDescent="0.25">
      <c r="B1362" s="16"/>
      <c r="D1362" s="17"/>
      <c r="E1362" s="17"/>
      <c r="F1362" s="17"/>
      <c r="G1362" s="17"/>
      <c r="H1362" s="17"/>
      <c r="I1362" s="17"/>
      <c r="J1362" s="17"/>
      <c r="K1362" s="17"/>
      <c r="L1362" s="17"/>
      <c r="M1362" s="17"/>
      <c r="N1362" s="17"/>
      <c r="O1362" s="19"/>
      <c r="P1362" s="629">
        <f>+H1343</f>
        <v>6.0699999999999985</v>
      </c>
      <c r="Q1362" s="17"/>
      <c r="R1362" s="412"/>
      <c r="S1362" s="626"/>
      <c r="T1362" s="20"/>
      <c r="U1362" s="20"/>
      <c r="V1362" s="20"/>
      <c r="W1362" s="14" t="str">
        <f t="shared" si="393"/>
        <v/>
      </c>
      <c r="X1362" s="14" t="str">
        <f t="shared" si="394"/>
        <v/>
      </c>
      <c r="Y1362" s="14" t="str">
        <f t="shared" si="395"/>
        <v/>
      </c>
      <c r="Z1362" s="14" t="str">
        <f t="shared" si="396"/>
        <v/>
      </c>
      <c r="AA1362" s="15" t="str">
        <f t="shared" si="387"/>
        <v/>
      </c>
    </row>
    <row r="1363" spans="2:27" ht="18" x14ac:dyDescent="0.25">
      <c r="B1363" s="16"/>
      <c r="C1363" s="17"/>
      <c r="D1363" s="17"/>
      <c r="E1363" s="17"/>
      <c r="F1363" s="17"/>
      <c r="G1363" s="17"/>
      <c r="H1363" s="17"/>
      <c r="I1363" s="17"/>
      <c r="J1363" s="17"/>
      <c r="K1363" s="17"/>
      <c r="L1363" s="17"/>
      <c r="M1363" s="17"/>
      <c r="N1363" s="17"/>
      <c r="O1363" s="19"/>
      <c r="P1363" s="629">
        <f>+H1343</f>
        <v>6.0699999999999985</v>
      </c>
      <c r="Q1363" s="17"/>
      <c r="R1363" s="412"/>
      <c r="S1363" s="626"/>
      <c r="T1363" s="20"/>
      <c r="U1363" s="20"/>
      <c r="V1363" s="430"/>
      <c r="W1363" s="14" t="str">
        <f t="shared" si="393"/>
        <v/>
      </c>
      <c r="X1363" s="14" t="str">
        <f t="shared" si="394"/>
        <v/>
      </c>
      <c r="Y1363" s="14" t="str">
        <f t="shared" si="395"/>
        <v/>
      </c>
      <c r="Z1363" s="14" t="str">
        <f t="shared" si="396"/>
        <v/>
      </c>
      <c r="AA1363" s="15" t="str">
        <f t="shared" si="387"/>
        <v/>
      </c>
    </row>
    <row r="1364" spans="2:27" ht="18" x14ac:dyDescent="0.25">
      <c r="B1364" s="16"/>
      <c r="C1364" s="17"/>
      <c r="D1364" s="17"/>
      <c r="E1364" s="17"/>
      <c r="F1364" s="17"/>
      <c r="G1364" s="17"/>
      <c r="H1364" s="17"/>
      <c r="I1364" s="17"/>
      <c r="J1364" s="17"/>
      <c r="K1364" s="17"/>
      <c r="L1364" s="17"/>
      <c r="M1364" s="17"/>
      <c r="N1364" s="17"/>
      <c r="O1364" s="19"/>
      <c r="P1364" s="629">
        <f>+H1343</f>
        <v>6.0699999999999985</v>
      </c>
      <c r="Q1364" s="17"/>
      <c r="R1364" s="412"/>
      <c r="S1364" s="626"/>
      <c r="T1364" s="20"/>
      <c r="U1364" s="20"/>
      <c r="V1364" s="430"/>
      <c r="W1364" s="14" t="str">
        <f t="shared" si="393"/>
        <v/>
      </c>
      <c r="X1364" s="14" t="str">
        <f t="shared" si="394"/>
        <v/>
      </c>
      <c r="Y1364" s="14" t="str">
        <f t="shared" si="395"/>
        <v/>
      </c>
      <c r="Z1364" s="14" t="str">
        <f t="shared" si="396"/>
        <v/>
      </c>
      <c r="AA1364" s="15" t="str">
        <f t="shared" si="387"/>
        <v/>
      </c>
    </row>
    <row r="1365" spans="2:27" ht="18" x14ac:dyDescent="0.25">
      <c r="B1365" s="16"/>
      <c r="C1365" s="17"/>
      <c r="D1365" s="17"/>
      <c r="E1365" s="17"/>
      <c r="F1365" s="17"/>
      <c r="G1365" s="17"/>
      <c r="H1365" s="17"/>
      <c r="I1365" s="17"/>
      <c r="J1365" s="17"/>
      <c r="K1365" s="17"/>
      <c r="L1365" s="17"/>
      <c r="M1365" s="17"/>
      <c r="N1365" s="17"/>
      <c r="O1365" s="19"/>
      <c r="P1365" s="629">
        <f>+H1343</f>
        <v>6.0699999999999985</v>
      </c>
      <c r="Q1365" s="17"/>
      <c r="R1365" s="21"/>
      <c r="S1365" s="626"/>
      <c r="T1365" s="20"/>
      <c r="U1365" s="20"/>
      <c r="V1365" s="430"/>
      <c r="W1365" s="14" t="str">
        <f t="shared" si="393"/>
        <v/>
      </c>
      <c r="X1365" s="14" t="str">
        <f t="shared" si="394"/>
        <v/>
      </c>
      <c r="Y1365" s="14" t="str">
        <f t="shared" si="395"/>
        <v/>
      </c>
      <c r="Z1365" s="14" t="str">
        <f t="shared" si="396"/>
        <v/>
      </c>
      <c r="AA1365" s="15" t="str">
        <f t="shared" si="387"/>
        <v/>
      </c>
    </row>
    <row r="1366" spans="2:27" ht="18" x14ac:dyDescent="0.25">
      <c r="B1366" s="16"/>
      <c r="C1366" s="17"/>
      <c r="D1366" s="17"/>
      <c r="E1366" s="17"/>
      <c r="F1366" s="17"/>
      <c r="G1366" s="17"/>
      <c r="H1366" s="17"/>
      <c r="I1366" s="17"/>
      <c r="J1366" s="17"/>
      <c r="K1366" s="17"/>
      <c r="L1366" s="17"/>
      <c r="M1366" s="17"/>
      <c r="N1366" s="17"/>
      <c r="O1366" s="19"/>
      <c r="P1366" s="629">
        <f>+H1343</f>
        <v>6.0699999999999985</v>
      </c>
      <c r="Q1366" s="17"/>
      <c r="R1366" s="26"/>
      <c r="S1366" s="626"/>
      <c r="T1366" s="20"/>
      <c r="U1366" s="20"/>
      <c r="V1366" s="430"/>
      <c r="W1366" s="14" t="str">
        <f t="shared" si="393"/>
        <v/>
      </c>
      <c r="X1366" s="14" t="str">
        <f t="shared" si="394"/>
        <v/>
      </c>
      <c r="Y1366" s="14" t="str">
        <f t="shared" si="395"/>
        <v/>
      </c>
      <c r="Z1366" s="14" t="str">
        <f t="shared" si="396"/>
        <v/>
      </c>
      <c r="AA1366" s="15" t="str">
        <f t="shared" si="387"/>
        <v/>
      </c>
    </row>
    <row r="1367" spans="2:27" ht="18" x14ac:dyDescent="0.25">
      <c r="B1367" s="16"/>
      <c r="C1367" s="17"/>
      <c r="D1367" s="17"/>
      <c r="E1367" s="17"/>
      <c r="F1367" s="17"/>
      <c r="G1367" s="17"/>
      <c r="H1367" s="17"/>
      <c r="I1367" s="17"/>
      <c r="J1367" s="17"/>
      <c r="K1367" s="17"/>
      <c r="L1367" s="17"/>
      <c r="M1367" s="17"/>
      <c r="N1367" s="17"/>
      <c r="O1367" s="19"/>
      <c r="P1367" s="629">
        <f>+H1343</f>
        <v>6.0699999999999985</v>
      </c>
      <c r="Q1367" s="17"/>
      <c r="R1367" s="26"/>
      <c r="S1367" s="626"/>
      <c r="T1367" s="20"/>
      <c r="U1367" s="20"/>
      <c r="V1367" s="430"/>
      <c r="W1367" s="14" t="str">
        <f t="shared" si="393"/>
        <v/>
      </c>
      <c r="X1367" s="14" t="str">
        <f t="shared" si="394"/>
        <v/>
      </c>
      <c r="Y1367" s="14" t="str">
        <f t="shared" si="395"/>
        <v/>
      </c>
      <c r="Z1367" s="14" t="str">
        <f t="shared" si="396"/>
        <v/>
      </c>
      <c r="AA1367" s="15" t="str">
        <f t="shared" si="387"/>
        <v/>
      </c>
    </row>
    <row r="1368" spans="2:27" ht="18.75" thickBot="1" x14ac:dyDescent="0.3">
      <c r="B1368" s="27"/>
      <c r="C1368" s="28"/>
      <c r="D1368" s="29"/>
      <c r="E1368" s="28"/>
      <c r="F1368" s="29"/>
      <c r="G1368" s="29"/>
      <c r="H1368" s="29"/>
      <c r="I1368" s="29"/>
      <c r="J1368" s="29"/>
      <c r="K1368" s="29"/>
      <c r="L1368" s="29"/>
      <c r="M1368" s="29"/>
      <c r="N1368" s="29"/>
      <c r="O1368" s="30"/>
      <c r="P1368" s="629">
        <f>+H1343</f>
        <v>6.0699999999999985</v>
      </c>
      <c r="Q1368" s="17"/>
      <c r="R1368" s="630"/>
      <c r="S1368" s="636"/>
      <c r="T1368" s="33"/>
      <c r="U1368" s="33"/>
      <c r="V1368" s="631"/>
      <c r="W1368" s="34" t="str">
        <f t="shared" si="393"/>
        <v/>
      </c>
      <c r="X1368" s="34" t="str">
        <f t="shared" si="394"/>
        <v/>
      </c>
      <c r="Y1368" s="14" t="str">
        <f t="shared" si="395"/>
        <v/>
      </c>
      <c r="Z1368" s="14" t="str">
        <f t="shared" si="396"/>
        <v/>
      </c>
      <c r="AA1368" s="15" t="str">
        <f t="shared" si="387"/>
        <v/>
      </c>
    </row>
    <row r="1369" spans="2:27" ht="18.75" thickBot="1" x14ac:dyDescent="0.3">
      <c r="B1369" s="786"/>
      <c r="C1369" s="787"/>
      <c r="D1369" s="787"/>
      <c r="E1369" s="787"/>
      <c r="F1369" s="787"/>
      <c r="G1369" s="787"/>
      <c r="H1369" s="787"/>
      <c r="I1369" s="787"/>
      <c r="J1369" s="787"/>
      <c r="K1369" s="787"/>
      <c r="L1369" s="787"/>
      <c r="M1369" s="787"/>
      <c r="N1369" s="787"/>
      <c r="O1369" s="787"/>
      <c r="P1369" s="428"/>
      <c r="Q1369" s="629">
        <f>+H1343</f>
        <v>6.0699999999999985</v>
      </c>
      <c r="R1369" s="1024" t="s">
        <v>58</v>
      </c>
      <c r="S1369" s="1025"/>
      <c r="T1369" s="1027"/>
      <c r="U1369" s="1024" t="s">
        <v>53</v>
      </c>
      <c r="V1369" s="1027"/>
      <c r="W1369" s="1027"/>
      <c r="X1369" s="1026"/>
      <c r="Y1369" s="36"/>
      <c r="Z1369" s="37"/>
      <c r="AA1369" s="38">
        <f>SUM(Y1346:AA1368)</f>
        <v>0</v>
      </c>
    </row>
    <row r="1370" spans="2:27" ht="17.25" thickBot="1" x14ac:dyDescent="0.3">
      <c r="B1370" s="792" t="s">
        <v>59</v>
      </c>
      <c r="C1370" s="793"/>
      <c r="D1370" s="793"/>
      <c r="E1370" s="793"/>
      <c r="F1370" s="793"/>
      <c r="G1370" s="793"/>
      <c r="H1370" s="793"/>
      <c r="I1370" s="794"/>
      <c r="J1370" s="792" t="s">
        <v>60</v>
      </c>
      <c r="K1370" s="793"/>
      <c r="L1370" s="793"/>
      <c r="M1370" s="793"/>
      <c r="N1370" s="793"/>
      <c r="O1370" s="793"/>
      <c r="P1370" s="793"/>
      <c r="Q1370" s="793"/>
      <c r="R1370" s="794"/>
      <c r="S1370" s="634"/>
      <c r="T1370" s="39"/>
      <c r="U1370" s="40"/>
      <c r="V1370" s="40"/>
      <c r="W1370" s="40"/>
      <c r="X1370" s="40"/>
      <c r="Y1370" s="40"/>
      <c r="Z1370" s="40"/>
      <c r="AA1370" s="41"/>
    </row>
    <row r="1371" spans="2:27" ht="21" thickBot="1" x14ac:dyDescent="0.3">
      <c r="B1371" s="795"/>
      <c r="C1371" s="787"/>
      <c r="D1371" s="787"/>
      <c r="E1371" s="787"/>
      <c r="F1371" s="787"/>
      <c r="G1371" s="787"/>
      <c r="H1371" s="787"/>
      <c r="I1371" s="796"/>
      <c r="J1371" s="795"/>
      <c r="K1371" s="787"/>
      <c r="L1371" s="787"/>
      <c r="M1371" s="787"/>
      <c r="N1371" s="787"/>
      <c r="O1371" s="787"/>
      <c r="P1371" s="787"/>
      <c r="Q1371" s="787"/>
      <c r="R1371" s="796"/>
      <c r="S1371" s="635"/>
      <c r="T1371" s="797" t="s">
        <v>61</v>
      </c>
      <c r="U1371" s="798"/>
      <c r="V1371" s="798"/>
      <c r="W1371" s="798"/>
      <c r="X1371" s="798"/>
      <c r="Y1371" s="798"/>
      <c r="Z1371" s="799"/>
      <c r="AA1371" s="42">
        <f>AA1369</f>
        <v>0</v>
      </c>
    </row>
    <row r="1373" spans="2:27" ht="15.75" thickBot="1" x14ac:dyDescent="0.3"/>
    <row r="1374" spans="2:27" x14ac:dyDescent="0.25">
      <c r="B1374" s="800"/>
      <c r="C1374" s="793"/>
      <c r="D1374" s="793"/>
      <c r="E1374" s="793"/>
      <c r="F1374" s="793"/>
      <c r="G1374" s="803" t="s">
        <v>42</v>
      </c>
      <c r="H1374" s="793"/>
      <c r="I1374" s="793"/>
      <c r="J1374" s="793"/>
      <c r="K1374" s="793"/>
      <c r="L1374" s="793"/>
      <c r="M1374" s="793"/>
      <c r="N1374" s="793"/>
      <c r="O1374" s="793"/>
      <c r="P1374" s="793"/>
      <c r="Q1374" s="793"/>
      <c r="R1374" s="793"/>
      <c r="S1374" s="793"/>
      <c r="T1374" s="793"/>
      <c r="U1374" s="804" t="s">
        <v>1</v>
      </c>
      <c r="V1374" s="805"/>
      <c r="W1374" s="805"/>
      <c r="X1374" s="806"/>
      <c r="Y1374" s="807" t="s">
        <v>43</v>
      </c>
      <c r="Z1374" s="805"/>
      <c r="AA1374" s="808"/>
    </row>
    <row r="1375" spans="2:27" x14ac:dyDescent="0.25">
      <c r="B1375" s="801"/>
      <c r="C1375" s="802"/>
      <c r="D1375" s="802"/>
      <c r="E1375" s="802"/>
      <c r="F1375" s="802"/>
      <c r="G1375" s="801"/>
      <c r="H1375" s="802"/>
      <c r="I1375" s="802"/>
      <c r="J1375" s="802"/>
      <c r="K1375" s="802"/>
      <c r="L1375" s="802"/>
      <c r="M1375" s="802"/>
      <c r="N1375" s="802"/>
      <c r="O1375" s="802"/>
      <c r="P1375" s="802"/>
      <c r="Q1375" s="802"/>
      <c r="R1375" s="802"/>
      <c r="S1375" s="802"/>
      <c r="T1375" s="802"/>
      <c r="U1375" s="809" t="s">
        <v>3</v>
      </c>
      <c r="V1375" s="810"/>
      <c r="W1375" s="810"/>
      <c r="X1375" s="811"/>
      <c r="Y1375" s="812">
        <v>1</v>
      </c>
      <c r="Z1375" s="810"/>
      <c r="AA1375" s="813"/>
    </row>
    <row r="1376" spans="2:27" ht="15.75" thickBot="1" x14ac:dyDescent="0.3">
      <c r="B1376" s="795"/>
      <c r="C1376" s="787"/>
      <c r="D1376" s="787"/>
      <c r="E1376" s="787"/>
      <c r="F1376" s="787"/>
      <c r="G1376" s="795"/>
      <c r="H1376" s="787"/>
      <c r="I1376" s="787"/>
      <c r="J1376" s="787"/>
      <c r="K1376" s="787"/>
      <c r="L1376" s="787"/>
      <c r="M1376" s="787"/>
      <c r="N1376" s="787"/>
      <c r="O1376" s="787"/>
      <c r="P1376" s="787"/>
      <c r="Q1376" s="787"/>
      <c r="R1376" s="787"/>
      <c r="S1376" s="787"/>
      <c r="T1376" s="787"/>
      <c r="U1376" s="814" t="s">
        <v>4</v>
      </c>
      <c r="V1376" s="815"/>
      <c r="W1376" s="815"/>
      <c r="X1376" s="816"/>
      <c r="Y1376" s="817">
        <v>44236</v>
      </c>
      <c r="Z1376" s="818"/>
      <c r="AA1376" s="819"/>
    </row>
    <row r="1377" spans="2:27" ht="15" customHeight="1" x14ac:dyDescent="0.25">
      <c r="B1377" s="820" t="s">
        <v>44</v>
      </c>
      <c r="C1377" s="793"/>
      <c r="D1377" s="793"/>
      <c r="E1377" s="793"/>
      <c r="F1377" s="794"/>
      <c r="G1377"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377" s="822"/>
      <c r="I1377" s="822"/>
      <c r="J1377" s="822"/>
      <c r="K1377" s="822"/>
      <c r="L1377" s="822"/>
      <c r="M1377" s="822"/>
      <c r="N1377" s="822"/>
      <c r="O1377" s="822"/>
      <c r="P1377" s="822"/>
      <c r="Q1377" s="822"/>
      <c r="R1377" s="822"/>
      <c r="S1377" s="822"/>
      <c r="T1377" s="822"/>
      <c r="U1377" s="822"/>
      <c r="V1377" s="822"/>
      <c r="W1377" s="822"/>
      <c r="X1377" s="822"/>
      <c r="Y1377" s="822"/>
      <c r="Z1377" s="822"/>
      <c r="AA1377" s="823"/>
    </row>
    <row r="1378" spans="2:27" ht="15.75" customHeight="1" thickBot="1" x14ac:dyDescent="0.3">
      <c r="B1378" s="795"/>
      <c r="C1378" s="787"/>
      <c r="D1378" s="787"/>
      <c r="E1378" s="787"/>
      <c r="F1378" s="796"/>
      <c r="G1378" s="824"/>
      <c r="H1378" s="825"/>
      <c r="I1378" s="825"/>
      <c r="J1378" s="825"/>
      <c r="K1378" s="825"/>
      <c r="L1378" s="825"/>
      <c r="M1378" s="825"/>
      <c r="N1378" s="825"/>
      <c r="O1378" s="825"/>
      <c r="P1378" s="825"/>
      <c r="Q1378" s="825"/>
      <c r="R1378" s="825"/>
      <c r="S1378" s="825"/>
      <c r="T1378" s="825"/>
      <c r="U1378" s="825"/>
      <c r="V1378" s="825"/>
      <c r="W1378" s="825"/>
      <c r="X1378" s="825"/>
      <c r="Y1378" s="825"/>
      <c r="Z1378" s="825"/>
      <c r="AA1378" s="826"/>
    </row>
    <row r="1379" spans="2:27" ht="18.75" thickBot="1" x14ac:dyDescent="0.3">
      <c r="B1379" s="827" t="s">
        <v>46</v>
      </c>
      <c r="C1379" s="798"/>
      <c r="D1379" s="798"/>
      <c r="E1379" s="798"/>
      <c r="F1379" s="798"/>
      <c r="G1379" s="798"/>
      <c r="H1379" s="822" t="s">
        <v>47</v>
      </c>
      <c r="I1379" s="793"/>
      <c r="J1379" s="828"/>
      <c r="K1379" s="798"/>
      <c r="L1379" s="798"/>
      <c r="M1379" s="798"/>
      <c r="N1379" s="798"/>
      <c r="O1379" s="798"/>
      <c r="P1379" s="622"/>
      <c r="Q1379" s="622"/>
      <c r="R1379" s="828" t="s">
        <v>48</v>
      </c>
      <c r="S1379" s="828"/>
      <c r="T1379" s="798"/>
      <c r="U1379" s="798"/>
      <c r="V1379" s="798"/>
      <c r="W1379" s="798"/>
      <c r="X1379" s="798"/>
      <c r="Y1379" s="798"/>
      <c r="Z1379" s="798"/>
      <c r="AA1379" s="799"/>
    </row>
    <row r="1380" spans="2:27" ht="26.25" customHeight="1" thickBot="1" x14ac:dyDescent="0.3">
      <c r="B1380" s="829">
        <f>PRESUPUESTO!$B$55</f>
        <v>7</v>
      </c>
      <c r="C1380" s="793"/>
      <c r="D1380" s="793"/>
      <c r="E1380" s="793"/>
      <c r="F1380" s="793"/>
      <c r="G1380" s="793"/>
      <c r="H1380" s="830">
        <f>PRESUPUESTO!B56</f>
        <v>7.01</v>
      </c>
      <c r="I1380" s="831"/>
      <c r="J1380" s="832" t="str">
        <f>PRESUPUESTO!$F$55</f>
        <v>ELECTRICOS</v>
      </c>
      <c r="K1380" s="798"/>
      <c r="L1380" s="798"/>
      <c r="M1380" s="798"/>
      <c r="N1380" s="798"/>
      <c r="O1380" s="799"/>
      <c r="P1380" s="621"/>
      <c r="Q1380" s="621"/>
      <c r="R1380" s="833" t="str">
        <f>PRESUPUESTO!F56</f>
        <v>PUNTOS ELECTRICOS</v>
      </c>
      <c r="S1380" s="1020"/>
      <c r="T1380" s="793"/>
      <c r="U1380" s="793"/>
      <c r="V1380" s="793"/>
      <c r="W1380" s="793"/>
      <c r="X1380" s="793"/>
      <c r="Y1380" s="793"/>
      <c r="Z1380" s="793"/>
      <c r="AA1380" s="794"/>
    </row>
    <row r="1381" spans="2:27" ht="18.75" customHeight="1" thickBot="1" x14ac:dyDescent="0.3">
      <c r="B1381" s="821" t="s">
        <v>49</v>
      </c>
      <c r="C1381" s="834"/>
      <c r="D1381" s="834"/>
      <c r="E1381" s="834"/>
      <c r="F1381" s="834"/>
      <c r="G1381" s="834"/>
      <c r="H1381" s="835"/>
      <c r="I1381" s="835"/>
      <c r="J1381" s="834"/>
      <c r="K1381" s="834"/>
      <c r="L1381" s="834"/>
      <c r="M1381" s="834"/>
      <c r="N1381" s="834"/>
      <c r="O1381" s="834"/>
      <c r="P1381" s="623"/>
      <c r="Q1381" s="623"/>
      <c r="R1381" s="837" t="s">
        <v>50</v>
      </c>
      <c r="S1381" s="1030" t="s">
        <v>532</v>
      </c>
      <c r="T1381" s="839" t="s">
        <v>51</v>
      </c>
      <c r="U1381" s="840"/>
      <c r="V1381" s="841"/>
      <c r="W1381" s="842" t="s">
        <v>20</v>
      </c>
      <c r="X1381" s="844" t="s">
        <v>52</v>
      </c>
      <c r="Y1381" s="846" t="s">
        <v>53</v>
      </c>
      <c r="Z1381" s="847"/>
      <c r="AA1381" s="848"/>
    </row>
    <row r="1382" spans="2:27" ht="26.25" thickBot="1" x14ac:dyDescent="0.3">
      <c r="B1382" s="836"/>
      <c r="C1382" s="835"/>
      <c r="D1382" s="835"/>
      <c r="E1382" s="835"/>
      <c r="F1382" s="835"/>
      <c r="G1382" s="835"/>
      <c r="H1382" s="835"/>
      <c r="I1382" s="835"/>
      <c r="J1382" s="835"/>
      <c r="K1382" s="835"/>
      <c r="L1382" s="835"/>
      <c r="M1382" s="835"/>
      <c r="N1382" s="835"/>
      <c r="O1382" s="835"/>
      <c r="P1382" s="623"/>
      <c r="Q1382" s="623"/>
      <c r="R1382" s="838"/>
      <c r="S1382" s="1031"/>
      <c r="T1382" s="4" t="s">
        <v>54</v>
      </c>
      <c r="U1382" s="5" t="s">
        <v>55</v>
      </c>
      <c r="V1382" s="6" t="s">
        <v>56</v>
      </c>
      <c r="W1382" s="843"/>
      <c r="X1382" s="845"/>
      <c r="Y1382" s="7" t="s">
        <v>57</v>
      </c>
      <c r="Z1382" s="8" t="s">
        <v>21</v>
      </c>
      <c r="AA1382" s="9" t="s">
        <v>22</v>
      </c>
    </row>
    <row r="1383" spans="2:27" ht="18" x14ac:dyDescent="0.25">
      <c r="B1383" s="10"/>
      <c r="C1383" s="11"/>
      <c r="D1383" s="11"/>
      <c r="E1383" s="11"/>
      <c r="F1383" s="11"/>
      <c r="G1383" s="11"/>
      <c r="H1383" s="11"/>
      <c r="I1383" s="11"/>
      <c r="J1383" s="11"/>
      <c r="K1383" s="11"/>
      <c r="L1383" s="11"/>
      <c r="M1383" s="11"/>
      <c r="N1383" s="11"/>
      <c r="O1383" s="12"/>
      <c r="P1383" s="629">
        <f>+H1380</f>
        <v>7.01</v>
      </c>
      <c r="Q1383" s="17"/>
      <c r="R1383" s="412" t="s">
        <v>356</v>
      </c>
      <c r="S1383" s="625" t="s">
        <v>563</v>
      </c>
      <c r="T1383" s="14"/>
      <c r="U1383" s="14"/>
      <c r="V1383" s="14"/>
      <c r="W1383" s="14" t="s">
        <v>20</v>
      </c>
      <c r="X1383" s="14"/>
      <c r="Y1383" s="14" t="str">
        <f>IFERROR(IF(COUNT(T1383:V1383)=1,PRODUCT(T1383:V1383)*X1383,""),"")</f>
        <v/>
      </c>
      <c r="Z1383" s="14" t="str">
        <f>IFERROR(IF(COUNT(T1383:V1383)=2,PRODUCT(T1383:V1383)*X1383,""),"")</f>
        <v/>
      </c>
      <c r="AA1383" s="15" t="str">
        <f>IFERROR(IF(COUNT(T1383:V1383)=3,PRODUCT(T1383:V1383)*X1383,""),"")</f>
        <v/>
      </c>
    </row>
    <row r="1384" spans="2:27" ht="18" x14ac:dyDescent="0.25">
      <c r="B1384" s="16"/>
      <c r="C1384" s="17"/>
      <c r="D1384" s="17"/>
      <c r="E1384" s="17"/>
      <c r="F1384" s="18"/>
      <c r="G1384" s="18"/>
      <c r="H1384" s="18"/>
      <c r="I1384" s="18"/>
      <c r="J1384" s="18"/>
      <c r="K1384" s="18"/>
      <c r="L1384" s="17"/>
      <c r="M1384" s="17"/>
      <c r="N1384" s="17"/>
      <c r="O1384" s="19"/>
      <c r="P1384" s="629">
        <f>+H1380</f>
        <v>7.01</v>
      </c>
      <c r="Q1384" s="17"/>
      <c r="R1384" s="412" t="s">
        <v>356</v>
      </c>
      <c r="S1384" s="625" t="s">
        <v>564</v>
      </c>
      <c r="T1384" s="20"/>
      <c r="U1384" s="20"/>
      <c r="V1384" s="430"/>
      <c r="W1384" s="14" t="s">
        <v>20</v>
      </c>
      <c r="X1384" s="14"/>
      <c r="Y1384" s="14" t="str">
        <f t="shared" ref="Y1384:Y1386" si="397">IFERROR(IF(COUNT(T1384:V1384)=1,PRODUCT(T1384:V1384)*X1384,""),"")</f>
        <v/>
      </c>
      <c r="Z1384" s="14" t="str">
        <f t="shared" ref="Z1384:Z1386" si="398">IFERROR(IF(COUNT(T1384:V1384)=2,PRODUCT(T1384:V1384)*X1384,""),"")</f>
        <v/>
      </c>
      <c r="AA1384" s="15" t="str">
        <f t="shared" ref="AA1384:AA1405" si="399">IFERROR(IF(COUNT(T1384:V1384)=3,PRODUCT(T1384:V1384)*X1384,""),"")</f>
        <v/>
      </c>
    </row>
    <row r="1385" spans="2:27" ht="36" x14ac:dyDescent="0.25">
      <c r="B1385" s="16"/>
      <c r="C1385" s="17"/>
      <c r="D1385" s="17"/>
      <c r="E1385" s="17"/>
      <c r="F1385" s="18"/>
      <c r="G1385" s="18"/>
      <c r="H1385" s="18"/>
      <c r="I1385" s="18"/>
      <c r="J1385" s="18"/>
      <c r="K1385" s="18"/>
      <c r="L1385" s="17"/>
      <c r="M1385" s="17"/>
      <c r="N1385" s="17"/>
      <c r="O1385" s="19"/>
      <c r="P1385" s="629">
        <f>+H1380</f>
        <v>7.01</v>
      </c>
      <c r="Q1385" s="17"/>
      <c r="R1385" s="412" t="s">
        <v>356</v>
      </c>
      <c r="S1385" s="625" t="s">
        <v>566</v>
      </c>
      <c r="T1385" s="20"/>
      <c r="U1385" s="20"/>
      <c r="V1385" s="430"/>
      <c r="W1385" s="14" t="s">
        <v>20</v>
      </c>
      <c r="X1385" s="14">
        <v>2</v>
      </c>
      <c r="Y1385" s="14" t="str">
        <f t="shared" si="397"/>
        <v/>
      </c>
      <c r="Z1385" s="14" t="str">
        <f t="shared" si="398"/>
        <v/>
      </c>
      <c r="AA1385" s="15" t="str">
        <f t="shared" si="399"/>
        <v/>
      </c>
    </row>
    <row r="1386" spans="2:27" ht="18" x14ac:dyDescent="0.25">
      <c r="B1386" s="16"/>
      <c r="C1386" s="17"/>
      <c r="D1386" s="17"/>
      <c r="E1386" s="17"/>
      <c r="F1386" s="18"/>
      <c r="G1386" s="18"/>
      <c r="H1386" s="18"/>
      <c r="I1386" s="18"/>
      <c r="J1386" s="18"/>
      <c r="K1386" s="18"/>
      <c r="L1386" s="17"/>
      <c r="M1386" s="17"/>
      <c r="N1386" s="17"/>
      <c r="O1386" s="19"/>
      <c r="P1386" s="629">
        <f>+H1380</f>
        <v>7.01</v>
      </c>
      <c r="Q1386" s="17"/>
      <c r="R1386" s="412" t="s">
        <v>356</v>
      </c>
      <c r="S1386" s="626" t="s">
        <v>547</v>
      </c>
      <c r="T1386" s="20"/>
      <c r="U1386" s="20"/>
      <c r="V1386" s="430"/>
      <c r="W1386" s="14" t="s">
        <v>20</v>
      </c>
      <c r="X1386" s="14"/>
      <c r="Y1386" s="14" t="str">
        <f t="shared" si="397"/>
        <v/>
      </c>
      <c r="Z1386" s="14" t="str">
        <f t="shared" si="398"/>
        <v/>
      </c>
      <c r="AA1386" s="15" t="str">
        <f t="shared" si="399"/>
        <v/>
      </c>
    </row>
    <row r="1387" spans="2:27" ht="18" x14ac:dyDescent="0.25">
      <c r="B1387" s="16"/>
      <c r="D1387" s="17"/>
      <c r="E1387" s="17"/>
      <c r="F1387" s="18"/>
      <c r="G1387" s="18"/>
      <c r="H1387" s="18"/>
      <c r="J1387" s="18"/>
      <c r="K1387" s="18"/>
      <c r="L1387" s="17"/>
      <c r="M1387" s="17"/>
      <c r="N1387" s="17"/>
      <c r="O1387" s="19"/>
      <c r="P1387" s="629">
        <f>+H1380</f>
        <v>7.01</v>
      </c>
      <c r="Q1387" s="17"/>
      <c r="R1387" s="412"/>
      <c r="S1387" s="625"/>
      <c r="T1387" s="20"/>
      <c r="U1387" s="20"/>
      <c r="V1387" s="430"/>
      <c r="W1387" s="14"/>
      <c r="X1387" s="14"/>
      <c r="Y1387" s="14"/>
      <c r="Z1387" s="14"/>
      <c r="AA1387" s="15" t="str">
        <f t="shared" si="399"/>
        <v/>
      </c>
    </row>
    <row r="1388" spans="2:27" ht="18" x14ac:dyDescent="0.25">
      <c r="B1388" s="22"/>
      <c r="C1388" s="17"/>
      <c r="D1388" s="18"/>
      <c r="E1388" s="17"/>
      <c r="F1388" s="18"/>
      <c r="G1388" s="18"/>
      <c r="H1388" s="18"/>
      <c r="I1388" s="18"/>
      <c r="J1388" s="18"/>
      <c r="K1388" s="18"/>
      <c r="L1388" s="17"/>
      <c r="M1388" s="17"/>
      <c r="N1388" s="17"/>
      <c r="O1388" s="19"/>
      <c r="P1388" s="629">
        <f>+H1380</f>
        <v>7.01</v>
      </c>
      <c r="Q1388" s="17"/>
      <c r="R1388" s="412" t="s">
        <v>361</v>
      </c>
      <c r="S1388" s="625" t="s">
        <v>563</v>
      </c>
      <c r="T1388" s="14"/>
      <c r="U1388" s="14"/>
      <c r="V1388" s="14"/>
      <c r="W1388" s="14" t="s">
        <v>20</v>
      </c>
      <c r="X1388" s="14">
        <v>1</v>
      </c>
      <c r="Y1388" s="14" t="str">
        <f t="shared" ref="Y1388:Y1394" si="400">IFERROR(IF(COUNT(T1388:V1388)=1,PRODUCT(T1388:V1388)*X1388,""),"")</f>
        <v/>
      </c>
      <c r="Z1388" s="14" t="str">
        <f t="shared" ref="Z1388:Z1394" si="401">IFERROR(IF(COUNT(T1388:V1388)=2,PRODUCT(T1388:V1388)*X1388,""),"")</f>
        <v/>
      </c>
      <c r="AA1388" s="15" t="str">
        <f t="shared" si="399"/>
        <v/>
      </c>
    </row>
    <row r="1389" spans="2:27" ht="18" x14ac:dyDescent="0.25">
      <c r="B1389" s="16"/>
      <c r="C1389" s="17"/>
      <c r="D1389" s="17"/>
      <c r="E1389" s="17"/>
      <c r="F1389" s="18"/>
      <c r="G1389" s="18"/>
      <c r="H1389" s="18"/>
      <c r="I1389" s="18"/>
      <c r="J1389" s="18"/>
      <c r="K1389" s="18"/>
      <c r="L1389" s="17"/>
      <c r="M1389" s="17"/>
      <c r="N1389" s="17"/>
      <c r="O1389" s="19"/>
      <c r="P1389" s="629">
        <f>+H1380</f>
        <v>7.01</v>
      </c>
      <c r="Q1389" s="17"/>
      <c r="R1389" s="412" t="s">
        <v>361</v>
      </c>
      <c r="S1389" s="625" t="s">
        <v>564</v>
      </c>
      <c r="T1389" s="20"/>
      <c r="U1389" s="20"/>
      <c r="V1389" s="430"/>
      <c r="W1389" s="14" t="s">
        <v>20</v>
      </c>
      <c r="X1389" s="14"/>
      <c r="Y1389" s="14" t="str">
        <f t="shared" si="400"/>
        <v/>
      </c>
      <c r="Z1389" s="14" t="str">
        <f t="shared" si="401"/>
        <v/>
      </c>
      <c r="AA1389" s="15" t="str">
        <f t="shared" si="399"/>
        <v/>
      </c>
    </row>
    <row r="1390" spans="2:27" ht="36" x14ac:dyDescent="0.25">
      <c r="B1390" s="16"/>
      <c r="C1390" s="17"/>
      <c r="D1390" s="17"/>
      <c r="E1390" s="17"/>
      <c r="F1390" s="17"/>
      <c r="G1390" s="17"/>
      <c r="H1390" s="17"/>
      <c r="I1390" s="17"/>
      <c r="J1390" s="17"/>
      <c r="K1390" s="17"/>
      <c r="L1390" s="17"/>
      <c r="M1390" s="17"/>
      <c r="N1390" s="17"/>
      <c r="O1390" s="19"/>
      <c r="P1390" s="629">
        <f>+H1380</f>
        <v>7.01</v>
      </c>
      <c r="Q1390" s="17"/>
      <c r="R1390" s="412" t="s">
        <v>361</v>
      </c>
      <c r="S1390" s="626" t="s">
        <v>566</v>
      </c>
      <c r="T1390" s="20"/>
      <c r="U1390" s="20"/>
      <c r="V1390" s="430"/>
      <c r="W1390" s="14" t="s">
        <v>20</v>
      </c>
      <c r="X1390" s="14">
        <v>0</v>
      </c>
      <c r="Y1390" s="14" t="str">
        <f t="shared" si="400"/>
        <v/>
      </c>
      <c r="Z1390" s="14" t="str">
        <f t="shared" si="401"/>
        <v/>
      </c>
      <c r="AA1390" s="15" t="str">
        <f t="shared" si="399"/>
        <v/>
      </c>
    </row>
    <row r="1391" spans="2:27" ht="18" x14ac:dyDescent="0.25">
      <c r="B1391" s="16"/>
      <c r="C1391" s="18"/>
      <c r="D1391" s="17"/>
      <c r="E1391" s="17"/>
      <c r="F1391" s="17"/>
      <c r="G1391" s="17"/>
      <c r="H1391" s="17"/>
      <c r="I1391" s="17"/>
      <c r="J1391" s="17"/>
      <c r="K1391" s="17"/>
      <c r="L1391" s="17"/>
      <c r="M1391" s="17"/>
      <c r="N1391" s="17"/>
      <c r="O1391" s="19"/>
      <c r="P1391" s="629">
        <f>+H1380</f>
        <v>7.01</v>
      </c>
      <c r="Q1391" s="17"/>
      <c r="R1391" s="412" t="s">
        <v>361</v>
      </c>
      <c r="S1391" s="625" t="s">
        <v>372</v>
      </c>
      <c r="T1391" s="20"/>
      <c r="U1391" s="20"/>
      <c r="V1391" s="430"/>
      <c r="W1391" s="14" t="s">
        <v>20</v>
      </c>
      <c r="X1391" s="14"/>
      <c r="Y1391" s="14" t="str">
        <f t="shared" si="400"/>
        <v/>
      </c>
      <c r="Z1391" s="14" t="str">
        <f t="shared" si="401"/>
        <v/>
      </c>
      <c r="AA1391" s="15" t="str">
        <f t="shared" si="399"/>
        <v/>
      </c>
    </row>
    <row r="1392" spans="2:27" ht="36" x14ac:dyDescent="0.25">
      <c r="B1392" s="16"/>
      <c r="C1392" s="17"/>
      <c r="D1392" s="17"/>
      <c r="E1392" s="17"/>
      <c r="F1392" s="17"/>
      <c r="G1392" s="17"/>
      <c r="H1392" s="17"/>
      <c r="I1392" s="17"/>
      <c r="J1392" s="17"/>
      <c r="K1392" s="17"/>
      <c r="L1392" s="17"/>
      <c r="M1392" s="17"/>
      <c r="N1392" s="17"/>
      <c r="O1392" s="19"/>
      <c r="P1392" s="629">
        <f>+H1380</f>
        <v>7.01</v>
      </c>
      <c r="Q1392" s="17"/>
      <c r="R1392" s="412" t="s">
        <v>361</v>
      </c>
      <c r="S1392" s="626" t="s">
        <v>565</v>
      </c>
      <c r="T1392" s="20"/>
      <c r="U1392" s="20"/>
      <c r="V1392" s="430"/>
      <c r="W1392" s="14" t="s">
        <v>20</v>
      </c>
      <c r="X1392" s="14">
        <v>0</v>
      </c>
      <c r="Y1392" s="14" t="str">
        <f t="shared" si="400"/>
        <v/>
      </c>
      <c r="Z1392" s="14" t="str">
        <f t="shared" si="401"/>
        <v/>
      </c>
      <c r="AA1392" s="15" t="str">
        <f t="shared" si="399"/>
        <v/>
      </c>
    </row>
    <row r="1393" spans="2:27" ht="18" x14ac:dyDescent="0.25">
      <c r="B1393" s="16"/>
      <c r="C1393" s="17"/>
      <c r="D1393" s="17"/>
      <c r="E1393" s="18"/>
      <c r="F1393" s="17"/>
      <c r="G1393" s="17"/>
      <c r="H1393" s="17"/>
      <c r="I1393" s="17"/>
      <c r="J1393" s="17"/>
      <c r="K1393" s="17"/>
      <c r="L1393" s="17"/>
      <c r="M1393" s="17"/>
      <c r="N1393" s="17"/>
      <c r="O1393" s="19"/>
      <c r="P1393" s="629">
        <f>+H1380</f>
        <v>7.01</v>
      </c>
      <c r="Q1393" s="17"/>
      <c r="R1393" s="412"/>
      <c r="S1393" s="625"/>
      <c r="T1393" s="20"/>
      <c r="U1393" s="20"/>
      <c r="V1393" s="430"/>
      <c r="W1393" s="14" t="str">
        <f t="shared" ref="W1393:W1394" si="402">IF(COUNT(T1393:V1393)=1,"m",IF(COUNT(T1393:V1393)=2,"m2",IF(COUNT(T1393:V1393)=3,"m3","")))</f>
        <v/>
      </c>
      <c r="X1393" s="14" t="str">
        <f t="shared" ref="X1393:X1394" si="403">IF(S1393="","",1)</f>
        <v/>
      </c>
      <c r="Y1393" s="14" t="str">
        <f t="shared" si="400"/>
        <v/>
      </c>
      <c r="Z1393" s="14" t="str">
        <f t="shared" si="401"/>
        <v/>
      </c>
      <c r="AA1393" s="15" t="str">
        <f t="shared" si="399"/>
        <v/>
      </c>
    </row>
    <row r="1394" spans="2:27" ht="18" x14ac:dyDescent="0.25">
      <c r="B1394" s="16"/>
      <c r="C1394" s="18"/>
      <c r="D1394" s="18"/>
      <c r="E1394" s="18"/>
      <c r="F1394" s="18"/>
      <c r="G1394" s="18"/>
      <c r="H1394" s="18"/>
      <c r="I1394" s="18"/>
      <c r="J1394" s="18"/>
      <c r="K1394" s="18"/>
      <c r="L1394" s="18"/>
      <c r="M1394" s="18"/>
      <c r="N1394" s="18"/>
      <c r="O1394" s="19"/>
      <c r="P1394" s="629">
        <f>+H1380</f>
        <v>7.01</v>
      </c>
      <c r="Q1394" s="17"/>
      <c r="R1394" s="412"/>
      <c r="S1394" s="625"/>
      <c r="T1394" s="20"/>
      <c r="U1394" s="20"/>
      <c r="V1394" s="430"/>
      <c r="W1394" s="14" t="str">
        <f t="shared" si="402"/>
        <v/>
      </c>
      <c r="X1394" s="14" t="str">
        <f t="shared" si="403"/>
        <v/>
      </c>
      <c r="Y1394" s="14" t="str">
        <f t="shared" si="400"/>
        <v/>
      </c>
      <c r="Z1394" s="14" t="str">
        <f t="shared" si="401"/>
        <v/>
      </c>
      <c r="AA1394" s="15" t="str">
        <f t="shared" si="399"/>
        <v/>
      </c>
    </row>
    <row r="1395" spans="2:27" ht="18" x14ac:dyDescent="0.25">
      <c r="B1395" s="16"/>
      <c r="C1395" s="17"/>
      <c r="D1395" s="24"/>
      <c r="E1395" s="17"/>
      <c r="F1395" s="17"/>
      <c r="G1395" s="17"/>
      <c r="H1395" s="17"/>
      <c r="I1395" s="17"/>
      <c r="J1395" s="18"/>
      <c r="K1395" s="17"/>
      <c r="L1395" s="17"/>
      <c r="M1395" s="17"/>
      <c r="N1395" s="17"/>
      <c r="O1395" s="19"/>
      <c r="P1395" s="629">
        <f>+H1380</f>
        <v>7.01</v>
      </c>
      <c r="Q1395" s="17"/>
      <c r="R1395" s="412"/>
      <c r="S1395" s="625"/>
      <c r="T1395" s="20"/>
      <c r="U1395" s="20"/>
      <c r="V1395" s="430"/>
      <c r="W1395" s="14"/>
      <c r="X1395" s="14"/>
      <c r="Y1395" s="14"/>
      <c r="Z1395" s="14"/>
      <c r="AA1395" s="15" t="str">
        <f t="shared" si="399"/>
        <v/>
      </c>
    </row>
    <row r="1396" spans="2:27" ht="18" x14ac:dyDescent="0.25">
      <c r="B1396" s="16"/>
      <c r="C1396" s="18"/>
      <c r="D1396" s="17"/>
      <c r="E1396" s="17"/>
      <c r="F1396" s="17"/>
      <c r="G1396" s="17"/>
      <c r="H1396" s="18"/>
      <c r="I1396" s="18"/>
      <c r="J1396" s="17"/>
      <c r="K1396" s="18"/>
      <c r="L1396" s="17"/>
      <c r="M1396" s="17"/>
      <c r="N1396" s="17"/>
      <c r="O1396" s="19"/>
      <c r="P1396" s="629">
        <f>+H1380</f>
        <v>7.01</v>
      </c>
      <c r="Q1396" s="17"/>
      <c r="R1396" s="412" t="s">
        <v>362</v>
      </c>
      <c r="S1396" s="625" t="s">
        <v>563</v>
      </c>
      <c r="T1396" s="20"/>
      <c r="U1396" s="20"/>
      <c r="V1396" s="430"/>
      <c r="W1396" s="14" t="s">
        <v>20</v>
      </c>
      <c r="X1396" s="14">
        <v>1</v>
      </c>
      <c r="Y1396" s="14" t="str">
        <f t="shared" ref="Y1396:Y1405" si="404">IFERROR(IF(COUNT(T1396:V1396)=1,PRODUCT(T1396:V1396)*X1396,""),"")</f>
        <v/>
      </c>
      <c r="Z1396" s="14" t="str">
        <f t="shared" ref="Z1396:Z1405" si="405">IFERROR(IF(COUNT(T1396:V1396)=2,PRODUCT(T1396:V1396)*X1396,""),"")</f>
        <v/>
      </c>
      <c r="AA1396" s="15" t="str">
        <f t="shared" si="399"/>
        <v/>
      </c>
    </row>
    <row r="1397" spans="2:27" ht="18" x14ac:dyDescent="0.25">
      <c r="B1397" s="16"/>
      <c r="C1397" s="17"/>
      <c r="D1397" s="17"/>
      <c r="E1397" s="17"/>
      <c r="F1397" s="17"/>
      <c r="G1397" s="17"/>
      <c r="H1397" s="17"/>
      <c r="I1397" s="17"/>
      <c r="J1397" s="17"/>
      <c r="K1397" s="17"/>
      <c r="L1397" s="17"/>
      <c r="M1397" s="17"/>
      <c r="N1397" s="17"/>
      <c r="O1397" s="19"/>
      <c r="P1397" s="629">
        <f>+H1380</f>
        <v>7.01</v>
      </c>
      <c r="Q1397" s="17"/>
      <c r="R1397" s="412" t="s">
        <v>362</v>
      </c>
      <c r="S1397" s="625" t="s">
        <v>564</v>
      </c>
      <c r="T1397" s="20"/>
      <c r="U1397" s="20"/>
      <c r="V1397" s="430"/>
      <c r="W1397" s="14" t="s">
        <v>20</v>
      </c>
      <c r="X1397" s="14"/>
      <c r="Y1397" s="14" t="str">
        <f t="shared" si="404"/>
        <v/>
      </c>
      <c r="Z1397" s="14" t="str">
        <f t="shared" si="405"/>
        <v/>
      </c>
      <c r="AA1397" s="15" t="str">
        <f t="shared" si="399"/>
        <v/>
      </c>
    </row>
    <row r="1398" spans="2:27" ht="36" x14ac:dyDescent="0.25">
      <c r="B1398" s="16"/>
      <c r="C1398" s="17"/>
      <c r="D1398" s="17"/>
      <c r="E1398" s="17"/>
      <c r="F1398" s="17"/>
      <c r="G1398" s="17"/>
      <c r="H1398" s="17"/>
      <c r="I1398" s="17"/>
      <c r="J1398" s="17"/>
      <c r="K1398" s="17"/>
      <c r="L1398" s="17"/>
      <c r="M1398" s="17"/>
      <c r="N1398" s="17"/>
      <c r="O1398" s="19"/>
      <c r="P1398" s="629">
        <f>+H1380</f>
        <v>7.01</v>
      </c>
      <c r="Q1398" s="17"/>
      <c r="R1398" s="412" t="s">
        <v>362</v>
      </c>
      <c r="S1398" s="626" t="s">
        <v>565</v>
      </c>
      <c r="T1398" s="20"/>
      <c r="U1398" s="20"/>
      <c r="V1398" s="430"/>
      <c r="W1398" s="14" t="s">
        <v>20</v>
      </c>
      <c r="X1398" s="14">
        <v>0</v>
      </c>
      <c r="Y1398" s="14" t="str">
        <f t="shared" si="404"/>
        <v/>
      </c>
      <c r="Z1398" s="14" t="str">
        <f t="shared" si="405"/>
        <v/>
      </c>
      <c r="AA1398" s="15" t="str">
        <f t="shared" si="399"/>
        <v/>
      </c>
    </row>
    <row r="1399" spans="2:27" ht="18" x14ac:dyDescent="0.25">
      <c r="B1399" s="16"/>
      <c r="D1399" s="17"/>
      <c r="E1399" s="17"/>
      <c r="F1399" s="17"/>
      <c r="G1399" s="17"/>
      <c r="H1399" s="17"/>
      <c r="I1399" s="17"/>
      <c r="J1399" s="17"/>
      <c r="K1399" s="17"/>
      <c r="L1399" s="17"/>
      <c r="M1399" s="17"/>
      <c r="N1399" s="17"/>
      <c r="O1399" s="19"/>
      <c r="P1399" s="629">
        <f>+H1380</f>
        <v>7.01</v>
      </c>
      <c r="Q1399" s="17"/>
      <c r="R1399" s="412"/>
      <c r="S1399" s="626"/>
      <c r="T1399" s="20"/>
      <c r="U1399" s="20"/>
      <c r="V1399" s="20"/>
      <c r="W1399" s="14" t="str">
        <f t="shared" ref="W1399:W1405" si="406">IF(COUNT(T1399:V1399)=1,"m",IF(COUNT(T1399:V1399)=2,"m2",IF(COUNT(T1399:V1399)=3,"m3","")))</f>
        <v/>
      </c>
      <c r="X1399" s="14" t="str">
        <f t="shared" ref="X1399:X1405" si="407">IF(S1399="","",1)</f>
        <v/>
      </c>
      <c r="Y1399" s="14" t="str">
        <f t="shared" si="404"/>
        <v/>
      </c>
      <c r="Z1399" s="14" t="str">
        <f t="shared" si="405"/>
        <v/>
      </c>
      <c r="AA1399" s="15" t="str">
        <f t="shared" si="399"/>
        <v/>
      </c>
    </row>
    <row r="1400" spans="2:27" ht="18" x14ac:dyDescent="0.25">
      <c r="B1400" s="16"/>
      <c r="C1400" s="17"/>
      <c r="D1400" s="17"/>
      <c r="E1400" s="17"/>
      <c r="F1400" s="17"/>
      <c r="G1400" s="17"/>
      <c r="H1400" s="17"/>
      <c r="I1400" s="17"/>
      <c r="J1400" s="17"/>
      <c r="K1400" s="17"/>
      <c r="L1400" s="17"/>
      <c r="M1400" s="17"/>
      <c r="N1400" s="17"/>
      <c r="O1400" s="19"/>
      <c r="P1400" s="629">
        <f>+H1380</f>
        <v>7.01</v>
      </c>
      <c r="Q1400" s="17"/>
      <c r="R1400" s="412"/>
      <c r="S1400" s="626"/>
      <c r="T1400" s="20"/>
      <c r="U1400" s="20"/>
      <c r="V1400" s="430"/>
      <c r="W1400" s="14" t="str">
        <f t="shared" si="406"/>
        <v/>
      </c>
      <c r="X1400" s="14" t="str">
        <f t="shared" si="407"/>
        <v/>
      </c>
      <c r="Y1400" s="14" t="str">
        <f t="shared" si="404"/>
        <v/>
      </c>
      <c r="Z1400" s="14" t="str">
        <f t="shared" si="405"/>
        <v/>
      </c>
      <c r="AA1400" s="15" t="str">
        <f t="shared" si="399"/>
        <v/>
      </c>
    </row>
    <row r="1401" spans="2:27" ht="18" x14ac:dyDescent="0.25">
      <c r="B1401" s="16"/>
      <c r="C1401" s="17"/>
      <c r="D1401" s="17"/>
      <c r="E1401" s="17"/>
      <c r="F1401" s="17"/>
      <c r="G1401" s="17"/>
      <c r="H1401" s="17"/>
      <c r="I1401" s="17"/>
      <c r="J1401" s="17"/>
      <c r="K1401" s="17"/>
      <c r="L1401" s="17"/>
      <c r="M1401" s="17"/>
      <c r="N1401" s="17"/>
      <c r="O1401" s="19"/>
      <c r="P1401" s="629">
        <f>+H1380</f>
        <v>7.01</v>
      </c>
      <c r="Q1401" s="17"/>
      <c r="R1401" s="412"/>
      <c r="S1401" s="626"/>
      <c r="T1401" s="20"/>
      <c r="U1401" s="20"/>
      <c r="V1401" s="430"/>
      <c r="W1401" s="14" t="str">
        <f t="shared" si="406"/>
        <v/>
      </c>
      <c r="X1401" s="14" t="str">
        <f t="shared" si="407"/>
        <v/>
      </c>
      <c r="Y1401" s="14" t="str">
        <f t="shared" si="404"/>
        <v/>
      </c>
      <c r="Z1401" s="14" t="str">
        <f t="shared" si="405"/>
        <v/>
      </c>
      <c r="AA1401" s="15" t="str">
        <f t="shared" si="399"/>
        <v/>
      </c>
    </row>
    <row r="1402" spans="2:27" ht="18" x14ac:dyDescent="0.25">
      <c r="B1402" s="16"/>
      <c r="C1402" s="17"/>
      <c r="D1402" s="17"/>
      <c r="E1402" s="17"/>
      <c r="F1402" s="17"/>
      <c r="G1402" s="17"/>
      <c r="H1402" s="17"/>
      <c r="I1402" s="17"/>
      <c r="J1402" s="17"/>
      <c r="K1402" s="17"/>
      <c r="L1402" s="17"/>
      <c r="M1402" s="17"/>
      <c r="N1402" s="17"/>
      <c r="O1402" s="19"/>
      <c r="P1402" s="629">
        <f>+H1380</f>
        <v>7.01</v>
      </c>
      <c r="Q1402" s="17"/>
      <c r="R1402" s="21"/>
      <c r="S1402" s="626"/>
      <c r="T1402" s="20"/>
      <c r="U1402" s="20"/>
      <c r="V1402" s="430"/>
      <c r="W1402" s="14" t="str">
        <f t="shared" si="406"/>
        <v/>
      </c>
      <c r="X1402" s="14" t="str">
        <f t="shared" si="407"/>
        <v/>
      </c>
      <c r="Y1402" s="14" t="str">
        <f t="shared" si="404"/>
        <v/>
      </c>
      <c r="Z1402" s="14" t="str">
        <f t="shared" si="405"/>
        <v/>
      </c>
      <c r="AA1402" s="15" t="str">
        <f t="shared" si="399"/>
        <v/>
      </c>
    </row>
    <row r="1403" spans="2:27" ht="18" x14ac:dyDescent="0.25">
      <c r="B1403" s="16"/>
      <c r="C1403" s="17"/>
      <c r="D1403" s="17"/>
      <c r="E1403" s="17"/>
      <c r="F1403" s="17"/>
      <c r="G1403" s="17"/>
      <c r="H1403" s="17"/>
      <c r="I1403" s="17"/>
      <c r="J1403" s="17"/>
      <c r="K1403" s="17"/>
      <c r="L1403" s="17"/>
      <c r="M1403" s="17"/>
      <c r="N1403" s="17"/>
      <c r="O1403" s="19"/>
      <c r="P1403" s="629">
        <f>+H1380</f>
        <v>7.01</v>
      </c>
      <c r="Q1403" s="17"/>
      <c r="R1403" s="26"/>
      <c r="S1403" s="626"/>
      <c r="T1403" s="20"/>
      <c r="U1403" s="20"/>
      <c r="V1403" s="430"/>
      <c r="W1403" s="14" t="str">
        <f t="shared" si="406"/>
        <v/>
      </c>
      <c r="X1403" s="14" t="str">
        <f t="shared" si="407"/>
        <v/>
      </c>
      <c r="Y1403" s="14" t="str">
        <f t="shared" si="404"/>
        <v/>
      </c>
      <c r="Z1403" s="14" t="str">
        <f t="shared" si="405"/>
        <v/>
      </c>
      <c r="AA1403" s="15" t="str">
        <f t="shared" si="399"/>
        <v/>
      </c>
    </row>
    <row r="1404" spans="2:27" ht="18" x14ac:dyDescent="0.25">
      <c r="B1404" s="16"/>
      <c r="C1404" s="17"/>
      <c r="D1404" s="17"/>
      <c r="E1404" s="17"/>
      <c r="F1404" s="17"/>
      <c r="G1404" s="17"/>
      <c r="H1404" s="17"/>
      <c r="I1404" s="17"/>
      <c r="J1404" s="17"/>
      <c r="K1404" s="17"/>
      <c r="L1404" s="17"/>
      <c r="M1404" s="17"/>
      <c r="N1404" s="17"/>
      <c r="O1404" s="19"/>
      <c r="P1404" s="629">
        <f>+H1380</f>
        <v>7.01</v>
      </c>
      <c r="Q1404" s="17"/>
      <c r="R1404" s="26"/>
      <c r="S1404" s="626"/>
      <c r="T1404" s="20"/>
      <c r="U1404" s="20"/>
      <c r="V1404" s="430"/>
      <c r="W1404" s="14" t="str">
        <f t="shared" si="406"/>
        <v/>
      </c>
      <c r="X1404" s="14" t="str">
        <f t="shared" si="407"/>
        <v/>
      </c>
      <c r="Y1404" s="14" t="str">
        <f t="shared" si="404"/>
        <v/>
      </c>
      <c r="Z1404" s="14" t="str">
        <f t="shared" si="405"/>
        <v/>
      </c>
      <c r="AA1404" s="15" t="str">
        <f t="shared" si="399"/>
        <v/>
      </c>
    </row>
    <row r="1405" spans="2:27" ht="18.75" thickBot="1" x14ac:dyDescent="0.3">
      <c r="B1405" s="27"/>
      <c r="C1405" s="28"/>
      <c r="D1405" s="29"/>
      <c r="E1405" s="28"/>
      <c r="F1405" s="29"/>
      <c r="G1405" s="29"/>
      <c r="H1405" s="29"/>
      <c r="I1405" s="29"/>
      <c r="J1405" s="29"/>
      <c r="K1405" s="29"/>
      <c r="L1405" s="29"/>
      <c r="M1405" s="29"/>
      <c r="N1405" s="29"/>
      <c r="O1405" s="30"/>
      <c r="P1405" s="629">
        <f>+H1380</f>
        <v>7.01</v>
      </c>
      <c r="Q1405" s="17"/>
      <c r="R1405" s="630"/>
      <c r="S1405" s="636"/>
      <c r="T1405" s="33"/>
      <c r="U1405" s="33"/>
      <c r="V1405" s="631"/>
      <c r="W1405" s="34" t="str">
        <f t="shared" si="406"/>
        <v/>
      </c>
      <c r="X1405" s="34" t="str">
        <f t="shared" si="407"/>
        <v/>
      </c>
      <c r="Y1405" s="14" t="str">
        <f t="shared" si="404"/>
        <v/>
      </c>
      <c r="Z1405" s="14" t="str">
        <f t="shared" si="405"/>
        <v/>
      </c>
      <c r="AA1405" s="15" t="str">
        <f t="shared" si="399"/>
        <v/>
      </c>
    </row>
    <row r="1406" spans="2:27" ht="18.75" thickBot="1" x14ac:dyDescent="0.3">
      <c r="B1406" s="786"/>
      <c r="C1406" s="787"/>
      <c r="D1406" s="787"/>
      <c r="E1406" s="787"/>
      <c r="F1406" s="787"/>
      <c r="G1406" s="787"/>
      <c r="H1406" s="787"/>
      <c r="I1406" s="787"/>
      <c r="J1406" s="787"/>
      <c r="K1406" s="787"/>
      <c r="L1406" s="787"/>
      <c r="M1406" s="787"/>
      <c r="N1406" s="787"/>
      <c r="O1406" s="787"/>
      <c r="P1406" s="428"/>
      <c r="Q1406" s="629">
        <f>+H1380</f>
        <v>7.01</v>
      </c>
      <c r="R1406" s="1024" t="s">
        <v>58</v>
      </c>
      <c r="S1406" s="1025"/>
      <c r="T1406" s="1027"/>
      <c r="U1406" s="1024" t="s">
        <v>53</v>
      </c>
      <c r="V1406" s="1027"/>
      <c r="W1406" s="1027"/>
      <c r="X1406" s="1026"/>
      <c r="Y1406" s="36"/>
      <c r="Z1406" s="37"/>
      <c r="AA1406" s="38">
        <f>SUM(X1383:X1405)</f>
        <v>4</v>
      </c>
    </row>
    <row r="1407" spans="2:27" ht="17.25" thickBot="1" x14ac:dyDescent="0.3">
      <c r="B1407" s="792" t="s">
        <v>59</v>
      </c>
      <c r="C1407" s="793"/>
      <c r="D1407" s="793"/>
      <c r="E1407" s="793"/>
      <c r="F1407" s="793"/>
      <c r="G1407" s="793"/>
      <c r="H1407" s="793"/>
      <c r="I1407" s="794"/>
      <c r="J1407" s="792" t="s">
        <v>60</v>
      </c>
      <c r="K1407" s="793"/>
      <c r="L1407" s="793"/>
      <c r="M1407" s="793"/>
      <c r="N1407" s="793"/>
      <c r="O1407" s="793"/>
      <c r="P1407" s="793"/>
      <c r="Q1407" s="793"/>
      <c r="R1407" s="1028"/>
      <c r="S1407" s="634"/>
      <c r="T1407" s="39"/>
      <c r="U1407" s="40"/>
      <c r="V1407" s="40"/>
      <c r="W1407" s="40"/>
      <c r="X1407" s="40"/>
      <c r="Y1407" s="40"/>
      <c r="Z1407" s="40"/>
      <c r="AA1407" s="41"/>
    </row>
    <row r="1408" spans="2:27" ht="21" thickBot="1" x14ac:dyDescent="0.3">
      <c r="B1408" s="795"/>
      <c r="C1408" s="787"/>
      <c r="D1408" s="787"/>
      <c r="E1408" s="787"/>
      <c r="F1408" s="787"/>
      <c r="G1408" s="787"/>
      <c r="H1408" s="787"/>
      <c r="I1408" s="796"/>
      <c r="J1408" s="795"/>
      <c r="K1408" s="787"/>
      <c r="L1408" s="787"/>
      <c r="M1408" s="787"/>
      <c r="N1408" s="787"/>
      <c r="O1408" s="787"/>
      <c r="P1408" s="787"/>
      <c r="Q1408" s="787"/>
      <c r="R1408" s="796"/>
      <c r="S1408" s="635"/>
      <c r="T1408" s="797" t="s">
        <v>61</v>
      </c>
      <c r="U1408" s="798"/>
      <c r="V1408" s="798"/>
      <c r="W1408" s="798"/>
      <c r="X1408" s="798"/>
      <c r="Y1408" s="798"/>
      <c r="Z1408" s="799"/>
      <c r="AA1408" s="42">
        <f>AA1406</f>
        <v>4</v>
      </c>
    </row>
    <row r="1410" spans="2:27" ht="15.75" thickBot="1" x14ac:dyDescent="0.3"/>
    <row r="1411" spans="2:27" x14ac:dyDescent="0.25">
      <c r="B1411" s="800"/>
      <c r="C1411" s="793"/>
      <c r="D1411" s="793"/>
      <c r="E1411" s="793"/>
      <c r="F1411" s="793"/>
      <c r="G1411" s="803" t="s">
        <v>42</v>
      </c>
      <c r="H1411" s="793"/>
      <c r="I1411" s="793"/>
      <c r="J1411" s="793"/>
      <c r="K1411" s="793"/>
      <c r="L1411" s="793"/>
      <c r="M1411" s="793"/>
      <c r="N1411" s="793"/>
      <c r="O1411" s="793"/>
      <c r="P1411" s="793"/>
      <c r="Q1411" s="793"/>
      <c r="R1411" s="793"/>
      <c r="S1411" s="793"/>
      <c r="T1411" s="793"/>
      <c r="U1411" s="804" t="s">
        <v>1</v>
      </c>
      <c r="V1411" s="805"/>
      <c r="W1411" s="805"/>
      <c r="X1411" s="806"/>
      <c r="Y1411" s="807" t="s">
        <v>43</v>
      </c>
      <c r="Z1411" s="805"/>
      <c r="AA1411" s="808"/>
    </row>
    <row r="1412" spans="2:27" x14ac:dyDescent="0.25">
      <c r="B1412" s="801"/>
      <c r="C1412" s="802"/>
      <c r="D1412" s="802"/>
      <c r="E1412" s="802"/>
      <c r="F1412" s="802"/>
      <c r="G1412" s="801"/>
      <c r="H1412" s="802"/>
      <c r="I1412" s="802"/>
      <c r="J1412" s="802"/>
      <c r="K1412" s="802"/>
      <c r="L1412" s="802"/>
      <c r="M1412" s="802"/>
      <c r="N1412" s="802"/>
      <c r="O1412" s="802"/>
      <c r="P1412" s="802"/>
      <c r="Q1412" s="802"/>
      <c r="R1412" s="802"/>
      <c r="S1412" s="802"/>
      <c r="T1412" s="802"/>
      <c r="U1412" s="809" t="s">
        <v>3</v>
      </c>
      <c r="V1412" s="810"/>
      <c r="W1412" s="810"/>
      <c r="X1412" s="811"/>
      <c r="Y1412" s="812">
        <v>1</v>
      </c>
      <c r="Z1412" s="810"/>
      <c r="AA1412" s="813"/>
    </row>
    <row r="1413" spans="2:27" ht="15.75" thickBot="1" x14ac:dyDescent="0.3">
      <c r="B1413" s="795"/>
      <c r="C1413" s="787"/>
      <c r="D1413" s="787"/>
      <c r="E1413" s="787"/>
      <c r="F1413" s="787"/>
      <c r="G1413" s="795"/>
      <c r="H1413" s="787"/>
      <c r="I1413" s="787"/>
      <c r="J1413" s="787"/>
      <c r="K1413" s="787"/>
      <c r="L1413" s="787"/>
      <c r="M1413" s="787"/>
      <c r="N1413" s="787"/>
      <c r="O1413" s="787"/>
      <c r="P1413" s="787"/>
      <c r="Q1413" s="787"/>
      <c r="R1413" s="787"/>
      <c r="S1413" s="787"/>
      <c r="T1413" s="787"/>
      <c r="U1413" s="814" t="s">
        <v>4</v>
      </c>
      <c r="V1413" s="815"/>
      <c r="W1413" s="815"/>
      <c r="X1413" s="816"/>
      <c r="Y1413" s="817">
        <v>44236</v>
      </c>
      <c r="Z1413" s="818"/>
      <c r="AA1413" s="819"/>
    </row>
    <row r="1414" spans="2:27" ht="15" customHeight="1" x14ac:dyDescent="0.25">
      <c r="B1414" s="820" t="s">
        <v>44</v>
      </c>
      <c r="C1414" s="793"/>
      <c r="D1414" s="793"/>
      <c r="E1414" s="793"/>
      <c r="F1414" s="794"/>
      <c r="G1414"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414" s="822"/>
      <c r="I1414" s="822"/>
      <c r="J1414" s="822"/>
      <c r="K1414" s="822"/>
      <c r="L1414" s="822"/>
      <c r="M1414" s="822"/>
      <c r="N1414" s="822"/>
      <c r="O1414" s="822"/>
      <c r="P1414" s="822"/>
      <c r="Q1414" s="822"/>
      <c r="R1414" s="822"/>
      <c r="S1414" s="822"/>
      <c r="T1414" s="822"/>
      <c r="U1414" s="822"/>
      <c r="V1414" s="822"/>
      <c r="W1414" s="822"/>
      <c r="X1414" s="822"/>
      <c r="Y1414" s="822"/>
      <c r="Z1414" s="822"/>
      <c r="AA1414" s="823"/>
    </row>
    <row r="1415" spans="2:27" ht="15.75" customHeight="1" thickBot="1" x14ac:dyDescent="0.3">
      <c r="B1415" s="795"/>
      <c r="C1415" s="787"/>
      <c r="D1415" s="787"/>
      <c r="E1415" s="787"/>
      <c r="F1415" s="796"/>
      <c r="G1415" s="824"/>
      <c r="H1415" s="825"/>
      <c r="I1415" s="825"/>
      <c r="J1415" s="825"/>
      <c r="K1415" s="825"/>
      <c r="L1415" s="825"/>
      <c r="M1415" s="825"/>
      <c r="N1415" s="825"/>
      <c r="O1415" s="825"/>
      <c r="P1415" s="825"/>
      <c r="Q1415" s="825"/>
      <c r="R1415" s="825"/>
      <c r="S1415" s="825"/>
      <c r="T1415" s="825"/>
      <c r="U1415" s="825"/>
      <c r="V1415" s="825"/>
      <c r="W1415" s="825"/>
      <c r="X1415" s="825"/>
      <c r="Y1415" s="825"/>
      <c r="Z1415" s="825"/>
      <c r="AA1415" s="826"/>
    </row>
    <row r="1416" spans="2:27" ht="18.75" thickBot="1" x14ac:dyDescent="0.3">
      <c r="B1416" s="827" t="s">
        <v>46</v>
      </c>
      <c r="C1416" s="798"/>
      <c r="D1416" s="798"/>
      <c r="E1416" s="798"/>
      <c r="F1416" s="798"/>
      <c r="G1416" s="798"/>
      <c r="H1416" s="822" t="s">
        <v>47</v>
      </c>
      <c r="I1416" s="793"/>
      <c r="J1416" s="828"/>
      <c r="K1416" s="798"/>
      <c r="L1416" s="798"/>
      <c r="M1416" s="798"/>
      <c r="N1416" s="798"/>
      <c r="O1416" s="798"/>
      <c r="P1416" s="622"/>
      <c r="Q1416" s="622"/>
      <c r="R1416" s="828" t="s">
        <v>48</v>
      </c>
      <c r="S1416" s="828"/>
      <c r="T1416" s="798"/>
      <c r="U1416" s="798"/>
      <c r="V1416" s="798"/>
      <c r="W1416" s="798"/>
      <c r="X1416" s="798"/>
      <c r="Y1416" s="798"/>
      <c r="Z1416" s="798"/>
      <c r="AA1416" s="799"/>
    </row>
    <row r="1417" spans="2:27" ht="28.5" customHeight="1" thickBot="1" x14ac:dyDescent="0.3">
      <c r="B1417" s="829">
        <f>PRESUPUESTO!$B$55</f>
        <v>7</v>
      </c>
      <c r="C1417" s="793"/>
      <c r="D1417" s="793"/>
      <c r="E1417" s="793"/>
      <c r="F1417" s="793"/>
      <c r="G1417" s="793"/>
      <c r="H1417" s="830">
        <f>PRESUPUESTO!B57</f>
        <v>7.02</v>
      </c>
      <c r="I1417" s="831"/>
      <c r="J1417" s="832" t="str">
        <f>PRESUPUESTO!$F$55</f>
        <v>ELECTRICOS</v>
      </c>
      <c r="K1417" s="798"/>
      <c r="L1417" s="798"/>
      <c r="M1417" s="798"/>
      <c r="N1417" s="798"/>
      <c r="O1417" s="799"/>
      <c r="P1417" s="621"/>
      <c r="Q1417" s="621"/>
      <c r="R1417" s="833" t="str">
        <f>PRESUPUESTO!F57</f>
        <v>SUMINISTRO E INSTALACION DE TOMACORRIENTE</v>
      </c>
      <c r="S1417" s="1020"/>
      <c r="T1417" s="793"/>
      <c r="U1417" s="793"/>
      <c r="V1417" s="793"/>
      <c r="W1417" s="793"/>
      <c r="X1417" s="793"/>
      <c r="Y1417" s="793"/>
      <c r="Z1417" s="793"/>
      <c r="AA1417" s="794"/>
    </row>
    <row r="1418" spans="2:27" ht="18.75" customHeight="1" thickBot="1" x14ac:dyDescent="0.3">
      <c r="B1418" s="821" t="s">
        <v>49</v>
      </c>
      <c r="C1418" s="834"/>
      <c r="D1418" s="834"/>
      <c r="E1418" s="834"/>
      <c r="F1418" s="834"/>
      <c r="G1418" s="834"/>
      <c r="H1418" s="835"/>
      <c r="I1418" s="835"/>
      <c r="J1418" s="834"/>
      <c r="K1418" s="834"/>
      <c r="L1418" s="834"/>
      <c r="M1418" s="834"/>
      <c r="N1418" s="834"/>
      <c r="O1418" s="834"/>
      <c r="P1418" s="623"/>
      <c r="Q1418" s="623"/>
      <c r="R1418" s="837" t="s">
        <v>50</v>
      </c>
      <c r="S1418" s="1030" t="s">
        <v>532</v>
      </c>
      <c r="T1418" s="839" t="s">
        <v>51</v>
      </c>
      <c r="U1418" s="840"/>
      <c r="V1418" s="841"/>
      <c r="W1418" s="842" t="s">
        <v>20</v>
      </c>
      <c r="X1418" s="844" t="s">
        <v>52</v>
      </c>
      <c r="Y1418" s="846" t="s">
        <v>53</v>
      </c>
      <c r="Z1418" s="847"/>
      <c r="AA1418" s="848"/>
    </row>
    <row r="1419" spans="2:27" ht="26.25" thickBot="1" x14ac:dyDescent="0.3">
      <c r="B1419" s="836"/>
      <c r="C1419" s="835"/>
      <c r="D1419" s="835"/>
      <c r="E1419" s="835"/>
      <c r="F1419" s="835"/>
      <c r="G1419" s="835"/>
      <c r="H1419" s="835"/>
      <c r="I1419" s="835"/>
      <c r="J1419" s="835"/>
      <c r="K1419" s="835"/>
      <c r="L1419" s="835"/>
      <c r="M1419" s="835"/>
      <c r="N1419" s="835"/>
      <c r="O1419" s="835"/>
      <c r="P1419" s="623"/>
      <c r="Q1419" s="623"/>
      <c r="R1419" s="838"/>
      <c r="S1419" s="1031"/>
      <c r="T1419" s="4" t="s">
        <v>54</v>
      </c>
      <c r="U1419" s="5" t="s">
        <v>55</v>
      </c>
      <c r="V1419" s="6" t="s">
        <v>56</v>
      </c>
      <c r="W1419" s="843"/>
      <c r="X1419" s="845"/>
      <c r="Y1419" s="7" t="s">
        <v>57</v>
      </c>
      <c r="Z1419" s="8" t="s">
        <v>21</v>
      </c>
      <c r="AA1419" s="9" t="s">
        <v>22</v>
      </c>
    </row>
    <row r="1420" spans="2:27" ht="18" x14ac:dyDescent="0.25">
      <c r="B1420" s="10"/>
      <c r="C1420" s="11"/>
      <c r="D1420" s="11"/>
      <c r="E1420" s="11"/>
      <c r="F1420" s="11"/>
      <c r="G1420" s="11"/>
      <c r="H1420" s="11"/>
      <c r="I1420" s="11"/>
      <c r="J1420" s="11"/>
      <c r="K1420" s="11"/>
      <c r="L1420" s="11"/>
      <c r="M1420" s="11"/>
      <c r="N1420" s="11"/>
      <c r="O1420" s="12"/>
      <c r="P1420" s="629">
        <f>+H1417</f>
        <v>7.02</v>
      </c>
      <c r="Q1420" s="17"/>
      <c r="R1420" s="412" t="s">
        <v>356</v>
      </c>
      <c r="S1420" s="625" t="s">
        <v>563</v>
      </c>
      <c r="T1420" s="14"/>
      <c r="U1420" s="14"/>
      <c r="V1420" s="14"/>
      <c r="W1420" s="14" t="s">
        <v>20</v>
      </c>
      <c r="X1420" s="14">
        <v>2</v>
      </c>
      <c r="Y1420" s="14" t="str">
        <f>IFERROR(IF(COUNT(T1420:V1420)=1,PRODUCT(T1420:V1420)*X1420,""),"")</f>
        <v/>
      </c>
      <c r="Z1420" s="14" t="str">
        <f>IFERROR(IF(COUNT(T1420:V1420)=2,PRODUCT(T1420:V1420)*X1420,""),"")</f>
        <v/>
      </c>
      <c r="AA1420" s="15" t="str">
        <f>IFERROR(IF(COUNT(T1420:V1420)=3,PRODUCT(T1420:V1420)*X1420,""),"")</f>
        <v/>
      </c>
    </row>
    <row r="1421" spans="2:27" ht="18" x14ac:dyDescent="0.25">
      <c r="B1421" s="16"/>
      <c r="C1421" s="17"/>
      <c r="D1421" s="17"/>
      <c r="E1421" s="17"/>
      <c r="F1421" s="18"/>
      <c r="G1421" s="18"/>
      <c r="H1421" s="18"/>
      <c r="I1421" s="18"/>
      <c r="J1421" s="18"/>
      <c r="K1421" s="18"/>
      <c r="L1421" s="17"/>
      <c r="M1421" s="17"/>
      <c r="N1421" s="17"/>
      <c r="O1421" s="19"/>
      <c r="P1421" s="629">
        <f>+H1417</f>
        <v>7.02</v>
      </c>
      <c r="Q1421" s="17"/>
      <c r="R1421" s="412"/>
      <c r="S1421" s="625"/>
      <c r="T1421" s="20"/>
      <c r="U1421" s="20"/>
      <c r="V1421" s="430"/>
      <c r="W1421" s="14"/>
      <c r="X1421" s="14"/>
      <c r="Y1421" s="14" t="str">
        <f t="shared" ref="Y1421:Y1423" si="408">IFERROR(IF(COUNT(T1421:V1421)=1,PRODUCT(T1421:V1421)*X1421,""),"")</f>
        <v/>
      </c>
      <c r="Z1421" s="14" t="str">
        <f t="shared" ref="Z1421:Z1423" si="409">IFERROR(IF(COUNT(T1421:V1421)=2,PRODUCT(T1421:V1421)*X1421,""),"")</f>
        <v/>
      </c>
      <c r="AA1421" s="15" t="str">
        <f t="shared" ref="AA1421:AA1442" si="410">IFERROR(IF(COUNT(T1421:V1421)=3,PRODUCT(T1421:V1421)*X1421,""),"")</f>
        <v/>
      </c>
    </row>
    <row r="1422" spans="2:27" ht="18" x14ac:dyDescent="0.25">
      <c r="B1422" s="16"/>
      <c r="C1422" s="17"/>
      <c r="D1422" s="17"/>
      <c r="E1422" s="17"/>
      <c r="F1422" s="18"/>
      <c r="G1422" s="18"/>
      <c r="H1422" s="18"/>
      <c r="I1422" s="18"/>
      <c r="J1422" s="18"/>
      <c r="K1422" s="18"/>
      <c r="L1422" s="17"/>
      <c r="M1422" s="17"/>
      <c r="N1422" s="17"/>
      <c r="O1422" s="19"/>
      <c r="P1422" s="629">
        <f>+H1417</f>
        <v>7.02</v>
      </c>
      <c r="Q1422" s="17"/>
      <c r="R1422" s="412"/>
      <c r="S1422" s="625"/>
      <c r="T1422" s="20"/>
      <c r="U1422" s="20"/>
      <c r="V1422" s="430"/>
      <c r="W1422" s="14"/>
      <c r="X1422" s="14"/>
      <c r="Y1422" s="14" t="str">
        <f t="shared" si="408"/>
        <v/>
      </c>
      <c r="Z1422" s="14" t="str">
        <f t="shared" si="409"/>
        <v/>
      </c>
      <c r="AA1422" s="15" t="str">
        <f t="shared" si="410"/>
        <v/>
      </c>
    </row>
    <row r="1423" spans="2:27" ht="18" x14ac:dyDescent="0.25">
      <c r="B1423" s="16"/>
      <c r="C1423" s="17"/>
      <c r="D1423" s="17"/>
      <c r="E1423" s="17"/>
      <c r="F1423" s="18"/>
      <c r="G1423" s="18"/>
      <c r="H1423" s="18"/>
      <c r="I1423" s="18"/>
      <c r="J1423" s="18"/>
      <c r="K1423" s="18"/>
      <c r="L1423" s="17"/>
      <c r="M1423" s="17"/>
      <c r="N1423" s="17"/>
      <c r="O1423" s="19"/>
      <c r="P1423" s="629">
        <f>+H1417</f>
        <v>7.02</v>
      </c>
      <c r="Q1423" s="17"/>
      <c r="R1423" s="412"/>
      <c r="S1423" s="626"/>
      <c r="T1423" s="20"/>
      <c r="U1423" s="20"/>
      <c r="V1423" s="430"/>
      <c r="W1423" s="14"/>
      <c r="X1423" s="14"/>
      <c r="Y1423" s="14" t="str">
        <f t="shared" si="408"/>
        <v/>
      </c>
      <c r="Z1423" s="14" t="str">
        <f t="shared" si="409"/>
        <v/>
      </c>
      <c r="AA1423" s="15" t="str">
        <f t="shared" si="410"/>
        <v/>
      </c>
    </row>
    <row r="1424" spans="2:27" ht="18" x14ac:dyDescent="0.25">
      <c r="B1424" s="16"/>
      <c r="D1424" s="17"/>
      <c r="E1424" s="17"/>
      <c r="F1424" s="18"/>
      <c r="G1424" s="18"/>
      <c r="H1424" s="18"/>
      <c r="J1424" s="18"/>
      <c r="K1424" s="18"/>
      <c r="L1424" s="17"/>
      <c r="M1424" s="17"/>
      <c r="N1424" s="17"/>
      <c r="O1424" s="19"/>
      <c r="P1424" s="629">
        <f>+H1417</f>
        <v>7.02</v>
      </c>
      <c r="Q1424" s="17"/>
      <c r="R1424" s="412"/>
      <c r="S1424" s="625"/>
      <c r="T1424" s="20"/>
      <c r="U1424" s="20"/>
      <c r="V1424" s="430"/>
      <c r="W1424" s="14"/>
      <c r="X1424" s="14"/>
      <c r="Y1424" s="14"/>
      <c r="Z1424" s="14"/>
      <c r="AA1424" s="15" t="str">
        <f t="shared" si="410"/>
        <v/>
      </c>
    </row>
    <row r="1425" spans="2:27" ht="18" x14ac:dyDescent="0.25">
      <c r="B1425" s="22"/>
      <c r="C1425" s="17"/>
      <c r="D1425" s="18"/>
      <c r="E1425" s="17"/>
      <c r="F1425" s="18"/>
      <c r="G1425" s="18"/>
      <c r="H1425" s="18"/>
      <c r="I1425" s="18"/>
      <c r="J1425" s="18"/>
      <c r="K1425" s="18"/>
      <c r="L1425" s="17"/>
      <c r="M1425" s="17"/>
      <c r="N1425" s="17"/>
      <c r="O1425" s="19"/>
      <c r="P1425" s="629">
        <f>+H1417</f>
        <v>7.02</v>
      </c>
      <c r="Q1425" s="17"/>
      <c r="R1425" s="412" t="s">
        <v>361</v>
      </c>
      <c r="S1425" s="625" t="s">
        <v>563</v>
      </c>
      <c r="T1425" s="14"/>
      <c r="U1425" s="14"/>
      <c r="V1425" s="14"/>
      <c r="W1425" s="14" t="s">
        <v>20</v>
      </c>
      <c r="X1425" s="14"/>
      <c r="Y1425" s="14" t="str">
        <f t="shared" ref="Y1425:Y1431" si="411">IFERROR(IF(COUNT(T1425:V1425)=1,PRODUCT(T1425:V1425)*X1425,""),"")</f>
        <v/>
      </c>
      <c r="Z1425" s="14" t="str">
        <f t="shared" ref="Z1425:Z1431" si="412">IFERROR(IF(COUNT(T1425:V1425)=2,PRODUCT(T1425:V1425)*X1425,""),"")</f>
        <v/>
      </c>
      <c r="AA1425" s="15" t="str">
        <f t="shared" si="410"/>
        <v/>
      </c>
    </row>
    <row r="1426" spans="2:27" ht="18" x14ac:dyDescent="0.25">
      <c r="B1426" s="16"/>
      <c r="C1426" s="17"/>
      <c r="D1426" s="17"/>
      <c r="E1426" s="17"/>
      <c r="F1426" s="18"/>
      <c r="G1426" s="18"/>
      <c r="H1426" s="18"/>
      <c r="I1426" s="18"/>
      <c r="J1426" s="18"/>
      <c r="K1426" s="18"/>
      <c r="L1426" s="17"/>
      <c r="M1426" s="17"/>
      <c r="N1426" s="17"/>
      <c r="O1426" s="19"/>
      <c r="P1426" s="629">
        <f>+H1417</f>
        <v>7.02</v>
      </c>
      <c r="Q1426" s="17"/>
      <c r="R1426" s="412"/>
      <c r="S1426" s="625"/>
      <c r="T1426" s="20"/>
      <c r="U1426" s="20"/>
      <c r="V1426" s="430"/>
      <c r="W1426" s="14"/>
      <c r="X1426" s="14"/>
      <c r="Y1426" s="14" t="str">
        <f t="shared" si="411"/>
        <v/>
      </c>
      <c r="Z1426" s="14" t="str">
        <f t="shared" si="412"/>
        <v/>
      </c>
      <c r="AA1426" s="15" t="str">
        <f t="shared" si="410"/>
        <v/>
      </c>
    </row>
    <row r="1427" spans="2:27" ht="18" x14ac:dyDescent="0.25">
      <c r="B1427" s="16"/>
      <c r="C1427" s="17"/>
      <c r="D1427" s="17"/>
      <c r="E1427" s="17"/>
      <c r="F1427" s="17"/>
      <c r="G1427" s="17"/>
      <c r="H1427" s="17"/>
      <c r="I1427" s="17"/>
      <c r="J1427" s="17"/>
      <c r="K1427" s="17"/>
      <c r="L1427" s="17"/>
      <c r="M1427" s="17"/>
      <c r="N1427" s="17"/>
      <c r="O1427" s="19"/>
      <c r="P1427" s="629">
        <f>+H1417</f>
        <v>7.02</v>
      </c>
      <c r="Q1427" s="17"/>
      <c r="R1427" s="412"/>
      <c r="S1427" s="626"/>
      <c r="T1427" s="20"/>
      <c r="U1427" s="20"/>
      <c r="V1427" s="430"/>
      <c r="W1427" s="14"/>
      <c r="X1427" s="14"/>
      <c r="Y1427" s="14" t="str">
        <f t="shared" si="411"/>
        <v/>
      </c>
      <c r="Z1427" s="14" t="str">
        <f t="shared" si="412"/>
        <v/>
      </c>
      <c r="AA1427" s="15" t="str">
        <f t="shared" si="410"/>
        <v/>
      </c>
    </row>
    <row r="1428" spans="2:27" ht="18" x14ac:dyDescent="0.25">
      <c r="B1428" s="16"/>
      <c r="C1428" s="18"/>
      <c r="D1428" s="17"/>
      <c r="E1428" s="17"/>
      <c r="F1428" s="17"/>
      <c r="G1428" s="17"/>
      <c r="H1428" s="17"/>
      <c r="I1428" s="17"/>
      <c r="J1428" s="17"/>
      <c r="K1428" s="17"/>
      <c r="L1428" s="17"/>
      <c r="M1428" s="17"/>
      <c r="N1428" s="17"/>
      <c r="O1428" s="19"/>
      <c r="P1428" s="629">
        <f>+H1417</f>
        <v>7.02</v>
      </c>
      <c r="Q1428" s="17"/>
      <c r="R1428" s="412"/>
      <c r="S1428" s="625"/>
      <c r="T1428" s="20"/>
      <c r="U1428" s="20"/>
      <c r="V1428" s="430"/>
      <c r="W1428" s="14"/>
      <c r="X1428" s="14"/>
      <c r="Y1428" s="14" t="str">
        <f t="shared" si="411"/>
        <v/>
      </c>
      <c r="Z1428" s="14" t="str">
        <f t="shared" si="412"/>
        <v/>
      </c>
      <c r="AA1428" s="15" t="str">
        <f t="shared" si="410"/>
        <v/>
      </c>
    </row>
    <row r="1429" spans="2:27" ht="18" x14ac:dyDescent="0.25">
      <c r="B1429" s="16"/>
      <c r="C1429" s="17"/>
      <c r="D1429" s="17"/>
      <c r="E1429" s="17"/>
      <c r="F1429" s="17"/>
      <c r="G1429" s="17"/>
      <c r="H1429" s="17"/>
      <c r="I1429" s="17"/>
      <c r="J1429" s="17"/>
      <c r="K1429" s="17"/>
      <c r="L1429" s="17"/>
      <c r="M1429" s="17"/>
      <c r="N1429" s="17"/>
      <c r="O1429" s="19"/>
      <c r="P1429" s="629">
        <f>+H1417</f>
        <v>7.02</v>
      </c>
      <c r="Q1429" s="17"/>
      <c r="R1429" s="412"/>
      <c r="S1429" s="626"/>
      <c r="T1429" s="20"/>
      <c r="U1429" s="20"/>
      <c r="V1429" s="430"/>
      <c r="W1429" s="14"/>
      <c r="X1429" s="14"/>
      <c r="Y1429" s="14" t="str">
        <f t="shared" si="411"/>
        <v/>
      </c>
      <c r="Z1429" s="14" t="str">
        <f t="shared" si="412"/>
        <v/>
      </c>
      <c r="AA1429" s="15" t="str">
        <f t="shared" si="410"/>
        <v/>
      </c>
    </row>
    <row r="1430" spans="2:27" ht="18" x14ac:dyDescent="0.25">
      <c r="B1430" s="16"/>
      <c r="C1430" s="17"/>
      <c r="D1430" s="17"/>
      <c r="E1430" s="18"/>
      <c r="F1430" s="17"/>
      <c r="G1430" s="17"/>
      <c r="H1430" s="17"/>
      <c r="I1430" s="17"/>
      <c r="J1430" s="17"/>
      <c r="K1430" s="17"/>
      <c r="L1430" s="17"/>
      <c r="M1430" s="17"/>
      <c r="N1430" s="17"/>
      <c r="O1430" s="19"/>
      <c r="P1430" s="629">
        <f>+H1417</f>
        <v>7.02</v>
      </c>
      <c r="Q1430" s="17"/>
      <c r="R1430" s="412"/>
      <c r="S1430" s="625"/>
      <c r="T1430" s="20"/>
      <c r="U1430" s="20"/>
      <c r="V1430" s="430"/>
      <c r="W1430" s="14" t="str">
        <f t="shared" ref="W1430:W1431" si="413">IF(COUNT(T1430:V1430)=1,"m",IF(COUNT(T1430:V1430)=2,"m2",IF(COUNT(T1430:V1430)=3,"m3","")))</f>
        <v/>
      </c>
      <c r="X1430" s="14" t="str">
        <f t="shared" ref="X1430:X1431" si="414">IF(S1430="","",1)</f>
        <v/>
      </c>
      <c r="Y1430" s="14" t="str">
        <f t="shared" si="411"/>
        <v/>
      </c>
      <c r="Z1430" s="14" t="str">
        <f t="shared" si="412"/>
        <v/>
      </c>
      <c r="AA1430" s="15" t="str">
        <f t="shared" si="410"/>
        <v/>
      </c>
    </row>
    <row r="1431" spans="2:27" ht="18" x14ac:dyDescent="0.25">
      <c r="B1431" s="16"/>
      <c r="C1431" s="18"/>
      <c r="D1431" s="18"/>
      <c r="E1431" s="18"/>
      <c r="F1431" s="18"/>
      <c r="G1431" s="18"/>
      <c r="H1431" s="18"/>
      <c r="I1431" s="18"/>
      <c r="J1431" s="18"/>
      <c r="K1431" s="18"/>
      <c r="L1431" s="18"/>
      <c r="M1431" s="18"/>
      <c r="N1431" s="18"/>
      <c r="O1431" s="19"/>
      <c r="P1431" s="629">
        <f>+H1417</f>
        <v>7.02</v>
      </c>
      <c r="Q1431" s="17"/>
      <c r="R1431" s="412"/>
      <c r="S1431" s="625"/>
      <c r="T1431" s="20"/>
      <c r="U1431" s="20"/>
      <c r="V1431" s="430"/>
      <c r="W1431" s="14" t="str">
        <f t="shared" si="413"/>
        <v/>
      </c>
      <c r="X1431" s="14" t="str">
        <f t="shared" si="414"/>
        <v/>
      </c>
      <c r="Y1431" s="14" t="str">
        <f t="shared" si="411"/>
        <v/>
      </c>
      <c r="Z1431" s="14" t="str">
        <f t="shared" si="412"/>
        <v/>
      </c>
      <c r="AA1431" s="15" t="str">
        <f t="shared" si="410"/>
        <v/>
      </c>
    </row>
    <row r="1432" spans="2:27" ht="18" x14ac:dyDescent="0.25">
      <c r="B1432" s="16"/>
      <c r="C1432" s="17"/>
      <c r="D1432" s="24"/>
      <c r="E1432" s="17"/>
      <c r="F1432" s="17"/>
      <c r="G1432" s="17"/>
      <c r="H1432" s="17"/>
      <c r="I1432" s="17"/>
      <c r="J1432" s="18"/>
      <c r="K1432" s="17"/>
      <c r="L1432" s="17"/>
      <c r="M1432" s="17"/>
      <c r="N1432" s="17"/>
      <c r="O1432" s="19"/>
      <c r="P1432" s="629">
        <f>+H1417</f>
        <v>7.02</v>
      </c>
      <c r="Q1432" s="17"/>
      <c r="R1432" s="412"/>
      <c r="S1432" s="625"/>
      <c r="T1432" s="20"/>
      <c r="U1432" s="20"/>
      <c r="V1432" s="430"/>
      <c r="W1432" s="14"/>
      <c r="X1432" s="14"/>
      <c r="Y1432" s="14"/>
      <c r="Z1432" s="14"/>
      <c r="AA1432" s="15" t="str">
        <f t="shared" si="410"/>
        <v/>
      </c>
    </row>
    <row r="1433" spans="2:27" ht="18" x14ac:dyDescent="0.25">
      <c r="B1433" s="16"/>
      <c r="C1433" s="18"/>
      <c r="D1433" s="17"/>
      <c r="E1433" s="17"/>
      <c r="F1433" s="17"/>
      <c r="G1433" s="17"/>
      <c r="H1433" s="18"/>
      <c r="I1433" s="18"/>
      <c r="J1433" s="17"/>
      <c r="K1433" s="18"/>
      <c r="L1433" s="17"/>
      <c r="M1433" s="17"/>
      <c r="N1433" s="17"/>
      <c r="O1433" s="19"/>
      <c r="P1433" s="629">
        <f>+H1417</f>
        <v>7.02</v>
      </c>
      <c r="Q1433" s="17"/>
      <c r="R1433" s="412" t="s">
        <v>362</v>
      </c>
      <c r="S1433" s="625" t="s">
        <v>563</v>
      </c>
      <c r="T1433" s="20"/>
      <c r="U1433" s="20"/>
      <c r="V1433" s="430"/>
      <c r="W1433" s="14" t="s">
        <v>20</v>
      </c>
      <c r="X1433" s="14">
        <v>2</v>
      </c>
      <c r="Y1433" s="14" t="str">
        <f t="shared" ref="Y1433:Y1442" si="415">IFERROR(IF(COUNT(T1433:V1433)=1,PRODUCT(T1433:V1433)*X1433,""),"")</f>
        <v/>
      </c>
      <c r="Z1433" s="14" t="str">
        <f t="shared" ref="Z1433:Z1442" si="416">IFERROR(IF(COUNT(T1433:V1433)=2,PRODUCT(T1433:V1433)*X1433,""),"")</f>
        <v/>
      </c>
      <c r="AA1433" s="15" t="str">
        <f t="shared" si="410"/>
        <v/>
      </c>
    </row>
    <row r="1434" spans="2:27" ht="18" x14ac:dyDescent="0.25">
      <c r="B1434" s="16"/>
      <c r="C1434" s="17"/>
      <c r="D1434" s="17"/>
      <c r="E1434" s="17"/>
      <c r="F1434" s="17"/>
      <c r="G1434" s="17"/>
      <c r="H1434" s="17"/>
      <c r="I1434" s="17"/>
      <c r="J1434" s="17"/>
      <c r="K1434" s="17"/>
      <c r="L1434" s="17"/>
      <c r="M1434" s="17"/>
      <c r="N1434" s="17"/>
      <c r="O1434" s="19"/>
      <c r="P1434" s="629">
        <f>+H1417</f>
        <v>7.02</v>
      </c>
      <c r="Q1434" s="17"/>
      <c r="R1434" s="412"/>
      <c r="S1434" s="625"/>
      <c r="T1434" s="20"/>
      <c r="U1434" s="20"/>
      <c r="V1434" s="430"/>
      <c r="W1434" s="14"/>
      <c r="X1434" s="14"/>
      <c r="Y1434" s="14" t="str">
        <f t="shared" si="415"/>
        <v/>
      </c>
      <c r="Z1434" s="14" t="str">
        <f t="shared" si="416"/>
        <v/>
      </c>
      <c r="AA1434" s="15" t="str">
        <f t="shared" si="410"/>
        <v/>
      </c>
    </row>
    <row r="1435" spans="2:27" ht="18" x14ac:dyDescent="0.25">
      <c r="B1435" s="16"/>
      <c r="C1435" s="17"/>
      <c r="D1435" s="17"/>
      <c r="E1435" s="17"/>
      <c r="F1435" s="17"/>
      <c r="G1435" s="17"/>
      <c r="H1435" s="17"/>
      <c r="I1435" s="17"/>
      <c r="J1435" s="17"/>
      <c r="K1435" s="17"/>
      <c r="L1435" s="17"/>
      <c r="M1435" s="17"/>
      <c r="N1435" s="17"/>
      <c r="O1435" s="19"/>
      <c r="P1435" s="629">
        <f>+H1417</f>
        <v>7.02</v>
      </c>
      <c r="Q1435" s="17"/>
      <c r="R1435" s="412"/>
      <c r="S1435" s="626"/>
      <c r="T1435" s="20"/>
      <c r="U1435" s="20"/>
      <c r="V1435" s="430"/>
      <c r="W1435" s="14"/>
      <c r="X1435" s="14"/>
      <c r="Y1435" s="14" t="str">
        <f t="shared" si="415"/>
        <v/>
      </c>
      <c r="Z1435" s="14" t="str">
        <f t="shared" si="416"/>
        <v/>
      </c>
      <c r="AA1435" s="15" t="str">
        <f t="shared" si="410"/>
        <v/>
      </c>
    </row>
    <row r="1436" spans="2:27" ht="18" x14ac:dyDescent="0.25">
      <c r="B1436" s="16"/>
      <c r="D1436" s="17"/>
      <c r="E1436" s="17"/>
      <c r="F1436" s="17"/>
      <c r="G1436" s="17"/>
      <c r="H1436" s="17"/>
      <c r="I1436" s="17"/>
      <c r="J1436" s="17"/>
      <c r="K1436" s="17"/>
      <c r="L1436" s="17"/>
      <c r="M1436" s="17"/>
      <c r="N1436" s="17"/>
      <c r="O1436" s="19"/>
      <c r="P1436" s="629">
        <f>+H1417</f>
        <v>7.02</v>
      </c>
      <c r="Q1436" s="17"/>
      <c r="R1436" s="412"/>
      <c r="S1436" s="626"/>
      <c r="T1436" s="20"/>
      <c r="U1436" s="20"/>
      <c r="V1436" s="20"/>
      <c r="W1436" s="14" t="str">
        <f t="shared" ref="W1436:W1442" si="417">IF(COUNT(T1436:V1436)=1,"m",IF(COUNT(T1436:V1436)=2,"m2",IF(COUNT(T1436:V1436)=3,"m3","")))</f>
        <v/>
      </c>
      <c r="X1436" s="14" t="str">
        <f t="shared" ref="X1436:X1442" si="418">IF(S1436="","",1)</f>
        <v/>
      </c>
      <c r="Y1436" s="14" t="str">
        <f t="shared" si="415"/>
        <v/>
      </c>
      <c r="Z1436" s="14" t="str">
        <f t="shared" si="416"/>
        <v/>
      </c>
      <c r="AA1436" s="15" t="str">
        <f t="shared" si="410"/>
        <v/>
      </c>
    </row>
    <row r="1437" spans="2:27" ht="18" x14ac:dyDescent="0.25">
      <c r="B1437" s="16"/>
      <c r="C1437" s="17"/>
      <c r="D1437" s="17"/>
      <c r="E1437" s="17"/>
      <c r="F1437" s="17"/>
      <c r="G1437" s="17"/>
      <c r="H1437" s="17"/>
      <c r="I1437" s="17"/>
      <c r="J1437" s="17"/>
      <c r="K1437" s="17"/>
      <c r="L1437" s="17"/>
      <c r="M1437" s="17"/>
      <c r="N1437" s="17"/>
      <c r="O1437" s="19"/>
      <c r="P1437" s="629">
        <f>+H1417</f>
        <v>7.02</v>
      </c>
      <c r="Q1437" s="17"/>
      <c r="R1437" s="412"/>
      <c r="S1437" s="626"/>
      <c r="T1437" s="20"/>
      <c r="U1437" s="20"/>
      <c r="V1437" s="430"/>
      <c r="W1437" s="14" t="str">
        <f t="shared" si="417"/>
        <v/>
      </c>
      <c r="X1437" s="14" t="str">
        <f t="shared" si="418"/>
        <v/>
      </c>
      <c r="Y1437" s="14" t="str">
        <f t="shared" si="415"/>
        <v/>
      </c>
      <c r="Z1437" s="14" t="str">
        <f t="shared" si="416"/>
        <v/>
      </c>
      <c r="AA1437" s="15" t="str">
        <f t="shared" si="410"/>
        <v/>
      </c>
    </row>
    <row r="1438" spans="2:27" ht="18" x14ac:dyDescent="0.25">
      <c r="B1438" s="16"/>
      <c r="C1438" s="17"/>
      <c r="D1438" s="17"/>
      <c r="E1438" s="17"/>
      <c r="F1438" s="17"/>
      <c r="G1438" s="17"/>
      <c r="H1438" s="17"/>
      <c r="I1438" s="17"/>
      <c r="J1438" s="17"/>
      <c r="K1438" s="17"/>
      <c r="L1438" s="17"/>
      <c r="M1438" s="17"/>
      <c r="N1438" s="17"/>
      <c r="O1438" s="19"/>
      <c r="P1438" s="629">
        <f>+H1417</f>
        <v>7.02</v>
      </c>
      <c r="Q1438" s="17"/>
      <c r="R1438" s="412"/>
      <c r="S1438" s="626"/>
      <c r="T1438" s="20"/>
      <c r="U1438" s="20"/>
      <c r="V1438" s="430"/>
      <c r="W1438" s="14" t="str">
        <f t="shared" si="417"/>
        <v/>
      </c>
      <c r="X1438" s="14" t="str">
        <f t="shared" si="418"/>
        <v/>
      </c>
      <c r="Y1438" s="14" t="str">
        <f t="shared" si="415"/>
        <v/>
      </c>
      <c r="Z1438" s="14" t="str">
        <f t="shared" si="416"/>
        <v/>
      </c>
      <c r="AA1438" s="15" t="str">
        <f t="shared" si="410"/>
        <v/>
      </c>
    </row>
    <row r="1439" spans="2:27" ht="18" x14ac:dyDescent="0.25">
      <c r="B1439" s="16"/>
      <c r="C1439" s="17"/>
      <c r="D1439" s="17"/>
      <c r="E1439" s="17"/>
      <c r="F1439" s="17"/>
      <c r="G1439" s="17"/>
      <c r="H1439" s="17"/>
      <c r="I1439" s="17"/>
      <c r="J1439" s="17"/>
      <c r="K1439" s="17"/>
      <c r="L1439" s="17"/>
      <c r="M1439" s="17"/>
      <c r="N1439" s="17"/>
      <c r="O1439" s="19"/>
      <c r="P1439" s="629">
        <f>+H1417</f>
        <v>7.02</v>
      </c>
      <c r="Q1439" s="17"/>
      <c r="R1439" s="21"/>
      <c r="S1439" s="626"/>
      <c r="T1439" s="20"/>
      <c r="U1439" s="20"/>
      <c r="V1439" s="430"/>
      <c r="W1439" s="14" t="str">
        <f t="shared" si="417"/>
        <v/>
      </c>
      <c r="X1439" s="14" t="str">
        <f t="shared" si="418"/>
        <v/>
      </c>
      <c r="Y1439" s="14" t="str">
        <f t="shared" si="415"/>
        <v/>
      </c>
      <c r="Z1439" s="14" t="str">
        <f t="shared" si="416"/>
        <v/>
      </c>
      <c r="AA1439" s="15" t="str">
        <f t="shared" si="410"/>
        <v/>
      </c>
    </row>
    <row r="1440" spans="2:27" ht="18" x14ac:dyDescent="0.25">
      <c r="B1440" s="16"/>
      <c r="C1440" s="17"/>
      <c r="D1440" s="17"/>
      <c r="E1440" s="17"/>
      <c r="F1440" s="17"/>
      <c r="G1440" s="17"/>
      <c r="H1440" s="17"/>
      <c r="I1440" s="17"/>
      <c r="J1440" s="17"/>
      <c r="K1440" s="17"/>
      <c r="L1440" s="17"/>
      <c r="M1440" s="17"/>
      <c r="N1440" s="17"/>
      <c r="O1440" s="19"/>
      <c r="P1440" s="629">
        <f>+H1417</f>
        <v>7.02</v>
      </c>
      <c r="Q1440" s="17"/>
      <c r="R1440" s="26"/>
      <c r="S1440" s="626"/>
      <c r="T1440" s="20"/>
      <c r="U1440" s="20"/>
      <c r="V1440" s="430"/>
      <c r="W1440" s="14" t="str">
        <f t="shared" si="417"/>
        <v/>
      </c>
      <c r="X1440" s="14" t="str">
        <f t="shared" si="418"/>
        <v/>
      </c>
      <c r="Y1440" s="14" t="str">
        <f t="shared" si="415"/>
        <v/>
      </c>
      <c r="Z1440" s="14" t="str">
        <f t="shared" si="416"/>
        <v/>
      </c>
      <c r="AA1440" s="15" t="str">
        <f t="shared" si="410"/>
        <v/>
      </c>
    </row>
    <row r="1441" spans="2:27" ht="18" x14ac:dyDescent="0.25">
      <c r="B1441" s="16"/>
      <c r="C1441" s="17"/>
      <c r="D1441" s="17"/>
      <c r="E1441" s="17"/>
      <c r="F1441" s="17"/>
      <c r="G1441" s="17"/>
      <c r="H1441" s="17"/>
      <c r="I1441" s="17"/>
      <c r="J1441" s="17"/>
      <c r="K1441" s="17"/>
      <c r="L1441" s="17"/>
      <c r="M1441" s="17"/>
      <c r="N1441" s="17"/>
      <c r="O1441" s="19"/>
      <c r="P1441" s="629">
        <f>+H1417</f>
        <v>7.02</v>
      </c>
      <c r="Q1441" s="17"/>
      <c r="R1441" s="26"/>
      <c r="S1441" s="626"/>
      <c r="T1441" s="20"/>
      <c r="U1441" s="20"/>
      <c r="V1441" s="430"/>
      <c r="W1441" s="14" t="str">
        <f t="shared" si="417"/>
        <v/>
      </c>
      <c r="X1441" s="14" t="str">
        <f t="shared" si="418"/>
        <v/>
      </c>
      <c r="Y1441" s="14" t="str">
        <f t="shared" si="415"/>
        <v/>
      </c>
      <c r="Z1441" s="14" t="str">
        <f t="shared" si="416"/>
        <v/>
      </c>
      <c r="AA1441" s="15" t="str">
        <f t="shared" si="410"/>
        <v/>
      </c>
    </row>
    <row r="1442" spans="2:27" ht="18.75" thickBot="1" x14ac:dyDescent="0.3">
      <c r="B1442" s="27"/>
      <c r="C1442" s="28"/>
      <c r="D1442" s="29"/>
      <c r="E1442" s="28"/>
      <c r="F1442" s="29"/>
      <c r="G1442" s="29"/>
      <c r="H1442" s="29"/>
      <c r="I1442" s="29"/>
      <c r="J1442" s="29"/>
      <c r="K1442" s="29"/>
      <c r="L1442" s="29"/>
      <c r="M1442" s="29"/>
      <c r="N1442" s="29"/>
      <c r="O1442" s="30"/>
      <c r="P1442" s="629">
        <f>+H1417</f>
        <v>7.02</v>
      </c>
      <c r="Q1442" s="17"/>
      <c r="R1442" s="630"/>
      <c r="S1442" s="636"/>
      <c r="T1442" s="33"/>
      <c r="U1442" s="33"/>
      <c r="V1442" s="631"/>
      <c r="W1442" s="34" t="str">
        <f t="shared" si="417"/>
        <v/>
      </c>
      <c r="X1442" s="34" t="str">
        <f t="shared" si="418"/>
        <v/>
      </c>
      <c r="Y1442" s="14" t="str">
        <f t="shared" si="415"/>
        <v/>
      </c>
      <c r="Z1442" s="14" t="str">
        <f t="shared" si="416"/>
        <v/>
      </c>
      <c r="AA1442" s="15" t="str">
        <f t="shared" si="410"/>
        <v/>
      </c>
    </row>
    <row r="1443" spans="2:27" ht="18.75" thickBot="1" x14ac:dyDescent="0.3">
      <c r="B1443" s="786"/>
      <c r="C1443" s="787"/>
      <c r="D1443" s="787"/>
      <c r="E1443" s="787"/>
      <c r="F1443" s="787"/>
      <c r="G1443" s="787"/>
      <c r="H1443" s="787"/>
      <c r="I1443" s="787"/>
      <c r="J1443" s="787"/>
      <c r="K1443" s="787"/>
      <c r="L1443" s="787"/>
      <c r="M1443" s="787"/>
      <c r="N1443" s="787"/>
      <c r="O1443" s="787"/>
      <c r="P1443" s="428"/>
      <c r="Q1443" s="629">
        <f>+H1417</f>
        <v>7.02</v>
      </c>
      <c r="R1443" s="1024" t="s">
        <v>58</v>
      </c>
      <c r="S1443" s="1025"/>
      <c r="T1443" s="1027"/>
      <c r="U1443" s="1024" t="s">
        <v>53</v>
      </c>
      <c r="V1443" s="1027"/>
      <c r="W1443" s="1027"/>
      <c r="X1443" s="1026"/>
      <c r="Y1443" s="36"/>
      <c r="Z1443" s="37"/>
      <c r="AA1443" s="38">
        <f>SUM(X1420:X1442)</f>
        <v>4</v>
      </c>
    </row>
    <row r="1444" spans="2:27" ht="17.25" thickBot="1" x14ac:dyDescent="0.3">
      <c r="B1444" s="792" t="s">
        <v>59</v>
      </c>
      <c r="C1444" s="793"/>
      <c r="D1444" s="793"/>
      <c r="E1444" s="793"/>
      <c r="F1444" s="793"/>
      <c r="G1444" s="793"/>
      <c r="H1444" s="793"/>
      <c r="I1444" s="794"/>
      <c r="J1444" s="792" t="s">
        <v>60</v>
      </c>
      <c r="K1444" s="793"/>
      <c r="L1444" s="793"/>
      <c r="M1444" s="793"/>
      <c r="N1444" s="793"/>
      <c r="O1444" s="793"/>
      <c r="P1444" s="793"/>
      <c r="Q1444" s="793"/>
      <c r="R1444" s="794"/>
      <c r="S1444" s="634"/>
      <c r="T1444" s="39"/>
      <c r="U1444" s="40"/>
      <c r="V1444" s="40"/>
      <c r="W1444" s="40"/>
      <c r="X1444" s="40"/>
      <c r="Y1444" s="40"/>
      <c r="Z1444" s="40"/>
      <c r="AA1444" s="41"/>
    </row>
    <row r="1445" spans="2:27" ht="21" thickBot="1" x14ac:dyDescent="0.3">
      <c r="B1445" s="795"/>
      <c r="C1445" s="787"/>
      <c r="D1445" s="787"/>
      <c r="E1445" s="787"/>
      <c r="F1445" s="787"/>
      <c r="G1445" s="787"/>
      <c r="H1445" s="787"/>
      <c r="I1445" s="796"/>
      <c r="J1445" s="795"/>
      <c r="K1445" s="787"/>
      <c r="L1445" s="787"/>
      <c r="M1445" s="787"/>
      <c r="N1445" s="787"/>
      <c r="O1445" s="787"/>
      <c r="P1445" s="787"/>
      <c r="Q1445" s="787"/>
      <c r="R1445" s="796"/>
      <c r="S1445" s="635"/>
      <c r="T1445" s="797" t="s">
        <v>61</v>
      </c>
      <c r="U1445" s="798"/>
      <c r="V1445" s="798"/>
      <c r="W1445" s="798"/>
      <c r="X1445" s="798"/>
      <c r="Y1445" s="798"/>
      <c r="Z1445" s="799"/>
      <c r="AA1445" s="42">
        <f>AA1443</f>
        <v>4</v>
      </c>
    </row>
    <row r="1447" spans="2:27" ht="15.75" thickBot="1" x14ac:dyDescent="0.3"/>
    <row r="1448" spans="2:27" x14ac:dyDescent="0.25">
      <c r="B1448" s="800"/>
      <c r="C1448" s="793"/>
      <c r="D1448" s="793"/>
      <c r="E1448" s="793"/>
      <c r="F1448" s="793"/>
      <c r="G1448" s="803" t="s">
        <v>42</v>
      </c>
      <c r="H1448" s="793"/>
      <c r="I1448" s="793"/>
      <c r="J1448" s="793"/>
      <c r="K1448" s="793"/>
      <c r="L1448" s="793"/>
      <c r="M1448" s="793"/>
      <c r="N1448" s="793"/>
      <c r="O1448" s="793"/>
      <c r="P1448" s="793"/>
      <c r="Q1448" s="793"/>
      <c r="R1448" s="793"/>
      <c r="S1448" s="793"/>
      <c r="T1448" s="793"/>
      <c r="U1448" s="804" t="s">
        <v>1</v>
      </c>
      <c r="V1448" s="805"/>
      <c r="W1448" s="805"/>
      <c r="X1448" s="806"/>
      <c r="Y1448" s="807" t="s">
        <v>43</v>
      </c>
      <c r="Z1448" s="805"/>
      <c r="AA1448" s="808"/>
    </row>
    <row r="1449" spans="2:27" x14ac:dyDescent="0.25">
      <c r="B1449" s="801"/>
      <c r="C1449" s="802"/>
      <c r="D1449" s="802"/>
      <c r="E1449" s="802"/>
      <c r="F1449" s="802"/>
      <c r="G1449" s="801"/>
      <c r="H1449" s="802"/>
      <c r="I1449" s="802"/>
      <c r="J1449" s="802"/>
      <c r="K1449" s="802"/>
      <c r="L1449" s="802"/>
      <c r="M1449" s="802"/>
      <c r="N1449" s="802"/>
      <c r="O1449" s="802"/>
      <c r="P1449" s="802"/>
      <c r="Q1449" s="802"/>
      <c r="R1449" s="802"/>
      <c r="S1449" s="802"/>
      <c r="T1449" s="802"/>
      <c r="U1449" s="809" t="s">
        <v>3</v>
      </c>
      <c r="V1449" s="810"/>
      <c r="W1449" s="810"/>
      <c r="X1449" s="811"/>
      <c r="Y1449" s="812">
        <v>1</v>
      </c>
      <c r="Z1449" s="810"/>
      <c r="AA1449" s="813"/>
    </row>
    <row r="1450" spans="2:27" ht="15.75" thickBot="1" x14ac:dyDescent="0.3">
      <c r="B1450" s="795"/>
      <c r="C1450" s="787"/>
      <c r="D1450" s="787"/>
      <c r="E1450" s="787"/>
      <c r="F1450" s="787"/>
      <c r="G1450" s="795"/>
      <c r="H1450" s="787"/>
      <c r="I1450" s="787"/>
      <c r="J1450" s="787"/>
      <c r="K1450" s="787"/>
      <c r="L1450" s="787"/>
      <c r="M1450" s="787"/>
      <c r="N1450" s="787"/>
      <c r="O1450" s="787"/>
      <c r="P1450" s="787"/>
      <c r="Q1450" s="787"/>
      <c r="R1450" s="787"/>
      <c r="S1450" s="787"/>
      <c r="T1450" s="787"/>
      <c r="U1450" s="814" t="s">
        <v>4</v>
      </c>
      <c r="V1450" s="815"/>
      <c r="W1450" s="815"/>
      <c r="X1450" s="816"/>
      <c r="Y1450" s="817">
        <v>44236</v>
      </c>
      <c r="Z1450" s="818"/>
      <c r="AA1450" s="819"/>
    </row>
    <row r="1451" spans="2:27" ht="15" customHeight="1" x14ac:dyDescent="0.25">
      <c r="B1451" s="820" t="s">
        <v>44</v>
      </c>
      <c r="C1451" s="793"/>
      <c r="D1451" s="793"/>
      <c r="E1451" s="793"/>
      <c r="F1451" s="794"/>
      <c r="G1451"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451" s="822"/>
      <c r="I1451" s="822"/>
      <c r="J1451" s="822"/>
      <c r="K1451" s="822"/>
      <c r="L1451" s="822"/>
      <c r="M1451" s="822"/>
      <c r="N1451" s="822"/>
      <c r="O1451" s="822"/>
      <c r="P1451" s="822"/>
      <c r="Q1451" s="822"/>
      <c r="R1451" s="822"/>
      <c r="S1451" s="822"/>
      <c r="T1451" s="822"/>
      <c r="U1451" s="822"/>
      <c r="V1451" s="822"/>
      <c r="W1451" s="822"/>
      <c r="X1451" s="822"/>
      <c r="Y1451" s="822"/>
      <c r="Z1451" s="822"/>
      <c r="AA1451" s="823"/>
    </row>
    <row r="1452" spans="2:27" ht="15.75" customHeight="1" thickBot="1" x14ac:dyDescent="0.3">
      <c r="B1452" s="795"/>
      <c r="C1452" s="787"/>
      <c r="D1452" s="787"/>
      <c r="E1452" s="787"/>
      <c r="F1452" s="796"/>
      <c r="G1452" s="824"/>
      <c r="H1452" s="825"/>
      <c r="I1452" s="825"/>
      <c r="J1452" s="825"/>
      <c r="K1452" s="825"/>
      <c r="L1452" s="825"/>
      <c r="M1452" s="825"/>
      <c r="N1452" s="825"/>
      <c r="O1452" s="825"/>
      <c r="P1452" s="825"/>
      <c r="Q1452" s="825"/>
      <c r="R1452" s="825"/>
      <c r="S1452" s="825"/>
      <c r="T1452" s="825"/>
      <c r="U1452" s="825"/>
      <c r="V1452" s="825"/>
      <c r="W1452" s="825"/>
      <c r="X1452" s="825"/>
      <c r="Y1452" s="825"/>
      <c r="Z1452" s="825"/>
      <c r="AA1452" s="826"/>
    </row>
    <row r="1453" spans="2:27" ht="18.75" thickBot="1" x14ac:dyDescent="0.3">
      <c r="B1453" s="827" t="s">
        <v>46</v>
      </c>
      <c r="C1453" s="798"/>
      <c r="D1453" s="798"/>
      <c r="E1453" s="798"/>
      <c r="F1453" s="798"/>
      <c r="G1453" s="798"/>
      <c r="H1453" s="822" t="s">
        <v>47</v>
      </c>
      <c r="I1453" s="793"/>
      <c r="J1453" s="828"/>
      <c r="K1453" s="798"/>
      <c r="L1453" s="798"/>
      <c r="M1453" s="798"/>
      <c r="N1453" s="798"/>
      <c r="O1453" s="798"/>
      <c r="P1453" s="622"/>
      <c r="Q1453" s="622"/>
      <c r="R1453" s="828" t="s">
        <v>48</v>
      </c>
      <c r="S1453" s="828"/>
      <c r="T1453" s="798"/>
      <c r="U1453" s="798"/>
      <c r="V1453" s="798"/>
      <c r="W1453" s="798"/>
      <c r="X1453" s="798"/>
      <c r="Y1453" s="798"/>
      <c r="Z1453" s="798"/>
      <c r="AA1453" s="799"/>
    </row>
    <row r="1454" spans="2:27" ht="30.75" customHeight="1" thickBot="1" x14ac:dyDescent="0.3">
      <c r="B1454" s="829">
        <f>PRESUPUESTO!$B$55</f>
        <v>7</v>
      </c>
      <c r="C1454" s="793"/>
      <c r="D1454" s="793"/>
      <c r="E1454" s="793"/>
      <c r="F1454" s="793"/>
      <c r="G1454" s="793"/>
      <c r="H1454" s="830">
        <f>PRESUPUESTO!B58</f>
        <v>7.0299999999999994</v>
      </c>
      <c r="I1454" s="831"/>
      <c r="J1454" s="832" t="str">
        <f>PRESUPUESTO!$F$55</f>
        <v>ELECTRICOS</v>
      </c>
      <c r="K1454" s="798"/>
      <c r="L1454" s="798"/>
      <c r="M1454" s="798"/>
      <c r="N1454" s="798"/>
      <c r="O1454" s="799"/>
      <c r="P1454" s="621"/>
      <c r="Q1454" s="621"/>
      <c r="R1454" s="833" t="str">
        <f>PRESUPUESTO!F58</f>
        <v>SUMINISTRO E INSTALACION DE INTERRUPTORES</v>
      </c>
      <c r="S1454" s="1020"/>
      <c r="T1454" s="793"/>
      <c r="U1454" s="793"/>
      <c r="V1454" s="793"/>
      <c r="W1454" s="793"/>
      <c r="X1454" s="793"/>
      <c r="Y1454" s="793"/>
      <c r="Z1454" s="793"/>
      <c r="AA1454" s="794"/>
    </row>
    <row r="1455" spans="2:27" ht="18.75" customHeight="1" thickBot="1" x14ac:dyDescent="0.3">
      <c r="B1455" s="821" t="s">
        <v>49</v>
      </c>
      <c r="C1455" s="834"/>
      <c r="D1455" s="834"/>
      <c r="E1455" s="834"/>
      <c r="F1455" s="834"/>
      <c r="G1455" s="834"/>
      <c r="H1455" s="835"/>
      <c r="I1455" s="835"/>
      <c r="J1455" s="834"/>
      <c r="K1455" s="834"/>
      <c r="L1455" s="834"/>
      <c r="M1455" s="834"/>
      <c r="N1455" s="834"/>
      <c r="O1455" s="834"/>
      <c r="P1455" s="623"/>
      <c r="Q1455" s="623"/>
      <c r="R1455" s="837" t="s">
        <v>50</v>
      </c>
      <c r="S1455" s="1030" t="s">
        <v>532</v>
      </c>
      <c r="T1455" s="839" t="s">
        <v>51</v>
      </c>
      <c r="U1455" s="840"/>
      <c r="V1455" s="841"/>
      <c r="W1455" s="842" t="s">
        <v>20</v>
      </c>
      <c r="X1455" s="844" t="s">
        <v>52</v>
      </c>
      <c r="Y1455" s="846" t="s">
        <v>53</v>
      </c>
      <c r="Z1455" s="847"/>
      <c r="AA1455" s="848"/>
    </row>
    <row r="1456" spans="2:27" ht="26.25" thickBot="1" x14ac:dyDescent="0.3">
      <c r="B1456" s="836"/>
      <c r="C1456" s="835"/>
      <c r="D1456" s="835"/>
      <c r="E1456" s="835"/>
      <c r="F1456" s="835"/>
      <c r="G1456" s="835"/>
      <c r="H1456" s="835"/>
      <c r="I1456" s="835"/>
      <c r="J1456" s="835"/>
      <c r="K1456" s="835"/>
      <c r="L1456" s="835"/>
      <c r="M1456" s="835"/>
      <c r="N1456" s="835"/>
      <c r="O1456" s="835"/>
      <c r="P1456" s="623"/>
      <c r="Q1456" s="623"/>
      <c r="R1456" s="838"/>
      <c r="S1456" s="1031"/>
      <c r="T1456" s="4" t="s">
        <v>54</v>
      </c>
      <c r="U1456" s="5" t="s">
        <v>55</v>
      </c>
      <c r="V1456" s="6" t="s">
        <v>56</v>
      </c>
      <c r="W1456" s="843"/>
      <c r="X1456" s="845"/>
      <c r="Y1456" s="7" t="s">
        <v>57</v>
      </c>
      <c r="Z1456" s="8" t="s">
        <v>21</v>
      </c>
      <c r="AA1456" s="9" t="s">
        <v>22</v>
      </c>
    </row>
    <row r="1457" spans="2:27" ht="18" x14ac:dyDescent="0.25">
      <c r="B1457" s="10"/>
      <c r="C1457" s="11"/>
      <c r="D1457" s="11"/>
      <c r="E1457" s="11"/>
      <c r="F1457" s="11"/>
      <c r="G1457" s="11"/>
      <c r="H1457" s="11"/>
      <c r="I1457" s="11"/>
      <c r="J1457" s="11"/>
      <c r="K1457" s="11"/>
      <c r="L1457" s="11"/>
      <c r="M1457" s="11"/>
      <c r="N1457" s="11"/>
      <c r="O1457" s="12"/>
      <c r="P1457" s="629">
        <f>+H1454</f>
        <v>7.0299999999999994</v>
      </c>
      <c r="Q1457" s="17"/>
      <c r="R1457" s="412" t="s">
        <v>356</v>
      </c>
      <c r="S1457" s="625" t="s">
        <v>567</v>
      </c>
      <c r="T1457" s="14"/>
      <c r="U1457" s="14"/>
      <c r="V1457" s="14"/>
      <c r="W1457" s="14" t="s">
        <v>20</v>
      </c>
      <c r="X1457" s="14">
        <v>3</v>
      </c>
      <c r="Y1457" s="14" t="str">
        <f>IFERROR(IF(COUNT(T1457:V1457)=1,PRODUCT(T1457:V1457)*X1457,""),"")</f>
        <v/>
      </c>
      <c r="Z1457" s="14" t="str">
        <f>IFERROR(IF(COUNT(T1457:V1457)=2,PRODUCT(T1457:V1457)*X1457,""),"")</f>
        <v/>
      </c>
      <c r="AA1457" s="15" t="str">
        <f>IFERROR(IF(COUNT(T1457:V1457)=3,PRODUCT(T1457:V1457)*X1457,""),"")</f>
        <v/>
      </c>
    </row>
    <row r="1458" spans="2:27" ht="18" x14ac:dyDescent="0.25">
      <c r="B1458" s="16"/>
      <c r="C1458" s="17"/>
      <c r="D1458" s="17"/>
      <c r="E1458" s="17"/>
      <c r="F1458" s="18"/>
      <c r="G1458" s="18"/>
      <c r="H1458" s="18"/>
      <c r="I1458" s="18"/>
      <c r="J1458" s="18"/>
      <c r="K1458" s="18"/>
      <c r="L1458" s="17"/>
      <c r="M1458" s="17"/>
      <c r="N1458" s="17"/>
      <c r="O1458" s="19"/>
      <c r="P1458" s="629">
        <f>+H1454</f>
        <v>7.0299999999999994</v>
      </c>
      <c r="Q1458" s="17"/>
      <c r="R1458" s="412"/>
      <c r="S1458" s="625"/>
      <c r="T1458" s="20"/>
      <c r="U1458" s="20"/>
      <c r="V1458" s="430"/>
      <c r="W1458" s="14"/>
      <c r="X1458" s="14"/>
      <c r="Y1458" s="14" t="str">
        <f t="shared" ref="Y1458:Y1460" si="419">IFERROR(IF(COUNT(T1458:V1458)=1,PRODUCT(T1458:V1458)*X1458,""),"")</f>
        <v/>
      </c>
      <c r="Z1458" s="14" t="str">
        <f t="shared" ref="Z1458:Z1460" si="420">IFERROR(IF(COUNT(T1458:V1458)=2,PRODUCT(T1458:V1458)*X1458,""),"")</f>
        <v/>
      </c>
      <c r="AA1458" s="15" t="str">
        <f t="shared" ref="AA1458:AA1479" si="421">IFERROR(IF(COUNT(T1458:V1458)=3,PRODUCT(T1458:V1458)*X1458,""),"")</f>
        <v/>
      </c>
    </row>
    <row r="1459" spans="2:27" ht="18" x14ac:dyDescent="0.25">
      <c r="B1459" s="16"/>
      <c r="C1459" s="17"/>
      <c r="D1459" s="17"/>
      <c r="E1459" s="17"/>
      <c r="F1459" s="18"/>
      <c r="G1459" s="18"/>
      <c r="H1459" s="18"/>
      <c r="I1459" s="18"/>
      <c r="J1459" s="18"/>
      <c r="K1459" s="18"/>
      <c r="L1459" s="17"/>
      <c r="M1459" s="17"/>
      <c r="N1459" s="17"/>
      <c r="O1459" s="19"/>
      <c r="P1459" s="629">
        <f>+H1454</f>
        <v>7.0299999999999994</v>
      </c>
      <c r="Q1459" s="17"/>
      <c r="R1459" s="412"/>
      <c r="S1459" s="625"/>
      <c r="T1459" s="20"/>
      <c r="U1459" s="20"/>
      <c r="V1459" s="430"/>
      <c r="W1459" s="14"/>
      <c r="X1459" s="14"/>
      <c r="Y1459" s="14" t="str">
        <f t="shared" si="419"/>
        <v/>
      </c>
      <c r="Z1459" s="14" t="str">
        <f t="shared" si="420"/>
        <v/>
      </c>
      <c r="AA1459" s="15" t="str">
        <f t="shared" si="421"/>
        <v/>
      </c>
    </row>
    <row r="1460" spans="2:27" ht="18" x14ac:dyDescent="0.25">
      <c r="B1460" s="16"/>
      <c r="C1460" s="17"/>
      <c r="D1460" s="17"/>
      <c r="E1460" s="17"/>
      <c r="F1460" s="18"/>
      <c r="G1460" s="18"/>
      <c r="H1460" s="18"/>
      <c r="I1460" s="18"/>
      <c r="J1460" s="18"/>
      <c r="K1460" s="18"/>
      <c r="L1460" s="17"/>
      <c r="M1460" s="17"/>
      <c r="N1460" s="17"/>
      <c r="O1460" s="19"/>
      <c r="P1460" s="629">
        <f>+H1454</f>
        <v>7.0299999999999994</v>
      </c>
      <c r="Q1460" s="17"/>
      <c r="R1460" s="412"/>
      <c r="S1460" s="626"/>
      <c r="T1460" s="20"/>
      <c r="U1460" s="20"/>
      <c r="V1460" s="430"/>
      <c r="W1460" s="14"/>
      <c r="X1460" s="14"/>
      <c r="Y1460" s="14" t="str">
        <f t="shared" si="419"/>
        <v/>
      </c>
      <c r="Z1460" s="14" t="str">
        <f t="shared" si="420"/>
        <v/>
      </c>
      <c r="AA1460" s="15" t="str">
        <f t="shared" si="421"/>
        <v/>
      </c>
    </row>
    <row r="1461" spans="2:27" ht="18" x14ac:dyDescent="0.25">
      <c r="B1461" s="16"/>
      <c r="D1461" s="17"/>
      <c r="E1461" s="17"/>
      <c r="F1461" s="18"/>
      <c r="G1461" s="18"/>
      <c r="H1461" s="18"/>
      <c r="J1461" s="18"/>
      <c r="K1461" s="18"/>
      <c r="L1461" s="17"/>
      <c r="M1461" s="17"/>
      <c r="N1461" s="17"/>
      <c r="O1461" s="19"/>
      <c r="P1461" s="629">
        <f>+H1454</f>
        <v>7.0299999999999994</v>
      </c>
      <c r="Q1461" s="17"/>
      <c r="R1461" s="412"/>
      <c r="S1461" s="625"/>
      <c r="T1461" s="20"/>
      <c r="U1461" s="20"/>
      <c r="V1461" s="430"/>
      <c r="W1461" s="14"/>
      <c r="X1461" s="14"/>
      <c r="Y1461" s="14"/>
      <c r="Z1461" s="14"/>
      <c r="AA1461" s="15" t="str">
        <f t="shared" si="421"/>
        <v/>
      </c>
    </row>
    <row r="1462" spans="2:27" ht="18" x14ac:dyDescent="0.25">
      <c r="B1462" s="22"/>
      <c r="C1462" s="17"/>
      <c r="D1462" s="18"/>
      <c r="E1462" s="17"/>
      <c r="F1462" s="18"/>
      <c r="G1462" s="18"/>
      <c r="H1462" s="18"/>
      <c r="I1462" s="18"/>
      <c r="J1462" s="18"/>
      <c r="K1462" s="18"/>
      <c r="L1462" s="17"/>
      <c r="M1462" s="17"/>
      <c r="N1462" s="17"/>
      <c r="O1462" s="19"/>
      <c r="P1462" s="629">
        <f>+H1454</f>
        <v>7.0299999999999994</v>
      </c>
      <c r="Q1462" s="17"/>
      <c r="R1462" s="412" t="s">
        <v>361</v>
      </c>
      <c r="S1462" s="625" t="s">
        <v>567</v>
      </c>
      <c r="T1462" s="14"/>
      <c r="U1462" s="14"/>
      <c r="V1462" s="14"/>
      <c r="W1462" s="14" t="s">
        <v>20</v>
      </c>
      <c r="X1462" s="14">
        <v>3</v>
      </c>
      <c r="Y1462" s="14" t="str">
        <f t="shared" ref="Y1462:Y1468" si="422">IFERROR(IF(COUNT(T1462:V1462)=1,PRODUCT(T1462:V1462)*X1462,""),"")</f>
        <v/>
      </c>
      <c r="Z1462" s="14" t="str">
        <f t="shared" ref="Z1462:Z1468" si="423">IFERROR(IF(COUNT(T1462:V1462)=2,PRODUCT(T1462:V1462)*X1462,""),"")</f>
        <v/>
      </c>
      <c r="AA1462" s="15" t="str">
        <f t="shared" si="421"/>
        <v/>
      </c>
    </row>
    <row r="1463" spans="2:27" ht="18" x14ac:dyDescent="0.25">
      <c r="B1463" s="16"/>
      <c r="C1463" s="17"/>
      <c r="D1463" s="17"/>
      <c r="E1463" s="17"/>
      <c r="F1463" s="18"/>
      <c r="G1463" s="18"/>
      <c r="H1463" s="18"/>
      <c r="I1463" s="18"/>
      <c r="J1463" s="18"/>
      <c r="K1463" s="18"/>
      <c r="L1463" s="17"/>
      <c r="M1463" s="17"/>
      <c r="N1463" s="17"/>
      <c r="O1463" s="19"/>
      <c r="P1463" s="629">
        <f>+H1454</f>
        <v>7.0299999999999994</v>
      </c>
      <c r="Q1463" s="17"/>
      <c r="R1463" s="412"/>
      <c r="S1463" s="625"/>
      <c r="T1463" s="20"/>
      <c r="U1463" s="20"/>
      <c r="V1463" s="430"/>
      <c r="W1463" s="14"/>
      <c r="X1463" s="14"/>
      <c r="Y1463" s="14" t="str">
        <f t="shared" si="422"/>
        <v/>
      </c>
      <c r="Z1463" s="14" t="str">
        <f t="shared" si="423"/>
        <v/>
      </c>
      <c r="AA1463" s="15" t="str">
        <f t="shared" si="421"/>
        <v/>
      </c>
    </row>
    <row r="1464" spans="2:27" ht="18" x14ac:dyDescent="0.25">
      <c r="B1464" s="16"/>
      <c r="C1464" s="17"/>
      <c r="D1464" s="17"/>
      <c r="E1464" s="17"/>
      <c r="F1464" s="17"/>
      <c r="G1464" s="17"/>
      <c r="H1464" s="17"/>
      <c r="I1464" s="17"/>
      <c r="J1464" s="17"/>
      <c r="K1464" s="17"/>
      <c r="L1464" s="17"/>
      <c r="M1464" s="17"/>
      <c r="N1464" s="17"/>
      <c r="O1464" s="19"/>
      <c r="P1464" s="629">
        <f>+H1454</f>
        <v>7.0299999999999994</v>
      </c>
      <c r="Q1464" s="17"/>
      <c r="R1464" s="412"/>
      <c r="S1464" s="626"/>
      <c r="T1464" s="20"/>
      <c r="U1464" s="20"/>
      <c r="V1464" s="430"/>
      <c r="W1464" s="14"/>
      <c r="X1464" s="14"/>
      <c r="Y1464" s="14" t="str">
        <f t="shared" si="422"/>
        <v/>
      </c>
      <c r="Z1464" s="14" t="str">
        <f t="shared" si="423"/>
        <v/>
      </c>
      <c r="AA1464" s="15" t="str">
        <f t="shared" si="421"/>
        <v/>
      </c>
    </row>
    <row r="1465" spans="2:27" ht="18" x14ac:dyDescent="0.25">
      <c r="B1465" s="16"/>
      <c r="C1465" s="18"/>
      <c r="D1465" s="17"/>
      <c r="E1465" s="17"/>
      <c r="F1465" s="17"/>
      <c r="G1465" s="17"/>
      <c r="H1465" s="17"/>
      <c r="I1465" s="17"/>
      <c r="J1465" s="17"/>
      <c r="K1465" s="17"/>
      <c r="L1465" s="17"/>
      <c r="M1465" s="17"/>
      <c r="N1465" s="17"/>
      <c r="O1465" s="19"/>
      <c r="P1465" s="629">
        <f>+H1454</f>
        <v>7.0299999999999994</v>
      </c>
      <c r="Q1465" s="17"/>
      <c r="R1465" s="412"/>
      <c r="S1465" s="625"/>
      <c r="T1465" s="20"/>
      <c r="U1465" s="20"/>
      <c r="V1465" s="430"/>
      <c r="W1465" s="14"/>
      <c r="X1465" s="14"/>
      <c r="Y1465" s="14" t="str">
        <f t="shared" si="422"/>
        <v/>
      </c>
      <c r="Z1465" s="14" t="str">
        <f t="shared" si="423"/>
        <v/>
      </c>
      <c r="AA1465" s="15" t="str">
        <f t="shared" si="421"/>
        <v/>
      </c>
    </row>
    <row r="1466" spans="2:27" ht="18" x14ac:dyDescent="0.25">
      <c r="B1466" s="16"/>
      <c r="C1466" s="17"/>
      <c r="D1466" s="17"/>
      <c r="E1466" s="17"/>
      <c r="F1466" s="17"/>
      <c r="G1466" s="17"/>
      <c r="H1466" s="17"/>
      <c r="I1466" s="17"/>
      <c r="J1466" s="17"/>
      <c r="K1466" s="17"/>
      <c r="L1466" s="17"/>
      <c r="M1466" s="17"/>
      <c r="N1466" s="17"/>
      <c r="O1466" s="19"/>
      <c r="P1466" s="629">
        <f>+H1454</f>
        <v>7.0299999999999994</v>
      </c>
      <c r="Q1466" s="17"/>
      <c r="R1466" s="412"/>
      <c r="S1466" s="626"/>
      <c r="T1466" s="20"/>
      <c r="U1466" s="20"/>
      <c r="V1466" s="430"/>
      <c r="W1466" s="14"/>
      <c r="X1466" s="14"/>
      <c r="Y1466" s="14" t="str">
        <f t="shared" si="422"/>
        <v/>
      </c>
      <c r="Z1466" s="14" t="str">
        <f t="shared" si="423"/>
        <v/>
      </c>
      <c r="AA1466" s="15" t="str">
        <f t="shared" si="421"/>
        <v/>
      </c>
    </row>
    <row r="1467" spans="2:27" ht="18" x14ac:dyDescent="0.25">
      <c r="B1467" s="16"/>
      <c r="C1467" s="17"/>
      <c r="D1467" s="17"/>
      <c r="E1467" s="18"/>
      <c r="F1467" s="17"/>
      <c r="G1467" s="17"/>
      <c r="H1467" s="17"/>
      <c r="I1467" s="17"/>
      <c r="J1467" s="17"/>
      <c r="K1467" s="17"/>
      <c r="L1467" s="17"/>
      <c r="M1467" s="17"/>
      <c r="N1467" s="17"/>
      <c r="O1467" s="19"/>
      <c r="P1467" s="629">
        <f>+H1454</f>
        <v>7.0299999999999994</v>
      </c>
      <c r="Q1467" s="17"/>
      <c r="R1467" s="412"/>
      <c r="S1467" s="625"/>
      <c r="T1467" s="20"/>
      <c r="U1467" s="20"/>
      <c r="V1467" s="430"/>
      <c r="W1467" s="14" t="str">
        <f t="shared" ref="W1467:W1468" si="424">IF(COUNT(T1467:V1467)=1,"m",IF(COUNT(T1467:V1467)=2,"m2",IF(COUNT(T1467:V1467)=3,"m3","")))</f>
        <v/>
      </c>
      <c r="X1467" s="14" t="str">
        <f t="shared" ref="X1467:X1468" si="425">IF(S1467="","",1)</f>
        <v/>
      </c>
      <c r="Y1467" s="14" t="str">
        <f t="shared" si="422"/>
        <v/>
      </c>
      <c r="Z1467" s="14" t="str">
        <f t="shared" si="423"/>
        <v/>
      </c>
      <c r="AA1467" s="15" t="str">
        <f t="shared" si="421"/>
        <v/>
      </c>
    </row>
    <row r="1468" spans="2:27" ht="18" x14ac:dyDescent="0.25">
      <c r="B1468" s="16"/>
      <c r="C1468" s="18"/>
      <c r="D1468" s="18"/>
      <c r="E1468" s="18"/>
      <c r="F1468" s="18"/>
      <c r="G1468" s="18"/>
      <c r="H1468" s="18"/>
      <c r="I1468" s="18"/>
      <c r="J1468" s="18"/>
      <c r="K1468" s="18"/>
      <c r="L1468" s="18"/>
      <c r="M1468" s="18"/>
      <c r="N1468" s="18"/>
      <c r="O1468" s="19"/>
      <c r="P1468" s="629">
        <f>+H1454</f>
        <v>7.0299999999999994</v>
      </c>
      <c r="Q1468" s="17"/>
      <c r="R1468" s="412"/>
      <c r="S1468" s="625"/>
      <c r="T1468" s="20"/>
      <c r="U1468" s="20"/>
      <c r="V1468" s="430"/>
      <c r="W1468" s="14" t="str">
        <f t="shared" si="424"/>
        <v/>
      </c>
      <c r="X1468" s="14" t="str">
        <f t="shared" si="425"/>
        <v/>
      </c>
      <c r="Y1468" s="14" t="str">
        <f t="shared" si="422"/>
        <v/>
      </c>
      <c r="Z1468" s="14" t="str">
        <f t="shared" si="423"/>
        <v/>
      </c>
      <c r="AA1468" s="15" t="str">
        <f t="shared" si="421"/>
        <v/>
      </c>
    </row>
    <row r="1469" spans="2:27" ht="18" x14ac:dyDescent="0.25">
      <c r="B1469" s="16"/>
      <c r="C1469" s="17"/>
      <c r="D1469" s="24"/>
      <c r="E1469" s="17"/>
      <c r="F1469" s="17"/>
      <c r="G1469" s="17"/>
      <c r="H1469" s="17"/>
      <c r="I1469" s="17"/>
      <c r="J1469" s="18"/>
      <c r="K1469" s="17"/>
      <c r="L1469" s="17"/>
      <c r="M1469" s="17"/>
      <c r="N1469" s="17"/>
      <c r="O1469" s="19"/>
      <c r="P1469" s="629">
        <f>+H1454</f>
        <v>7.0299999999999994</v>
      </c>
      <c r="Q1469" s="17"/>
      <c r="R1469" s="412"/>
      <c r="S1469" s="625"/>
      <c r="T1469" s="20"/>
      <c r="U1469" s="20"/>
      <c r="V1469" s="430"/>
      <c r="W1469" s="14"/>
      <c r="X1469" s="14"/>
      <c r="Y1469" s="14"/>
      <c r="Z1469" s="14"/>
      <c r="AA1469" s="15" t="str">
        <f t="shared" si="421"/>
        <v/>
      </c>
    </row>
    <row r="1470" spans="2:27" ht="18" x14ac:dyDescent="0.25">
      <c r="B1470" s="16"/>
      <c r="C1470" s="18"/>
      <c r="D1470" s="17"/>
      <c r="E1470" s="17"/>
      <c r="F1470" s="17"/>
      <c r="G1470" s="17"/>
      <c r="H1470" s="18"/>
      <c r="I1470" s="18"/>
      <c r="J1470" s="17"/>
      <c r="K1470" s="18"/>
      <c r="L1470" s="17"/>
      <c r="M1470" s="17"/>
      <c r="N1470" s="17"/>
      <c r="O1470" s="19"/>
      <c r="P1470" s="629">
        <f>+H1454</f>
        <v>7.0299999999999994</v>
      </c>
      <c r="Q1470" s="17"/>
      <c r="R1470" s="412" t="s">
        <v>362</v>
      </c>
      <c r="S1470" s="625" t="s">
        <v>567</v>
      </c>
      <c r="T1470" s="20"/>
      <c r="U1470" s="20"/>
      <c r="V1470" s="430"/>
      <c r="W1470" s="14" t="s">
        <v>20</v>
      </c>
      <c r="X1470" s="14">
        <v>3</v>
      </c>
      <c r="Y1470" s="14" t="str">
        <f t="shared" ref="Y1470:Y1479" si="426">IFERROR(IF(COUNT(T1470:V1470)=1,PRODUCT(T1470:V1470)*X1470,""),"")</f>
        <v/>
      </c>
      <c r="Z1470" s="14" t="str">
        <f t="shared" ref="Z1470:Z1479" si="427">IFERROR(IF(COUNT(T1470:V1470)=2,PRODUCT(T1470:V1470)*X1470,""),"")</f>
        <v/>
      </c>
      <c r="AA1470" s="15" t="str">
        <f t="shared" si="421"/>
        <v/>
      </c>
    </row>
    <row r="1471" spans="2:27" ht="18" x14ac:dyDescent="0.25">
      <c r="B1471" s="16"/>
      <c r="C1471" s="17"/>
      <c r="D1471" s="17"/>
      <c r="E1471" s="17"/>
      <c r="F1471" s="17"/>
      <c r="G1471" s="17"/>
      <c r="H1471" s="17"/>
      <c r="I1471" s="17"/>
      <c r="J1471" s="17"/>
      <c r="K1471" s="17"/>
      <c r="L1471" s="17"/>
      <c r="M1471" s="17"/>
      <c r="N1471" s="17"/>
      <c r="O1471" s="19"/>
      <c r="P1471" s="629">
        <f>+H1454</f>
        <v>7.0299999999999994</v>
      </c>
      <c r="Q1471" s="17"/>
      <c r="R1471" s="412"/>
      <c r="S1471" s="625"/>
      <c r="T1471" s="20"/>
      <c r="U1471" s="20"/>
      <c r="V1471" s="430"/>
      <c r="W1471" s="14"/>
      <c r="X1471" s="14"/>
      <c r="Y1471" s="14" t="str">
        <f t="shared" si="426"/>
        <v/>
      </c>
      <c r="Z1471" s="14" t="str">
        <f t="shared" si="427"/>
        <v/>
      </c>
      <c r="AA1471" s="15" t="str">
        <f t="shared" si="421"/>
        <v/>
      </c>
    </row>
    <row r="1472" spans="2:27" ht="18" x14ac:dyDescent="0.25">
      <c r="B1472" s="16"/>
      <c r="C1472" s="17"/>
      <c r="D1472" s="17"/>
      <c r="E1472" s="17"/>
      <c r="F1472" s="17"/>
      <c r="G1472" s="17"/>
      <c r="H1472" s="17"/>
      <c r="I1472" s="17"/>
      <c r="J1472" s="17"/>
      <c r="K1472" s="17"/>
      <c r="L1472" s="17"/>
      <c r="M1472" s="17"/>
      <c r="N1472" s="17"/>
      <c r="O1472" s="19"/>
      <c r="P1472" s="629">
        <f>+H1454</f>
        <v>7.0299999999999994</v>
      </c>
      <c r="Q1472" s="17"/>
      <c r="R1472" s="412"/>
      <c r="S1472" s="626"/>
      <c r="T1472" s="20"/>
      <c r="U1472" s="20"/>
      <c r="V1472" s="430"/>
      <c r="W1472" s="14"/>
      <c r="X1472" s="14"/>
      <c r="Y1472" s="14" t="str">
        <f t="shared" si="426"/>
        <v/>
      </c>
      <c r="Z1472" s="14" t="str">
        <f t="shared" si="427"/>
        <v/>
      </c>
      <c r="AA1472" s="15" t="str">
        <f t="shared" si="421"/>
        <v/>
      </c>
    </row>
    <row r="1473" spans="2:27" ht="18" x14ac:dyDescent="0.25">
      <c r="B1473" s="16"/>
      <c r="D1473" s="17"/>
      <c r="E1473" s="17"/>
      <c r="F1473" s="17"/>
      <c r="G1473" s="17"/>
      <c r="H1473" s="17"/>
      <c r="I1473" s="17"/>
      <c r="J1473" s="17"/>
      <c r="K1473" s="17"/>
      <c r="L1473" s="17"/>
      <c r="M1473" s="17"/>
      <c r="N1473" s="17"/>
      <c r="O1473" s="19"/>
      <c r="P1473" s="629">
        <f>+H1454</f>
        <v>7.0299999999999994</v>
      </c>
      <c r="Q1473" s="17"/>
      <c r="R1473" s="412"/>
      <c r="S1473" s="626"/>
      <c r="T1473" s="20"/>
      <c r="U1473" s="20"/>
      <c r="V1473" s="20"/>
      <c r="W1473" s="14" t="str">
        <f t="shared" ref="W1473:W1479" si="428">IF(COUNT(T1473:V1473)=1,"m",IF(COUNT(T1473:V1473)=2,"m2",IF(COUNT(T1473:V1473)=3,"m3","")))</f>
        <v/>
      </c>
      <c r="X1473" s="14" t="str">
        <f t="shared" ref="X1473:X1479" si="429">IF(S1473="","",1)</f>
        <v/>
      </c>
      <c r="Y1473" s="14" t="str">
        <f t="shared" si="426"/>
        <v/>
      </c>
      <c r="Z1473" s="14" t="str">
        <f t="shared" si="427"/>
        <v/>
      </c>
      <c r="AA1473" s="15" t="str">
        <f t="shared" si="421"/>
        <v/>
      </c>
    </row>
    <row r="1474" spans="2:27" ht="18" x14ac:dyDescent="0.25">
      <c r="B1474" s="16"/>
      <c r="C1474" s="17"/>
      <c r="D1474" s="17"/>
      <c r="E1474" s="17"/>
      <c r="F1474" s="17"/>
      <c r="G1474" s="17"/>
      <c r="H1474" s="17"/>
      <c r="I1474" s="17"/>
      <c r="J1474" s="17"/>
      <c r="K1474" s="17"/>
      <c r="L1474" s="17"/>
      <c r="M1474" s="17"/>
      <c r="N1474" s="17"/>
      <c r="O1474" s="19"/>
      <c r="P1474" s="629">
        <f>+H1454</f>
        <v>7.0299999999999994</v>
      </c>
      <c r="Q1474" s="17"/>
      <c r="R1474" s="412"/>
      <c r="S1474" s="626"/>
      <c r="T1474" s="20"/>
      <c r="U1474" s="20"/>
      <c r="V1474" s="430"/>
      <c r="W1474" s="14" t="str">
        <f t="shared" si="428"/>
        <v/>
      </c>
      <c r="X1474" s="14" t="str">
        <f t="shared" si="429"/>
        <v/>
      </c>
      <c r="Y1474" s="14" t="str">
        <f t="shared" si="426"/>
        <v/>
      </c>
      <c r="Z1474" s="14" t="str">
        <f t="shared" si="427"/>
        <v/>
      </c>
      <c r="AA1474" s="15" t="str">
        <f t="shared" si="421"/>
        <v/>
      </c>
    </row>
    <row r="1475" spans="2:27" ht="18" x14ac:dyDescent="0.25">
      <c r="B1475" s="16"/>
      <c r="C1475" s="17"/>
      <c r="D1475" s="17"/>
      <c r="E1475" s="17"/>
      <c r="F1475" s="17"/>
      <c r="G1475" s="17"/>
      <c r="H1475" s="17"/>
      <c r="I1475" s="17"/>
      <c r="J1475" s="17"/>
      <c r="K1475" s="17"/>
      <c r="L1475" s="17"/>
      <c r="M1475" s="17"/>
      <c r="N1475" s="17"/>
      <c r="O1475" s="19"/>
      <c r="P1475" s="629">
        <f>+H1454</f>
        <v>7.0299999999999994</v>
      </c>
      <c r="Q1475" s="17"/>
      <c r="R1475" s="412"/>
      <c r="S1475" s="626"/>
      <c r="T1475" s="20"/>
      <c r="U1475" s="20"/>
      <c r="V1475" s="430"/>
      <c r="W1475" s="14" t="str">
        <f t="shared" si="428"/>
        <v/>
      </c>
      <c r="X1475" s="14" t="str">
        <f t="shared" si="429"/>
        <v/>
      </c>
      <c r="Y1475" s="14" t="str">
        <f t="shared" si="426"/>
        <v/>
      </c>
      <c r="Z1475" s="14" t="str">
        <f t="shared" si="427"/>
        <v/>
      </c>
      <c r="AA1475" s="15" t="str">
        <f t="shared" si="421"/>
        <v/>
      </c>
    </row>
    <row r="1476" spans="2:27" ht="18" x14ac:dyDescent="0.25">
      <c r="B1476" s="16"/>
      <c r="C1476" s="17"/>
      <c r="D1476" s="17"/>
      <c r="E1476" s="17"/>
      <c r="F1476" s="17"/>
      <c r="G1476" s="17"/>
      <c r="H1476" s="17"/>
      <c r="I1476" s="17"/>
      <c r="J1476" s="17"/>
      <c r="K1476" s="17"/>
      <c r="L1476" s="17"/>
      <c r="M1476" s="17"/>
      <c r="N1476" s="17"/>
      <c r="O1476" s="19"/>
      <c r="P1476" s="629">
        <f>+H1454</f>
        <v>7.0299999999999994</v>
      </c>
      <c r="Q1476" s="17"/>
      <c r="R1476" s="21"/>
      <c r="S1476" s="626"/>
      <c r="T1476" s="20"/>
      <c r="U1476" s="20"/>
      <c r="V1476" s="430"/>
      <c r="W1476" s="14" t="str">
        <f t="shared" si="428"/>
        <v/>
      </c>
      <c r="X1476" s="14" t="str">
        <f t="shared" si="429"/>
        <v/>
      </c>
      <c r="Y1476" s="14" t="str">
        <f t="shared" si="426"/>
        <v/>
      </c>
      <c r="Z1476" s="14" t="str">
        <f t="shared" si="427"/>
        <v/>
      </c>
      <c r="AA1476" s="15" t="str">
        <f t="shared" si="421"/>
        <v/>
      </c>
    </row>
    <row r="1477" spans="2:27" ht="18" x14ac:dyDescent="0.25">
      <c r="B1477" s="16"/>
      <c r="C1477" s="17"/>
      <c r="D1477" s="17"/>
      <c r="E1477" s="17"/>
      <c r="F1477" s="17"/>
      <c r="G1477" s="17"/>
      <c r="H1477" s="17"/>
      <c r="I1477" s="17"/>
      <c r="J1477" s="17"/>
      <c r="K1477" s="17"/>
      <c r="L1477" s="17"/>
      <c r="M1477" s="17"/>
      <c r="N1477" s="17"/>
      <c r="O1477" s="19"/>
      <c r="P1477" s="629">
        <f>+H1454</f>
        <v>7.0299999999999994</v>
      </c>
      <c r="Q1477" s="17"/>
      <c r="R1477" s="26"/>
      <c r="S1477" s="626"/>
      <c r="T1477" s="20"/>
      <c r="U1477" s="20"/>
      <c r="V1477" s="430"/>
      <c r="W1477" s="14" t="str">
        <f t="shared" si="428"/>
        <v/>
      </c>
      <c r="X1477" s="14" t="str">
        <f t="shared" si="429"/>
        <v/>
      </c>
      <c r="Y1477" s="14" t="str">
        <f t="shared" si="426"/>
        <v/>
      </c>
      <c r="Z1477" s="14" t="str">
        <f t="shared" si="427"/>
        <v/>
      </c>
      <c r="AA1477" s="15" t="str">
        <f t="shared" si="421"/>
        <v/>
      </c>
    </row>
    <row r="1478" spans="2:27" ht="18" x14ac:dyDescent="0.25">
      <c r="B1478" s="16"/>
      <c r="C1478" s="17"/>
      <c r="D1478" s="17"/>
      <c r="E1478" s="17"/>
      <c r="F1478" s="17"/>
      <c r="G1478" s="17"/>
      <c r="H1478" s="17"/>
      <c r="I1478" s="17"/>
      <c r="J1478" s="17"/>
      <c r="K1478" s="17"/>
      <c r="L1478" s="17"/>
      <c r="M1478" s="17"/>
      <c r="N1478" s="17"/>
      <c r="O1478" s="19"/>
      <c r="P1478" s="629">
        <f>+H1454</f>
        <v>7.0299999999999994</v>
      </c>
      <c r="Q1478" s="17"/>
      <c r="R1478" s="26"/>
      <c r="S1478" s="626"/>
      <c r="T1478" s="20"/>
      <c r="U1478" s="20"/>
      <c r="V1478" s="430"/>
      <c r="W1478" s="14" t="str">
        <f t="shared" si="428"/>
        <v/>
      </c>
      <c r="X1478" s="14" t="str">
        <f t="shared" si="429"/>
        <v/>
      </c>
      <c r="Y1478" s="14" t="str">
        <f t="shared" si="426"/>
        <v/>
      </c>
      <c r="Z1478" s="14" t="str">
        <f t="shared" si="427"/>
        <v/>
      </c>
      <c r="AA1478" s="15" t="str">
        <f t="shared" si="421"/>
        <v/>
      </c>
    </row>
    <row r="1479" spans="2:27" ht="18.75" thickBot="1" x14ac:dyDescent="0.3">
      <c r="B1479" s="27"/>
      <c r="C1479" s="28"/>
      <c r="D1479" s="29"/>
      <c r="E1479" s="28"/>
      <c r="F1479" s="29"/>
      <c r="G1479" s="29"/>
      <c r="H1479" s="29"/>
      <c r="I1479" s="29"/>
      <c r="J1479" s="29"/>
      <c r="K1479" s="29"/>
      <c r="L1479" s="29"/>
      <c r="M1479" s="29"/>
      <c r="N1479" s="29"/>
      <c r="O1479" s="30"/>
      <c r="P1479" s="629">
        <f>+H1454</f>
        <v>7.0299999999999994</v>
      </c>
      <c r="Q1479" s="17"/>
      <c r="R1479" s="630"/>
      <c r="S1479" s="636"/>
      <c r="T1479" s="33"/>
      <c r="U1479" s="33"/>
      <c r="V1479" s="631"/>
      <c r="W1479" s="34" t="str">
        <f t="shared" si="428"/>
        <v/>
      </c>
      <c r="X1479" s="34" t="str">
        <f t="shared" si="429"/>
        <v/>
      </c>
      <c r="Y1479" s="14" t="str">
        <f t="shared" si="426"/>
        <v/>
      </c>
      <c r="Z1479" s="14" t="str">
        <f t="shared" si="427"/>
        <v/>
      </c>
      <c r="AA1479" s="15" t="str">
        <f t="shared" si="421"/>
        <v/>
      </c>
    </row>
    <row r="1480" spans="2:27" ht="18.75" thickBot="1" x14ac:dyDescent="0.3">
      <c r="B1480" s="786"/>
      <c r="C1480" s="787"/>
      <c r="D1480" s="787"/>
      <c r="E1480" s="787"/>
      <c r="F1480" s="787"/>
      <c r="G1480" s="787"/>
      <c r="H1480" s="787"/>
      <c r="I1480" s="787"/>
      <c r="J1480" s="787"/>
      <c r="K1480" s="787"/>
      <c r="L1480" s="787"/>
      <c r="M1480" s="787"/>
      <c r="N1480" s="787"/>
      <c r="O1480" s="787"/>
      <c r="P1480" s="428"/>
      <c r="Q1480" s="629">
        <f>+H1454</f>
        <v>7.0299999999999994</v>
      </c>
      <c r="R1480" s="788" t="s">
        <v>58</v>
      </c>
      <c r="S1480" s="1023"/>
      <c r="T1480" s="787"/>
      <c r="U1480" s="789" t="s">
        <v>53</v>
      </c>
      <c r="V1480" s="790"/>
      <c r="W1480" s="790"/>
      <c r="X1480" s="791"/>
      <c r="Y1480" s="36"/>
      <c r="Z1480" s="37"/>
      <c r="AA1480" s="38">
        <f>SUM(X1457:X1479)</f>
        <v>9</v>
      </c>
    </row>
    <row r="1481" spans="2:27" ht="17.25" thickBot="1" x14ac:dyDescent="0.3">
      <c r="B1481" s="792" t="s">
        <v>59</v>
      </c>
      <c r="C1481" s="793"/>
      <c r="D1481" s="793"/>
      <c r="E1481" s="793"/>
      <c r="F1481" s="793"/>
      <c r="G1481" s="793"/>
      <c r="H1481" s="793"/>
      <c r="I1481" s="794"/>
      <c r="J1481" s="792" t="s">
        <v>60</v>
      </c>
      <c r="K1481" s="793"/>
      <c r="L1481" s="793"/>
      <c r="M1481" s="793"/>
      <c r="N1481" s="793"/>
      <c r="O1481" s="793"/>
      <c r="P1481" s="793"/>
      <c r="Q1481" s="793"/>
      <c r="R1481" s="794"/>
      <c r="S1481" s="634"/>
      <c r="T1481" s="39"/>
      <c r="U1481" s="40"/>
      <c r="V1481" s="40"/>
      <c r="W1481" s="40"/>
      <c r="X1481" s="40"/>
      <c r="Y1481" s="40"/>
      <c r="Z1481" s="40"/>
      <c r="AA1481" s="41"/>
    </row>
    <row r="1482" spans="2:27" ht="21" thickBot="1" x14ac:dyDescent="0.3">
      <c r="B1482" s="795"/>
      <c r="C1482" s="787"/>
      <c r="D1482" s="787"/>
      <c r="E1482" s="787"/>
      <c r="F1482" s="787"/>
      <c r="G1482" s="787"/>
      <c r="H1482" s="787"/>
      <c r="I1482" s="796"/>
      <c r="J1482" s="795"/>
      <c r="K1482" s="787"/>
      <c r="L1482" s="787"/>
      <c r="M1482" s="787"/>
      <c r="N1482" s="787"/>
      <c r="O1482" s="787"/>
      <c r="P1482" s="787"/>
      <c r="Q1482" s="787"/>
      <c r="R1482" s="796"/>
      <c r="S1482" s="635"/>
      <c r="T1482" s="797" t="s">
        <v>61</v>
      </c>
      <c r="U1482" s="798"/>
      <c r="V1482" s="798"/>
      <c r="W1482" s="798"/>
      <c r="X1482" s="798"/>
      <c r="Y1482" s="798"/>
      <c r="Z1482" s="799"/>
      <c r="AA1482" s="42">
        <f>AA1480</f>
        <v>9</v>
      </c>
    </row>
    <row r="1484" spans="2:27" ht="15.75" thickBot="1" x14ac:dyDescent="0.3"/>
    <row r="1485" spans="2:27" x14ac:dyDescent="0.25">
      <c r="B1485" s="800"/>
      <c r="C1485" s="793"/>
      <c r="D1485" s="793"/>
      <c r="E1485" s="793"/>
      <c r="F1485" s="793"/>
      <c r="G1485" s="803" t="s">
        <v>42</v>
      </c>
      <c r="H1485" s="793"/>
      <c r="I1485" s="793"/>
      <c r="J1485" s="793"/>
      <c r="K1485" s="793"/>
      <c r="L1485" s="793"/>
      <c r="M1485" s="793"/>
      <c r="N1485" s="793"/>
      <c r="O1485" s="793"/>
      <c r="P1485" s="793"/>
      <c r="Q1485" s="793"/>
      <c r="R1485" s="793"/>
      <c r="S1485" s="793"/>
      <c r="T1485" s="793"/>
      <c r="U1485" s="804" t="s">
        <v>1</v>
      </c>
      <c r="V1485" s="805"/>
      <c r="W1485" s="805"/>
      <c r="X1485" s="806"/>
      <c r="Y1485" s="807" t="s">
        <v>43</v>
      </c>
      <c r="Z1485" s="805"/>
      <c r="AA1485" s="808"/>
    </row>
    <row r="1486" spans="2:27" x14ac:dyDescent="0.25">
      <c r="B1486" s="801"/>
      <c r="C1486" s="802"/>
      <c r="D1486" s="802"/>
      <c r="E1486" s="802"/>
      <c r="F1486" s="802"/>
      <c r="G1486" s="801"/>
      <c r="H1486" s="802"/>
      <c r="I1486" s="802"/>
      <c r="J1486" s="802"/>
      <c r="K1486" s="802"/>
      <c r="L1486" s="802"/>
      <c r="M1486" s="802"/>
      <c r="N1486" s="802"/>
      <c r="O1486" s="802"/>
      <c r="P1486" s="802"/>
      <c r="Q1486" s="802"/>
      <c r="R1486" s="802"/>
      <c r="S1486" s="802"/>
      <c r="T1486" s="802"/>
      <c r="U1486" s="809" t="s">
        <v>3</v>
      </c>
      <c r="V1486" s="810"/>
      <c r="W1486" s="810"/>
      <c r="X1486" s="811"/>
      <c r="Y1486" s="812">
        <v>1</v>
      </c>
      <c r="Z1486" s="810"/>
      <c r="AA1486" s="813"/>
    </row>
    <row r="1487" spans="2:27" ht="15.75" thickBot="1" x14ac:dyDescent="0.3">
      <c r="B1487" s="795"/>
      <c r="C1487" s="787"/>
      <c r="D1487" s="787"/>
      <c r="E1487" s="787"/>
      <c r="F1487" s="787"/>
      <c r="G1487" s="795"/>
      <c r="H1487" s="787"/>
      <c r="I1487" s="787"/>
      <c r="J1487" s="787"/>
      <c r="K1487" s="787"/>
      <c r="L1487" s="787"/>
      <c r="M1487" s="787"/>
      <c r="N1487" s="787"/>
      <c r="O1487" s="787"/>
      <c r="P1487" s="787"/>
      <c r="Q1487" s="787"/>
      <c r="R1487" s="787"/>
      <c r="S1487" s="787"/>
      <c r="T1487" s="787"/>
      <c r="U1487" s="814" t="s">
        <v>4</v>
      </c>
      <c r="V1487" s="815"/>
      <c r="W1487" s="815"/>
      <c r="X1487" s="816"/>
      <c r="Y1487" s="817">
        <v>44236</v>
      </c>
      <c r="Z1487" s="818"/>
      <c r="AA1487" s="819"/>
    </row>
    <row r="1488" spans="2:27" ht="15" customHeight="1" x14ac:dyDescent="0.25">
      <c r="B1488" s="820" t="s">
        <v>44</v>
      </c>
      <c r="C1488" s="793"/>
      <c r="D1488" s="793"/>
      <c r="E1488" s="793"/>
      <c r="F1488" s="794"/>
      <c r="G1488"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488" s="822"/>
      <c r="I1488" s="822"/>
      <c r="J1488" s="822"/>
      <c r="K1488" s="822"/>
      <c r="L1488" s="822"/>
      <c r="M1488" s="822"/>
      <c r="N1488" s="822"/>
      <c r="O1488" s="822"/>
      <c r="P1488" s="822"/>
      <c r="Q1488" s="822"/>
      <c r="R1488" s="822"/>
      <c r="S1488" s="822"/>
      <c r="T1488" s="822"/>
      <c r="U1488" s="822"/>
      <c r="V1488" s="822"/>
      <c r="W1488" s="822"/>
      <c r="X1488" s="822"/>
      <c r="Y1488" s="822"/>
      <c r="Z1488" s="822"/>
      <c r="AA1488" s="823"/>
    </row>
    <row r="1489" spans="2:27" ht="15.75" customHeight="1" thickBot="1" x14ac:dyDescent="0.3">
      <c r="B1489" s="795"/>
      <c r="C1489" s="787"/>
      <c r="D1489" s="787"/>
      <c r="E1489" s="787"/>
      <c r="F1489" s="796"/>
      <c r="G1489" s="824"/>
      <c r="H1489" s="825"/>
      <c r="I1489" s="825"/>
      <c r="J1489" s="825"/>
      <c r="K1489" s="825"/>
      <c r="L1489" s="825"/>
      <c r="M1489" s="825"/>
      <c r="N1489" s="825"/>
      <c r="O1489" s="825"/>
      <c r="P1489" s="825"/>
      <c r="Q1489" s="825"/>
      <c r="R1489" s="825"/>
      <c r="S1489" s="825"/>
      <c r="T1489" s="825"/>
      <c r="U1489" s="825"/>
      <c r="V1489" s="825"/>
      <c r="W1489" s="825"/>
      <c r="X1489" s="825"/>
      <c r="Y1489" s="825"/>
      <c r="Z1489" s="825"/>
      <c r="AA1489" s="826"/>
    </row>
    <row r="1490" spans="2:27" ht="18.75" thickBot="1" x14ac:dyDescent="0.3">
      <c r="B1490" s="827" t="s">
        <v>46</v>
      </c>
      <c r="C1490" s="798"/>
      <c r="D1490" s="798"/>
      <c r="E1490" s="798"/>
      <c r="F1490" s="798"/>
      <c r="G1490" s="798"/>
      <c r="H1490" s="822" t="s">
        <v>47</v>
      </c>
      <c r="I1490" s="793"/>
      <c r="J1490" s="828"/>
      <c r="K1490" s="798"/>
      <c r="L1490" s="798"/>
      <c r="M1490" s="798"/>
      <c r="N1490" s="798"/>
      <c r="O1490" s="798"/>
      <c r="P1490" s="622"/>
      <c r="Q1490" s="622"/>
      <c r="R1490" s="828" t="s">
        <v>48</v>
      </c>
      <c r="S1490" s="828"/>
      <c r="T1490" s="798"/>
      <c r="U1490" s="798"/>
      <c r="V1490" s="798"/>
      <c r="W1490" s="798"/>
      <c r="X1490" s="798"/>
      <c r="Y1490" s="798"/>
      <c r="Z1490" s="798"/>
      <c r="AA1490" s="799"/>
    </row>
    <row r="1491" spans="2:27" ht="30" customHeight="1" thickBot="1" x14ac:dyDescent="0.3">
      <c r="B1491" s="829">
        <f>PRESUPUESTO!$B$55</f>
        <v>7</v>
      </c>
      <c r="C1491" s="793"/>
      <c r="D1491" s="793"/>
      <c r="E1491" s="793"/>
      <c r="F1491" s="793"/>
      <c r="G1491" s="793"/>
      <c r="H1491" s="830">
        <f>PRESUPUESTO!B59</f>
        <v>7.0399999999999991</v>
      </c>
      <c r="I1491" s="831"/>
      <c r="J1491" s="832" t="str">
        <f>PRESUPUESTO!$F$55</f>
        <v>ELECTRICOS</v>
      </c>
      <c r="K1491" s="798"/>
      <c r="L1491" s="798"/>
      <c r="M1491" s="798"/>
      <c r="N1491" s="798"/>
      <c r="O1491" s="799"/>
      <c r="P1491" s="621"/>
      <c r="Q1491" s="621"/>
      <c r="R1491" s="833" t="str">
        <f>PRESUPUESTO!F59</f>
        <v>Suminsitro e instalcion de luminaria panel led de 18 W luz neutra</v>
      </c>
      <c r="S1491" s="1020"/>
      <c r="T1491" s="793"/>
      <c r="U1491" s="793"/>
      <c r="V1491" s="793"/>
      <c r="W1491" s="793"/>
      <c r="X1491" s="793"/>
      <c r="Y1491" s="793"/>
      <c r="Z1491" s="793"/>
      <c r="AA1491" s="794"/>
    </row>
    <row r="1492" spans="2:27" ht="18.75" customHeight="1" thickBot="1" x14ac:dyDescent="0.3">
      <c r="B1492" s="821" t="s">
        <v>49</v>
      </c>
      <c r="C1492" s="834"/>
      <c r="D1492" s="834"/>
      <c r="E1492" s="834"/>
      <c r="F1492" s="834"/>
      <c r="G1492" s="834"/>
      <c r="H1492" s="835"/>
      <c r="I1492" s="835"/>
      <c r="J1492" s="834"/>
      <c r="K1492" s="834"/>
      <c r="L1492" s="834"/>
      <c r="M1492" s="834"/>
      <c r="N1492" s="834"/>
      <c r="O1492" s="834"/>
      <c r="P1492" s="623"/>
      <c r="Q1492" s="623"/>
      <c r="R1492" s="837" t="s">
        <v>50</v>
      </c>
      <c r="S1492" s="1030" t="s">
        <v>532</v>
      </c>
      <c r="T1492" s="839" t="s">
        <v>51</v>
      </c>
      <c r="U1492" s="840"/>
      <c r="V1492" s="841"/>
      <c r="W1492" s="842" t="s">
        <v>20</v>
      </c>
      <c r="X1492" s="844" t="s">
        <v>52</v>
      </c>
      <c r="Y1492" s="846" t="s">
        <v>53</v>
      </c>
      <c r="Z1492" s="847"/>
      <c r="AA1492" s="848"/>
    </row>
    <row r="1493" spans="2:27" ht="26.25" thickBot="1" x14ac:dyDescent="0.3">
      <c r="B1493" s="836"/>
      <c r="C1493" s="835"/>
      <c r="D1493" s="835"/>
      <c r="E1493" s="835"/>
      <c r="F1493" s="835"/>
      <c r="G1493" s="835"/>
      <c r="H1493" s="835"/>
      <c r="I1493" s="835"/>
      <c r="J1493" s="835"/>
      <c r="K1493" s="835"/>
      <c r="L1493" s="835"/>
      <c r="M1493" s="835"/>
      <c r="N1493" s="835"/>
      <c r="O1493" s="835"/>
      <c r="P1493" s="623"/>
      <c r="Q1493" s="623"/>
      <c r="R1493" s="838"/>
      <c r="S1493" s="1031"/>
      <c r="T1493" s="4" t="s">
        <v>54</v>
      </c>
      <c r="U1493" s="5" t="s">
        <v>55</v>
      </c>
      <c r="V1493" s="6" t="s">
        <v>56</v>
      </c>
      <c r="W1493" s="843"/>
      <c r="X1493" s="845"/>
      <c r="Y1493" s="7" t="s">
        <v>57</v>
      </c>
      <c r="Z1493" s="8" t="s">
        <v>21</v>
      </c>
      <c r="AA1493" s="9" t="s">
        <v>22</v>
      </c>
    </row>
    <row r="1494" spans="2:27" ht="36" x14ac:dyDescent="0.25">
      <c r="B1494" s="10"/>
      <c r="C1494" s="11"/>
      <c r="D1494" s="11"/>
      <c r="E1494" s="11"/>
      <c r="F1494" s="11"/>
      <c r="G1494" s="11"/>
      <c r="H1494" s="11"/>
      <c r="I1494" s="11"/>
      <c r="J1494" s="11"/>
      <c r="K1494" s="11"/>
      <c r="L1494" s="11"/>
      <c r="M1494" s="11"/>
      <c r="N1494" s="11"/>
      <c r="O1494" s="12"/>
      <c r="P1494" s="629">
        <f>+H1491</f>
        <v>7.0399999999999991</v>
      </c>
      <c r="Q1494" s="17"/>
      <c r="R1494" s="412" t="s">
        <v>356</v>
      </c>
      <c r="S1494" s="625" t="s">
        <v>566</v>
      </c>
      <c r="T1494" s="20"/>
      <c r="U1494" s="20"/>
      <c r="V1494" s="430"/>
      <c r="W1494" s="14" t="s">
        <v>20</v>
      </c>
      <c r="X1494" s="14">
        <v>6</v>
      </c>
      <c r="Y1494" s="14" t="str">
        <f>IFERROR(IF(COUNT(T1494:V1494)=1,PRODUCT(T1494:V1494)*X1494,""),"")</f>
        <v/>
      </c>
      <c r="Z1494" s="14" t="str">
        <f>IFERROR(IF(COUNT(T1494:V1494)=2,PRODUCT(T1494:V1494)*X1494,""),"")</f>
        <v/>
      </c>
      <c r="AA1494" s="15" t="str">
        <f>IFERROR(IF(COUNT(T1494:V1494)=3,PRODUCT(T1494:V1494)*X1494,""),"")</f>
        <v/>
      </c>
    </row>
    <row r="1495" spans="2:27" ht="36" x14ac:dyDescent="0.25">
      <c r="B1495" s="16"/>
      <c r="C1495" s="17"/>
      <c r="D1495" s="17"/>
      <c r="E1495" s="17"/>
      <c r="F1495" s="18"/>
      <c r="G1495" s="18"/>
      <c r="H1495" s="18"/>
      <c r="I1495" s="18"/>
      <c r="J1495" s="18"/>
      <c r="K1495" s="18"/>
      <c r="L1495" s="17"/>
      <c r="M1495" s="17"/>
      <c r="N1495" s="17"/>
      <c r="O1495" s="19"/>
      <c r="P1495" s="629">
        <f>+H1491</f>
        <v>7.0399999999999991</v>
      </c>
      <c r="Q1495" s="17"/>
      <c r="R1495" s="412" t="s">
        <v>356</v>
      </c>
      <c r="S1495" s="625" t="s">
        <v>565</v>
      </c>
      <c r="T1495" s="20"/>
      <c r="U1495" s="20"/>
      <c r="V1495" s="430"/>
      <c r="W1495" s="14" t="s">
        <v>20</v>
      </c>
      <c r="X1495" s="14">
        <v>3</v>
      </c>
      <c r="Y1495" s="14" t="str">
        <f t="shared" ref="Y1495:Y1497" si="430">IFERROR(IF(COUNT(T1495:V1495)=1,PRODUCT(T1495:V1495)*X1495,""),"")</f>
        <v/>
      </c>
      <c r="Z1495" s="14" t="str">
        <f t="shared" ref="Z1495:Z1497" si="431">IFERROR(IF(COUNT(T1495:V1495)=2,PRODUCT(T1495:V1495)*X1495,""),"")</f>
        <v/>
      </c>
      <c r="AA1495" s="15" t="str">
        <f t="shared" ref="AA1495:AA1516" si="432">IFERROR(IF(COUNT(T1495:V1495)=3,PRODUCT(T1495:V1495)*X1495,""),"")</f>
        <v/>
      </c>
    </row>
    <row r="1496" spans="2:27" ht="18" x14ac:dyDescent="0.25">
      <c r="B1496" s="16"/>
      <c r="C1496" s="17"/>
      <c r="D1496" s="17"/>
      <c r="E1496" s="17"/>
      <c r="F1496" s="18"/>
      <c r="G1496" s="18"/>
      <c r="H1496" s="18"/>
      <c r="I1496" s="18"/>
      <c r="J1496" s="18"/>
      <c r="K1496" s="18"/>
      <c r="L1496" s="17"/>
      <c r="M1496" s="17"/>
      <c r="N1496" s="17"/>
      <c r="O1496" s="19"/>
      <c r="P1496" s="629">
        <f>+H1491</f>
        <v>7.0399999999999991</v>
      </c>
      <c r="Q1496" s="17"/>
      <c r="R1496" s="412" t="s">
        <v>356</v>
      </c>
      <c r="S1496" s="625" t="s">
        <v>372</v>
      </c>
      <c r="T1496" s="20"/>
      <c r="U1496" s="20"/>
      <c r="V1496" s="430"/>
      <c r="W1496" s="14" t="s">
        <v>20</v>
      </c>
      <c r="X1496" s="14">
        <v>1</v>
      </c>
      <c r="Y1496" s="14" t="str">
        <f t="shared" si="430"/>
        <v/>
      </c>
      <c r="Z1496" s="14" t="str">
        <f t="shared" si="431"/>
        <v/>
      </c>
      <c r="AA1496" s="15" t="str">
        <f t="shared" si="432"/>
        <v/>
      </c>
    </row>
    <row r="1497" spans="2:27" ht="18" x14ac:dyDescent="0.25">
      <c r="B1497" s="16"/>
      <c r="C1497" s="17"/>
      <c r="D1497" s="17"/>
      <c r="E1497" s="17"/>
      <c r="F1497" s="18"/>
      <c r="G1497" s="18"/>
      <c r="H1497" s="18"/>
      <c r="I1497" s="18"/>
      <c r="J1497" s="18"/>
      <c r="K1497" s="18"/>
      <c r="L1497" s="17"/>
      <c r="M1497" s="17"/>
      <c r="N1497" s="17"/>
      <c r="O1497" s="19"/>
      <c r="P1497" s="629">
        <f>+H1491</f>
        <v>7.0399999999999991</v>
      </c>
      <c r="Q1497" s="17"/>
      <c r="R1497" s="412"/>
      <c r="S1497" s="626"/>
      <c r="T1497" s="20"/>
      <c r="U1497" s="20"/>
      <c r="V1497" s="430"/>
      <c r="W1497" s="14"/>
      <c r="X1497" s="14"/>
      <c r="Y1497" s="14" t="str">
        <f t="shared" si="430"/>
        <v/>
      </c>
      <c r="Z1497" s="14" t="str">
        <f t="shared" si="431"/>
        <v/>
      </c>
      <c r="AA1497" s="15" t="str">
        <f t="shared" si="432"/>
        <v/>
      </c>
    </row>
    <row r="1498" spans="2:27" ht="18" x14ac:dyDescent="0.25">
      <c r="B1498" s="16"/>
      <c r="D1498" s="17"/>
      <c r="E1498" s="17"/>
      <c r="F1498" s="18"/>
      <c r="G1498" s="18"/>
      <c r="H1498" s="18"/>
      <c r="J1498" s="18"/>
      <c r="K1498" s="18"/>
      <c r="L1498" s="17"/>
      <c r="M1498" s="17"/>
      <c r="N1498" s="17"/>
      <c r="O1498" s="19"/>
      <c r="P1498" s="629">
        <f>+H1491</f>
        <v>7.0399999999999991</v>
      </c>
      <c r="Q1498" s="17"/>
      <c r="R1498" s="412"/>
      <c r="S1498" s="625"/>
      <c r="T1498" s="20"/>
      <c r="U1498" s="20"/>
      <c r="V1498" s="430"/>
      <c r="W1498" s="14"/>
      <c r="X1498" s="14"/>
      <c r="Y1498" s="14"/>
      <c r="Z1498" s="14"/>
      <c r="AA1498" s="15" t="str">
        <f t="shared" si="432"/>
        <v/>
      </c>
    </row>
    <row r="1499" spans="2:27" ht="18" x14ac:dyDescent="0.25">
      <c r="B1499" s="22"/>
      <c r="C1499" s="17"/>
      <c r="D1499" s="18"/>
      <c r="E1499" s="17"/>
      <c r="F1499" s="18"/>
      <c r="G1499" s="18"/>
      <c r="H1499" s="18"/>
      <c r="I1499" s="18"/>
      <c r="J1499" s="18"/>
      <c r="K1499" s="18"/>
      <c r="L1499" s="17"/>
      <c r="M1499" s="17"/>
      <c r="N1499" s="17"/>
      <c r="O1499" s="19"/>
      <c r="P1499" s="629">
        <f>+H1491</f>
        <v>7.0399999999999991</v>
      </c>
      <c r="Q1499" s="17"/>
      <c r="R1499" s="412"/>
      <c r="S1499" s="625"/>
      <c r="T1499" s="14"/>
      <c r="U1499" s="14"/>
      <c r="V1499" s="14"/>
      <c r="W1499" s="14"/>
      <c r="X1499" s="14"/>
      <c r="Y1499" s="14" t="str">
        <f t="shared" ref="Y1499:Y1505" si="433">IFERROR(IF(COUNT(T1499:V1499)=1,PRODUCT(T1499:V1499)*X1499,""),"")</f>
        <v/>
      </c>
      <c r="Z1499" s="14" t="str">
        <f t="shared" ref="Z1499:Z1505" si="434">IFERROR(IF(COUNT(T1499:V1499)=2,PRODUCT(T1499:V1499)*X1499,""),"")</f>
        <v/>
      </c>
      <c r="AA1499" s="15" t="str">
        <f t="shared" si="432"/>
        <v/>
      </c>
    </row>
    <row r="1500" spans="2:27" ht="18" x14ac:dyDescent="0.25">
      <c r="B1500" s="16"/>
      <c r="C1500" s="17"/>
      <c r="D1500" s="17"/>
      <c r="E1500" s="17"/>
      <c r="F1500" s="18"/>
      <c r="G1500" s="18"/>
      <c r="H1500" s="18"/>
      <c r="I1500" s="18"/>
      <c r="J1500" s="18"/>
      <c r="K1500" s="18"/>
      <c r="L1500" s="17"/>
      <c r="M1500" s="17"/>
      <c r="N1500" s="17"/>
      <c r="O1500" s="19"/>
      <c r="P1500" s="629">
        <f>+H1491</f>
        <v>7.0399999999999991</v>
      </c>
      <c r="Q1500" s="17"/>
      <c r="R1500" s="412"/>
      <c r="S1500" s="625"/>
      <c r="T1500" s="20"/>
      <c r="U1500" s="20"/>
      <c r="V1500" s="430"/>
      <c r="W1500" s="14"/>
      <c r="X1500" s="14"/>
      <c r="Y1500" s="14" t="str">
        <f t="shared" si="433"/>
        <v/>
      </c>
      <c r="Z1500" s="14" t="str">
        <f t="shared" si="434"/>
        <v/>
      </c>
      <c r="AA1500" s="15" t="str">
        <f t="shared" si="432"/>
        <v/>
      </c>
    </row>
    <row r="1501" spans="2:27" ht="36" x14ac:dyDescent="0.25">
      <c r="B1501" s="16"/>
      <c r="C1501" s="17"/>
      <c r="D1501" s="17"/>
      <c r="E1501" s="17"/>
      <c r="F1501" s="17"/>
      <c r="G1501" s="17"/>
      <c r="H1501" s="17"/>
      <c r="I1501" s="17"/>
      <c r="J1501" s="17"/>
      <c r="K1501" s="17"/>
      <c r="L1501" s="17"/>
      <c r="M1501" s="17"/>
      <c r="N1501" s="17"/>
      <c r="O1501" s="19"/>
      <c r="P1501" s="629">
        <f>+H1491</f>
        <v>7.0399999999999991</v>
      </c>
      <c r="Q1501" s="17"/>
      <c r="R1501" s="412" t="s">
        <v>361</v>
      </c>
      <c r="S1501" s="626" t="s">
        <v>566</v>
      </c>
      <c r="T1501" s="20"/>
      <c r="U1501" s="20"/>
      <c r="V1501" s="430"/>
      <c r="W1501" s="14" t="s">
        <v>20</v>
      </c>
      <c r="X1501" s="14">
        <v>6</v>
      </c>
      <c r="Y1501" s="14" t="str">
        <f t="shared" si="433"/>
        <v/>
      </c>
      <c r="Z1501" s="14" t="str">
        <f t="shared" si="434"/>
        <v/>
      </c>
      <c r="AA1501" s="15" t="str">
        <f t="shared" si="432"/>
        <v/>
      </c>
    </row>
    <row r="1502" spans="2:27" ht="36" x14ac:dyDescent="0.25">
      <c r="B1502" s="16"/>
      <c r="C1502" s="18"/>
      <c r="D1502" s="17"/>
      <c r="E1502" s="17"/>
      <c r="F1502" s="17"/>
      <c r="G1502" s="17"/>
      <c r="H1502" s="17"/>
      <c r="I1502" s="17"/>
      <c r="J1502" s="17"/>
      <c r="K1502" s="17"/>
      <c r="L1502" s="17"/>
      <c r="M1502" s="17"/>
      <c r="N1502" s="17"/>
      <c r="O1502" s="19"/>
      <c r="P1502" s="629">
        <f>+H1491</f>
        <v>7.0399999999999991</v>
      </c>
      <c r="Q1502" s="17"/>
      <c r="R1502" s="412" t="s">
        <v>361</v>
      </c>
      <c r="S1502" s="625" t="s">
        <v>565</v>
      </c>
      <c r="T1502" s="20"/>
      <c r="U1502" s="20"/>
      <c r="V1502" s="430"/>
      <c r="W1502" s="14" t="s">
        <v>20</v>
      </c>
      <c r="X1502" s="14">
        <v>6</v>
      </c>
      <c r="Y1502" s="14" t="str">
        <f t="shared" si="433"/>
        <v/>
      </c>
      <c r="Z1502" s="14" t="str">
        <f t="shared" si="434"/>
        <v/>
      </c>
      <c r="AA1502" s="15" t="str">
        <f t="shared" si="432"/>
        <v/>
      </c>
    </row>
    <row r="1503" spans="2:27" ht="18" x14ac:dyDescent="0.25">
      <c r="B1503" s="16"/>
      <c r="C1503" s="17"/>
      <c r="D1503" s="17"/>
      <c r="E1503" s="17"/>
      <c r="F1503" s="17"/>
      <c r="G1503" s="17"/>
      <c r="H1503" s="17"/>
      <c r="I1503" s="17"/>
      <c r="J1503" s="17"/>
      <c r="K1503" s="17"/>
      <c r="L1503" s="17"/>
      <c r="M1503" s="17"/>
      <c r="N1503" s="17"/>
      <c r="O1503" s="19"/>
      <c r="P1503" s="629">
        <f>+H1491</f>
        <v>7.0399999999999991</v>
      </c>
      <c r="Q1503" s="17"/>
      <c r="R1503" s="412" t="s">
        <v>361</v>
      </c>
      <c r="S1503" s="625" t="s">
        <v>372</v>
      </c>
      <c r="T1503" s="20"/>
      <c r="U1503" s="20"/>
      <c r="V1503" s="430"/>
      <c r="W1503" s="14" t="s">
        <v>20</v>
      </c>
      <c r="X1503" s="14">
        <v>1</v>
      </c>
      <c r="Y1503" s="14" t="str">
        <f t="shared" si="433"/>
        <v/>
      </c>
      <c r="Z1503" s="14" t="str">
        <f t="shared" si="434"/>
        <v/>
      </c>
      <c r="AA1503" s="15" t="str">
        <f t="shared" si="432"/>
        <v/>
      </c>
    </row>
    <row r="1504" spans="2:27" ht="18" x14ac:dyDescent="0.25">
      <c r="B1504" s="16"/>
      <c r="C1504" s="17"/>
      <c r="D1504" s="17"/>
      <c r="E1504" s="18"/>
      <c r="F1504" s="17"/>
      <c r="G1504" s="17"/>
      <c r="H1504" s="17"/>
      <c r="I1504" s="17"/>
      <c r="J1504" s="17"/>
      <c r="K1504" s="17"/>
      <c r="L1504" s="17"/>
      <c r="M1504" s="17"/>
      <c r="N1504" s="17"/>
      <c r="O1504" s="19"/>
      <c r="P1504" s="629">
        <f>+H1491</f>
        <v>7.0399999999999991</v>
      </c>
      <c r="Q1504" s="17"/>
      <c r="R1504" s="412"/>
      <c r="S1504" s="625"/>
      <c r="T1504" s="20"/>
      <c r="U1504" s="20"/>
      <c r="V1504" s="430"/>
      <c r="W1504" s="14" t="str">
        <f t="shared" ref="W1504:W1505" si="435">IF(COUNT(T1504:V1504)=1,"m",IF(COUNT(T1504:V1504)=2,"m2",IF(COUNT(T1504:V1504)=3,"m3","")))</f>
        <v/>
      </c>
      <c r="X1504" s="14"/>
      <c r="Y1504" s="14" t="str">
        <f t="shared" si="433"/>
        <v/>
      </c>
      <c r="Z1504" s="14" t="str">
        <f t="shared" si="434"/>
        <v/>
      </c>
      <c r="AA1504" s="15" t="str">
        <f t="shared" si="432"/>
        <v/>
      </c>
    </row>
    <row r="1505" spans="2:27" ht="18" x14ac:dyDescent="0.25">
      <c r="B1505" s="16"/>
      <c r="C1505" s="18"/>
      <c r="D1505" s="18"/>
      <c r="E1505" s="18"/>
      <c r="F1505" s="18"/>
      <c r="G1505" s="18"/>
      <c r="H1505" s="18"/>
      <c r="I1505" s="18"/>
      <c r="J1505" s="18"/>
      <c r="K1505" s="18"/>
      <c r="L1505" s="18"/>
      <c r="M1505" s="18"/>
      <c r="N1505" s="18"/>
      <c r="O1505" s="19"/>
      <c r="P1505" s="629">
        <f>+H1491</f>
        <v>7.0399999999999991</v>
      </c>
      <c r="Q1505" s="17"/>
      <c r="R1505" s="412"/>
      <c r="S1505" s="625"/>
      <c r="T1505" s="20"/>
      <c r="U1505" s="20"/>
      <c r="V1505" s="430"/>
      <c r="W1505" s="14" t="str">
        <f t="shared" si="435"/>
        <v/>
      </c>
      <c r="X1505" s="14"/>
      <c r="Y1505" s="14" t="str">
        <f t="shared" si="433"/>
        <v/>
      </c>
      <c r="Z1505" s="14" t="str">
        <f t="shared" si="434"/>
        <v/>
      </c>
      <c r="AA1505" s="15" t="str">
        <f t="shared" si="432"/>
        <v/>
      </c>
    </row>
    <row r="1506" spans="2:27" ht="18" x14ac:dyDescent="0.25">
      <c r="B1506" s="16"/>
      <c r="C1506" s="17"/>
      <c r="D1506" s="24"/>
      <c r="E1506" s="17"/>
      <c r="F1506" s="17"/>
      <c r="G1506" s="17"/>
      <c r="H1506" s="17"/>
      <c r="I1506" s="17"/>
      <c r="J1506" s="18"/>
      <c r="K1506" s="17"/>
      <c r="L1506" s="17"/>
      <c r="M1506" s="17"/>
      <c r="N1506" s="17"/>
      <c r="O1506" s="19"/>
      <c r="P1506" s="629">
        <f>+H1491</f>
        <v>7.0399999999999991</v>
      </c>
      <c r="Q1506" s="17"/>
      <c r="R1506" s="412"/>
      <c r="S1506" s="625"/>
      <c r="T1506" s="20"/>
      <c r="U1506" s="20"/>
      <c r="V1506" s="430"/>
      <c r="W1506" s="14"/>
      <c r="X1506" s="14"/>
      <c r="Y1506" s="14"/>
      <c r="Z1506" s="14"/>
      <c r="AA1506" s="15" t="str">
        <f t="shared" si="432"/>
        <v/>
      </c>
    </row>
    <row r="1507" spans="2:27" ht="36" x14ac:dyDescent="0.25">
      <c r="B1507" s="16"/>
      <c r="C1507" s="18"/>
      <c r="D1507" s="17"/>
      <c r="E1507" s="17"/>
      <c r="F1507" s="17"/>
      <c r="G1507" s="17"/>
      <c r="H1507" s="18"/>
      <c r="I1507" s="18"/>
      <c r="J1507" s="17"/>
      <c r="K1507" s="18"/>
      <c r="L1507" s="17"/>
      <c r="M1507" s="17"/>
      <c r="N1507" s="17"/>
      <c r="O1507" s="19"/>
      <c r="P1507" s="629">
        <f>+H1491</f>
        <v>7.0399999999999991</v>
      </c>
      <c r="Q1507" s="17"/>
      <c r="R1507" s="412" t="s">
        <v>362</v>
      </c>
      <c r="S1507" s="626" t="s">
        <v>565</v>
      </c>
      <c r="T1507" s="20"/>
      <c r="U1507" s="20"/>
      <c r="V1507" s="430"/>
      <c r="W1507" s="14" t="s">
        <v>20</v>
      </c>
      <c r="X1507" s="14"/>
      <c r="Y1507" s="14" t="str">
        <f t="shared" ref="Y1507:Y1516" si="436">IFERROR(IF(COUNT(T1507:V1507)=1,PRODUCT(T1507:V1507)*X1507,""),"")</f>
        <v/>
      </c>
      <c r="Z1507" s="14" t="str">
        <f t="shared" ref="Z1507:Z1516" si="437">IFERROR(IF(COUNT(T1507:V1507)=2,PRODUCT(T1507:V1507)*X1507,""),"")</f>
        <v/>
      </c>
      <c r="AA1507" s="15" t="str">
        <f t="shared" si="432"/>
        <v/>
      </c>
    </row>
    <row r="1508" spans="2:27" ht="36" x14ac:dyDescent="0.25">
      <c r="B1508" s="16"/>
      <c r="C1508" s="17"/>
      <c r="D1508" s="17"/>
      <c r="E1508" s="17"/>
      <c r="F1508" s="17"/>
      <c r="G1508" s="17"/>
      <c r="H1508" s="17"/>
      <c r="I1508" s="17"/>
      <c r="J1508" s="17"/>
      <c r="K1508" s="17"/>
      <c r="L1508" s="17"/>
      <c r="M1508" s="17"/>
      <c r="N1508" s="17"/>
      <c r="O1508" s="19"/>
      <c r="P1508" s="629">
        <f>+H1491</f>
        <v>7.0399999999999991</v>
      </c>
      <c r="Q1508" s="17"/>
      <c r="R1508" s="412" t="s">
        <v>362</v>
      </c>
      <c r="S1508" s="626" t="s">
        <v>566</v>
      </c>
      <c r="T1508" s="20"/>
      <c r="U1508" s="20"/>
      <c r="V1508" s="430"/>
      <c r="W1508" s="14" t="s">
        <v>20</v>
      </c>
      <c r="X1508" s="14">
        <v>4</v>
      </c>
      <c r="Y1508" s="14" t="str">
        <f t="shared" si="436"/>
        <v/>
      </c>
      <c r="Z1508" s="14" t="str">
        <f t="shared" si="437"/>
        <v/>
      </c>
      <c r="AA1508" s="15" t="str">
        <f t="shared" si="432"/>
        <v/>
      </c>
    </row>
    <row r="1509" spans="2:27" ht="18" x14ac:dyDescent="0.25">
      <c r="B1509" s="16"/>
      <c r="C1509" s="17"/>
      <c r="D1509" s="17"/>
      <c r="E1509" s="17"/>
      <c r="F1509" s="17"/>
      <c r="G1509" s="17"/>
      <c r="H1509" s="17"/>
      <c r="I1509" s="17"/>
      <c r="J1509" s="17"/>
      <c r="K1509" s="17"/>
      <c r="L1509" s="17"/>
      <c r="M1509" s="17"/>
      <c r="N1509" s="17"/>
      <c r="O1509" s="19"/>
      <c r="P1509" s="629">
        <f>+H1491</f>
        <v>7.0399999999999991</v>
      </c>
      <c r="Q1509" s="17"/>
      <c r="R1509" s="412" t="s">
        <v>362</v>
      </c>
      <c r="S1509" s="625" t="s">
        <v>372</v>
      </c>
      <c r="T1509" s="20"/>
      <c r="U1509" s="20"/>
      <c r="V1509" s="430"/>
      <c r="W1509" s="14" t="s">
        <v>20</v>
      </c>
      <c r="X1509" s="14">
        <v>1</v>
      </c>
      <c r="Y1509" s="14" t="str">
        <f t="shared" si="436"/>
        <v/>
      </c>
      <c r="Z1509" s="14" t="str">
        <f t="shared" si="437"/>
        <v/>
      </c>
      <c r="AA1509" s="15" t="str">
        <f t="shared" si="432"/>
        <v/>
      </c>
    </row>
    <row r="1510" spans="2:27" ht="18" x14ac:dyDescent="0.25">
      <c r="B1510" s="16"/>
      <c r="D1510" s="17"/>
      <c r="E1510" s="17"/>
      <c r="F1510" s="17"/>
      <c r="G1510" s="17"/>
      <c r="H1510" s="17"/>
      <c r="I1510" s="17"/>
      <c r="J1510" s="17"/>
      <c r="K1510" s="17"/>
      <c r="L1510" s="17"/>
      <c r="M1510" s="17"/>
      <c r="N1510" s="17"/>
      <c r="O1510" s="19"/>
      <c r="P1510" s="629">
        <f>+H1491</f>
        <v>7.0399999999999991</v>
      </c>
      <c r="Q1510" s="17"/>
      <c r="R1510" s="412"/>
      <c r="S1510" s="626"/>
      <c r="T1510" s="20"/>
      <c r="U1510" s="20"/>
      <c r="V1510" s="20"/>
      <c r="W1510" s="14" t="str">
        <f t="shared" ref="W1510:W1516" si="438">IF(COUNT(T1510:V1510)=1,"m",IF(COUNT(T1510:V1510)=2,"m2",IF(COUNT(T1510:V1510)=3,"m3","")))</f>
        <v/>
      </c>
      <c r="X1510" s="14" t="str">
        <f t="shared" ref="X1510:X1516" si="439">IF(S1510="","",1)</f>
        <v/>
      </c>
      <c r="Y1510" s="14" t="str">
        <f t="shared" si="436"/>
        <v/>
      </c>
      <c r="Z1510" s="14" t="str">
        <f t="shared" si="437"/>
        <v/>
      </c>
      <c r="AA1510" s="15" t="str">
        <f t="shared" si="432"/>
        <v/>
      </c>
    </row>
    <row r="1511" spans="2:27" ht="18" x14ac:dyDescent="0.25">
      <c r="B1511" s="16"/>
      <c r="C1511" s="17"/>
      <c r="D1511" s="17"/>
      <c r="E1511" s="17"/>
      <c r="F1511" s="17"/>
      <c r="G1511" s="17"/>
      <c r="H1511" s="17"/>
      <c r="I1511" s="17"/>
      <c r="J1511" s="17"/>
      <c r="K1511" s="17"/>
      <c r="L1511" s="17"/>
      <c r="M1511" s="17"/>
      <c r="N1511" s="17"/>
      <c r="O1511" s="19"/>
      <c r="P1511" s="629">
        <f>+H1491</f>
        <v>7.0399999999999991</v>
      </c>
      <c r="Q1511" s="17"/>
      <c r="R1511" s="412"/>
      <c r="S1511" s="626"/>
      <c r="T1511" s="20"/>
      <c r="U1511" s="20"/>
      <c r="V1511" s="430"/>
      <c r="W1511" s="14" t="str">
        <f t="shared" si="438"/>
        <v/>
      </c>
      <c r="X1511" s="14" t="str">
        <f t="shared" si="439"/>
        <v/>
      </c>
      <c r="Y1511" s="14" t="str">
        <f t="shared" si="436"/>
        <v/>
      </c>
      <c r="Z1511" s="14" t="str">
        <f t="shared" si="437"/>
        <v/>
      </c>
      <c r="AA1511" s="15" t="str">
        <f t="shared" si="432"/>
        <v/>
      </c>
    </row>
    <row r="1512" spans="2:27" ht="18" x14ac:dyDescent="0.25">
      <c r="B1512" s="16"/>
      <c r="C1512" s="17"/>
      <c r="D1512" s="17"/>
      <c r="E1512" s="17"/>
      <c r="F1512" s="17"/>
      <c r="G1512" s="17"/>
      <c r="H1512" s="17"/>
      <c r="I1512" s="17"/>
      <c r="J1512" s="17"/>
      <c r="K1512" s="17"/>
      <c r="L1512" s="17"/>
      <c r="M1512" s="17"/>
      <c r="N1512" s="17"/>
      <c r="O1512" s="19"/>
      <c r="P1512" s="629">
        <f>+H1491</f>
        <v>7.0399999999999991</v>
      </c>
      <c r="Q1512" s="17"/>
      <c r="R1512" s="412"/>
      <c r="S1512" s="626"/>
      <c r="T1512" s="20"/>
      <c r="U1512" s="20"/>
      <c r="V1512" s="430"/>
      <c r="W1512" s="14" t="str">
        <f t="shared" si="438"/>
        <v/>
      </c>
      <c r="X1512" s="14" t="str">
        <f t="shared" si="439"/>
        <v/>
      </c>
      <c r="Y1512" s="14" t="str">
        <f t="shared" si="436"/>
        <v/>
      </c>
      <c r="Z1512" s="14" t="str">
        <f t="shared" si="437"/>
        <v/>
      </c>
      <c r="AA1512" s="15" t="str">
        <f t="shared" si="432"/>
        <v/>
      </c>
    </row>
    <row r="1513" spans="2:27" ht="18" x14ac:dyDescent="0.25">
      <c r="B1513" s="16"/>
      <c r="C1513" s="17"/>
      <c r="D1513" s="17"/>
      <c r="E1513" s="17"/>
      <c r="F1513" s="17"/>
      <c r="G1513" s="17"/>
      <c r="H1513" s="17"/>
      <c r="I1513" s="17"/>
      <c r="J1513" s="17"/>
      <c r="K1513" s="17"/>
      <c r="L1513" s="17"/>
      <c r="M1513" s="17"/>
      <c r="N1513" s="17"/>
      <c r="O1513" s="19"/>
      <c r="P1513" s="629">
        <f>+H1491</f>
        <v>7.0399999999999991</v>
      </c>
      <c r="Q1513" s="17"/>
      <c r="R1513" s="21"/>
      <c r="S1513" s="626"/>
      <c r="T1513" s="20"/>
      <c r="U1513" s="20"/>
      <c r="V1513" s="430"/>
      <c r="W1513" s="14" t="str">
        <f t="shared" si="438"/>
        <v/>
      </c>
      <c r="X1513" s="14" t="str">
        <f t="shared" si="439"/>
        <v/>
      </c>
      <c r="Y1513" s="14" t="str">
        <f t="shared" si="436"/>
        <v/>
      </c>
      <c r="Z1513" s="14" t="str">
        <f t="shared" si="437"/>
        <v/>
      </c>
      <c r="AA1513" s="15" t="str">
        <f t="shared" si="432"/>
        <v/>
      </c>
    </row>
    <row r="1514" spans="2:27" ht="18" x14ac:dyDescent="0.25">
      <c r="B1514" s="16"/>
      <c r="C1514" s="17"/>
      <c r="D1514" s="17"/>
      <c r="E1514" s="17"/>
      <c r="F1514" s="17"/>
      <c r="G1514" s="17"/>
      <c r="H1514" s="17"/>
      <c r="I1514" s="17"/>
      <c r="J1514" s="17"/>
      <c r="K1514" s="17"/>
      <c r="L1514" s="17"/>
      <c r="M1514" s="17"/>
      <c r="N1514" s="17"/>
      <c r="O1514" s="19"/>
      <c r="P1514" s="629">
        <f>+H1491</f>
        <v>7.0399999999999991</v>
      </c>
      <c r="Q1514" s="17"/>
      <c r="R1514" s="26"/>
      <c r="S1514" s="626"/>
      <c r="T1514" s="20"/>
      <c r="U1514" s="20"/>
      <c r="V1514" s="430"/>
      <c r="W1514" s="14" t="str">
        <f t="shared" si="438"/>
        <v/>
      </c>
      <c r="X1514" s="14" t="str">
        <f t="shared" si="439"/>
        <v/>
      </c>
      <c r="Y1514" s="14" t="str">
        <f t="shared" si="436"/>
        <v/>
      </c>
      <c r="Z1514" s="14" t="str">
        <f t="shared" si="437"/>
        <v/>
      </c>
      <c r="AA1514" s="15" t="str">
        <f t="shared" si="432"/>
        <v/>
      </c>
    </row>
    <row r="1515" spans="2:27" ht="18" x14ac:dyDescent="0.25">
      <c r="B1515" s="16"/>
      <c r="C1515" s="17"/>
      <c r="D1515" s="17"/>
      <c r="E1515" s="17"/>
      <c r="F1515" s="17"/>
      <c r="G1515" s="17"/>
      <c r="H1515" s="17"/>
      <c r="I1515" s="17"/>
      <c r="J1515" s="17"/>
      <c r="K1515" s="17"/>
      <c r="L1515" s="17"/>
      <c r="M1515" s="17"/>
      <c r="N1515" s="17"/>
      <c r="O1515" s="19"/>
      <c r="P1515" s="629">
        <f>+H1491</f>
        <v>7.0399999999999991</v>
      </c>
      <c r="Q1515" s="17"/>
      <c r="R1515" s="26"/>
      <c r="S1515" s="626"/>
      <c r="T1515" s="20"/>
      <c r="U1515" s="20"/>
      <c r="V1515" s="430"/>
      <c r="W1515" s="14" t="str">
        <f t="shared" si="438"/>
        <v/>
      </c>
      <c r="X1515" s="14" t="str">
        <f t="shared" si="439"/>
        <v/>
      </c>
      <c r="Y1515" s="14" t="str">
        <f t="shared" si="436"/>
        <v/>
      </c>
      <c r="Z1515" s="14" t="str">
        <f t="shared" si="437"/>
        <v/>
      </c>
      <c r="AA1515" s="15" t="str">
        <f t="shared" si="432"/>
        <v/>
      </c>
    </row>
    <row r="1516" spans="2:27" ht="18.75" thickBot="1" x14ac:dyDescent="0.3">
      <c r="B1516" s="27"/>
      <c r="C1516" s="28"/>
      <c r="D1516" s="29"/>
      <c r="E1516" s="28"/>
      <c r="F1516" s="29"/>
      <c r="G1516" s="29"/>
      <c r="H1516" s="29"/>
      <c r="I1516" s="29"/>
      <c r="J1516" s="29"/>
      <c r="K1516" s="29"/>
      <c r="L1516" s="29"/>
      <c r="M1516" s="29"/>
      <c r="N1516" s="29"/>
      <c r="O1516" s="30"/>
      <c r="P1516" s="629">
        <f>+H1491</f>
        <v>7.0399999999999991</v>
      </c>
      <c r="Q1516" s="17"/>
      <c r="R1516" s="630"/>
      <c r="S1516" s="636"/>
      <c r="T1516" s="33"/>
      <c r="U1516" s="33"/>
      <c r="V1516" s="631"/>
      <c r="W1516" s="34" t="str">
        <f t="shared" si="438"/>
        <v/>
      </c>
      <c r="X1516" s="34" t="str">
        <f t="shared" si="439"/>
        <v/>
      </c>
      <c r="Y1516" s="14" t="str">
        <f t="shared" si="436"/>
        <v/>
      </c>
      <c r="Z1516" s="14" t="str">
        <f t="shared" si="437"/>
        <v/>
      </c>
      <c r="AA1516" s="15" t="str">
        <f t="shared" si="432"/>
        <v/>
      </c>
    </row>
    <row r="1517" spans="2:27" ht="18.75" thickBot="1" x14ac:dyDescent="0.3">
      <c r="B1517" s="786"/>
      <c r="C1517" s="787"/>
      <c r="D1517" s="787"/>
      <c r="E1517" s="787"/>
      <c r="F1517" s="787"/>
      <c r="G1517" s="787"/>
      <c r="H1517" s="787"/>
      <c r="I1517" s="787"/>
      <c r="J1517" s="787"/>
      <c r="K1517" s="787"/>
      <c r="L1517" s="787"/>
      <c r="M1517" s="787"/>
      <c r="N1517" s="787"/>
      <c r="O1517" s="787"/>
      <c r="P1517" s="428"/>
      <c r="Q1517" s="629">
        <f>+H1491</f>
        <v>7.0399999999999991</v>
      </c>
      <c r="R1517" s="788" t="s">
        <v>58</v>
      </c>
      <c r="S1517" s="1023"/>
      <c r="T1517" s="787"/>
      <c r="U1517" s="789" t="s">
        <v>53</v>
      </c>
      <c r="V1517" s="790"/>
      <c r="W1517" s="790"/>
      <c r="X1517" s="791"/>
      <c r="Y1517" s="36"/>
      <c r="Z1517" s="37"/>
      <c r="AA1517" s="38">
        <f>SUM(X1494:X1516)</f>
        <v>28</v>
      </c>
    </row>
    <row r="1518" spans="2:27" ht="17.25" thickBot="1" x14ac:dyDescent="0.3">
      <c r="B1518" s="792" t="s">
        <v>59</v>
      </c>
      <c r="C1518" s="793"/>
      <c r="D1518" s="793"/>
      <c r="E1518" s="793"/>
      <c r="F1518" s="793"/>
      <c r="G1518" s="793"/>
      <c r="H1518" s="793"/>
      <c r="I1518" s="794"/>
      <c r="J1518" s="792" t="s">
        <v>60</v>
      </c>
      <c r="K1518" s="793"/>
      <c r="L1518" s="793"/>
      <c r="M1518" s="793"/>
      <c r="N1518" s="793"/>
      <c r="O1518" s="793"/>
      <c r="P1518" s="793"/>
      <c r="Q1518" s="793"/>
      <c r="R1518" s="794"/>
      <c r="S1518" s="634"/>
      <c r="T1518" s="39"/>
      <c r="U1518" s="40"/>
      <c r="V1518" s="40"/>
      <c r="W1518" s="40"/>
      <c r="X1518" s="40"/>
      <c r="Y1518" s="40"/>
      <c r="Z1518" s="40"/>
      <c r="AA1518" s="41"/>
    </row>
    <row r="1519" spans="2:27" ht="21" thickBot="1" x14ac:dyDescent="0.3">
      <c r="B1519" s="795"/>
      <c r="C1519" s="787"/>
      <c r="D1519" s="787"/>
      <c r="E1519" s="787"/>
      <c r="F1519" s="787"/>
      <c r="G1519" s="787"/>
      <c r="H1519" s="787"/>
      <c r="I1519" s="796"/>
      <c r="J1519" s="795"/>
      <c r="K1519" s="787"/>
      <c r="L1519" s="787"/>
      <c r="M1519" s="787"/>
      <c r="N1519" s="787"/>
      <c r="O1519" s="787"/>
      <c r="P1519" s="787"/>
      <c r="Q1519" s="787"/>
      <c r="R1519" s="796"/>
      <c r="S1519" s="635"/>
      <c r="T1519" s="797" t="s">
        <v>61</v>
      </c>
      <c r="U1519" s="798"/>
      <c r="V1519" s="798"/>
      <c r="W1519" s="798"/>
      <c r="X1519" s="798"/>
      <c r="Y1519" s="798"/>
      <c r="Z1519" s="799"/>
      <c r="AA1519" s="42">
        <f>AA1517</f>
        <v>28</v>
      </c>
    </row>
    <row r="1521" spans="2:27" ht="15.75" thickBot="1" x14ac:dyDescent="0.3"/>
    <row r="1522" spans="2:27" x14ac:dyDescent="0.25">
      <c r="B1522" s="800"/>
      <c r="C1522" s="793"/>
      <c r="D1522" s="793"/>
      <c r="E1522" s="793"/>
      <c r="F1522" s="793"/>
      <c r="G1522" s="803" t="s">
        <v>42</v>
      </c>
      <c r="H1522" s="793"/>
      <c r="I1522" s="793"/>
      <c r="J1522" s="793"/>
      <c r="K1522" s="793"/>
      <c r="L1522" s="793"/>
      <c r="M1522" s="793"/>
      <c r="N1522" s="793"/>
      <c r="O1522" s="793"/>
      <c r="P1522" s="793"/>
      <c r="Q1522" s="793"/>
      <c r="R1522" s="793"/>
      <c r="S1522" s="793"/>
      <c r="T1522" s="793"/>
      <c r="U1522" s="804" t="s">
        <v>1</v>
      </c>
      <c r="V1522" s="805"/>
      <c r="W1522" s="805"/>
      <c r="X1522" s="806"/>
      <c r="Y1522" s="807" t="s">
        <v>43</v>
      </c>
      <c r="Z1522" s="805"/>
      <c r="AA1522" s="808"/>
    </row>
    <row r="1523" spans="2:27" x14ac:dyDescent="0.25">
      <c r="B1523" s="801"/>
      <c r="C1523" s="802"/>
      <c r="D1523" s="802"/>
      <c r="E1523" s="802"/>
      <c r="F1523" s="802"/>
      <c r="G1523" s="801"/>
      <c r="H1523" s="802"/>
      <c r="I1523" s="802"/>
      <c r="J1523" s="802"/>
      <c r="K1523" s="802"/>
      <c r="L1523" s="802"/>
      <c r="M1523" s="802"/>
      <c r="N1523" s="802"/>
      <c r="O1523" s="802"/>
      <c r="P1523" s="802"/>
      <c r="Q1523" s="802"/>
      <c r="R1523" s="802"/>
      <c r="S1523" s="802"/>
      <c r="T1523" s="802"/>
      <c r="U1523" s="809" t="s">
        <v>3</v>
      </c>
      <c r="V1523" s="810"/>
      <c r="W1523" s="810"/>
      <c r="X1523" s="811"/>
      <c r="Y1523" s="812">
        <v>1</v>
      </c>
      <c r="Z1523" s="810"/>
      <c r="AA1523" s="813"/>
    </row>
    <row r="1524" spans="2:27" ht="15.75" thickBot="1" x14ac:dyDescent="0.3">
      <c r="B1524" s="795"/>
      <c r="C1524" s="787"/>
      <c r="D1524" s="787"/>
      <c r="E1524" s="787"/>
      <c r="F1524" s="787"/>
      <c r="G1524" s="795"/>
      <c r="H1524" s="787"/>
      <c r="I1524" s="787"/>
      <c r="J1524" s="787"/>
      <c r="K1524" s="787"/>
      <c r="L1524" s="787"/>
      <c r="M1524" s="787"/>
      <c r="N1524" s="787"/>
      <c r="O1524" s="787"/>
      <c r="P1524" s="787"/>
      <c r="Q1524" s="787"/>
      <c r="R1524" s="787"/>
      <c r="S1524" s="787"/>
      <c r="T1524" s="787"/>
      <c r="U1524" s="814" t="s">
        <v>4</v>
      </c>
      <c r="V1524" s="815"/>
      <c r="W1524" s="815"/>
      <c r="X1524" s="816"/>
      <c r="Y1524" s="817">
        <v>44236</v>
      </c>
      <c r="Z1524" s="818"/>
      <c r="AA1524" s="819"/>
    </row>
    <row r="1525" spans="2:27" ht="15" customHeight="1" x14ac:dyDescent="0.25">
      <c r="B1525" s="820" t="s">
        <v>44</v>
      </c>
      <c r="C1525" s="793"/>
      <c r="D1525" s="793"/>
      <c r="E1525" s="793"/>
      <c r="F1525" s="794"/>
      <c r="G1525"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525" s="822"/>
      <c r="I1525" s="822"/>
      <c r="J1525" s="822"/>
      <c r="K1525" s="822"/>
      <c r="L1525" s="822"/>
      <c r="M1525" s="822"/>
      <c r="N1525" s="822"/>
      <c r="O1525" s="822"/>
      <c r="P1525" s="822"/>
      <c r="Q1525" s="822"/>
      <c r="R1525" s="822"/>
      <c r="S1525" s="822"/>
      <c r="T1525" s="822"/>
      <c r="U1525" s="822"/>
      <c r="V1525" s="822"/>
      <c r="W1525" s="822"/>
      <c r="X1525" s="822"/>
      <c r="Y1525" s="822"/>
      <c r="Z1525" s="822"/>
      <c r="AA1525" s="823"/>
    </row>
    <row r="1526" spans="2:27" ht="15.75" customHeight="1" thickBot="1" x14ac:dyDescent="0.3">
      <c r="B1526" s="795"/>
      <c r="C1526" s="787"/>
      <c r="D1526" s="787"/>
      <c r="E1526" s="787"/>
      <c r="F1526" s="796"/>
      <c r="G1526" s="824"/>
      <c r="H1526" s="825"/>
      <c r="I1526" s="825"/>
      <c r="J1526" s="825"/>
      <c r="K1526" s="825"/>
      <c r="L1526" s="825"/>
      <c r="M1526" s="825"/>
      <c r="N1526" s="825"/>
      <c r="O1526" s="825"/>
      <c r="P1526" s="825"/>
      <c r="Q1526" s="825"/>
      <c r="R1526" s="825"/>
      <c r="S1526" s="825"/>
      <c r="T1526" s="825"/>
      <c r="U1526" s="825"/>
      <c r="V1526" s="825"/>
      <c r="W1526" s="825"/>
      <c r="X1526" s="825"/>
      <c r="Y1526" s="825"/>
      <c r="Z1526" s="825"/>
      <c r="AA1526" s="826"/>
    </row>
    <row r="1527" spans="2:27" ht="18.75" thickBot="1" x14ac:dyDescent="0.3">
      <c r="B1527" s="827" t="s">
        <v>46</v>
      </c>
      <c r="C1527" s="798"/>
      <c r="D1527" s="798"/>
      <c r="E1527" s="798"/>
      <c r="F1527" s="798"/>
      <c r="G1527" s="798"/>
      <c r="H1527" s="822" t="s">
        <v>47</v>
      </c>
      <c r="I1527" s="793"/>
      <c r="J1527" s="828"/>
      <c r="K1527" s="798"/>
      <c r="L1527" s="798"/>
      <c r="M1527" s="798"/>
      <c r="N1527" s="798"/>
      <c r="O1527" s="798"/>
      <c r="P1527" s="622"/>
      <c r="Q1527" s="622"/>
      <c r="R1527" s="828" t="s">
        <v>48</v>
      </c>
      <c r="S1527" s="828"/>
      <c r="T1527" s="798"/>
      <c r="U1527" s="798"/>
      <c r="V1527" s="798"/>
      <c r="W1527" s="798"/>
      <c r="X1527" s="798"/>
      <c r="Y1527" s="798"/>
      <c r="Z1527" s="798"/>
      <c r="AA1527" s="799"/>
    </row>
    <row r="1528" spans="2:27" ht="33.75" customHeight="1" thickBot="1" x14ac:dyDescent="0.3">
      <c r="B1528" s="829">
        <f>PRESUPUESTO!$B$60</f>
        <v>8</v>
      </c>
      <c r="C1528" s="793"/>
      <c r="D1528" s="793"/>
      <c r="E1528" s="793"/>
      <c r="F1528" s="793"/>
      <c r="G1528" s="793"/>
      <c r="H1528" s="830">
        <f>PRESUPUESTO!B61</f>
        <v>8.01</v>
      </c>
      <c r="I1528" s="831"/>
      <c r="J1528" s="832" t="str">
        <f>PRESUPUESTO!$F$60</f>
        <v>COCINETA</v>
      </c>
      <c r="K1528" s="798"/>
      <c r="L1528" s="798"/>
      <c r="M1528" s="798"/>
      <c r="N1528" s="798"/>
      <c r="O1528" s="799"/>
      <c r="P1528" s="621"/>
      <c r="Q1528" s="621"/>
      <c r="R1528" s="833" t="str">
        <f>PRESUPUESTO!F61</f>
        <v>Suministro e instalacion de Lavaplatos institucional, incluye griferia mezcladora color negro, canastilla y sifon.</v>
      </c>
      <c r="S1528" s="1020"/>
      <c r="T1528" s="793"/>
      <c r="U1528" s="793"/>
      <c r="V1528" s="793"/>
      <c r="W1528" s="793"/>
      <c r="X1528" s="793"/>
      <c r="Y1528" s="793"/>
      <c r="Z1528" s="793"/>
      <c r="AA1528" s="794"/>
    </row>
    <row r="1529" spans="2:27" ht="18.75" customHeight="1" thickBot="1" x14ac:dyDescent="0.3">
      <c r="B1529" s="821" t="s">
        <v>49</v>
      </c>
      <c r="C1529" s="834"/>
      <c r="D1529" s="834"/>
      <c r="E1529" s="834"/>
      <c r="F1529" s="834"/>
      <c r="G1529" s="834"/>
      <c r="H1529" s="835"/>
      <c r="I1529" s="835"/>
      <c r="J1529" s="834"/>
      <c r="K1529" s="834"/>
      <c r="L1529" s="834"/>
      <c r="M1529" s="834"/>
      <c r="N1529" s="834"/>
      <c r="O1529" s="834"/>
      <c r="P1529" s="623"/>
      <c r="Q1529" s="623"/>
      <c r="R1529" s="837" t="s">
        <v>50</v>
      </c>
      <c r="S1529" s="1030" t="s">
        <v>532</v>
      </c>
      <c r="T1529" s="839" t="s">
        <v>51</v>
      </c>
      <c r="U1529" s="840"/>
      <c r="V1529" s="841"/>
      <c r="W1529" s="842" t="s">
        <v>20</v>
      </c>
      <c r="X1529" s="844" t="s">
        <v>52</v>
      </c>
      <c r="Y1529" s="846" t="s">
        <v>53</v>
      </c>
      <c r="Z1529" s="847"/>
      <c r="AA1529" s="848"/>
    </row>
    <row r="1530" spans="2:27" ht="26.25" thickBot="1" x14ac:dyDescent="0.3">
      <c r="B1530" s="836"/>
      <c r="C1530" s="835"/>
      <c r="D1530" s="835"/>
      <c r="E1530" s="835"/>
      <c r="F1530" s="835"/>
      <c r="G1530" s="835"/>
      <c r="H1530" s="835"/>
      <c r="I1530" s="835"/>
      <c r="J1530" s="835"/>
      <c r="K1530" s="835"/>
      <c r="L1530" s="835"/>
      <c r="M1530" s="835"/>
      <c r="N1530" s="835"/>
      <c r="O1530" s="835"/>
      <c r="P1530" s="623"/>
      <c r="Q1530" s="623"/>
      <c r="R1530" s="838"/>
      <c r="S1530" s="1031"/>
      <c r="T1530" s="4" t="s">
        <v>54</v>
      </c>
      <c r="U1530" s="5" t="s">
        <v>55</v>
      </c>
      <c r="V1530" s="6" t="s">
        <v>56</v>
      </c>
      <c r="W1530" s="843"/>
      <c r="X1530" s="845"/>
      <c r="Y1530" s="7" t="s">
        <v>57</v>
      </c>
      <c r="Z1530" s="8" t="s">
        <v>21</v>
      </c>
      <c r="AA1530" s="9" t="s">
        <v>22</v>
      </c>
    </row>
    <row r="1531" spans="2:27" ht="18" x14ac:dyDescent="0.25">
      <c r="B1531" s="10"/>
      <c r="C1531" s="11"/>
      <c r="D1531" s="11"/>
      <c r="E1531" s="11"/>
      <c r="F1531" s="11"/>
      <c r="G1531" s="11"/>
      <c r="H1531" s="11"/>
      <c r="I1531" s="11"/>
      <c r="J1531" s="11"/>
      <c r="K1531" s="11"/>
      <c r="L1531" s="11"/>
      <c r="M1531" s="11"/>
      <c r="N1531" s="11"/>
      <c r="O1531" s="12"/>
      <c r="P1531" s="629">
        <f>+H1528</f>
        <v>8.01</v>
      </c>
      <c r="Q1531" s="17"/>
      <c r="R1531" s="412" t="s">
        <v>356</v>
      </c>
      <c r="S1531" s="625"/>
      <c r="T1531" s="14"/>
      <c r="U1531" s="14"/>
      <c r="V1531" s="14"/>
      <c r="W1531" s="14" t="s">
        <v>20</v>
      </c>
      <c r="X1531" s="14" t="str">
        <f>IF(S1531="","",1)</f>
        <v/>
      </c>
      <c r="Y1531" s="14" t="str">
        <f>IFERROR(IF(COUNT(T1531:V1531)=1,PRODUCT(T1531:V1531)*X1531,""),"")</f>
        <v/>
      </c>
      <c r="Z1531" s="14" t="str">
        <f>IFERROR(IF(COUNT(T1531:V1531)=2,PRODUCT(T1531:V1531)*X1531,""),"")</f>
        <v/>
      </c>
      <c r="AA1531" s="15" t="str">
        <f>IFERROR(IF(COUNT(T1531:V1531)=3,PRODUCT(T1531:V1531)*X1531,""),"")</f>
        <v/>
      </c>
    </row>
    <row r="1532" spans="2:27" ht="18" x14ac:dyDescent="0.25">
      <c r="B1532" s="16"/>
      <c r="C1532" s="17"/>
      <c r="D1532" s="17"/>
      <c r="E1532" s="17"/>
      <c r="F1532" s="18"/>
      <c r="G1532" s="18"/>
      <c r="H1532" s="18"/>
      <c r="I1532" s="18"/>
      <c r="J1532" s="18"/>
      <c r="K1532" s="18"/>
      <c r="L1532" s="17"/>
      <c r="M1532" s="17"/>
      <c r="N1532" s="17"/>
      <c r="O1532" s="19"/>
      <c r="P1532" s="629">
        <f>+H1528</f>
        <v>8.01</v>
      </c>
      <c r="Q1532" s="17"/>
      <c r="R1532" s="412"/>
      <c r="S1532" s="625"/>
      <c r="T1532" s="20"/>
      <c r="U1532" s="20"/>
      <c r="V1532" s="430"/>
      <c r="W1532" s="14"/>
      <c r="X1532" s="14" t="str">
        <f t="shared" ref="X1532:X1534" si="440">IF(S1532="","",1)</f>
        <v/>
      </c>
      <c r="Y1532" s="14" t="str">
        <f t="shared" ref="Y1532:Y1534" si="441">IFERROR(IF(COUNT(T1532:V1532)=1,PRODUCT(T1532:V1532)*X1532,""),"")</f>
        <v/>
      </c>
      <c r="Z1532" s="14" t="str">
        <f t="shared" ref="Z1532:Z1534" si="442">IFERROR(IF(COUNT(T1532:V1532)=2,PRODUCT(T1532:V1532)*X1532,""),"")</f>
        <v/>
      </c>
      <c r="AA1532" s="15" t="str">
        <f t="shared" ref="AA1532:AA1553" si="443">IFERROR(IF(COUNT(T1532:V1532)=3,PRODUCT(T1532:V1532)*X1532,""),"")</f>
        <v/>
      </c>
    </row>
    <row r="1533" spans="2:27" ht="18" x14ac:dyDescent="0.25">
      <c r="B1533" s="16"/>
      <c r="C1533" s="17"/>
      <c r="D1533" s="17"/>
      <c r="E1533" s="17"/>
      <c r="F1533" s="18"/>
      <c r="G1533" s="18"/>
      <c r="H1533" s="18"/>
      <c r="I1533" s="18"/>
      <c r="J1533" s="18"/>
      <c r="K1533" s="18"/>
      <c r="L1533" s="17"/>
      <c r="M1533" s="17"/>
      <c r="N1533" s="17"/>
      <c r="O1533" s="19"/>
      <c r="P1533" s="629">
        <f>+H1528</f>
        <v>8.01</v>
      </c>
      <c r="Q1533" s="17"/>
      <c r="R1533" s="412"/>
      <c r="S1533" s="625"/>
      <c r="T1533" s="20"/>
      <c r="U1533" s="20"/>
      <c r="V1533" s="430"/>
      <c r="W1533" s="14"/>
      <c r="X1533" s="14" t="str">
        <f t="shared" si="440"/>
        <v/>
      </c>
      <c r="Y1533" s="14" t="str">
        <f t="shared" si="441"/>
        <v/>
      </c>
      <c r="Z1533" s="14" t="str">
        <f t="shared" si="442"/>
        <v/>
      </c>
      <c r="AA1533" s="15" t="str">
        <f t="shared" si="443"/>
        <v/>
      </c>
    </row>
    <row r="1534" spans="2:27" ht="18" x14ac:dyDescent="0.25">
      <c r="B1534" s="16"/>
      <c r="C1534" s="17"/>
      <c r="D1534" s="17"/>
      <c r="E1534" s="17"/>
      <c r="F1534" s="18"/>
      <c r="G1534" s="18"/>
      <c r="H1534" s="18"/>
      <c r="I1534" s="18"/>
      <c r="J1534" s="18"/>
      <c r="K1534" s="18"/>
      <c r="L1534" s="17"/>
      <c r="M1534" s="17"/>
      <c r="N1534" s="17"/>
      <c r="O1534" s="19"/>
      <c r="P1534" s="629">
        <f>+H1528</f>
        <v>8.01</v>
      </c>
      <c r="Q1534" s="17"/>
      <c r="R1534" s="412"/>
      <c r="S1534" s="626"/>
      <c r="T1534" s="20"/>
      <c r="U1534" s="20"/>
      <c r="V1534" s="430"/>
      <c r="W1534" s="14" t="str">
        <f t="shared" ref="W1534" si="444">IF(COUNT(T1534:V1534)=1,"m",IF(COUNT(T1534:V1534)=2,"m2",IF(COUNT(T1534:V1534)=3,"m3","")))</f>
        <v/>
      </c>
      <c r="X1534" s="14" t="str">
        <f t="shared" si="440"/>
        <v/>
      </c>
      <c r="Y1534" s="14" t="str">
        <f t="shared" si="441"/>
        <v/>
      </c>
      <c r="Z1534" s="14" t="str">
        <f t="shared" si="442"/>
        <v/>
      </c>
      <c r="AA1534" s="15" t="str">
        <f t="shared" si="443"/>
        <v/>
      </c>
    </row>
    <row r="1535" spans="2:27" ht="18" x14ac:dyDescent="0.25">
      <c r="B1535" s="16"/>
      <c r="D1535" s="17"/>
      <c r="E1535" s="17"/>
      <c r="F1535" s="18"/>
      <c r="G1535" s="18"/>
      <c r="H1535" s="18"/>
      <c r="J1535" s="18"/>
      <c r="K1535" s="18"/>
      <c r="L1535" s="17"/>
      <c r="M1535" s="17"/>
      <c r="N1535" s="17"/>
      <c r="O1535" s="19"/>
      <c r="P1535" s="629">
        <f>+H1528</f>
        <v>8.01</v>
      </c>
      <c r="Q1535" s="17"/>
      <c r="R1535" s="412"/>
      <c r="S1535" s="625"/>
      <c r="T1535" s="20"/>
      <c r="U1535" s="20"/>
      <c r="V1535" s="430"/>
      <c r="W1535" s="14"/>
      <c r="X1535" s="14"/>
      <c r="Y1535" s="14"/>
      <c r="Z1535" s="14"/>
      <c r="AA1535" s="15" t="str">
        <f t="shared" si="443"/>
        <v/>
      </c>
    </row>
    <row r="1536" spans="2:27" ht="18" x14ac:dyDescent="0.25">
      <c r="B1536" s="22"/>
      <c r="C1536" s="17"/>
      <c r="D1536" s="18"/>
      <c r="E1536" s="17"/>
      <c r="F1536" s="18"/>
      <c r="G1536" s="18"/>
      <c r="H1536" s="18"/>
      <c r="I1536" s="18"/>
      <c r="J1536" s="18"/>
      <c r="K1536" s="18"/>
      <c r="L1536" s="17"/>
      <c r="M1536" s="17"/>
      <c r="N1536" s="17"/>
      <c r="O1536" s="19"/>
      <c r="P1536" s="629">
        <f>+H1528</f>
        <v>8.01</v>
      </c>
      <c r="Q1536" s="17"/>
      <c r="R1536" s="412" t="s">
        <v>361</v>
      </c>
      <c r="S1536" s="625"/>
      <c r="T1536" s="20"/>
      <c r="U1536" s="20"/>
      <c r="V1536" s="430"/>
      <c r="W1536" s="14" t="s">
        <v>20</v>
      </c>
      <c r="X1536" s="14" t="str">
        <f t="shared" ref="X1536:X1542" si="445">IF(S1536="","",1)</f>
        <v/>
      </c>
      <c r="Y1536" s="14" t="str">
        <f t="shared" ref="Y1536:Y1542" si="446">IFERROR(IF(COUNT(T1536:V1536)=1,PRODUCT(T1536:V1536)*X1536,""),"")</f>
        <v/>
      </c>
      <c r="Z1536" s="14" t="str">
        <f t="shared" ref="Z1536:Z1542" si="447">IFERROR(IF(COUNT(T1536:V1536)=2,PRODUCT(T1536:V1536)*X1536,""),"")</f>
        <v/>
      </c>
      <c r="AA1536" s="15" t="str">
        <f t="shared" si="443"/>
        <v/>
      </c>
    </row>
    <row r="1537" spans="2:27" ht="18" x14ac:dyDescent="0.25">
      <c r="B1537" s="16"/>
      <c r="C1537" s="17"/>
      <c r="D1537" s="17"/>
      <c r="E1537" s="17"/>
      <c r="F1537" s="18"/>
      <c r="G1537" s="18"/>
      <c r="H1537" s="18"/>
      <c r="I1537" s="18"/>
      <c r="J1537" s="18"/>
      <c r="K1537" s="18"/>
      <c r="L1537" s="17"/>
      <c r="M1537" s="17"/>
      <c r="N1537" s="17"/>
      <c r="O1537" s="19"/>
      <c r="P1537" s="629">
        <f>+H1528</f>
        <v>8.01</v>
      </c>
      <c r="Q1537" s="17"/>
      <c r="R1537" s="412"/>
      <c r="S1537" s="628"/>
      <c r="T1537" s="20"/>
      <c r="U1537" s="20"/>
      <c r="V1537" s="430"/>
      <c r="W1537" s="14"/>
      <c r="X1537" s="14" t="str">
        <f t="shared" si="445"/>
        <v/>
      </c>
      <c r="Y1537" s="14" t="str">
        <f t="shared" si="446"/>
        <v/>
      </c>
      <c r="Z1537" s="14" t="str">
        <f t="shared" si="447"/>
        <v/>
      </c>
      <c r="AA1537" s="15" t="str">
        <f t="shared" si="443"/>
        <v/>
      </c>
    </row>
    <row r="1538" spans="2:27" ht="18" x14ac:dyDescent="0.25">
      <c r="B1538" s="16"/>
      <c r="C1538" s="17"/>
      <c r="D1538" s="17"/>
      <c r="E1538" s="17"/>
      <c r="F1538" s="17"/>
      <c r="G1538" s="17"/>
      <c r="H1538" s="17"/>
      <c r="I1538" s="17"/>
      <c r="J1538" s="17"/>
      <c r="K1538" s="17"/>
      <c r="L1538" s="17"/>
      <c r="M1538" s="17"/>
      <c r="N1538" s="17"/>
      <c r="O1538" s="19"/>
      <c r="P1538" s="629">
        <f>+H1528</f>
        <v>8.01</v>
      </c>
      <c r="Q1538" s="17"/>
      <c r="R1538" s="412"/>
      <c r="S1538" s="626"/>
      <c r="T1538" s="20"/>
      <c r="U1538" s="20"/>
      <c r="V1538" s="430"/>
      <c r="W1538" s="14" t="str">
        <f t="shared" ref="W1538:W1542" si="448">IF(COUNT(T1538:V1538)=1,"m",IF(COUNT(T1538:V1538)=2,"m2",IF(COUNT(T1538:V1538)=3,"m3","")))</f>
        <v/>
      </c>
      <c r="X1538" s="14" t="str">
        <f t="shared" si="445"/>
        <v/>
      </c>
      <c r="Y1538" s="14" t="str">
        <f t="shared" si="446"/>
        <v/>
      </c>
      <c r="Z1538" s="14" t="str">
        <f t="shared" si="447"/>
        <v/>
      </c>
      <c r="AA1538" s="15" t="str">
        <f t="shared" si="443"/>
        <v/>
      </c>
    </row>
    <row r="1539" spans="2:27" ht="18" x14ac:dyDescent="0.25">
      <c r="B1539" s="16"/>
      <c r="C1539" s="18"/>
      <c r="D1539" s="17"/>
      <c r="E1539" s="17"/>
      <c r="F1539" s="17"/>
      <c r="G1539" s="17"/>
      <c r="H1539" s="17"/>
      <c r="I1539" s="17"/>
      <c r="J1539" s="17"/>
      <c r="K1539" s="17"/>
      <c r="L1539" s="17"/>
      <c r="M1539" s="17"/>
      <c r="N1539" s="17"/>
      <c r="O1539" s="19"/>
      <c r="P1539" s="629">
        <f>+H1528</f>
        <v>8.01</v>
      </c>
      <c r="Q1539" s="17"/>
      <c r="R1539" s="412"/>
      <c r="S1539" s="625"/>
      <c r="T1539" s="20"/>
      <c r="U1539" s="20"/>
      <c r="V1539" s="430"/>
      <c r="W1539" s="14" t="str">
        <f t="shared" si="448"/>
        <v/>
      </c>
      <c r="X1539" s="14" t="str">
        <f t="shared" si="445"/>
        <v/>
      </c>
      <c r="Y1539" s="14" t="str">
        <f t="shared" si="446"/>
        <v/>
      </c>
      <c r="Z1539" s="14" t="str">
        <f t="shared" si="447"/>
        <v/>
      </c>
      <c r="AA1539" s="15" t="str">
        <f t="shared" si="443"/>
        <v/>
      </c>
    </row>
    <row r="1540" spans="2:27" ht="18" x14ac:dyDescent="0.25">
      <c r="B1540" s="16"/>
      <c r="C1540" s="17"/>
      <c r="D1540" s="17"/>
      <c r="E1540" s="17"/>
      <c r="F1540" s="17"/>
      <c r="G1540" s="17"/>
      <c r="H1540" s="17"/>
      <c r="I1540" s="17"/>
      <c r="J1540" s="17"/>
      <c r="K1540" s="17"/>
      <c r="L1540" s="17"/>
      <c r="M1540" s="17"/>
      <c r="N1540" s="17"/>
      <c r="O1540" s="19"/>
      <c r="P1540" s="629">
        <f>+H1528</f>
        <v>8.01</v>
      </c>
      <c r="Q1540" s="17"/>
      <c r="R1540" s="412"/>
      <c r="S1540" s="625"/>
      <c r="T1540" s="20"/>
      <c r="U1540" s="20"/>
      <c r="V1540" s="430"/>
      <c r="W1540" s="14" t="str">
        <f t="shared" si="448"/>
        <v/>
      </c>
      <c r="X1540" s="14" t="str">
        <f t="shared" si="445"/>
        <v/>
      </c>
      <c r="Y1540" s="14" t="str">
        <f t="shared" si="446"/>
        <v/>
      </c>
      <c r="Z1540" s="14" t="str">
        <f t="shared" si="447"/>
        <v/>
      </c>
      <c r="AA1540" s="15" t="str">
        <f t="shared" si="443"/>
        <v/>
      </c>
    </row>
    <row r="1541" spans="2:27" ht="18" x14ac:dyDescent="0.25">
      <c r="B1541" s="16"/>
      <c r="C1541" s="17"/>
      <c r="D1541" s="17"/>
      <c r="E1541" s="18"/>
      <c r="F1541" s="17"/>
      <c r="G1541" s="17"/>
      <c r="H1541" s="17"/>
      <c r="I1541" s="17"/>
      <c r="J1541" s="17"/>
      <c r="K1541" s="17"/>
      <c r="L1541" s="17"/>
      <c r="M1541" s="17"/>
      <c r="N1541" s="17"/>
      <c r="O1541" s="19"/>
      <c r="P1541" s="629">
        <f>+H1528</f>
        <v>8.01</v>
      </c>
      <c r="Q1541" s="17"/>
      <c r="R1541" s="412"/>
      <c r="S1541" s="625"/>
      <c r="T1541" s="20"/>
      <c r="U1541" s="20"/>
      <c r="V1541" s="430"/>
      <c r="W1541" s="14" t="str">
        <f t="shared" si="448"/>
        <v/>
      </c>
      <c r="X1541" s="14" t="str">
        <f t="shared" si="445"/>
        <v/>
      </c>
      <c r="Y1541" s="14" t="str">
        <f t="shared" si="446"/>
        <v/>
      </c>
      <c r="Z1541" s="14" t="str">
        <f t="shared" si="447"/>
        <v/>
      </c>
      <c r="AA1541" s="15" t="str">
        <f t="shared" si="443"/>
        <v/>
      </c>
    </row>
    <row r="1542" spans="2:27" ht="18" x14ac:dyDescent="0.25">
      <c r="B1542" s="16"/>
      <c r="C1542" s="18"/>
      <c r="D1542" s="18"/>
      <c r="E1542" s="18"/>
      <c r="F1542" s="18"/>
      <c r="G1542" s="18"/>
      <c r="H1542" s="18"/>
      <c r="I1542" s="18"/>
      <c r="J1542" s="18"/>
      <c r="K1542" s="18"/>
      <c r="L1542" s="18"/>
      <c r="M1542" s="18"/>
      <c r="N1542" s="18"/>
      <c r="O1542" s="19"/>
      <c r="P1542" s="629">
        <f>+H1528</f>
        <v>8.01</v>
      </c>
      <c r="Q1542" s="17"/>
      <c r="R1542" s="412"/>
      <c r="S1542" s="625"/>
      <c r="T1542" s="20"/>
      <c r="U1542" s="20"/>
      <c r="V1542" s="430"/>
      <c r="W1542" s="14" t="str">
        <f t="shared" si="448"/>
        <v/>
      </c>
      <c r="X1542" s="14" t="str">
        <f t="shared" si="445"/>
        <v/>
      </c>
      <c r="Y1542" s="14" t="str">
        <f t="shared" si="446"/>
        <v/>
      </c>
      <c r="Z1542" s="14" t="str">
        <f t="shared" si="447"/>
        <v/>
      </c>
      <c r="AA1542" s="15" t="str">
        <f t="shared" si="443"/>
        <v/>
      </c>
    </row>
    <row r="1543" spans="2:27" ht="18" x14ac:dyDescent="0.25">
      <c r="B1543" s="16"/>
      <c r="C1543" s="17"/>
      <c r="D1543" s="24"/>
      <c r="E1543" s="17"/>
      <c r="F1543" s="17"/>
      <c r="G1543" s="17"/>
      <c r="H1543" s="17"/>
      <c r="I1543" s="17"/>
      <c r="J1543" s="18"/>
      <c r="K1543" s="17"/>
      <c r="L1543" s="17"/>
      <c r="M1543" s="17"/>
      <c r="N1543" s="17"/>
      <c r="O1543" s="19"/>
      <c r="P1543" s="629">
        <f>+H1528</f>
        <v>8.01</v>
      </c>
      <c r="Q1543" s="17"/>
      <c r="R1543" s="412"/>
      <c r="S1543" s="625"/>
      <c r="T1543" s="20"/>
      <c r="U1543" s="20"/>
      <c r="V1543" s="430"/>
      <c r="W1543" s="14"/>
      <c r="X1543" s="14"/>
      <c r="Y1543" s="14"/>
      <c r="Z1543" s="14"/>
      <c r="AA1543" s="15" t="str">
        <f t="shared" si="443"/>
        <v/>
      </c>
    </row>
    <row r="1544" spans="2:27" ht="18" x14ac:dyDescent="0.25">
      <c r="B1544" s="16"/>
      <c r="C1544" s="18"/>
      <c r="D1544" s="17"/>
      <c r="E1544" s="17"/>
      <c r="F1544" s="17"/>
      <c r="G1544" s="17"/>
      <c r="H1544" s="18"/>
      <c r="I1544" s="18"/>
      <c r="J1544" s="17"/>
      <c r="K1544" s="18"/>
      <c r="L1544" s="17"/>
      <c r="M1544" s="17"/>
      <c r="N1544" s="17"/>
      <c r="O1544" s="19"/>
      <c r="P1544" s="629">
        <f>+H1528</f>
        <v>8.01</v>
      </c>
      <c r="Q1544" s="17"/>
      <c r="R1544" s="412" t="s">
        <v>362</v>
      </c>
      <c r="S1544" s="625"/>
      <c r="T1544" s="20"/>
      <c r="U1544" s="20"/>
      <c r="V1544" s="430"/>
      <c r="W1544" s="14" t="s">
        <v>20</v>
      </c>
      <c r="X1544" s="14" t="str">
        <f t="shared" ref="X1544:X1553" si="449">IF(S1544="","",1)</f>
        <v/>
      </c>
      <c r="Y1544" s="14" t="str">
        <f t="shared" ref="Y1544:Y1553" si="450">IFERROR(IF(COUNT(T1544:V1544)=1,PRODUCT(T1544:V1544)*X1544,""),"")</f>
        <v/>
      </c>
      <c r="Z1544" s="14" t="str">
        <f t="shared" ref="Z1544:Z1553" si="451">IFERROR(IF(COUNT(T1544:V1544)=2,PRODUCT(T1544:V1544)*X1544,""),"")</f>
        <v/>
      </c>
      <c r="AA1544" s="15" t="str">
        <f t="shared" si="443"/>
        <v/>
      </c>
    </row>
    <row r="1545" spans="2:27" ht="18" x14ac:dyDescent="0.25">
      <c r="B1545" s="16"/>
      <c r="C1545" s="17"/>
      <c r="D1545" s="17"/>
      <c r="E1545" s="17"/>
      <c r="F1545" s="17"/>
      <c r="G1545" s="17"/>
      <c r="H1545" s="17"/>
      <c r="I1545" s="17"/>
      <c r="J1545" s="17"/>
      <c r="K1545" s="17"/>
      <c r="L1545" s="17"/>
      <c r="M1545" s="17"/>
      <c r="N1545" s="17"/>
      <c r="O1545" s="19"/>
      <c r="P1545" s="629">
        <f>+H1528</f>
        <v>8.01</v>
      </c>
      <c r="Q1545" s="17"/>
      <c r="R1545" s="412"/>
      <c r="S1545" s="628"/>
      <c r="T1545" s="20"/>
      <c r="U1545" s="20"/>
      <c r="V1545" s="430"/>
      <c r="W1545" s="14" t="str">
        <f t="shared" ref="W1545:W1553" si="452">IF(COUNT(T1545:V1545)=1,"m",IF(COUNT(T1545:V1545)=2,"m2",IF(COUNT(T1545:V1545)=3,"m3","")))</f>
        <v/>
      </c>
      <c r="X1545" s="14" t="str">
        <f t="shared" si="449"/>
        <v/>
      </c>
      <c r="Y1545" s="14" t="str">
        <f t="shared" si="450"/>
        <v/>
      </c>
      <c r="Z1545" s="14" t="str">
        <f t="shared" si="451"/>
        <v/>
      </c>
      <c r="AA1545" s="15" t="str">
        <f t="shared" si="443"/>
        <v/>
      </c>
    </row>
    <row r="1546" spans="2:27" ht="18" x14ac:dyDescent="0.25">
      <c r="B1546" s="16"/>
      <c r="C1546" s="17"/>
      <c r="D1546" s="17"/>
      <c r="E1546" s="17"/>
      <c r="F1546" s="17"/>
      <c r="G1546" s="17"/>
      <c r="H1546" s="17"/>
      <c r="I1546" s="17"/>
      <c r="J1546" s="17"/>
      <c r="K1546" s="17"/>
      <c r="L1546" s="17"/>
      <c r="M1546" s="17"/>
      <c r="N1546" s="17"/>
      <c r="O1546" s="19"/>
      <c r="P1546" s="629">
        <f>+H1528</f>
        <v>8.01</v>
      </c>
      <c r="Q1546" s="17"/>
      <c r="R1546" s="412"/>
      <c r="S1546" s="626"/>
      <c r="T1546" s="20"/>
      <c r="U1546" s="20"/>
      <c r="V1546" s="430"/>
      <c r="W1546" s="14" t="str">
        <f t="shared" si="452"/>
        <v/>
      </c>
      <c r="X1546" s="14" t="str">
        <f t="shared" si="449"/>
        <v/>
      </c>
      <c r="Y1546" s="14" t="str">
        <f t="shared" si="450"/>
        <v/>
      </c>
      <c r="Z1546" s="14" t="str">
        <f t="shared" si="451"/>
        <v/>
      </c>
      <c r="AA1546" s="15" t="str">
        <f t="shared" si="443"/>
        <v/>
      </c>
    </row>
    <row r="1547" spans="2:27" ht="18" x14ac:dyDescent="0.25">
      <c r="B1547" s="16"/>
      <c r="D1547" s="17"/>
      <c r="E1547" s="17"/>
      <c r="F1547" s="17"/>
      <c r="G1547" s="17"/>
      <c r="H1547" s="17"/>
      <c r="I1547" s="17"/>
      <c r="J1547" s="17"/>
      <c r="K1547" s="17"/>
      <c r="L1547" s="17"/>
      <c r="M1547" s="17"/>
      <c r="N1547" s="17"/>
      <c r="O1547" s="19"/>
      <c r="P1547" s="629">
        <f>+H1528</f>
        <v>8.01</v>
      </c>
      <c r="Q1547" s="17"/>
      <c r="R1547" s="412"/>
      <c r="S1547" s="626"/>
      <c r="T1547" s="20"/>
      <c r="U1547" s="20"/>
      <c r="V1547" s="20"/>
      <c r="W1547" s="14" t="str">
        <f t="shared" si="452"/>
        <v/>
      </c>
      <c r="X1547" s="14" t="str">
        <f t="shared" si="449"/>
        <v/>
      </c>
      <c r="Y1547" s="14" t="str">
        <f t="shared" si="450"/>
        <v/>
      </c>
      <c r="Z1547" s="14" t="str">
        <f t="shared" si="451"/>
        <v/>
      </c>
      <c r="AA1547" s="15" t="str">
        <f t="shared" si="443"/>
        <v/>
      </c>
    </row>
    <row r="1548" spans="2:27" ht="18" x14ac:dyDescent="0.25">
      <c r="B1548" s="16"/>
      <c r="C1548" s="17"/>
      <c r="D1548" s="17"/>
      <c r="E1548" s="17"/>
      <c r="F1548" s="17"/>
      <c r="G1548" s="17"/>
      <c r="H1548" s="17"/>
      <c r="I1548" s="17"/>
      <c r="J1548" s="17"/>
      <c r="K1548" s="17"/>
      <c r="L1548" s="17"/>
      <c r="M1548" s="17"/>
      <c r="N1548" s="17"/>
      <c r="O1548" s="19"/>
      <c r="P1548" s="629">
        <f>+H1528</f>
        <v>8.01</v>
      </c>
      <c r="Q1548" s="17"/>
      <c r="R1548" s="412"/>
      <c r="S1548" s="626"/>
      <c r="T1548" s="20"/>
      <c r="U1548" s="20"/>
      <c r="V1548" s="430"/>
      <c r="W1548" s="14" t="str">
        <f t="shared" si="452"/>
        <v/>
      </c>
      <c r="X1548" s="14" t="str">
        <f t="shared" si="449"/>
        <v/>
      </c>
      <c r="Y1548" s="14" t="str">
        <f t="shared" si="450"/>
        <v/>
      </c>
      <c r="Z1548" s="14" t="str">
        <f t="shared" si="451"/>
        <v/>
      </c>
      <c r="AA1548" s="15" t="str">
        <f t="shared" si="443"/>
        <v/>
      </c>
    </row>
    <row r="1549" spans="2:27" ht="18" x14ac:dyDescent="0.25">
      <c r="B1549" s="16"/>
      <c r="C1549" s="17"/>
      <c r="D1549" s="17"/>
      <c r="E1549" s="17"/>
      <c r="F1549" s="17"/>
      <c r="G1549" s="17"/>
      <c r="H1549" s="17"/>
      <c r="I1549" s="17"/>
      <c r="J1549" s="17"/>
      <c r="K1549" s="17"/>
      <c r="L1549" s="17"/>
      <c r="M1549" s="17"/>
      <c r="N1549" s="17"/>
      <c r="O1549" s="19"/>
      <c r="P1549" s="629">
        <f>+H1528</f>
        <v>8.01</v>
      </c>
      <c r="Q1549" s="17"/>
      <c r="R1549" s="412"/>
      <c r="S1549" s="626"/>
      <c r="T1549" s="20"/>
      <c r="U1549" s="20"/>
      <c r="V1549" s="430"/>
      <c r="W1549" s="14" t="str">
        <f t="shared" si="452"/>
        <v/>
      </c>
      <c r="X1549" s="14" t="str">
        <f t="shared" si="449"/>
        <v/>
      </c>
      <c r="Y1549" s="14" t="str">
        <f t="shared" si="450"/>
        <v/>
      </c>
      <c r="Z1549" s="14" t="str">
        <f t="shared" si="451"/>
        <v/>
      </c>
      <c r="AA1549" s="15" t="str">
        <f t="shared" si="443"/>
        <v/>
      </c>
    </row>
    <row r="1550" spans="2:27" ht="18" x14ac:dyDescent="0.25">
      <c r="B1550" s="16"/>
      <c r="C1550" s="17"/>
      <c r="D1550" s="17"/>
      <c r="E1550" s="17"/>
      <c r="F1550" s="17"/>
      <c r="G1550" s="17"/>
      <c r="H1550" s="17"/>
      <c r="I1550" s="17"/>
      <c r="J1550" s="17"/>
      <c r="K1550" s="17"/>
      <c r="L1550" s="17"/>
      <c r="M1550" s="17"/>
      <c r="N1550" s="17"/>
      <c r="O1550" s="19"/>
      <c r="P1550" s="629">
        <f>+H1528</f>
        <v>8.01</v>
      </c>
      <c r="Q1550" s="17"/>
      <c r="R1550" s="21"/>
      <c r="S1550" s="626"/>
      <c r="T1550" s="20"/>
      <c r="U1550" s="20"/>
      <c r="V1550" s="430"/>
      <c r="W1550" s="14" t="str">
        <f t="shared" si="452"/>
        <v/>
      </c>
      <c r="X1550" s="14" t="str">
        <f t="shared" si="449"/>
        <v/>
      </c>
      <c r="Y1550" s="14" t="str">
        <f t="shared" si="450"/>
        <v/>
      </c>
      <c r="Z1550" s="14" t="str">
        <f t="shared" si="451"/>
        <v/>
      </c>
      <c r="AA1550" s="15" t="str">
        <f t="shared" si="443"/>
        <v/>
      </c>
    </row>
    <row r="1551" spans="2:27" ht="18" x14ac:dyDescent="0.25">
      <c r="B1551" s="16"/>
      <c r="C1551" s="17"/>
      <c r="D1551" s="17"/>
      <c r="E1551" s="17"/>
      <c r="F1551" s="17"/>
      <c r="G1551" s="17"/>
      <c r="H1551" s="17"/>
      <c r="I1551" s="17"/>
      <c r="J1551" s="17"/>
      <c r="K1551" s="17"/>
      <c r="L1551" s="17"/>
      <c r="M1551" s="17"/>
      <c r="N1551" s="17"/>
      <c r="O1551" s="19"/>
      <c r="P1551" s="629">
        <f>+H1528</f>
        <v>8.01</v>
      </c>
      <c r="Q1551" s="17"/>
      <c r="R1551" s="26"/>
      <c r="S1551" s="626"/>
      <c r="T1551" s="20"/>
      <c r="U1551" s="20"/>
      <c r="V1551" s="430"/>
      <c r="W1551" s="14" t="str">
        <f t="shared" si="452"/>
        <v/>
      </c>
      <c r="X1551" s="14" t="str">
        <f t="shared" si="449"/>
        <v/>
      </c>
      <c r="Y1551" s="14" t="str">
        <f t="shared" si="450"/>
        <v/>
      </c>
      <c r="Z1551" s="14" t="str">
        <f t="shared" si="451"/>
        <v/>
      </c>
      <c r="AA1551" s="15" t="str">
        <f t="shared" si="443"/>
        <v/>
      </c>
    </row>
    <row r="1552" spans="2:27" ht="18" x14ac:dyDescent="0.25">
      <c r="B1552" s="16"/>
      <c r="C1552" s="17"/>
      <c r="D1552" s="17"/>
      <c r="E1552" s="17"/>
      <c r="F1552" s="17"/>
      <c r="G1552" s="17"/>
      <c r="H1552" s="17"/>
      <c r="I1552" s="17"/>
      <c r="J1552" s="17"/>
      <c r="K1552" s="17"/>
      <c r="L1552" s="17"/>
      <c r="M1552" s="17"/>
      <c r="N1552" s="17"/>
      <c r="O1552" s="19"/>
      <c r="P1552" s="629">
        <f>+H1528</f>
        <v>8.01</v>
      </c>
      <c r="Q1552" s="17"/>
      <c r="R1552" s="26"/>
      <c r="S1552" s="626"/>
      <c r="T1552" s="20"/>
      <c r="U1552" s="20"/>
      <c r="V1552" s="430"/>
      <c r="W1552" s="14" t="str">
        <f t="shared" si="452"/>
        <v/>
      </c>
      <c r="X1552" s="14" t="str">
        <f t="shared" si="449"/>
        <v/>
      </c>
      <c r="Y1552" s="14" t="str">
        <f t="shared" si="450"/>
        <v/>
      </c>
      <c r="Z1552" s="14" t="str">
        <f t="shared" si="451"/>
        <v/>
      </c>
      <c r="AA1552" s="15" t="str">
        <f t="shared" si="443"/>
        <v/>
      </c>
    </row>
    <row r="1553" spans="2:27" ht="18.75" thickBot="1" x14ac:dyDescent="0.3">
      <c r="B1553" s="27"/>
      <c r="C1553" s="28"/>
      <c r="D1553" s="29"/>
      <c r="E1553" s="28"/>
      <c r="F1553" s="29"/>
      <c r="G1553" s="29"/>
      <c r="H1553" s="29"/>
      <c r="I1553" s="29"/>
      <c r="J1553" s="29"/>
      <c r="K1553" s="29"/>
      <c r="L1553" s="29"/>
      <c r="M1553" s="29"/>
      <c r="N1553" s="29"/>
      <c r="O1553" s="30"/>
      <c r="P1553" s="629">
        <f>+H1528</f>
        <v>8.01</v>
      </c>
      <c r="Q1553" s="17"/>
      <c r="R1553" s="630"/>
      <c r="S1553" s="636"/>
      <c r="T1553" s="33"/>
      <c r="U1553" s="33"/>
      <c r="V1553" s="631"/>
      <c r="W1553" s="34" t="str">
        <f t="shared" si="452"/>
        <v/>
      </c>
      <c r="X1553" s="34" t="str">
        <f t="shared" si="449"/>
        <v/>
      </c>
      <c r="Y1553" s="14" t="str">
        <f t="shared" si="450"/>
        <v/>
      </c>
      <c r="Z1553" s="14" t="str">
        <f t="shared" si="451"/>
        <v/>
      </c>
      <c r="AA1553" s="15" t="str">
        <f t="shared" si="443"/>
        <v/>
      </c>
    </row>
    <row r="1554" spans="2:27" ht="18.75" thickBot="1" x14ac:dyDescent="0.3">
      <c r="B1554" s="786"/>
      <c r="C1554" s="787"/>
      <c r="D1554" s="787"/>
      <c r="E1554" s="787"/>
      <c r="F1554" s="787"/>
      <c r="G1554" s="787"/>
      <c r="H1554" s="787"/>
      <c r="I1554" s="787"/>
      <c r="J1554" s="787"/>
      <c r="K1554" s="787"/>
      <c r="L1554" s="787"/>
      <c r="M1554" s="787"/>
      <c r="N1554" s="787"/>
      <c r="O1554" s="787"/>
      <c r="P1554" s="428"/>
      <c r="Q1554" s="629">
        <f>+H1528</f>
        <v>8.01</v>
      </c>
      <c r="R1554" s="788" t="s">
        <v>58</v>
      </c>
      <c r="S1554" s="1023"/>
      <c r="T1554" s="787"/>
      <c r="U1554" s="789" t="s">
        <v>53</v>
      </c>
      <c r="V1554" s="790"/>
      <c r="W1554" s="790"/>
      <c r="X1554" s="791"/>
      <c r="Y1554" s="36"/>
      <c r="Z1554" s="37"/>
      <c r="AA1554" s="38">
        <f>SUM(X1531:X1553)</f>
        <v>0</v>
      </c>
    </row>
    <row r="1555" spans="2:27" ht="17.25" thickBot="1" x14ac:dyDescent="0.3">
      <c r="B1555" s="792" t="s">
        <v>59</v>
      </c>
      <c r="C1555" s="793"/>
      <c r="D1555" s="793"/>
      <c r="E1555" s="793"/>
      <c r="F1555" s="793"/>
      <c r="G1555" s="793"/>
      <c r="H1555" s="793"/>
      <c r="I1555" s="794"/>
      <c r="J1555" s="792" t="s">
        <v>60</v>
      </c>
      <c r="K1555" s="793"/>
      <c r="L1555" s="793"/>
      <c r="M1555" s="793"/>
      <c r="N1555" s="793"/>
      <c r="O1555" s="793"/>
      <c r="P1555" s="793"/>
      <c r="Q1555" s="793"/>
      <c r="R1555" s="794"/>
      <c r="S1555" s="634"/>
      <c r="T1555" s="39"/>
      <c r="U1555" s="40"/>
      <c r="V1555" s="40"/>
      <c r="W1555" s="40"/>
      <c r="X1555" s="40"/>
      <c r="Y1555" s="40"/>
      <c r="Z1555" s="40"/>
      <c r="AA1555" s="41"/>
    </row>
    <row r="1556" spans="2:27" ht="21" thickBot="1" x14ac:dyDescent="0.3">
      <c r="B1556" s="795"/>
      <c r="C1556" s="787"/>
      <c r="D1556" s="787"/>
      <c r="E1556" s="787"/>
      <c r="F1556" s="787"/>
      <c r="G1556" s="787"/>
      <c r="H1556" s="787"/>
      <c r="I1556" s="796"/>
      <c r="J1556" s="795"/>
      <c r="K1556" s="787"/>
      <c r="L1556" s="787"/>
      <c r="M1556" s="787"/>
      <c r="N1556" s="787"/>
      <c r="O1556" s="787"/>
      <c r="P1556" s="787"/>
      <c r="Q1556" s="787"/>
      <c r="R1556" s="796"/>
      <c r="S1556" s="635"/>
      <c r="T1556" s="797" t="s">
        <v>61</v>
      </c>
      <c r="U1556" s="798"/>
      <c r="V1556" s="798"/>
      <c r="W1556" s="798"/>
      <c r="X1556" s="798"/>
      <c r="Y1556" s="798"/>
      <c r="Z1556" s="799"/>
      <c r="AA1556" s="42">
        <f>AA1554</f>
        <v>0</v>
      </c>
    </row>
    <row r="1558" spans="2:27" ht="15.75" thickBot="1" x14ac:dyDescent="0.3"/>
    <row r="1559" spans="2:27" x14ac:dyDescent="0.25">
      <c r="B1559" s="800"/>
      <c r="C1559" s="793"/>
      <c r="D1559" s="793"/>
      <c r="E1559" s="793"/>
      <c r="F1559" s="793"/>
      <c r="G1559" s="803" t="s">
        <v>42</v>
      </c>
      <c r="H1559" s="793"/>
      <c r="I1559" s="793"/>
      <c r="J1559" s="793"/>
      <c r="K1559" s="793"/>
      <c r="L1559" s="793"/>
      <c r="M1559" s="793"/>
      <c r="N1559" s="793"/>
      <c r="O1559" s="793"/>
      <c r="P1559" s="793"/>
      <c r="Q1559" s="793"/>
      <c r="R1559" s="793"/>
      <c r="S1559" s="793"/>
      <c r="T1559" s="793"/>
      <c r="U1559" s="804" t="s">
        <v>1</v>
      </c>
      <c r="V1559" s="805"/>
      <c r="W1559" s="805"/>
      <c r="X1559" s="806"/>
      <c r="Y1559" s="807" t="s">
        <v>43</v>
      </c>
      <c r="Z1559" s="805"/>
      <c r="AA1559" s="808"/>
    </row>
    <row r="1560" spans="2:27" x14ac:dyDescent="0.25">
      <c r="B1560" s="801"/>
      <c r="C1560" s="802"/>
      <c r="D1560" s="802"/>
      <c r="E1560" s="802"/>
      <c r="F1560" s="802"/>
      <c r="G1560" s="801"/>
      <c r="H1560" s="802"/>
      <c r="I1560" s="802"/>
      <c r="J1560" s="802"/>
      <c r="K1560" s="802"/>
      <c r="L1560" s="802"/>
      <c r="M1560" s="802"/>
      <c r="N1560" s="802"/>
      <c r="O1560" s="802"/>
      <c r="P1560" s="802"/>
      <c r="Q1560" s="802"/>
      <c r="R1560" s="802"/>
      <c r="S1560" s="802"/>
      <c r="T1560" s="802"/>
      <c r="U1560" s="809" t="s">
        <v>3</v>
      </c>
      <c r="V1560" s="810"/>
      <c r="W1560" s="810"/>
      <c r="X1560" s="811"/>
      <c r="Y1560" s="812">
        <v>1</v>
      </c>
      <c r="Z1560" s="810"/>
      <c r="AA1560" s="813"/>
    </row>
    <row r="1561" spans="2:27" ht="15.75" thickBot="1" x14ac:dyDescent="0.3">
      <c r="B1561" s="795"/>
      <c r="C1561" s="787"/>
      <c r="D1561" s="787"/>
      <c r="E1561" s="787"/>
      <c r="F1561" s="787"/>
      <c r="G1561" s="795"/>
      <c r="H1561" s="787"/>
      <c r="I1561" s="787"/>
      <c r="J1561" s="787"/>
      <c r="K1561" s="787"/>
      <c r="L1561" s="787"/>
      <c r="M1561" s="787"/>
      <c r="N1561" s="787"/>
      <c r="O1561" s="787"/>
      <c r="P1561" s="787"/>
      <c r="Q1561" s="787"/>
      <c r="R1561" s="787"/>
      <c r="S1561" s="787"/>
      <c r="T1561" s="787"/>
      <c r="U1561" s="814" t="s">
        <v>4</v>
      </c>
      <c r="V1561" s="815"/>
      <c r="W1561" s="815"/>
      <c r="X1561" s="816"/>
      <c r="Y1561" s="817">
        <v>44236</v>
      </c>
      <c r="Z1561" s="818"/>
      <c r="AA1561" s="819"/>
    </row>
    <row r="1562" spans="2:27" ht="15" customHeight="1" x14ac:dyDescent="0.25">
      <c r="B1562" s="820" t="s">
        <v>44</v>
      </c>
      <c r="C1562" s="793"/>
      <c r="D1562" s="793"/>
      <c r="E1562" s="793"/>
      <c r="F1562" s="794"/>
      <c r="G1562"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562" s="822"/>
      <c r="I1562" s="822"/>
      <c r="J1562" s="822"/>
      <c r="K1562" s="822"/>
      <c r="L1562" s="822"/>
      <c r="M1562" s="822"/>
      <c r="N1562" s="822"/>
      <c r="O1562" s="822"/>
      <c r="P1562" s="822"/>
      <c r="Q1562" s="822"/>
      <c r="R1562" s="822"/>
      <c r="S1562" s="822"/>
      <c r="T1562" s="822"/>
      <c r="U1562" s="822"/>
      <c r="V1562" s="822"/>
      <c r="W1562" s="822"/>
      <c r="X1562" s="822"/>
      <c r="Y1562" s="822"/>
      <c r="Z1562" s="822"/>
      <c r="AA1562" s="823"/>
    </row>
    <row r="1563" spans="2:27" ht="15.75" customHeight="1" thickBot="1" x14ac:dyDescent="0.3">
      <c r="B1563" s="795"/>
      <c r="C1563" s="787"/>
      <c r="D1563" s="787"/>
      <c r="E1563" s="787"/>
      <c r="F1563" s="796"/>
      <c r="G1563" s="824"/>
      <c r="H1563" s="825"/>
      <c r="I1563" s="825"/>
      <c r="J1563" s="825"/>
      <c r="K1563" s="825"/>
      <c r="L1563" s="825"/>
      <c r="M1563" s="825"/>
      <c r="N1563" s="825"/>
      <c r="O1563" s="825"/>
      <c r="P1563" s="825"/>
      <c r="Q1563" s="825"/>
      <c r="R1563" s="825"/>
      <c r="S1563" s="825"/>
      <c r="T1563" s="825"/>
      <c r="U1563" s="825"/>
      <c r="V1563" s="825"/>
      <c r="W1563" s="825"/>
      <c r="X1563" s="825"/>
      <c r="Y1563" s="825"/>
      <c r="Z1563" s="825"/>
      <c r="AA1563" s="826"/>
    </row>
    <row r="1564" spans="2:27" ht="18.75" thickBot="1" x14ac:dyDescent="0.3">
      <c r="B1564" s="827" t="s">
        <v>46</v>
      </c>
      <c r="C1564" s="798"/>
      <c r="D1564" s="798"/>
      <c r="E1564" s="798"/>
      <c r="F1564" s="798"/>
      <c r="G1564" s="798"/>
      <c r="H1564" s="822" t="s">
        <v>47</v>
      </c>
      <c r="I1564" s="793"/>
      <c r="J1564" s="828"/>
      <c r="K1564" s="798"/>
      <c r="L1564" s="798"/>
      <c r="M1564" s="798"/>
      <c r="N1564" s="798"/>
      <c r="O1564" s="798"/>
      <c r="P1564" s="622"/>
      <c r="Q1564" s="622"/>
      <c r="R1564" s="828" t="s">
        <v>48</v>
      </c>
      <c r="S1564" s="828"/>
      <c r="T1564" s="798"/>
      <c r="U1564" s="798"/>
      <c r="V1564" s="798"/>
      <c r="W1564" s="798"/>
      <c r="X1564" s="798"/>
      <c r="Y1564" s="798"/>
      <c r="Z1564" s="798"/>
      <c r="AA1564" s="799"/>
    </row>
    <row r="1565" spans="2:27" ht="57" customHeight="1" thickBot="1" x14ac:dyDescent="0.3">
      <c r="B1565" s="829">
        <f>PRESUPUESTO!$B$60</f>
        <v>8</v>
      </c>
      <c r="C1565" s="793"/>
      <c r="D1565" s="793"/>
      <c r="E1565" s="793"/>
      <c r="F1565" s="793"/>
      <c r="G1565" s="793"/>
      <c r="H1565" s="830">
        <f>PRESUPUESTO!B62</f>
        <v>8.02</v>
      </c>
      <c r="I1565" s="831"/>
      <c r="J1565" s="832" t="str">
        <f>PRESUPUESTO!$F$60</f>
        <v>COCINETA</v>
      </c>
      <c r="K1565" s="798"/>
      <c r="L1565" s="798"/>
      <c r="M1565" s="798"/>
      <c r="N1565" s="798"/>
      <c r="O1565" s="799"/>
      <c r="P1565" s="621"/>
      <c r="Q1565" s="621"/>
      <c r="R1565" s="833" t="str">
        <f>PRESUPUESTO!F62</f>
        <v>Suministro e instalación de meson para cocineta en piedra piedra color Bianco Rhino, incluye cortes para lavaplatos, salpicadero de 20 cm y frentero 4cm.</v>
      </c>
      <c r="S1565" s="1020"/>
      <c r="T1565" s="793"/>
      <c r="U1565" s="793"/>
      <c r="V1565" s="793"/>
      <c r="W1565" s="793"/>
      <c r="X1565" s="793"/>
      <c r="Y1565" s="793"/>
      <c r="Z1565" s="793"/>
      <c r="AA1565" s="794"/>
    </row>
    <row r="1566" spans="2:27" ht="18.75" thickBot="1" x14ac:dyDescent="0.3">
      <c r="B1566" s="821" t="s">
        <v>49</v>
      </c>
      <c r="C1566" s="834"/>
      <c r="D1566" s="834"/>
      <c r="E1566" s="834"/>
      <c r="F1566" s="834"/>
      <c r="G1566" s="834"/>
      <c r="H1566" s="835"/>
      <c r="I1566" s="835"/>
      <c r="J1566" s="834"/>
      <c r="K1566" s="834"/>
      <c r="L1566" s="834"/>
      <c r="M1566" s="834"/>
      <c r="N1566" s="834"/>
      <c r="O1566" s="834"/>
      <c r="P1566" s="623"/>
      <c r="Q1566" s="623"/>
      <c r="R1566" s="837" t="s">
        <v>50</v>
      </c>
      <c r="S1566" s="1030" t="s">
        <v>532</v>
      </c>
      <c r="T1566" s="839" t="s">
        <v>51</v>
      </c>
      <c r="U1566" s="840"/>
      <c r="V1566" s="841"/>
      <c r="W1566" s="842" t="s">
        <v>20</v>
      </c>
      <c r="X1566" s="844" t="s">
        <v>52</v>
      </c>
      <c r="Y1566" s="846" t="s">
        <v>53</v>
      </c>
      <c r="Z1566" s="847"/>
      <c r="AA1566" s="848"/>
    </row>
    <row r="1567" spans="2:27" ht="26.25" thickBot="1" x14ac:dyDescent="0.3">
      <c r="B1567" s="836"/>
      <c r="C1567" s="835"/>
      <c r="D1567" s="835"/>
      <c r="E1567" s="835"/>
      <c r="F1567" s="835"/>
      <c r="G1567" s="835"/>
      <c r="H1567" s="835"/>
      <c r="I1567" s="835"/>
      <c r="J1567" s="835"/>
      <c r="K1567" s="835"/>
      <c r="L1567" s="835"/>
      <c r="M1567" s="835"/>
      <c r="N1567" s="835"/>
      <c r="O1567" s="835"/>
      <c r="P1567" s="623"/>
      <c r="Q1567" s="623"/>
      <c r="R1567" s="838"/>
      <c r="S1567" s="1031"/>
      <c r="T1567" s="4" t="s">
        <v>54</v>
      </c>
      <c r="U1567" s="5" t="s">
        <v>55</v>
      </c>
      <c r="V1567" s="6" t="s">
        <v>56</v>
      </c>
      <c r="W1567" s="843"/>
      <c r="X1567" s="845"/>
      <c r="Y1567" s="7" t="s">
        <v>57</v>
      </c>
      <c r="Z1567" s="8" t="s">
        <v>21</v>
      </c>
      <c r="AA1567" s="9" t="s">
        <v>22</v>
      </c>
    </row>
    <row r="1568" spans="2:27" ht="18" x14ac:dyDescent="0.25">
      <c r="B1568" s="10"/>
      <c r="C1568" s="11"/>
      <c r="D1568" s="11"/>
      <c r="E1568" s="11"/>
      <c r="F1568" s="11"/>
      <c r="G1568" s="11"/>
      <c r="H1568" s="11"/>
      <c r="I1568" s="11"/>
      <c r="J1568" s="11"/>
      <c r="K1568" s="11"/>
      <c r="L1568" s="11"/>
      <c r="M1568" s="11"/>
      <c r="N1568" s="11"/>
      <c r="O1568" s="12"/>
      <c r="P1568" s="629">
        <f>+H1565</f>
        <v>8.02</v>
      </c>
      <c r="Q1568" s="17"/>
      <c r="R1568" s="412" t="s">
        <v>356</v>
      </c>
      <c r="S1568" s="625"/>
      <c r="T1568" s="14"/>
      <c r="U1568" s="14"/>
      <c r="V1568" s="14"/>
      <c r="W1568" s="14" t="str">
        <f>IF(COUNT(T1568:V1568)=1,"m",IF(COUNT(T1568:V1568)=2,"m2",IF(COUNT(T1568:V1568)=3,"m3","")))</f>
        <v/>
      </c>
      <c r="X1568" s="14" t="str">
        <f>IF(S1568="","",1)</f>
        <v/>
      </c>
      <c r="Y1568" s="14" t="str">
        <f>IFERROR(IF(COUNT(T1568:V1568)=1,PRODUCT(T1568:V1568)*X1568,""),"")</f>
        <v/>
      </c>
      <c r="Z1568" s="14" t="str">
        <f>IFERROR(IF(COUNT(T1568:V1568)=2,PRODUCT(T1568:V1568)*X1568,""),"")</f>
        <v/>
      </c>
      <c r="AA1568" s="15" t="str">
        <f>IFERROR(IF(COUNT(T1568:V1568)=3,PRODUCT(T1568:V1568)*X1568,""),"")</f>
        <v/>
      </c>
    </row>
    <row r="1569" spans="2:27" ht="18" x14ac:dyDescent="0.25">
      <c r="B1569" s="16"/>
      <c r="C1569" s="17"/>
      <c r="D1569" s="17"/>
      <c r="E1569" s="17"/>
      <c r="F1569" s="18"/>
      <c r="G1569" s="18"/>
      <c r="H1569" s="18"/>
      <c r="I1569" s="18"/>
      <c r="J1569" s="18"/>
      <c r="K1569" s="18"/>
      <c r="L1569" s="17"/>
      <c r="M1569" s="17"/>
      <c r="N1569" s="17"/>
      <c r="O1569" s="19"/>
      <c r="P1569" s="629">
        <f>+H1565</f>
        <v>8.02</v>
      </c>
      <c r="Q1569" s="17"/>
      <c r="R1569" s="412"/>
      <c r="S1569" s="625"/>
      <c r="T1569" s="20"/>
      <c r="U1569" s="20"/>
      <c r="V1569" s="430"/>
      <c r="W1569" s="14" t="str">
        <f t="shared" ref="W1569:W1571" si="453">IF(COUNT(T1569:V1569)=1,"m",IF(COUNT(T1569:V1569)=2,"m2",IF(COUNT(T1569:V1569)=3,"m3","")))</f>
        <v/>
      </c>
      <c r="X1569" s="14" t="str">
        <f t="shared" ref="X1569:X1571" si="454">IF(S1569="","",1)</f>
        <v/>
      </c>
      <c r="Y1569" s="14" t="str">
        <f t="shared" ref="Y1569:Y1571" si="455">IFERROR(IF(COUNT(T1569:V1569)=1,PRODUCT(T1569:V1569)*X1569,""),"")</f>
        <v/>
      </c>
      <c r="Z1569" s="14" t="str">
        <f t="shared" ref="Z1569:Z1571" si="456">IFERROR(IF(COUNT(T1569:V1569)=2,PRODUCT(T1569:V1569)*X1569,""),"")</f>
        <v/>
      </c>
      <c r="AA1569" s="15" t="str">
        <f t="shared" ref="AA1569:AA1590" si="457">IFERROR(IF(COUNT(T1569:V1569)=3,PRODUCT(T1569:V1569)*X1569,""),"")</f>
        <v/>
      </c>
    </row>
    <row r="1570" spans="2:27" ht="18" x14ac:dyDescent="0.25">
      <c r="B1570" s="16"/>
      <c r="C1570" s="17"/>
      <c r="D1570" s="17"/>
      <c r="E1570" s="17"/>
      <c r="F1570" s="18"/>
      <c r="G1570" s="18"/>
      <c r="H1570" s="18"/>
      <c r="I1570" s="18"/>
      <c r="J1570" s="18"/>
      <c r="K1570" s="18"/>
      <c r="L1570" s="17"/>
      <c r="M1570" s="17"/>
      <c r="N1570" s="17"/>
      <c r="O1570" s="19"/>
      <c r="P1570" s="629">
        <f>+H1565</f>
        <v>8.02</v>
      </c>
      <c r="Q1570" s="17"/>
      <c r="R1570" s="412"/>
      <c r="S1570" s="625"/>
      <c r="T1570" s="20"/>
      <c r="U1570" s="20"/>
      <c r="V1570" s="430"/>
      <c r="W1570" s="14" t="str">
        <f t="shared" si="453"/>
        <v/>
      </c>
      <c r="X1570" s="14" t="str">
        <f t="shared" si="454"/>
        <v/>
      </c>
      <c r="Y1570" s="14" t="str">
        <f t="shared" si="455"/>
        <v/>
      </c>
      <c r="Z1570" s="14" t="str">
        <f t="shared" si="456"/>
        <v/>
      </c>
      <c r="AA1570" s="15" t="str">
        <f t="shared" si="457"/>
        <v/>
      </c>
    </row>
    <row r="1571" spans="2:27" ht="18" x14ac:dyDescent="0.25">
      <c r="B1571" s="16"/>
      <c r="C1571" s="17"/>
      <c r="D1571" s="17"/>
      <c r="E1571" s="17"/>
      <c r="F1571" s="18"/>
      <c r="G1571" s="18"/>
      <c r="H1571" s="18"/>
      <c r="I1571" s="18"/>
      <c r="J1571" s="18"/>
      <c r="K1571" s="18"/>
      <c r="L1571" s="17"/>
      <c r="M1571" s="17"/>
      <c r="N1571" s="17"/>
      <c r="O1571" s="19"/>
      <c r="P1571" s="629">
        <f>+H1565</f>
        <v>8.02</v>
      </c>
      <c r="Q1571" s="17"/>
      <c r="R1571" s="412"/>
      <c r="S1571" s="626"/>
      <c r="T1571" s="20"/>
      <c r="U1571" s="20"/>
      <c r="V1571" s="430"/>
      <c r="W1571" s="14" t="str">
        <f t="shared" si="453"/>
        <v/>
      </c>
      <c r="X1571" s="14" t="str">
        <f t="shared" si="454"/>
        <v/>
      </c>
      <c r="Y1571" s="14" t="str">
        <f t="shared" si="455"/>
        <v/>
      </c>
      <c r="Z1571" s="14" t="str">
        <f t="shared" si="456"/>
        <v/>
      </c>
      <c r="AA1571" s="15" t="str">
        <f t="shared" si="457"/>
        <v/>
      </c>
    </row>
    <row r="1572" spans="2:27" ht="18" x14ac:dyDescent="0.25">
      <c r="B1572" s="16"/>
      <c r="D1572" s="17"/>
      <c r="E1572" s="17"/>
      <c r="F1572" s="18"/>
      <c r="G1572" s="18"/>
      <c r="H1572" s="18"/>
      <c r="J1572" s="18"/>
      <c r="K1572" s="18"/>
      <c r="L1572" s="17"/>
      <c r="M1572" s="17"/>
      <c r="N1572" s="17"/>
      <c r="O1572" s="19"/>
      <c r="P1572" s="629">
        <f>+H1565</f>
        <v>8.02</v>
      </c>
      <c r="Q1572" s="17"/>
      <c r="R1572" s="412"/>
      <c r="S1572" s="625"/>
      <c r="T1572" s="20"/>
      <c r="U1572" s="20"/>
      <c r="V1572" s="430"/>
      <c r="W1572" s="14"/>
      <c r="X1572" s="14"/>
      <c r="Y1572" s="14"/>
      <c r="Z1572" s="14"/>
      <c r="AA1572" s="15" t="str">
        <f t="shared" si="457"/>
        <v/>
      </c>
    </row>
    <row r="1573" spans="2:27" ht="18" x14ac:dyDescent="0.25">
      <c r="B1573" s="22"/>
      <c r="C1573" s="17"/>
      <c r="D1573" s="18"/>
      <c r="E1573" s="17"/>
      <c r="F1573" s="18"/>
      <c r="G1573" s="18"/>
      <c r="H1573" s="18"/>
      <c r="I1573" s="18"/>
      <c r="J1573" s="18"/>
      <c r="K1573" s="18"/>
      <c r="L1573" s="17"/>
      <c r="M1573" s="17"/>
      <c r="N1573" s="17"/>
      <c r="O1573" s="19"/>
      <c r="P1573" s="629">
        <f>+H1565</f>
        <v>8.02</v>
      </c>
      <c r="Q1573" s="17"/>
      <c r="R1573" s="412" t="s">
        <v>361</v>
      </c>
      <c r="S1573" s="625"/>
      <c r="T1573" s="20"/>
      <c r="U1573" s="20"/>
      <c r="V1573" s="430"/>
      <c r="W1573" s="14" t="str">
        <f t="shared" ref="W1573:W1574" si="458">IF(COUNT(T1573:V1573)=1,"m",IF(COUNT(T1573:V1573)=2,"m2",IF(COUNT(T1573:V1573)=3,"m3","")))</f>
        <v/>
      </c>
      <c r="X1573" s="14" t="str">
        <f t="shared" ref="X1573:X1579" si="459">IF(S1573="","",1)</f>
        <v/>
      </c>
      <c r="Y1573" s="14" t="str">
        <f t="shared" ref="Y1573:Y1579" si="460">IFERROR(IF(COUNT(T1573:V1573)=1,PRODUCT(T1573:V1573)*X1573,""),"")</f>
        <v/>
      </c>
      <c r="Z1573" s="14" t="str">
        <f t="shared" ref="Z1573:Z1579" si="461">IFERROR(IF(COUNT(T1573:V1573)=2,PRODUCT(T1573:V1573)*X1573,""),"")</f>
        <v/>
      </c>
      <c r="AA1573" s="15" t="str">
        <f t="shared" si="457"/>
        <v/>
      </c>
    </row>
    <row r="1574" spans="2:27" ht="18" x14ac:dyDescent="0.25">
      <c r="B1574" s="16"/>
      <c r="C1574" s="17"/>
      <c r="D1574" s="17"/>
      <c r="E1574" s="17"/>
      <c r="F1574" s="18"/>
      <c r="G1574" s="18"/>
      <c r="H1574" s="18"/>
      <c r="I1574" s="18"/>
      <c r="J1574" s="18"/>
      <c r="K1574" s="18"/>
      <c r="L1574" s="17"/>
      <c r="M1574" s="17"/>
      <c r="N1574" s="17"/>
      <c r="O1574" s="19"/>
      <c r="P1574" s="629">
        <f>+H1565</f>
        <v>8.02</v>
      </c>
      <c r="Q1574" s="17"/>
      <c r="R1574" s="412"/>
      <c r="S1574" s="641"/>
      <c r="T1574" s="20"/>
      <c r="U1574" s="20"/>
      <c r="V1574" s="20"/>
      <c r="W1574" s="14" t="str">
        <f t="shared" si="458"/>
        <v/>
      </c>
      <c r="X1574" s="14" t="str">
        <f t="shared" si="459"/>
        <v/>
      </c>
      <c r="Y1574" s="14" t="str">
        <f t="shared" si="460"/>
        <v/>
      </c>
      <c r="Z1574" s="14" t="str">
        <f t="shared" si="461"/>
        <v/>
      </c>
      <c r="AA1574" s="15" t="str">
        <f t="shared" si="457"/>
        <v/>
      </c>
    </row>
    <row r="1575" spans="2:27" ht="18" x14ac:dyDescent="0.25">
      <c r="B1575" s="16"/>
      <c r="C1575" s="17"/>
      <c r="D1575" s="17"/>
      <c r="E1575" s="17"/>
      <c r="F1575" s="17"/>
      <c r="G1575" s="17"/>
      <c r="H1575" s="17"/>
      <c r="I1575" s="17"/>
      <c r="J1575" s="17"/>
      <c r="K1575" s="17"/>
      <c r="L1575" s="17"/>
      <c r="M1575" s="17"/>
      <c r="N1575" s="17"/>
      <c r="O1575" s="19"/>
      <c r="P1575" s="629">
        <f>+H1565</f>
        <v>8.02</v>
      </c>
      <c r="Q1575" s="17"/>
      <c r="R1575" s="412"/>
      <c r="S1575" s="625"/>
      <c r="T1575" s="20"/>
      <c r="U1575" s="20"/>
      <c r="V1575" s="430"/>
      <c r="W1575" s="14"/>
      <c r="X1575" s="14" t="str">
        <f t="shared" si="459"/>
        <v/>
      </c>
      <c r="Y1575" s="14" t="str">
        <f t="shared" si="460"/>
        <v/>
      </c>
      <c r="Z1575" s="14" t="str">
        <f t="shared" si="461"/>
        <v/>
      </c>
      <c r="AA1575" s="15" t="str">
        <f t="shared" si="457"/>
        <v/>
      </c>
    </row>
    <row r="1576" spans="2:27" ht="18" x14ac:dyDescent="0.25">
      <c r="B1576" s="16"/>
      <c r="C1576" s="18"/>
      <c r="D1576" s="17"/>
      <c r="E1576" s="17"/>
      <c r="F1576" s="17"/>
      <c r="G1576" s="17"/>
      <c r="H1576" s="17"/>
      <c r="I1576" s="17"/>
      <c r="J1576" s="17"/>
      <c r="K1576" s="17"/>
      <c r="L1576" s="17"/>
      <c r="M1576" s="17"/>
      <c r="N1576" s="17"/>
      <c r="O1576" s="19"/>
      <c r="P1576" s="629">
        <f>+H1565</f>
        <v>8.02</v>
      </c>
      <c r="Q1576" s="17"/>
      <c r="R1576" s="412"/>
      <c r="S1576" s="625"/>
      <c r="T1576" s="20"/>
      <c r="U1576" s="20"/>
      <c r="V1576" s="430"/>
      <c r="W1576" s="14"/>
      <c r="X1576" s="14" t="str">
        <f t="shared" si="459"/>
        <v/>
      </c>
      <c r="Y1576" s="14" t="str">
        <f t="shared" si="460"/>
        <v/>
      </c>
      <c r="Z1576" s="14" t="str">
        <f t="shared" si="461"/>
        <v/>
      </c>
      <c r="AA1576" s="15" t="str">
        <f t="shared" si="457"/>
        <v/>
      </c>
    </row>
    <row r="1577" spans="2:27" ht="18" x14ac:dyDescent="0.25">
      <c r="B1577" s="16"/>
      <c r="C1577" s="17"/>
      <c r="D1577" s="17"/>
      <c r="E1577" s="17"/>
      <c r="F1577" s="17"/>
      <c r="G1577" s="17"/>
      <c r="H1577" s="17"/>
      <c r="I1577" s="17"/>
      <c r="J1577" s="17"/>
      <c r="K1577" s="17"/>
      <c r="L1577" s="17"/>
      <c r="M1577" s="17"/>
      <c r="N1577" s="17"/>
      <c r="O1577" s="19"/>
      <c r="P1577" s="629">
        <f>+H1565</f>
        <v>8.02</v>
      </c>
      <c r="Q1577" s="17"/>
      <c r="R1577" s="412"/>
      <c r="S1577" s="625"/>
      <c r="T1577" s="20"/>
      <c r="U1577" s="20"/>
      <c r="V1577" s="430"/>
      <c r="W1577" s="14"/>
      <c r="X1577" s="14" t="str">
        <f t="shared" si="459"/>
        <v/>
      </c>
      <c r="Y1577" s="14" t="str">
        <f t="shared" si="460"/>
        <v/>
      </c>
      <c r="Z1577" s="14" t="str">
        <f t="shared" si="461"/>
        <v/>
      </c>
      <c r="AA1577" s="15" t="str">
        <f t="shared" si="457"/>
        <v/>
      </c>
    </row>
    <row r="1578" spans="2:27" ht="18" x14ac:dyDescent="0.25">
      <c r="B1578" s="16"/>
      <c r="C1578" s="17"/>
      <c r="D1578" s="17"/>
      <c r="E1578" s="18"/>
      <c r="F1578" s="17"/>
      <c r="G1578" s="17"/>
      <c r="H1578" s="17"/>
      <c r="I1578" s="17"/>
      <c r="J1578" s="17"/>
      <c r="K1578" s="17"/>
      <c r="L1578" s="17"/>
      <c r="M1578" s="17"/>
      <c r="N1578" s="17"/>
      <c r="O1578" s="19"/>
      <c r="P1578" s="629">
        <f>+H1565</f>
        <v>8.02</v>
      </c>
      <c r="Q1578" s="17"/>
      <c r="R1578" s="412"/>
      <c r="S1578" s="625"/>
      <c r="T1578" s="20"/>
      <c r="U1578" s="20"/>
      <c r="V1578" s="430"/>
      <c r="W1578" s="14"/>
      <c r="X1578" s="14" t="str">
        <f t="shared" si="459"/>
        <v/>
      </c>
      <c r="Y1578" s="14" t="str">
        <f t="shared" si="460"/>
        <v/>
      </c>
      <c r="Z1578" s="14" t="str">
        <f t="shared" si="461"/>
        <v/>
      </c>
      <c r="AA1578" s="15" t="str">
        <f t="shared" si="457"/>
        <v/>
      </c>
    </row>
    <row r="1579" spans="2:27" ht="18" x14ac:dyDescent="0.25">
      <c r="B1579" s="16"/>
      <c r="C1579" s="18"/>
      <c r="D1579" s="18"/>
      <c r="E1579" s="18"/>
      <c r="F1579" s="18"/>
      <c r="G1579" s="18"/>
      <c r="H1579" s="18"/>
      <c r="I1579" s="18"/>
      <c r="J1579" s="18"/>
      <c r="K1579" s="18"/>
      <c r="L1579" s="18"/>
      <c r="M1579" s="18"/>
      <c r="N1579" s="18"/>
      <c r="O1579" s="19"/>
      <c r="P1579" s="629">
        <f>+H1565</f>
        <v>8.02</v>
      </c>
      <c r="Q1579" s="17"/>
      <c r="R1579" s="412"/>
      <c r="S1579" s="625"/>
      <c r="T1579" s="20"/>
      <c r="U1579" s="20"/>
      <c r="V1579" s="430"/>
      <c r="W1579" s="14" t="str">
        <f t="shared" ref="W1579" si="462">IF(COUNT(T1579:V1579)=1,"m",IF(COUNT(T1579:V1579)=2,"m2",IF(COUNT(T1579:V1579)=3,"m3","")))</f>
        <v/>
      </c>
      <c r="X1579" s="14" t="str">
        <f t="shared" si="459"/>
        <v/>
      </c>
      <c r="Y1579" s="14" t="str">
        <f t="shared" si="460"/>
        <v/>
      </c>
      <c r="Z1579" s="14" t="str">
        <f t="shared" si="461"/>
        <v/>
      </c>
      <c r="AA1579" s="15" t="str">
        <f t="shared" si="457"/>
        <v/>
      </c>
    </row>
    <row r="1580" spans="2:27" ht="18" x14ac:dyDescent="0.25">
      <c r="B1580" s="16"/>
      <c r="C1580" s="17"/>
      <c r="D1580" s="24"/>
      <c r="E1580" s="17"/>
      <c r="F1580" s="17"/>
      <c r="G1580" s="17"/>
      <c r="H1580" s="17"/>
      <c r="I1580" s="17"/>
      <c r="J1580" s="18"/>
      <c r="K1580" s="17"/>
      <c r="L1580" s="17"/>
      <c r="M1580" s="17"/>
      <c r="N1580" s="17"/>
      <c r="O1580" s="19"/>
      <c r="P1580" s="629">
        <f>+H1565</f>
        <v>8.02</v>
      </c>
      <c r="Q1580" s="17"/>
      <c r="R1580" s="412"/>
      <c r="S1580" s="625"/>
      <c r="T1580" s="20"/>
      <c r="U1580" s="20"/>
      <c r="V1580" s="430"/>
      <c r="W1580" s="14"/>
      <c r="X1580" s="14"/>
      <c r="Y1580" s="14"/>
      <c r="Z1580" s="14"/>
      <c r="AA1580" s="15" t="str">
        <f t="shared" si="457"/>
        <v/>
      </c>
    </row>
    <row r="1581" spans="2:27" ht="18" x14ac:dyDescent="0.25">
      <c r="B1581" s="16"/>
      <c r="C1581" s="18"/>
      <c r="D1581" s="17"/>
      <c r="E1581" s="17"/>
      <c r="F1581" s="17"/>
      <c r="G1581" s="17"/>
      <c r="H1581" s="18"/>
      <c r="I1581" s="18"/>
      <c r="J1581" s="17"/>
      <c r="K1581" s="18"/>
      <c r="L1581" s="17"/>
      <c r="M1581" s="17"/>
      <c r="N1581" s="17"/>
      <c r="O1581" s="19"/>
      <c r="P1581" s="629">
        <f>+H1565</f>
        <v>8.02</v>
      </c>
      <c r="Q1581" s="17"/>
      <c r="R1581" s="412" t="s">
        <v>362</v>
      </c>
      <c r="S1581" s="625"/>
      <c r="T1581" s="20"/>
      <c r="U1581" s="20"/>
      <c r="V1581" s="430"/>
      <c r="W1581" s="14" t="str">
        <f t="shared" ref="W1581:W1590" si="463">IF(COUNT(T1581:V1581)=1,"m",IF(COUNT(T1581:V1581)=2,"m2",IF(COUNT(T1581:V1581)=3,"m3","")))</f>
        <v/>
      </c>
      <c r="X1581" s="14" t="str">
        <f t="shared" ref="X1581:X1590" si="464">IF(S1581="","",1)</f>
        <v/>
      </c>
      <c r="Y1581" s="14" t="str">
        <f t="shared" ref="Y1581:Y1590" si="465">IFERROR(IF(COUNT(T1581:V1581)=1,PRODUCT(T1581:V1581)*X1581,""),"")</f>
        <v/>
      </c>
      <c r="Z1581" s="14" t="str">
        <f t="shared" ref="Z1581:Z1590" si="466">IFERROR(IF(COUNT(T1581:V1581)=2,PRODUCT(T1581:V1581)*X1581,""),"")</f>
        <v/>
      </c>
      <c r="AA1581" s="15" t="str">
        <f t="shared" si="457"/>
        <v/>
      </c>
    </row>
    <row r="1582" spans="2:27" ht="18" x14ac:dyDescent="0.25">
      <c r="B1582" s="16"/>
      <c r="C1582" s="17"/>
      <c r="D1582" s="17"/>
      <c r="E1582" s="17"/>
      <c r="F1582" s="17"/>
      <c r="G1582" s="17"/>
      <c r="H1582" s="17"/>
      <c r="I1582" s="17"/>
      <c r="J1582" s="17"/>
      <c r="K1582" s="17"/>
      <c r="L1582" s="17"/>
      <c r="M1582" s="17"/>
      <c r="N1582" s="17"/>
      <c r="O1582" s="19"/>
      <c r="P1582" s="629">
        <f>+H1565</f>
        <v>8.02</v>
      </c>
      <c r="Q1582" s="17"/>
      <c r="R1582" s="412"/>
      <c r="S1582" s="626"/>
      <c r="T1582" s="20"/>
      <c r="U1582" s="20"/>
      <c r="V1582" s="430"/>
      <c r="W1582" s="14" t="str">
        <f t="shared" si="463"/>
        <v/>
      </c>
      <c r="X1582" s="14" t="str">
        <f t="shared" si="464"/>
        <v/>
      </c>
      <c r="Y1582" s="14" t="str">
        <f t="shared" si="465"/>
        <v/>
      </c>
      <c r="Z1582" s="14" t="str">
        <f t="shared" si="466"/>
        <v/>
      </c>
      <c r="AA1582" s="15" t="str">
        <f t="shared" si="457"/>
        <v/>
      </c>
    </row>
    <row r="1583" spans="2:27" ht="18" x14ac:dyDescent="0.25">
      <c r="B1583" s="16"/>
      <c r="C1583" s="17"/>
      <c r="D1583" s="17"/>
      <c r="E1583" s="17"/>
      <c r="F1583" s="17"/>
      <c r="G1583" s="17"/>
      <c r="H1583" s="17"/>
      <c r="I1583" s="17"/>
      <c r="J1583" s="17"/>
      <c r="K1583" s="17"/>
      <c r="L1583" s="17"/>
      <c r="M1583" s="17"/>
      <c r="N1583" s="17"/>
      <c r="O1583" s="19"/>
      <c r="P1583" s="629">
        <f>+H1565</f>
        <v>8.02</v>
      </c>
      <c r="Q1583" s="17"/>
      <c r="R1583" s="412"/>
      <c r="S1583" s="626"/>
      <c r="T1583" s="20"/>
      <c r="U1583" s="20"/>
      <c r="V1583" s="430"/>
      <c r="W1583" s="14" t="str">
        <f t="shared" si="463"/>
        <v/>
      </c>
      <c r="X1583" s="14" t="str">
        <f t="shared" si="464"/>
        <v/>
      </c>
      <c r="Y1583" s="14" t="str">
        <f t="shared" si="465"/>
        <v/>
      </c>
      <c r="Z1583" s="14" t="str">
        <f t="shared" si="466"/>
        <v/>
      </c>
      <c r="AA1583" s="15" t="str">
        <f t="shared" si="457"/>
        <v/>
      </c>
    </row>
    <row r="1584" spans="2:27" ht="18" x14ac:dyDescent="0.25">
      <c r="B1584" s="16"/>
      <c r="D1584" s="17"/>
      <c r="E1584" s="17"/>
      <c r="F1584" s="17"/>
      <c r="G1584" s="17"/>
      <c r="H1584" s="17"/>
      <c r="I1584" s="17"/>
      <c r="J1584" s="17"/>
      <c r="K1584" s="17"/>
      <c r="L1584" s="17"/>
      <c r="M1584" s="17"/>
      <c r="N1584" s="17"/>
      <c r="O1584" s="19"/>
      <c r="P1584" s="629">
        <f>+H1565</f>
        <v>8.02</v>
      </c>
      <c r="Q1584" s="17"/>
      <c r="R1584" s="412"/>
      <c r="S1584" s="626"/>
      <c r="T1584" s="20"/>
      <c r="U1584" s="20"/>
      <c r="V1584" s="20"/>
      <c r="W1584" s="14" t="str">
        <f t="shared" si="463"/>
        <v/>
      </c>
      <c r="X1584" s="14" t="str">
        <f t="shared" si="464"/>
        <v/>
      </c>
      <c r="Y1584" s="14" t="str">
        <f t="shared" si="465"/>
        <v/>
      </c>
      <c r="Z1584" s="14" t="str">
        <f t="shared" si="466"/>
        <v/>
      </c>
      <c r="AA1584" s="15" t="str">
        <f t="shared" si="457"/>
        <v/>
      </c>
    </row>
    <row r="1585" spans="2:27" ht="18" x14ac:dyDescent="0.25">
      <c r="B1585" s="16"/>
      <c r="C1585" s="17"/>
      <c r="D1585" s="17"/>
      <c r="E1585" s="17"/>
      <c r="F1585" s="17"/>
      <c r="G1585" s="17"/>
      <c r="H1585" s="17"/>
      <c r="I1585" s="17"/>
      <c r="J1585" s="17"/>
      <c r="K1585" s="17"/>
      <c r="L1585" s="17"/>
      <c r="M1585" s="17"/>
      <c r="N1585" s="17"/>
      <c r="O1585" s="19"/>
      <c r="P1585" s="629">
        <f>+H1565</f>
        <v>8.02</v>
      </c>
      <c r="Q1585" s="17"/>
      <c r="R1585" s="412"/>
      <c r="S1585" s="626"/>
      <c r="T1585" s="20"/>
      <c r="U1585" s="20"/>
      <c r="V1585" s="430"/>
      <c r="W1585" s="14" t="str">
        <f t="shared" si="463"/>
        <v/>
      </c>
      <c r="X1585" s="14" t="str">
        <f t="shared" si="464"/>
        <v/>
      </c>
      <c r="Y1585" s="14" t="str">
        <f t="shared" si="465"/>
        <v/>
      </c>
      <c r="Z1585" s="14" t="str">
        <f t="shared" si="466"/>
        <v/>
      </c>
      <c r="AA1585" s="15" t="str">
        <f t="shared" si="457"/>
        <v/>
      </c>
    </row>
    <row r="1586" spans="2:27" ht="18" x14ac:dyDescent="0.25">
      <c r="B1586" s="16"/>
      <c r="C1586" s="17"/>
      <c r="D1586" s="17"/>
      <c r="E1586" s="17"/>
      <c r="F1586" s="17"/>
      <c r="G1586" s="17"/>
      <c r="H1586" s="17"/>
      <c r="I1586" s="17"/>
      <c r="J1586" s="17"/>
      <c r="K1586" s="17"/>
      <c r="L1586" s="17"/>
      <c r="M1586" s="17"/>
      <c r="N1586" s="17"/>
      <c r="O1586" s="19"/>
      <c r="P1586" s="629">
        <f>+H1565</f>
        <v>8.02</v>
      </c>
      <c r="Q1586" s="17"/>
      <c r="R1586" s="412"/>
      <c r="S1586" s="626"/>
      <c r="T1586" s="20"/>
      <c r="U1586" s="20"/>
      <c r="V1586" s="430"/>
      <c r="W1586" s="14" t="str">
        <f t="shared" si="463"/>
        <v/>
      </c>
      <c r="X1586" s="14" t="str">
        <f t="shared" si="464"/>
        <v/>
      </c>
      <c r="Y1586" s="14" t="str">
        <f t="shared" si="465"/>
        <v/>
      </c>
      <c r="Z1586" s="14" t="str">
        <f t="shared" si="466"/>
        <v/>
      </c>
      <c r="AA1586" s="15" t="str">
        <f t="shared" si="457"/>
        <v/>
      </c>
    </row>
    <row r="1587" spans="2:27" ht="18" x14ac:dyDescent="0.25">
      <c r="B1587" s="16"/>
      <c r="C1587" s="17"/>
      <c r="D1587" s="17"/>
      <c r="E1587" s="17"/>
      <c r="F1587" s="17"/>
      <c r="G1587" s="17"/>
      <c r="H1587" s="17"/>
      <c r="I1587" s="17"/>
      <c r="J1587" s="17"/>
      <c r="K1587" s="17"/>
      <c r="L1587" s="17"/>
      <c r="M1587" s="17"/>
      <c r="N1587" s="17"/>
      <c r="O1587" s="19"/>
      <c r="P1587" s="629">
        <f>+H1565</f>
        <v>8.02</v>
      </c>
      <c r="Q1587" s="17"/>
      <c r="R1587" s="21"/>
      <c r="S1587" s="626"/>
      <c r="T1587" s="20"/>
      <c r="U1587" s="20"/>
      <c r="V1587" s="430"/>
      <c r="W1587" s="14" t="str">
        <f t="shared" si="463"/>
        <v/>
      </c>
      <c r="X1587" s="14" t="str">
        <f t="shared" si="464"/>
        <v/>
      </c>
      <c r="Y1587" s="14" t="str">
        <f t="shared" si="465"/>
        <v/>
      </c>
      <c r="Z1587" s="14" t="str">
        <f t="shared" si="466"/>
        <v/>
      </c>
      <c r="AA1587" s="15" t="str">
        <f t="shared" si="457"/>
        <v/>
      </c>
    </row>
    <row r="1588" spans="2:27" ht="18" x14ac:dyDescent="0.25">
      <c r="B1588" s="16"/>
      <c r="C1588" s="17"/>
      <c r="D1588" s="17"/>
      <c r="E1588" s="17"/>
      <c r="F1588" s="17"/>
      <c r="G1588" s="17"/>
      <c r="H1588" s="17"/>
      <c r="I1588" s="17"/>
      <c r="J1588" s="17"/>
      <c r="K1588" s="17"/>
      <c r="L1588" s="17"/>
      <c r="M1588" s="17"/>
      <c r="N1588" s="17"/>
      <c r="O1588" s="19"/>
      <c r="P1588" s="629">
        <f>+H1565</f>
        <v>8.02</v>
      </c>
      <c r="Q1588" s="17"/>
      <c r="R1588" s="26"/>
      <c r="S1588" s="626"/>
      <c r="T1588" s="20"/>
      <c r="U1588" s="20"/>
      <c r="V1588" s="430"/>
      <c r="W1588" s="14" t="str">
        <f t="shared" si="463"/>
        <v/>
      </c>
      <c r="X1588" s="14" t="str">
        <f t="shared" si="464"/>
        <v/>
      </c>
      <c r="Y1588" s="14" t="str">
        <f t="shared" si="465"/>
        <v/>
      </c>
      <c r="Z1588" s="14" t="str">
        <f t="shared" si="466"/>
        <v/>
      </c>
      <c r="AA1588" s="15" t="str">
        <f t="shared" si="457"/>
        <v/>
      </c>
    </row>
    <row r="1589" spans="2:27" ht="18" x14ac:dyDescent="0.25">
      <c r="B1589" s="16"/>
      <c r="C1589" s="17"/>
      <c r="D1589" s="17"/>
      <c r="E1589" s="17"/>
      <c r="F1589" s="17"/>
      <c r="G1589" s="17"/>
      <c r="H1589" s="17"/>
      <c r="I1589" s="17"/>
      <c r="J1589" s="17"/>
      <c r="K1589" s="17"/>
      <c r="L1589" s="17"/>
      <c r="M1589" s="17"/>
      <c r="N1589" s="17"/>
      <c r="O1589" s="19"/>
      <c r="P1589" s="629">
        <f>+H1565</f>
        <v>8.02</v>
      </c>
      <c r="Q1589" s="17"/>
      <c r="R1589" s="26"/>
      <c r="S1589" s="626"/>
      <c r="T1589" s="20"/>
      <c r="U1589" s="20"/>
      <c r="V1589" s="430"/>
      <c r="W1589" s="14" t="str">
        <f t="shared" si="463"/>
        <v/>
      </c>
      <c r="X1589" s="14" t="str">
        <f t="shared" si="464"/>
        <v/>
      </c>
      <c r="Y1589" s="14" t="str">
        <f t="shared" si="465"/>
        <v/>
      </c>
      <c r="Z1589" s="14" t="str">
        <f t="shared" si="466"/>
        <v/>
      </c>
      <c r="AA1589" s="15" t="str">
        <f t="shared" si="457"/>
        <v/>
      </c>
    </row>
    <row r="1590" spans="2:27" ht="18.75" thickBot="1" x14ac:dyDescent="0.3">
      <c r="B1590" s="27"/>
      <c r="C1590" s="28"/>
      <c r="D1590" s="29"/>
      <c r="E1590" s="28"/>
      <c r="F1590" s="29"/>
      <c r="G1590" s="29"/>
      <c r="H1590" s="29"/>
      <c r="I1590" s="29"/>
      <c r="J1590" s="29"/>
      <c r="K1590" s="29"/>
      <c r="L1590" s="29"/>
      <c r="M1590" s="29"/>
      <c r="N1590" s="29"/>
      <c r="O1590" s="30"/>
      <c r="P1590" s="629">
        <f>+H1565</f>
        <v>8.02</v>
      </c>
      <c r="Q1590" s="17"/>
      <c r="R1590" s="630"/>
      <c r="S1590" s="636"/>
      <c r="T1590" s="33"/>
      <c r="U1590" s="33"/>
      <c r="V1590" s="631"/>
      <c r="W1590" s="34" t="str">
        <f t="shared" si="463"/>
        <v/>
      </c>
      <c r="X1590" s="34" t="str">
        <f t="shared" si="464"/>
        <v/>
      </c>
      <c r="Y1590" s="14" t="str">
        <f t="shared" si="465"/>
        <v/>
      </c>
      <c r="Z1590" s="14" t="str">
        <f t="shared" si="466"/>
        <v/>
      </c>
      <c r="AA1590" s="15" t="str">
        <f t="shared" si="457"/>
        <v/>
      </c>
    </row>
    <row r="1591" spans="2:27" ht="18.75" thickBot="1" x14ac:dyDescent="0.3">
      <c r="B1591" s="786"/>
      <c r="C1591" s="787"/>
      <c r="D1591" s="787"/>
      <c r="E1591" s="787"/>
      <c r="F1591" s="787"/>
      <c r="G1591" s="787"/>
      <c r="H1591" s="787"/>
      <c r="I1591" s="787"/>
      <c r="J1591" s="787"/>
      <c r="K1591" s="787"/>
      <c r="L1591" s="787"/>
      <c r="M1591" s="787"/>
      <c r="N1591" s="787"/>
      <c r="O1591" s="787"/>
      <c r="P1591" s="428"/>
      <c r="Q1591" s="629">
        <f>+H1565</f>
        <v>8.02</v>
      </c>
      <c r="R1591" s="788" t="s">
        <v>58</v>
      </c>
      <c r="S1591" s="1023"/>
      <c r="T1591" s="787"/>
      <c r="U1591" s="789" t="s">
        <v>53</v>
      </c>
      <c r="V1591" s="790"/>
      <c r="W1591" s="790"/>
      <c r="X1591" s="791"/>
      <c r="Y1591" s="36"/>
      <c r="Z1591" s="37"/>
      <c r="AA1591" s="38">
        <f>SUM(Z1568:Z1590)</f>
        <v>0</v>
      </c>
    </row>
    <row r="1592" spans="2:27" ht="17.25" thickBot="1" x14ac:dyDescent="0.3">
      <c r="B1592" s="792" t="s">
        <v>59</v>
      </c>
      <c r="C1592" s="793"/>
      <c r="D1592" s="793"/>
      <c r="E1592" s="793"/>
      <c r="F1592" s="793"/>
      <c r="G1592" s="793"/>
      <c r="H1592" s="793"/>
      <c r="I1592" s="794"/>
      <c r="J1592" s="792" t="s">
        <v>60</v>
      </c>
      <c r="K1592" s="793"/>
      <c r="L1592" s="793"/>
      <c r="M1592" s="793"/>
      <c r="N1592" s="793"/>
      <c r="O1592" s="793"/>
      <c r="P1592" s="793"/>
      <c r="Q1592" s="793"/>
      <c r="R1592" s="794"/>
      <c r="S1592" s="634"/>
      <c r="T1592" s="39"/>
      <c r="U1592" s="40"/>
      <c r="V1592" s="40"/>
      <c r="W1592" s="40"/>
      <c r="X1592" s="40"/>
      <c r="Y1592" s="40"/>
      <c r="Z1592" s="40"/>
      <c r="AA1592" s="41"/>
    </row>
    <row r="1593" spans="2:27" ht="21" thickBot="1" x14ac:dyDescent="0.3">
      <c r="B1593" s="795"/>
      <c r="C1593" s="787"/>
      <c r="D1593" s="787"/>
      <c r="E1593" s="787"/>
      <c r="F1593" s="787"/>
      <c r="G1593" s="787"/>
      <c r="H1593" s="787"/>
      <c r="I1593" s="796"/>
      <c r="J1593" s="795"/>
      <c r="K1593" s="787"/>
      <c r="L1593" s="787"/>
      <c r="M1593" s="787"/>
      <c r="N1593" s="787"/>
      <c r="O1593" s="787"/>
      <c r="P1593" s="787"/>
      <c r="Q1593" s="787"/>
      <c r="R1593" s="796"/>
      <c r="S1593" s="635"/>
      <c r="T1593" s="797" t="s">
        <v>61</v>
      </c>
      <c r="U1593" s="798"/>
      <c r="V1593" s="798"/>
      <c r="W1593" s="798"/>
      <c r="X1593" s="798"/>
      <c r="Y1593" s="798"/>
      <c r="Z1593" s="799"/>
      <c r="AA1593" s="42">
        <f>AA1591</f>
        <v>0</v>
      </c>
    </row>
    <row r="1595" spans="2:27" ht="15.75" thickBot="1" x14ac:dyDescent="0.3"/>
    <row r="1596" spans="2:27" x14ac:dyDescent="0.25">
      <c r="B1596" s="800"/>
      <c r="C1596" s="793"/>
      <c r="D1596" s="793"/>
      <c r="E1596" s="793"/>
      <c r="F1596" s="793"/>
      <c r="G1596" s="803" t="s">
        <v>42</v>
      </c>
      <c r="H1596" s="793"/>
      <c r="I1596" s="793"/>
      <c r="J1596" s="793"/>
      <c r="K1596" s="793"/>
      <c r="L1596" s="793"/>
      <c r="M1596" s="793"/>
      <c r="N1596" s="793"/>
      <c r="O1596" s="793"/>
      <c r="P1596" s="793"/>
      <c r="Q1596" s="793"/>
      <c r="R1596" s="793"/>
      <c r="S1596" s="793"/>
      <c r="T1596" s="793"/>
      <c r="U1596" s="804" t="s">
        <v>1</v>
      </c>
      <c r="V1596" s="805"/>
      <c r="W1596" s="805"/>
      <c r="X1596" s="806"/>
      <c r="Y1596" s="807" t="s">
        <v>43</v>
      </c>
      <c r="Z1596" s="805"/>
      <c r="AA1596" s="808"/>
    </row>
    <row r="1597" spans="2:27" x14ac:dyDescent="0.25">
      <c r="B1597" s="801"/>
      <c r="C1597" s="802"/>
      <c r="D1597" s="802"/>
      <c r="E1597" s="802"/>
      <c r="F1597" s="802"/>
      <c r="G1597" s="801"/>
      <c r="H1597" s="802"/>
      <c r="I1597" s="802"/>
      <c r="J1597" s="802"/>
      <c r="K1597" s="802"/>
      <c r="L1597" s="802"/>
      <c r="M1597" s="802"/>
      <c r="N1597" s="802"/>
      <c r="O1597" s="802"/>
      <c r="P1597" s="802"/>
      <c r="Q1597" s="802"/>
      <c r="R1597" s="802"/>
      <c r="S1597" s="802"/>
      <c r="T1597" s="802"/>
      <c r="U1597" s="809" t="s">
        <v>3</v>
      </c>
      <c r="V1597" s="810"/>
      <c r="W1597" s="810"/>
      <c r="X1597" s="811"/>
      <c r="Y1597" s="812">
        <v>1</v>
      </c>
      <c r="Z1597" s="810"/>
      <c r="AA1597" s="813"/>
    </row>
    <row r="1598" spans="2:27" ht="15.75" thickBot="1" x14ac:dyDescent="0.3">
      <c r="B1598" s="795"/>
      <c r="C1598" s="787"/>
      <c r="D1598" s="787"/>
      <c r="E1598" s="787"/>
      <c r="F1598" s="787"/>
      <c r="G1598" s="795"/>
      <c r="H1598" s="787"/>
      <c r="I1598" s="787"/>
      <c r="J1598" s="787"/>
      <c r="K1598" s="787"/>
      <c r="L1598" s="787"/>
      <c r="M1598" s="787"/>
      <c r="N1598" s="787"/>
      <c r="O1598" s="787"/>
      <c r="P1598" s="787"/>
      <c r="Q1598" s="787"/>
      <c r="R1598" s="787"/>
      <c r="S1598" s="787"/>
      <c r="T1598" s="787"/>
      <c r="U1598" s="814" t="s">
        <v>4</v>
      </c>
      <c r="V1598" s="815"/>
      <c r="W1598" s="815"/>
      <c r="X1598" s="816"/>
      <c r="Y1598" s="817">
        <v>44236</v>
      </c>
      <c r="Z1598" s="818"/>
      <c r="AA1598" s="819"/>
    </row>
    <row r="1599" spans="2:27" ht="15" customHeight="1" x14ac:dyDescent="0.25">
      <c r="B1599" s="820" t="s">
        <v>44</v>
      </c>
      <c r="C1599" s="793"/>
      <c r="D1599" s="793"/>
      <c r="E1599" s="793"/>
      <c r="F1599" s="794"/>
      <c r="G1599"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599" s="822"/>
      <c r="I1599" s="822"/>
      <c r="J1599" s="822"/>
      <c r="K1599" s="822"/>
      <c r="L1599" s="822"/>
      <c r="M1599" s="822"/>
      <c r="N1599" s="822"/>
      <c r="O1599" s="822"/>
      <c r="P1599" s="822"/>
      <c r="Q1599" s="822"/>
      <c r="R1599" s="822"/>
      <c r="S1599" s="822"/>
      <c r="T1599" s="822"/>
      <c r="U1599" s="822"/>
      <c r="V1599" s="822"/>
      <c r="W1599" s="822"/>
      <c r="X1599" s="822"/>
      <c r="Y1599" s="822"/>
      <c r="Z1599" s="822"/>
      <c r="AA1599" s="823"/>
    </row>
    <row r="1600" spans="2:27" ht="15.75" customHeight="1" thickBot="1" x14ac:dyDescent="0.3">
      <c r="B1600" s="795"/>
      <c r="C1600" s="787"/>
      <c r="D1600" s="787"/>
      <c r="E1600" s="787"/>
      <c r="F1600" s="796"/>
      <c r="G1600" s="824"/>
      <c r="H1600" s="825"/>
      <c r="I1600" s="825"/>
      <c r="J1600" s="825"/>
      <c r="K1600" s="825"/>
      <c r="L1600" s="825"/>
      <c r="M1600" s="825"/>
      <c r="N1600" s="825"/>
      <c r="O1600" s="825"/>
      <c r="P1600" s="825"/>
      <c r="Q1600" s="825"/>
      <c r="R1600" s="825"/>
      <c r="S1600" s="825"/>
      <c r="T1600" s="825"/>
      <c r="U1600" s="825"/>
      <c r="V1600" s="825"/>
      <c r="W1600" s="825"/>
      <c r="X1600" s="825"/>
      <c r="Y1600" s="825"/>
      <c r="Z1600" s="825"/>
      <c r="AA1600" s="826"/>
    </row>
    <row r="1601" spans="2:27" ht="18.75" thickBot="1" x14ac:dyDescent="0.3">
      <c r="B1601" s="827" t="s">
        <v>46</v>
      </c>
      <c r="C1601" s="798"/>
      <c r="D1601" s="798"/>
      <c r="E1601" s="798"/>
      <c r="F1601" s="798"/>
      <c r="G1601" s="798"/>
      <c r="H1601" s="822" t="s">
        <v>47</v>
      </c>
      <c r="I1601" s="793"/>
      <c r="J1601" s="828"/>
      <c r="K1601" s="798"/>
      <c r="L1601" s="798"/>
      <c r="M1601" s="798"/>
      <c r="N1601" s="798"/>
      <c r="O1601" s="798"/>
      <c r="P1601" s="622"/>
      <c r="Q1601" s="622"/>
      <c r="R1601" s="828" t="s">
        <v>48</v>
      </c>
      <c r="S1601" s="828"/>
      <c r="T1601" s="798"/>
      <c r="U1601" s="798"/>
      <c r="V1601" s="798"/>
      <c r="W1601" s="798"/>
      <c r="X1601" s="798"/>
      <c r="Y1601" s="798"/>
      <c r="Z1601" s="798"/>
      <c r="AA1601" s="799"/>
    </row>
    <row r="1602" spans="2:27" ht="46.5" customHeight="1" thickBot="1" x14ac:dyDescent="0.3">
      <c r="B1602" s="829">
        <f>PRESUPUESTO!$B$60</f>
        <v>8</v>
      </c>
      <c r="C1602" s="793"/>
      <c r="D1602" s="793"/>
      <c r="E1602" s="793"/>
      <c r="F1602" s="793"/>
      <c r="G1602" s="793"/>
      <c r="H1602" s="830">
        <f>PRESUPUESTO!B63</f>
        <v>8.0299999999999994</v>
      </c>
      <c r="I1602" s="831"/>
      <c r="J1602" s="832" t="str">
        <f>PRESUPUESTO!$F$60</f>
        <v>COCINETA</v>
      </c>
      <c r="K1602" s="798"/>
      <c r="L1602" s="798"/>
      <c r="M1602" s="798"/>
      <c r="N1602" s="798"/>
      <c r="O1602" s="799"/>
      <c r="P1602" s="621"/>
      <c r="Q1602" s="621"/>
      <c r="R1602" s="833" t="str">
        <f>PRESUPUESTO!F63</f>
        <v>Sumiistro e instalación de mueble en madera melaminica en oficina Sintraofipucar, incluye puertas, entrepaños, cortesy divisiones según diseño.</v>
      </c>
      <c r="S1602" s="1020"/>
      <c r="T1602" s="793"/>
      <c r="U1602" s="793"/>
      <c r="V1602" s="793"/>
      <c r="W1602" s="793"/>
      <c r="X1602" s="793"/>
      <c r="Y1602" s="793"/>
      <c r="Z1602" s="793"/>
      <c r="AA1602" s="794"/>
    </row>
    <row r="1603" spans="2:27" ht="18.75" customHeight="1" thickBot="1" x14ac:dyDescent="0.3">
      <c r="B1603" s="821" t="s">
        <v>49</v>
      </c>
      <c r="C1603" s="834"/>
      <c r="D1603" s="834"/>
      <c r="E1603" s="834"/>
      <c r="F1603" s="834"/>
      <c r="G1603" s="834"/>
      <c r="H1603" s="835"/>
      <c r="I1603" s="835"/>
      <c r="J1603" s="834"/>
      <c r="K1603" s="834"/>
      <c r="L1603" s="834"/>
      <c r="M1603" s="834"/>
      <c r="N1603" s="834"/>
      <c r="O1603" s="834"/>
      <c r="P1603" s="623"/>
      <c r="Q1603" s="623"/>
      <c r="R1603" s="837" t="s">
        <v>50</v>
      </c>
      <c r="S1603" s="1030" t="s">
        <v>532</v>
      </c>
      <c r="T1603" s="839" t="s">
        <v>51</v>
      </c>
      <c r="U1603" s="840"/>
      <c r="V1603" s="841"/>
      <c r="W1603" s="842" t="s">
        <v>20</v>
      </c>
      <c r="X1603" s="844" t="s">
        <v>52</v>
      </c>
      <c r="Y1603" s="846" t="s">
        <v>53</v>
      </c>
      <c r="Z1603" s="847"/>
      <c r="AA1603" s="848"/>
    </row>
    <row r="1604" spans="2:27" ht="26.25" thickBot="1" x14ac:dyDescent="0.3">
      <c r="B1604" s="836"/>
      <c r="C1604" s="835"/>
      <c r="D1604" s="835"/>
      <c r="E1604" s="835"/>
      <c r="F1604" s="835"/>
      <c r="G1604" s="835"/>
      <c r="H1604" s="835"/>
      <c r="I1604" s="835"/>
      <c r="J1604" s="835"/>
      <c r="K1604" s="835"/>
      <c r="L1604" s="835"/>
      <c r="M1604" s="835"/>
      <c r="N1604" s="835"/>
      <c r="O1604" s="835"/>
      <c r="P1604" s="623"/>
      <c r="Q1604" s="623"/>
      <c r="R1604" s="838"/>
      <c r="S1604" s="1031"/>
      <c r="T1604" s="4" t="s">
        <v>54</v>
      </c>
      <c r="U1604" s="5" t="s">
        <v>55</v>
      </c>
      <c r="V1604" s="6" t="s">
        <v>56</v>
      </c>
      <c r="W1604" s="843"/>
      <c r="X1604" s="845"/>
      <c r="Y1604" s="7" t="s">
        <v>57</v>
      </c>
      <c r="Z1604" s="8" t="s">
        <v>21</v>
      </c>
      <c r="AA1604" s="9" t="s">
        <v>22</v>
      </c>
    </row>
    <row r="1605" spans="2:27" ht="18" x14ac:dyDescent="0.25">
      <c r="B1605" s="10"/>
      <c r="C1605" s="11"/>
      <c r="D1605" s="11"/>
      <c r="E1605" s="11"/>
      <c r="F1605" s="11"/>
      <c r="G1605" s="11"/>
      <c r="H1605" s="11"/>
      <c r="I1605" s="11"/>
      <c r="J1605" s="11"/>
      <c r="K1605" s="11"/>
      <c r="L1605" s="11"/>
      <c r="M1605" s="11"/>
      <c r="N1605" s="11"/>
      <c r="O1605" s="12"/>
      <c r="P1605" s="629">
        <f>+H1602</f>
        <v>8.0299999999999994</v>
      </c>
      <c r="Q1605" s="17"/>
      <c r="R1605" s="412" t="s">
        <v>356</v>
      </c>
      <c r="S1605" s="625"/>
      <c r="T1605" s="14"/>
      <c r="U1605" s="14"/>
      <c r="V1605" s="14"/>
      <c r="W1605" s="14" t="s">
        <v>20</v>
      </c>
      <c r="X1605" s="14" t="str">
        <f>IF(S1605="","",1)</f>
        <v/>
      </c>
      <c r="Y1605" s="14" t="str">
        <f>IFERROR(IF(COUNT(T1605:V1605)=1,PRODUCT(T1605:V1605)*X1605,""),"")</f>
        <v/>
      </c>
      <c r="Z1605" s="14" t="str">
        <f>IFERROR(IF(COUNT(T1605:V1605)=2,PRODUCT(T1605:V1605)*X1605,""),"")</f>
        <v/>
      </c>
      <c r="AA1605" s="15" t="str">
        <f>IFERROR(IF(COUNT(T1605:V1605)=3,PRODUCT(T1605:V1605)*X1605,""),"")</f>
        <v/>
      </c>
    </row>
    <row r="1606" spans="2:27" ht="18" x14ac:dyDescent="0.25">
      <c r="B1606" s="16"/>
      <c r="C1606" s="17"/>
      <c r="D1606" s="17"/>
      <c r="E1606" s="17"/>
      <c r="F1606" s="18"/>
      <c r="G1606" s="18"/>
      <c r="H1606" s="18"/>
      <c r="I1606" s="18"/>
      <c r="J1606" s="18"/>
      <c r="K1606" s="18"/>
      <c r="L1606" s="17"/>
      <c r="M1606" s="17"/>
      <c r="N1606" s="17"/>
      <c r="O1606" s="19"/>
      <c r="P1606" s="629">
        <f>+H1602</f>
        <v>8.0299999999999994</v>
      </c>
      <c r="Q1606" s="17"/>
      <c r="R1606" s="412"/>
      <c r="S1606" s="625"/>
      <c r="T1606" s="20"/>
      <c r="U1606" s="20"/>
      <c r="V1606" s="430"/>
      <c r="W1606" s="14"/>
      <c r="X1606" s="14" t="str">
        <f t="shared" ref="X1606:X1608" si="467">IF(S1606="","",1)</f>
        <v/>
      </c>
      <c r="Y1606" s="14" t="str">
        <f t="shared" ref="Y1606:Y1608" si="468">IFERROR(IF(COUNT(T1606:V1606)=1,PRODUCT(T1606:V1606)*X1606,""),"")</f>
        <v/>
      </c>
      <c r="Z1606" s="14" t="str">
        <f t="shared" ref="Z1606:Z1608" si="469">IFERROR(IF(COUNT(T1606:V1606)=2,PRODUCT(T1606:V1606)*X1606,""),"")</f>
        <v/>
      </c>
      <c r="AA1606" s="15" t="str">
        <f t="shared" ref="AA1606:AA1627" si="470">IFERROR(IF(COUNT(T1606:V1606)=3,PRODUCT(T1606:V1606)*X1606,""),"")</f>
        <v/>
      </c>
    </row>
    <row r="1607" spans="2:27" ht="18" x14ac:dyDescent="0.25">
      <c r="B1607" s="16"/>
      <c r="C1607" s="17"/>
      <c r="D1607" s="17"/>
      <c r="E1607" s="17"/>
      <c r="F1607" s="18"/>
      <c r="G1607" s="18"/>
      <c r="H1607" s="18"/>
      <c r="I1607" s="18"/>
      <c r="J1607" s="18"/>
      <c r="K1607" s="18"/>
      <c r="L1607" s="17"/>
      <c r="M1607" s="17"/>
      <c r="N1607" s="17"/>
      <c r="O1607" s="19"/>
      <c r="P1607" s="629">
        <f>+H1602</f>
        <v>8.0299999999999994</v>
      </c>
      <c r="Q1607" s="17"/>
      <c r="R1607" s="412"/>
      <c r="S1607" s="625"/>
      <c r="T1607" s="20"/>
      <c r="U1607" s="20"/>
      <c r="V1607" s="430"/>
      <c r="W1607" s="14"/>
      <c r="X1607" s="14" t="str">
        <f t="shared" si="467"/>
        <v/>
      </c>
      <c r="Y1607" s="14" t="str">
        <f t="shared" si="468"/>
        <v/>
      </c>
      <c r="Z1607" s="14" t="str">
        <f t="shared" si="469"/>
        <v/>
      </c>
      <c r="AA1607" s="15" t="str">
        <f t="shared" si="470"/>
        <v/>
      </c>
    </row>
    <row r="1608" spans="2:27" ht="18" x14ac:dyDescent="0.25">
      <c r="B1608" s="16"/>
      <c r="C1608" s="17"/>
      <c r="D1608" s="17"/>
      <c r="E1608" s="17"/>
      <c r="F1608" s="18"/>
      <c r="G1608" s="18"/>
      <c r="H1608" s="18"/>
      <c r="I1608" s="18"/>
      <c r="J1608" s="18"/>
      <c r="K1608" s="18"/>
      <c r="L1608" s="17"/>
      <c r="M1608" s="17"/>
      <c r="N1608" s="17"/>
      <c r="O1608" s="19"/>
      <c r="P1608" s="629">
        <f>+H1602</f>
        <v>8.0299999999999994</v>
      </c>
      <c r="Q1608" s="17"/>
      <c r="R1608" s="412"/>
      <c r="S1608" s="626"/>
      <c r="T1608" s="20"/>
      <c r="U1608" s="20"/>
      <c r="V1608" s="430"/>
      <c r="W1608" s="14" t="str">
        <f t="shared" ref="W1608" si="471">IF(COUNT(T1608:V1608)=1,"m",IF(COUNT(T1608:V1608)=2,"m2",IF(COUNT(T1608:V1608)=3,"m3","")))</f>
        <v/>
      </c>
      <c r="X1608" s="14" t="str">
        <f t="shared" si="467"/>
        <v/>
      </c>
      <c r="Y1608" s="14" t="str">
        <f t="shared" si="468"/>
        <v/>
      </c>
      <c r="Z1608" s="14" t="str">
        <f t="shared" si="469"/>
        <v/>
      </c>
      <c r="AA1608" s="15" t="str">
        <f t="shared" si="470"/>
        <v/>
      </c>
    </row>
    <row r="1609" spans="2:27" ht="18" x14ac:dyDescent="0.25">
      <c r="B1609" s="16"/>
      <c r="D1609" s="17"/>
      <c r="E1609" s="17"/>
      <c r="F1609" s="18"/>
      <c r="G1609" s="18"/>
      <c r="H1609" s="18"/>
      <c r="J1609" s="18"/>
      <c r="K1609" s="18"/>
      <c r="L1609" s="17"/>
      <c r="M1609" s="17"/>
      <c r="N1609" s="17"/>
      <c r="O1609" s="19"/>
      <c r="P1609" s="629">
        <f>+H1602</f>
        <v>8.0299999999999994</v>
      </c>
      <c r="Q1609" s="17"/>
      <c r="R1609" s="412"/>
      <c r="S1609" s="625"/>
      <c r="T1609" s="20"/>
      <c r="U1609" s="20"/>
      <c r="V1609" s="430"/>
      <c r="W1609" s="14"/>
      <c r="X1609" s="14"/>
      <c r="Y1609" s="14"/>
      <c r="Z1609" s="14"/>
      <c r="AA1609" s="15" t="str">
        <f t="shared" si="470"/>
        <v/>
      </c>
    </row>
    <row r="1610" spans="2:27" ht="18" x14ac:dyDescent="0.25">
      <c r="B1610" s="22"/>
      <c r="C1610" s="17"/>
      <c r="D1610" s="18"/>
      <c r="E1610" s="17"/>
      <c r="F1610" s="18"/>
      <c r="G1610" s="18"/>
      <c r="H1610" s="18"/>
      <c r="I1610" s="18"/>
      <c r="J1610" s="18"/>
      <c r="K1610" s="18"/>
      <c r="L1610" s="17"/>
      <c r="M1610" s="17"/>
      <c r="N1610" s="17"/>
      <c r="O1610" s="19"/>
      <c r="P1610" s="629">
        <f>+H1602</f>
        <v>8.0299999999999994</v>
      </c>
      <c r="Q1610" s="17"/>
      <c r="R1610" s="412" t="s">
        <v>361</v>
      </c>
      <c r="S1610" s="625"/>
      <c r="T1610" s="20"/>
      <c r="U1610" s="20"/>
      <c r="V1610" s="430"/>
      <c r="W1610" s="14" t="s">
        <v>20</v>
      </c>
      <c r="X1610" s="14" t="str">
        <f t="shared" ref="X1610:X1616" si="472">IF(S1610="","",1)</f>
        <v/>
      </c>
      <c r="Y1610" s="14" t="str">
        <f t="shared" ref="Y1610:Y1616" si="473">IFERROR(IF(COUNT(T1610:V1610)=1,PRODUCT(T1610:V1610)*X1610,""),"")</f>
        <v/>
      </c>
      <c r="Z1610" s="14" t="str">
        <f t="shared" ref="Z1610:Z1616" si="474">IFERROR(IF(COUNT(T1610:V1610)=2,PRODUCT(T1610:V1610)*X1610,""),"")</f>
        <v/>
      </c>
      <c r="AA1610" s="15" t="str">
        <f t="shared" si="470"/>
        <v/>
      </c>
    </row>
    <row r="1611" spans="2:27" ht="18" x14ac:dyDescent="0.25">
      <c r="B1611" s="16"/>
      <c r="C1611" s="17"/>
      <c r="D1611" s="17"/>
      <c r="E1611" s="17"/>
      <c r="F1611" s="18"/>
      <c r="G1611" s="18"/>
      <c r="H1611" s="18"/>
      <c r="I1611" s="18"/>
      <c r="J1611" s="18"/>
      <c r="K1611" s="18"/>
      <c r="L1611" s="17"/>
      <c r="M1611" s="17"/>
      <c r="N1611" s="17"/>
      <c r="O1611" s="19"/>
      <c r="P1611" s="629">
        <f>+H1602</f>
        <v>8.0299999999999994</v>
      </c>
      <c r="Q1611" s="17"/>
      <c r="R1611" s="412"/>
      <c r="S1611" s="628"/>
      <c r="T1611" s="20"/>
      <c r="U1611" s="20"/>
      <c r="V1611" s="430"/>
      <c r="W1611" s="14"/>
      <c r="X1611" s="14" t="str">
        <f t="shared" si="472"/>
        <v/>
      </c>
      <c r="Y1611" s="14" t="str">
        <f t="shared" si="473"/>
        <v/>
      </c>
      <c r="Z1611" s="14" t="str">
        <f t="shared" si="474"/>
        <v/>
      </c>
      <c r="AA1611" s="15" t="str">
        <f t="shared" si="470"/>
        <v/>
      </c>
    </row>
    <row r="1612" spans="2:27" ht="18" x14ac:dyDescent="0.25">
      <c r="B1612" s="16"/>
      <c r="C1612" s="17"/>
      <c r="D1612" s="17"/>
      <c r="E1612" s="17"/>
      <c r="F1612" s="17"/>
      <c r="G1612" s="17"/>
      <c r="H1612" s="17"/>
      <c r="I1612" s="17"/>
      <c r="J1612" s="17"/>
      <c r="K1612" s="17"/>
      <c r="L1612" s="17"/>
      <c r="M1612" s="17"/>
      <c r="N1612" s="17"/>
      <c r="O1612" s="19"/>
      <c r="P1612" s="629">
        <f>+H1602</f>
        <v>8.0299999999999994</v>
      </c>
      <c r="Q1612" s="17"/>
      <c r="R1612" s="412"/>
      <c r="S1612" s="626"/>
      <c r="T1612" s="20"/>
      <c r="U1612" s="20"/>
      <c r="V1612" s="430"/>
      <c r="W1612" s="14" t="str">
        <f t="shared" ref="W1612:W1616" si="475">IF(COUNT(T1612:V1612)=1,"m",IF(COUNT(T1612:V1612)=2,"m2",IF(COUNT(T1612:V1612)=3,"m3","")))</f>
        <v/>
      </c>
      <c r="X1612" s="14" t="str">
        <f t="shared" si="472"/>
        <v/>
      </c>
      <c r="Y1612" s="14" t="str">
        <f t="shared" si="473"/>
        <v/>
      </c>
      <c r="Z1612" s="14" t="str">
        <f t="shared" si="474"/>
        <v/>
      </c>
      <c r="AA1612" s="15" t="str">
        <f t="shared" si="470"/>
        <v/>
      </c>
    </row>
    <row r="1613" spans="2:27" ht="18" x14ac:dyDescent="0.25">
      <c r="B1613" s="16"/>
      <c r="C1613" s="18"/>
      <c r="D1613" s="17"/>
      <c r="E1613" s="17"/>
      <c r="F1613" s="17"/>
      <c r="G1613" s="17"/>
      <c r="H1613" s="17"/>
      <c r="I1613" s="17"/>
      <c r="J1613" s="17"/>
      <c r="K1613" s="17"/>
      <c r="L1613" s="17"/>
      <c r="M1613" s="17"/>
      <c r="N1613" s="17"/>
      <c r="O1613" s="19"/>
      <c r="P1613" s="629">
        <f>+H1602</f>
        <v>8.0299999999999994</v>
      </c>
      <c r="Q1613" s="17"/>
      <c r="R1613" s="412"/>
      <c r="S1613" s="625"/>
      <c r="T1613" s="20"/>
      <c r="U1613" s="20"/>
      <c r="V1613" s="430"/>
      <c r="W1613" s="14" t="str">
        <f t="shared" si="475"/>
        <v/>
      </c>
      <c r="X1613" s="14" t="str">
        <f t="shared" si="472"/>
        <v/>
      </c>
      <c r="Y1613" s="14" t="str">
        <f t="shared" si="473"/>
        <v/>
      </c>
      <c r="Z1613" s="14" t="str">
        <f t="shared" si="474"/>
        <v/>
      </c>
      <c r="AA1613" s="15" t="str">
        <f t="shared" si="470"/>
        <v/>
      </c>
    </row>
    <row r="1614" spans="2:27" ht="18" x14ac:dyDescent="0.25">
      <c r="B1614" s="16"/>
      <c r="C1614" s="17"/>
      <c r="D1614" s="17"/>
      <c r="E1614" s="17"/>
      <c r="F1614" s="17"/>
      <c r="G1614" s="17"/>
      <c r="H1614" s="17"/>
      <c r="I1614" s="17"/>
      <c r="J1614" s="17"/>
      <c r="K1614" s="17"/>
      <c r="L1614" s="17"/>
      <c r="M1614" s="17"/>
      <c r="N1614" s="17"/>
      <c r="O1614" s="19"/>
      <c r="P1614" s="629">
        <f>+H1602</f>
        <v>8.0299999999999994</v>
      </c>
      <c r="Q1614" s="17"/>
      <c r="R1614" s="412"/>
      <c r="S1614" s="625"/>
      <c r="T1614" s="20"/>
      <c r="U1614" s="20"/>
      <c r="V1614" s="430"/>
      <c r="W1614" s="14" t="str">
        <f t="shared" si="475"/>
        <v/>
      </c>
      <c r="X1614" s="14" t="str">
        <f t="shared" si="472"/>
        <v/>
      </c>
      <c r="Y1614" s="14" t="str">
        <f t="shared" si="473"/>
        <v/>
      </c>
      <c r="Z1614" s="14" t="str">
        <f t="shared" si="474"/>
        <v/>
      </c>
      <c r="AA1614" s="15" t="str">
        <f t="shared" si="470"/>
        <v/>
      </c>
    </row>
    <row r="1615" spans="2:27" ht="18" x14ac:dyDescent="0.25">
      <c r="B1615" s="16"/>
      <c r="C1615" s="17"/>
      <c r="D1615" s="17"/>
      <c r="E1615" s="18"/>
      <c r="F1615" s="17"/>
      <c r="G1615" s="17"/>
      <c r="H1615" s="17"/>
      <c r="I1615" s="17"/>
      <c r="J1615" s="17"/>
      <c r="K1615" s="17"/>
      <c r="L1615" s="17"/>
      <c r="M1615" s="17"/>
      <c r="N1615" s="17"/>
      <c r="O1615" s="19"/>
      <c r="P1615" s="629">
        <f>+H1602</f>
        <v>8.0299999999999994</v>
      </c>
      <c r="Q1615" s="17"/>
      <c r="R1615" s="412"/>
      <c r="S1615" s="625"/>
      <c r="T1615" s="20"/>
      <c r="U1615" s="20"/>
      <c r="V1615" s="430"/>
      <c r="W1615" s="14" t="str">
        <f t="shared" si="475"/>
        <v/>
      </c>
      <c r="X1615" s="14" t="str">
        <f t="shared" si="472"/>
        <v/>
      </c>
      <c r="Y1615" s="14" t="str">
        <f t="shared" si="473"/>
        <v/>
      </c>
      <c r="Z1615" s="14" t="str">
        <f t="shared" si="474"/>
        <v/>
      </c>
      <c r="AA1615" s="15" t="str">
        <f t="shared" si="470"/>
        <v/>
      </c>
    </row>
    <row r="1616" spans="2:27" ht="18" x14ac:dyDescent="0.25">
      <c r="B1616" s="16"/>
      <c r="C1616" s="18"/>
      <c r="D1616" s="18"/>
      <c r="E1616" s="18"/>
      <c r="F1616" s="18"/>
      <c r="G1616" s="18"/>
      <c r="H1616" s="18"/>
      <c r="I1616" s="18"/>
      <c r="J1616" s="18"/>
      <c r="K1616" s="18"/>
      <c r="L1616" s="18"/>
      <c r="M1616" s="18"/>
      <c r="N1616" s="18"/>
      <c r="O1616" s="19"/>
      <c r="P1616" s="629">
        <f>+H1602</f>
        <v>8.0299999999999994</v>
      </c>
      <c r="Q1616" s="17"/>
      <c r="R1616" s="412"/>
      <c r="S1616" s="625"/>
      <c r="T1616" s="20"/>
      <c r="U1616" s="20"/>
      <c r="V1616" s="430"/>
      <c r="W1616" s="14" t="str">
        <f t="shared" si="475"/>
        <v/>
      </c>
      <c r="X1616" s="14" t="str">
        <f t="shared" si="472"/>
        <v/>
      </c>
      <c r="Y1616" s="14" t="str">
        <f t="shared" si="473"/>
        <v/>
      </c>
      <c r="Z1616" s="14" t="str">
        <f t="shared" si="474"/>
        <v/>
      </c>
      <c r="AA1616" s="15" t="str">
        <f t="shared" si="470"/>
        <v/>
      </c>
    </row>
    <row r="1617" spans="2:27" ht="18" x14ac:dyDescent="0.25">
      <c r="B1617" s="16"/>
      <c r="C1617" s="17"/>
      <c r="D1617" s="24"/>
      <c r="E1617" s="17"/>
      <c r="F1617" s="17"/>
      <c r="G1617" s="17"/>
      <c r="H1617" s="17"/>
      <c r="I1617" s="17"/>
      <c r="J1617" s="18"/>
      <c r="K1617" s="17"/>
      <c r="L1617" s="17"/>
      <c r="M1617" s="17"/>
      <c r="N1617" s="17"/>
      <c r="O1617" s="19"/>
      <c r="P1617" s="629">
        <f>+H1602</f>
        <v>8.0299999999999994</v>
      </c>
      <c r="Q1617" s="17"/>
      <c r="R1617" s="412"/>
      <c r="S1617" s="625"/>
      <c r="T1617" s="20"/>
      <c r="U1617" s="20"/>
      <c r="V1617" s="430"/>
      <c r="W1617" s="14"/>
      <c r="X1617" s="14"/>
      <c r="Y1617" s="14"/>
      <c r="Z1617" s="14"/>
      <c r="AA1617" s="15" t="str">
        <f t="shared" si="470"/>
        <v/>
      </c>
    </row>
    <row r="1618" spans="2:27" ht="18" x14ac:dyDescent="0.25">
      <c r="B1618" s="16"/>
      <c r="C1618" s="18"/>
      <c r="D1618" s="17"/>
      <c r="E1618" s="17"/>
      <c r="F1618" s="17"/>
      <c r="G1618" s="17"/>
      <c r="H1618" s="18"/>
      <c r="I1618" s="18"/>
      <c r="J1618" s="17"/>
      <c r="K1618" s="18"/>
      <c r="L1618" s="17"/>
      <c r="M1618" s="17"/>
      <c r="N1618" s="17"/>
      <c r="O1618" s="19"/>
      <c r="P1618" s="629">
        <f>+H1602</f>
        <v>8.0299999999999994</v>
      </c>
      <c r="Q1618" s="17"/>
      <c r="R1618" s="412" t="s">
        <v>362</v>
      </c>
      <c r="S1618" s="625"/>
      <c r="T1618" s="20"/>
      <c r="U1618" s="20"/>
      <c r="V1618" s="430"/>
      <c r="W1618" s="14" t="s">
        <v>20</v>
      </c>
      <c r="X1618" s="14" t="str">
        <f t="shared" ref="X1618:X1627" si="476">IF(S1618="","",1)</f>
        <v/>
      </c>
      <c r="Y1618" s="14" t="str">
        <f t="shared" ref="Y1618:Y1627" si="477">IFERROR(IF(COUNT(T1618:V1618)=1,PRODUCT(T1618:V1618)*X1618,""),"")</f>
        <v/>
      </c>
      <c r="Z1618" s="14" t="str">
        <f t="shared" ref="Z1618:Z1627" si="478">IFERROR(IF(COUNT(T1618:V1618)=2,PRODUCT(T1618:V1618)*X1618,""),"")</f>
        <v/>
      </c>
      <c r="AA1618" s="15" t="str">
        <f t="shared" si="470"/>
        <v/>
      </c>
    </row>
    <row r="1619" spans="2:27" ht="18" x14ac:dyDescent="0.25">
      <c r="B1619" s="16"/>
      <c r="C1619" s="17"/>
      <c r="D1619" s="17"/>
      <c r="E1619" s="17"/>
      <c r="F1619" s="17"/>
      <c r="G1619" s="17"/>
      <c r="H1619" s="17"/>
      <c r="I1619" s="17"/>
      <c r="J1619" s="17"/>
      <c r="K1619" s="17"/>
      <c r="L1619" s="17"/>
      <c r="M1619" s="17"/>
      <c r="N1619" s="17"/>
      <c r="O1619" s="19"/>
      <c r="P1619" s="629">
        <f>+H1602</f>
        <v>8.0299999999999994</v>
      </c>
      <c r="Q1619" s="17"/>
      <c r="R1619" s="412"/>
      <c r="S1619" s="628"/>
      <c r="T1619" s="20"/>
      <c r="U1619" s="20"/>
      <c r="V1619" s="430"/>
      <c r="W1619" s="14" t="str">
        <f t="shared" ref="W1619:W1627" si="479">IF(COUNT(T1619:V1619)=1,"m",IF(COUNT(T1619:V1619)=2,"m2",IF(COUNT(T1619:V1619)=3,"m3","")))</f>
        <v/>
      </c>
      <c r="X1619" s="14" t="str">
        <f t="shared" si="476"/>
        <v/>
      </c>
      <c r="Y1619" s="14" t="str">
        <f t="shared" si="477"/>
        <v/>
      </c>
      <c r="Z1619" s="14" t="str">
        <f t="shared" si="478"/>
        <v/>
      </c>
      <c r="AA1619" s="15" t="str">
        <f t="shared" si="470"/>
        <v/>
      </c>
    </row>
    <row r="1620" spans="2:27" ht="18" x14ac:dyDescent="0.25">
      <c r="B1620" s="16"/>
      <c r="C1620" s="17"/>
      <c r="D1620" s="17"/>
      <c r="E1620" s="17"/>
      <c r="F1620" s="17"/>
      <c r="G1620" s="17"/>
      <c r="H1620" s="17"/>
      <c r="I1620" s="17"/>
      <c r="J1620" s="17"/>
      <c r="K1620" s="17"/>
      <c r="L1620" s="17"/>
      <c r="M1620" s="17"/>
      <c r="N1620" s="17"/>
      <c r="O1620" s="19"/>
      <c r="P1620" s="629">
        <f>+H1602</f>
        <v>8.0299999999999994</v>
      </c>
      <c r="Q1620" s="17"/>
      <c r="R1620" s="412"/>
      <c r="S1620" s="626"/>
      <c r="T1620" s="20"/>
      <c r="U1620" s="20"/>
      <c r="V1620" s="430"/>
      <c r="W1620" s="14" t="str">
        <f t="shared" si="479"/>
        <v/>
      </c>
      <c r="X1620" s="14" t="str">
        <f t="shared" si="476"/>
        <v/>
      </c>
      <c r="Y1620" s="14" t="str">
        <f t="shared" si="477"/>
        <v/>
      </c>
      <c r="Z1620" s="14" t="str">
        <f t="shared" si="478"/>
        <v/>
      </c>
      <c r="AA1620" s="15" t="str">
        <f t="shared" si="470"/>
        <v/>
      </c>
    </row>
    <row r="1621" spans="2:27" ht="18" x14ac:dyDescent="0.25">
      <c r="B1621" s="16"/>
      <c r="D1621" s="17"/>
      <c r="E1621" s="17"/>
      <c r="F1621" s="17"/>
      <c r="G1621" s="17"/>
      <c r="H1621" s="17"/>
      <c r="I1621" s="17"/>
      <c r="J1621" s="17"/>
      <c r="K1621" s="17"/>
      <c r="L1621" s="17"/>
      <c r="M1621" s="17"/>
      <c r="N1621" s="17"/>
      <c r="O1621" s="19"/>
      <c r="P1621" s="629">
        <f>+H1602</f>
        <v>8.0299999999999994</v>
      </c>
      <c r="Q1621" s="17"/>
      <c r="R1621" s="412"/>
      <c r="S1621" s="626"/>
      <c r="T1621" s="20"/>
      <c r="U1621" s="20"/>
      <c r="V1621" s="20"/>
      <c r="W1621" s="14" t="str">
        <f t="shared" si="479"/>
        <v/>
      </c>
      <c r="X1621" s="14" t="str">
        <f t="shared" si="476"/>
        <v/>
      </c>
      <c r="Y1621" s="14" t="str">
        <f t="shared" si="477"/>
        <v/>
      </c>
      <c r="Z1621" s="14" t="str">
        <f t="shared" si="478"/>
        <v/>
      </c>
      <c r="AA1621" s="15" t="str">
        <f t="shared" si="470"/>
        <v/>
      </c>
    </row>
    <row r="1622" spans="2:27" ht="18" x14ac:dyDescent="0.25">
      <c r="B1622" s="16"/>
      <c r="C1622" s="17"/>
      <c r="D1622" s="17"/>
      <c r="E1622" s="17"/>
      <c r="F1622" s="17"/>
      <c r="G1622" s="17"/>
      <c r="H1622" s="17"/>
      <c r="I1622" s="17"/>
      <c r="J1622" s="17"/>
      <c r="K1622" s="17"/>
      <c r="L1622" s="17"/>
      <c r="M1622" s="17"/>
      <c r="N1622" s="17"/>
      <c r="O1622" s="19"/>
      <c r="P1622" s="629">
        <f>+H1602</f>
        <v>8.0299999999999994</v>
      </c>
      <c r="Q1622" s="17"/>
      <c r="R1622" s="412"/>
      <c r="S1622" s="626"/>
      <c r="T1622" s="20"/>
      <c r="U1622" s="20"/>
      <c r="V1622" s="430"/>
      <c r="W1622" s="14" t="str">
        <f t="shared" si="479"/>
        <v/>
      </c>
      <c r="X1622" s="14" t="str">
        <f t="shared" si="476"/>
        <v/>
      </c>
      <c r="Y1622" s="14" t="str">
        <f t="shared" si="477"/>
        <v/>
      </c>
      <c r="Z1622" s="14" t="str">
        <f t="shared" si="478"/>
        <v/>
      </c>
      <c r="AA1622" s="15" t="str">
        <f t="shared" si="470"/>
        <v/>
      </c>
    </row>
    <row r="1623" spans="2:27" ht="18" x14ac:dyDescent="0.25">
      <c r="B1623" s="16"/>
      <c r="C1623" s="17"/>
      <c r="D1623" s="17"/>
      <c r="E1623" s="17"/>
      <c r="F1623" s="17"/>
      <c r="G1623" s="17"/>
      <c r="H1623" s="17"/>
      <c r="I1623" s="17"/>
      <c r="J1623" s="17"/>
      <c r="K1623" s="17"/>
      <c r="L1623" s="17"/>
      <c r="M1623" s="17"/>
      <c r="N1623" s="17"/>
      <c r="O1623" s="19"/>
      <c r="P1623" s="629">
        <f>+H1602</f>
        <v>8.0299999999999994</v>
      </c>
      <c r="Q1623" s="17"/>
      <c r="R1623" s="412"/>
      <c r="S1623" s="626"/>
      <c r="T1623" s="20"/>
      <c r="U1623" s="20"/>
      <c r="V1623" s="430"/>
      <c r="W1623" s="14" t="str">
        <f t="shared" si="479"/>
        <v/>
      </c>
      <c r="X1623" s="14" t="str">
        <f t="shared" si="476"/>
        <v/>
      </c>
      <c r="Y1623" s="14" t="str">
        <f t="shared" si="477"/>
        <v/>
      </c>
      <c r="Z1623" s="14" t="str">
        <f t="shared" si="478"/>
        <v/>
      </c>
      <c r="AA1623" s="15" t="str">
        <f t="shared" si="470"/>
        <v/>
      </c>
    </row>
    <row r="1624" spans="2:27" ht="18" x14ac:dyDescent="0.25">
      <c r="B1624" s="16"/>
      <c r="C1624" s="17"/>
      <c r="D1624" s="17"/>
      <c r="E1624" s="17"/>
      <c r="F1624" s="17"/>
      <c r="G1624" s="17"/>
      <c r="H1624" s="17"/>
      <c r="I1624" s="17"/>
      <c r="J1624" s="17"/>
      <c r="K1624" s="17"/>
      <c r="L1624" s="17"/>
      <c r="M1624" s="17"/>
      <c r="N1624" s="17"/>
      <c r="O1624" s="19"/>
      <c r="P1624" s="629">
        <f>+H1602</f>
        <v>8.0299999999999994</v>
      </c>
      <c r="Q1624" s="17"/>
      <c r="R1624" s="21"/>
      <c r="S1624" s="626"/>
      <c r="T1624" s="20"/>
      <c r="U1624" s="20"/>
      <c r="V1624" s="430"/>
      <c r="W1624" s="14" t="str">
        <f t="shared" si="479"/>
        <v/>
      </c>
      <c r="X1624" s="14" t="str">
        <f t="shared" si="476"/>
        <v/>
      </c>
      <c r="Y1624" s="14" t="str">
        <f t="shared" si="477"/>
        <v/>
      </c>
      <c r="Z1624" s="14" t="str">
        <f t="shared" si="478"/>
        <v/>
      </c>
      <c r="AA1624" s="15" t="str">
        <f t="shared" si="470"/>
        <v/>
      </c>
    </row>
    <row r="1625" spans="2:27" ht="18" x14ac:dyDescent="0.25">
      <c r="B1625" s="16"/>
      <c r="C1625" s="17"/>
      <c r="D1625" s="17"/>
      <c r="E1625" s="17"/>
      <c r="F1625" s="17"/>
      <c r="G1625" s="17"/>
      <c r="H1625" s="17"/>
      <c r="I1625" s="17"/>
      <c r="J1625" s="17"/>
      <c r="K1625" s="17"/>
      <c r="L1625" s="17"/>
      <c r="M1625" s="17"/>
      <c r="N1625" s="17"/>
      <c r="O1625" s="19"/>
      <c r="P1625" s="629">
        <f>+H1602</f>
        <v>8.0299999999999994</v>
      </c>
      <c r="Q1625" s="17"/>
      <c r="R1625" s="26"/>
      <c r="S1625" s="626"/>
      <c r="T1625" s="20"/>
      <c r="U1625" s="20"/>
      <c r="V1625" s="430"/>
      <c r="W1625" s="14" t="str">
        <f t="shared" si="479"/>
        <v/>
      </c>
      <c r="X1625" s="14" t="str">
        <f t="shared" si="476"/>
        <v/>
      </c>
      <c r="Y1625" s="14" t="str">
        <f t="shared" si="477"/>
        <v/>
      </c>
      <c r="Z1625" s="14" t="str">
        <f t="shared" si="478"/>
        <v/>
      </c>
      <c r="AA1625" s="15" t="str">
        <f t="shared" si="470"/>
        <v/>
      </c>
    </row>
    <row r="1626" spans="2:27" ht="18" x14ac:dyDescent="0.25">
      <c r="B1626" s="16"/>
      <c r="C1626" s="17"/>
      <c r="D1626" s="17"/>
      <c r="E1626" s="17"/>
      <c r="F1626" s="17"/>
      <c r="G1626" s="17"/>
      <c r="H1626" s="17"/>
      <c r="I1626" s="17"/>
      <c r="J1626" s="17"/>
      <c r="K1626" s="17"/>
      <c r="L1626" s="17"/>
      <c r="M1626" s="17"/>
      <c r="N1626" s="17"/>
      <c r="O1626" s="19"/>
      <c r="P1626" s="629">
        <f>+H1602</f>
        <v>8.0299999999999994</v>
      </c>
      <c r="Q1626" s="17"/>
      <c r="R1626" s="26"/>
      <c r="S1626" s="626"/>
      <c r="T1626" s="20"/>
      <c r="U1626" s="20"/>
      <c r="V1626" s="430"/>
      <c r="W1626" s="14" t="str">
        <f t="shared" si="479"/>
        <v/>
      </c>
      <c r="X1626" s="14" t="str">
        <f t="shared" si="476"/>
        <v/>
      </c>
      <c r="Y1626" s="14" t="str">
        <f t="shared" si="477"/>
        <v/>
      </c>
      <c r="Z1626" s="14" t="str">
        <f t="shared" si="478"/>
        <v/>
      </c>
      <c r="AA1626" s="15" t="str">
        <f t="shared" si="470"/>
        <v/>
      </c>
    </row>
    <row r="1627" spans="2:27" ht="18.75" thickBot="1" x14ac:dyDescent="0.3">
      <c r="B1627" s="27"/>
      <c r="C1627" s="28"/>
      <c r="D1627" s="29"/>
      <c r="E1627" s="28"/>
      <c r="F1627" s="29"/>
      <c r="G1627" s="29"/>
      <c r="H1627" s="29"/>
      <c r="I1627" s="29"/>
      <c r="J1627" s="29"/>
      <c r="K1627" s="29"/>
      <c r="L1627" s="29"/>
      <c r="M1627" s="29"/>
      <c r="N1627" s="29"/>
      <c r="O1627" s="30"/>
      <c r="P1627" s="629">
        <f>+H1602</f>
        <v>8.0299999999999994</v>
      </c>
      <c r="Q1627" s="17"/>
      <c r="R1627" s="630"/>
      <c r="S1627" s="636"/>
      <c r="T1627" s="33"/>
      <c r="U1627" s="33"/>
      <c r="V1627" s="631"/>
      <c r="W1627" s="34" t="str">
        <f t="shared" si="479"/>
        <v/>
      </c>
      <c r="X1627" s="34" t="str">
        <f t="shared" si="476"/>
        <v/>
      </c>
      <c r="Y1627" s="14" t="str">
        <f t="shared" si="477"/>
        <v/>
      </c>
      <c r="Z1627" s="14" t="str">
        <f t="shared" si="478"/>
        <v/>
      </c>
      <c r="AA1627" s="15" t="str">
        <f t="shared" si="470"/>
        <v/>
      </c>
    </row>
    <row r="1628" spans="2:27" ht="18.75" thickBot="1" x14ac:dyDescent="0.3">
      <c r="B1628" s="786"/>
      <c r="C1628" s="787"/>
      <c r="D1628" s="787"/>
      <c r="E1628" s="787"/>
      <c r="F1628" s="787"/>
      <c r="G1628" s="787"/>
      <c r="H1628" s="787"/>
      <c r="I1628" s="787"/>
      <c r="J1628" s="787"/>
      <c r="K1628" s="787"/>
      <c r="L1628" s="787"/>
      <c r="M1628" s="787"/>
      <c r="N1628" s="787"/>
      <c r="O1628" s="787"/>
      <c r="P1628" s="428"/>
      <c r="Q1628" s="629">
        <f>+H1602</f>
        <v>8.0299999999999994</v>
      </c>
      <c r="R1628" s="788" t="s">
        <v>58</v>
      </c>
      <c r="S1628" s="1023"/>
      <c r="T1628" s="787"/>
      <c r="U1628" s="789" t="s">
        <v>53</v>
      </c>
      <c r="V1628" s="790"/>
      <c r="W1628" s="790"/>
      <c r="X1628" s="791"/>
      <c r="Y1628" s="36"/>
      <c r="Z1628" s="37"/>
      <c r="AA1628" s="38">
        <f>SUM(X1605:X1627)</f>
        <v>0</v>
      </c>
    </row>
    <row r="1629" spans="2:27" ht="17.25" thickBot="1" x14ac:dyDescent="0.3">
      <c r="B1629" s="792" t="s">
        <v>59</v>
      </c>
      <c r="C1629" s="793"/>
      <c r="D1629" s="793"/>
      <c r="E1629" s="793"/>
      <c r="F1629" s="793"/>
      <c r="G1629" s="793"/>
      <c r="H1629" s="793"/>
      <c r="I1629" s="794"/>
      <c r="J1629" s="792" t="s">
        <v>60</v>
      </c>
      <c r="K1629" s="793"/>
      <c r="L1629" s="793"/>
      <c r="M1629" s="793"/>
      <c r="N1629" s="793"/>
      <c r="O1629" s="793"/>
      <c r="P1629" s="793"/>
      <c r="Q1629" s="793"/>
      <c r="R1629" s="794"/>
      <c r="S1629" s="634"/>
      <c r="T1629" s="39"/>
      <c r="U1629" s="40"/>
      <c r="V1629" s="40"/>
      <c r="W1629" s="40"/>
      <c r="X1629" s="40"/>
      <c r="Y1629" s="40"/>
      <c r="Z1629" s="40"/>
      <c r="AA1629" s="41"/>
    </row>
    <row r="1630" spans="2:27" ht="21" thickBot="1" x14ac:dyDescent="0.3">
      <c r="B1630" s="795"/>
      <c r="C1630" s="787"/>
      <c r="D1630" s="787"/>
      <c r="E1630" s="787"/>
      <c r="F1630" s="787"/>
      <c r="G1630" s="787"/>
      <c r="H1630" s="787"/>
      <c r="I1630" s="796"/>
      <c r="J1630" s="795"/>
      <c r="K1630" s="787"/>
      <c r="L1630" s="787"/>
      <c r="M1630" s="787"/>
      <c r="N1630" s="787"/>
      <c r="O1630" s="787"/>
      <c r="P1630" s="787"/>
      <c r="Q1630" s="787"/>
      <c r="R1630" s="796"/>
      <c r="S1630" s="635"/>
      <c r="T1630" s="797" t="s">
        <v>61</v>
      </c>
      <c r="U1630" s="798"/>
      <c r="V1630" s="798"/>
      <c r="W1630" s="798"/>
      <c r="X1630" s="798"/>
      <c r="Y1630" s="798"/>
      <c r="Z1630" s="799"/>
      <c r="AA1630" s="42">
        <f>AA1628</f>
        <v>0</v>
      </c>
    </row>
    <row r="1632" spans="2:27" ht="15.75" thickBot="1" x14ac:dyDescent="0.3"/>
    <row r="1633" spans="2:27" x14ac:dyDescent="0.25">
      <c r="B1633" s="800"/>
      <c r="C1633" s="793"/>
      <c r="D1633" s="793"/>
      <c r="E1633" s="793"/>
      <c r="F1633" s="793"/>
      <c r="G1633" s="803" t="s">
        <v>42</v>
      </c>
      <c r="H1633" s="793"/>
      <c r="I1633" s="793"/>
      <c r="J1633" s="793"/>
      <c r="K1633" s="793"/>
      <c r="L1633" s="793"/>
      <c r="M1633" s="793"/>
      <c r="N1633" s="793"/>
      <c r="O1633" s="793"/>
      <c r="P1633" s="793"/>
      <c r="Q1633" s="793"/>
      <c r="R1633" s="793"/>
      <c r="S1633" s="793"/>
      <c r="T1633" s="793"/>
      <c r="U1633" s="804" t="s">
        <v>1</v>
      </c>
      <c r="V1633" s="805"/>
      <c r="W1633" s="805"/>
      <c r="X1633" s="806"/>
      <c r="Y1633" s="807" t="s">
        <v>43</v>
      </c>
      <c r="Z1633" s="805"/>
      <c r="AA1633" s="808"/>
    </row>
    <row r="1634" spans="2:27" x14ac:dyDescent="0.25">
      <c r="B1634" s="801"/>
      <c r="C1634" s="802"/>
      <c r="D1634" s="802"/>
      <c r="E1634" s="802"/>
      <c r="F1634" s="802"/>
      <c r="G1634" s="801"/>
      <c r="H1634" s="802"/>
      <c r="I1634" s="802"/>
      <c r="J1634" s="802"/>
      <c r="K1634" s="802"/>
      <c r="L1634" s="802"/>
      <c r="M1634" s="802"/>
      <c r="N1634" s="802"/>
      <c r="O1634" s="802"/>
      <c r="P1634" s="802"/>
      <c r="Q1634" s="802"/>
      <c r="R1634" s="802"/>
      <c r="S1634" s="802"/>
      <c r="T1634" s="802"/>
      <c r="U1634" s="809" t="s">
        <v>3</v>
      </c>
      <c r="V1634" s="810"/>
      <c r="W1634" s="810"/>
      <c r="X1634" s="811"/>
      <c r="Y1634" s="812">
        <v>1</v>
      </c>
      <c r="Z1634" s="810"/>
      <c r="AA1634" s="813"/>
    </row>
    <row r="1635" spans="2:27" ht="15.75" thickBot="1" x14ac:dyDescent="0.3">
      <c r="B1635" s="795"/>
      <c r="C1635" s="787"/>
      <c r="D1635" s="787"/>
      <c r="E1635" s="787"/>
      <c r="F1635" s="787"/>
      <c r="G1635" s="795"/>
      <c r="H1635" s="787"/>
      <c r="I1635" s="787"/>
      <c r="J1635" s="787"/>
      <c r="K1635" s="787"/>
      <c r="L1635" s="787"/>
      <c r="M1635" s="787"/>
      <c r="N1635" s="787"/>
      <c r="O1635" s="787"/>
      <c r="P1635" s="787"/>
      <c r="Q1635" s="787"/>
      <c r="R1635" s="787"/>
      <c r="S1635" s="787"/>
      <c r="T1635" s="787"/>
      <c r="U1635" s="814" t="s">
        <v>4</v>
      </c>
      <c r="V1635" s="815"/>
      <c r="W1635" s="815"/>
      <c r="X1635" s="816"/>
      <c r="Y1635" s="817">
        <v>44236</v>
      </c>
      <c r="Z1635" s="818"/>
      <c r="AA1635" s="819"/>
    </row>
    <row r="1636" spans="2:27" ht="15" customHeight="1" x14ac:dyDescent="0.25">
      <c r="B1636" s="820" t="s">
        <v>44</v>
      </c>
      <c r="C1636" s="793"/>
      <c r="D1636" s="793"/>
      <c r="E1636" s="793"/>
      <c r="F1636" s="794"/>
      <c r="G1636"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636" s="822"/>
      <c r="I1636" s="822"/>
      <c r="J1636" s="822"/>
      <c r="K1636" s="822"/>
      <c r="L1636" s="822"/>
      <c r="M1636" s="822"/>
      <c r="N1636" s="822"/>
      <c r="O1636" s="822"/>
      <c r="P1636" s="822"/>
      <c r="Q1636" s="822"/>
      <c r="R1636" s="822"/>
      <c r="S1636" s="822"/>
      <c r="T1636" s="822"/>
      <c r="U1636" s="822"/>
      <c r="V1636" s="822"/>
      <c r="W1636" s="822"/>
      <c r="X1636" s="822"/>
      <c r="Y1636" s="822"/>
      <c r="Z1636" s="822"/>
      <c r="AA1636" s="823"/>
    </row>
    <row r="1637" spans="2:27" ht="15.75" customHeight="1" thickBot="1" x14ac:dyDescent="0.3">
      <c r="B1637" s="795"/>
      <c r="C1637" s="787"/>
      <c r="D1637" s="787"/>
      <c r="E1637" s="787"/>
      <c r="F1637" s="796"/>
      <c r="G1637" s="824"/>
      <c r="H1637" s="825"/>
      <c r="I1637" s="825"/>
      <c r="J1637" s="825"/>
      <c r="K1637" s="825"/>
      <c r="L1637" s="825"/>
      <c r="M1637" s="825"/>
      <c r="N1637" s="825"/>
      <c r="O1637" s="825"/>
      <c r="P1637" s="825"/>
      <c r="Q1637" s="825"/>
      <c r="R1637" s="825"/>
      <c r="S1637" s="825"/>
      <c r="T1637" s="825"/>
      <c r="U1637" s="825"/>
      <c r="V1637" s="825"/>
      <c r="W1637" s="825"/>
      <c r="X1637" s="825"/>
      <c r="Y1637" s="825"/>
      <c r="Z1637" s="825"/>
      <c r="AA1637" s="826"/>
    </row>
    <row r="1638" spans="2:27" ht="18.75" thickBot="1" x14ac:dyDescent="0.3">
      <c r="B1638" s="827" t="s">
        <v>46</v>
      </c>
      <c r="C1638" s="798"/>
      <c r="D1638" s="798"/>
      <c r="E1638" s="798"/>
      <c r="F1638" s="798"/>
      <c r="G1638" s="798"/>
      <c r="H1638" s="822" t="s">
        <v>47</v>
      </c>
      <c r="I1638" s="793"/>
      <c r="J1638" s="828"/>
      <c r="K1638" s="798"/>
      <c r="L1638" s="798"/>
      <c r="M1638" s="798"/>
      <c r="N1638" s="798"/>
      <c r="O1638" s="798"/>
      <c r="P1638" s="622"/>
      <c r="Q1638" s="622"/>
      <c r="R1638" s="828" t="s">
        <v>48</v>
      </c>
      <c r="S1638" s="828"/>
      <c r="T1638" s="798"/>
      <c r="U1638" s="798"/>
      <c r="V1638" s="798"/>
      <c r="W1638" s="798"/>
      <c r="X1638" s="798"/>
      <c r="Y1638" s="798"/>
      <c r="Z1638" s="798"/>
      <c r="AA1638" s="799"/>
    </row>
    <row r="1639" spans="2:27" ht="48" customHeight="1" thickBot="1" x14ac:dyDescent="0.3">
      <c r="B1639" s="829">
        <f>PRESUPUESTO!$B$60</f>
        <v>8</v>
      </c>
      <c r="C1639" s="793"/>
      <c r="D1639" s="793"/>
      <c r="E1639" s="793"/>
      <c r="F1639" s="793"/>
      <c r="G1639" s="793"/>
      <c r="H1639" s="830">
        <f>PRESUPUESTO!B64</f>
        <v>8.0399999999999991</v>
      </c>
      <c r="I1639" s="831"/>
      <c r="J1639" s="832" t="str">
        <f>PRESUPUESTO!$F$60</f>
        <v>COCINETA</v>
      </c>
      <c r="K1639" s="798"/>
      <c r="L1639" s="798"/>
      <c r="M1639" s="798"/>
      <c r="N1639" s="798"/>
      <c r="O1639" s="799"/>
      <c r="P1639" s="621"/>
      <c r="Q1639" s="621"/>
      <c r="R1639" s="833" t="str">
        <f>PRESUPUESTO!F64</f>
        <v>Sumiistro e instalación de mueble en madera melaminica en oficina Unalde, incluye puertas, entrepaños, cortesy divisiones según diseño.</v>
      </c>
      <c r="S1639" s="1020"/>
      <c r="T1639" s="793"/>
      <c r="U1639" s="793"/>
      <c r="V1639" s="793"/>
      <c r="W1639" s="793"/>
      <c r="X1639" s="793"/>
      <c r="Y1639" s="793"/>
      <c r="Z1639" s="793"/>
      <c r="AA1639" s="794"/>
    </row>
    <row r="1640" spans="2:27" ht="18.75" customHeight="1" thickBot="1" x14ac:dyDescent="0.3">
      <c r="B1640" s="821" t="s">
        <v>49</v>
      </c>
      <c r="C1640" s="834"/>
      <c r="D1640" s="834"/>
      <c r="E1640" s="834"/>
      <c r="F1640" s="834"/>
      <c r="G1640" s="834"/>
      <c r="H1640" s="835"/>
      <c r="I1640" s="835"/>
      <c r="J1640" s="834"/>
      <c r="K1640" s="834"/>
      <c r="L1640" s="834"/>
      <c r="M1640" s="834"/>
      <c r="N1640" s="834"/>
      <c r="O1640" s="834"/>
      <c r="P1640" s="623"/>
      <c r="Q1640" s="623"/>
      <c r="R1640" s="837" t="s">
        <v>50</v>
      </c>
      <c r="S1640" s="1030" t="s">
        <v>532</v>
      </c>
      <c r="T1640" s="839" t="s">
        <v>51</v>
      </c>
      <c r="U1640" s="840"/>
      <c r="V1640" s="841"/>
      <c r="W1640" s="842" t="s">
        <v>20</v>
      </c>
      <c r="X1640" s="844" t="s">
        <v>52</v>
      </c>
      <c r="Y1640" s="846" t="s">
        <v>53</v>
      </c>
      <c r="Z1640" s="847"/>
      <c r="AA1640" s="848"/>
    </row>
    <row r="1641" spans="2:27" ht="26.25" thickBot="1" x14ac:dyDescent="0.3">
      <c r="B1641" s="836"/>
      <c r="C1641" s="835"/>
      <c r="D1641" s="835"/>
      <c r="E1641" s="835"/>
      <c r="F1641" s="835"/>
      <c r="G1641" s="835"/>
      <c r="H1641" s="835"/>
      <c r="I1641" s="835"/>
      <c r="J1641" s="835"/>
      <c r="K1641" s="835"/>
      <c r="L1641" s="835"/>
      <c r="M1641" s="835"/>
      <c r="N1641" s="835"/>
      <c r="O1641" s="835"/>
      <c r="P1641" s="623"/>
      <c r="Q1641" s="623"/>
      <c r="R1641" s="838"/>
      <c r="S1641" s="1031"/>
      <c r="T1641" s="4" t="s">
        <v>54</v>
      </c>
      <c r="U1641" s="5" t="s">
        <v>55</v>
      </c>
      <c r="V1641" s="6" t="s">
        <v>56</v>
      </c>
      <c r="W1641" s="843"/>
      <c r="X1641" s="845"/>
      <c r="Y1641" s="7" t="s">
        <v>57</v>
      </c>
      <c r="Z1641" s="8" t="s">
        <v>21</v>
      </c>
      <c r="AA1641" s="9" t="s">
        <v>22</v>
      </c>
    </row>
    <row r="1642" spans="2:27" ht="18" x14ac:dyDescent="0.25">
      <c r="B1642" s="10"/>
      <c r="C1642" s="11"/>
      <c r="D1642" s="11"/>
      <c r="E1642" s="11"/>
      <c r="F1642" s="11"/>
      <c r="G1642" s="11"/>
      <c r="H1642" s="11"/>
      <c r="I1642" s="11"/>
      <c r="J1642" s="11"/>
      <c r="K1642" s="11"/>
      <c r="L1642" s="11"/>
      <c r="M1642" s="11"/>
      <c r="N1642" s="11"/>
      <c r="O1642" s="12"/>
      <c r="P1642" s="629">
        <f>+H1639</f>
        <v>8.0399999999999991</v>
      </c>
      <c r="Q1642" s="17"/>
      <c r="R1642" s="412" t="s">
        <v>356</v>
      </c>
      <c r="S1642" s="625"/>
      <c r="T1642" s="14"/>
      <c r="U1642" s="14"/>
      <c r="V1642" s="14"/>
      <c r="W1642" s="14" t="s">
        <v>20</v>
      </c>
      <c r="X1642" s="14" t="str">
        <f>IF(S1642="","",1)</f>
        <v/>
      </c>
      <c r="Y1642" s="14" t="str">
        <f>IFERROR(IF(COUNT(T1642:V1642)=1,PRODUCT(T1642:V1642)*X1642,""),"")</f>
        <v/>
      </c>
      <c r="Z1642" s="14" t="str">
        <f>IFERROR(IF(COUNT(T1642:V1642)=2,PRODUCT(T1642:V1642)*X1642,""),"")</f>
        <v/>
      </c>
      <c r="AA1642" s="15" t="str">
        <f>IFERROR(IF(COUNT(T1642:V1642)=3,PRODUCT(T1642:V1642)*X1642,""),"")</f>
        <v/>
      </c>
    </row>
    <row r="1643" spans="2:27" ht="18" x14ac:dyDescent="0.25">
      <c r="B1643" s="16"/>
      <c r="C1643" s="17"/>
      <c r="D1643" s="17"/>
      <c r="E1643" s="17"/>
      <c r="F1643" s="18"/>
      <c r="G1643" s="18"/>
      <c r="H1643" s="18"/>
      <c r="I1643" s="18"/>
      <c r="J1643" s="18"/>
      <c r="K1643" s="18"/>
      <c r="L1643" s="17"/>
      <c r="M1643" s="17"/>
      <c r="N1643" s="17"/>
      <c r="O1643" s="19"/>
      <c r="P1643" s="629">
        <f>+H1639</f>
        <v>8.0399999999999991</v>
      </c>
      <c r="Q1643" s="17"/>
      <c r="R1643" s="412"/>
      <c r="S1643" s="625"/>
      <c r="T1643" s="20"/>
      <c r="U1643" s="20"/>
      <c r="V1643" s="430"/>
      <c r="W1643" s="14"/>
      <c r="X1643" s="14" t="str">
        <f t="shared" ref="X1643:X1645" si="480">IF(S1643="","",1)</f>
        <v/>
      </c>
      <c r="Y1643" s="14" t="str">
        <f t="shared" ref="Y1643:Y1645" si="481">IFERROR(IF(COUNT(T1643:V1643)=1,PRODUCT(T1643:V1643)*X1643,""),"")</f>
        <v/>
      </c>
      <c r="Z1643" s="14" t="str">
        <f t="shared" ref="Z1643:Z1645" si="482">IFERROR(IF(COUNT(T1643:V1643)=2,PRODUCT(T1643:V1643)*X1643,""),"")</f>
        <v/>
      </c>
      <c r="AA1643" s="15" t="str">
        <f t="shared" ref="AA1643:AA1664" si="483">IFERROR(IF(COUNT(T1643:V1643)=3,PRODUCT(T1643:V1643)*X1643,""),"")</f>
        <v/>
      </c>
    </row>
    <row r="1644" spans="2:27" ht="18" x14ac:dyDescent="0.25">
      <c r="B1644" s="16"/>
      <c r="C1644" s="17"/>
      <c r="D1644" s="17"/>
      <c r="E1644" s="17"/>
      <c r="F1644" s="18"/>
      <c r="G1644" s="18"/>
      <c r="H1644" s="18"/>
      <c r="I1644" s="18"/>
      <c r="J1644" s="18"/>
      <c r="K1644" s="18"/>
      <c r="L1644" s="17"/>
      <c r="M1644" s="17"/>
      <c r="N1644" s="17"/>
      <c r="O1644" s="19"/>
      <c r="P1644" s="629">
        <f>+H1639</f>
        <v>8.0399999999999991</v>
      </c>
      <c r="Q1644" s="17"/>
      <c r="R1644" s="412"/>
      <c r="S1644" s="625"/>
      <c r="T1644" s="20"/>
      <c r="U1644" s="20"/>
      <c r="V1644" s="430"/>
      <c r="W1644" s="14"/>
      <c r="X1644" s="14" t="str">
        <f t="shared" si="480"/>
        <v/>
      </c>
      <c r="Y1644" s="14" t="str">
        <f t="shared" si="481"/>
        <v/>
      </c>
      <c r="Z1644" s="14" t="str">
        <f t="shared" si="482"/>
        <v/>
      </c>
      <c r="AA1644" s="15" t="str">
        <f t="shared" si="483"/>
        <v/>
      </c>
    </row>
    <row r="1645" spans="2:27" ht="18" x14ac:dyDescent="0.25">
      <c r="B1645" s="16"/>
      <c r="C1645" s="17"/>
      <c r="D1645" s="17"/>
      <c r="E1645" s="17"/>
      <c r="F1645" s="18"/>
      <c r="G1645" s="18"/>
      <c r="H1645" s="18"/>
      <c r="I1645" s="18"/>
      <c r="J1645" s="18"/>
      <c r="K1645" s="18"/>
      <c r="L1645" s="17"/>
      <c r="M1645" s="17"/>
      <c r="N1645" s="17"/>
      <c r="O1645" s="19"/>
      <c r="P1645" s="629">
        <f>+H1639</f>
        <v>8.0399999999999991</v>
      </c>
      <c r="Q1645" s="17"/>
      <c r="R1645" s="412"/>
      <c r="S1645" s="626"/>
      <c r="T1645" s="20"/>
      <c r="U1645" s="20"/>
      <c r="V1645" s="430"/>
      <c r="W1645" s="14" t="str">
        <f t="shared" ref="W1645" si="484">IF(COUNT(T1645:V1645)=1,"m",IF(COUNT(T1645:V1645)=2,"m2",IF(COUNT(T1645:V1645)=3,"m3","")))</f>
        <v/>
      </c>
      <c r="X1645" s="14" t="str">
        <f t="shared" si="480"/>
        <v/>
      </c>
      <c r="Y1645" s="14" t="str">
        <f t="shared" si="481"/>
        <v/>
      </c>
      <c r="Z1645" s="14" t="str">
        <f t="shared" si="482"/>
        <v/>
      </c>
      <c r="AA1645" s="15" t="str">
        <f t="shared" si="483"/>
        <v/>
      </c>
    </row>
    <row r="1646" spans="2:27" ht="18" x14ac:dyDescent="0.25">
      <c r="B1646" s="16"/>
      <c r="D1646" s="17"/>
      <c r="E1646" s="17"/>
      <c r="F1646" s="18"/>
      <c r="G1646" s="18"/>
      <c r="H1646" s="18"/>
      <c r="J1646" s="18"/>
      <c r="K1646" s="18"/>
      <c r="L1646" s="17"/>
      <c r="M1646" s="17"/>
      <c r="N1646" s="17"/>
      <c r="O1646" s="19"/>
      <c r="P1646" s="629">
        <f>+H1639</f>
        <v>8.0399999999999991</v>
      </c>
      <c r="Q1646" s="17"/>
      <c r="R1646" s="412"/>
      <c r="S1646" s="625"/>
      <c r="T1646" s="20"/>
      <c r="U1646" s="20"/>
      <c r="V1646" s="430"/>
      <c r="W1646" s="14"/>
      <c r="X1646" s="14"/>
      <c r="Y1646" s="14"/>
      <c r="Z1646" s="14"/>
      <c r="AA1646" s="15" t="str">
        <f t="shared" si="483"/>
        <v/>
      </c>
    </row>
    <row r="1647" spans="2:27" ht="18" x14ac:dyDescent="0.25">
      <c r="B1647" s="22"/>
      <c r="C1647" s="17"/>
      <c r="D1647" s="18"/>
      <c r="E1647" s="17"/>
      <c r="F1647" s="18"/>
      <c r="G1647" s="18"/>
      <c r="H1647" s="18"/>
      <c r="I1647" s="18"/>
      <c r="J1647" s="18"/>
      <c r="K1647" s="18"/>
      <c r="L1647" s="17"/>
      <c r="M1647" s="17"/>
      <c r="N1647" s="17"/>
      <c r="O1647" s="19"/>
      <c r="P1647" s="629">
        <f>+H1639</f>
        <v>8.0399999999999991</v>
      </c>
      <c r="Q1647" s="17"/>
      <c r="R1647" s="412" t="s">
        <v>361</v>
      </c>
      <c r="S1647" s="625"/>
      <c r="T1647" s="20"/>
      <c r="U1647" s="20"/>
      <c r="V1647" s="430"/>
      <c r="W1647" s="14" t="s">
        <v>20</v>
      </c>
      <c r="X1647" s="14" t="str">
        <f t="shared" ref="X1647:X1653" si="485">IF(S1647="","",1)</f>
        <v/>
      </c>
      <c r="Y1647" s="14" t="str">
        <f t="shared" ref="Y1647:Y1653" si="486">IFERROR(IF(COUNT(T1647:V1647)=1,PRODUCT(T1647:V1647)*X1647,""),"")</f>
        <v/>
      </c>
      <c r="Z1647" s="14" t="str">
        <f t="shared" ref="Z1647:Z1653" si="487">IFERROR(IF(COUNT(T1647:V1647)=2,PRODUCT(T1647:V1647)*X1647,""),"")</f>
        <v/>
      </c>
      <c r="AA1647" s="15" t="str">
        <f t="shared" si="483"/>
        <v/>
      </c>
    </row>
    <row r="1648" spans="2:27" ht="18" x14ac:dyDescent="0.25">
      <c r="B1648" s="16"/>
      <c r="C1648" s="17"/>
      <c r="D1648" s="17"/>
      <c r="E1648" s="17"/>
      <c r="F1648" s="18"/>
      <c r="G1648" s="18"/>
      <c r="H1648" s="18"/>
      <c r="I1648" s="18"/>
      <c r="J1648" s="18"/>
      <c r="K1648" s="18"/>
      <c r="L1648" s="17"/>
      <c r="M1648" s="17"/>
      <c r="N1648" s="17"/>
      <c r="O1648" s="19"/>
      <c r="P1648" s="629">
        <f>+H1639</f>
        <v>8.0399999999999991</v>
      </c>
      <c r="Q1648" s="17"/>
      <c r="R1648" s="412"/>
      <c r="S1648" s="628"/>
      <c r="T1648" s="20"/>
      <c r="U1648" s="20"/>
      <c r="V1648" s="430"/>
      <c r="W1648" s="14"/>
      <c r="X1648" s="14" t="str">
        <f t="shared" si="485"/>
        <v/>
      </c>
      <c r="Y1648" s="14" t="str">
        <f t="shared" si="486"/>
        <v/>
      </c>
      <c r="Z1648" s="14" t="str">
        <f t="shared" si="487"/>
        <v/>
      </c>
      <c r="AA1648" s="15" t="str">
        <f t="shared" si="483"/>
        <v/>
      </c>
    </row>
    <row r="1649" spans="2:27" ht="18" x14ac:dyDescent="0.25">
      <c r="B1649" s="16"/>
      <c r="C1649" s="17"/>
      <c r="D1649" s="17"/>
      <c r="E1649" s="17"/>
      <c r="F1649" s="17"/>
      <c r="G1649" s="17"/>
      <c r="H1649" s="17"/>
      <c r="I1649" s="17"/>
      <c r="J1649" s="17"/>
      <c r="K1649" s="17"/>
      <c r="L1649" s="17"/>
      <c r="M1649" s="17"/>
      <c r="N1649" s="17"/>
      <c r="O1649" s="19"/>
      <c r="P1649" s="629">
        <f>+H1639</f>
        <v>8.0399999999999991</v>
      </c>
      <c r="Q1649" s="17"/>
      <c r="R1649" s="412"/>
      <c r="S1649" s="626"/>
      <c r="T1649" s="20"/>
      <c r="U1649" s="20"/>
      <c r="V1649" s="430"/>
      <c r="W1649" s="14" t="str">
        <f t="shared" ref="W1649:W1653" si="488">IF(COUNT(T1649:V1649)=1,"m",IF(COUNT(T1649:V1649)=2,"m2",IF(COUNT(T1649:V1649)=3,"m3","")))</f>
        <v/>
      </c>
      <c r="X1649" s="14" t="str">
        <f t="shared" si="485"/>
        <v/>
      </c>
      <c r="Y1649" s="14" t="str">
        <f t="shared" si="486"/>
        <v/>
      </c>
      <c r="Z1649" s="14" t="str">
        <f t="shared" si="487"/>
        <v/>
      </c>
      <c r="AA1649" s="15" t="str">
        <f t="shared" si="483"/>
        <v/>
      </c>
    </row>
    <row r="1650" spans="2:27" ht="18" x14ac:dyDescent="0.25">
      <c r="B1650" s="16"/>
      <c r="C1650" s="18"/>
      <c r="D1650" s="17"/>
      <c r="E1650" s="17"/>
      <c r="F1650" s="17"/>
      <c r="G1650" s="17"/>
      <c r="H1650" s="17"/>
      <c r="I1650" s="17"/>
      <c r="J1650" s="17"/>
      <c r="K1650" s="17"/>
      <c r="L1650" s="17"/>
      <c r="M1650" s="17"/>
      <c r="N1650" s="17"/>
      <c r="O1650" s="19"/>
      <c r="P1650" s="629">
        <f>+H1639</f>
        <v>8.0399999999999991</v>
      </c>
      <c r="Q1650" s="17"/>
      <c r="R1650" s="412"/>
      <c r="S1650" s="625"/>
      <c r="T1650" s="20"/>
      <c r="U1650" s="20"/>
      <c r="V1650" s="430"/>
      <c r="W1650" s="14" t="str">
        <f t="shared" si="488"/>
        <v/>
      </c>
      <c r="X1650" s="14" t="str">
        <f t="shared" si="485"/>
        <v/>
      </c>
      <c r="Y1650" s="14" t="str">
        <f t="shared" si="486"/>
        <v/>
      </c>
      <c r="Z1650" s="14" t="str">
        <f t="shared" si="487"/>
        <v/>
      </c>
      <c r="AA1650" s="15" t="str">
        <f t="shared" si="483"/>
        <v/>
      </c>
    </row>
    <row r="1651" spans="2:27" ht="18" x14ac:dyDescent="0.25">
      <c r="B1651" s="16"/>
      <c r="C1651" s="17"/>
      <c r="D1651" s="17"/>
      <c r="E1651" s="17"/>
      <c r="F1651" s="17"/>
      <c r="G1651" s="17"/>
      <c r="H1651" s="17"/>
      <c r="I1651" s="17"/>
      <c r="J1651" s="17"/>
      <c r="K1651" s="17"/>
      <c r="L1651" s="17"/>
      <c r="M1651" s="17"/>
      <c r="N1651" s="17"/>
      <c r="O1651" s="19"/>
      <c r="P1651" s="629">
        <f>+H1639</f>
        <v>8.0399999999999991</v>
      </c>
      <c r="Q1651" s="17"/>
      <c r="R1651" s="412"/>
      <c r="S1651" s="625"/>
      <c r="T1651" s="20"/>
      <c r="U1651" s="20"/>
      <c r="V1651" s="430"/>
      <c r="W1651" s="14" t="str">
        <f t="shared" si="488"/>
        <v/>
      </c>
      <c r="X1651" s="14" t="str">
        <f t="shared" si="485"/>
        <v/>
      </c>
      <c r="Y1651" s="14" t="str">
        <f t="shared" si="486"/>
        <v/>
      </c>
      <c r="Z1651" s="14" t="str">
        <f t="shared" si="487"/>
        <v/>
      </c>
      <c r="AA1651" s="15" t="str">
        <f t="shared" si="483"/>
        <v/>
      </c>
    </row>
    <row r="1652" spans="2:27" ht="18" x14ac:dyDescent="0.25">
      <c r="B1652" s="16"/>
      <c r="C1652" s="17"/>
      <c r="D1652" s="17"/>
      <c r="E1652" s="18"/>
      <c r="F1652" s="17"/>
      <c r="G1652" s="17"/>
      <c r="H1652" s="17"/>
      <c r="I1652" s="17"/>
      <c r="J1652" s="17"/>
      <c r="K1652" s="17"/>
      <c r="L1652" s="17"/>
      <c r="M1652" s="17"/>
      <c r="N1652" s="17"/>
      <c r="O1652" s="19"/>
      <c r="P1652" s="629">
        <f>+H1639</f>
        <v>8.0399999999999991</v>
      </c>
      <c r="Q1652" s="17"/>
      <c r="R1652" s="412"/>
      <c r="S1652" s="625"/>
      <c r="T1652" s="20"/>
      <c r="U1652" s="20"/>
      <c r="V1652" s="430"/>
      <c r="W1652" s="14" t="str">
        <f t="shared" si="488"/>
        <v/>
      </c>
      <c r="X1652" s="14" t="str">
        <f t="shared" si="485"/>
        <v/>
      </c>
      <c r="Y1652" s="14" t="str">
        <f t="shared" si="486"/>
        <v/>
      </c>
      <c r="Z1652" s="14" t="str">
        <f t="shared" si="487"/>
        <v/>
      </c>
      <c r="AA1652" s="15" t="str">
        <f t="shared" si="483"/>
        <v/>
      </c>
    </row>
    <row r="1653" spans="2:27" ht="18" x14ac:dyDescent="0.25">
      <c r="B1653" s="16"/>
      <c r="C1653" s="18"/>
      <c r="D1653" s="18"/>
      <c r="E1653" s="18"/>
      <c r="F1653" s="18"/>
      <c r="G1653" s="18"/>
      <c r="H1653" s="18"/>
      <c r="I1653" s="18"/>
      <c r="J1653" s="18"/>
      <c r="K1653" s="18"/>
      <c r="L1653" s="18"/>
      <c r="M1653" s="18"/>
      <c r="N1653" s="18"/>
      <c r="O1653" s="19"/>
      <c r="P1653" s="629">
        <f>+H1639</f>
        <v>8.0399999999999991</v>
      </c>
      <c r="Q1653" s="17"/>
      <c r="R1653" s="412"/>
      <c r="S1653" s="625"/>
      <c r="T1653" s="20"/>
      <c r="U1653" s="20"/>
      <c r="V1653" s="430"/>
      <c r="W1653" s="14" t="str">
        <f t="shared" si="488"/>
        <v/>
      </c>
      <c r="X1653" s="14" t="str">
        <f t="shared" si="485"/>
        <v/>
      </c>
      <c r="Y1653" s="14" t="str">
        <f t="shared" si="486"/>
        <v/>
      </c>
      <c r="Z1653" s="14" t="str">
        <f t="shared" si="487"/>
        <v/>
      </c>
      <c r="AA1653" s="15" t="str">
        <f t="shared" si="483"/>
        <v/>
      </c>
    </row>
    <row r="1654" spans="2:27" ht="18" x14ac:dyDescent="0.25">
      <c r="B1654" s="16"/>
      <c r="C1654" s="17"/>
      <c r="D1654" s="24"/>
      <c r="E1654" s="17"/>
      <c r="F1654" s="17"/>
      <c r="G1654" s="17"/>
      <c r="H1654" s="17"/>
      <c r="I1654" s="17"/>
      <c r="J1654" s="18"/>
      <c r="K1654" s="17"/>
      <c r="L1654" s="17"/>
      <c r="M1654" s="17"/>
      <c r="N1654" s="17"/>
      <c r="O1654" s="19"/>
      <c r="P1654" s="629">
        <f>+H1639</f>
        <v>8.0399999999999991</v>
      </c>
      <c r="Q1654" s="17"/>
      <c r="R1654" s="412"/>
      <c r="S1654" s="625"/>
      <c r="T1654" s="20"/>
      <c r="U1654" s="20"/>
      <c r="V1654" s="430"/>
      <c r="W1654" s="14"/>
      <c r="X1654" s="14"/>
      <c r="Y1654" s="14"/>
      <c r="Z1654" s="14"/>
      <c r="AA1654" s="15" t="str">
        <f t="shared" si="483"/>
        <v/>
      </c>
    </row>
    <row r="1655" spans="2:27" ht="18" x14ac:dyDescent="0.25">
      <c r="B1655" s="16"/>
      <c r="C1655" s="18"/>
      <c r="D1655" s="17"/>
      <c r="E1655" s="17"/>
      <c r="F1655" s="17"/>
      <c r="G1655" s="17"/>
      <c r="H1655" s="18"/>
      <c r="I1655" s="18"/>
      <c r="J1655" s="17"/>
      <c r="K1655" s="18"/>
      <c r="L1655" s="17"/>
      <c r="M1655" s="17"/>
      <c r="N1655" s="17"/>
      <c r="O1655" s="19"/>
      <c r="P1655" s="629">
        <f>+H1639</f>
        <v>8.0399999999999991</v>
      </c>
      <c r="Q1655" s="17"/>
      <c r="R1655" s="412" t="s">
        <v>362</v>
      </c>
      <c r="S1655" s="625"/>
      <c r="T1655" s="20"/>
      <c r="U1655" s="20"/>
      <c r="V1655" s="430"/>
      <c r="W1655" s="14" t="s">
        <v>20</v>
      </c>
      <c r="X1655" s="14" t="str">
        <f t="shared" ref="X1655:X1664" si="489">IF(S1655="","",1)</f>
        <v/>
      </c>
      <c r="Y1655" s="14" t="str">
        <f t="shared" ref="Y1655:Y1664" si="490">IFERROR(IF(COUNT(T1655:V1655)=1,PRODUCT(T1655:V1655)*X1655,""),"")</f>
        <v/>
      </c>
      <c r="Z1655" s="14" t="str">
        <f t="shared" ref="Z1655:Z1664" si="491">IFERROR(IF(COUNT(T1655:V1655)=2,PRODUCT(T1655:V1655)*X1655,""),"")</f>
        <v/>
      </c>
      <c r="AA1655" s="15" t="str">
        <f t="shared" si="483"/>
        <v/>
      </c>
    </row>
    <row r="1656" spans="2:27" ht="18" x14ac:dyDescent="0.25">
      <c r="B1656" s="16"/>
      <c r="C1656" s="17"/>
      <c r="D1656" s="17"/>
      <c r="E1656" s="17"/>
      <c r="F1656" s="17"/>
      <c r="G1656" s="17"/>
      <c r="H1656" s="17"/>
      <c r="I1656" s="17"/>
      <c r="J1656" s="17"/>
      <c r="K1656" s="17"/>
      <c r="L1656" s="17"/>
      <c r="M1656" s="17"/>
      <c r="N1656" s="17"/>
      <c r="O1656" s="19"/>
      <c r="P1656" s="629">
        <f>+H1639</f>
        <v>8.0399999999999991</v>
      </c>
      <c r="Q1656" s="17"/>
      <c r="R1656" s="412"/>
      <c r="S1656" s="628"/>
      <c r="T1656" s="20"/>
      <c r="U1656" s="20"/>
      <c r="V1656" s="430"/>
      <c r="W1656" s="14" t="str">
        <f t="shared" ref="W1656:W1664" si="492">IF(COUNT(T1656:V1656)=1,"m",IF(COUNT(T1656:V1656)=2,"m2",IF(COUNT(T1656:V1656)=3,"m3","")))</f>
        <v/>
      </c>
      <c r="X1656" s="14" t="str">
        <f t="shared" si="489"/>
        <v/>
      </c>
      <c r="Y1656" s="14" t="str">
        <f t="shared" si="490"/>
        <v/>
      </c>
      <c r="Z1656" s="14" t="str">
        <f t="shared" si="491"/>
        <v/>
      </c>
      <c r="AA1656" s="15" t="str">
        <f t="shared" si="483"/>
        <v/>
      </c>
    </row>
    <row r="1657" spans="2:27" ht="18" x14ac:dyDescent="0.25">
      <c r="B1657" s="16"/>
      <c r="C1657" s="17"/>
      <c r="D1657" s="17"/>
      <c r="E1657" s="17"/>
      <c r="F1657" s="17"/>
      <c r="G1657" s="17"/>
      <c r="H1657" s="17"/>
      <c r="I1657" s="17"/>
      <c r="J1657" s="17"/>
      <c r="K1657" s="17"/>
      <c r="L1657" s="17"/>
      <c r="M1657" s="17"/>
      <c r="N1657" s="17"/>
      <c r="O1657" s="19"/>
      <c r="P1657" s="629">
        <f>+H1639</f>
        <v>8.0399999999999991</v>
      </c>
      <c r="Q1657" s="17"/>
      <c r="R1657" s="412"/>
      <c r="S1657" s="626"/>
      <c r="T1657" s="20"/>
      <c r="U1657" s="20"/>
      <c r="V1657" s="430"/>
      <c r="W1657" s="14" t="str">
        <f t="shared" si="492"/>
        <v/>
      </c>
      <c r="X1657" s="14" t="str">
        <f t="shared" si="489"/>
        <v/>
      </c>
      <c r="Y1657" s="14" t="str">
        <f t="shared" si="490"/>
        <v/>
      </c>
      <c r="Z1657" s="14" t="str">
        <f t="shared" si="491"/>
        <v/>
      </c>
      <c r="AA1657" s="15" t="str">
        <f t="shared" si="483"/>
        <v/>
      </c>
    </row>
    <row r="1658" spans="2:27" ht="18" x14ac:dyDescent="0.25">
      <c r="B1658" s="16"/>
      <c r="D1658" s="17"/>
      <c r="E1658" s="17"/>
      <c r="F1658" s="17"/>
      <c r="G1658" s="17"/>
      <c r="H1658" s="17"/>
      <c r="I1658" s="17"/>
      <c r="J1658" s="17"/>
      <c r="K1658" s="17"/>
      <c r="L1658" s="17"/>
      <c r="M1658" s="17"/>
      <c r="N1658" s="17"/>
      <c r="O1658" s="19"/>
      <c r="P1658" s="629">
        <f>+H1639</f>
        <v>8.0399999999999991</v>
      </c>
      <c r="Q1658" s="17"/>
      <c r="R1658" s="412"/>
      <c r="S1658" s="626"/>
      <c r="T1658" s="20"/>
      <c r="U1658" s="20"/>
      <c r="V1658" s="20"/>
      <c r="W1658" s="14" t="str">
        <f t="shared" si="492"/>
        <v/>
      </c>
      <c r="X1658" s="14" t="str">
        <f t="shared" si="489"/>
        <v/>
      </c>
      <c r="Y1658" s="14" t="str">
        <f t="shared" si="490"/>
        <v/>
      </c>
      <c r="Z1658" s="14" t="str">
        <f t="shared" si="491"/>
        <v/>
      </c>
      <c r="AA1658" s="15" t="str">
        <f t="shared" si="483"/>
        <v/>
      </c>
    </row>
    <row r="1659" spans="2:27" ht="18" x14ac:dyDescent="0.25">
      <c r="B1659" s="16"/>
      <c r="C1659" s="17"/>
      <c r="D1659" s="17"/>
      <c r="E1659" s="17"/>
      <c r="F1659" s="17"/>
      <c r="G1659" s="17"/>
      <c r="H1659" s="17"/>
      <c r="I1659" s="17"/>
      <c r="J1659" s="17"/>
      <c r="K1659" s="17"/>
      <c r="L1659" s="17"/>
      <c r="M1659" s="17"/>
      <c r="N1659" s="17"/>
      <c r="O1659" s="19"/>
      <c r="P1659" s="629">
        <f>+H1639</f>
        <v>8.0399999999999991</v>
      </c>
      <c r="Q1659" s="17"/>
      <c r="R1659" s="412"/>
      <c r="S1659" s="626"/>
      <c r="T1659" s="20"/>
      <c r="U1659" s="20"/>
      <c r="V1659" s="430"/>
      <c r="W1659" s="14" t="str">
        <f t="shared" si="492"/>
        <v/>
      </c>
      <c r="X1659" s="14" t="str">
        <f t="shared" si="489"/>
        <v/>
      </c>
      <c r="Y1659" s="14" t="str">
        <f t="shared" si="490"/>
        <v/>
      </c>
      <c r="Z1659" s="14" t="str">
        <f t="shared" si="491"/>
        <v/>
      </c>
      <c r="AA1659" s="15" t="str">
        <f t="shared" si="483"/>
        <v/>
      </c>
    </row>
    <row r="1660" spans="2:27" ht="18" x14ac:dyDescent="0.25">
      <c r="B1660" s="16"/>
      <c r="C1660" s="17"/>
      <c r="D1660" s="17"/>
      <c r="E1660" s="17"/>
      <c r="F1660" s="17"/>
      <c r="G1660" s="17"/>
      <c r="H1660" s="17"/>
      <c r="I1660" s="17"/>
      <c r="J1660" s="17"/>
      <c r="K1660" s="17"/>
      <c r="L1660" s="17"/>
      <c r="M1660" s="17"/>
      <c r="N1660" s="17"/>
      <c r="O1660" s="19"/>
      <c r="P1660" s="629">
        <f>+H1639</f>
        <v>8.0399999999999991</v>
      </c>
      <c r="Q1660" s="17"/>
      <c r="R1660" s="412"/>
      <c r="S1660" s="626"/>
      <c r="T1660" s="20"/>
      <c r="U1660" s="20"/>
      <c r="V1660" s="430"/>
      <c r="W1660" s="14" t="str">
        <f t="shared" si="492"/>
        <v/>
      </c>
      <c r="X1660" s="14" t="str">
        <f t="shared" si="489"/>
        <v/>
      </c>
      <c r="Y1660" s="14" t="str">
        <f t="shared" si="490"/>
        <v/>
      </c>
      <c r="Z1660" s="14" t="str">
        <f t="shared" si="491"/>
        <v/>
      </c>
      <c r="AA1660" s="15" t="str">
        <f t="shared" si="483"/>
        <v/>
      </c>
    </row>
    <row r="1661" spans="2:27" ht="18" x14ac:dyDescent="0.25">
      <c r="B1661" s="16"/>
      <c r="C1661" s="17"/>
      <c r="D1661" s="17"/>
      <c r="E1661" s="17"/>
      <c r="F1661" s="17"/>
      <c r="G1661" s="17"/>
      <c r="H1661" s="17"/>
      <c r="I1661" s="17"/>
      <c r="J1661" s="17"/>
      <c r="K1661" s="17"/>
      <c r="L1661" s="17"/>
      <c r="M1661" s="17"/>
      <c r="N1661" s="17"/>
      <c r="O1661" s="19"/>
      <c r="P1661" s="629">
        <f>+H1639</f>
        <v>8.0399999999999991</v>
      </c>
      <c r="Q1661" s="17"/>
      <c r="R1661" s="21"/>
      <c r="S1661" s="626"/>
      <c r="T1661" s="20"/>
      <c r="U1661" s="20"/>
      <c r="V1661" s="430"/>
      <c r="W1661" s="14" t="str">
        <f t="shared" si="492"/>
        <v/>
      </c>
      <c r="X1661" s="14" t="str">
        <f t="shared" si="489"/>
        <v/>
      </c>
      <c r="Y1661" s="14" t="str">
        <f t="shared" si="490"/>
        <v/>
      </c>
      <c r="Z1661" s="14" t="str">
        <f t="shared" si="491"/>
        <v/>
      </c>
      <c r="AA1661" s="15" t="str">
        <f t="shared" si="483"/>
        <v/>
      </c>
    </row>
    <row r="1662" spans="2:27" ht="18" x14ac:dyDescent="0.25">
      <c r="B1662" s="16"/>
      <c r="C1662" s="17"/>
      <c r="D1662" s="17"/>
      <c r="E1662" s="17"/>
      <c r="F1662" s="17"/>
      <c r="G1662" s="17"/>
      <c r="H1662" s="17"/>
      <c r="I1662" s="17"/>
      <c r="J1662" s="17"/>
      <c r="K1662" s="17"/>
      <c r="L1662" s="17"/>
      <c r="M1662" s="17"/>
      <c r="N1662" s="17"/>
      <c r="O1662" s="19"/>
      <c r="P1662" s="629">
        <f>+H1639</f>
        <v>8.0399999999999991</v>
      </c>
      <c r="Q1662" s="17"/>
      <c r="R1662" s="26"/>
      <c r="S1662" s="626"/>
      <c r="T1662" s="20"/>
      <c r="U1662" s="20"/>
      <c r="V1662" s="430"/>
      <c r="W1662" s="14" t="str">
        <f t="shared" si="492"/>
        <v/>
      </c>
      <c r="X1662" s="14" t="str">
        <f t="shared" si="489"/>
        <v/>
      </c>
      <c r="Y1662" s="14" t="str">
        <f t="shared" si="490"/>
        <v/>
      </c>
      <c r="Z1662" s="14" t="str">
        <f t="shared" si="491"/>
        <v/>
      </c>
      <c r="AA1662" s="15" t="str">
        <f t="shared" si="483"/>
        <v/>
      </c>
    </row>
    <row r="1663" spans="2:27" ht="18" x14ac:dyDescent="0.25">
      <c r="B1663" s="16"/>
      <c r="C1663" s="17"/>
      <c r="D1663" s="17"/>
      <c r="E1663" s="17"/>
      <c r="F1663" s="17"/>
      <c r="G1663" s="17"/>
      <c r="H1663" s="17"/>
      <c r="I1663" s="17"/>
      <c r="J1663" s="17"/>
      <c r="K1663" s="17"/>
      <c r="L1663" s="17"/>
      <c r="M1663" s="17"/>
      <c r="N1663" s="17"/>
      <c r="O1663" s="19"/>
      <c r="P1663" s="629">
        <f>+H1639</f>
        <v>8.0399999999999991</v>
      </c>
      <c r="Q1663" s="17"/>
      <c r="R1663" s="26"/>
      <c r="S1663" s="626"/>
      <c r="T1663" s="20"/>
      <c r="U1663" s="20"/>
      <c r="V1663" s="430"/>
      <c r="W1663" s="14" t="str">
        <f t="shared" si="492"/>
        <v/>
      </c>
      <c r="X1663" s="14" t="str">
        <f t="shared" si="489"/>
        <v/>
      </c>
      <c r="Y1663" s="14" t="str">
        <f t="shared" si="490"/>
        <v/>
      </c>
      <c r="Z1663" s="14" t="str">
        <f t="shared" si="491"/>
        <v/>
      </c>
      <c r="AA1663" s="15" t="str">
        <f t="shared" si="483"/>
        <v/>
      </c>
    </row>
    <row r="1664" spans="2:27" ht="18.75" thickBot="1" x14ac:dyDescent="0.3">
      <c r="B1664" s="27"/>
      <c r="C1664" s="28"/>
      <c r="D1664" s="29"/>
      <c r="E1664" s="28"/>
      <c r="F1664" s="29"/>
      <c r="G1664" s="29"/>
      <c r="H1664" s="29"/>
      <c r="I1664" s="29"/>
      <c r="J1664" s="29"/>
      <c r="K1664" s="29"/>
      <c r="L1664" s="29"/>
      <c r="M1664" s="29"/>
      <c r="N1664" s="29"/>
      <c r="O1664" s="30"/>
      <c r="P1664" s="629">
        <f>+H1639</f>
        <v>8.0399999999999991</v>
      </c>
      <c r="Q1664" s="17"/>
      <c r="R1664" s="630"/>
      <c r="S1664" s="636"/>
      <c r="T1664" s="33"/>
      <c r="U1664" s="33"/>
      <c r="V1664" s="631"/>
      <c r="W1664" s="34" t="str">
        <f t="shared" si="492"/>
        <v/>
      </c>
      <c r="X1664" s="34" t="str">
        <f t="shared" si="489"/>
        <v/>
      </c>
      <c r="Y1664" s="14" t="str">
        <f t="shared" si="490"/>
        <v/>
      </c>
      <c r="Z1664" s="14" t="str">
        <f t="shared" si="491"/>
        <v/>
      </c>
      <c r="AA1664" s="15" t="str">
        <f t="shared" si="483"/>
        <v/>
      </c>
    </row>
    <row r="1665" spans="2:27" ht="18.75" thickBot="1" x14ac:dyDescent="0.3">
      <c r="B1665" s="786"/>
      <c r="C1665" s="787"/>
      <c r="D1665" s="787"/>
      <c r="E1665" s="787"/>
      <c r="F1665" s="787"/>
      <c r="G1665" s="787"/>
      <c r="H1665" s="787"/>
      <c r="I1665" s="787"/>
      <c r="J1665" s="787"/>
      <c r="K1665" s="787"/>
      <c r="L1665" s="787"/>
      <c r="M1665" s="787"/>
      <c r="N1665" s="787"/>
      <c r="O1665" s="787"/>
      <c r="P1665" s="428"/>
      <c r="Q1665" s="629">
        <f>+H1639</f>
        <v>8.0399999999999991</v>
      </c>
      <c r="R1665" s="788" t="s">
        <v>58</v>
      </c>
      <c r="S1665" s="1023"/>
      <c r="T1665" s="787"/>
      <c r="U1665" s="789" t="s">
        <v>53</v>
      </c>
      <c r="V1665" s="790"/>
      <c r="W1665" s="790"/>
      <c r="X1665" s="791"/>
      <c r="Y1665" s="36"/>
      <c r="Z1665" s="37"/>
      <c r="AA1665" s="38">
        <f>SUM(X1642:X1664)</f>
        <v>0</v>
      </c>
    </row>
    <row r="1666" spans="2:27" ht="17.25" thickBot="1" x14ac:dyDescent="0.3">
      <c r="B1666" s="792" t="s">
        <v>59</v>
      </c>
      <c r="C1666" s="793"/>
      <c r="D1666" s="793"/>
      <c r="E1666" s="793"/>
      <c r="F1666" s="793"/>
      <c r="G1666" s="793"/>
      <c r="H1666" s="793"/>
      <c r="I1666" s="794"/>
      <c r="J1666" s="792" t="s">
        <v>60</v>
      </c>
      <c r="K1666" s="793"/>
      <c r="L1666" s="793"/>
      <c r="M1666" s="793"/>
      <c r="N1666" s="793"/>
      <c r="O1666" s="793"/>
      <c r="P1666" s="793"/>
      <c r="Q1666" s="793"/>
      <c r="R1666" s="794"/>
      <c r="S1666" s="634"/>
      <c r="T1666" s="39"/>
      <c r="U1666" s="40"/>
      <c r="V1666" s="40"/>
      <c r="W1666" s="40"/>
      <c r="X1666" s="40"/>
      <c r="Y1666" s="40"/>
      <c r="Z1666" s="40"/>
      <c r="AA1666" s="41"/>
    </row>
    <row r="1667" spans="2:27" ht="21" thickBot="1" x14ac:dyDescent="0.3">
      <c r="B1667" s="795"/>
      <c r="C1667" s="787"/>
      <c r="D1667" s="787"/>
      <c r="E1667" s="787"/>
      <c r="F1667" s="787"/>
      <c r="G1667" s="787"/>
      <c r="H1667" s="787"/>
      <c r="I1667" s="796"/>
      <c r="J1667" s="795"/>
      <c r="K1667" s="787"/>
      <c r="L1667" s="787"/>
      <c r="M1667" s="787"/>
      <c r="N1667" s="787"/>
      <c r="O1667" s="787"/>
      <c r="P1667" s="787"/>
      <c r="Q1667" s="787"/>
      <c r="R1667" s="796"/>
      <c r="S1667" s="635"/>
      <c r="T1667" s="797" t="s">
        <v>61</v>
      </c>
      <c r="U1667" s="798"/>
      <c r="V1667" s="798"/>
      <c r="W1667" s="798"/>
      <c r="X1667" s="798"/>
      <c r="Y1667" s="798"/>
      <c r="Z1667" s="799"/>
      <c r="AA1667" s="42">
        <f>AA1665</f>
        <v>0</v>
      </c>
    </row>
    <row r="1669" spans="2:27" ht="15.75" thickBot="1" x14ac:dyDescent="0.3"/>
    <row r="1670" spans="2:27" x14ac:dyDescent="0.25">
      <c r="B1670" s="800"/>
      <c r="C1670" s="793"/>
      <c r="D1670" s="793"/>
      <c r="E1670" s="793"/>
      <c r="F1670" s="793"/>
      <c r="G1670" s="803" t="s">
        <v>42</v>
      </c>
      <c r="H1670" s="793"/>
      <c r="I1670" s="793"/>
      <c r="J1670" s="793"/>
      <c r="K1670" s="793"/>
      <c r="L1670" s="793"/>
      <c r="M1670" s="793"/>
      <c r="N1670" s="793"/>
      <c r="O1670" s="793"/>
      <c r="P1670" s="793"/>
      <c r="Q1670" s="793"/>
      <c r="R1670" s="793"/>
      <c r="S1670" s="793"/>
      <c r="T1670" s="793"/>
      <c r="U1670" s="804" t="s">
        <v>1</v>
      </c>
      <c r="V1670" s="805"/>
      <c r="W1670" s="805"/>
      <c r="X1670" s="806"/>
      <c r="Y1670" s="807" t="s">
        <v>43</v>
      </c>
      <c r="Z1670" s="805"/>
      <c r="AA1670" s="808"/>
    </row>
    <row r="1671" spans="2:27" x14ac:dyDescent="0.25">
      <c r="B1671" s="801"/>
      <c r="C1671" s="802"/>
      <c r="D1671" s="802"/>
      <c r="E1671" s="802"/>
      <c r="F1671" s="802"/>
      <c r="G1671" s="801"/>
      <c r="H1671" s="802"/>
      <c r="I1671" s="802"/>
      <c r="J1671" s="802"/>
      <c r="K1671" s="802"/>
      <c r="L1671" s="802"/>
      <c r="M1671" s="802"/>
      <c r="N1671" s="802"/>
      <c r="O1671" s="802"/>
      <c r="P1671" s="802"/>
      <c r="Q1671" s="802"/>
      <c r="R1671" s="802"/>
      <c r="S1671" s="802"/>
      <c r="T1671" s="802"/>
      <c r="U1671" s="809" t="s">
        <v>3</v>
      </c>
      <c r="V1671" s="810"/>
      <c r="W1671" s="810"/>
      <c r="X1671" s="811"/>
      <c r="Y1671" s="812">
        <v>1</v>
      </c>
      <c r="Z1671" s="810"/>
      <c r="AA1671" s="813"/>
    </row>
    <row r="1672" spans="2:27" ht="15.75" thickBot="1" x14ac:dyDescent="0.3">
      <c r="B1672" s="795"/>
      <c r="C1672" s="787"/>
      <c r="D1672" s="787"/>
      <c r="E1672" s="787"/>
      <c r="F1672" s="787"/>
      <c r="G1672" s="795"/>
      <c r="H1672" s="787"/>
      <c r="I1672" s="787"/>
      <c r="J1672" s="787"/>
      <c r="K1672" s="787"/>
      <c r="L1672" s="787"/>
      <c r="M1672" s="787"/>
      <c r="N1672" s="787"/>
      <c r="O1672" s="787"/>
      <c r="P1672" s="787"/>
      <c r="Q1672" s="787"/>
      <c r="R1672" s="787"/>
      <c r="S1672" s="787"/>
      <c r="T1672" s="787"/>
      <c r="U1672" s="814" t="s">
        <v>4</v>
      </c>
      <c r="V1672" s="815"/>
      <c r="W1672" s="815"/>
      <c r="X1672" s="816"/>
      <c r="Y1672" s="817">
        <v>44236</v>
      </c>
      <c r="Z1672" s="818"/>
      <c r="AA1672" s="819"/>
    </row>
    <row r="1673" spans="2:27" ht="15" customHeight="1" x14ac:dyDescent="0.25">
      <c r="B1673" s="820" t="s">
        <v>44</v>
      </c>
      <c r="C1673" s="793"/>
      <c r="D1673" s="793"/>
      <c r="E1673" s="793"/>
      <c r="F1673" s="794"/>
      <c r="G1673"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673" s="822"/>
      <c r="I1673" s="822"/>
      <c r="J1673" s="822"/>
      <c r="K1673" s="822"/>
      <c r="L1673" s="822"/>
      <c r="M1673" s="822"/>
      <c r="N1673" s="822"/>
      <c r="O1673" s="822"/>
      <c r="P1673" s="822"/>
      <c r="Q1673" s="822"/>
      <c r="R1673" s="822"/>
      <c r="S1673" s="822"/>
      <c r="T1673" s="822"/>
      <c r="U1673" s="822"/>
      <c r="V1673" s="822"/>
      <c r="W1673" s="822"/>
      <c r="X1673" s="822"/>
      <c r="Y1673" s="822"/>
      <c r="Z1673" s="822"/>
      <c r="AA1673" s="823"/>
    </row>
    <row r="1674" spans="2:27" ht="15.75" customHeight="1" thickBot="1" x14ac:dyDescent="0.3">
      <c r="B1674" s="795"/>
      <c r="C1674" s="787"/>
      <c r="D1674" s="787"/>
      <c r="E1674" s="787"/>
      <c r="F1674" s="796"/>
      <c r="G1674" s="824"/>
      <c r="H1674" s="825"/>
      <c r="I1674" s="825"/>
      <c r="J1674" s="825"/>
      <c r="K1674" s="825"/>
      <c r="L1674" s="825"/>
      <c r="M1674" s="825"/>
      <c r="N1674" s="825"/>
      <c r="O1674" s="825"/>
      <c r="P1674" s="825"/>
      <c r="Q1674" s="825"/>
      <c r="R1674" s="825"/>
      <c r="S1674" s="825"/>
      <c r="T1674" s="825"/>
      <c r="U1674" s="825"/>
      <c r="V1674" s="825"/>
      <c r="W1674" s="825"/>
      <c r="X1674" s="825"/>
      <c r="Y1674" s="825"/>
      <c r="Z1674" s="825"/>
      <c r="AA1674" s="826"/>
    </row>
    <row r="1675" spans="2:27" ht="18.75" thickBot="1" x14ac:dyDescent="0.3">
      <c r="B1675" s="827" t="s">
        <v>46</v>
      </c>
      <c r="C1675" s="798"/>
      <c r="D1675" s="798"/>
      <c r="E1675" s="798"/>
      <c r="F1675" s="798"/>
      <c r="G1675" s="798"/>
      <c r="H1675" s="822" t="s">
        <v>47</v>
      </c>
      <c r="I1675" s="793"/>
      <c r="J1675" s="828"/>
      <c r="K1675" s="798"/>
      <c r="L1675" s="798"/>
      <c r="M1675" s="798"/>
      <c r="N1675" s="798"/>
      <c r="O1675" s="798"/>
      <c r="P1675" s="622"/>
      <c r="Q1675" s="622"/>
      <c r="R1675" s="828" t="s">
        <v>48</v>
      </c>
      <c r="S1675" s="828"/>
      <c r="T1675" s="798"/>
      <c r="U1675" s="798"/>
      <c r="V1675" s="798"/>
      <c r="W1675" s="798"/>
      <c r="X1675" s="798"/>
      <c r="Y1675" s="798"/>
      <c r="Z1675" s="798"/>
      <c r="AA1675" s="799"/>
    </row>
    <row r="1676" spans="2:27" ht="45" customHeight="1" thickBot="1" x14ac:dyDescent="0.3">
      <c r="B1676" s="829">
        <f>PRESUPUESTO!$B$65</f>
        <v>9</v>
      </c>
      <c r="C1676" s="793"/>
      <c r="D1676" s="793"/>
      <c r="E1676" s="793"/>
      <c r="F1676" s="793"/>
      <c r="G1676" s="793"/>
      <c r="H1676" s="830">
        <f>PRESUPUESTO!B66</f>
        <v>9.01</v>
      </c>
      <c r="I1676" s="831"/>
      <c r="J1676" s="832" t="str">
        <f>PRESUPUESTO!$F$65</f>
        <v>ENTREPISO</v>
      </c>
      <c r="K1676" s="798"/>
      <c r="L1676" s="798"/>
      <c r="M1676" s="798"/>
      <c r="N1676" s="798"/>
      <c r="O1676" s="799"/>
      <c r="P1676" s="621"/>
      <c r="Q1676" s="621"/>
      <c r="R1676" s="833" t="str">
        <f>PRESUPUESTO!F66</f>
        <v>Anclaje estructural para refuerzo horizontal y verticalcon varilla corrugada N°4 y epoxico Sicadur Anchorfix 4. Extencion de traslapo de 60cm + 20cm de anclaje.</v>
      </c>
      <c r="S1676" s="1020"/>
      <c r="T1676" s="793"/>
      <c r="U1676" s="793"/>
      <c r="V1676" s="793"/>
      <c r="W1676" s="793"/>
      <c r="X1676" s="793"/>
      <c r="Y1676" s="793"/>
      <c r="Z1676" s="793"/>
      <c r="AA1676" s="794"/>
    </row>
    <row r="1677" spans="2:27" ht="18.75" customHeight="1" thickBot="1" x14ac:dyDescent="0.3">
      <c r="B1677" s="821" t="s">
        <v>49</v>
      </c>
      <c r="C1677" s="834"/>
      <c r="D1677" s="834"/>
      <c r="E1677" s="834"/>
      <c r="F1677" s="834"/>
      <c r="G1677" s="834"/>
      <c r="H1677" s="835"/>
      <c r="I1677" s="835"/>
      <c r="J1677" s="834"/>
      <c r="K1677" s="834"/>
      <c r="L1677" s="834"/>
      <c r="M1677" s="834"/>
      <c r="N1677" s="834"/>
      <c r="O1677" s="834"/>
      <c r="P1677" s="623"/>
      <c r="Q1677" s="623"/>
      <c r="R1677" s="837" t="s">
        <v>50</v>
      </c>
      <c r="S1677" s="1030" t="s">
        <v>532</v>
      </c>
      <c r="T1677" s="839" t="s">
        <v>51</v>
      </c>
      <c r="U1677" s="840"/>
      <c r="V1677" s="841"/>
      <c r="W1677" s="842" t="s">
        <v>20</v>
      </c>
      <c r="X1677" s="844" t="s">
        <v>52</v>
      </c>
      <c r="Y1677" s="846" t="s">
        <v>53</v>
      </c>
      <c r="Z1677" s="847"/>
      <c r="AA1677" s="848"/>
    </row>
    <row r="1678" spans="2:27" ht="26.25" thickBot="1" x14ac:dyDescent="0.3">
      <c r="B1678" s="836"/>
      <c r="C1678" s="835"/>
      <c r="D1678" s="835"/>
      <c r="E1678" s="835"/>
      <c r="F1678" s="835"/>
      <c r="G1678" s="835"/>
      <c r="H1678" s="835"/>
      <c r="I1678" s="835"/>
      <c r="J1678" s="835"/>
      <c r="K1678" s="835"/>
      <c r="L1678" s="835"/>
      <c r="M1678" s="835"/>
      <c r="N1678" s="835"/>
      <c r="O1678" s="835"/>
      <c r="P1678" s="623"/>
      <c r="Q1678" s="623"/>
      <c r="R1678" s="838"/>
      <c r="S1678" s="1031"/>
      <c r="T1678" s="4" t="s">
        <v>54</v>
      </c>
      <c r="U1678" s="5" t="s">
        <v>55</v>
      </c>
      <c r="V1678" s="6" t="s">
        <v>56</v>
      </c>
      <c r="W1678" s="843"/>
      <c r="X1678" s="845"/>
      <c r="Y1678" s="7" t="s">
        <v>57</v>
      </c>
      <c r="Z1678" s="8" t="s">
        <v>21</v>
      </c>
      <c r="AA1678" s="9" t="s">
        <v>22</v>
      </c>
    </row>
    <row r="1679" spans="2:27" ht="18" x14ac:dyDescent="0.25">
      <c r="B1679" s="10"/>
      <c r="C1679" s="11"/>
      <c r="D1679" s="11"/>
      <c r="E1679" s="11"/>
      <c r="F1679" s="11"/>
      <c r="G1679" s="11"/>
      <c r="H1679" s="11"/>
      <c r="I1679" s="11"/>
      <c r="J1679" s="11"/>
      <c r="K1679" s="11"/>
      <c r="L1679" s="11"/>
      <c r="M1679" s="11"/>
      <c r="N1679" s="11"/>
      <c r="O1679" s="12"/>
      <c r="P1679" s="629">
        <f>+H1676</f>
        <v>9.01</v>
      </c>
      <c r="Q1679" s="17"/>
      <c r="R1679" s="412" t="s">
        <v>356</v>
      </c>
      <c r="S1679" s="625"/>
      <c r="T1679" s="14"/>
      <c r="U1679" s="14"/>
      <c r="V1679" s="14"/>
      <c r="W1679" s="14" t="s">
        <v>20</v>
      </c>
      <c r="X1679" s="14" t="str">
        <f>IF(S1679="","",1)</f>
        <v/>
      </c>
      <c r="Y1679" s="14" t="str">
        <f>IFERROR(IF(COUNT(T1679:V1679)=1,PRODUCT(T1679:V1679)*X1679,""),"")</f>
        <v/>
      </c>
      <c r="Z1679" s="14" t="str">
        <f>IFERROR(IF(COUNT(T1679:V1679)=2,PRODUCT(T1679:V1679)*X1679,""),"")</f>
        <v/>
      </c>
      <c r="AA1679" s="15" t="str">
        <f>IFERROR(IF(COUNT(T1679:V1679)=3,PRODUCT(T1679:V1679)*X1679,""),"")</f>
        <v/>
      </c>
    </row>
    <row r="1680" spans="2:27" ht="18" x14ac:dyDescent="0.25">
      <c r="B1680" s="16"/>
      <c r="C1680" s="17"/>
      <c r="D1680" s="17"/>
      <c r="E1680" s="17"/>
      <c r="F1680" s="18"/>
      <c r="G1680" s="18"/>
      <c r="H1680" s="18"/>
      <c r="I1680" s="18"/>
      <c r="J1680" s="18"/>
      <c r="K1680" s="18"/>
      <c r="L1680" s="17"/>
      <c r="M1680" s="17"/>
      <c r="N1680" s="17"/>
      <c r="O1680" s="19"/>
      <c r="P1680" s="629">
        <f>+H1676</f>
        <v>9.01</v>
      </c>
      <c r="Q1680" s="17"/>
      <c r="R1680" s="412"/>
      <c r="S1680" s="625"/>
      <c r="T1680" s="20"/>
      <c r="U1680" s="20"/>
      <c r="V1680" s="430"/>
      <c r="W1680" s="14"/>
      <c r="X1680" s="14" t="str">
        <f t="shared" ref="X1680:X1682" si="493">IF(S1680="","",1)</f>
        <v/>
      </c>
      <c r="Y1680" s="14" t="str">
        <f t="shared" ref="Y1680:Y1682" si="494">IFERROR(IF(COUNT(T1680:V1680)=1,PRODUCT(T1680:V1680)*X1680,""),"")</f>
        <v/>
      </c>
      <c r="Z1680" s="14" t="str">
        <f t="shared" ref="Z1680:Z1682" si="495">IFERROR(IF(COUNT(T1680:V1680)=2,PRODUCT(T1680:V1680)*X1680,""),"")</f>
        <v/>
      </c>
      <c r="AA1680" s="15" t="str">
        <f t="shared" ref="AA1680:AA1701" si="496">IFERROR(IF(COUNT(T1680:V1680)=3,PRODUCT(T1680:V1680)*X1680,""),"")</f>
        <v/>
      </c>
    </row>
    <row r="1681" spans="2:27" ht="18" x14ac:dyDescent="0.25">
      <c r="B1681" s="16"/>
      <c r="C1681" s="17"/>
      <c r="D1681" s="17"/>
      <c r="E1681" s="17"/>
      <c r="F1681" s="18"/>
      <c r="G1681" s="18"/>
      <c r="H1681" s="18"/>
      <c r="I1681" s="18"/>
      <c r="J1681" s="18"/>
      <c r="K1681" s="18"/>
      <c r="L1681" s="17"/>
      <c r="M1681" s="17"/>
      <c r="N1681" s="17"/>
      <c r="O1681" s="19"/>
      <c r="P1681" s="629">
        <f>+H1676</f>
        <v>9.01</v>
      </c>
      <c r="Q1681" s="17"/>
      <c r="R1681" s="412"/>
      <c r="S1681" s="625"/>
      <c r="T1681" s="20"/>
      <c r="U1681" s="20"/>
      <c r="V1681" s="430"/>
      <c r="W1681" s="14"/>
      <c r="X1681" s="14" t="str">
        <f t="shared" si="493"/>
        <v/>
      </c>
      <c r="Y1681" s="14" t="str">
        <f t="shared" si="494"/>
        <v/>
      </c>
      <c r="Z1681" s="14" t="str">
        <f t="shared" si="495"/>
        <v/>
      </c>
      <c r="AA1681" s="15" t="str">
        <f t="shared" si="496"/>
        <v/>
      </c>
    </row>
    <row r="1682" spans="2:27" ht="18" x14ac:dyDescent="0.25">
      <c r="B1682" s="16"/>
      <c r="C1682" s="17"/>
      <c r="D1682" s="17"/>
      <c r="E1682" s="17"/>
      <c r="F1682" s="18"/>
      <c r="G1682" s="18"/>
      <c r="H1682" s="18"/>
      <c r="I1682" s="18"/>
      <c r="J1682" s="18"/>
      <c r="K1682" s="18"/>
      <c r="L1682" s="17"/>
      <c r="M1682" s="17"/>
      <c r="N1682" s="17"/>
      <c r="O1682" s="19"/>
      <c r="P1682" s="629">
        <f>+H1676</f>
        <v>9.01</v>
      </c>
      <c r="Q1682" s="17"/>
      <c r="R1682" s="412"/>
      <c r="S1682" s="626"/>
      <c r="T1682" s="20"/>
      <c r="U1682" s="20"/>
      <c r="V1682" s="430"/>
      <c r="W1682" s="14" t="str">
        <f t="shared" ref="W1682" si="497">IF(COUNT(T1682:V1682)=1,"m",IF(COUNT(T1682:V1682)=2,"m2",IF(COUNT(T1682:V1682)=3,"m3","")))</f>
        <v/>
      </c>
      <c r="X1682" s="14" t="str">
        <f t="shared" si="493"/>
        <v/>
      </c>
      <c r="Y1682" s="14" t="str">
        <f t="shared" si="494"/>
        <v/>
      </c>
      <c r="Z1682" s="14" t="str">
        <f t="shared" si="495"/>
        <v/>
      </c>
      <c r="AA1682" s="15" t="str">
        <f t="shared" si="496"/>
        <v/>
      </c>
    </row>
    <row r="1683" spans="2:27" ht="18" x14ac:dyDescent="0.25">
      <c r="B1683" s="16"/>
      <c r="D1683" s="17"/>
      <c r="E1683" s="17"/>
      <c r="F1683" s="18"/>
      <c r="G1683" s="18"/>
      <c r="H1683" s="18"/>
      <c r="J1683" s="18"/>
      <c r="K1683" s="18"/>
      <c r="L1683" s="17"/>
      <c r="M1683" s="17"/>
      <c r="N1683" s="17"/>
      <c r="O1683" s="19"/>
      <c r="P1683" s="629">
        <f>+H1676</f>
        <v>9.01</v>
      </c>
      <c r="Q1683" s="17"/>
      <c r="R1683" s="412"/>
      <c r="S1683" s="625"/>
      <c r="T1683" s="20"/>
      <c r="U1683" s="20"/>
      <c r="V1683" s="430"/>
      <c r="W1683" s="14"/>
      <c r="X1683" s="14"/>
      <c r="Y1683" s="14"/>
      <c r="Z1683" s="14"/>
      <c r="AA1683" s="15" t="str">
        <f t="shared" si="496"/>
        <v/>
      </c>
    </row>
    <row r="1684" spans="2:27" ht="18" x14ac:dyDescent="0.25">
      <c r="B1684" s="22"/>
      <c r="C1684" s="17"/>
      <c r="D1684" s="18"/>
      <c r="E1684" s="17"/>
      <c r="F1684" s="18"/>
      <c r="G1684" s="18"/>
      <c r="H1684" s="18"/>
      <c r="I1684" s="18"/>
      <c r="J1684" s="18"/>
      <c r="K1684" s="18"/>
      <c r="L1684" s="17"/>
      <c r="M1684" s="17"/>
      <c r="N1684" s="17"/>
      <c r="O1684" s="19"/>
      <c r="P1684" s="629">
        <f>+H1676</f>
        <v>9.01</v>
      </c>
      <c r="Q1684" s="17"/>
      <c r="R1684" s="412" t="s">
        <v>361</v>
      </c>
      <c r="S1684" s="625"/>
      <c r="T1684" s="20"/>
      <c r="U1684" s="20"/>
      <c r="V1684" s="430"/>
      <c r="W1684" s="14" t="s">
        <v>20</v>
      </c>
      <c r="X1684" s="14" t="str">
        <f t="shared" ref="X1684:X1690" si="498">IF(S1684="","",1)</f>
        <v/>
      </c>
      <c r="Y1684" s="14" t="str">
        <f t="shared" ref="Y1684:Y1690" si="499">IFERROR(IF(COUNT(T1684:V1684)=1,PRODUCT(T1684:V1684)*X1684,""),"")</f>
        <v/>
      </c>
      <c r="Z1684" s="14" t="str">
        <f t="shared" ref="Z1684:Z1690" si="500">IFERROR(IF(COUNT(T1684:V1684)=2,PRODUCT(T1684:V1684)*X1684,""),"")</f>
        <v/>
      </c>
      <c r="AA1684" s="15" t="str">
        <f t="shared" si="496"/>
        <v/>
      </c>
    </row>
    <row r="1685" spans="2:27" ht="18" x14ac:dyDescent="0.25">
      <c r="B1685" s="16"/>
      <c r="C1685" s="17"/>
      <c r="D1685" s="17"/>
      <c r="E1685" s="17"/>
      <c r="F1685" s="18"/>
      <c r="G1685" s="18"/>
      <c r="H1685" s="18"/>
      <c r="I1685" s="18"/>
      <c r="J1685" s="18"/>
      <c r="K1685" s="18"/>
      <c r="L1685" s="17"/>
      <c r="M1685" s="17"/>
      <c r="N1685" s="17"/>
      <c r="O1685" s="19"/>
      <c r="P1685" s="629">
        <f>+H1676</f>
        <v>9.01</v>
      </c>
      <c r="Q1685" s="17"/>
      <c r="R1685" s="412"/>
      <c r="S1685" s="628"/>
      <c r="T1685" s="20"/>
      <c r="U1685" s="20"/>
      <c r="V1685" s="430"/>
      <c r="W1685" s="14"/>
      <c r="X1685" s="14" t="str">
        <f t="shared" si="498"/>
        <v/>
      </c>
      <c r="Y1685" s="14" t="str">
        <f t="shared" si="499"/>
        <v/>
      </c>
      <c r="Z1685" s="14" t="str">
        <f t="shared" si="500"/>
        <v/>
      </c>
      <c r="AA1685" s="15" t="str">
        <f t="shared" si="496"/>
        <v/>
      </c>
    </row>
    <row r="1686" spans="2:27" ht="18" x14ac:dyDescent="0.25">
      <c r="B1686" s="16"/>
      <c r="C1686" s="17"/>
      <c r="D1686" s="17"/>
      <c r="E1686" s="17"/>
      <c r="F1686" s="17"/>
      <c r="G1686" s="17"/>
      <c r="H1686" s="17"/>
      <c r="I1686" s="17"/>
      <c r="J1686" s="17"/>
      <c r="K1686" s="17"/>
      <c r="L1686" s="17"/>
      <c r="M1686" s="17"/>
      <c r="N1686" s="17"/>
      <c r="O1686" s="19"/>
      <c r="P1686" s="629">
        <f>+H1676</f>
        <v>9.01</v>
      </c>
      <c r="Q1686" s="17"/>
      <c r="R1686" s="412"/>
      <c r="S1686" s="626"/>
      <c r="T1686" s="20"/>
      <c r="U1686" s="20"/>
      <c r="V1686" s="430"/>
      <c r="W1686" s="14" t="str">
        <f t="shared" ref="W1686:W1690" si="501">IF(COUNT(T1686:V1686)=1,"m",IF(COUNT(T1686:V1686)=2,"m2",IF(COUNT(T1686:V1686)=3,"m3","")))</f>
        <v/>
      </c>
      <c r="X1686" s="14" t="str">
        <f t="shared" si="498"/>
        <v/>
      </c>
      <c r="Y1686" s="14" t="str">
        <f t="shared" si="499"/>
        <v/>
      </c>
      <c r="Z1686" s="14" t="str">
        <f t="shared" si="500"/>
        <v/>
      </c>
      <c r="AA1686" s="15" t="str">
        <f t="shared" si="496"/>
        <v/>
      </c>
    </row>
    <row r="1687" spans="2:27" ht="18" x14ac:dyDescent="0.25">
      <c r="B1687" s="16"/>
      <c r="C1687" s="18"/>
      <c r="D1687" s="17"/>
      <c r="E1687" s="17"/>
      <c r="F1687" s="17"/>
      <c r="G1687" s="17"/>
      <c r="H1687" s="17"/>
      <c r="I1687" s="17"/>
      <c r="J1687" s="17"/>
      <c r="K1687" s="17"/>
      <c r="L1687" s="17"/>
      <c r="M1687" s="17"/>
      <c r="N1687" s="17"/>
      <c r="O1687" s="19"/>
      <c r="P1687" s="629">
        <f>+H1676</f>
        <v>9.01</v>
      </c>
      <c r="Q1687" s="17"/>
      <c r="R1687" s="412"/>
      <c r="S1687" s="625"/>
      <c r="T1687" s="20"/>
      <c r="U1687" s="20"/>
      <c r="V1687" s="430"/>
      <c r="W1687" s="14" t="str">
        <f t="shared" si="501"/>
        <v/>
      </c>
      <c r="X1687" s="14" t="str">
        <f t="shared" si="498"/>
        <v/>
      </c>
      <c r="Y1687" s="14" t="str">
        <f t="shared" si="499"/>
        <v/>
      </c>
      <c r="Z1687" s="14" t="str">
        <f t="shared" si="500"/>
        <v/>
      </c>
      <c r="AA1687" s="15" t="str">
        <f t="shared" si="496"/>
        <v/>
      </c>
    </row>
    <row r="1688" spans="2:27" ht="18" x14ac:dyDescent="0.25">
      <c r="B1688" s="16"/>
      <c r="C1688" s="17"/>
      <c r="D1688" s="17"/>
      <c r="E1688" s="17"/>
      <c r="F1688" s="17"/>
      <c r="G1688" s="17"/>
      <c r="H1688" s="17"/>
      <c r="I1688" s="17"/>
      <c r="J1688" s="17"/>
      <c r="K1688" s="17"/>
      <c r="L1688" s="17"/>
      <c r="M1688" s="17"/>
      <c r="N1688" s="17"/>
      <c r="O1688" s="19"/>
      <c r="P1688" s="629">
        <f>+H1676</f>
        <v>9.01</v>
      </c>
      <c r="Q1688" s="17"/>
      <c r="R1688" s="412"/>
      <c r="S1688" s="625"/>
      <c r="T1688" s="20"/>
      <c r="U1688" s="20"/>
      <c r="V1688" s="430"/>
      <c r="W1688" s="14" t="str">
        <f t="shared" si="501"/>
        <v/>
      </c>
      <c r="X1688" s="14" t="str">
        <f t="shared" si="498"/>
        <v/>
      </c>
      <c r="Y1688" s="14" t="str">
        <f t="shared" si="499"/>
        <v/>
      </c>
      <c r="Z1688" s="14" t="str">
        <f t="shared" si="500"/>
        <v/>
      </c>
      <c r="AA1688" s="15" t="str">
        <f t="shared" si="496"/>
        <v/>
      </c>
    </row>
    <row r="1689" spans="2:27" ht="18" x14ac:dyDescent="0.25">
      <c r="B1689" s="16"/>
      <c r="C1689" s="17"/>
      <c r="D1689" s="17"/>
      <c r="E1689" s="18"/>
      <c r="F1689" s="17"/>
      <c r="G1689" s="17"/>
      <c r="H1689" s="17"/>
      <c r="I1689" s="17"/>
      <c r="J1689" s="17"/>
      <c r="K1689" s="17"/>
      <c r="L1689" s="17"/>
      <c r="M1689" s="17"/>
      <c r="N1689" s="17"/>
      <c r="O1689" s="19"/>
      <c r="P1689" s="629">
        <f>+H1676</f>
        <v>9.01</v>
      </c>
      <c r="Q1689" s="17"/>
      <c r="R1689" s="412"/>
      <c r="S1689" s="625"/>
      <c r="T1689" s="20"/>
      <c r="U1689" s="20"/>
      <c r="V1689" s="430"/>
      <c r="W1689" s="14" t="str">
        <f t="shared" si="501"/>
        <v/>
      </c>
      <c r="X1689" s="14" t="str">
        <f t="shared" si="498"/>
        <v/>
      </c>
      <c r="Y1689" s="14" t="str">
        <f t="shared" si="499"/>
        <v/>
      </c>
      <c r="Z1689" s="14" t="str">
        <f t="shared" si="500"/>
        <v/>
      </c>
      <c r="AA1689" s="15" t="str">
        <f t="shared" si="496"/>
        <v/>
      </c>
    </row>
    <row r="1690" spans="2:27" ht="18" x14ac:dyDescent="0.25">
      <c r="B1690" s="16"/>
      <c r="C1690" s="18"/>
      <c r="D1690" s="18"/>
      <c r="E1690" s="18"/>
      <c r="F1690" s="18"/>
      <c r="G1690" s="18"/>
      <c r="H1690" s="18"/>
      <c r="I1690" s="18"/>
      <c r="J1690" s="18"/>
      <c r="K1690" s="18"/>
      <c r="L1690" s="18"/>
      <c r="M1690" s="18"/>
      <c r="N1690" s="18"/>
      <c r="O1690" s="19"/>
      <c r="P1690" s="629">
        <f>+H1676</f>
        <v>9.01</v>
      </c>
      <c r="Q1690" s="17"/>
      <c r="R1690" s="412"/>
      <c r="S1690" s="625"/>
      <c r="T1690" s="20"/>
      <c r="U1690" s="20"/>
      <c r="V1690" s="430"/>
      <c r="W1690" s="14" t="str">
        <f t="shared" si="501"/>
        <v/>
      </c>
      <c r="X1690" s="14" t="str">
        <f t="shared" si="498"/>
        <v/>
      </c>
      <c r="Y1690" s="14" t="str">
        <f t="shared" si="499"/>
        <v/>
      </c>
      <c r="Z1690" s="14" t="str">
        <f t="shared" si="500"/>
        <v/>
      </c>
      <c r="AA1690" s="15" t="str">
        <f t="shared" si="496"/>
        <v/>
      </c>
    </row>
    <row r="1691" spans="2:27" ht="18" x14ac:dyDescent="0.25">
      <c r="B1691" s="16"/>
      <c r="C1691" s="17"/>
      <c r="D1691" s="24"/>
      <c r="E1691" s="17"/>
      <c r="F1691" s="17"/>
      <c r="G1691" s="17"/>
      <c r="H1691" s="17"/>
      <c r="I1691" s="17"/>
      <c r="J1691" s="18"/>
      <c r="K1691" s="17"/>
      <c r="L1691" s="17"/>
      <c r="M1691" s="17"/>
      <c r="N1691" s="17"/>
      <c r="O1691" s="19"/>
      <c r="P1691" s="629">
        <f>+H1676</f>
        <v>9.01</v>
      </c>
      <c r="Q1691" s="17"/>
      <c r="R1691" s="412"/>
      <c r="S1691" s="625"/>
      <c r="T1691" s="20"/>
      <c r="U1691" s="20"/>
      <c r="V1691" s="430"/>
      <c r="W1691" s="14"/>
      <c r="X1691" s="14"/>
      <c r="Y1691" s="14"/>
      <c r="Z1691" s="14"/>
      <c r="AA1691" s="15" t="str">
        <f t="shared" si="496"/>
        <v/>
      </c>
    </row>
    <row r="1692" spans="2:27" ht="18" x14ac:dyDescent="0.25">
      <c r="B1692" s="16"/>
      <c r="C1692" s="18"/>
      <c r="D1692" s="17"/>
      <c r="E1692" s="17"/>
      <c r="F1692" s="17"/>
      <c r="G1692" s="17"/>
      <c r="H1692" s="18"/>
      <c r="I1692" s="18"/>
      <c r="J1692" s="17"/>
      <c r="K1692" s="18"/>
      <c r="L1692" s="17"/>
      <c r="M1692" s="17"/>
      <c r="N1692" s="17"/>
      <c r="O1692" s="19"/>
      <c r="P1692" s="629">
        <f>+H1676</f>
        <v>9.01</v>
      </c>
      <c r="Q1692" s="17"/>
      <c r="R1692" s="412" t="s">
        <v>362</v>
      </c>
      <c r="S1692" s="625"/>
      <c r="T1692" s="20"/>
      <c r="U1692" s="20"/>
      <c r="V1692" s="430"/>
      <c r="W1692" s="14" t="s">
        <v>20</v>
      </c>
      <c r="X1692" s="14" t="str">
        <f t="shared" ref="X1692:X1701" si="502">IF(S1692="","",1)</f>
        <v/>
      </c>
      <c r="Y1692" s="14" t="str">
        <f t="shared" ref="Y1692:Y1701" si="503">IFERROR(IF(COUNT(T1692:V1692)=1,PRODUCT(T1692:V1692)*X1692,""),"")</f>
        <v/>
      </c>
      <c r="Z1692" s="14" t="str">
        <f t="shared" ref="Z1692:Z1701" si="504">IFERROR(IF(COUNT(T1692:V1692)=2,PRODUCT(T1692:V1692)*X1692,""),"")</f>
        <v/>
      </c>
      <c r="AA1692" s="15" t="str">
        <f t="shared" si="496"/>
        <v/>
      </c>
    </row>
    <row r="1693" spans="2:27" ht="18" x14ac:dyDescent="0.25">
      <c r="B1693" s="16"/>
      <c r="C1693" s="17"/>
      <c r="D1693" s="17"/>
      <c r="E1693" s="17"/>
      <c r="F1693" s="17"/>
      <c r="G1693" s="17"/>
      <c r="H1693" s="17"/>
      <c r="I1693" s="17"/>
      <c r="J1693" s="17"/>
      <c r="K1693" s="17"/>
      <c r="L1693" s="17"/>
      <c r="M1693" s="17"/>
      <c r="N1693" s="17"/>
      <c r="O1693" s="19"/>
      <c r="P1693" s="629">
        <f>+H1676</f>
        <v>9.01</v>
      </c>
      <c r="Q1693" s="17"/>
      <c r="R1693" s="412"/>
      <c r="S1693" s="628"/>
      <c r="T1693" s="20"/>
      <c r="U1693" s="20"/>
      <c r="V1693" s="430"/>
      <c r="W1693" s="14" t="str">
        <f t="shared" ref="W1693:W1701" si="505">IF(COUNT(T1693:V1693)=1,"m",IF(COUNT(T1693:V1693)=2,"m2",IF(COUNT(T1693:V1693)=3,"m3","")))</f>
        <v/>
      </c>
      <c r="X1693" s="14" t="str">
        <f t="shared" si="502"/>
        <v/>
      </c>
      <c r="Y1693" s="14" t="str">
        <f t="shared" si="503"/>
        <v/>
      </c>
      <c r="Z1693" s="14" t="str">
        <f t="shared" si="504"/>
        <v/>
      </c>
      <c r="AA1693" s="15" t="str">
        <f t="shared" si="496"/>
        <v/>
      </c>
    </row>
    <row r="1694" spans="2:27" ht="18" x14ac:dyDescent="0.25">
      <c r="B1694" s="16"/>
      <c r="C1694" s="17"/>
      <c r="D1694" s="17"/>
      <c r="E1694" s="17"/>
      <c r="F1694" s="17"/>
      <c r="G1694" s="17"/>
      <c r="H1694" s="17"/>
      <c r="I1694" s="17"/>
      <c r="J1694" s="17"/>
      <c r="K1694" s="17"/>
      <c r="L1694" s="17"/>
      <c r="M1694" s="17"/>
      <c r="N1694" s="17"/>
      <c r="O1694" s="19"/>
      <c r="P1694" s="629">
        <f>+H1676</f>
        <v>9.01</v>
      </c>
      <c r="Q1694" s="17"/>
      <c r="R1694" s="412"/>
      <c r="S1694" s="626"/>
      <c r="T1694" s="20"/>
      <c r="U1694" s="20"/>
      <c r="V1694" s="430"/>
      <c r="W1694" s="14" t="str">
        <f t="shared" si="505"/>
        <v/>
      </c>
      <c r="X1694" s="14" t="str">
        <f t="shared" si="502"/>
        <v/>
      </c>
      <c r="Y1694" s="14" t="str">
        <f t="shared" si="503"/>
        <v/>
      </c>
      <c r="Z1694" s="14" t="str">
        <f t="shared" si="504"/>
        <v/>
      </c>
      <c r="AA1694" s="15" t="str">
        <f t="shared" si="496"/>
        <v/>
      </c>
    </row>
    <row r="1695" spans="2:27" ht="18" x14ac:dyDescent="0.25">
      <c r="B1695" s="16"/>
      <c r="D1695" s="17"/>
      <c r="E1695" s="17"/>
      <c r="F1695" s="17"/>
      <c r="G1695" s="17"/>
      <c r="H1695" s="17"/>
      <c r="I1695" s="17"/>
      <c r="J1695" s="17"/>
      <c r="K1695" s="17"/>
      <c r="L1695" s="17"/>
      <c r="M1695" s="17"/>
      <c r="N1695" s="17"/>
      <c r="O1695" s="19"/>
      <c r="P1695" s="629">
        <f>+H1676</f>
        <v>9.01</v>
      </c>
      <c r="Q1695" s="17"/>
      <c r="R1695" s="412"/>
      <c r="S1695" s="626"/>
      <c r="T1695" s="20"/>
      <c r="U1695" s="20"/>
      <c r="V1695" s="20"/>
      <c r="W1695" s="14" t="str">
        <f t="shared" si="505"/>
        <v/>
      </c>
      <c r="X1695" s="14" t="str">
        <f t="shared" si="502"/>
        <v/>
      </c>
      <c r="Y1695" s="14" t="str">
        <f t="shared" si="503"/>
        <v/>
      </c>
      <c r="Z1695" s="14" t="str">
        <f t="shared" si="504"/>
        <v/>
      </c>
      <c r="AA1695" s="15" t="str">
        <f t="shared" si="496"/>
        <v/>
      </c>
    </row>
    <row r="1696" spans="2:27" ht="18" x14ac:dyDescent="0.25">
      <c r="B1696" s="16"/>
      <c r="C1696" s="17"/>
      <c r="D1696" s="17"/>
      <c r="E1696" s="17"/>
      <c r="F1696" s="17"/>
      <c r="G1696" s="17"/>
      <c r="H1696" s="17"/>
      <c r="I1696" s="17"/>
      <c r="J1696" s="17"/>
      <c r="K1696" s="17"/>
      <c r="L1696" s="17"/>
      <c r="M1696" s="17"/>
      <c r="N1696" s="17"/>
      <c r="O1696" s="19"/>
      <c r="P1696" s="629">
        <f>+H1676</f>
        <v>9.01</v>
      </c>
      <c r="Q1696" s="17"/>
      <c r="R1696" s="412"/>
      <c r="S1696" s="626"/>
      <c r="T1696" s="20"/>
      <c r="U1696" s="20"/>
      <c r="V1696" s="430"/>
      <c r="W1696" s="14" t="str">
        <f t="shared" si="505"/>
        <v/>
      </c>
      <c r="X1696" s="14" t="str">
        <f t="shared" si="502"/>
        <v/>
      </c>
      <c r="Y1696" s="14" t="str">
        <f t="shared" si="503"/>
        <v/>
      </c>
      <c r="Z1696" s="14" t="str">
        <f t="shared" si="504"/>
        <v/>
      </c>
      <c r="AA1696" s="15" t="str">
        <f t="shared" si="496"/>
        <v/>
      </c>
    </row>
    <row r="1697" spans="2:27" ht="18" x14ac:dyDescent="0.25">
      <c r="B1697" s="16"/>
      <c r="C1697" s="17"/>
      <c r="D1697" s="17"/>
      <c r="E1697" s="17"/>
      <c r="F1697" s="17"/>
      <c r="G1697" s="17"/>
      <c r="H1697" s="17"/>
      <c r="I1697" s="17"/>
      <c r="J1697" s="17"/>
      <c r="K1697" s="17"/>
      <c r="L1697" s="17"/>
      <c r="M1697" s="17"/>
      <c r="N1697" s="17"/>
      <c r="O1697" s="19"/>
      <c r="P1697" s="629">
        <f>+H1676</f>
        <v>9.01</v>
      </c>
      <c r="Q1697" s="17"/>
      <c r="R1697" s="412"/>
      <c r="S1697" s="626"/>
      <c r="T1697" s="20"/>
      <c r="U1697" s="20"/>
      <c r="V1697" s="430"/>
      <c r="W1697" s="14" t="str">
        <f t="shared" si="505"/>
        <v/>
      </c>
      <c r="X1697" s="14" t="str">
        <f t="shared" si="502"/>
        <v/>
      </c>
      <c r="Y1697" s="14" t="str">
        <f t="shared" si="503"/>
        <v/>
      </c>
      <c r="Z1697" s="14" t="str">
        <f t="shared" si="504"/>
        <v/>
      </c>
      <c r="AA1697" s="15" t="str">
        <f t="shared" si="496"/>
        <v/>
      </c>
    </row>
    <row r="1698" spans="2:27" ht="18" x14ac:dyDescent="0.25">
      <c r="B1698" s="16"/>
      <c r="C1698" s="17"/>
      <c r="D1698" s="17"/>
      <c r="E1698" s="17"/>
      <c r="F1698" s="17"/>
      <c r="G1698" s="17"/>
      <c r="H1698" s="17"/>
      <c r="I1698" s="17"/>
      <c r="J1698" s="17"/>
      <c r="K1698" s="17"/>
      <c r="L1698" s="17"/>
      <c r="M1698" s="17"/>
      <c r="N1698" s="17"/>
      <c r="O1698" s="19"/>
      <c r="P1698" s="629">
        <f>+H1676</f>
        <v>9.01</v>
      </c>
      <c r="Q1698" s="17"/>
      <c r="R1698" s="21"/>
      <c r="S1698" s="626"/>
      <c r="T1698" s="20"/>
      <c r="U1698" s="20"/>
      <c r="V1698" s="430"/>
      <c r="W1698" s="14" t="str">
        <f t="shared" si="505"/>
        <v/>
      </c>
      <c r="X1698" s="14" t="str">
        <f t="shared" si="502"/>
        <v/>
      </c>
      <c r="Y1698" s="14" t="str">
        <f t="shared" si="503"/>
        <v/>
      </c>
      <c r="Z1698" s="14" t="str">
        <f t="shared" si="504"/>
        <v/>
      </c>
      <c r="AA1698" s="15" t="str">
        <f t="shared" si="496"/>
        <v/>
      </c>
    </row>
    <row r="1699" spans="2:27" ht="18" x14ac:dyDescent="0.25">
      <c r="B1699" s="16"/>
      <c r="C1699" s="17"/>
      <c r="D1699" s="17"/>
      <c r="E1699" s="17"/>
      <c r="F1699" s="17"/>
      <c r="G1699" s="17"/>
      <c r="H1699" s="17"/>
      <c r="I1699" s="17"/>
      <c r="J1699" s="17"/>
      <c r="K1699" s="17"/>
      <c r="L1699" s="17"/>
      <c r="M1699" s="17"/>
      <c r="N1699" s="17"/>
      <c r="O1699" s="19"/>
      <c r="P1699" s="629">
        <f>+H1676</f>
        <v>9.01</v>
      </c>
      <c r="Q1699" s="17"/>
      <c r="R1699" s="26"/>
      <c r="S1699" s="626"/>
      <c r="T1699" s="20"/>
      <c r="U1699" s="20"/>
      <c r="V1699" s="430"/>
      <c r="W1699" s="14" t="str">
        <f t="shared" si="505"/>
        <v/>
      </c>
      <c r="X1699" s="14" t="str">
        <f t="shared" si="502"/>
        <v/>
      </c>
      <c r="Y1699" s="14" t="str">
        <f t="shared" si="503"/>
        <v/>
      </c>
      <c r="Z1699" s="14" t="str">
        <f t="shared" si="504"/>
        <v/>
      </c>
      <c r="AA1699" s="15" t="str">
        <f t="shared" si="496"/>
        <v/>
      </c>
    </row>
    <row r="1700" spans="2:27" ht="18" x14ac:dyDescent="0.25">
      <c r="B1700" s="16"/>
      <c r="C1700" s="17"/>
      <c r="D1700" s="17"/>
      <c r="E1700" s="17"/>
      <c r="F1700" s="17"/>
      <c r="G1700" s="17"/>
      <c r="H1700" s="17"/>
      <c r="I1700" s="17"/>
      <c r="J1700" s="17"/>
      <c r="K1700" s="17"/>
      <c r="L1700" s="17"/>
      <c r="M1700" s="17"/>
      <c r="N1700" s="17"/>
      <c r="O1700" s="19"/>
      <c r="P1700" s="629">
        <f>+H1676</f>
        <v>9.01</v>
      </c>
      <c r="Q1700" s="17"/>
      <c r="R1700" s="26"/>
      <c r="S1700" s="626"/>
      <c r="T1700" s="20"/>
      <c r="U1700" s="20"/>
      <c r="V1700" s="430"/>
      <c r="W1700" s="14" t="str">
        <f t="shared" si="505"/>
        <v/>
      </c>
      <c r="X1700" s="14" t="str">
        <f t="shared" si="502"/>
        <v/>
      </c>
      <c r="Y1700" s="14" t="str">
        <f t="shared" si="503"/>
        <v/>
      </c>
      <c r="Z1700" s="14" t="str">
        <f t="shared" si="504"/>
        <v/>
      </c>
      <c r="AA1700" s="15" t="str">
        <f t="shared" si="496"/>
        <v/>
      </c>
    </row>
    <row r="1701" spans="2:27" ht="18.75" thickBot="1" x14ac:dyDescent="0.3">
      <c r="B1701" s="27"/>
      <c r="C1701" s="28"/>
      <c r="D1701" s="29"/>
      <c r="E1701" s="28"/>
      <c r="F1701" s="29"/>
      <c r="G1701" s="29"/>
      <c r="H1701" s="29"/>
      <c r="I1701" s="29"/>
      <c r="J1701" s="29"/>
      <c r="K1701" s="29"/>
      <c r="L1701" s="29"/>
      <c r="M1701" s="29"/>
      <c r="N1701" s="29"/>
      <c r="O1701" s="30"/>
      <c r="P1701" s="629">
        <f>+H1676</f>
        <v>9.01</v>
      </c>
      <c r="Q1701" s="17"/>
      <c r="R1701" s="630"/>
      <c r="S1701" s="636"/>
      <c r="T1701" s="33"/>
      <c r="U1701" s="33"/>
      <c r="V1701" s="631"/>
      <c r="W1701" s="34" t="str">
        <f t="shared" si="505"/>
        <v/>
      </c>
      <c r="X1701" s="34" t="str">
        <f t="shared" si="502"/>
        <v/>
      </c>
      <c r="Y1701" s="14" t="str">
        <f t="shared" si="503"/>
        <v/>
      </c>
      <c r="Z1701" s="14" t="str">
        <f t="shared" si="504"/>
        <v/>
      </c>
      <c r="AA1701" s="15" t="str">
        <f t="shared" si="496"/>
        <v/>
      </c>
    </row>
    <row r="1702" spans="2:27" ht="18.75" thickBot="1" x14ac:dyDescent="0.3">
      <c r="B1702" s="786"/>
      <c r="C1702" s="787"/>
      <c r="D1702" s="787"/>
      <c r="E1702" s="787"/>
      <c r="F1702" s="787"/>
      <c r="G1702" s="787"/>
      <c r="H1702" s="787"/>
      <c r="I1702" s="787"/>
      <c r="J1702" s="787"/>
      <c r="K1702" s="787"/>
      <c r="L1702" s="787"/>
      <c r="M1702" s="787"/>
      <c r="N1702" s="787"/>
      <c r="O1702" s="787"/>
      <c r="P1702" s="428"/>
      <c r="Q1702" s="629">
        <f>+H1676</f>
        <v>9.01</v>
      </c>
      <c r="R1702" s="788" t="s">
        <v>58</v>
      </c>
      <c r="S1702" s="1023"/>
      <c r="T1702" s="787"/>
      <c r="U1702" s="789" t="s">
        <v>53</v>
      </c>
      <c r="V1702" s="790"/>
      <c r="W1702" s="790"/>
      <c r="X1702" s="791"/>
      <c r="Y1702" s="36"/>
      <c r="Z1702" s="37"/>
      <c r="AA1702" s="38">
        <f>SUM(X1679:X1701)</f>
        <v>0</v>
      </c>
    </row>
    <row r="1703" spans="2:27" ht="17.25" thickBot="1" x14ac:dyDescent="0.3">
      <c r="B1703" s="792" t="s">
        <v>59</v>
      </c>
      <c r="C1703" s="793"/>
      <c r="D1703" s="793"/>
      <c r="E1703" s="793"/>
      <c r="F1703" s="793"/>
      <c r="G1703" s="793"/>
      <c r="H1703" s="793"/>
      <c r="I1703" s="794"/>
      <c r="J1703" s="792" t="s">
        <v>60</v>
      </c>
      <c r="K1703" s="793"/>
      <c r="L1703" s="793"/>
      <c r="M1703" s="793"/>
      <c r="N1703" s="793"/>
      <c r="O1703" s="793"/>
      <c r="P1703" s="793"/>
      <c r="Q1703" s="793"/>
      <c r="R1703" s="794"/>
      <c r="S1703" s="634"/>
      <c r="T1703" s="39"/>
      <c r="U1703" s="40"/>
      <c r="V1703" s="40"/>
      <c r="W1703" s="40"/>
      <c r="X1703" s="40"/>
      <c r="Y1703" s="40"/>
      <c r="Z1703" s="40"/>
      <c r="AA1703" s="41"/>
    </row>
    <row r="1704" spans="2:27" ht="21" thickBot="1" x14ac:dyDescent="0.3">
      <c r="B1704" s="795"/>
      <c r="C1704" s="787"/>
      <c r="D1704" s="787"/>
      <c r="E1704" s="787"/>
      <c r="F1704" s="787"/>
      <c r="G1704" s="787"/>
      <c r="H1704" s="787"/>
      <c r="I1704" s="796"/>
      <c r="J1704" s="795"/>
      <c r="K1704" s="787"/>
      <c r="L1704" s="787"/>
      <c r="M1704" s="787"/>
      <c r="N1704" s="787"/>
      <c r="O1704" s="787"/>
      <c r="P1704" s="787"/>
      <c r="Q1704" s="787"/>
      <c r="R1704" s="796"/>
      <c r="S1704" s="635"/>
      <c r="T1704" s="797" t="s">
        <v>61</v>
      </c>
      <c r="U1704" s="798"/>
      <c r="V1704" s="798"/>
      <c r="W1704" s="798"/>
      <c r="X1704" s="798"/>
      <c r="Y1704" s="798"/>
      <c r="Z1704" s="799"/>
      <c r="AA1704" s="42">
        <f>AA1702</f>
        <v>0</v>
      </c>
    </row>
    <row r="1706" spans="2:27" ht="15.75" thickBot="1" x14ac:dyDescent="0.3"/>
    <row r="1707" spans="2:27" x14ac:dyDescent="0.25">
      <c r="B1707" s="800"/>
      <c r="C1707" s="793"/>
      <c r="D1707" s="793"/>
      <c r="E1707" s="793"/>
      <c r="F1707" s="793"/>
      <c r="G1707" s="803" t="s">
        <v>42</v>
      </c>
      <c r="H1707" s="793"/>
      <c r="I1707" s="793"/>
      <c r="J1707" s="793"/>
      <c r="K1707" s="793"/>
      <c r="L1707" s="793"/>
      <c r="M1707" s="793"/>
      <c r="N1707" s="793"/>
      <c r="O1707" s="793"/>
      <c r="P1707" s="793"/>
      <c r="Q1707" s="793"/>
      <c r="R1707" s="793"/>
      <c r="S1707" s="793"/>
      <c r="T1707" s="793"/>
      <c r="U1707" s="804" t="s">
        <v>1</v>
      </c>
      <c r="V1707" s="805"/>
      <c r="W1707" s="805"/>
      <c r="X1707" s="806"/>
      <c r="Y1707" s="807" t="s">
        <v>43</v>
      </c>
      <c r="Z1707" s="805"/>
      <c r="AA1707" s="808"/>
    </row>
    <row r="1708" spans="2:27" x14ac:dyDescent="0.25">
      <c r="B1708" s="801"/>
      <c r="C1708" s="802"/>
      <c r="D1708" s="802"/>
      <c r="E1708" s="802"/>
      <c r="F1708" s="802"/>
      <c r="G1708" s="801"/>
      <c r="H1708" s="802"/>
      <c r="I1708" s="802"/>
      <c r="J1708" s="802"/>
      <c r="K1708" s="802"/>
      <c r="L1708" s="802"/>
      <c r="M1708" s="802"/>
      <c r="N1708" s="802"/>
      <c r="O1708" s="802"/>
      <c r="P1708" s="802"/>
      <c r="Q1708" s="802"/>
      <c r="R1708" s="802"/>
      <c r="S1708" s="802"/>
      <c r="T1708" s="802"/>
      <c r="U1708" s="809" t="s">
        <v>3</v>
      </c>
      <c r="V1708" s="810"/>
      <c r="W1708" s="810"/>
      <c r="X1708" s="811"/>
      <c r="Y1708" s="812">
        <v>1</v>
      </c>
      <c r="Z1708" s="810"/>
      <c r="AA1708" s="813"/>
    </row>
    <row r="1709" spans="2:27" ht="15.75" thickBot="1" x14ac:dyDescent="0.3">
      <c r="B1709" s="795"/>
      <c r="C1709" s="787"/>
      <c r="D1709" s="787"/>
      <c r="E1709" s="787"/>
      <c r="F1709" s="787"/>
      <c r="G1709" s="795"/>
      <c r="H1709" s="787"/>
      <c r="I1709" s="787"/>
      <c r="J1709" s="787"/>
      <c r="K1709" s="787"/>
      <c r="L1709" s="787"/>
      <c r="M1709" s="787"/>
      <c r="N1709" s="787"/>
      <c r="O1709" s="787"/>
      <c r="P1709" s="787"/>
      <c r="Q1709" s="787"/>
      <c r="R1709" s="787"/>
      <c r="S1709" s="787"/>
      <c r="T1709" s="787"/>
      <c r="U1709" s="814" t="s">
        <v>4</v>
      </c>
      <c r="V1709" s="815"/>
      <c r="W1709" s="815"/>
      <c r="X1709" s="816"/>
      <c r="Y1709" s="817">
        <v>44236</v>
      </c>
      <c r="Z1709" s="818"/>
      <c r="AA1709" s="819"/>
    </row>
    <row r="1710" spans="2:27" ht="15" customHeight="1" x14ac:dyDescent="0.25">
      <c r="B1710" s="820" t="s">
        <v>44</v>
      </c>
      <c r="C1710" s="793"/>
      <c r="D1710" s="793"/>
      <c r="E1710" s="793"/>
      <c r="F1710" s="794"/>
      <c r="G1710"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710" s="822"/>
      <c r="I1710" s="822"/>
      <c r="J1710" s="822"/>
      <c r="K1710" s="822"/>
      <c r="L1710" s="822"/>
      <c r="M1710" s="822"/>
      <c r="N1710" s="822"/>
      <c r="O1710" s="822"/>
      <c r="P1710" s="822"/>
      <c r="Q1710" s="822"/>
      <c r="R1710" s="822"/>
      <c r="S1710" s="822"/>
      <c r="T1710" s="822"/>
      <c r="U1710" s="822"/>
      <c r="V1710" s="822"/>
      <c r="W1710" s="822"/>
      <c r="X1710" s="822"/>
      <c r="Y1710" s="822"/>
      <c r="Z1710" s="822"/>
      <c r="AA1710" s="823"/>
    </row>
    <row r="1711" spans="2:27" ht="15.75" customHeight="1" thickBot="1" x14ac:dyDescent="0.3">
      <c r="B1711" s="795"/>
      <c r="C1711" s="787"/>
      <c r="D1711" s="787"/>
      <c r="E1711" s="787"/>
      <c r="F1711" s="796"/>
      <c r="G1711" s="824"/>
      <c r="H1711" s="825"/>
      <c r="I1711" s="825"/>
      <c r="J1711" s="825"/>
      <c r="K1711" s="825"/>
      <c r="L1711" s="825"/>
      <c r="M1711" s="825"/>
      <c r="N1711" s="825"/>
      <c r="O1711" s="825"/>
      <c r="P1711" s="825"/>
      <c r="Q1711" s="825"/>
      <c r="R1711" s="825"/>
      <c r="S1711" s="825"/>
      <c r="T1711" s="825"/>
      <c r="U1711" s="825"/>
      <c r="V1711" s="825"/>
      <c r="W1711" s="825"/>
      <c r="X1711" s="825"/>
      <c r="Y1711" s="825"/>
      <c r="Z1711" s="825"/>
      <c r="AA1711" s="826"/>
    </row>
    <row r="1712" spans="2:27" ht="18.75" thickBot="1" x14ac:dyDescent="0.3">
      <c r="B1712" s="827" t="s">
        <v>46</v>
      </c>
      <c r="C1712" s="798"/>
      <c r="D1712" s="798"/>
      <c r="E1712" s="798"/>
      <c r="F1712" s="798"/>
      <c r="G1712" s="798"/>
      <c r="H1712" s="822" t="s">
        <v>47</v>
      </c>
      <c r="I1712" s="793"/>
      <c r="J1712" s="828"/>
      <c r="K1712" s="798"/>
      <c r="L1712" s="798"/>
      <c r="M1712" s="798"/>
      <c r="N1712" s="798"/>
      <c r="O1712" s="798"/>
      <c r="P1712" s="622"/>
      <c r="Q1712" s="622"/>
      <c r="R1712" s="828" t="s">
        <v>48</v>
      </c>
      <c r="S1712" s="828"/>
      <c r="T1712" s="798"/>
      <c r="U1712" s="798"/>
      <c r="V1712" s="798"/>
      <c r="W1712" s="798"/>
      <c r="X1712" s="798"/>
      <c r="Y1712" s="798"/>
      <c r="Z1712" s="798"/>
      <c r="AA1712" s="799"/>
    </row>
    <row r="1713" spans="2:27" ht="48" customHeight="1" thickBot="1" x14ac:dyDescent="0.3">
      <c r="B1713" s="829">
        <f>PRESUPUESTO!$B$65</f>
        <v>9</v>
      </c>
      <c r="C1713" s="793"/>
      <c r="D1713" s="793"/>
      <c r="E1713" s="793"/>
      <c r="F1713" s="793"/>
      <c r="G1713" s="793"/>
      <c r="H1713" s="830">
        <f>PRESUPUESTO!B67</f>
        <v>9.02</v>
      </c>
      <c r="I1713" s="831"/>
      <c r="J1713" s="832" t="str">
        <f>PRESUPUESTO!$F$65</f>
        <v>ENTREPISO</v>
      </c>
      <c r="K1713" s="798"/>
      <c r="L1713" s="798"/>
      <c r="M1713" s="798"/>
      <c r="N1713" s="798"/>
      <c r="O1713" s="799"/>
      <c r="P1713" s="621"/>
      <c r="Q1713" s="621"/>
      <c r="R1713" s="833" t="str">
        <f>PRESUPUESTO!F67</f>
        <v>Perno de Anclaje estructural para bases de estructura metalica en varilla roscada AC de 3/4" B7 y tres (3) tuercas 2H, con aplicación de epoxico Sicadur Anchorfix 4. Profundidad 20cm de anclaje.</v>
      </c>
      <c r="S1713" s="1020"/>
      <c r="T1713" s="793"/>
      <c r="U1713" s="793"/>
      <c r="V1713" s="793"/>
      <c r="W1713" s="793"/>
      <c r="X1713" s="793"/>
      <c r="Y1713" s="793"/>
      <c r="Z1713" s="793"/>
      <c r="AA1713" s="794"/>
    </row>
    <row r="1714" spans="2:27" ht="18.75" customHeight="1" thickBot="1" x14ac:dyDescent="0.3">
      <c r="B1714" s="821" t="s">
        <v>49</v>
      </c>
      <c r="C1714" s="834"/>
      <c r="D1714" s="834"/>
      <c r="E1714" s="834"/>
      <c r="F1714" s="834"/>
      <c r="G1714" s="834"/>
      <c r="H1714" s="835"/>
      <c r="I1714" s="835"/>
      <c r="J1714" s="834"/>
      <c r="K1714" s="834"/>
      <c r="L1714" s="834"/>
      <c r="M1714" s="834"/>
      <c r="N1714" s="834"/>
      <c r="O1714" s="834"/>
      <c r="P1714" s="623"/>
      <c r="Q1714" s="623"/>
      <c r="R1714" s="837" t="s">
        <v>50</v>
      </c>
      <c r="S1714" s="1030" t="s">
        <v>532</v>
      </c>
      <c r="T1714" s="839" t="s">
        <v>51</v>
      </c>
      <c r="U1714" s="840"/>
      <c r="V1714" s="841"/>
      <c r="W1714" s="842" t="s">
        <v>20</v>
      </c>
      <c r="X1714" s="844" t="s">
        <v>52</v>
      </c>
      <c r="Y1714" s="846" t="s">
        <v>53</v>
      </c>
      <c r="Z1714" s="847"/>
      <c r="AA1714" s="848"/>
    </row>
    <row r="1715" spans="2:27" ht="26.25" thickBot="1" x14ac:dyDescent="0.3">
      <c r="B1715" s="836"/>
      <c r="C1715" s="835"/>
      <c r="D1715" s="835"/>
      <c r="E1715" s="835"/>
      <c r="F1715" s="835"/>
      <c r="G1715" s="835"/>
      <c r="H1715" s="835"/>
      <c r="I1715" s="835"/>
      <c r="J1715" s="835"/>
      <c r="K1715" s="835"/>
      <c r="L1715" s="835"/>
      <c r="M1715" s="835"/>
      <c r="N1715" s="835"/>
      <c r="O1715" s="835"/>
      <c r="P1715" s="623"/>
      <c r="Q1715" s="623"/>
      <c r="R1715" s="838"/>
      <c r="S1715" s="1031"/>
      <c r="T1715" s="4" t="s">
        <v>54</v>
      </c>
      <c r="U1715" s="5" t="s">
        <v>55</v>
      </c>
      <c r="V1715" s="6" t="s">
        <v>56</v>
      </c>
      <c r="W1715" s="843"/>
      <c r="X1715" s="845"/>
      <c r="Y1715" s="7" t="s">
        <v>57</v>
      </c>
      <c r="Z1715" s="8" t="s">
        <v>21</v>
      </c>
      <c r="AA1715" s="9" t="s">
        <v>22</v>
      </c>
    </row>
    <row r="1716" spans="2:27" ht="18" x14ac:dyDescent="0.25">
      <c r="B1716" s="10"/>
      <c r="C1716" s="11"/>
      <c r="D1716" s="11"/>
      <c r="E1716" s="11"/>
      <c r="F1716" s="11"/>
      <c r="G1716" s="11"/>
      <c r="H1716" s="11"/>
      <c r="I1716" s="11"/>
      <c r="J1716" s="11"/>
      <c r="K1716" s="11"/>
      <c r="L1716" s="11"/>
      <c r="M1716" s="11"/>
      <c r="N1716" s="11"/>
      <c r="O1716" s="12"/>
      <c r="P1716" s="629">
        <f>+H1713</f>
        <v>9.02</v>
      </c>
      <c r="Q1716" s="17"/>
      <c r="R1716" s="412" t="s">
        <v>356</v>
      </c>
      <c r="S1716" s="625"/>
      <c r="T1716" s="14"/>
      <c r="U1716" s="14"/>
      <c r="V1716" s="14"/>
      <c r="W1716" s="14" t="s">
        <v>20</v>
      </c>
      <c r="X1716" s="14" t="str">
        <f>IF(S1716="","",1)</f>
        <v/>
      </c>
      <c r="Y1716" s="14" t="str">
        <f>IFERROR(IF(COUNT(T1716:V1716)=1,PRODUCT(T1716:V1716)*X1716,""),"")</f>
        <v/>
      </c>
      <c r="Z1716" s="14" t="str">
        <f>IFERROR(IF(COUNT(T1716:V1716)=2,PRODUCT(T1716:V1716)*X1716,""),"")</f>
        <v/>
      </c>
      <c r="AA1716" s="15" t="str">
        <f>IFERROR(IF(COUNT(T1716:V1716)=3,PRODUCT(T1716:V1716)*X1716,""),"")</f>
        <v/>
      </c>
    </row>
    <row r="1717" spans="2:27" ht="18" x14ac:dyDescent="0.25">
      <c r="B1717" s="16"/>
      <c r="C1717" s="17"/>
      <c r="D1717" s="17"/>
      <c r="E1717" s="17"/>
      <c r="F1717" s="18"/>
      <c r="G1717" s="18"/>
      <c r="H1717" s="18"/>
      <c r="I1717" s="18"/>
      <c r="J1717" s="18"/>
      <c r="K1717" s="18"/>
      <c r="L1717" s="17"/>
      <c r="M1717" s="17"/>
      <c r="N1717" s="17"/>
      <c r="O1717" s="19"/>
      <c r="P1717" s="629">
        <f>+H1713</f>
        <v>9.02</v>
      </c>
      <c r="Q1717" s="17"/>
      <c r="R1717" s="412"/>
      <c r="S1717" s="625"/>
      <c r="T1717" s="20"/>
      <c r="U1717" s="20"/>
      <c r="V1717" s="430"/>
      <c r="W1717" s="14"/>
      <c r="X1717" s="14" t="str">
        <f t="shared" ref="X1717:X1719" si="506">IF(S1717="","",1)</f>
        <v/>
      </c>
      <c r="Y1717" s="14" t="str">
        <f t="shared" ref="Y1717:Y1719" si="507">IFERROR(IF(COUNT(T1717:V1717)=1,PRODUCT(T1717:V1717)*X1717,""),"")</f>
        <v/>
      </c>
      <c r="Z1717" s="14" t="str">
        <f t="shared" ref="Z1717:Z1719" si="508">IFERROR(IF(COUNT(T1717:V1717)=2,PRODUCT(T1717:V1717)*X1717,""),"")</f>
        <v/>
      </c>
      <c r="AA1717" s="15" t="str">
        <f t="shared" ref="AA1717:AA1738" si="509">IFERROR(IF(COUNT(T1717:V1717)=3,PRODUCT(T1717:V1717)*X1717,""),"")</f>
        <v/>
      </c>
    </row>
    <row r="1718" spans="2:27" ht="18" x14ac:dyDescent="0.25">
      <c r="B1718" s="16"/>
      <c r="C1718" s="17"/>
      <c r="D1718" s="17"/>
      <c r="E1718" s="17"/>
      <c r="F1718" s="18"/>
      <c r="G1718" s="18"/>
      <c r="H1718" s="18"/>
      <c r="I1718" s="18"/>
      <c r="J1718" s="18"/>
      <c r="K1718" s="18"/>
      <c r="L1718" s="17"/>
      <c r="M1718" s="17"/>
      <c r="N1718" s="17"/>
      <c r="O1718" s="19"/>
      <c r="P1718" s="629">
        <f>+H1713</f>
        <v>9.02</v>
      </c>
      <c r="Q1718" s="17"/>
      <c r="R1718" s="412"/>
      <c r="S1718" s="625"/>
      <c r="T1718" s="20"/>
      <c r="U1718" s="20"/>
      <c r="V1718" s="430"/>
      <c r="W1718" s="14"/>
      <c r="X1718" s="14" t="str">
        <f t="shared" si="506"/>
        <v/>
      </c>
      <c r="Y1718" s="14" t="str">
        <f t="shared" si="507"/>
        <v/>
      </c>
      <c r="Z1718" s="14" t="str">
        <f t="shared" si="508"/>
        <v/>
      </c>
      <c r="AA1718" s="15" t="str">
        <f t="shared" si="509"/>
        <v/>
      </c>
    </row>
    <row r="1719" spans="2:27" ht="18" x14ac:dyDescent="0.25">
      <c r="B1719" s="16"/>
      <c r="C1719" s="17"/>
      <c r="D1719" s="17"/>
      <c r="E1719" s="17"/>
      <c r="F1719" s="18"/>
      <c r="G1719" s="18"/>
      <c r="H1719" s="18"/>
      <c r="I1719" s="18"/>
      <c r="J1719" s="18"/>
      <c r="K1719" s="18"/>
      <c r="L1719" s="17"/>
      <c r="M1719" s="17"/>
      <c r="N1719" s="17"/>
      <c r="O1719" s="19"/>
      <c r="P1719" s="629">
        <f>+H1713</f>
        <v>9.02</v>
      </c>
      <c r="Q1719" s="17"/>
      <c r="R1719" s="412"/>
      <c r="S1719" s="626"/>
      <c r="T1719" s="20"/>
      <c r="U1719" s="20"/>
      <c r="V1719" s="430"/>
      <c r="W1719" s="14" t="str">
        <f t="shared" ref="W1719" si="510">IF(COUNT(T1719:V1719)=1,"m",IF(COUNT(T1719:V1719)=2,"m2",IF(COUNT(T1719:V1719)=3,"m3","")))</f>
        <v/>
      </c>
      <c r="X1719" s="14" t="str">
        <f t="shared" si="506"/>
        <v/>
      </c>
      <c r="Y1719" s="14" t="str">
        <f t="shared" si="507"/>
        <v/>
      </c>
      <c r="Z1719" s="14" t="str">
        <f t="shared" si="508"/>
        <v/>
      </c>
      <c r="AA1719" s="15" t="str">
        <f t="shared" si="509"/>
        <v/>
      </c>
    </row>
    <row r="1720" spans="2:27" ht="18" x14ac:dyDescent="0.25">
      <c r="B1720" s="16"/>
      <c r="D1720" s="17"/>
      <c r="E1720" s="17"/>
      <c r="F1720" s="18"/>
      <c r="G1720" s="18"/>
      <c r="H1720" s="18"/>
      <c r="J1720" s="18"/>
      <c r="K1720" s="18"/>
      <c r="L1720" s="17"/>
      <c r="M1720" s="17"/>
      <c r="N1720" s="17"/>
      <c r="O1720" s="19"/>
      <c r="P1720" s="629">
        <f>+H1713</f>
        <v>9.02</v>
      </c>
      <c r="Q1720" s="17"/>
      <c r="R1720" s="412"/>
      <c r="S1720" s="625"/>
      <c r="T1720" s="20"/>
      <c r="U1720" s="20"/>
      <c r="V1720" s="430"/>
      <c r="W1720" s="14"/>
      <c r="X1720" s="14"/>
      <c r="Y1720" s="14"/>
      <c r="Z1720" s="14"/>
      <c r="AA1720" s="15" t="str">
        <f t="shared" si="509"/>
        <v/>
      </c>
    </row>
    <row r="1721" spans="2:27" ht="18" x14ac:dyDescent="0.25">
      <c r="B1721" s="22"/>
      <c r="C1721" s="17"/>
      <c r="D1721" s="18"/>
      <c r="E1721" s="17"/>
      <c r="F1721" s="18"/>
      <c r="G1721" s="18"/>
      <c r="H1721" s="18"/>
      <c r="I1721" s="18"/>
      <c r="J1721" s="18"/>
      <c r="K1721" s="18"/>
      <c r="L1721" s="17"/>
      <c r="M1721" s="17"/>
      <c r="N1721" s="17"/>
      <c r="O1721" s="19"/>
      <c r="P1721" s="629">
        <f>+H1713</f>
        <v>9.02</v>
      </c>
      <c r="Q1721" s="17"/>
      <c r="R1721" s="412" t="s">
        <v>361</v>
      </c>
      <c r="S1721" s="625"/>
      <c r="T1721" s="20"/>
      <c r="U1721" s="20"/>
      <c r="V1721" s="430"/>
      <c r="W1721" s="14" t="s">
        <v>20</v>
      </c>
      <c r="X1721" s="14" t="str">
        <f t="shared" ref="X1721:X1727" si="511">IF(S1721="","",1)</f>
        <v/>
      </c>
      <c r="Y1721" s="14" t="str">
        <f t="shared" ref="Y1721:Y1727" si="512">IFERROR(IF(COUNT(T1721:V1721)=1,PRODUCT(T1721:V1721)*X1721,""),"")</f>
        <v/>
      </c>
      <c r="Z1721" s="14" t="str">
        <f t="shared" ref="Z1721:Z1727" si="513">IFERROR(IF(COUNT(T1721:V1721)=2,PRODUCT(T1721:V1721)*X1721,""),"")</f>
        <v/>
      </c>
      <c r="AA1721" s="15" t="str">
        <f t="shared" si="509"/>
        <v/>
      </c>
    </row>
    <row r="1722" spans="2:27" ht="18" x14ac:dyDescent="0.25">
      <c r="B1722" s="16"/>
      <c r="C1722" s="17"/>
      <c r="D1722" s="17"/>
      <c r="E1722" s="17"/>
      <c r="F1722" s="18"/>
      <c r="G1722" s="18"/>
      <c r="H1722" s="18"/>
      <c r="I1722" s="18"/>
      <c r="J1722" s="18"/>
      <c r="K1722" s="18"/>
      <c r="L1722" s="17"/>
      <c r="M1722" s="17"/>
      <c r="N1722" s="17"/>
      <c r="O1722" s="19"/>
      <c r="P1722" s="629">
        <f>+H1713</f>
        <v>9.02</v>
      </c>
      <c r="Q1722" s="17"/>
      <c r="R1722" s="412"/>
      <c r="S1722" s="628"/>
      <c r="T1722" s="20"/>
      <c r="U1722" s="20"/>
      <c r="V1722" s="430"/>
      <c r="W1722" s="14"/>
      <c r="X1722" s="14" t="str">
        <f t="shared" si="511"/>
        <v/>
      </c>
      <c r="Y1722" s="14" t="str">
        <f t="shared" si="512"/>
        <v/>
      </c>
      <c r="Z1722" s="14" t="str">
        <f t="shared" si="513"/>
        <v/>
      </c>
      <c r="AA1722" s="15" t="str">
        <f t="shared" si="509"/>
        <v/>
      </c>
    </row>
    <row r="1723" spans="2:27" ht="18" x14ac:dyDescent="0.25">
      <c r="B1723" s="16"/>
      <c r="C1723" s="17"/>
      <c r="D1723" s="17"/>
      <c r="E1723" s="17"/>
      <c r="F1723" s="17"/>
      <c r="G1723" s="17"/>
      <c r="H1723" s="17"/>
      <c r="I1723" s="17"/>
      <c r="J1723" s="17"/>
      <c r="K1723" s="17"/>
      <c r="L1723" s="17"/>
      <c r="M1723" s="17"/>
      <c r="N1723" s="17"/>
      <c r="O1723" s="19"/>
      <c r="P1723" s="629">
        <f>+H1713</f>
        <v>9.02</v>
      </c>
      <c r="Q1723" s="17"/>
      <c r="R1723" s="412"/>
      <c r="S1723" s="626"/>
      <c r="T1723" s="20"/>
      <c r="U1723" s="20"/>
      <c r="V1723" s="430"/>
      <c r="W1723" s="14" t="str">
        <f t="shared" ref="W1723:W1727" si="514">IF(COUNT(T1723:V1723)=1,"m",IF(COUNT(T1723:V1723)=2,"m2",IF(COUNT(T1723:V1723)=3,"m3","")))</f>
        <v/>
      </c>
      <c r="X1723" s="14" t="str">
        <f t="shared" si="511"/>
        <v/>
      </c>
      <c r="Y1723" s="14" t="str">
        <f t="shared" si="512"/>
        <v/>
      </c>
      <c r="Z1723" s="14" t="str">
        <f t="shared" si="513"/>
        <v/>
      </c>
      <c r="AA1723" s="15" t="str">
        <f t="shared" si="509"/>
        <v/>
      </c>
    </row>
    <row r="1724" spans="2:27" ht="18" x14ac:dyDescent="0.25">
      <c r="B1724" s="16"/>
      <c r="C1724" s="18"/>
      <c r="D1724" s="17"/>
      <c r="E1724" s="17"/>
      <c r="F1724" s="17"/>
      <c r="G1724" s="17"/>
      <c r="H1724" s="17"/>
      <c r="I1724" s="17"/>
      <c r="J1724" s="17"/>
      <c r="K1724" s="17"/>
      <c r="L1724" s="17"/>
      <c r="M1724" s="17"/>
      <c r="N1724" s="17"/>
      <c r="O1724" s="19"/>
      <c r="P1724" s="629">
        <f>+H1713</f>
        <v>9.02</v>
      </c>
      <c r="Q1724" s="17"/>
      <c r="R1724" s="412"/>
      <c r="S1724" s="625"/>
      <c r="T1724" s="20"/>
      <c r="U1724" s="20"/>
      <c r="V1724" s="430"/>
      <c r="W1724" s="14" t="str">
        <f t="shared" si="514"/>
        <v/>
      </c>
      <c r="X1724" s="14" t="str">
        <f t="shared" si="511"/>
        <v/>
      </c>
      <c r="Y1724" s="14" t="str">
        <f t="shared" si="512"/>
        <v/>
      </c>
      <c r="Z1724" s="14" t="str">
        <f t="shared" si="513"/>
        <v/>
      </c>
      <c r="AA1724" s="15" t="str">
        <f t="shared" si="509"/>
        <v/>
      </c>
    </row>
    <row r="1725" spans="2:27" ht="18" x14ac:dyDescent="0.25">
      <c r="B1725" s="16"/>
      <c r="C1725" s="17"/>
      <c r="D1725" s="17"/>
      <c r="E1725" s="17"/>
      <c r="F1725" s="17"/>
      <c r="G1725" s="17"/>
      <c r="H1725" s="17"/>
      <c r="I1725" s="17"/>
      <c r="J1725" s="17"/>
      <c r="K1725" s="17"/>
      <c r="L1725" s="17"/>
      <c r="M1725" s="17"/>
      <c r="N1725" s="17"/>
      <c r="O1725" s="19"/>
      <c r="P1725" s="629">
        <f>+H1713</f>
        <v>9.02</v>
      </c>
      <c r="Q1725" s="17"/>
      <c r="R1725" s="412"/>
      <c r="S1725" s="625"/>
      <c r="T1725" s="20"/>
      <c r="U1725" s="20"/>
      <c r="V1725" s="430"/>
      <c r="W1725" s="14" t="str">
        <f t="shared" si="514"/>
        <v/>
      </c>
      <c r="X1725" s="14" t="str">
        <f t="shared" si="511"/>
        <v/>
      </c>
      <c r="Y1725" s="14" t="str">
        <f t="shared" si="512"/>
        <v/>
      </c>
      <c r="Z1725" s="14" t="str">
        <f t="shared" si="513"/>
        <v/>
      </c>
      <c r="AA1725" s="15" t="str">
        <f t="shared" si="509"/>
        <v/>
      </c>
    </row>
    <row r="1726" spans="2:27" ht="18" x14ac:dyDescent="0.25">
      <c r="B1726" s="16"/>
      <c r="C1726" s="17"/>
      <c r="D1726" s="17"/>
      <c r="E1726" s="18"/>
      <c r="F1726" s="17"/>
      <c r="G1726" s="17"/>
      <c r="H1726" s="17"/>
      <c r="I1726" s="17"/>
      <c r="J1726" s="17"/>
      <c r="K1726" s="17"/>
      <c r="L1726" s="17"/>
      <c r="M1726" s="17"/>
      <c r="N1726" s="17"/>
      <c r="O1726" s="19"/>
      <c r="P1726" s="629">
        <f>+H1713</f>
        <v>9.02</v>
      </c>
      <c r="Q1726" s="17"/>
      <c r="R1726" s="412"/>
      <c r="S1726" s="625"/>
      <c r="T1726" s="20"/>
      <c r="U1726" s="20"/>
      <c r="V1726" s="430"/>
      <c r="W1726" s="14" t="str">
        <f t="shared" si="514"/>
        <v/>
      </c>
      <c r="X1726" s="14" t="str">
        <f t="shared" si="511"/>
        <v/>
      </c>
      <c r="Y1726" s="14" t="str">
        <f t="shared" si="512"/>
        <v/>
      </c>
      <c r="Z1726" s="14" t="str">
        <f t="shared" si="513"/>
        <v/>
      </c>
      <c r="AA1726" s="15" t="str">
        <f t="shared" si="509"/>
        <v/>
      </c>
    </row>
    <row r="1727" spans="2:27" ht="18" x14ac:dyDescent="0.25">
      <c r="B1727" s="16"/>
      <c r="C1727" s="18"/>
      <c r="D1727" s="18"/>
      <c r="E1727" s="18"/>
      <c r="F1727" s="18"/>
      <c r="G1727" s="18"/>
      <c r="H1727" s="18"/>
      <c r="I1727" s="18"/>
      <c r="J1727" s="18"/>
      <c r="K1727" s="18"/>
      <c r="L1727" s="18"/>
      <c r="M1727" s="18"/>
      <c r="N1727" s="18"/>
      <c r="O1727" s="19"/>
      <c r="P1727" s="629">
        <f>+H1713</f>
        <v>9.02</v>
      </c>
      <c r="Q1727" s="17"/>
      <c r="R1727" s="412"/>
      <c r="S1727" s="625"/>
      <c r="T1727" s="20"/>
      <c r="U1727" s="20"/>
      <c r="V1727" s="430"/>
      <c r="W1727" s="14" t="str">
        <f t="shared" si="514"/>
        <v/>
      </c>
      <c r="X1727" s="14" t="str">
        <f t="shared" si="511"/>
        <v/>
      </c>
      <c r="Y1727" s="14" t="str">
        <f t="shared" si="512"/>
        <v/>
      </c>
      <c r="Z1727" s="14" t="str">
        <f t="shared" si="513"/>
        <v/>
      </c>
      <c r="AA1727" s="15" t="str">
        <f t="shared" si="509"/>
        <v/>
      </c>
    </row>
    <row r="1728" spans="2:27" ht="18" x14ac:dyDescent="0.25">
      <c r="B1728" s="16"/>
      <c r="C1728" s="17"/>
      <c r="D1728" s="24"/>
      <c r="E1728" s="17"/>
      <c r="F1728" s="17"/>
      <c r="G1728" s="17"/>
      <c r="H1728" s="17"/>
      <c r="I1728" s="17"/>
      <c r="J1728" s="18"/>
      <c r="K1728" s="17"/>
      <c r="L1728" s="17"/>
      <c r="M1728" s="17"/>
      <c r="N1728" s="17"/>
      <c r="O1728" s="19"/>
      <c r="P1728" s="629">
        <f>+H1713</f>
        <v>9.02</v>
      </c>
      <c r="Q1728" s="17"/>
      <c r="R1728" s="412"/>
      <c r="S1728" s="625"/>
      <c r="T1728" s="20"/>
      <c r="U1728" s="20"/>
      <c r="V1728" s="430"/>
      <c r="W1728" s="14"/>
      <c r="X1728" s="14"/>
      <c r="Y1728" s="14"/>
      <c r="Z1728" s="14"/>
      <c r="AA1728" s="15" t="str">
        <f t="shared" si="509"/>
        <v/>
      </c>
    </row>
    <row r="1729" spans="2:27" ht="18" x14ac:dyDescent="0.25">
      <c r="B1729" s="16"/>
      <c r="C1729" s="18"/>
      <c r="D1729" s="17"/>
      <c r="E1729" s="17"/>
      <c r="F1729" s="17"/>
      <c r="G1729" s="17"/>
      <c r="H1729" s="18"/>
      <c r="I1729" s="18"/>
      <c r="J1729" s="17"/>
      <c r="K1729" s="18"/>
      <c r="L1729" s="17"/>
      <c r="M1729" s="17"/>
      <c r="N1729" s="17"/>
      <c r="O1729" s="19"/>
      <c r="P1729" s="629">
        <f>+H1713</f>
        <v>9.02</v>
      </c>
      <c r="Q1729" s="17"/>
      <c r="R1729" s="412" t="s">
        <v>362</v>
      </c>
      <c r="S1729" s="625"/>
      <c r="T1729" s="20"/>
      <c r="U1729" s="20"/>
      <c r="V1729" s="430"/>
      <c r="W1729" s="14" t="s">
        <v>20</v>
      </c>
      <c r="X1729" s="14" t="str">
        <f t="shared" ref="X1729:X1738" si="515">IF(S1729="","",1)</f>
        <v/>
      </c>
      <c r="Y1729" s="14" t="str">
        <f t="shared" ref="Y1729:Y1738" si="516">IFERROR(IF(COUNT(T1729:V1729)=1,PRODUCT(T1729:V1729)*X1729,""),"")</f>
        <v/>
      </c>
      <c r="Z1729" s="14" t="str">
        <f t="shared" ref="Z1729:Z1738" si="517">IFERROR(IF(COUNT(T1729:V1729)=2,PRODUCT(T1729:V1729)*X1729,""),"")</f>
        <v/>
      </c>
      <c r="AA1729" s="15" t="str">
        <f t="shared" si="509"/>
        <v/>
      </c>
    </row>
    <row r="1730" spans="2:27" ht="18" x14ac:dyDescent="0.25">
      <c r="B1730" s="16"/>
      <c r="C1730" s="17"/>
      <c r="D1730" s="17"/>
      <c r="E1730" s="17"/>
      <c r="F1730" s="17"/>
      <c r="G1730" s="17"/>
      <c r="H1730" s="17"/>
      <c r="I1730" s="17"/>
      <c r="J1730" s="17"/>
      <c r="K1730" s="17"/>
      <c r="L1730" s="17"/>
      <c r="M1730" s="17"/>
      <c r="N1730" s="17"/>
      <c r="O1730" s="19"/>
      <c r="P1730" s="629">
        <f>+H1713</f>
        <v>9.02</v>
      </c>
      <c r="Q1730" s="17"/>
      <c r="R1730" s="412"/>
      <c r="S1730" s="628"/>
      <c r="T1730" s="20"/>
      <c r="U1730" s="20"/>
      <c r="V1730" s="430"/>
      <c r="W1730" s="14" t="str">
        <f t="shared" ref="W1730:W1738" si="518">IF(COUNT(T1730:V1730)=1,"m",IF(COUNT(T1730:V1730)=2,"m2",IF(COUNT(T1730:V1730)=3,"m3","")))</f>
        <v/>
      </c>
      <c r="X1730" s="14" t="str">
        <f t="shared" si="515"/>
        <v/>
      </c>
      <c r="Y1730" s="14" t="str">
        <f t="shared" si="516"/>
        <v/>
      </c>
      <c r="Z1730" s="14" t="str">
        <f t="shared" si="517"/>
        <v/>
      </c>
      <c r="AA1730" s="15" t="str">
        <f t="shared" si="509"/>
        <v/>
      </c>
    </row>
    <row r="1731" spans="2:27" ht="18" x14ac:dyDescent="0.25">
      <c r="B1731" s="16"/>
      <c r="C1731" s="17"/>
      <c r="D1731" s="17"/>
      <c r="E1731" s="17"/>
      <c r="F1731" s="17"/>
      <c r="G1731" s="17"/>
      <c r="H1731" s="17"/>
      <c r="I1731" s="17"/>
      <c r="J1731" s="17"/>
      <c r="K1731" s="17"/>
      <c r="L1731" s="17"/>
      <c r="M1731" s="17"/>
      <c r="N1731" s="17"/>
      <c r="O1731" s="19"/>
      <c r="P1731" s="629">
        <f>+H1713</f>
        <v>9.02</v>
      </c>
      <c r="Q1731" s="17"/>
      <c r="R1731" s="412"/>
      <c r="S1731" s="626"/>
      <c r="T1731" s="20"/>
      <c r="U1731" s="20"/>
      <c r="V1731" s="430"/>
      <c r="W1731" s="14" t="str">
        <f t="shared" si="518"/>
        <v/>
      </c>
      <c r="X1731" s="14" t="str">
        <f t="shared" si="515"/>
        <v/>
      </c>
      <c r="Y1731" s="14" t="str">
        <f t="shared" si="516"/>
        <v/>
      </c>
      <c r="Z1731" s="14" t="str">
        <f t="shared" si="517"/>
        <v/>
      </c>
      <c r="AA1731" s="15" t="str">
        <f t="shared" si="509"/>
        <v/>
      </c>
    </row>
    <row r="1732" spans="2:27" ht="18" x14ac:dyDescent="0.25">
      <c r="B1732" s="16"/>
      <c r="D1732" s="17"/>
      <c r="E1732" s="17"/>
      <c r="F1732" s="17"/>
      <c r="G1732" s="17"/>
      <c r="H1732" s="17"/>
      <c r="I1732" s="17"/>
      <c r="J1732" s="17"/>
      <c r="K1732" s="17"/>
      <c r="L1732" s="17"/>
      <c r="M1732" s="17"/>
      <c r="N1732" s="17"/>
      <c r="O1732" s="19"/>
      <c r="P1732" s="629">
        <f>+H1713</f>
        <v>9.02</v>
      </c>
      <c r="Q1732" s="17"/>
      <c r="R1732" s="412"/>
      <c r="S1732" s="626"/>
      <c r="T1732" s="20"/>
      <c r="U1732" s="20"/>
      <c r="V1732" s="20"/>
      <c r="W1732" s="14" t="str">
        <f t="shared" si="518"/>
        <v/>
      </c>
      <c r="X1732" s="14" t="str">
        <f t="shared" si="515"/>
        <v/>
      </c>
      <c r="Y1732" s="14" t="str">
        <f t="shared" si="516"/>
        <v/>
      </c>
      <c r="Z1732" s="14" t="str">
        <f t="shared" si="517"/>
        <v/>
      </c>
      <c r="AA1732" s="15" t="str">
        <f t="shared" si="509"/>
        <v/>
      </c>
    </row>
    <row r="1733" spans="2:27" ht="18" x14ac:dyDescent="0.25">
      <c r="B1733" s="16"/>
      <c r="C1733" s="17"/>
      <c r="D1733" s="17"/>
      <c r="E1733" s="17"/>
      <c r="F1733" s="17"/>
      <c r="G1733" s="17"/>
      <c r="H1733" s="17"/>
      <c r="I1733" s="17"/>
      <c r="J1733" s="17"/>
      <c r="K1733" s="17"/>
      <c r="L1733" s="17"/>
      <c r="M1733" s="17"/>
      <c r="N1733" s="17"/>
      <c r="O1733" s="19"/>
      <c r="P1733" s="629">
        <f>+H1713</f>
        <v>9.02</v>
      </c>
      <c r="Q1733" s="17"/>
      <c r="R1733" s="412"/>
      <c r="S1733" s="626"/>
      <c r="T1733" s="20"/>
      <c r="U1733" s="20"/>
      <c r="V1733" s="430"/>
      <c r="W1733" s="14" t="str">
        <f t="shared" si="518"/>
        <v/>
      </c>
      <c r="X1733" s="14" t="str">
        <f t="shared" si="515"/>
        <v/>
      </c>
      <c r="Y1733" s="14" t="str">
        <f t="shared" si="516"/>
        <v/>
      </c>
      <c r="Z1733" s="14" t="str">
        <f t="shared" si="517"/>
        <v/>
      </c>
      <c r="AA1733" s="15" t="str">
        <f t="shared" si="509"/>
        <v/>
      </c>
    </row>
    <row r="1734" spans="2:27" ht="18" x14ac:dyDescent="0.25">
      <c r="B1734" s="16"/>
      <c r="C1734" s="17"/>
      <c r="D1734" s="17"/>
      <c r="E1734" s="17"/>
      <c r="F1734" s="17"/>
      <c r="G1734" s="17"/>
      <c r="H1734" s="17"/>
      <c r="I1734" s="17"/>
      <c r="J1734" s="17"/>
      <c r="K1734" s="17"/>
      <c r="L1734" s="17"/>
      <c r="M1734" s="17"/>
      <c r="N1734" s="17"/>
      <c r="O1734" s="19"/>
      <c r="P1734" s="629">
        <f>+H1713</f>
        <v>9.02</v>
      </c>
      <c r="Q1734" s="17"/>
      <c r="R1734" s="412"/>
      <c r="S1734" s="626"/>
      <c r="T1734" s="20"/>
      <c r="U1734" s="20"/>
      <c r="V1734" s="430"/>
      <c r="W1734" s="14" t="str">
        <f t="shared" si="518"/>
        <v/>
      </c>
      <c r="X1734" s="14" t="str">
        <f t="shared" si="515"/>
        <v/>
      </c>
      <c r="Y1734" s="14" t="str">
        <f t="shared" si="516"/>
        <v/>
      </c>
      <c r="Z1734" s="14" t="str">
        <f t="shared" si="517"/>
        <v/>
      </c>
      <c r="AA1734" s="15" t="str">
        <f t="shared" si="509"/>
        <v/>
      </c>
    </row>
    <row r="1735" spans="2:27" ht="18" x14ac:dyDescent="0.25">
      <c r="B1735" s="16"/>
      <c r="C1735" s="17"/>
      <c r="D1735" s="17"/>
      <c r="E1735" s="17"/>
      <c r="F1735" s="17"/>
      <c r="G1735" s="17"/>
      <c r="H1735" s="17"/>
      <c r="I1735" s="17"/>
      <c r="J1735" s="17"/>
      <c r="K1735" s="17"/>
      <c r="L1735" s="17"/>
      <c r="M1735" s="17"/>
      <c r="N1735" s="17"/>
      <c r="O1735" s="19"/>
      <c r="P1735" s="629">
        <f>+H1713</f>
        <v>9.02</v>
      </c>
      <c r="Q1735" s="17"/>
      <c r="R1735" s="21"/>
      <c r="S1735" s="626"/>
      <c r="T1735" s="20"/>
      <c r="U1735" s="20"/>
      <c r="V1735" s="430"/>
      <c r="W1735" s="14" t="str">
        <f t="shared" si="518"/>
        <v/>
      </c>
      <c r="X1735" s="14" t="str">
        <f t="shared" si="515"/>
        <v/>
      </c>
      <c r="Y1735" s="14" t="str">
        <f t="shared" si="516"/>
        <v/>
      </c>
      <c r="Z1735" s="14" t="str">
        <f t="shared" si="517"/>
        <v/>
      </c>
      <c r="AA1735" s="15" t="str">
        <f t="shared" si="509"/>
        <v/>
      </c>
    </row>
    <row r="1736" spans="2:27" ht="18" x14ac:dyDescent="0.25">
      <c r="B1736" s="16"/>
      <c r="C1736" s="17"/>
      <c r="D1736" s="17"/>
      <c r="E1736" s="17"/>
      <c r="F1736" s="17"/>
      <c r="G1736" s="17"/>
      <c r="H1736" s="17"/>
      <c r="I1736" s="17"/>
      <c r="J1736" s="17"/>
      <c r="K1736" s="17"/>
      <c r="L1736" s="17"/>
      <c r="M1736" s="17"/>
      <c r="N1736" s="17"/>
      <c r="O1736" s="19"/>
      <c r="P1736" s="629">
        <f>+H1713</f>
        <v>9.02</v>
      </c>
      <c r="Q1736" s="17"/>
      <c r="R1736" s="26"/>
      <c r="S1736" s="626"/>
      <c r="T1736" s="20"/>
      <c r="U1736" s="20"/>
      <c r="V1736" s="430"/>
      <c r="W1736" s="14" t="str">
        <f t="shared" si="518"/>
        <v/>
      </c>
      <c r="X1736" s="14" t="str">
        <f t="shared" si="515"/>
        <v/>
      </c>
      <c r="Y1736" s="14" t="str">
        <f t="shared" si="516"/>
        <v/>
      </c>
      <c r="Z1736" s="14" t="str">
        <f t="shared" si="517"/>
        <v/>
      </c>
      <c r="AA1736" s="15" t="str">
        <f t="shared" si="509"/>
        <v/>
      </c>
    </row>
    <row r="1737" spans="2:27" ht="18" x14ac:dyDescent="0.25">
      <c r="B1737" s="16"/>
      <c r="C1737" s="17"/>
      <c r="D1737" s="17"/>
      <c r="E1737" s="17"/>
      <c r="F1737" s="17"/>
      <c r="G1737" s="17"/>
      <c r="H1737" s="17"/>
      <c r="I1737" s="17"/>
      <c r="J1737" s="17"/>
      <c r="K1737" s="17"/>
      <c r="L1737" s="17"/>
      <c r="M1737" s="17"/>
      <c r="N1737" s="17"/>
      <c r="O1737" s="19"/>
      <c r="P1737" s="629">
        <f>+H1713</f>
        <v>9.02</v>
      </c>
      <c r="Q1737" s="17"/>
      <c r="R1737" s="26"/>
      <c r="S1737" s="626"/>
      <c r="T1737" s="20"/>
      <c r="U1737" s="20"/>
      <c r="V1737" s="430"/>
      <c r="W1737" s="14" t="str">
        <f t="shared" si="518"/>
        <v/>
      </c>
      <c r="X1737" s="14" t="str">
        <f t="shared" si="515"/>
        <v/>
      </c>
      <c r="Y1737" s="14" t="str">
        <f t="shared" si="516"/>
        <v/>
      </c>
      <c r="Z1737" s="14" t="str">
        <f t="shared" si="517"/>
        <v/>
      </c>
      <c r="AA1737" s="15" t="str">
        <f t="shared" si="509"/>
        <v/>
      </c>
    </row>
    <row r="1738" spans="2:27" ht="18.75" thickBot="1" x14ac:dyDescent="0.3">
      <c r="B1738" s="27"/>
      <c r="C1738" s="28"/>
      <c r="D1738" s="29"/>
      <c r="E1738" s="28"/>
      <c r="F1738" s="29"/>
      <c r="G1738" s="29"/>
      <c r="H1738" s="29"/>
      <c r="I1738" s="29"/>
      <c r="J1738" s="29"/>
      <c r="K1738" s="29"/>
      <c r="L1738" s="29"/>
      <c r="M1738" s="29"/>
      <c r="N1738" s="29"/>
      <c r="O1738" s="30"/>
      <c r="P1738" s="629">
        <f>+H1713</f>
        <v>9.02</v>
      </c>
      <c r="Q1738" s="17"/>
      <c r="R1738" s="630"/>
      <c r="S1738" s="636"/>
      <c r="T1738" s="33"/>
      <c r="U1738" s="33"/>
      <c r="V1738" s="631"/>
      <c r="W1738" s="34" t="str">
        <f t="shared" si="518"/>
        <v/>
      </c>
      <c r="X1738" s="34" t="str">
        <f t="shared" si="515"/>
        <v/>
      </c>
      <c r="Y1738" s="14" t="str">
        <f t="shared" si="516"/>
        <v/>
      </c>
      <c r="Z1738" s="14" t="str">
        <f t="shared" si="517"/>
        <v/>
      </c>
      <c r="AA1738" s="15" t="str">
        <f t="shared" si="509"/>
        <v/>
      </c>
    </row>
    <row r="1739" spans="2:27" ht="18.75" thickBot="1" x14ac:dyDescent="0.3">
      <c r="B1739" s="786"/>
      <c r="C1739" s="787"/>
      <c r="D1739" s="787"/>
      <c r="E1739" s="787"/>
      <c r="F1739" s="787"/>
      <c r="G1739" s="787"/>
      <c r="H1739" s="787"/>
      <c r="I1739" s="787"/>
      <c r="J1739" s="787"/>
      <c r="K1739" s="787"/>
      <c r="L1739" s="787"/>
      <c r="M1739" s="787"/>
      <c r="N1739" s="787"/>
      <c r="O1739" s="787"/>
      <c r="P1739" s="428"/>
      <c r="Q1739" s="629">
        <f>+H1713</f>
        <v>9.02</v>
      </c>
      <c r="R1739" s="788" t="s">
        <v>58</v>
      </c>
      <c r="S1739" s="1023"/>
      <c r="T1739" s="787"/>
      <c r="U1739" s="789" t="s">
        <v>53</v>
      </c>
      <c r="V1739" s="790"/>
      <c r="W1739" s="790"/>
      <c r="X1739" s="791"/>
      <c r="Y1739" s="36"/>
      <c r="Z1739" s="37"/>
      <c r="AA1739" s="38">
        <f>SUM(X1716:X1738)</f>
        <v>0</v>
      </c>
    </row>
    <row r="1740" spans="2:27" ht="17.25" thickBot="1" x14ac:dyDescent="0.3">
      <c r="B1740" s="792" t="s">
        <v>59</v>
      </c>
      <c r="C1740" s="793"/>
      <c r="D1740" s="793"/>
      <c r="E1740" s="793"/>
      <c r="F1740" s="793"/>
      <c r="G1740" s="793"/>
      <c r="H1740" s="793"/>
      <c r="I1740" s="794"/>
      <c r="J1740" s="792" t="s">
        <v>60</v>
      </c>
      <c r="K1740" s="793"/>
      <c r="L1740" s="793"/>
      <c r="M1740" s="793"/>
      <c r="N1740" s="793"/>
      <c r="O1740" s="793"/>
      <c r="P1740" s="793"/>
      <c r="Q1740" s="793"/>
      <c r="R1740" s="794"/>
      <c r="S1740" s="634"/>
      <c r="T1740" s="39"/>
      <c r="U1740" s="40"/>
      <c r="V1740" s="40"/>
      <c r="W1740" s="40"/>
      <c r="X1740" s="40"/>
      <c r="Y1740" s="40"/>
      <c r="Z1740" s="40"/>
      <c r="AA1740" s="41"/>
    </row>
    <row r="1741" spans="2:27" ht="21" thickBot="1" x14ac:dyDescent="0.3">
      <c r="B1741" s="795"/>
      <c r="C1741" s="787"/>
      <c r="D1741" s="787"/>
      <c r="E1741" s="787"/>
      <c r="F1741" s="787"/>
      <c r="G1741" s="787"/>
      <c r="H1741" s="787"/>
      <c r="I1741" s="796"/>
      <c r="J1741" s="795"/>
      <c r="K1741" s="787"/>
      <c r="L1741" s="787"/>
      <c r="M1741" s="787"/>
      <c r="N1741" s="787"/>
      <c r="O1741" s="787"/>
      <c r="P1741" s="787"/>
      <c r="Q1741" s="787"/>
      <c r="R1741" s="796"/>
      <c r="S1741" s="635"/>
      <c r="T1741" s="797" t="s">
        <v>61</v>
      </c>
      <c r="U1741" s="798"/>
      <c r="V1741" s="798"/>
      <c r="W1741" s="798"/>
      <c r="X1741" s="798"/>
      <c r="Y1741" s="798"/>
      <c r="Z1741" s="799"/>
      <c r="AA1741" s="42">
        <f>AA1739</f>
        <v>0</v>
      </c>
    </row>
    <row r="1743" spans="2:27" ht="15.75" thickBot="1" x14ac:dyDescent="0.3"/>
    <row r="1744" spans="2:27" x14ac:dyDescent="0.25">
      <c r="B1744" s="800"/>
      <c r="C1744" s="793"/>
      <c r="D1744" s="793"/>
      <c r="E1744" s="793"/>
      <c r="F1744" s="793"/>
      <c r="G1744" s="803" t="s">
        <v>42</v>
      </c>
      <c r="H1744" s="793"/>
      <c r="I1744" s="793"/>
      <c r="J1744" s="793"/>
      <c r="K1744" s="793"/>
      <c r="L1744" s="793"/>
      <c r="M1744" s="793"/>
      <c r="N1744" s="793"/>
      <c r="O1744" s="793"/>
      <c r="P1744" s="793"/>
      <c r="Q1744" s="793"/>
      <c r="R1744" s="793"/>
      <c r="S1744" s="793"/>
      <c r="T1744" s="793"/>
      <c r="U1744" s="804" t="s">
        <v>1</v>
      </c>
      <c r="V1744" s="805"/>
      <c r="W1744" s="805"/>
      <c r="X1744" s="806"/>
      <c r="Y1744" s="807" t="s">
        <v>43</v>
      </c>
      <c r="Z1744" s="805"/>
      <c r="AA1744" s="808"/>
    </row>
    <row r="1745" spans="2:27" x14ac:dyDescent="0.25">
      <c r="B1745" s="801"/>
      <c r="C1745" s="802"/>
      <c r="D1745" s="802"/>
      <c r="E1745" s="802"/>
      <c r="F1745" s="802"/>
      <c r="G1745" s="801"/>
      <c r="H1745" s="802"/>
      <c r="I1745" s="802"/>
      <c r="J1745" s="802"/>
      <c r="K1745" s="802"/>
      <c r="L1745" s="802"/>
      <c r="M1745" s="802"/>
      <c r="N1745" s="802"/>
      <c r="O1745" s="802"/>
      <c r="P1745" s="802"/>
      <c r="Q1745" s="802"/>
      <c r="R1745" s="802"/>
      <c r="S1745" s="802"/>
      <c r="T1745" s="802"/>
      <c r="U1745" s="809" t="s">
        <v>3</v>
      </c>
      <c r="V1745" s="810"/>
      <c r="W1745" s="810"/>
      <c r="X1745" s="811"/>
      <c r="Y1745" s="812">
        <v>1</v>
      </c>
      <c r="Z1745" s="810"/>
      <c r="AA1745" s="813"/>
    </row>
    <row r="1746" spans="2:27" ht="15.75" thickBot="1" x14ac:dyDescent="0.3">
      <c r="B1746" s="795"/>
      <c r="C1746" s="787"/>
      <c r="D1746" s="787"/>
      <c r="E1746" s="787"/>
      <c r="F1746" s="787"/>
      <c r="G1746" s="795"/>
      <c r="H1746" s="787"/>
      <c r="I1746" s="787"/>
      <c r="J1746" s="787"/>
      <c r="K1746" s="787"/>
      <c r="L1746" s="787"/>
      <c r="M1746" s="787"/>
      <c r="N1746" s="787"/>
      <c r="O1746" s="787"/>
      <c r="P1746" s="787"/>
      <c r="Q1746" s="787"/>
      <c r="R1746" s="787"/>
      <c r="S1746" s="787"/>
      <c r="T1746" s="787"/>
      <c r="U1746" s="814" t="s">
        <v>4</v>
      </c>
      <c r="V1746" s="815"/>
      <c r="W1746" s="815"/>
      <c r="X1746" s="816"/>
      <c r="Y1746" s="817">
        <v>44236</v>
      </c>
      <c r="Z1746" s="818"/>
      <c r="AA1746" s="819"/>
    </row>
    <row r="1747" spans="2:27" ht="15" customHeight="1" x14ac:dyDescent="0.25">
      <c r="B1747" s="820" t="s">
        <v>44</v>
      </c>
      <c r="C1747" s="793"/>
      <c r="D1747" s="793"/>
      <c r="E1747" s="793"/>
      <c r="F1747" s="794"/>
      <c r="G1747"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747" s="822"/>
      <c r="I1747" s="822"/>
      <c r="J1747" s="822"/>
      <c r="K1747" s="822"/>
      <c r="L1747" s="822"/>
      <c r="M1747" s="822"/>
      <c r="N1747" s="822"/>
      <c r="O1747" s="822"/>
      <c r="P1747" s="822"/>
      <c r="Q1747" s="822"/>
      <c r="R1747" s="822"/>
      <c r="S1747" s="822"/>
      <c r="T1747" s="822"/>
      <c r="U1747" s="822"/>
      <c r="V1747" s="822"/>
      <c r="W1747" s="822"/>
      <c r="X1747" s="822"/>
      <c r="Y1747" s="822"/>
      <c r="Z1747" s="822"/>
      <c r="AA1747" s="823"/>
    </row>
    <row r="1748" spans="2:27" ht="15.75" customHeight="1" thickBot="1" x14ac:dyDescent="0.3">
      <c r="B1748" s="795"/>
      <c r="C1748" s="787"/>
      <c r="D1748" s="787"/>
      <c r="E1748" s="787"/>
      <c r="F1748" s="796"/>
      <c r="G1748" s="824"/>
      <c r="H1748" s="825"/>
      <c r="I1748" s="825"/>
      <c r="J1748" s="825"/>
      <c r="K1748" s="825"/>
      <c r="L1748" s="825"/>
      <c r="M1748" s="825"/>
      <c r="N1748" s="825"/>
      <c r="O1748" s="825"/>
      <c r="P1748" s="825"/>
      <c r="Q1748" s="825"/>
      <c r="R1748" s="825"/>
      <c r="S1748" s="825"/>
      <c r="T1748" s="825"/>
      <c r="U1748" s="825"/>
      <c r="V1748" s="825"/>
      <c r="W1748" s="825"/>
      <c r="X1748" s="825"/>
      <c r="Y1748" s="825"/>
      <c r="Z1748" s="825"/>
      <c r="AA1748" s="826"/>
    </row>
    <row r="1749" spans="2:27" ht="18.75" thickBot="1" x14ac:dyDescent="0.3">
      <c r="B1749" s="827" t="s">
        <v>46</v>
      </c>
      <c r="C1749" s="798"/>
      <c r="D1749" s="798"/>
      <c r="E1749" s="798"/>
      <c r="F1749" s="798"/>
      <c r="G1749" s="798"/>
      <c r="H1749" s="822" t="s">
        <v>47</v>
      </c>
      <c r="I1749" s="793"/>
      <c r="J1749" s="828"/>
      <c r="K1749" s="798"/>
      <c r="L1749" s="798"/>
      <c r="M1749" s="798"/>
      <c r="N1749" s="798"/>
      <c r="O1749" s="798"/>
      <c r="P1749" s="622"/>
      <c r="Q1749" s="622"/>
      <c r="R1749" s="828" t="s">
        <v>48</v>
      </c>
      <c r="S1749" s="828"/>
      <c r="T1749" s="798"/>
      <c r="U1749" s="798"/>
      <c r="V1749" s="798"/>
      <c r="W1749" s="798"/>
      <c r="X1749" s="798"/>
      <c r="Y1749" s="798"/>
      <c r="Z1749" s="798"/>
      <c r="AA1749" s="799"/>
    </row>
    <row r="1750" spans="2:27" ht="69" customHeight="1" thickBot="1" x14ac:dyDescent="0.3">
      <c r="B1750" s="829">
        <f>PRESUPUESTO!$B$65</f>
        <v>9</v>
      </c>
      <c r="C1750" s="793"/>
      <c r="D1750" s="793"/>
      <c r="E1750" s="793"/>
      <c r="F1750" s="793"/>
      <c r="G1750" s="793"/>
      <c r="H1750" s="830">
        <f>PRESUPUESTO!B68</f>
        <v>9.0299999999999994</v>
      </c>
      <c r="I1750" s="831"/>
      <c r="J1750" s="832" t="str">
        <f>PRESUPUESTO!$F$65</f>
        <v>ENTREPISO</v>
      </c>
      <c r="K1750" s="798"/>
      <c r="L1750" s="798"/>
      <c r="M1750" s="798"/>
      <c r="N1750" s="798"/>
      <c r="O1750" s="799"/>
      <c r="P1750" s="621"/>
      <c r="Q1750" s="621"/>
      <c r="R1750" s="833" t="str">
        <f>PRESUPUESTO!F68</f>
        <v>SUMINISTRO E INSTALACION DE ESTRUCTURA METÁLICA PARA CUBIERTAS Y SUPER ESTRUCTURAS, INCLUYE LIMPIEZA DE SUPERFICIE SSPC-SP 03, ANTICORROSIVO Y PINTURA EN POLIURETANO ESQUEMA DE e=6mils y e=6mils RESPECTIVAMENTE. Incluye todos los elementos de soporte y anclaje, como platinas y pernos.</v>
      </c>
      <c r="S1750" s="1020"/>
      <c r="T1750" s="793"/>
      <c r="U1750" s="793"/>
      <c r="V1750" s="793"/>
      <c r="W1750" s="793"/>
      <c r="X1750" s="793"/>
      <c r="Y1750" s="793"/>
      <c r="Z1750" s="793"/>
      <c r="AA1750" s="794"/>
    </row>
    <row r="1751" spans="2:27" ht="18.75" thickBot="1" x14ac:dyDescent="0.3">
      <c r="B1751" s="821" t="s">
        <v>49</v>
      </c>
      <c r="C1751" s="834"/>
      <c r="D1751" s="834"/>
      <c r="E1751" s="834"/>
      <c r="F1751" s="834"/>
      <c r="G1751" s="834"/>
      <c r="H1751" s="835"/>
      <c r="I1751" s="835"/>
      <c r="J1751" s="834"/>
      <c r="K1751" s="834"/>
      <c r="L1751" s="834"/>
      <c r="M1751" s="834"/>
      <c r="N1751" s="834"/>
      <c r="O1751" s="834"/>
      <c r="P1751" s="623"/>
      <c r="Q1751" s="623"/>
      <c r="R1751" s="837" t="s">
        <v>50</v>
      </c>
      <c r="S1751" s="1030" t="s">
        <v>532</v>
      </c>
      <c r="T1751" s="839" t="s">
        <v>51</v>
      </c>
      <c r="U1751" s="840"/>
      <c r="V1751" s="841"/>
      <c r="W1751" s="842" t="s">
        <v>20</v>
      </c>
      <c r="X1751" s="844" t="s">
        <v>52</v>
      </c>
      <c r="Y1751" s="846" t="s">
        <v>53</v>
      </c>
      <c r="Z1751" s="847"/>
      <c r="AA1751" s="848"/>
    </row>
    <row r="1752" spans="2:27" ht="26.25" thickBot="1" x14ac:dyDescent="0.3">
      <c r="B1752" s="836"/>
      <c r="C1752" s="835"/>
      <c r="D1752" s="835"/>
      <c r="E1752" s="835"/>
      <c r="F1752" s="835"/>
      <c r="G1752" s="835"/>
      <c r="H1752" s="835"/>
      <c r="I1752" s="835"/>
      <c r="J1752" s="835"/>
      <c r="K1752" s="835"/>
      <c r="L1752" s="835"/>
      <c r="M1752" s="835"/>
      <c r="N1752" s="835"/>
      <c r="O1752" s="835"/>
      <c r="P1752" s="623"/>
      <c r="Q1752" s="623"/>
      <c r="R1752" s="838"/>
      <c r="S1752" s="1031"/>
      <c r="T1752" s="4" t="s">
        <v>54</v>
      </c>
      <c r="U1752" s="5" t="s">
        <v>55</v>
      </c>
      <c r="V1752" s="6" t="s">
        <v>56</v>
      </c>
      <c r="W1752" s="843"/>
      <c r="X1752" s="845"/>
      <c r="Y1752" s="7" t="s">
        <v>57</v>
      </c>
      <c r="Z1752" s="8" t="s">
        <v>21</v>
      </c>
      <c r="AA1752" s="9" t="s">
        <v>22</v>
      </c>
    </row>
    <row r="1753" spans="2:27" ht="18" x14ac:dyDescent="0.25">
      <c r="B1753" s="10"/>
      <c r="C1753" s="11"/>
      <c r="D1753" s="11"/>
      <c r="E1753" s="11"/>
      <c r="F1753" s="11"/>
      <c r="G1753" s="11"/>
      <c r="H1753" s="11"/>
      <c r="I1753" s="11"/>
      <c r="J1753" s="11"/>
      <c r="K1753" s="11"/>
      <c r="L1753" s="11"/>
      <c r="M1753" s="11"/>
      <c r="N1753" s="11"/>
      <c r="O1753" s="12"/>
      <c r="P1753" s="629">
        <f>+H1750</f>
        <v>9.0299999999999994</v>
      </c>
      <c r="Q1753" s="17"/>
      <c r="R1753" s="412" t="s">
        <v>356</v>
      </c>
      <c r="S1753" s="625"/>
      <c r="T1753" s="14"/>
      <c r="U1753" s="14"/>
      <c r="V1753" s="14"/>
      <c r="W1753" s="14" t="str">
        <f>IF(COUNT(T1753:V1753)=1,"m",IF(COUNT(T1753:V1753)=2,"m2",IF(COUNT(T1753:V1753)=3,"m3","")))</f>
        <v/>
      </c>
      <c r="X1753" s="14" t="str">
        <f>IF(S1753="","",1)</f>
        <v/>
      </c>
      <c r="Y1753" s="14" t="str">
        <f>IFERROR(IF(COUNT(T1753:V1753)=1,PRODUCT(T1753:V1753)*X1753,""),"")</f>
        <v/>
      </c>
      <c r="Z1753" s="14" t="str">
        <f>IFERROR(IF(COUNT(T1753:V1753)=2,PRODUCT(T1753:V1753)*X1753,""),"")</f>
        <v/>
      </c>
      <c r="AA1753" s="15" t="str">
        <f>IFERROR(IF(COUNT(T1753:V1753)=3,PRODUCT(T1753:V1753)*X1753,""),"")</f>
        <v/>
      </c>
    </row>
    <row r="1754" spans="2:27" ht="18" x14ac:dyDescent="0.25">
      <c r="B1754" s="16"/>
      <c r="C1754" s="17"/>
      <c r="D1754" s="17"/>
      <c r="E1754" s="17"/>
      <c r="F1754" s="18"/>
      <c r="G1754" s="18"/>
      <c r="H1754" s="18"/>
      <c r="I1754" s="18"/>
      <c r="J1754" s="18"/>
      <c r="K1754" s="18"/>
      <c r="L1754" s="17"/>
      <c r="M1754" s="17"/>
      <c r="N1754" s="17"/>
      <c r="O1754" s="19"/>
      <c r="P1754" s="629">
        <f>+H1750</f>
        <v>9.0299999999999994</v>
      </c>
      <c r="Q1754" s="17"/>
      <c r="R1754" s="412"/>
      <c r="S1754" s="625"/>
      <c r="T1754" s="20"/>
      <c r="U1754" s="20"/>
      <c r="V1754" s="430"/>
      <c r="W1754" s="14" t="str">
        <f t="shared" ref="W1754:W1756" si="519">IF(COUNT(T1754:V1754)=1,"m",IF(COUNT(T1754:V1754)=2,"m2",IF(COUNT(T1754:V1754)=3,"m3","")))</f>
        <v/>
      </c>
      <c r="X1754" s="14" t="str">
        <f t="shared" ref="X1754:X1756" si="520">IF(S1754="","",1)</f>
        <v/>
      </c>
      <c r="Y1754" s="14" t="str">
        <f t="shared" ref="Y1754:Y1756" si="521">IFERROR(IF(COUNT(T1754:V1754)=1,PRODUCT(T1754:V1754)*X1754,""),"")</f>
        <v/>
      </c>
      <c r="Z1754" s="14" t="str">
        <f t="shared" ref="Z1754:Z1756" si="522">IFERROR(IF(COUNT(T1754:V1754)=2,PRODUCT(T1754:V1754)*X1754,""),"")</f>
        <v/>
      </c>
      <c r="AA1754" s="15" t="str">
        <f t="shared" ref="AA1754:AA1775" si="523">IFERROR(IF(COUNT(T1754:V1754)=3,PRODUCT(T1754:V1754)*X1754,""),"")</f>
        <v/>
      </c>
    </row>
    <row r="1755" spans="2:27" ht="18" x14ac:dyDescent="0.25">
      <c r="B1755" s="16"/>
      <c r="C1755" s="17"/>
      <c r="D1755" s="17"/>
      <c r="E1755" s="17"/>
      <c r="F1755" s="18"/>
      <c r="G1755" s="18"/>
      <c r="H1755" s="18"/>
      <c r="I1755" s="18"/>
      <c r="J1755" s="18"/>
      <c r="K1755" s="18"/>
      <c r="L1755" s="17"/>
      <c r="M1755" s="17"/>
      <c r="N1755" s="17"/>
      <c r="O1755" s="19"/>
      <c r="P1755" s="629">
        <f>+H1750</f>
        <v>9.0299999999999994</v>
      </c>
      <c r="Q1755" s="17"/>
      <c r="R1755" s="412"/>
      <c r="S1755" s="625"/>
      <c r="T1755" s="20"/>
      <c r="U1755" s="20"/>
      <c r="V1755" s="430"/>
      <c r="W1755" s="14" t="str">
        <f t="shared" si="519"/>
        <v/>
      </c>
      <c r="X1755" s="14" t="str">
        <f t="shared" si="520"/>
        <v/>
      </c>
      <c r="Y1755" s="14" t="str">
        <f t="shared" si="521"/>
        <v/>
      </c>
      <c r="Z1755" s="14" t="str">
        <f t="shared" si="522"/>
        <v/>
      </c>
      <c r="AA1755" s="15" t="str">
        <f t="shared" si="523"/>
        <v/>
      </c>
    </row>
    <row r="1756" spans="2:27" ht="18" x14ac:dyDescent="0.25">
      <c r="B1756" s="16"/>
      <c r="C1756" s="17"/>
      <c r="D1756" s="17"/>
      <c r="E1756" s="17"/>
      <c r="F1756" s="18"/>
      <c r="G1756" s="18"/>
      <c r="H1756" s="18"/>
      <c r="I1756" s="18"/>
      <c r="J1756" s="18"/>
      <c r="K1756" s="18"/>
      <c r="L1756" s="17"/>
      <c r="M1756" s="17"/>
      <c r="N1756" s="17"/>
      <c r="O1756" s="19"/>
      <c r="P1756" s="629">
        <f>+H1750</f>
        <v>9.0299999999999994</v>
      </c>
      <c r="Q1756" s="17"/>
      <c r="R1756" s="412"/>
      <c r="S1756" s="626"/>
      <c r="T1756" s="20"/>
      <c r="U1756" s="20"/>
      <c r="V1756" s="430"/>
      <c r="W1756" s="14" t="str">
        <f t="shared" si="519"/>
        <v/>
      </c>
      <c r="X1756" s="14" t="str">
        <f t="shared" si="520"/>
        <v/>
      </c>
      <c r="Y1756" s="14" t="str">
        <f t="shared" si="521"/>
        <v/>
      </c>
      <c r="Z1756" s="14" t="str">
        <f t="shared" si="522"/>
        <v/>
      </c>
      <c r="AA1756" s="15" t="str">
        <f t="shared" si="523"/>
        <v/>
      </c>
    </row>
    <row r="1757" spans="2:27" ht="18" x14ac:dyDescent="0.25">
      <c r="B1757" s="16"/>
      <c r="D1757" s="17"/>
      <c r="E1757" s="17"/>
      <c r="F1757" s="18"/>
      <c r="G1757" s="18"/>
      <c r="H1757" s="18"/>
      <c r="J1757" s="18"/>
      <c r="K1757" s="18"/>
      <c r="L1757" s="17"/>
      <c r="M1757" s="17"/>
      <c r="N1757" s="17"/>
      <c r="O1757" s="19"/>
      <c r="P1757" s="629">
        <f>+H1750</f>
        <v>9.0299999999999994</v>
      </c>
      <c r="Q1757" s="17"/>
      <c r="R1757" s="412"/>
      <c r="S1757" s="625"/>
      <c r="T1757" s="20"/>
      <c r="U1757" s="20"/>
      <c r="V1757" s="430"/>
      <c r="W1757" s="14"/>
      <c r="X1757" s="14"/>
      <c r="Y1757" s="14"/>
      <c r="Z1757" s="14"/>
      <c r="AA1757" s="15" t="str">
        <f t="shared" si="523"/>
        <v/>
      </c>
    </row>
    <row r="1758" spans="2:27" ht="18" x14ac:dyDescent="0.25">
      <c r="B1758" s="22"/>
      <c r="C1758" s="17"/>
      <c r="D1758" s="18"/>
      <c r="E1758" s="17"/>
      <c r="F1758" s="18"/>
      <c r="G1758" s="18"/>
      <c r="H1758" s="18"/>
      <c r="I1758" s="18"/>
      <c r="J1758" s="18"/>
      <c r="K1758" s="18"/>
      <c r="L1758" s="17"/>
      <c r="M1758" s="17"/>
      <c r="N1758" s="17"/>
      <c r="O1758" s="19"/>
      <c r="P1758" s="629">
        <f>+H1750</f>
        <v>9.0299999999999994</v>
      </c>
      <c r="Q1758" s="17"/>
      <c r="R1758" s="412" t="s">
        <v>361</v>
      </c>
      <c r="S1758" s="625"/>
      <c r="T1758" s="20"/>
      <c r="U1758" s="20"/>
      <c r="V1758" s="430"/>
      <c r="W1758" s="14" t="str">
        <f t="shared" ref="W1758:W1759" si="524">IF(COUNT(T1758:V1758)=1,"m",IF(COUNT(T1758:V1758)=2,"m2",IF(COUNT(T1758:V1758)=3,"m3","")))</f>
        <v/>
      </c>
      <c r="X1758" s="14" t="str">
        <f t="shared" ref="X1758:X1764" si="525">IF(S1758="","",1)</f>
        <v/>
      </c>
      <c r="Y1758" s="14" t="str">
        <f t="shared" ref="Y1758:Y1764" si="526">IFERROR(IF(COUNT(T1758:V1758)=1,PRODUCT(T1758:V1758)*X1758,""),"")</f>
        <v/>
      </c>
      <c r="Z1758" s="14" t="str">
        <f t="shared" ref="Z1758:Z1764" si="527">IFERROR(IF(COUNT(T1758:V1758)=2,PRODUCT(T1758:V1758)*X1758,""),"")</f>
        <v/>
      </c>
      <c r="AA1758" s="15" t="str">
        <f t="shared" si="523"/>
        <v/>
      </c>
    </row>
    <row r="1759" spans="2:27" ht="18" x14ac:dyDescent="0.25">
      <c r="B1759" s="16"/>
      <c r="C1759" s="17"/>
      <c r="D1759" s="17"/>
      <c r="E1759" s="17"/>
      <c r="F1759" s="18"/>
      <c r="G1759" s="18"/>
      <c r="H1759" s="18"/>
      <c r="I1759" s="18"/>
      <c r="J1759" s="18"/>
      <c r="K1759" s="18"/>
      <c r="L1759" s="17"/>
      <c r="M1759" s="17"/>
      <c r="N1759" s="17"/>
      <c r="O1759" s="19"/>
      <c r="P1759" s="629">
        <f>+H1750</f>
        <v>9.0299999999999994</v>
      </c>
      <c r="Q1759" s="17"/>
      <c r="R1759" s="412"/>
      <c r="S1759" s="641"/>
      <c r="T1759" s="20"/>
      <c r="U1759" s="20"/>
      <c r="V1759" s="20"/>
      <c r="W1759" s="14" t="str">
        <f t="shared" si="524"/>
        <v/>
      </c>
      <c r="X1759" s="14" t="str">
        <f t="shared" si="525"/>
        <v/>
      </c>
      <c r="Y1759" s="14" t="str">
        <f t="shared" si="526"/>
        <v/>
      </c>
      <c r="Z1759" s="14" t="str">
        <f t="shared" si="527"/>
        <v/>
      </c>
      <c r="AA1759" s="15" t="str">
        <f t="shared" si="523"/>
        <v/>
      </c>
    </row>
    <row r="1760" spans="2:27" ht="18" x14ac:dyDescent="0.25">
      <c r="B1760" s="16"/>
      <c r="C1760" s="17"/>
      <c r="D1760" s="17"/>
      <c r="E1760" s="17"/>
      <c r="F1760" s="17"/>
      <c r="G1760" s="17"/>
      <c r="H1760" s="17"/>
      <c r="I1760" s="17"/>
      <c r="J1760" s="17"/>
      <c r="K1760" s="17"/>
      <c r="L1760" s="17"/>
      <c r="M1760" s="17"/>
      <c r="N1760" s="17"/>
      <c r="O1760" s="19"/>
      <c r="P1760" s="629">
        <f>+H1750</f>
        <v>9.0299999999999994</v>
      </c>
      <c r="Q1760" s="17"/>
      <c r="R1760" s="412"/>
      <c r="S1760" s="625"/>
      <c r="T1760" s="20"/>
      <c r="U1760" s="20"/>
      <c r="V1760" s="430"/>
      <c r="W1760" s="14"/>
      <c r="X1760" s="14" t="str">
        <f t="shared" si="525"/>
        <v/>
      </c>
      <c r="Y1760" s="14" t="str">
        <f t="shared" si="526"/>
        <v/>
      </c>
      <c r="Z1760" s="14" t="str">
        <f t="shared" si="527"/>
        <v/>
      </c>
      <c r="AA1760" s="15" t="str">
        <f t="shared" si="523"/>
        <v/>
      </c>
    </row>
    <row r="1761" spans="2:27" ht="18" x14ac:dyDescent="0.25">
      <c r="B1761" s="16"/>
      <c r="C1761" s="18"/>
      <c r="D1761" s="17"/>
      <c r="E1761" s="17"/>
      <c r="F1761" s="17"/>
      <c r="G1761" s="17"/>
      <c r="H1761" s="17"/>
      <c r="I1761" s="17"/>
      <c r="J1761" s="17"/>
      <c r="K1761" s="17"/>
      <c r="L1761" s="17"/>
      <c r="M1761" s="17"/>
      <c r="N1761" s="17"/>
      <c r="O1761" s="19"/>
      <c r="P1761" s="629">
        <f>+H1750</f>
        <v>9.0299999999999994</v>
      </c>
      <c r="Q1761" s="17"/>
      <c r="R1761" s="412"/>
      <c r="S1761" s="625"/>
      <c r="T1761" s="20"/>
      <c r="U1761" s="20"/>
      <c r="V1761" s="430"/>
      <c r="W1761" s="14"/>
      <c r="X1761" s="14" t="str">
        <f t="shared" si="525"/>
        <v/>
      </c>
      <c r="Y1761" s="14" t="str">
        <f t="shared" si="526"/>
        <v/>
      </c>
      <c r="Z1761" s="14" t="str">
        <f t="shared" si="527"/>
        <v/>
      </c>
      <c r="AA1761" s="15" t="str">
        <f t="shared" si="523"/>
        <v/>
      </c>
    </row>
    <row r="1762" spans="2:27" ht="18" x14ac:dyDescent="0.25">
      <c r="B1762" s="16"/>
      <c r="C1762" s="17"/>
      <c r="D1762" s="17"/>
      <c r="E1762" s="17"/>
      <c r="F1762" s="17"/>
      <c r="G1762" s="17"/>
      <c r="H1762" s="17"/>
      <c r="I1762" s="17"/>
      <c r="J1762" s="17"/>
      <c r="K1762" s="17"/>
      <c r="L1762" s="17"/>
      <c r="M1762" s="17"/>
      <c r="N1762" s="17"/>
      <c r="O1762" s="19"/>
      <c r="P1762" s="629">
        <f>+H1750</f>
        <v>9.0299999999999994</v>
      </c>
      <c r="Q1762" s="17"/>
      <c r="R1762" s="412"/>
      <c r="S1762" s="625"/>
      <c r="T1762" s="20"/>
      <c r="U1762" s="20"/>
      <c r="V1762" s="430"/>
      <c r="W1762" s="14"/>
      <c r="X1762" s="14" t="str">
        <f t="shared" si="525"/>
        <v/>
      </c>
      <c r="Y1762" s="14" t="str">
        <f t="shared" si="526"/>
        <v/>
      </c>
      <c r="Z1762" s="14" t="str">
        <f t="shared" si="527"/>
        <v/>
      </c>
      <c r="AA1762" s="15" t="str">
        <f t="shared" si="523"/>
        <v/>
      </c>
    </row>
    <row r="1763" spans="2:27" ht="18" x14ac:dyDescent="0.25">
      <c r="B1763" s="16"/>
      <c r="C1763" s="17"/>
      <c r="D1763" s="17"/>
      <c r="E1763" s="18"/>
      <c r="F1763" s="17"/>
      <c r="G1763" s="17"/>
      <c r="H1763" s="17"/>
      <c r="I1763" s="17"/>
      <c r="J1763" s="17"/>
      <c r="K1763" s="17"/>
      <c r="L1763" s="17"/>
      <c r="M1763" s="17"/>
      <c r="N1763" s="17"/>
      <c r="O1763" s="19"/>
      <c r="P1763" s="629">
        <f>+H1750</f>
        <v>9.0299999999999994</v>
      </c>
      <c r="Q1763" s="17"/>
      <c r="R1763" s="412"/>
      <c r="S1763" s="625"/>
      <c r="T1763" s="20"/>
      <c r="U1763" s="20"/>
      <c r="V1763" s="430"/>
      <c r="W1763" s="14"/>
      <c r="X1763" s="14" t="str">
        <f t="shared" si="525"/>
        <v/>
      </c>
      <c r="Y1763" s="14" t="str">
        <f t="shared" si="526"/>
        <v/>
      </c>
      <c r="Z1763" s="14" t="str">
        <f t="shared" si="527"/>
        <v/>
      </c>
      <c r="AA1763" s="15" t="str">
        <f t="shared" si="523"/>
        <v/>
      </c>
    </row>
    <row r="1764" spans="2:27" ht="18" x14ac:dyDescent="0.25">
      <c r="B1764" s="16"/>
      <c r="C1764" s="18"/>
      <c r="D1764" s="18"/>
      <c r="E1764" s="18"/>
      <c r="F1764" s="18"/>
      <c r="G1764" s="18"/>
      <c r="H1764" s="18"/>
      <c r="I1764" s="18"/>
      <c r="J1764" s="18"/>
      <c r="K1764" s="18"/>
      <c r="L1764" s="18"/>
      <c r="M1764" s="18"/>
      <c r="N1764" s="18"/>
      <c r="O1764" s="19"/>
      <c r="P1764" s="629">
        <f>+H1750</f>
        <v>9.0299999999999994</v>
      </c>
      <c r="Q1764" s="17"/>
      <c r="R1764" s="412"/>
      <c r="S1764" s="625"/>
      <c r="T1764" s="20"/>
      <c r="U1764" s="20"/>
      <c r="V1764" s="430"/>
      <c r="W1764" s="14" t="str">
        <f t="shared" ref="W1764" si="528">IF(COUNT(T1764:V1764)=1,"m",IF(COUNT(T1764:V1764)=2,"m2",IF(COUNT(T1764:V1764)=3,"m3","")))</f>
        <v/>
      </c>
      <c r="X1764" s="14" t="str">
        <f t="shared" si="525"/>
        <v/>
      </c>
      <c r="Y1764" s="14" t="str">
        <f t="shared" si="526"/>
        <v/>
      </c>
      <c r="Z1764" s="14" t="str">
        <f t="shared" si="527"/>
        <v/>
      </c>
      <c r="AA1764" s="15" t="str">
        <f t="shared" si="523"/>
        <v/>
      </c>
    </row>
    <row r="1765" spans="2:27" ht="18" x14ac:dyDescent="0.25">
      <c r="B1765" s="16"/>
      <c r="C1765" s="17"/>
      <c r="D1765" s="24"/>
      <c r="E1765" s="17"/>
      <c r="F1765" s="17"/>
      <c r="G1765" s="17"/>
      <c r="H1765" s="17"/>
      <c r="I1765" s="17"/>
      <c r="J1765" s="18"/>
      <c r="K1765" s="17"/>
      <c r="L1765" s="17"/>
      <c r="M1765" s="17"/>
      <c r="N1765" s="17"/>
      <c r="O1765" s="19"/>
      <c r="P1765" s="629">
        <f>+H1750</f>
        <v>9.0299999999999994</v>
      </c>
      <c r="Q1765" s="17"/>
      <c r="R1765" s="412"/>
      <c r="S1765" s="625"/>
      <c r="T1765" s="20"/>
      <c r="U1765" s="20"/>
      <c r="V1765" s="430"/>
      <c r="W1765" s="14"/>
      <c r="X1765" s="14"/>
      <c r="Y1765" s="14"/>
      <c r="Z1765" s="14"/>
      <c r="AA1765" s="15" t="str">
        <f t="shared" si="523"/>
        <v/>
      </c>
    </row>
    <row r="1766" spans="2:27" ht="18" x14ac:dyDescent="0.25">
      <c r="B1766" s="16"/>
      <c r="C1766" s="18"/>
      <c r="D1766" s="17"/>
      <c r="E1766" s="17"/>
      <c r="F1766" s="17"/>
      <c r="G1766" s="17"/>
      <c r="H1766" s="18"/>
      <c r="I1766" s="18"/>
      <c r="J1766" s="17"/>
      <c r="K1766" s="18"/>
      <c r="L1766" s="17"/>
      <c r="M1766" s="17"/>
      <c r="N1766" s="17"/>
      <c r="O1766" s="19"/>
      <c r="P1766" s="629">
        <f>+H1750</f>
        <v>9.0299999999999994</v>
      </c>
      <c r="Q1766" s="17"/>
      <c r="R1766" s="412" t="s">
        <v>362</v>
      </c>
      <c r="S1766" s="625"/>
      <c r="T1766" s="20"/>
      <c r="U1766" s="20"/>
      <c r="V1766" s="430"/>
      <c r="W1766" s="14" t="str">
        <f t="shared" ref="W1766:W1775" si="529">IF(COUNT(T1766:V1766)=1,"m",IF(COUNT(T1766:V1766)=2,"m2",IF(COUNT(T1766:V1766)=3,"m3","")))</f>
        <v/>
      </c>
      <c r="X1766" s="14" t="str">
        <f t="shared" ref="X1766:X1775" si="530">IF(S1766="","",1)</f>
        <v/>
      </c>
      <c r="Y1766" s="14" t="str">
        <f t="shared" ref="Y1766:Y1775" si="531">IFERROR(IF(COUNT(T1766:V1766)=1,PRODUCT(T1766:V1766)*X1766,""),"")</f>
        <v/>
      </c>
      <c r="Z1766" s="14" t="str">
        <f t="shared" ref="Z1766:Z1775" si="532">IFERROR(IF(COUNT(T1766:V1766)=2,PRODUCT(T1766:V1766)*X1766,""),"")</f>
        <v/>
      </c>
      <c r="AA1766" s="15" t="str">
        <f t="shared" si="523"/>
        <v/>
      </c>
    </row>
    <row r="1767" spans="2:27" ht="18" x14ac:dyDescent="0.25">
      <c r="B1767" s="16"/>
      <c r="C1767" s="17"/>
      <c r="D1767" s="17"/>
      <c r="E1767" s="17"/>
      <c r="F1767" s="17"/>
      <c r="G1767" s="17"/>
      <c r="H1767" s="17"/>
      <c r="I1767" s="17"/>
      <c r="J1767" s="17"/>
      <c r="K1767" s="17"/>
      <c r="L1767" s="17"/>
      <c r="M1767" s="17"/>
      <c r="N1767" s="17"/>
      <c r="O1767" s="19"/>
      <c r="P1767" s="629">
        <f>+H1750</f>
        <v>9.0299999999999994</v>
      </c>
      <c r="Q1767" s="17"/>
      <c r="R1767" s="412"/>
      <c r="S1767" s="626"/>
      <c r="T1767" s="20"/>
      <c r="U1767" s="20"/>
      <c r="V1767" s="430"/>
      <c r="W1767" s="14" t="str">
        <f t="shared" si="529"/>
        <v/>
      </c>
      <c r="X1767" s="14" t="str">
        <f t="shared" si="530"/>
        <v/>
      </c>
      <c r="Y1767" s="14" t="str">
        <f t="shared" si="531"/>
        <v/>
      </c>
      <c r="Z1767" s="14" t="str">
        <f t="shared" si="532"/>
        <v/>
      </c>
      <c r="AA1767" s="15" t="str">
        <f t="shared" si="523"/>
        <v/>
      </c>
    </row>
    <row r="1768" spans="2:27" ht="18" x14ac:dyDescent="0.25">
      <c r="B1768" s="16"/>
      <c r="C1768" s="17"/>
      <c r="D1768" s="17"/>
      <c r="E1768" s="17"/>
      <c r="F1768" s="17"/>
      <c r="G1768" s="17"/>
      <c r="H1768" s="17"/>
      <c r="I1768" s="17"/>
      <c r="J1768" s="17"/>
      <c r="K1768" s="17"/>
      <c r="L1768" s="17"/>
      <c r="M1768" s="17"/>
      <c r="N1768" s="17"/>
      <c r="O1768" s="19"/>
      <c r="P1768" s="629">
        <f>+H1750</f>
        <v>9.0299999999999994</v>
      </c>
      <c r="Q1768" s="17"/>
      <c r="R1768" s="412"/>
      <c r="S1768" s="626"/>
      <c r="T1768" s="20"/>
      <c r="U1768" s="20"/>
      <c r="V1768" s="430"/>
      <c r="W1768" s="14" t="str">
        <f t="shared" si="529"/>
        <v/>
      </c>
      <c r="X1768" s="14" t="str">
        <f t="shared" si="530"/>
        <v/>
      </c>
      <c r="Y1768" s="14" t="str">
        <f t="shared" si="531"/>
        <v/>
      </c>
      <c r="Z1768" s="14" t="str">
        <f t="shared" si="532"/>
        <v/>
      </c>
      <c r="AA1768" s="15" t="str">
        <f t="shared" si="523"/>
        <v/>
      </c>
    </row>
    <row r="1769" spans="2:27" ht="18" x14ac:dyDescent="0.25">
      <c r="B1769" s="16"/>
      <c r="D1769" s="17"/>
      <c r="E1769" s="17"/>
      <c r="F1769" s="17"/>
      <c r="G1769" s="17"/>
      <c r="H1769" s="17"/>
      <c r="I1769" s="17"/>
      <c r="J1769" s="17"/>
      <c r="K1769" s="17"/>
      <c r="L1769" s="17"/>
      <c r="M1769" s="17"/>
      <c r="N1769" s="17"/>
      <c r="O1769" s="19"/>
      <c r="P1769" s="629">
        <f>+H1750</f>
        <v>9.0299999999999994</v>
      </c>
      <c r="Q1769" s="17"/>
      <c r="R1769" s="412"/>
      <c r="S1769" s="626"/>
      <c r="T1769" s="20"/>
      <c r="U1769" s="20"/>
      <c r="V1769" s="20"/>
      <c r="W1769" s="14" t="str">
        <f t="shared" si="529"/>
        <v/>
      </c>
      <c r="X1769" s="14" t="str">
        <f t="shared" si="530"/>
        <v/>
      </c>
      <c r="Y1769" s="14" t="str">
        <f t="shared" si="531"/>
        <v/>
      </c>
      <c r="Z1769" s="14" t="str">
        <f t="shared" si="532"/>
        <v/>
      </c>
      <c r="AA1769" s="15" t="str">
        <f t="shared" si="523"/>
        <v/>
      </c>
    </row>
    <row r="1770" spans="2:27" ht="18" x14ac:dyDescent="0.25">
      <c r="B1770" s="16"/>
      <c r="C1770" s="17"/>
      <c r="D1770" s="17"/>
      <c r="E1770" s="17"/>
      <c r="F1770" s="17"/>
      <c r="G1770" s="17"/>
      <c r="H1770" s="17"/>
      <c r="I1770" s="17"/>
      <c r="J1770" s="17"/>
      <c r="K1770" s="17"/>
      <c r="L1770" s="17"/>
      <c r="M1770" s="17"/>
      <c r="N1770" s="17"/>
      <c r="O1770" s="19"/>
      <c r="P1770" s="629">
        <f>+H1750</f>
        <v>9.0299999999999994</v>
      </c>
      <c r="Q1770" s="17"/>
      <c r="R1770" s="412"/>
      <c r="S1770" s="626"/>
      <c r="T1770" s="20"/>
      <c r="U1770" s="20"/>
      <c r="V1770" s="430"/>
      <c r="W1770" s="14" t="str">
        <f t="shared" si="529"/>
        <v/>
      </c>
      <c r="X1770" s="14" t="str">
        <f t="shared" si="530"/>
        <v/>
      </c>
      <c r="Y1770" s="14" t="str">
        <f t="shared" si="531"/>
        <v/>
      </c>
      <c r="Z1770" s="14" t="str">
        <f t="shared" si="532"/>
        <v/>
      </c>
      <c r="AA1770" s="15" t="str">
        <f t="shared" si="523"/>
        <v/>
      </c>
    </row>
    <row r="1771" spans="2:27" ht="18" x14ac:dyDescent="0.25">
      <c r="B1771" s="16"/>
      <c r="C1771" s="17"/>
      <c r="D1771" s="17"/>
      <c r="E1771" s="17"/>
      <c r="F1771" s="17"/>
      <c r="G1771" s="17"/>
      <c r="H1771" s="17"/>
      <c r="I1771" s="17"/>
      <c r="J1771" s="17"/>
      <c r="K1771" s="17"/>
      <c r="L1771" s="17"/>
      <c r="M1771" s="17"/>
      <c r="N1771" s="17"/>
      <c r="O1771" s="19"/>
      <c r="P1771" s="629">
        <f>+H1750</f>
        <v>9.0299999999999994</v>
      </c>
      <c r="Q1771" s="17"/>
      <c r="R1771" s="412"/>
      <c r="S1771" s="626"/>
      <c r="T1771" s="20"/>
      <c r="U1771" s="20"/>
      <c r="V1771" s="430"/>
      <c r="W1771" s="14" t="str">
        <f t="shared" si="529"/>
        <v/>
      </c>
      <c r="X1771" s="14" t="str">
        <f t="shared" si="530"/>
        <v/>
      </c>
      <c r="Y1771" s="14" t="str">
        <f t="shared" si="531"/>
        <v/>
      </c>
      <c r="Z1771" s="14" t="str">
        <f t="shared" si="532"/>
        <v/>
      </c>
      <c r="AA1771" s="15" t="str">
        <f t="shared" si="523"/>
        <v/>
      </c>
    </row>
    <row r="1772" spans="2:27" ht="18" x14ac:dyDescent="0.25">
      <c r="B1772" s="16"/>
      <c r="C1772" s="17"/>
      <c r="D1772" s="17"/>
      <c r="E1772" s="17"/>
      <c r="F1772" s="17"/>
      <c r="G1772" s="17"/>
      <c r="H1772" s="17"/>
      <c r="I1772" s="17"/>
      <c r="J1772" s="17"/>
      <c r="K1772" s="17"/>
      <c r="L1772" s="17"/>
      <c r="M1772" s="17"/>
      <c r="N1772" s="17"/>
      <c r="O1772" s="19"/>
      <c r="P1772" s="629">
        <f>+H1750</f>
        <v>9.0299999999999994</v>
      </c>
      <c r="Q1772" s="17"/>
      <c r="R1772" s="21"/>
      <c r="S1772" s="626"/>
      <c r="T1772" s="20"/>
      <c r="U1772" s="20"/>
      <c r="V1772" s="430"/>
      <c r="W1772" s="14" t="str">
        <f t="shared" si="529"/>
        <v/>
      </c>
      <c r="X1772" s="14" t="str">
        <f t="shared" si="530"/>
        <v/>
      </c>
      <c r="Y1772" s="14" t="str">
        <f t="shared" si="531"/>
        <v/>
      </c>
      <c r="Z1772" s="14" t="str">
        <f t="shared" si="532"/>
        <v/>
      </c>
      <c r="AA1772" s="15" t="str">
        <f t="shared" si="523"/>
        <v/>
      </c>
    </row>
    <row r="1773" spans="2:27" ht="18" x14ac:dyDescent="0.25">
      <c r="B1773" s="16"/>
      <c r="C1773" s="17"/>
      <c r="D1773" s="17"/>
      <c r="E1773" s="17"/>
      <c r="F1773" s="17"/>
      <c r="G1773" s="17"/>
      <c r="H1773" s="17"/>
      <c r="I1773" s="17"/>
      <c r="J1773" s="17"/>
      <c r="K1773" s="17"/>
      <c r="L1773" s="17"/>
      <c r="M1773" s="17"/>
      <c r="N1773" s="17"/>
      <c r="O1773" s="19"/>
      <c r="P1773" s="629">
        <f>+H1750</f>
        <v>9.0299999999999994</v>
      </c>
      <c r="Q1773" s="17"/>
      <c r="R1773" s="26"/>
      <c r="S1773" s="626"/>
      <c r="T1773" s="20"/>
      <c r="U1773" s="20"/>
      <c r="V1773" s="430"/>
      <c r="W1773" s="14" t="str">
        <f t="shared" si="529"/>
        <v/>
      </c>
      <c r="X1773" s="14" t="str">
        <f t="shared" si="530"/>
        <v/>
      </c>
      <c r="Y1773" s="14" t="str">
        <f t="shared" si="531"/>
        <v/>
      </c>
      <c r="Z1773" s="14" t="str">
        <f t="shared" si="532"/>
        <v/>
      </c>
      <c r="AA1773" s="15" t="str">
        <f t="shared" si="523"/>
        <v/>
      </c>
    </row>
    <row r="1774" spans="2:27" ht="18" x14ac:dyDescent="0.25">
      <c r="B1774" s="16"/>
      <c r="C1774" s="17"/>
      <c r="D1774" s="17"/>
      <c r="E1774" s="17"/>
      <c r="F1774" s="17"/>
      <c r="G1774" s="17"/>
      <c r="H1774" s="17"/>
      <c r="I1774" s="17"/>
      <c r="J1774" s="17"/>
      <c r="K1774" s="17"/>
      <c r="L1774" s="17"/>
      <c r="M1774" s="17"/>
      <c r="N1774" s="17"/>
      <c r="O1774" s="19"/>
      <c r="P1774" s="629">
        <f>+H1750</f>
        <v>9.0299999999999994</v>
      </c>
      <c r="Q1774" s="17"/>
      <c r="R1774" s="26"/>
      <c r="S1774" s="626"/>
      <c r="T1774" s="20"/>
      <c r="U1774" s="20"/>
      <c r="V1774" s="430"/>
      <c r="W1774" s="14" t="str">
        <f t="shared" si="529"/>
        <v/>
      </c>
      <c r="X1774" s="14" t="str">
        <f t="shared" si="530"/>
        <v/>
      </c>
      <c r="Y1774" s="14" t="str">
        <f t="shared" si="531"/>
        <v/>
      </c>
      <c r="Z1774" s="14" t="str">
        <f t="shared" si="532"/>
        <v/>
      </c>
      <c r="AA1774" s="15" t="str">
        <f t="shared" si="523"/>
        <v/>
      </c>
    </row>
    <row r="1775" spans="2:27" ht="18.75" thickBot="1" x14ac:dyDescent="0.3">
      <c r="B1775" s="27"/>
      <c r="C1775" s="28"/>
      <c r="D1775" s="29"/>
      <c r="E1775" s="28"/>
      <c r="F1775" s="29"/>
      <c r="G1775" s="29"/>
      <c r="H1775" s="29"/>
      <c r="I1775" s="29"/>
      <c r="J1775" s="29"/>
      <c r="K1775" s="29"/>
      <c r="L1775" s="29"/>
      <c r="M1775" s="29"/>
      <c r="N1775" s="29"/>
      <c r="O1775" s="30"/>
      <c r="P1775" s="629">
        <f>+H1750</f>
        <v>9.0299999999999994</v>
      </c>
      <c r="Q1775" s="17"/>
      <c r="R1775" s="630"/>
      <c r="S1775" s="636"/>
      <c r="T1775" s="33"/>
      <c r="U1775" s="33"/>
      <c r="V1775" s="631"/>
      <c r="W1775" s="34" t="str">
        <f t="shared" si="529"/>
        <v/>
      </c>
      <c r="X1775" s="34" t="str">
        <f t="shared" si="530"/>
        <v/>
      </c>
      <c r="Y1775" s="14" t="str">
        <f t="shared" si="531"/>
        <v/>
      </c>
      <c r="Z1775" s="14" t="str">
        <f t="shared" si="532"/>
        <v/>
      </c>
      <c r="AA1775" s="15" t="str">
        <f t="shared" si="523"/>
        <v/>
      </c>
    </row>
    <row r="1776" spans="2:27" ht="18.75" thickBot="1" x14ac:dyDescent="0.3">
      <c r="B1776" s="786"/>
      <c r="C1776" s="787"/>
      <c r="D1776" s="787"/>
      <c r="E1776" s="787"/>
      <c r="F1776" s="787"/>
      <c r="G1776" s="787"/>
      <c r="H1776" s="787"/>
      <c r="I1776" s="787"/>
      <c r="J1776" s="787"/>
      <c r="K1776" s="787"/>
      <c r="L1776" s="787"/>
      <c r="M1776" s="787"/>
      <c r="N1776" s="787"/>
      <c r="O1776" s="787"/>
      <c r="P1776" s="428"/>
      <c r="Q1776" s="629">
        <f>+H1750</f>
        <v>9.0299999999999994</v>
      </c>
      <c r="R1776" s="788" t="s">
        <v>58</v>
      </c>
      <c r="S1776" s="1023"/>
      <c r="T1776" s="787"/>
      <c r="U1776" s="789" t="s">
        <v>53</v>
      </c>
      <c r="V1776" s="790"/>
      <c r="W1776" s="790"/>
      <c r="X1776" s="791"/>
      <c r="Y1776" s="36"/>
      <c r="Z1776" s="37"/>
      <c r="AA1776" s="38">
        <f>SUM(X1753:X1775)</f>
        <v>0</v>
      </c>
    </row>
    <row r="1777" spans="2:27" ht="17.25" thickBot="1" x14ac:dyDescent="0.3">
      <c r="B1777" s="792" t="s">
        <v>59</v>
      </c>
      <c r="C1777" s="793"/>
      <c r="D1777" s="793"/>
      <c r="E1777" s="793"/>
      <c r="F1777" s="793"/>
      <c r="G1777" s="793"/>
      <c r="H1777" s="793"/>
      <c r="I1777" s="794"/>
      <c r="J1777" s="792" t="s">
        <v>60</v>
      </c>
      <c r="K1777" s="793"/>
      <c r="L1777" s="793"/>
      <c r="M1777" s="793"/>
      <c r="N1777" s="793"/>
      <c r="O1777" s="793"/>
      <c r="P1777" s="793"/>
      <c r="Q1777" s="793"/>
      <c r="R1777" s="794"/>
      <c r="S1777" s="634"/>
      <c r="T1777" s="39"/>
      <c r="U1777" s="40"/>
      <c r="V1777" s="40"/>
      <c r="W1777" s="40"/>
      <c r="X1777" s="40"/>
      <c r="Y1777" s="40"/>
      <c r="Z1777" s="40"/>
      <c r="AA1777" s="41"/>
    </row>
    <row r="1778" spans="2:27" ht="21" thickBot="1" x14ac:dyDescent="0.3">
      <c r="B1778" s="795"/>
      <c r="C1778" s="787"/>
      <c r="D1778" s="787"/>
      <c r="E1778" s="787"/>
      <c r="F1778" s="787"/>
      <c r="G1778" s="787"/>
      <c r="H1778" s="787"/>
      <c r="I1778" s="796"/>
      <c r="J1778" s="795"/>
      <c r="K1778" s="787"/>
      <c r="L1778" s="787"/>
      <c r="M1778" s="787"/>
      <c r="N1778" s="787"/>
      <c r="O1778" s="787"/>
      <c r="P1778" s="787"/>
      <c r="Q1778" s="787"/>
      <c r="R1778" s="796"/>
      <c r="S1778" s="635"/>
      <c r="T1778" s="797" t="s">
        <v>61</v>
      </c>
      <c r="U1778" s="798"/>
      <c r="V1778" s="798"/>
      <c r="W1778" s="798"/>
      <c r="X1778" s="798"/>
      <c r="Y1778" s="798"/>
      <c r="Z1778" s="799"/>
      <c r="AA1778" s="42">
        <f>AA1776</f>
        <v>0</v>
      </c>
    </row>
    <row r="1780" spans="2:27" ht="15.75" thickBot="1" x14ac:dyDescent="0.3"/>
    <row r="1781" spans="2:27" x14ac:dyDescent="0.25">
      <c r="B1781" s="800"/>
      <c r="C1781" s="793"/>
      <c r="D1781" s="793"/>
      <c r="E1781" s="793"/>
      <c r="F1781" s="793"/>
      <c r="G1781" s="803" t="s">
        <v>42</v>
      </c>
      <c r="H1781" s="793"/>
      <c r="I1781" s="793"/>
      <c r="J1781" s="793"/>
      <c r="K1781" s="793"/>
      <c r="L1781" s="793"/>
      <c r="M1781" s="793"/>
      <c r="N1781" s="793"/>
      <c r="O1781" s="793"/>
      <c r="P1781" s="793"/>
      <c r="Q1781" s="793"/>
      <c r="R1781" s="793"/>
      <c r="S1781" s="793"/>
      <c r="T1781" s="793"/>
      <c r="U1781" s="804" t="s">
        <v>1</v>
      </c>
      <c r="V1781" s="805"/>
      <c r="W1781" s="805"/>
      <c r="X1781" s="806"/>
      <c r="Y1781" s="807" t="s">
        <v>43</v>
      </c>
      <c r="Z1781" s="805"/>
      <c r="AA1781" s="808"/>
    </row>
    <row r="1782" spans="2:27" x14ac:dyDescent="0.25">
      <c r="B1782" s="801"/>
      <c r="C1782" s="802"/>
      <c r="D1782" s="802"/>
      <c r="E1782" s="802"/>
      <c r="F1782" s="802"/>
      <c r="G1782" s="801"/>
      <c r="H1782" s="802"/>
      <c r="I1782" s="802"/>
      <c r="J1782" s="802"/>
      <c r="K1782" s="802"/>
      <c r="L1782" s="802"/>
      <c r="M1782" s="802"/>
      <c r="N1782" s="802"/>
      <c r="O1782" s="802"/>
      <c r="P1782" s="802"/>
      <c r="Q1782" s="802"/>
      <c r="R1782" s="802"/>
      <c r="S1782" s="802"/>
      <c r="T1782" s="802"/>
      <c r="U1782" s="809" t="s">
        <v>3</v>
      </c>
      <c r="V1782" s="810"/>
      <c r="W1782" s="810"/>
      <c r="X1782" s="811"/>
      <c r="Y1782" s="812">
        <v>1</v>
      </c>
      <c r="Z1782" s="810"/>
      <c r="AA1782" s="813"/>
    </row>
    <row r="1783" spans="2:27" ht="15.75" thickBot="1" x14ac:dyDescent="0.3">
      <c r="B1783" s="795"/>
      <c r="C1783" s="787"/>
      <c r="D1783" s="787"/>
      <c r="E1783" s="787"/>
      <c r="F1783" s="787"/>
      <c r="G1783" s="795"/>
      <c r="H1783" s="787"/>
      <c r="I1783" s="787"/>
      <c r="J1783" s="787"/>
      <c r="K1783" s="787"/>
      <c r="L1783" s="787"/>
      <c r="M1783" s="787"/>
      <c r="N1783" s="787"/>
      <c r="O1783" s="787"/>
      <c r="P1783" s="787"/>
      <c r="Q1783" s="787"/>
      <c r="R1783" s="787"/>
      <c r="S1783" s="787"/>
      <c r="T1783" s="787"/>
      <c r="U1783" s="814" t="s">
        <v>4</v>
      </c>
      <c r="V1783" s="815"/>
      <c r="W1783" s="815"/>
      <c r="X1783" s="816"/>
      <c r="Y1783" s="817">
        <v>44236</v>
      </c>
      <c r="Z1783" s="818"/>
      <c r="AA1783" s="819"/>
    </row>
    <row r="1784" spans="2:27" ht="15" customHeight="1" x14ac:dyDescent="0.25">
      <c r="B1784" s="820" t="s">
        <v>44</v>
      </c>
      <c r="C1784" s="793"/>
      <c r="D1784" s="793"/>
      <c r="E1784" s="793"/>
      <c r="F1784" s="794"/>
      <c r="G1784"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784" s="822"/>
      <c r="I1784" s="822"/>
      <c r="J1784" s="822"/>
      <c r="K1784" s="822"/>
      <c r="L1784" s="822"/>
      <c r="M1784" s="822"/>
      <c r="N1784" s="822"/>
      <c r="O1784" s="822"/>
      <c r="P1784" s="822"/>
      <c r="Q1784" s="822"/>
      <c r="R1784" s="822"/>
      <c r="S1784" s="822"/>
      <c r="T1784" s="822"/>
      <c r="U1784" s="822"/>
      <c r="V1784" s="822"/>
      <c r="W1784" s="822"/>
      <c r="X1784" s="822"/>
      <c r="Y1784" s="822"/>
      <c r="Z1784" s="822"/>
      <c r="AA1784" s="823"/>
    </row>
    <row r="1785" spans="2:27" ht="15.75" customHeight="1" thickBot="1" x14ac:dyDescent="0.3">
      <c r="B1785" s="795"/>
      <c r="C1785" s="787"/>
      <c r="D1785" s="787"/>
      <c r="E1785" s="787"/>
      <c r="F1785" s="796"/>
      <c r="G1785" s="824"/>
      <c r="H1785" s="825"/>
      <c r="I1785" s="825"/>
      <c r="J1785" s="825"/>
      <c r="K1785" s="825"/>
      <c r="L1785" s="825"/>
      <c r="M1785" s="825"/>
      <c r="N1785" s="825"/>
      <c r="O1785" s="825"/>
      <c r="P1785" s="825"/>
      <c r="Q1785" s="825"/>
      <c r="R1785" s="825"/>
      <c r="S1785" s="825"/>
      <c r="T1785" s="825"/>
      <c r="U1785" s="825"/>
      <c r="V1785" s="825"/>
      <c r="W1785" s="825"/>
      <c r="X1785" s="825"/>
      <c r="Y1785" s="825"/>
      <c r="Z1785" s="825"/>
      <c r="AA1785" s="826"/>
    </row>
    <row r="1786" spans="2:27" ht="18.75" thickBot="1" x14ac:dyDescent="0.3">
      <c r="B1786" s="827" t="s">
        <v>46</v>
      </c>
      <c r="C1786" s="798"/>
      <c r="D1786" s="798"/>
      <c r="E1786" s="798"/>
      <c r="F1786" s="798"/>
      <c r="G1786" s="798"/>
      <c r="H1786" s="822" t="s">
        <v>47</v>
      </c>
      <c r="I1786" s="793"/>
      <c r="J1786" s="828"/>
      <c r="K1786" s="798"/>
      <c r="L1786" s="798"/>
      <c r="M1786" s="798"/>
      <c r="N1786" s="798"/>
      <c r="O1786" s="798"/>
      <c r="P1786" s="622"/>
      <c r="Q1786" s="622"/>
      <c r="R1786" s="828" t="s">
        <v>48</v>
      </c>
      <c r="S1786" s="828"/>
      <c r="T1786" s="798"/>
      <c r="U1786" s="798"/>
      <c r="V1786" s="798"/>
      <c r="W1786" s="798"/>
      <c r="X1786" s="798"/>
      <c r="Y1786" s="798"/>
      <c r="Z1786" s="798"/>
      <c r="AA1786" s="799"/>
    </row>
    <row r="1787" spans="2:27" ht="31.5" customHeight="1" thickBot="1" x14ac:dyDescent="0.3">
      <c r="B1787" s="829">
        <f>PRESUPUESTO!$B$65</f>
        <v>9</v>
      </c>
      <c r="C1787" s="793"/>
      <c r="D1787" s="793"/>
      <c r="E1787" s="793"/>
      <c r="F1787" s="793"/>
      <c r="G1787" s="793"/>
      <c r="H1787" s="830">
        <f>PRESUPUESTO!B69</f>
        <v>9.0399999999999991</v>
      </c>
      <c r="I1787" s="831"/>
      <c r="J1787" s="832" t="str">
        <f>PRESUPUESTO!$F$65</f>
        <v>ENTREPISO</v>
      </c>
      <c r="K1787" s="798"/>
      <c r="L1787" s="798"/>
      <c r="M1787" s="798"/>
      <c r="N1787" s="798"/>
      <c r="O1787" s="799"/>
      <c r="P1787" s="621"/>
      <c r="Q1787" s="621"/>
      <c r="R1787" s="833" t="str">
        <f>PRESUPUESTO!F69</f>
        <v>Placa en metaldeck e=10cm con refuerzo de acero en malla electrosoldada 15cm x 15cm x 4mm</v>
      </c>
      <c r="S1787" s="1020"/>
      <c r="T1787" s="793"/>
      <c r="U1787" s="793"/>
      <c r="V1787" s="793"/>
      <c r="W1787" s="793"/>
      <c r="X1787" s="793"/>
      <c r="Y1787" s="793"/>
      <c r="Z1787" s="793"/>
      <c r="AA1787" s="794"/>
    </row>
    <row r="1788" spans="2:27" ht="18.75" thickBot="1" x14ac:dyDescent="0.3">
      <c r="B1788" s="821" t="s">
        <v>49</v>
      </c>
      <c r="C1788" s="834"/>
      <c r="D1788" s="834"/>
      <c r="E1788" s="834"/>
      <c r="F1788" s="834"/>
      <c r="G1788" s="834"/>
      <c r="H1788" s="835"/>
      <c r="I1788" s="835"/>
      <c r="J1788" s="834"/>
      <c r="K1788" s="834"/>
      <c r="L1788" s="834"/>
      <c r="M1788" s="834"/>
      <c r="N1788" s="834"/>
      <c r="O1788" s="834"/>
      <c r="P1788" s="623"/>
      <c r="Q1788" s="623"/>
      <c r="R1788" s="837" t="s">
        <v>50</v>
      </c>
      <c r="S1788" s="1030" t="s">
        <v>532</v>
      </c>
      <c r="T1788" s="839" t="s">
        <v>51</v>
      </c>
      <c r="U1788" s="840"/>
      <c r="V1788" s="841"/>
      <c r="W1788" s="842" t="s">
        <v>20</v>
      </c>
      <c r="X1788" s="844" t="s">
        <v>52</v>
      </c>
      <c r="Y1788" s="846" t="s">
        <v>53</v>
      </c>
      <c r="Z1788" s="847"/>
      <c r="AA1788" s="848"/>
    </row>
    <row r="1789" spans="2:27" ht="26.25" thickBot="1" x14ac:dyDescent="0.3">
      <c r="B1789" s="836"/>
      <c r="C1789" s="835"/>
      <c r="D1789" s="835"/>
      <c r="E1789" s="835"/>
      <c r="F1789" s="835"/>
      <c r="G1789" s="835"/>
      <c r="H1789" s="835"/>
      <c r="I1789" s="835"/>
      <c r="J1789" s="835"/>
      <c r="K1789" s="835"/>
      <c r="L1789" s="835"/>
      <c r="M1789" s="835"/>
      <c r="N1789" s="835"/>
      <c r="O1789" s="835"/>
      <c r="P1789" s="623"/>
      <c r="Q1789" s="623"/>
      <c r="R1789" s="838"/>
      <c r="S1789" s="1031"/>
      <c r="T1789" s="4" t="s">
        <v>54</v>
      </c>
      <c r="U1789" s="5" t="s">
        <v>55</v>
      </c>
      <c r="V1789" s="6" t="s">
        <v>56</v>
      </c>
      <c r="W1789" s="843"/>
      <c r="X1789" s="845"/>
      <c r="Y1789" s="7" t="s">
        <v>57</v>
      </c>
      <c r="Z1789" s="8" t="s">
        <v>21</v>
      </c>
      <c r="AA1789" s="9" t="s">
        <v>22</v>
      </c>
    </row>
    <row r="1790" spans="2:27" ht="18" x14ac:dyDescent="0.25">
      <c r="B1790" s="10"/>
      <c r="C1790" s="11"/>
      <c r="D1790" s="11"/>
      <c r="E1790" s="11"/>
      <c r="F1790" s="11"/>
      <c r="G1790" s="11"/>
      <c r="H1790" s="11"/>
      <c r="I1790" s="11"/>
      <c r="J1790" s="11"/>
      <c r="K1790" s="11"/>
      <c r="L1790" s="11"/>
      <c r="M1790" s="11"/>
      <c r="N1790" s="11"/>
      <c r="O1790" s="12"/>
      <c r="P1790" s="629">
        <f>+H1787</f>
        <v>9.0399999999999991</v>
      </c>
      <c r="Q1790" s="17"/>
      <c r="R1790" s="412" t="s">
        <v>356</v>
      </c>
      <c r="S1790" s="625"/>
      <c r="T1790" s="14"/>
      <c r="U1790" s="14"/>
      <c r="V1790" s="14"/>
      <c r="W1790" s="14" t="str">
        <f>IF(COUNT(T1790:V1790)=1,"m",IF(COUNT(T1790:V1790)=2,"m2",IF(COUNT(T1790:V1790)=3,"m3","")))</f>
        <v/>
      </c>
      <c r="X1790" s="14" t="str">
        <f>IF(S1790="","",1)</f>
        <v/>
      </c>
      <c r="Y1790" s="14" t="str">
        <f>IFERROR(IF(COUNT(T1790:V1790)=1,PRODUCT(T1790:V1790)*X1790,""),"")</f>
        <v/>
      </c>
      <c r="Z1790" s="14" t="str">
        <f>IFERROR(IF(COUNT(T1790:V1790)=2,PRODUCT(T1790:V1790)*X1790,""),"")</f>
        <v/>
      </c>
      <c r="AA1790" s="15" t="str">
        <f>IFERROR(IF(COUNT(T1790:V1790)=3,PRODUCT(T1790:V1790)*X1790,""),"")</f>
        <v/>
      </c>
    </row>
    <row r="1791" spans="2:27" ht="18" x14ac:dyDescent="0.25">
      <c r="B1791" s="16"/>
      <c r="C1791" s="17"/>
      <c r="D1791" s="17"/>
      <c r="E1791" s="17"/>
      <c r="F1791" s="18"/>
      <c r="G1791" s="18"/>
      <c r="H1791" s="18"/>
      <c r="I1791" s="18"/>
      <c r="J1791" s="18"/>
      <c r="K1791" s="18"/>
      <c r="L1791" s="17"/>
      <c r="M1791" s="17"/>
      <c r="N1791" s="17"/>
      <c r="O1791" s="19"/>
      <c r="P1791" s="629">
        <f>+H1787</f>
        <v>9.0399999999999991</v>
      </c>
      <c r="Q1791" s="17"/>
      <c r="R1791" s="412"/>
      <c r="S1791" s="625"/>
      <c r="T1791" s="20"/>
      <c r="U1791" s="20"/>
      <c r="V1791" s="430"/>
      <c r="W1791" s="14" t="str">
        <f t="shared" ref="W1791:W1793" si="533">IF(COUNT(T1791:V1791)=1,"m",IF(COUNT(T1791:V1791)=2,"m2",IF(COUNT(T1791:V1791)=3,"m3","")))</f>
        <v/>
      </c>
      <c r="X1791" s="14" t="str">
        <f t="shared" ref="X1791:X1793" si="534">IF(S1791="","",1)</f>
        <v/>
      </c>
      <c r="Y1791" s="14" t="str">
        <f t="shared" ref="Y1791:Y1793" si="535">IFERROR(IF(COUNT(T1791:V1791)=1,PRODUCT(T1791:V1791)*X1791,""),"")</f>
        <v/>
      </c>
      <c r="Z1791" s="14" t="str">
        <f t="shared" ref="Z1791:Z1793" si="536">IFERROR(IF(COUNT(T1791:V1791)=2,PRODUCT(T1791:V1791)*X1791,""),"")</f>
        <v/>
      </c>
      <c r="AA1791" s="15" t="str">
        <f t="shared" ref="AA1791:AA1812" si="537">IFERROR(IF(COUNT(T1791:V1791)=3,PRODUCT(T1791:V1791)*X1791,""),"")</f>
        <v/>
      </c>
    </row>
    <row r="1792" spans="2:27" ht="18" x14ac:dyDescent="0.25">
      <c r="B1792" s="16"/>
      <c r="C1792" s="17"/>
      <c r="D1792" s="17"/>
      <c r="E1792" s="17"/>
      <c r="F1792" s="18"/>
      <c r="G1792" s="18"/>
      <c r="H1792" s="18"/>
      <c r="I1792" s="18"/>
      <c r="J1792" s="18"/>
      <c r="K1792" s="18"/>
      <c r="L1792" s="17"/>
      <c r="M1792" s="17"/>
      <c r="N1792" s="17"/>
      <c r="O1792" s="19"/>
      <c r="P1792" s="629">
        <f>+H1787</f>
        <v>9.0399999999999991</v>
      </c>
      <c r="Q1792" s="17"/>
      <c r="R1792" s="412"/>
      <c r="S1792" s="625"/>
      <c r="T1792" s="20"/>
      <c r="U1792" s="20"/>
      <c r="V1792" s="430"/>
      <c r="W1792" s="14" t="str">
        <f t="shared" si="533"/>
        <v/>
      </c>
      <c r="X1792" s="14" t="str">
        <f t="shared" si="534"/>
        <v/>
      </c>
      <c r="Y1792" s="14" t="str">
        <f t="shared" si="535"/>
        <v/>
      </c>
      <c r="Z1792" s="14" t="str">
        <f t="shared" si="536"/>
        <v/>
      </c>
      <c r="AA1792" s="15" t="str">
        <f t="shared" si="537"/>
        <v/>
      </c>
    </row>
    <row r="1793" spans="2:27" ht="18" x14ac:dyDescent="0.25">
      <c r="B1793" s="16"/>
      <c r="C1793" s="17"/>
      <c r="D1793" s="17"/>
      <c r="E1793" s="17"/>
      <c r="F1793" s="18"/>
      <c r="G1793" s="18"/>
      <c r="H1793" s="18"/>
      <c r="I1793" s="18"/>
      <c r="J1793" s="18"/>
      <c r="K1793" s="18"/>
      <c r="L1793" s="17"/>
      <c r="M1793" s="17"/>
      <c r="N1793" s="17"/>
      <c r="O1793" s="19"/>
      <c r="P1793" s="629">
        <f>+H1787</f>
        <v>9.0399999999999991</v>
      </c>
      <c r="Q1793" s="17"/>
      <c r="R1793" s="412"/>
      <c r="S1793" s="626"/>
      <c r="T1793" s="20"/>
      <c r="U1793" s="20"/>
      <c r="V1793" s="430"/>
      <c r="W1793" s="14" t="str">
        <f t="shared" si="533"/>
        <v/>
      </c>
      <c r="X1793" s="14" t="str">
        <f t="shared" si="534"/>
        <v/>
      </c>
      <c r="Y1793" s="14" t="str">
        <f t="shared" si="535"/>
        <v/>
      </c>
      <c r="Z1793" s="14" t="str">
        <f t="shared" si="536"/>
        <v/>
      </c>
      <c r="AA1793" s="15" t="str">
        <f t="shared" si="537"/>
        <v/>
      </c>
    </row>
    <row r="1794" spans="2:27" ht="18" x14ac:dyDescent="0.25">
      <c r="B1794" s="16"/>
      <c r="D1794" s="17"/>
      <c r="E1794" s="17"/>
      <c r="F1794" s="18"/>
      <c r="G1794" s="18"/>
      <c r="H1794" s="18"/>
      <c r="J1794" s="18"/>
      <c r="K1794" s="18"/>
      <c r="L1794" s="17"/>
      <c r="M1794" s="17"/>
      <c r="N1794" s="17"/>
      <c r="O1794" s="19"/>
      <c r="P1794" s="629">
        <f>+H1787</f>
        <v>9.0399999999999991</v>
      </c>
      <c r="Q1794" s="17"/>
      <c r="R1794" s="412"/>
      <c r="S1794" s="625"/>
      <c r="T1794" s="20"/>
      <c r="U1794" s="20"/>
      <c r="V1794" s="430"/>
      <c r="W1794" s="14"/>
      <c r="X1794" s="14"/>
      <c r="Y1794" s="14"/>
      <c r="Z1794" s="14"/>
      <c r="AA1794" s="15" t="str">
        <f t="shared" si="537"/>
        <v/>
      </c>
    </row>
    <row r="1795" spans="2:27" ht="18" x14ac:dyDescent="0.25">
      <c r="B1795" s="22"/>
      <c r="C1795" s="17"/>
      <c r="D1795" s="18"/>
      <c r="E1795" s="17"/>
      <c r="F1795" s="18"/>
      <c r="G1795" s="18"/>
      <c r="H1795" s="18"/>
      <c r="I1795" s="18"/>
      <c r="J1795" s="18"/>
      <c r="K1795" s="18"/>
      <c r="L1795" s="17"/>
      <c r="M1795" s="17"/>
      <c r="N1795" s="17"/>
      <c r="O1795" s="19"/>
      <c r="P1795" s="629">
        <f>+H1787</f>
        <v>9.0399999999999991</v>
      </c>
      <c r="Q1795" s="17"/>
      <c r="R1795" s="412" t="s">
        <v>361</v>
      </c>
      <c r="S1795" s="625"/>
      <c r="T1795" s="20"/>
      <c r="U1795" s="20"/>
      <c r="V1795" s="430"/>
      <c r="W1795" s="14" t="str">
        <f t="shared" ref="W1795:W1796" si="538">IF(COUNT(T1795:V1795)=1,"m",IF(COUNT(T1795:V1795)=2,"m2",IF(COUNT(T1795:V1795)=3,"m3","")))</f>
        <v/>
      </c>
      <c r="X1795" s="14" t="str">
        <f t="shared" ref="X1795:X1801" si="539">IF(S1795="","",1)</f>
        <v/>
      </c>
      <c r="Y1795" s="14" t="str">
        <f t="shared" ref="Y1795:Y1801" si="540">IFERROR(IF(COUNT(T1795:V1795)=1,PRODUCT(T1795:V1795)*X1795,""),"")</f>
        <v/>
      </c>
      <c r="Z1795" s="14" t="str">
        <f t="shared" ref="Z1795:Z1801" si="541">IFERROR(IF(COUNT(T1795:V1795)=2,PRODUCT(T1795:V1795)*X1795,""),"")</f>
        <v/>
      </c>
      <c r="AA1795" s="15" t="str">
        <f t="shared" si="537"/>
        <v/>
      </c>
    </row>
    <row r="1796" spans="2:27" ht="18" x14ac:dyDescent="0.25">
      <c r="B1796" s="16"/>
      <c r="C1796" s="17"/>
      <c r="D1796" s="17"/>
      <c r="E1796" s="17"/>
      <c r="F1796" s="18"/>
      <c r="G1796" s="18"/>
      <c r="H1796" s="18"/>
      <c r="I1796" s="18"/>
      <c r="J1796" s="18"/>
      <c r="K1796" s="18"/>
      <c r="L1796" s="17"/>
      <c r="M1796" s="17"/>
      <c r="N1796" s="17"/>
      <c r="O1796" s="19"/>
      <c r="P1796" s="629">
        <f>+H1787</f>
        <v>9.0399999999999991</v>
      </c>
      <c r="Q1796" s="17"/>
      <c r="R1796" s="412"/>
      <c r="S1796" s="641"/>
      <c r="T1796" s="20"/>
      <c r="U1796" s="20"/>
      <c r="V1796" s="20"/>
      <c r="W1796" s="14" t="str">
        <f t="shared" si="538"/>
        <v/>
      </c>
      <c r="X1796" s="14" t="str">
        <f t="shared" si="539"/>
        <v/>
      </c>
      <c r="Y1796" s="14" t="str">
        <f t="shared" si="540"/>
        <v/>
      </c>
      <c r="Z1796" s="14" t="str">
        <f t="shared" si="541"/>
        <v/>
      </c>
      <c r="AA1796" s="15" t="str">
        <f t="shared" si="537"/>
        <v/>
      </c>
    </row>
    <row r="1797" spans="2:27" ht="18" x14ac:dyDescent="0.25">
      <c r="B1797" s="16"/>
      <c r="C1797" s="17"/>
      <c r="D1797" s="17"/>
      <c r="E1797" s="17"/>
      <c r="F1797" s="17"/>
      <c r="G1797" s="17"/>
      <c r="H1797" s="17"/>
      <c r="I1797" s="17"/>
      <c r="J1797" s="17"/>
      <c r="K1797" s="17"/>
      <c r="L1797" s="17"/>
      <c r="M1797" s="17"/>
      <c r="N1797" s="17"/>
      <c r="O1797" s="19"/>
      <c r="P1797" s="629">
        <f>+H1787</f>
        <v>9.0399999999999991</v>
      </c>
      <c r="Q1797" s="17"/>
      <c r="R1797" s="412"/>
      <c r="S1797" s="625"/>
      <c r="T1797" s="20"/>
      <c r="U1797" s="20"/>
      <c r="V1797" s="430"/>
      <c r="W1797" s="14"/>
      <c r="X1797" s="14" t="str">
        <f t="shared" si="539"/>
        <v/>
      </c>
      <c r="Y1797" s="14" t="str">
        <f t="shared" si="540"/>
        <v/>
      </c>
      <c r="Z1797" s="14" t="str">
        <f t="shared" si="541"/>
        <v/>
      </c>
      <c r="AA1797" s="15" t="str">
        <f t="shared" si="537"/>
        <v/>
      </c>
    </row>
    <row r="1798" spans="2:27" ht="18" x14ac:dyDescent="0.25">
      <c r="B1798" s="16"/>
      <c r="C1798" s="18"/>
      <c r="D1798" s="17"/>
      <c r="E1798" s="17"/>
      <c r="F1798" s="17"/>
      <c r="G1798" s="17"/>
      <c r="H1798" s="17"/>
      <c r="I1798" s="17"/>
      <c r="J1798" s="17"/>
      <c r="K1798" s="17"/>
      <c r="L1798" s="17"/>
      <c r="M1798" s="17"/>
      <c r="N1798" s="17"/>
      <c r="O1798" s="19"/>
      <c r="P1798" s="629">
        <f>+H1787</f>
        <v>9.0399999999999991</v>
      </c>
      <c r="Q1798" s="17"/>
      <c r="R1798" s="412"/>
      <c r="S1798" s="625"/>
      <c r="T1798" s="20"/>
      <c r="U1798" s="20"/>
      <c r="V1798" s="430"/>
      <c r="W1798" s="14"/>
      <c r="X1798" s="14" t="str">
        <f t="shared" si="539"/>
        <v/>
      </c>
      <c r="Y1798" s="14" t="str">
        <f t="shared" si="540"/>
        <v/>
      </c>
      <c r="Z1798" s="14" t="str">
        <f t="shared" si="541"/>
        <v/>
      </c>
      <c r="AA1798" s="15" t="str">
        <f t="shared" si="537"/>
        <v/>
      </c>
    </row>
    <row r="1799" spans="2:27" ht="18" x14ac:dyDescent="0.25">
      <c r="B1799" s="16"/>
      <c r="C1799" s="17"/>
      <c r="D1799" s="17"/>
      <c r="E1799" s="17"/>
      <c r="F1799" s="17"/>
      <c r="G1799" s="17"/>
      <c r="H1799" s="17"/>
      <c r="I1799" s="17"/>
      <c r="J1799" s="17"/>
      <c r="K1799" s="17"/>
      <c r="L1799" s="17"/>
      <c r="M1799" s="17"/>
      <c r="N1799" s="17"/>
      <c r="O1799" s="19"/>
      <c r="P1799" s="629">
        <f>+H1787</f>
        <v>9.0399999999999991</v>
      </c>
      <c r="Q1799" s="17"/>
      <c r="R1799" s="412"/>
      <c r="S1799" s="625"/>
      <c r="T1799" s="20"/>
      <c r="U1799" s="20"/>
      <c r="V1799" s="430"/>
      <c r="W1799" s="14"/>
      <c r="X1799" s="14" t="str">
        <f t="shared" si="539"/>
        <v/>
      </c>
      <c r="Y1799" s="14" t="str">
        <f t="shared" si="540"/>
        <v/>
      </c>
      <c r="Z1799" s="14" t="str">
        <f t="shared" si="541"/>
        <v/>
      </c>
      <c r="AA1799" s="15" t="str">
        <f t="shared" si="537"/>
        <v/>
      </c>
    </row>
    <row r="1800" spans="2:27" ht="18" x14ac:dyDescent="0.25">
      <c r="B1800" s="16"/>
      <c r="C1800" s="17"/>
      <c r="D1800" s="17"/>
      <c r="E1800" s="18"/>
      <c r="F1800" s="17"/>
      <c r="G1800" s="17"/>
      <c r="H1800" s="17"/>
      <c r="I1800" s="17"/>
      <c r="J1800" s="17"/>
      <c r="K1800" s="17"/>
      <c r="L1800" s="17"/>
      <c r="M1800" s="17"/>
      <c r="N1800" s="17"/>
      <c r="O1800" s="19"/>
      <c r="P1800" s="629">
        <f>+H1787</f>
        <v>9.0399999999999991</v>
      </c>
      <c r="Q1800" s="17"/>
      <c r="R1800" s="412"/>
      <c r="S1800" s="625"/>
      <c r="T1800" s="20"/>
      <c r="U1800" s="20"/>
      <c r="V1800" s="430"/>
      <c r="W1800" s="14"/>
      <c r="X1800" s="14" t="str">
        <f t="shared" si="539"/>
        <v/>
      </c>
      <c r="Y1800" s="14" t="str">
        <f t="shared" si="540"/>
        <v/>
      </c>
      <c r="Z1800" s="14" t="str">
        <f t="shared" si="541"/>
        <v/>
      </c>
      <c r="AA1800" s="15" t="str">
        <f t="shared" si="537"/>
        <v/>
      </c>
    </row>
    <row r="1801" spans="2:27" ht="18" x14ac:dyDescent="0.25">
      <c r="B1801" s="16"/>
      <c r="C1801" s="18"/>
      <c r="D1801" s="18"/>
      <c r="E1801" s="18"/>
      <c r="F1801" s="18"/>
      <c r="G1801" s="18"/>
      <c r="H1801" s="18"/>
      <c r="I1801" s="18"/>
      <c r="J1801" s="18"/>
      <c r="K1801" s="18"/>
      <c r="L1801" s="18"/>
      <c r="M1801" s="18"/>
      <c r="N1801" s="18"/>
      <c r="O1801" s="19"/>
      <c r="P1801" s="629">
        <f>+H1787</f>
        <v>9.0399999999999991</v>
      </c>
      <c r="Q1801" s="17"/>
      <c r="R1801" s="412"/>
      <c r="S1801" s="625"/>
      <c r="T1801" s="20"/>
      <c r="U1801" s="20"/>
      <c r="V1801" s="430"/>
      <c r="W1801" s="14" t="str">
        <f t="shared" ref="W1801" si="542">IF(COUNT(T1801:V1801)=1,"m",IF(COUNT(T1801:V1801)=2,"m2",IF(COUNT(T1801:V1801)=3,"m3","")))</f>
        <v/>
      </c>
      <c r="X1801" s="14" t="str">
        <f t="shared" si="539"/>
        <v/>
      </c>
      <c r="Y1801" s="14" t="str">
        <f t="shared" si="540"/>
        <v/>
      </c>
      <c r="Z1801" s="14" t="str">
        <f t="shared" si="541"/>
        <v/>
      </c>
      <c r="AA1801" s="15" t="str">
        <f t="shared" si="537"/>
        <v/>
      </c>
    </row>
    <row r="1802" spans="2:27" ht="18" x14ac:dyDescent="0.25">
      <c r="B1802" s="16"/>
      <c r="C1802" s="17"/>
      <c r="D1802" s="24"/>
      <c r="E1802" s="17"/>
      <c r="F1802" s="17"/>
      <c r="G1802" s="17"/>
      <c r="H1802" s="17"/>
      <c r="I1802" s="17"/>
      <c r="J1802" s="18"/>
      <c r="K1802" s="17"/>
      <c r="L1802" s="17"/>
      <c r="M1802" s="17"/>
      <c r="N1802" s="17"/>
      <c r="O1802" s="19"/>
      <c r="P1802" s="629">
        <f>+H1787</f>
        <v>9.0399999999999991</v>
      </c>
      <c r="Q1802" s="17"/>
      <c r="R1802" s="412"/>
      <c r="S1802" s="625"/>
      <c r="T1802" s="20"/>
      <c r="U1802" s="20"/>
      <c r="V1802" s="430"/>
      <c r="W1802" s="14"/>
      <c r="X1802" s="14"/>
      <c r="Y1802" s="14"/>
      <c r="Z1802" s="14"/>
      <c r="AA1802" s="15" t="str">
        <f t="shared" si="537"/>
        <v/>
      </c>
    </row>
    <row r="1803" spans="2:27" ht="18" x14ac:dyDescent="0.25">
      <c r="B1803" s="16"/>
      <c r="C1803" s="18"/>
      <c r="D1803" s="17"/>
      <c r="E1803" s="17"/>
      <c r="F1803" s="17"/>
      <c r="G1803" s="17"/>
      <c r="H1803" s="18"/>
      <c r="I1803" s="18"/>
      <c r="J1803" s="17"/>
      <c r="K1803" s="18"/>
      <c r="L1803" s="17"/>
      <c r="M1803" s="17"/>
      <c r="N1803" s="17"/>
      <c r="O1803" s="19"/>
      <c r="P1803" s="629">
        <f>+H1787</f>
        <v>9.0399999999999991</v>
      </c>
      <c r="Q1803" s="17"/>
      <c r="R1803" s="412" t="s">
        <v>362</v>
      </c>
      <c r="S1803" s="625"/>
      <c r="T1803" s="20"/>
      <c r="U1803" s="20"/>
      <c r="V1803" s="430"/>
      <c r="W1803" s="14" t="str">
        <f t="shared" ref="W1803:W1812" si="543">IF(COUNT(T1803:V1803)=1,"m",IF(COUNT(T1803:V1803)=2,"m2",IF(COUNT(T1803:V1803)=3,"m3","")))</f>
        <v/>
      </c>
      <c r="X1803" s="14" t="str">
        <f t="shared" ref="X1803:X1812" si="544">IF(S1803="","",1)</f>
        <v/>
      </c>
      <c r="Y1803" s="14" t="str">
        <f t="shared" ref="Y1803:Y1812" si="545">IFERROR(IF(COUNT(T1803:V1803)=1,PRODUCT(T1803:V1803)*X1803,""),"")</f>
        <v/>
      </c>
      <c r="Z1803" s="14" t="str">
        <f t="shared" ref="Z1803:Z1812" si="546">IFERROR(IF(COUNT(T1803:V1803)=2,PRODUCT(T1803:V1803)*X1803,""),"")</f>
        <v/>
      </c>
      <c r="AA1803" s="15" t="str">
        <f t="shared" si="537"/>
        <v/>
      </c>
    </row>
    <row r="1804" spans="2:27" ht="18" x14ac:dyDescent="0.25">
      <c r="B1804" s="16"/>
      <c r="C1804" s="17"/>
      <c r="D1804" s="17"/>
      <c r="E1804" s="17"/>
      <c r="F1804" s="17"/>
      <c r="G1804" s="17"/>
      <c r="H1804" s="17"/>
      <c r="I1804" s="17"/>
      <c r="J1804" s="17"/>
      <c r="K1804" s="17"/>
      <c r="L1804" s="17"/>
      <c r="M1804" s="17"/>
      <c r="N1804" s="17"/>
      <c r="O1804" s="19"/>
      <c r="P1804" s="629">
        <f>+H1787</f>
        <v>9.0399999999999991</v>
      </c>
      <c r="Q1804" s="17"/>
      <c r="R1804" s="412"/>
      <c r="S1804" s="626"/>
      <c r="T1804" s="20"/>
      <c r="U1804" s="20"/>
      <c r="V1804" s="430"/>
      <c r="W1804" s="14" t="str">
        <f t="shared" si="543"/>
        <v/>
      </c>
      <c r="X1804" s="14" t="str">
        <f t="shared" si="544"/>
        <v/>
      </c>
      <c r="Y1804" s="14" t="str">
        <f t="shared" si="545"/>
        <v/>
      </c>
      <c r="Z1804" s="14" t="str">
        <f t="shared" si="546"/>
        <v/>
      </c>
      <c r="AA1804" s="15" t="str">
        <f t="shared" si="537"/>
        <v/>
      </c>
    </row>
    <row r="1805" spans="2:27" ht="18" x14ac:dyDescent="0.25">
      <c r="B1805" s="16"/>
      <c r="C1805" s="17"/>
      <c r="D1805" s="17"/>
      <c r="E1805" s="17"/>
      <c r="F1805" s="17"/>
      <c r="G1805" s="17"/>
      <c r="H1805" s="17"/>
      <c r="I1805" s="17"/>
      <c r="J1805" s="17"/>
      <c r="K1805" s="17"/>
      <c r="L1805" s="17"/>
      <c r="M1805" s="17"/>
      <c r="N1805" s="17"/>
      <c r="O1805" s="19"/>
      <c r="P1805" s="629">
        <f>+H1787</f>
        <v>9.0399999999999991</v>
      </c>
      <c r="Q1805" s="17"/>
      <c r="R1805" s="412"/>
      <c r="S1805" s="626"/>
      <c r="T1805" s="20"/>
      <c r="U1805" s="20"/>
      <c r="V1805" s="430"/>
      <c r="W1805" s="14" t="str">
        <f t="shared" si="543"/>
        <v/>
      </c>
      <c r="X1805" s="14" t="str">
        <f t="shared" si="544"/>
        <v/>
      </c>
      <c r="Y1805" s="14" t="str">
        <f t="shared" si="545"/>
        <v/>
      </c>
      <c r="Z1805" s="14" t="str">
        <f t="shared" si="546"/>
        <v/>
      </c>
      <c r="AA1805" s="15" t="str">
        <f t="shared" si="537"/>
        <v/>
      </c>
    </row>
    <row r="1806" spans="2:27" ht="18" x14ac:dyDescent="0.25">
      <c r="B1806" s="16"/>
      <c r="C1806" s="17"/>
      <c r="D1806" s="17"/>
      <c r="E1806" s="17"/>
      <c r="F1806" s="17"/>
      <c r="G1806" s="17"/>
      <c r="H1806" s="17"/>
      <c r="I1806" s="17"/>
      <c r="J1806" s="17"/>
      <c r="K1806" s="17"/>
      <c r="L1806" s="17"/>
      <c r="M1806" s="17"/>
      <c r="N1806" s="17"/>
      <c r="O1806" s="19"/>
      <c r="P1806" s="629">
        <f>+H1787</f>
        <v>9.0399999999999991</v>
      </c>
      <c r="Q1806" s="17"/>
      <c r="R1806" s="412"/>
      <c r="S1806" s="626"/>
      <c r="T1806" s="20"/>
      <c r="U1806" s="20"/>
      <c r="V1806" s="20"/>
      <c r="W1806" s="14" t="str">
        <f t="shared" si="543"/>
        <v/>
      </c>
      <c r="X1806" s="14" t="str">
        <f t="shared" si="544"/>
        <v/>
      </c>
      <c r="Y1806" s="14" t="str">
        <f t="shared" si="545"/>
        <v/>
      </c>
      <c r="Z1806" s="14" t="str">
        <f t="shared" si="546"/>
        <v/>
      </c>
      <c r="AA1806" s="15" t="str">
        <f t="shared" si="537"/>
        <v/>
      </c>
    </row>
    <row r="1807" spans="2:27" ht="18" x14ac:dyDescent="0.25">
      <c r="B1807" s="16"/>
      <c r="D1807" s="17"/>
      <c r="E1807" s="17"/>
      <c r="F1807" s="17"/>
      <c r="G1807" s="17"/>
      <c r="H1807" s="17"/>
      <c r="I1807" s="17"/>
      <c r="J1807" s="17"/>
      <c r="K1807" s="17"/>
      <c r="L1807" s="17"/>
      <c r="M1807" s="17"/>
      <c r="N1807" s="17"/>
      <c r="O1807" s="19"/>
      <c r="P1807" s="629">
        <f>+H1787</f>
        <v>9.0399999999999991</v>
      </c>
      <c r="Q1807" s="17"/>
      <c r="R1807" s="412"/>
      <c r="S1807" s="626"/>
      <c r="T1807" s="20"/>
      <c r="U1807" s="20"/>
      <c r="V1807" s="430"/>
      <c r="W1807" s="14" t="str">
        <f t="shared" si="543"/>
        <v/>
      </c>
      <c r="X1807" s="14" t="str">
        <f t="shared" si="544"/>
        <v/>
      </c>
      <c r="Y1807" s="14" t="str">
        <f t="shared" si="545"/>
        <v/>
      </c>
      <c r="Z1807" s="14" t="str">
        <f t="shared" si="546"/>
        <v/>
      </c>
      <c r="AA1807" s="15" t="str">
        <f t="shared" si="537"/>
        <v/>
      </c>
    </row>
    <row r="1808" spans="2:27" ht="18" x14ac:dyDescent="0.25">
      <c r="B1808" s="16"/>
      <c r="C1808" s="17"/>
      <c r="D1808" s="17"/>
      <c r="E1808" s="17"/>
      <c r="F1808" s="17"/>
      <c r="G1808" s="17"/>
      <c r="H1808" s="17"/>
      <c r="I1808" s="17"/>
      <c r="J1808" s="17"/>
      <c r="K1808" s="17"/>
      <c r="L1808" s="17"/>
      <c r="M1808" s="17"/>
      <c r="N1808" s="17"/>
      <c r="O1808" s="19"/>
      <c r="P1808" s="629">
        <f>+H1787</f>
        <v>9.0399999999999991</v>
      </c>
      <c r="Q1808" s="17"/>
      <c r="R1808" s="412"/>
      <c r="S1808" s="626"/>
      <c r="T1808" s="20"/>
      <c r="U1808" s="20"/>
      <c r="V1808" s="430"/>
      <c r="W1808" s="14" t="str">
        <f t="shared" si="543"/>
        <v/>
      </c>
      <c r="X1808" s="14" t="str">
        <f t="shared" si="544"/>
        <v/>
      </c>
      <c r="Y1808" s="14" t="str">
        <f t="shared" si="545"/>
        <v/>
      </c>
      <c r="Z1808" s="14" t="str">
        <f t="shared" si="546"/>
        <v/>
      </c>
      <c r="AA1808" s="15" t="str">
        <f t="shared" si="537"/>
        <v/>
      </c>
    </row>
    <row r="1809" spans="2:27" ht="18" x14ac:dyDescent="0.25">
      <c r="B1809" s="16"/>
      <c r="C1809" s="17"/>
      <c r="D1809" s="17"/>
      <c r="E1809" s="17"/>
      <c r="F1809" s="17"/>
      <c r="G1809" s="17"/>
      <c r="H1809" s="17"/>
      <c r="I1809" s="17"/>
      <c r="J1809" s="17"/>
      <c r="K1809" s="17"/>
      <c r="L1809" s="17"/>
      <c r="M1809" s="17"/>
      <c r="N1809" s="17"/>
      <c r="O1809" s="19"/>
      <c r="P1809" s="629">
        <f>+H1787</f>
        <v>9.0399999999999991</v>
      </c>
      <c r="Q1809" s="17"/>
      <c r="R1809" s="21"/>
      <c r="S1809" s="626"/>
      <c r="T1809" s="20"/>
      <c r="U1809" s="20"/>
      <c r="V1809" s="430"/>
      <c r="W1809" s="14" t="str">
        <f t="shared" si="543"/>
        <v/>
      </c>
      <c r="X1809" s="14" t="str">
        <f t="shared" si="544"/>
        <v/>
      </c>
      <c r="Y1809" s="14" t="str">
        <f t="shared" si="545"/>
        <v/>
      </c>
      <c r="Z1809" s="14" t="str">
        <f t="shared" si="546"/>
        <v/>
      </c>
      <c r="AA1809" s="15" t="str">
        <f t="shared" si="537"/>
        <v/>
      </c>
    </row>
    <row r="1810" spans="2:27" ht="18" x14ac:dyDescent="0.25">
      <c r="B1810" s="16"/>
      <c r="C1810" s="17"/>
      <c r="D1810" s="17"/>
      <c r="E1810" s="17"/>
      <c r="F1810" s="17"/>
      <c r="G1810" s="17"/>
      <c r="H1810" s="17"/>
      <c r="I1810" s="17"/>
      <c r="J1810" s="17"/>
      <c r="K1810" s="17"/>
      <c r="L1810" s="17"/>
      <c r="M1810" s="17"/>
      <c r="N1810" s="17"/>
      <c r="O1810" s="19"/>
      <c r="P1810" s="629">
        <f>+H1787</f>
        <v>9.0399999999999991</v>
      </c>
      <c r="Q1810" s="17"/>
      <c r="R1810" s="26"/>
      <c r="S1810" s="626"/>
      <c r="T1810" s="20"/>
      <c r="U1810" s="20"/>
      <c r="V1810" s="430"/>
      <c r="W1810" s="14" t="str">
        <f t="shared" si="543"/>
        <v/>
      </c>
      <c r="X1810" s="14" t="str">
        <f t="shared" si="544"/>
        <v/>
      </c>
      <c r="Y1810" s="14" t="str">
        <f t="shared" si="545"/>
        <v/>
      </c>
      <c r="Z1810" s="14" t="str">
        <f t="shared" si="546"/>
        <v/>
      </c>
      <c r="AA1810" s="15" t="str">
        <f t="shared" si="537"/>
        <v/>
      </c>
    </row>
    <row r="1811" spans="2:27" ht="18" x14ac:dyDescent="0.25">
      <c r="B1811" s="16"/>
      <c r="C1811" s="17"/>
      <c r="D1811" s="17"/>
      <c r="E1811" s="17"/>
      <c r="F1811" s="17"/>
      <c r="G1811" s="17"/>
      <c r="H1811" s="17"/>
      <c r="I1811" s="17"/>
      <c r="J1811" s="17"/>
      <c r="K1811" s="17"/>
      <c r="L1811" s="17"/>
      <c r="M1811" s="17"/>
      <c r="N1811" s="17"/>
      <c r="O1811" s="19"/>
      <c r="P1811" s="629">
        <f>+H1787</f>
        <v>9.0399999999999991</v>
      </c>
      <c r="Q1811" s="17"/>
      <c r="R1811" s="26"/>
      <c r="S1811" s="626"/>
      <c r="T1811" s="20"/>
      <c r="U1811" s="20"/>
      <c r="V1811" s="430"/>
      <c r="W1811" s="14" t="str">
        <f t="shared" si="543"/>
        <v/>
      </c>
      <c r="X1811" s="14" t="str">
        <f t="shared" si="544"/>
        <v/>
      </c>
      <c r="Y1811" s="14" t="str">
        <f t="shared" si="545"/>
        <v/>
      </c>
      <c r="Z1811" s="14" t="str">
        <f t="shared" si="546"/>
        <v/>
      </c>
      <c r="AA1811" s="15" t="str">
        <f t="shared" si="537"/>
        <v/>
      </c>
    </row>
    <row r="1812" spans="2:27" ht="18" x14ac:dyDescent="0.25">
      <c r="B1812" s="16"/>
      <c r="C1812" s="17"/>
      <c r="D1812" s="17"/>
      <c r="E1812" s="17"/>
      <c r="F1812" s="17"/>
      <c r="G1812" s="17"/>
      <c r="H1812" s="17"/>
      <c r="I1812" s="17"/>
      <c r="J1812" s="17"/>
      <c r="K1812" s="17"/>
      <c r="L1812" s="17"/>
      <c r="M1812" s="17"/>
      <c r="N1812" s="17"/>
      <c r="O1812" s="19"/>
      <c r="P1812" s="629">
        <f>+H1787</f>
        <v>9.0399999999999991</v>
      </c>
      <c r="Q1812" s="17"/>
      <c r="R1812" s="630"/>
      <c r="S1812" s="636"/>
      <c r="T1812" s="33"/>
      <c r="U1812" s="33"/>
      <c r="V1812" s="631"/>
      <c r="W1812" s="34" t="str">
        <f t="shared" si="543"/>
        <v/>
      </c>
      <c r="X1812" s="34" t="str">
        <f t="shared" si="544"/>
        <v/>
      </c>
      <c r="Y1812" s="14" t="str">
        <f t="shared" si="545"/>
        <v/>
      </c>
      <c r="Z1812" s="14" t="str">
        <f t="shared" si="546"/>
        <v/>
      </c>
      <c r="AA1812" s="15" t="str">
        <f t="shared" si="537"/>
        <v/>
      </c>
    </row>
    <row r="1813" spans="2:27" ht="18.75" thickBot="1" x14ac:dyDescent="0.3">
      <c r="B1813" s="27"/>
      <c r="C1813" s="28"/>
      <c r="D1813" s="29"/>
      <c r="E1813" s="28"/>
      <c r="F1813" s="29"/>
      <c r="G1813" s="29"/>
      <c r="H1813" s="29"/>
      <c r="I1813" s="29"/>
      <c r="J1813" s="29"/>
      <c r="K1813" s="29"/>
      <c r="L1813" s="29"/>
      <c r="M1813" s="29"/>
      <c r="N1813" s="29"/>
      <c r="O1813" s="30"/>
      <c r="P1813" s="428"/>
      <c r="Q1813" s="629">
        <f>+H1787</f>
        <v>9.0399999999999991</v>
      </c>
      <c r="R1813" s="31"/>
      <c r="S1813" s="633"/>
      <c r="T1813" s="32"/>
      <c r="U1813" s="32"/>
      <c r="V1813" s="32"/>
      <c r="W1813" s="32"/>
      <c r="X1813" s="32"/>
      <c r="Y1813" s="33"/>
      <c r="Z1813" s="34"/>
      <c r="AA1813" s="35"/>
    </row>
    <row r="1814" spans="2:27" ht="18.75" thickBot="1" x14ac:dyDescent="0.3">
      <c r="B1814" s="786"/>
      <c r="C1814" s="787"/>
      <c r="D1814" s="787"/>
      <c r="E1814" s="787"/>
      <c r="F1814" s="787"/>
      <c r="G1814" s="787"/>
      <c r="H1814" s="787"/>
      <c r="I1814" s="787"/>
      <c r="J1814" s="787"/>
      <c r="K1814" s="787"/>
      <c r="L1814" s="787"/>
      <c r="M1814" s="787"/>
      <c r="N1814" s="787"/>
      <c r="O1814" s="787"/>
      <c r="P1814" s="620"/>
      <c r="Q1814" s="620"/>
      <c r="R1814" s="788" t="s">
        <v>58</v>
      </c>
      <c r="S1814" s="1023"/>
      <c r="T1814" s="787"/>
      <c r="U1814" s="789" t="s">
        <v>53</v>
      </c>
      <c r="V1814" s="790"/>
      <c r="W1814" s="790"/>
      <c r="X1814" s="791"/>
      <c r="Y1814" s="36"/>
      <c r="Z1814" s="37"/>
      <c r="AA1814" s="38">
        <f>SUM(Z1790:Z1813)</f>
        <v>0</v>
      </c>
    </row>
    <row r="1815" spans="2:27" ht="17.25" thickBot="1" x14ac:dyDescent="0.3">
      <c r="B1815" s="792" t="s">
        <v>59</v>
      </c>
      <c r="C1815" s="793"/>
      <c r="D1815" s="793"/>
      <c r="E1815" s="793"/>
      <c r="F1815" s="793"/>
      <c r="G1815" s="793"/>
      <c r="H1815" s="793"/>
      <c r="I1815" s="794"/>
      <c r="J1815" s="792" t="s">
        <v>60</v>
      </c>
      <c r="K1815" s="793"/>
      <c r="L1815" s="793"/>
      <c r="M1815" s="793"/>
      <c r="N1815" s="793"/>
      <c r="O1815" s="793"/>
      <c r="P1815" s="793"/>
      <c r="Q1815" s="793"/>
      <c r="R1815" s="794"/>
      <c r="S1815" s="634"/>
      <c r="T1815" s="39"/>
      <c r="U1815" s="40"/>
      <c r="V1815" s="40"/>
      <c r="W1815" s="40"/>
      <c r="X1815" s="40"/>
      <c r="Y1815" s="40"/>
      <c r="Z1815" s="40"/>
      <c r="AA1815" s="41"/>
    </row>
    <row r="1816" spans="2:27" ht="21" thickBot="1" x14ac:dyDescent="0.3">
      <c r="B1816" s="795"/>
      <c r="C1816" s="787"/>
      <c r="D1816" s="787"/>
      <c r="E1816" s="787"/>
      <c r="F1816" s="787"/>
      <c r="G1816" s="787"/>
      <c r="H1816" s="787"/>
      <c r="I1816" s="796"/>
      <c r="J1816" s="795"/>
      <c r="K1816" s="787"/>
      <c r="L1816" s="787"/>
      <c r="M1816" s="787"/>
      <c r="N1816" s="787"/>
      <c r="O1816" s="787"/>
      <c r="P1816" s="787"/>
      <c r="Q1816" s="787"/>
      <c r="R1816" s="796"/>
      <c r="S1816" s="635"/>
      <c r="T1816" s="797" t="s">
        <v>61</v>
      </c>
      <c r="U1816" s="798"/>
      <c r="V1816" s="798"/>
      <c r="W1816" s="798"/>
      <c r="X1816" s="798"/>
      <c r="Y1816" s="798"/>
      <c r="Z1816" s="799"/>
      <c r="AA1816" s="42">
        <f>AA1814</f>
        <v>0</v>
      </c>
    </row>
    <row r="1818" spans="2:27" ht="15.75" thickBot="1" x14ac:dyDescent="0.3"/>
    <row r="1819" spans="2:27" x14ac:dyDescent="0.25">
      <c r="B1819" s="800"/>
      <c r="C1819" s="793"/>
      <c r="D1819" s="793"/>
      <c r="E1819" s="793"/>
      <c r="F1819" s="793"/>
      <c r="G1819" s="803" t="s">
        <v>42</v>
      </c>
      <c r="H1819" s="793"/>
      <c r="I1819" s="793"/>
      <c r="J1819" s="793"/>
      <c r="K1819" s="793"/>
      <c r="L1819" s="793"/>
      <c r="M1819" s="793"/>
      <c r="N1819" s="793"/>
      <c r="O1819" s="793"/>
      <c r="P1819" s="793"/>
      <c r="Q1819" s="793"/>
      <c r="R1819" s="793"/>
      <c r="S1819" s="793"/>
      <c r="T1819" s="793"/>
      <c r="U1819" s="804" t="s">
        <v>1</v>
      </c>
      <c r="V1819" s="805"/>
      <c r="W1819" s="805"/>
      <c r="X1819" s="806"/>
      <c r="Y1819" s="807" t="s">
        <v>43</v>
      </c>
      <c r="Z1819" s="805"/>
      <c r="AA1819" s="808"/>
    </row>
    <row r="1820" spans="2:27" x14ac:dyDescent="0.25">
      <c r="B1820" s="801"/>
      <c r="C1820" s="802"/>
      <c r="D1820" s="802"/>
      <c r="E1820" s="802"/>
      <c r="F1820" s="802"/>
      <c r="G1820" s="801"/>
      <c r="H1820" s="802"/>
      <c r="I1820" s="802"/>
      <c r="J1820" s="802"/>
      <c r="K1820" s="802"/>
      <c r="L1820" s="802"/>
      <c r="M1820" s="802"/>
      <c r="N1820" s="802"/>
      <c r="O1820" s="802"/>
      <c r="P1820" s="802"/>
      <c r="Q1820" s="802"/>
      <c r="R1820" s="802"/>
      <c r="S1820" s="802"/>
      <c r="T1820" s="802"/>
      <c r="U1820" s="809" t="s">
        <v>3</v>
      </c>
      <c r="V1820" s="810"/>
      <c r="W1820" s="810"/>
      <c r="X1820" s="811"/>
      <c r="Y1820" s="812">
        <v>1</v>
      </c>
      <c r="Z1820" s="810"/>
      <c r="AA1820" s="813"/>
    </row>
    <row r="1821" spans="2:27" ht="15.75" thickBot="1" x14ac:dyDescent="0.3">
      <c r="B1821" s="795"/>
      <c r="C1821" s="787"/>
      <c r="D1821" s="787"/>
      <c r="E1821" s="787"/>
      <c r="F1821" s="787"/>
      <c r="G1821" s="795"/>
      <c r="H1821" s="787"/>
      <c r="I1821" s="787"/>
      <c r="J1821" s="787"/>
      <c r="K1821" s="787"/>
      <c r="L1821" s="787"/>
      <c r="M1821" s="787"/>
      <c r="N1821" s="787"/>
      <c r="O1821" s="787"/>
      <c r="P1821" s="787"/>
      <c r="Q1821" s="787"/>
      <c r="R1821" s="787"/>
      <c r="S1821" s="787"/>
      <c r="T1821" s="787"/>
      <c r="U1821" s="814" t="s">
        <v>4</v>
      </c>
      <c r="V1821" s="815"/>
      <c r="W1821" s="815"/>
      <c r="X1821" s="816"/>
      <c r="Y1821" s="817">
        <v>44236</v>
      </c>
      <c r="Z1821" s="818"/>
      <c r="AA1821" s="819"/>
    </row>
    <row r="1822" spans="2:27" ht="15" customHeight="1" x14ac:dyDescent="0.25">
      <c r="B1822" s="820" t="s">
        <v>44</v>
      </c>
      <c r="C1822" s="793"/>
      <c r="D1822" s="793"/>
      <c r="E1822" s="793"/>
      <c r="F1822" s="794"/>
      <c r="G1822"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822" s="822"/>
      <c r="I1822" s="822"/>
      <c r="J1822" s="822"/>
      <c r="K1822" s="822"/>
      <c r="L1822" s="822"/>
      <c r="M1822" s="822"/>
      <c r="N1822" s="822"/>
      <c r="O1822" s="822"/>
      <c r="P1822" s="822"/>
      <c r="Q1822" s="822"/>
      <c r="R1822" s="822"/>
      <c r="S1822" s="822"/>
      <c r="T1822" s="822"/>
      <c r="U1822" s="822"/>
      <c r="V1822" s="822"/>
      <c r="W1822" s="822"/>
      <c r="X1822" s="822"/>
      <c r="Y1822" s="822"/>
      <c r="Z1822" s="822"/>
      <c r="AA1822" s="823"/>
    </row>
    <row r="1823" spans="2:27" ht="15.75" customHeight="1" thickBot="1" x14ac:dyDescent="0.3">
      <c r="B1823" s="795"/>
      <c r="C1823" s="787"/>
      <c r="D1823" s="787"/>
      <c r="E1823" s="787"/>
      <c r="F1823" s="796"/>
      <c r="G1823" s="824"/>
      <c r="H1823" s="825"/>
      <c r="I1823" s="825"/>
      <c r="J1823" s="825"/>
      <c r="K1823" s="825"/>
      <c r="L1823" s="825"/>
      <c r="M1823" s="825"/>
      <c r="N1823" s="825"/>
      <c r="O1823" s="825"/>
      <c r="P1823" s="825"/>
      <c r="Q1823" s="825"/>
      <c r="R1823" s="825"/>
      <c r="S1823" s="825"/>
      <c r="T1823" s="825"/>
      <c r="U1823" s="825"/>
      <c r="V1823" s="825"/>
      <c r="W1823" s="825"/>
      <c r="X1823" s="825"/>
      <c r="Y1823" s="825"/>
      <c r="Z1823" s="825"/>
      <c r="AA1823" s="826"/>
    </row>
    <row r="1824" spans="2:27" ht="18.75" thickBot="1" x14ac:dyDescent="0.3">
      <c r="B1824" s="827" t="s">
        <v>46</v>
      </c>
      <c r="C1824" s="798"/>
      <c r="D1824" s="798"/>
      <c r="E1824" s="798"/>
      <c r="F1824" s="798"/>
      <c r="G1824" s="798"/>
      <c r="H1824" s="822" t="s">
        <v>47</v>
      </c>
      <c r="I1824" s="793"/>
      <c r="J1824" s="828"/>
      <c r="K1824" s="798"/>
      <c r="L1824" s="798"/>
      <c r="M1824" s="798"/>
      <c r="N1824" s="798"/>
      <c r="O1824" s="798"/>
      <c r="P1824" s="622"/>
      <c r="Q1824" s="622"/>
      <c r="R1824" s="828" t="s">
        <v>48</v>
      </c>
      <c r="S1824" s="828"/>
      <c r="T1824" s="798"/>
      <c r="U1824" s="798"/>
      <c r="V1824" s="798"/>
      <c r="W1824" s="798"/>
      <c r="X1824" s="798"/>
      <c r="Y1824" s="798"/>
      <c r="Z1824" s="798"/>
      <c r="AA1824" s="799"/>
    </row>
    <row r="1825" spans="2:27" ht="60.75" customHeight="1" thickBot="1" x14ac:dyDescent="0.3">
      <c r="B1825" s="829">
        <f>PRESUPUESTO!$B$70</f>
        <v>10</v>
      </c>
      <c r="C1825" s="793"/>
      <c r="D1825" s="793"/>
      <c r="E1825" s="793"/>
      <c r="F1825" s="793"/>
      <c r="G1825" s="793"/>
      <c r="H1825" s="830">
        <f>PRESUPUESTO!B71</f>
        <v>10.01</v>
      </c>
      <c r="I1825" s="831"/>
      <c r="J1825" s="832" t="str">
        <f>PRESUPUESTO!$F$70</f>
        <v>MUROS Y DIVISIONES</v>
      </c>
      <c r="K1825" s="798"/>
      <c r="L1825" s="798"/>
      <c r="M1825" s="798"/>
      <c r="N1825" s="798"/>
      <c r="O1825" s="799"/>
      <c r="P1825" s="621"/>
      <c r="Q1825" s="621"/>
      <c r="R1825" s="833" t="str">
        <f>PRESUPUESTO!F71</f>
        <v>MUROS EN SUPERBOARD EN LAMINA DE 10 MM, MUROS DOBLE CARA, ANCHO DE MURO EN PERFILERÍA BASE 9 PARA ZONAS INTERNAS (incluye pintura 2 manos, soporte perfileria metaliza y accesorios de sujecion)</v>
      </c>
      <c r="S1825" s="1020"/>
      <c r="T1825" s="793"/>
      <c r="U1825" s="793"/>
      <c r="V1825" s="793"/>
      <c r="W1825" s="793"/>
      <c r="X1825" s="793"/>
      <c r="Y1825" s="793"/>
      <c r="Z1825" s="793"/>
      <c r="AA1825" s="794"/>
    </row>
    <row r="1826" spans="2:27" ht="18.75" thickBot="1" x14ac:dyDescent="0.3">
      <c r="B1826" s="821" t="s">
        <v>49</v>
      </c>
      <c r="C1826" s="834"/>
      <c r="D1826" s="834"/>
      <c r="E1826" s="834"/>
      <c r="F1826" s="834"/>
      <c r="G1826" s="834"/>
      <c r="H1826" s="835"/>
      <c r="I1826" s="835"/>
      <c r="J1826" s="834"/>
      <c r="K1826" s="834"/>
      <c r="L1826" s="834"/>
      <c r="M1826" s="834"/>
      <c r="N1826" s="834"/>
      <c r="O1826" s="834"/>
      <c r="P1826" s="623"/>
      <c r="Q1826" s="623"/>
      <c r="R1826" s="837" t="s">
        <v>50</v>
      </c>
      <c r="S1826" s="1030" t="s">
        <v>532</v>
      </c>
      <c r="T1826" s="839" t="s">
        <v>51</v>
      </c>
      <c r="U1826" s="840"/>
      <c r="V1826" s="841"/>
      <c r="W1826" s="842" t="s">
        <v>20</v>
      </c>
      <c r="X1826" s="844" t="s">
        <v>52</v>
      </c>
      <c r="Y1826" s="846" t="s">
        <v>53</v>
      </c>
      <c r="Z1826" s="847"/>
      <c r="AA1826" s="848"/>
    </row>
    <row r="1827" spans="2:27" ht="26.25" thickBot="1" x14ac:dyDescent="0.3">
      <c r="B1827" s="836"/>
      <c r="C1827" s="835"/>
      <c r="D1827" s="835"/>
      <c r="E1827" s="835"/>
      <c r="F1827" s="835"/>
      <c r="G1827" s="835"/>
      <c r="H1827" s="835"/>
      <c r="I1827" s="835"/>
      <c r="J1827" s="835"/>
      <c r="K1827" s="835"/>
      <c r="L1827" s="835"/>
      <c r="M1827" s="835"/>
      <c r="N1827" s="835"/>
      <c r="O1827" s="835"/>
      <c r="P1827" s="623"/>
      <c r="Q1827" s="623"/>
      <c r="R1827" s="838"/>
      <c r="S1827" s="1031"/>
      <c r="T1827" s="4" t="s">
        <v>54</v>
      </c>
      <c r="U1827" s="5" t="s">
        <v>55</v>
      </c>
      <c r="V1827" s="6" t="s">
        <v>56</v>
      </c>
      <c r="W1827" s="843"/>
      <c r="X1827" s="845"/>
      <c r="Y1827" s="7" t="s">
        <v>57</v>
      </c>
      <c r="Z1827" s="8" t="s">
        <v>21</v>
      </c>
      <c r="AA1827" s="9" t="s">
        <v>22</v>
      </c>
    </row>
    <row r="1828" spans="2:27" ht="18" x14ac:dyDescent="0.25">
      <c r="B1828" s="10"/>
      <c r="C1828" s="11"/>
      <c r="D1828" s="11"/>
      <c r="E1828" s="11"/>
      <c r="F1828" s="11"/>
      <c r="G1828" s="11"/>
      <c r="H1828" s="11"/>
      <c r="I1828" s="11"/>
      <c r="J1828" s="11"/>
      <c r="K1828" s="11"/>
      <c r="L1828" s="11"/>
      <c r="M1828" s="11"/>
      <c r="N1828" s="11"/>
      <c r="O1828" s="12"/>
      <c r="P1828" s="629">
        <f>+H1825</f>
        <v>10.01</v>
      </c>
      <c r="Q1828" s="17"/>
      <c r="R1828" s="412" t="s">
        <v>356</v>
      </c>
      <c r="S1828" s="625"/>
      <c r="T1828" s="14"/>
      <c r="U1828" s="14"/>
      <c r="V1828" s="14"/>
      <c r="W1828" s="14" t="str">
        <f>IF(COUNT(T1828:V1828)=1,"m",IF(COUNT(T1828:V1828)=2,"m2",IF(COUNT(T1828:V1828)=3,"m3","")))</f>
        <v/>
      </c>
      <c r="X1828" s="14" t="str">
        <f>IF(S1828="","",1)</f>
        <v/>
      </c>
      <c r="Y1828" s="14" t="str">
        <f>IFERROR(IF(COUNT(T1828:V1828)=1,PRODUCT(T1828:V1828)*X1828,""),"")</f>
        <v/>
      </c>
      <c r="Z1828" s="14" t="str">
        <f>IFERROR(IF(COUNT(T1828:V1828)=2,PRODUCT(T1828:V1828)*X1828,""),"")</f>
        <v/>
      </c>
      <c r="AA1828" s="15" t="str">
        <f>IFERROR(IF(COUNT(T1828:V1828)=3,PRODUCT(T1828:V1828)*X1828,""),"")</f>
        <v/>
      </c>
    </row>
    <row r="1829" spans="2:27" ht="18" x14ac:dyDescent="0.25">
      <c r="B1829" s="16"/>
      <c r="C1829" s="17"/>
      <c r="D1829" s="17"/>
      <c r="E1829" s="17"/>
      <c r="F1829" s="18"/>
      <c r="G1829" s="18"/>
      <c r="H1829" s="18"/>
      <c r="I1829" s="18"/>
      <c r="J1829" s="18"/>
      <c r="K1829" s="18"/>
      <c r="L1829" s="17"/>
      <c r="M1829" s="17"/>
      <c r="N1829" s="17"/>
      <c r="O1829" s="19"/>
      <c r="P1829" s="629">
        <f>+H1825</f>
        <v>10.01</v>
      </c>
      <c r="Q1829" s="17"/>
      <c r="R1829" s="412"/>
      <c r="S1829" s="625"/>
      <c r="T1829" s="20"/>
      <c r="U1829" s="20"/>
      <c r="V1829" s="430"/>
      <c r="W1829" s="14" t="str">
        <f t="shared" ref="W1829:W1831" si="547">IF(COUNT(T1829:V1829)=1,"m",IF(COUNT(T1829:V1829)=2,"m2",IF(COUNT(T1829:V1829)=3,"m3","")))</f>
        <v/>
      </c>
      <c r="X1829" s="14" t="str">
        <f t="shared" ref="X1829:X1831" si="548">IF(S1829="","",1)</f>
        <v/>
      </c>
      <c r="Y1829" s="14" t="str">
        <f t="shared" ref="Y1829:Y1831" si="549">IFERROR(IF(COUNT(T1829:V1829)=1,PRODUCT(T1829:V1829)*X1829,""),"")</f>
        <v/>
      </c>
      <c r="Z1829" s="14" t="str">
        <f t="shared" ref="Z1829:Z1831" si="550">IFERROR(IF(COUNT(T1829:V1829)=2,PRODUCT(T1829:V1829)*X1829,""),"")</f>
        <v/>
      </c>
      <c r="AA1829" s="15" t="str">
        <f t="shared" ref="AA1829:AA1850" si="551">IFERROR(IF(COUNT(T1829:V1829)=3,PRODUCT(T1829:V1829)*X1829,""),"")</f>
        <v/>
      </c>
    </row>
    <row r="1830" spans="2:27" ht="18" x14ac:dyDescent="0.25">
      <c r="B1830" s="16"/>
      <c r="C1830" s="17"/>
      <c r="D1830" s="17"/>
      <c r="E1830" s="17"/>
      <c r="G1830" s="18"/>
      <c r="H1830" s="18"/>
      <c r="I1830" s="18"/>
      <c r="J1830" s="18"/>
      <c r="K1830" s="18"/>
      <c r="L1830" s="17"/>
      <c r="M1830" s="17"/>
      <c r="N1830" s="17"/>
      <c r="O1830" s="19"/>
      <c r="P1830" s="629">
        <f>+H1825</f>
        <v>10.01</v>
      </c>
      <c r="Q1830" s="17"/>
      <c r="R1830" s="412"/>
      <c r="S1830" s="625"/>
      <c r="T1830" s="20"/>
      <c r="U1830" s="20"/>
      <c r="V1830" s="430"/>
      <c r="W1830" s="14" t="str">
        <f t="shared" si="547"/>
        <v/>
      </c>
      <c r="X1830" s="14" t="str">
        <f t="shared" si="548"/>
        <v/>
      </c>
      <c r="Y1830" s="14" t="str">
        <f t="shared" si="549"/>
        <v/>
      </c>
      <c r="Z1830" s="14" t="str">
        <f t="shared" si="550"/>
        <v/>
      </c>
      <c r="AA1830" s="15" t="str">
        <f t="shared" si="551"/>
        <v/>
      </c>
    </row>
    <row r="1831" spans="2:27" ht="18" x14ac:dyDescent="0.25">
      <c r="B1831" s="16"/>
      <c r="C1831" s="17"/>
      <c r="D1831" s="17"/>
      <c r="E1831" s="17"/>
      <c r="F1831" s="18"/>
      <c r="G1831" s="18"/>
      <c r="H1831" s="18"/>
      <c r="I1831" s="18"/>
      <c r="J1831" s="18"/>
      <c r="K1831" s="18"/>
      <c r="L1831" s="17"/>
      <c r="M1831" s="17"/>
      <c r="N1831" s="17"/>
      <c r="O1831" s="19"/>
      <c r="P1831" s="629">
        <f>+H1825</f>
        <v>10.01</v>
      </c>
      <c r="Q1831" s="17"/>
      <c r="R1831" s="412"/>
      <c r="S1831" s="626"/>
      <c r="T1831" s="20"/>
      <c r="U1831" s="20"/>
      <c r="V1831" s="430"/>
      <c r="W1831" s="14" t="str">
        <f t="shared" si="547"/>
        <v/>
      </c>
      <c r="X1831" s="14" t="str">
        <f t="shared" si="548"/>
        <v/>
      </c>
      <c r="Y1831" s="14" t="str">
        <f t="shared" si="549"/>
        <v/>
      </c>
      <c r="Z1831" s="14" t="str">
        <f t="shared" si="550"/>
        <v/>
      </c>
      <c r="AA1831" s="15" t="str">
        <f t="shared" si="551"/>
        <v/>
      </c>
    </row>
    <row r="1832" spans="2:27" ht="18" x14ac:dyDescent="0.25">
      <c r="B1832" s="16"/>
      <c r="D1832" s="17"/>
      <c r="E1832" s="17"/>
      <c r="F1832" s="18"/>
      <c r="G1832" s="18"/>
      <c r="H1832" s="18"/>
      <c r="J1832" s="18"/>
      <c r="K1832" s="18"/>
      <c r="L1832" s="17"/>
      <c r="M1832" s="17"/>
      <c r="N1832" s="17"/>
      <c r="O1832" s="19"/>
      <c r="P1832" s="629">
        <f>+H1825</f>
        <v>10.01</v>
      </c>
      <c r="Q1832" s="17"/>
      <c r="R1832" s="412"/>
      <c r="S1832" s="625"/>
      <c r="T1832" s="20"/>
      <c r="U1832" s="20"/>
      <c r="V1832" s="430"/>
      <c r="W1832" s="14"/>
      <c r="X1832" s="14"/>
      <c r="Y1832" s="14"/>
      <c r="Z1832" s="14"/>
      <c r="AA1832" s="15" t="str">
        <f t="shared" si="551"/>
        <v/>
      </c>
    </row>
    <row r="1833" spans="2:27" ht="18" x14ac:dyDescent="0.25">
      <c r="B1833" s="22"/>
      <c r="C1833" s="17"/>
      <c r="D1833" s="18"/>
      <c r="E1833" s="17"/>
      <c r="F1833" s="18"/>
      <c r="G1833" s="18"/>
      <c r="H1833" s="18"/>
      <c r="I1833" s="18"/>
      <c r="J1833" s="18"/>
      <c r="K1833" s="18"/>
      <c r="L1833" s="17"/>
      <c r="M1833" s="17"/>
      <c r="N1833" s="17"/>
      <c r="O1833" s="19"/>
      <c r="P1833" s="629">
        <f>+H1825</f>
        <v>10.01</v>
      </c>
      <c r="Q1833" s="17"/>
      <c r="R1833" s="412" t="s">
        <v>361</v>
      </c>
      <c r="S1833" s="625"/>
      <c r="T1833" s="20"/>
      <c r="U1833" s="20"/>
      <c r="V1833" s="430"/>
      <c r="W1833" s="14" t="str">
        <f t="shared" ref="W1833:W1834" si="552">IF(COUNT(T1833:V1833)=1,"m",IF(COUNT(T1833:V1833)=2,"m2",IF(COUNT(T1833:V1833)=3,"m3","")))</f>
        <v/>
      </c>
      <c r="X1833" s="14" t="str">
        <f t="shared" ref="X1833:X1839" si="553">IF(S1833="","",1)</f>
        <v/>
      </c>
      <c r="Y1833" s="14" t="str">
        <f t="shared" ref="Y1833:Y1839" si="554">IFERROR(IF(COUNT(T1833:V1833)=1,PRODUCT(T1833:V1833)*X1833,""),"")</f>
        <v/>
      </c>
      <c r="Z1833" s="14" t="str">
        <f t="shared" ref="Z1833:Z1839" si="555">IFERROR(IF(COUNT(T1833:V1833)=2,PRODUCT(T1833:V1833)*X1833,""),"")</f>
        <v/>
      </c>
      <c r="AA1833" s="15" t="str">
        <f t="shared" si="551"/>
        <v/>
      </c>
    </row>
    <row r="1834" spans="2:27" ht="18" x14ac:dyDescent="0.25">
      <c r="B1834" s="16"/>
      <c r="C1834" s="17"/>
      <c r="D1834" s="17"/>
      <c r="E1834" s="17"/>
      <c r="F1834" s="18"/>
      <c r="G1834" s="18"/>
      <c r="H1834" s="18"/>
      <c r="I1834" s="18"/>
      <c r="J1834" s="18"/>
      <c r="K1834" s="18"/>
      <c r="L1834" s="17"/>
      <c r="M1834" s="17"/>
      <c r="N1834" s="17"/>
      <c r="O1834" s="19"/>
      <c r="P1834" s="629">
        <f>+H1825</f>
        <v>10.01</v>
      </c>
      <c r="Q1834" s="17"/>
      <c r="R1834" s="412"/>
      <c r="S1834" s="641"/>
      <c r="T1834" s="20"/>
      <c r="U1834" s="20"/>
      <c r="V1834" s="20"/>
      <c r="W1834" s="14" t="str">
        <f t="shared" si="552"/>
        <v/>
      </c>
      <c r="X1834" s="14" t="str">
        <f t="shared" si="553"/>
        <v/>
      </c>
      <c r="Y1834" s="14" t="str">
        <f t="shared" si="554"/>
        <v/>
      </c>
      <c r="Z1834" s="14" t="str">
        <f t="shared" si="555"/>
        <v/>
      </c>
      <c r="AA1834" s="15" t="str">
        <f t="shared" si="551"/>
        <v/>
      </c>
    </row>
    <row r="1835" spans="2:27" ht="18" x14ac:dyDescent="0.25">
      <c r="B1835" s="16"/>
      <c r="C1835" s="17"/>
      <c r="D1835" s="17"/>
      <c r="E1835" s="17"/>
      <c r="F1835" s="17"/>
      <c r="G1835" s="17"/>
      <c r="H1835" s="17"/>
      <c r="I1835" s="17"/>
      <c r="J1835" s="17"/>
      <c r="K1835" s="17"/>
      <c r="L1835" s="17"/>
      <c r="M1835" s="17"/>
      <c r="N1835" s="17"/>
      <c r="O1835" s="19"/>
      <c r="P1835" s="629">
        <f>+H1825</f>
        <v>10.01</v>
      </c>
      <c r="Q1835" s="17"/>
      <c r="R1835" s="412"/>
      <c r="S1835" s="625"/>
      <c r="T1835" s="20"/>
      <c r="U1835" s="20"/>
      <c r="V1835" s="430"/>
      <c r="W1835" s="14"/>
      <c r="X1835" s="14" t="str">
        <f t="shared" si="553"/>
        <v/>
      </c>
      <c r="Y1835" s="14" t="str">
        <f t="shared" si="554"/>
        <v/>
      </c>
      <c r="Z1835" s="14" t="str">
        <f t="shared" si="555"/>
        <v/>
      </c>
      <c r="AA1835" s="15" t="str">
        <f t="shared" si="551"/>
        <v/>
      </c>
    </row>
    <row r="1836" spans="2:27" ht="18" x14ac:dyDescent="0.25">
      <c r="B1836" s="16"/>
      <c r="C1836" s="18"/>
      <c r="D1836" s="17"/>
      <c r="E1836" s="17"/>
      <c r="F1836" s="17"/>
      <c r="G1836" s="17"/>
      <c r="H1836" s="17"/>
      <c r="I1836" s="17"/>
      <c r="J1836" s="17"/>
      <c r="K1836" s="17"/>
      <c r="L1836" s="17"/>
      <c r="M1836" s="17"/>
      <c r="N1836" s="17"/>
      <c r="O1836" s="19"/>
      <c r="P1836" s="629">
        <f>+H1825</f>
        <v>10.01</v>
      </c>
      <c r="Q1836" s="17"/>
      <c r="R1836" s="412"/>
      <c r="S1836" s="625"/>
      <c r="T1836" s="20"/>
      <c r="U1836" s="20"/>
      <c r="V1836" s="430"/>
      <c r="W1836" s="14"/>
      <c r="X1836" s="14" t="str">
        <f t="shared" si="553"/>
        <v/>
      </c>
      <c r="Y1836" s="14" t="str">
        <f t="shared" si="554"/>
        <v/>
      </c>
      <c r="Z1836" s="14" t="str">
        <f t="shared" si="555"/>
        <v/>
      </c>
      <c r="AA1836" s="15" t="str">
        <f t="shared" si="551"/>
        <v/>
      </c>
    </row>
    <row r="1837" spans="2:27" ht="18" x14ac:dyDescent="0.25">
      <c r="B1837" s="16"/>
      <c r="C1837" s="17"/>
      <c r="D1837" s="17"/>
      <c r="E1837" s="17"/>
      <c r="F1837" s="17"/>
      <c r="G1837" s="17"/>
      <c r="H1837" s="17"/>
      <c r="I1837" s="17"/>
      <c r="J1837" s="17"/>
      <c r="K1837" s="17"/>
      <c r="L1837" s="17"/>
      <c r="M1837" s="17"/>
      <c r="N1837" s="17"/>
      <c r="O1837" s="19"/>
      <c r="P1837" s="629">
        <f>+H1825</f>
        <v>10.01</v>
      </c>
      <c r="Q1837" s="17"/>
      <c r="R1837" s="412"/>
      <c r="S1837" s="625"/>
      <c r="T1837" s="20"/>
      <c r="U1837" s="20"/>
      <c r="V1837" s="430"/>
      <c r="W1837" s="14"/>
      <c r="X1837" s="14" t="str">
        <f t="shared" si="553"/>
        <v/>
      </c>
      <c r="Y1837" s="14" t="str">
        <f t="shared" si="554"/>
        <v/>
      </c>
      <c r="Z1837" s="14" t="str">
        <f t="shared" si="555"/>
        <v/>
      </c>
      <c r="AA1837" s="15" t="str">
        <f t="shared" si="551"/>
        <v/>
      </c>
    </row>
    <row r="1838" spans="2:27" ht="18" x14ac:dyDescent="0.25">
      <c r="B1838" s="16"/>
      <c r="C1838" s="17"/>
      <c r="D1838" s="17"/>
      <c r="E1838" s="18"/>
      <c r="F1838" s="17"/>
      <c r="G1838" s="17"/>
      <c r="H1838" s="17"/>
      <c r="I1838" s="17"/>
      <c r="J1838" s="17"/>
      <c r="K1838" s="17"/>
      <c r="L1838" s="17"/>
      <c r="M1838" s="17"/>
      <c r="N1838" s="17"/>
      <c r="O1838" s="19"/>
      <c r="P1838" s="629">
        <f>+H1825</f>
        <v>10.01</v>
      </c>
      <c r="Q1838" s="17"/>
      <c r="R1838" s="412"/>
      <c r="S1838" s="625"/>
      <c r="T1838" s="20"/>
      <c r="U1838" s="20"/>
      <c r="V1838" s="430"/>
      <c r="W1838" s="14"/>
      <c r="X1838" s="14" t="str">
        <f t="shared" si="553"/>
        <v/>
      </c>
      <c r="Y1838" s="14" t="str">
        <f t="shared" si="554"/>
        <v/>
      </c>
      <c r="Z1838" s="14" t="str">
        <f t="shared" si="555"/>
        <v/>
      </c>
      <c r="AA1838" s="15" t="str">
        <f t="shared" si="551"/>
        <v/>
      </c>
    </row>
    <row r="1839" spans="2:27" ht="18" x14ac:dyDescent="0.25">
      <c r="B1839" s="16"/>
      <c r="C1839" s="18"/>
      <c r="D1839" s="18"/>
      <c r="E1839" s="18"/>
      <c r="F1839" s="18"/>
      <c r="G1839" s="18"/>
      <c r="H1839" s="18"/>
      <c r="I1839" s="18"/>
      <c r="J1839" s="18"/>
      <c r="K1839" s="18"/>
      <c r="L1839" s="18"/>
      <c r="M1839" s="18"/>
      <c r="N1839" s="18"/>
      <c r="O1839" s="19"/>
      <c r="P1839" s="629">
        <f>+H1825</f>
        <v>10.01</v>
      </c>
      <c r="Q1839" s="17"/>
      <c r="R1839" s="412"/>
      <c r="S1839" s="625"/>
      <c r="T1839" s="20"/>
      <c r="U1839" s="20"/>
      <c r="V1839" s="430"/>
      <c r="W1839" s="14" t="str">
        <f t="shared" ref="W1839" si="556">IF(COUNT(T1839:V1839)=1,"m",IF(COUNT(T1839:V1839)=2,"m2",IF(COUNT(T1839:V1839)=3,"m3","")))</f>
        <v/>
      </c>
      <c r="X1839" s="14" t="str">
        <f t="shared" si="553"/>
        <v/>
      </c>
      <c r="Y1839" s="14" t="str">
        <f t="shared" si="554"/>
        <v/>
      </c>
      <c r="Z1839" s="14" t="str">
        <f t="shared" si="555"/>
        <v/>
      </c>
      <c r="AA1839" s="15" t="str">
        <f t="shared" si="551"/>
        <v/>
      </c>
    </row>
    <row r="1840" spans="2:27" ht="18" x14ac:dyDescent="0.25">
      <c r="B1840" s="16"/>
      <c r="C1840" s="17"/>
      <c r="D1840" s="24"/>
      <c r="E1840" s="17"/>
      <c r="F1840" s="17"/>
      <c r="G1840" s="17"/>
      <c r="H1840" s="17"/>
      <c r="I1840" s="17"/>
      <c r="J1840" s="18"/>
      <c r="K1840" s="17"/>
      <c r="L1840" s="17"/>
      <c r="M1840" s="17"/>
      <c r="N1840" s="17"/>
      <c r="O1840" s="19"/>
      <c r="P1840" s="629">
        <f>+H1825</f>
        <v>10.01</v>
      </c>
      <c r="Q1840" s="17"/>
      <c r="R1840" s="412"/>
      <c r="S1840" s="625"/>
      <c r="T1840" s="20"/>
      <c r="U1840" s="20"/>
      <c r="V1840" s="430"/>
      <c r="W1840" s="14"/>
      <c r="X1840" s="14"/>
      <c r="Y1840" s="14"/>
      <c r="Z1840" s="14"/>
      <c r="AA1840" s="15" t="str">
        <f t="shared" si="551"/>
        <v/>
      </c>
    </row>
    <row r="1841" spans="2:27" ht="18" x14ac:dyDescent="0.25">
      <c r="B1841" s="16"/>
      <c r="C1841" s="18"/>
      <c r="D1841" s="17"/>
      <c r="E1841" s="17"/>
      <c r="F1841" s="17"/>
      <c r="G1841" s="17"/>
      <c r="H1841" s="18"/>
      <c r="I1841" s="18"/>
      <c r="J1841" s="17"/>
      <c r="K1841" s="18"/>
      <c r="L1841" s="17"/>
      <c r="M1841" s="17"/>
      <c r="N1841" s="17"/>
      <c r="O1841" s="19"/>
      <c r="P1841" s="629">
        <f>+H1825</f>
        <v>10.01</v>
      </c>
      <c r="Q1841" s="17"/>
      <c r="R1841" s="412" t="s">
        <v>362</v>
      </c>
      <c r="S1841" s="625"/>
      <c r="T1841" s="20"/>
      <c r="U1841" s="20"/>
      <c r="V1841" s="430"/>
      <c r="W1841" s="14" t="str">
        <f t="shared" ref="W1841:W1850" si="557">IF(COUNT(T1841:V1841)=1,"m",IF(COUNT(T1841:V1841)=2,"m2",IF(COUNT(T1841:V1841)=3,"m3","")))</f>
        <v/>
      </c>
      <c r="X1841" s="14" t="str">
        <f t="shared" ref="X1841:X1850" si="558">IF(S1841="","",1)</f>
        <v/>
      </c>
      <c r="Y1841" s="14" t="str">
        <f t="shared" ref="Y1841:Y1850" si="559">IFERROR(IF(COUNT(T1841:V1841)=1,PRODUCT(T1841:V1841)*X1841,""),"")</f>
        <v/>
      </c>
      <c r="Z1841" s="14" t="str">
        <f t="shared" ref="Z1841:Z1850" si="560">IFERROR(IF(COUNT(T1841:V1841)=2,PRODUCT(T1841:V1841)*X1841,""),"")</f>
        <v/>
      </c>
      <c r="AA1841" s="15" t="str">
        <f t="shared" si="551"/>
        <v/>
      </c>
    </row>
    <row r="1842" spans="2:27" ht="18" x14ac:dyDescent="0.25">
      <c r="B1842" s="16"/>
      <c r="C1842" s="17"/>
      <c r="D1842" s="17"/>
      <c r="E1842" s="17"/>
      <c r="F1842" s="17"/>
      <c r="G1842" s="17"/>
      <c r="H1842" s="17"/>
      <c r="I1842" s="17"/>
      <c r="J1842" s="17"/>
      <c r="K1842" s="17"/>
      <c r="L1842" s="17"/>
      <c r="M1842" s="17"/>
      <c r="N1842" s="17"/>
      <c r="O1842" s="19"/>
      <c r="P1842" s="629">
        <f>+H1825</f>
        <v>10.01</v>
      </c>
      <c r="Q1842" s="17"/>
      <c r="R1842" s="412"/>
      <c r="S1842" s="626"/>
      <c r="T1842" s="20"/>
      <c r="U1842" s="20"/>
      <c r="V1842" s="430"/>
      <c r="W1842" s="14" t="str">
        <f t="shared" si="557"/>
        <v/>
      </c>
      <c r="X1842" s="14" t="str">
        <f t="shared" si="558"/>
        <v/>
      </c>
      <c r="Y1842" s="14" t="str">
        <f t="shared" si="559"/>
        <v/>
      </c>
      <c r="Z1842" s="14" t="str">
        <f t="shared" si="560"/>
        <v/>
      </c>
      <c r="AA1842" s="15" t="str">
        <f t="shared" si="551"/>
        <v/>
      </c>
    </row>
    <row r="1843" spans="2:27" ht="18" x14ac:dyDescent="0.25">
      <c r="B1843" s="16"/>
      <c r="C1843" s="17"/>
      <c r="D1843" s="17"/>
      <c r="E1843" s="17"/>
      <c r="F1843" s="17"/>
      <c r="G1843" s="17"/>
      <c r="H1843" s="17"/>
      <c r="I1843" s="17"/>
      <c r="J1843" s="17"/>
      <c r="K1843" s="17"/>
      <c r="L1843" s="17"/>
      <c r="M1843" s="17"/>
      <c r="N1843" s="17"/>
      <c r="O1843" s="19"/>
      <c r="P1843" s="629">
        <f>+H1825</f>
        <v>10.01</v>
      </c>
      <c r="Q1843" s="17"/>
      <c r="R1843" s="412"/>
      <c r="S1843" s="626"/>
      <c r="T1843" s="20"/>
      <c r="U1843" s="20"/>
      <c r="V1843" s="430"/>
      <c r="W1843" s="14" t="str">
        <f t="shared" si="557"/>
        <v/>
      </c>
      <c r="X1843" s="14" t="str">
        <f t="shared" si="558"/>
        <v/>
      </c>
      <c r="Y1843" s="14" t="str">
        <f t="shared" si="559"/>
        <v/>
      </c>
      <c r="Z1843" s="14" t="str">
        <f t="shared" si="560"/>
        <v/>
      </c>
      <c r="AA1843" s="15" t="str">
        <f t="shared" si="551"/>
        <v/>
      </c>
    </row>
    <row r="1844" spans="2:27" ht="18" x14ac:dyDescent="0.25">
      <c r="B1844" s="16"/>
      <c r="D1844" s="17"/>
      <c r="E1844" s="17"/>
      <c r="F1844" s="17"/>
      <c r="G1844" s="17"/>
      <c r="H1844" s="17"/>
      <c r="I1844" s="17"/>
      <c r="J1844" s="17"/>
      <c r="K1844" s="17"/>
      <c r="L1844" s="17"/>
      <c r="M1844" s="17"/>
      <c r="N1844" s="17"/>
      <c r="O1844" s="19"/>
      <c r="P1844" s="629">
        <f>+H1825</f>
        <v>10.01</v>
      </c>
      <c r="Q1844" s="17"/>
      <c r="R1844" s="412"/>
      <c r="S1844" s="626"/>
      <c r="T1844" s="20"/>
      <c r="U1844" s="20"/>
      <c r="V1844" s="20"/>
      <c r="W1844" s="14" t="str">
        <f t="shared" si="557"/>
        <v/>
      </c>
      <c r="X1844" s="14" t="str">
        <f t="shared" si="558"/>
        <v/>
      </c>
      <c r="Y1844" s="14" t="str">
        <f t="shared" si="559"/>
        <v/>
      </c>
      <c r="Z1844" s="14" t="str">
        <f t="shared" si="560"/>
        <v/>
      </c>
      <c r="AA1844" s="15" t="str">
        <f t="shared" si="551"/>
        <v/>
      </c>
    </row>
    <row r="1845" spans="2:27" ht="18" x14ac:dyDescent="0.25">
      <c r="B1845" s="16"/>
      <c r="C1845" s="17"/>
      <c r="D1845" s="17"/>
      <c r="E1845" s="17"/>
      <c r="F1845" s="17"/>
      <c r="G1845" s="17"/>
      <c r="H1845" s="17"/>
      <c r="I1845" s="17"/>
      <c r="J1845" s="17"/>
      <c r="K1845" s="17"/>
      <c r="L1845" s="17"/>
      <c r="M1845" s="17"/>
      <c r="N1845" s="17"/>
      <c r="O1845" s="19"/>
      <c r="P1845" s="629">
        <f>+H1825</f>
        <v>10.01</v>
      </c>
      <c r="Q1845" s="17"/>
      <c r="R1845" s="412"/>
      <c r="S1845" s="626"/>
      <c r="T1845" s="20"/>
      <c r="U1845" s="20"/>
      <c r="V1845" s="430"/>
      <c r="W1845" s="14" t="str">
        <f t="shared" si="557"/>
        <v/>
      </c>
      <c r="X1845" s="14" t="str">
        <f t="shared" si="558"/>
        <v/>
      </c>
      <c r="Y1845" s="14" t="str">
        <f t="shared" si="559"/>
        <v/>
      </c>
      <c r="Z1845" s="14" t="str">
        <f t="shared" si="560"/>
        <v/>
      </c>
      <c r="AA1845" s="15" t="str">
        <f t="shared" si="551"/>
        <v/>
      </c>
    </row>
    <row r="1846" spans="2:27" ht="18" x14ac:dyDescent="0.25">
      <c r="B1846" s="16"/>
      <c r="C1846" s="17"/>
      <c r="D1846" s="17"/>
      <c r="E1846" s="17"/>
      <c r="F1846" s="17"/>
      <c r="G1846" s="17"/>
      <c r="H1846" s="17"/>
      <c r="I1846" s="17"/>
      <c r="J1846" s="17"/>
      <c r="K1846" s="17"/>
      <c r="L1846" s="17"/>
      <c r="M1846" s="17"/>
      <c r="N1846" s="17"/>
      <c r="O1846" s="19"/>
      <c r="P1846" s="629">
        <f>+H1825</f>
        <v>10.01</v>
      </c>
      <c r="Q1846" s="17"/>
      <c r="R1846" s="412"/>
      <c r="S1846" s="626"/>
      <c r="T1846" s="20"/>
      <c r="U1846" s="20"/>
      <c r="V1846" s="430"/>
      <c r="W1846" s="14" t="str">
        <f t="shared" si="557"/>
        <v/>
      </c>
      <c r="X1846" s="14" t="str">
        <f t="shared" si="558"/>
        <v/>
      </c>
      <c r="Y1846" s="14" t="str">
        <f t="shared" si="559"/>
        <v/>
      </c>
      <c r="Z1846" s="14" t="str">
        <f t="shared" si="560"/>
        <v/>
      </c>
      <c r="AA1846" s="15" t="str">
        <f t="shared" si="551"/>
        <v/>
      </c>
    </row>
    <row r="1847" spans="2:27" ht="18" x14ac:dyDescent="0.25">
      <c r="B1847" s="16"/>
      <c r="C1847" s="17"/>
      <c r="D1847" s="17"/>
      <c r="E1847" s="17"/>
      <c r="F1847" s="17"/>
      <c r="G1847" s="17"/>
      <c r="H1847" s="17"/>
      <c r="I1847" s="17"/>
      <c r="J1847" s="17"/>
      <c r="K1847" s="17"/>
      <c r="L1847" s="17"/>
      <c r="M1847" s="17"/>
      <c r="N1847" s="17"/>
      <c r="O1847" s="19"/>
      <c r="P1847" s="629">
        <f>+H1825</f>
        <v>10.01</v>
      </c>
      <c r="Q1847" s="17"/>
      <c r="R1847" s="21"/>
      <c r="S1847" s="626"/>
      <c r="T1847" s="20"/>
      <c r="U1847" s="20"/>
      <c r="V1847" s="430"/>
      <c r="W1847" s="14" t="str">
        <f t="shared" si="557"/>
        <v/>
      </c>
      <c r="X1847" s="14" t="str">
        <f t="shared" si="558"/>
        <v/>
      </c>
      <c r="Y1847" s="14" t="str">
        <f t="shared" si="559"/>
        <v/>
      </c>
      <c r="Z1847" s="14" t="str">
        <f t="shared" si="560"/>
        <v/>
      </c>
      <c r="AA1847" s="15" t="str">
        <f t="shared" si="551"/>
        <v/>
      </c>
    </row>
    <row r="1848" spans="2:27" ht="18" x14ac:dyDescent="0.25">
      <c r="B1848" s="16"/>
      <c r="C1848" s="17"/>
      <c r="D1848" s="17"/>
      <c r="E1848" s="17"/>
      <c r="F1848" s="17"/>
      <c r="G1848" s="17"/>
      <c r="H1848" s="17"/>
      <c r="I1848" s="17"/>
      <c r="J1848" s="17"/>
      <c r="K1848" s="17"/>
      <c r="L1848" s="17"/>
      <c r="M1848" s="17"/>
      <c r="N1848" s="17"/>
      <c r="O1848" s="19"/>
      <c r="P1848" s="629">
        <f>+H1825</f>
        <v>10.01</v>
      </c>
      <c r="Q1848" s="17"/>
      <c r="R1848" s="26"/>
      <c r="S1848" s="626"/>
      <c r="T1848" s="20"/>
      <c r="U1848" s="20"/>
      <c r="V1848" s="430"/>
      <c r="W1848" s="14" t="str">
        <f t="shared" si="557"/>
        <v/>
      </c>
      <c r="X1848" s="14" t="str">
        <f t="shared" si="558"/>
        <v/>
      </c>
      <c r="Y1848" s="14" t="str">
        <f t="shared" si="559"/>
        <v/>
      </c>
      <c r="Z1848" s="14" t="str">
        <f t="shared" si="560"/>
        <v/>
      </c>
      <c r="AA1848" s="15" t="str">
        <f t="shared" si="551"/>
        <v/>
      </c>
    </row>
    <row r="1849" spans="2:27" ht="18" x14ac:dyDescent="0.25">
      <c r="B1849" s="16"/>
      <c r="C1849" s="17"/>
      <c r="D1849" s="17"/>
      <c r="E1849" s="17"/>
      <c r="F1849" s="17"/>
      <c r="G1849" s="17"/>
      <c r="H1849" s="17"/>
      <c r="I1849" s="17"/>
      <c r="J1849" s="17"/>
      <c r="K1849" s="17"/>
      <c r="L1849" s="17"/>
      <c r="M1849" s="17"/>
      <c r="N1849" s="17"/>
      <c r="O1849" s="19"/>
      <c r="P1849" s="629">
        <f>+H1825</f>
        <v>10.01</v>
      </c>
      <c r="Q1849" s="17"/>
      <c r="R1849" s="26"/>
      <c r="S1849" s="626"/>
      <c r="T1849" s="20"/>
      <c r="U1849" s="20"/>
      <c r="V1849" s="430"/>
      <c r="W1849" s="14" t="str">
        <f t="shared" si="557"/>
        <v/>
      </c>
      <c r="X1849" s="14" t="str">
        <f t="shared" si="558"/>
        <v/>
      </c>
      <c r="Y1849" s="14" t="str">
        <f t="shared" si="559"/>
        <v/>
      </c>
      <c r="Z1849" s="14" t="str">
        <f t="shared" si="560"/>
        <v/>
      </c>
      <c r="AA1849" s="15" t="str">
        <f t="shared" si="551"/>
        <v/>
      </c>
    </row>
    <row r="1850" spans="2:27" ht="18.75" thickBot="1" x14ac:dyDescent="0.3">
      <c r="B1850" s="27"/>
      <c r="C1850" s="28"/>
      <c r="D1850" s="29"/>
      <c r="E1850" s="28"/>
      <c r="F1850" s="29"/>
      <c r="G1850" s="29"/>
      <c r="H1850" s="29"/>
      <c r="I1850" s="29"/>
      <c r="J1850" s="29"/>
      <c r="K1850" s="29"/>
      <c r="L1850" s="29"/>
      <c r="M1850" s="29"/>
      <c r="N1850" s="29"/>
      <c r="O1850" s="30"/>
      <c r="P1850" s="629">
        <f>+H1825</f>
        <v>10.01</v>
      </c>
      <c r="Q1850" s="17"/>
      <c r="R1850" s="630"/>
      <c r="S1850" s="636"/>
      <c r="T1850" s="33"/>
      <c r="U1850" s="33"/>
      <c r="V1850" s="631"/>
      <c r="W1850" s="34" t="str">
        <f t="shared" si="557"/>
        <v/>
      </c>
      <c r="X1850" s="34" t="str">
        <f t="shared" si="558"/>
        <v/>
      </c>
      <c r="Y1850" s="14" t="str">
        <f t="shared" si="559"/>
        <v/>
      </c>
      <c r="Z1850" s="14" t="str">
        <f t="shared" si="560"/>
        <v/>
      </c>
      <c r="AA1850" s="15" t="str">
        <f t="shared" si="551"/>
        <v/>
      </c>
    </row>
    <row r="1851" spans="2:27" ht="18.75" thickBot="1" x14ac:dyDescent="0.3">
      <c r="B1851" s="786"/>
      <c r="C1851" s="787"/>
      <c r="D1851" s="787"/>
      <c r="E1851" s="787"/>
      <c r="F1851" s="787"/>
      <c r="G1851" s="787"/>
      <c r="H1851" s="787"/>
      <c r="I1851" s="787"/>
      <c r="J1851" s="787"/>
      <c r="K1851" s="787"/>
      <c r="L1851" s="787"/>
      <c r="M1851" s="787"/>
      <c r="N1851" s="787"/>
      <c r="O1851" s="787"/>
      <c r="P1851" s="428"/>
      <c r="Q1851" s="629">
        <f>+H1825</f>
        <v>10.01</v>
      </c>
      <c r="R1851" s="788" t="s">
        <v>58</v>
      </c>
      <c r="S1851" s="1023"/>
      <c r="T1851" s="787"/>
      <c r="U1851" s="789" t="s">
        <v>53</v>
      </c>
      <c r="V1851" s="790"/>
      <c r="W1851" s="790"/>
      <c r="X1851" s="791"/>
      <c r="Y1851" s="36"/>
      <c r="Z1851" s="37"/>
      <c r="AA1851" s="38">
        <f>SUM(Y1828:Y1850)</f>
        <v>0</v>
      </c>
    </row>
    <row r="1852" spans="2:27" ht="17.25" thickBot="1" x14ac:dyDescent="0.3">
      <c r="B1852" s="792" t="s">
        <v>59</v>
      </c>
      <c r="C1852" s="793"/>
      <c r="D1852" s="793"/>
      <c r="E1852" s="793"/>
      <c r="F1852" s="793"/>
      <c r="G1852" s="793"/>
      <c r="H1852" s="793"/>
      <c r="I1852" s="794"/>
      <c r="J1852" s="792" t="s">
        <v>60</v>
      </c>
      <c r="K1852" s="793"/>
      <c r="L1852" s="793"/>
      <c r="M1852" s="793"/>
      <c r="N1852" s="793"/>
      <c r="O1852" s="793"/>
      <c r="P1852" s="793"/>
      <c r="Q1852" s="793"/>
      <c r="R1852" s="794"/>
      <c r="S1852" s="634"/>
      <c r="T1852" s="39"/>
      <c r="U1852" s="40"/>
      <c r="V1852" s="40"/>
      <c r="W1852" s="40"/>
      <c r="X1852" s="40"/>
      <c r="Y1852" s="40"/>
      <c r="Z1852" s="40"/>
      <c r="AA1852" s="41"/>
    </row>
    <row r="1853" spans="2:27" ht="21" thickBot="1" x14ac:dyDescent="0.3">
      <c r="B1853" s="795"/>
      <c r="C1853" s="787"/>
      <c r="D1853" s="787"/>
      <c r="E1853" s="787"/>
      <c r="F1853" s="787"/>
      <c r="G1853" s="787"/>
      <c r="H1853" s="787"/>
      <c r="I1853" s="796"/>
      <c r="J1853" s="795"/>
      <c r="K1853" s="787"/>
      <c r="L1853" s="787"/>
      <c r="M1853" s="787"/>
      <c r="N1853" s="787"/>
      <c r="O1853" s="787"/>
      <c r="P1853" s="787"/>
      <c r="Q1853" s="787"/>
      <c r="R1853" s="796"/>
      <c r="S1853" s="635"/>
      <c r="T1853" s="797" t="s">
        <v>61</v>
      </c>
      <c r="U1853" s="798"/>
      <c r="V1853" s="798"/>
      <c r="W1853" s="798"/>
      <c r="X1853" s="798"/>
      <c r="Y1853" s="798"/>
      <c r="Z1853" s="799"/>
      <c r="AA1853" s="42">
        <f>AA1851</f>
        <v>0</v>
      </c>
    </row>
    <row r="1855" spans="2:27" ht="15.75" thickBot="1" x14ac:dyDescent="0.3"/>
    <row r="1856" spans="2:27" x14ac:dyDescent="0.25">
      <c r="B1856" s="800"/>
      <c r="C1856" s="793"/>
      <c r="D1856" s="793"/>
      <c r="E1856" s="793"/>
      <c r="F1856" s="793"/>
      <c r="G1856" s="803" t="s">
        <v>42</v>
      </c>
      <c r="H1856" s="793"/>
      <c r="I1856" s="793"/>
      <c r="J1856" s="793"/>
      <c r="K1856" s="793"/>
      <c r="L1856" s="793"/>
      <c r="M1856" s="793"/>
      <c r="N1856" s="793"/>
      <c r="O1856" s="793"/>
      <c r="P1856" s="793"/>
      <c r="Q1856" s="793"/>
      <c r="R1856" s="793"/>
      <c r="S1856" s="793"/>
      <c r="T1856" s="793"/>
      <c r="U1856" s="804" t="s">
        <v>1</v>
      </c>
      <c r="V1856" s="805"/>
      <c r="W1856" s="805"/>
      <c r="X1856" s="806"/>
      <c r="Y1856" s="807" t="s">
        <v>43</v>
      </c>
      <c r="Z1856" s="805"/>
      <c r="AA1856" s="808"/>
    </row>
    <row r="1857" spans="2:27" x14ac:dyDescent="0.25">
      <c r="B1857" s="801"/>
      <c r="C1857" s="802"/>
      <c r="D1857" s="802"/>
      <c r="E1857" s="802"/>
      <c r="F1857" s="802"/>
      <c r="G1857" s="801"/>
      <c r="H1857" s="802"/>
      <c r="I1857" s="802"/>
      <c r="J1857" s="802"/>
      <c r="K1857" s="802"/>
      <c r="L1857" s="802"/>
      <c r="M1857" s="802"/>
      <c r="N1857" s="802"/>
      <c r="O1857" s="802"/>
      <c r="P1857" s="802"/>
      <c r="Q1857" s="802"/>
      <c r="R1857" s="802"/>
      <c r="S1857" s="802"/>
      <c r="T1857" s="802"/>
      <c r="U1857" s="809" t="s">
        <v>3</v>
      </c>
      <c r="V1857" s="810"/>
      <c r="W1857" s="810"/>
      <c r="X1857" s="811"/>
      <c r="Y1857" s="812">
        <v>1</v>
      </c>
      <c r="Z1857" s="810"/>
      <c r="AA1857" s="813"/>
    </row>
    <row r="1858" spans="2:27" ht="15.75" thickBot="1" x14ac:dyDescent="0.3">
      <c r="B1858" s="795"/>
      <c r="C1858" s="787"/>
      <c r="D1858" s="787"/>
      <c r="E1858" s="787"/>
      <c r="F1858" s="787"/>
      <c r="G1858" s="795"/>
      <c r="H1858" s="787"/>
      <c r="I1858" s="787"/>
      <c r="J1858" s="787"/>
      <c r="K1858" s="787"/>
      <c r="L1858" s="787"/>
      <c r="M1858" s="787"/>
      <c r="N1858" s="787"/>
      <c r="O1858" s="787"/>
      <c r="P1858" s="787"/>
      <c r="Q1858" s="787"/>
      <c r="R1858" s="787"/>
      <c r="S1858" s="787"/>
      <c r="T1858" s="787"/>
      <c r="U1858" s="814" t="s">
        <v>4</v>
      </c>
      <c r="V1858" s="815"/>
      <c r="W1858" s="815"/>
      <c r="X1858" s="816"/>
      <c r="Y1858" s="817">
        <v>44236</v>
      </c>
      <c r="Z1858" s="818"/>
      <c r="AA1858" s="819"/>
    </row>
    <row r="1859" spans="2:27" ht="15" customHeight="1" x14ac:dyDescent="0.25">
      <c r="B1859" s="820" t="s">
        <v>44</v>
      </c>
      <c r="C1859" s="793"/>
      <c r="D1859" s="793"/>
      <c r="E1859" s="793"/>
      <c r="F1859" s="794"/>
      <c r="G1859"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859" s="822"/>
      <c r="I1859" s="822"/>
      <c r="J1859" s="822"/>
      <c r="K1859" s="822"/>
      <c r="L1859" s="822"/>
      <c r="M1859" s="822"/>
      <c r="N1859" s="822"/>
      <c r="O1859" s="822"/>
      <c r="P1859" s="822"/>
      <c r="Q1859" s="822"/>
      <c r="R1859" s="822"/>
      <c r="S1859" s="822"/>
      <c r="T1859" s="822"/>
      <c r="U1859" s="822"/>
      <c r="V1859" s="822"/>
      <c r="W1859" s="822"/>
      <c r="X1859" s="822"/>
      <c r="Y1859" s="822"/>
      <c r="Z1859" s="822"/>
      <c r="AA1859" s="823"/>
    </row>
    <row r="1860" spans="2:27" ht="15.75" customHeight="1" thickBot="1" x14ac:dyDescent="0.3">
      <c r="B1860" s="795"/>
      <c r="C1860" s="787"/>
      <c r="D1860" s="787"/>
      <c r="E1860" s="787"/>
      <c r="F1860" s="796"/>
      <c r="G1860" s="824"/>
      <c r="H1860" s="825"/>
      <c r="I1860" s="825"/>
      <c r="J1860" s="825"/>
      <c r="K1860" s="825"/>
      <c r="L1860" s="825"/>
      <c r="M1860" s="825"/>
      <c r="N1860" s="825"/>
      <c r="O1860" s="825"/>
      <c r="P1860" s="825"/>
      <c r="Q1860" s="825"/>
      <c r="R1860" s="825"/>
      <c r="S1860" s="825"/>
      <c r="T1860" s="825"/>
      <c r="U1860" s="825"/>
      <c r="V1860" s="825"/>
      <c r="W1860" s="825"/>
      <c r="X1860" s="825"/>
      <c r="Y1860" s="825"/>
      <c r="Z1860" s="825"/>
      <c r="AA1860" s="826"/>
    </row>
    <row r="1861" spans="2:27" ht="18.75" thickBot="1" x14ac:dyDescent="0.3">
      <c r="B1861" s="827" t="s">
        <v>46</v>
      </c>
      <c r="C1861" s="798"/>
      <c r="D1861" s="798"/>
      <c r="E1861" s="798"/>
      <c r="F1861" s="798"/>
      <c r="G1861" s="798"/>
      <c r="H1861" s="822" t="s">
        <v>47</v>
      </c>
      <c r="I1861" s="793"/>
      <c r="J1861" s="828"/>
      <c r="K1861" s="798"/>
      <c r="L1861" s="798"/>
      <c r="M1861" s="798"/>
      <c r="N1861" s="798"/>
      <c r="O1861" s="798"/>
      <c r="P1861" s="622"/>
      <c r="Q1861" s="622"/>
      <c r="R1861" s="828" t="s">
        <v>48</v>
      </c>
      <c r="S1861" s="828"/>
      <c r="T1861" s="798"/>
      <c r="U1861" s="798"/>
      <c r="V1861" s="798"/>
      <c r="W1861" s="798"/>
      <c r="X1861" s="798"/>
      <c r="Y1861" s="798"/>
      <c r="Z1861" s="798"/>
      <c r="AA1861" s="799"/>
    </row>
    <row r="1862" spans="2:27" ht="30.75" customHeight="1" thickBot="1" x14ac:dyDescent="0.3">
      <c r="B1862" s="829">
        <f>PRESUPUESTO!$B$70</f>
        <v>10</v>
      </c>
      <c r="C1862" s="793"/>
      <c r="D1862" s="793"/>
      <c r="E1862" s="793"/>
      <c r="F1862" s="793"/>
      <c r="G1862" s="793"/>
      <c r="H1862" s="830">
        <f>PRESUPUESTO!B72</f>
        <v>10.02</v>
      </c>
      <c r="I1862" s="831"/>
      <c r="J1862" s="832" t="str">
        <f>PRESUPUESTO!$F$70</f>
        <v>MUROS Y DIVISIONES</v>
      </c>
      <c r="K1862" s="798"/>
      <c r="L1862" s="798"/>
      <c r="M1862" s="798"/>
      <c r="N1862" s="798"/>
      <c r="O1862" s="799"/>
      <c r="P1862" s="621"/>
      <c r="Q1862" s="621"/>
      <c r="R1862" s="833" t="str">
        <f>PRESUPUESTO!F72</f>
        <v>MUROS EN DRYWALL 2 CARAS (incluye pintura 2 manos, soporte perfileria metaliza y accesorios de sujecion)</v>
      </c>
      <c r="S1862" s="1020"/>
      <c r="T1862" s="793"/>
      <c r="U1862" s="793"/>
      <c r="V1862" s="793"/>
      <c r="W1862" s="793"/>
      <c r="X1862" s="793"/>
      <c r="Y1862" s="793"/>
      <c r="Z1862" s="793"/>
      <c r="AA1862" s="794"/>
    </row>
    <row r="1863" spans="2:27" ht="18.75" thickBot="1" x14ac:dyDescent="0.3">
      <c r="B1863" s="821" t="s">
        <v>49</v>
      </c>
      <c r="C1863" s="834"/>
      <c r="D1863" s="834"/>
      <c r="E1863" s="834"/>
      <c r="F1863" s="834"/>
      <c r="G1863" s="834"/>
      <c r="H1863" s="835"/>
      <c r="I1863" s="835"/>
      <c r="J1863" s="834"/>
      <c r="K1863" s="834"/>
      <c r="L1863" s="834"/>
      <c r="M1863" s="834"/>
      <c r="N1863" s="834"/>
      <c r="O1863" s="834"/>
      <c r="P1863" s="623"/>
      <c r="Q1863" s="623"/>
      <c r="R1863" s="837" t="s">
        <v>50</v>
      </c>
      <c r="S1863" s="1030" t="s">
        <v>532</v>
      </c>
      <c r="T1863" s="839" t="s">
        <v>51</v>
      </c>
      <c r="U1863" s="840"/>
      <c r="V1863" s="841"/>
      <c r="W1863" s="842" t="s">
        <v>20</v>
      </c>
      <c r="X1863" s="844" t="s">
        <v>52</v>
      </c>
      <c r="Y1863" s="846" t="s">
        <v>53</v>
      </c>
      <c r="Z1863" s="847"/>
      <c r="AA1863" s="848"/>
    </row>
    <row r="1864" spans="2:27" ht="26.25" thickBot="1" x14ac:dyDescent="0.3">
      <c r="B1864" s="836"/>
      <c r="C1864" s="835"/>
      <c r="D1864" s="835"/>
      <c r="E1864" s="835"/>
      <c r="F1864" s="835"/>
      <c r="G1864" s="835"/>
      <c r="H1864" s="835"/>
      <c r="I1864" s="835"/>
      <c r="J1864" s="835"/>
      <c r="K1864" s="835"/>
      <c r="L1864" s="835"/>
      <c r="M1864" s="835"/>
      <c r="N1864" s="835"/>
      <c r="O1864" s="835"/>
      <c r="P1864" s="623"/>
      <c r="Q1864" s="623"/>
      <c r="R1864" s="838"/>
      <c r="S1864" s="1031"/>
      <c r="T1864" s="4" t="s">
        <v>54</v>
      </c>
      <c r="U1864" s="5" t="s">
        <v>55</v>
      </c>
      <c r="V1864" s="6" t="s">
        <v>56</v>
      </c>
      <c r="W1864" s="843"/>
      <c r="X1864" s="845"/>
      <c r="Y1864" s="7" t="s">
        <v>57</v>
      </c>
      <c r="Z1864" s="8" t="s">
        <v>21</v>
      </c>
      <c r="AA1864" s="9" t="s">
        <v>22</v>
      </c>
    </row>
    <row r="1865" spans="2:27" ht="18" x14ac:dyDescent="0.25">
      <c r="B1865" s="10"/>
      <c r="C1865" s="11"/>
      <c r="D1865" s="11"/>
      <c r="E1865" s="11"/>
      <c r="F1865" s="11"/>
      <c r="G1865" s="11"/>
      <c r="H1865" s="11"/>
      <c r="I1865" s="11"/>
      <c r="J1865" s="11"/>
      <c r="K1865" s="11"/>
      <c r="L1865" s="11"/>
      <c r="M1865" s="11"/>
      <c r="N1865" s="11"/>
      <c r="O1865" s="12"/>
      <c r="P1865" s="629">
        <f>+H1862</f>
        <v>10.02</v>
      </c>
      <c r="Q1865" s="17"/>
      <c r="R1865" s="412" t="s">
        <v>356</v>
      </c>
      <c r="S1865" s="625"/>
      <c r="T1865" s="14"/>
      <c r="U1865" s="14"/>
      <c r="V1865" s="14"/>
      <c r="W1865" s="14" t="str">
        <f>IF(COUNT(T1865:V1865)=1,"m",IF(COUNT(T1865:V1865)=2,"m2",IF(COUNT(T1865:V1865)=3,"m3","")))</f>
        <v/>
      </c>
      <c r="X1865" s="14" t="str">
        <f>IF(S1865="","",1)</f>
        <v/>
      </c>
      <c r="Y1865" s="14" t="str">
        <f>IFERROR(IF(COUNT(T1865:V1865)=1,PRODUCT(T1865:V1865)*X1865,""),"")</f>
        <v/>
      </c>
      <c r="Z1865" s="14" t="str">
        <f>IFERROR(IF(COUNT(T1865:V1865)=2,PRODUCT(T1865:V1865)*X1865,""),"")</f>
        <v/>
      </c>
      <c r="AA1865" s="15" t="str">
        <f>IFERROR(IF(COUNT(T1865:V1865)=3,PRODUCT(T1865:V1865)*X1865,""),"")</f>
        <v/>
      </c>
    </row>
    <row r="1866" spans="2:27" ht="18" x14ac:dyDescent="0.25">
      <c r="B1866" s="16"/>
      <c r="C1866" s="17"/>
      <c r="D1866" s="17"/>
      <c r="E1866" s="17"/>
      <c r="F1866" s="18"/>
      <c r="G1866" s="18"/>
      <c r="H1866" s="18"/>
      <c r="I1866" s="18"/>
      <c r="J1866" s="18"/>
      <c r="K1866" s="18"/>
      <c r="L1866" s="17"/>
      <c r="M1866" s="17"/>
      <c r="N1866" s="17"/>
      <c r="O1866" s="19"/>
      <c r="P1866" s="629">
        <f>+H1862</f>
        <v>10.02</v>
      </c>
      <c r="Q1866" s="17"/>
      <c r="R1866" s="412"/>
      <c r="S1866" s="625"/>
      <c r="T1866" s="20"/>
      <c r="U1866" s="20"/>
      <c r="V1866" s="430"/>
      <c r="W1866" s="14" t="str">
        <f t="shared" ref="W1866:W1868" si="561">IF(COUNT(T1866:V1866)=1,"m",IF(COUNT(T1866:V1866)=2,"m2",IF(COUNT(T1866:V1866)=3,"m3","")))</f>
        <v/>
      </c>
      <c r="X1866" s="14" t="str">
        <f t="shared" ref="X1866:X1868" si="562">IF(S1866="","",1)</f>
        <v/>
      </c>
      <c r="Y1866" s="14" t="str">
        <f t="shared" ref="Y1866:Y1868" si="563">IFERROR(IF(COUNT(T1866:V1866)=1,PRODUCT(T1866:V1866)*X1866,""),"")</f>
        <v/>
      </c>
      <c r="Z1866" s="14" t="str">
        <f t="shared" ref="Z1866:Z1868" si="564">IFERROR(IF(COUNT(T1866:V1866)=2,PRODUCT(T1866:V1866)*X1866,""),"")</f>
        <v/>
      </c>
      <c r="AA1866" s="15" t="str">
        <f t="shared" ref="AA1866:AA1887" si="565">IFERROR(IF(COUNT(T1866:V1866)=3,PRODUCT(T1866:V1866)*X1866,""),"")</f>
        <v/>
      </c>
    </row>
    <row r="1867" spans="2:27" ht="18" x14ac:dyDescent="0.25">
      <c r="B1867" s="16"/>
      <c r="C1867" s="17"/>
      <c r="D1867" s="17"/>
      <c r="E1867" s="17"/>
      <c r="G1867" s="18"/>
      <c r="H1867" s="18"/>
      <c r="I1867" s="18"/>
      <c r="J1867" s="18"/>
      <c r="K1867" s="18"/>
      <c r="L1867" s="17"/>
      <c r="M1867" s="17"/>
      <c r="N1867" s="17"/>
      <c r="O1867" s="19"/>
      <c r="P1867" s="629">
        <f>+H1862</f>
        <v>10.02</v>
      </c>
      <c r="Q1867" s="17"/>
      <c r="R1867" s="412"/>
      <c r="S1867" s="625"/>
      <c r="T1867" s="20"/>
      <c r="U1867" s="20"/>
      <c r="V1867" s="430"/>
      <c r="W1867" s="14" t="str">
        <f t="shared" si="561"/>
        <v/>
      </c>
      <c r="X1867" s="14" t="str">
        <f t="shared" si="562"/>
        <v/>
      </c>
      <c r="Y1867" s="14" t="str">
        <f t="shared" si="563"/>
        <v/>
      </c>
      <c r="Z1867" s="14" t="str">
        <f t="shared" si="564"/>
        <v/>
      </c>
      <c r="AA1867" s="15" t="str">
        <f t="shared" si="565"/>
        <v/>
      </c>
    </row>
    <row r="1868" spans="2:27" ht="18" x14ac:dyDescent="0.25">
      <c r="B1868" s="16"/>
      <c r="C1868" s="17"/>
      <c r="D1868" s="17"/>
      <c r="E1868" s="17"/>
      <c r="F1868" s="18"/>
      <c r="G1868" s="18"/>
      <c r="H1868" s="18"/>
      <c r="I1868" s="18"/>
      <c r="J1868" s="18"/>
      <c r="K1868" s="18"/>
      <c r="L1868" s="17"/>
      <c r="M1868" s="17"/>
      <c r="N1868" s="17"/>
      <c r="O1868" s="19"/>
      <c r="P1868" s="629">
        <f>+H1862</f>
        <v>10.02</v>
      </c>
      <c r="Q1868" s="17"/>
      <c r="R1868" s="412"/>
      <c r="S1868" s="626"/>
      <c r="T1868" s="20"/>
      <c r="U1868" s="20"/>
      <c r="V1868" s="430"/>
      <c r="W1868" s="14" t="str">
        <f t="shared" si="561"/>
        <v/>
      </c>
      <c r="X1868" s="14" t="str">
        <f t="shared" si="562"/>
        <v/>
      </c>
      <c r="Y1868" s="14" t="str">
        <f t="shared" si="563"/>
        <v/>
      </c>
      <c r="Z1868" s="14" t="str">
        <f t="shared" si="564"/>
        <v/>
      </c>
      <c r="AA1868" s="15" t="str">
        <f t="shared" si="565"/>
        <v/>
      </c>
    </row>
    <row r="1869" spans="2:27" ht="18" x14ac:dyDescent="0.25">
      <c r="B1869" s="16"/>
      <c r="D1869" s="17"/>
      <c r="E1869" s="17"/>
      <c r="F1869" s="18"/>
      <c r="G1869" s="18"/>
      <c r="H1869" s="18"/>
      <c r="J1869" s="18"/>
      <c r="K1869" s="18"/>
      <c r="L1869" s="17"/>
      <c r="M1869" s="17"/>
      <c r="N1869" s="17"/>
      <c r="O1869" s="19"/>
      <c r="P1869" s="629">
        <f>+H1862</f>
        <v>10.02</v>
      </c>
      <c r="Q1869" s="17"/>
      <c r="R1869" s="412"/>
      <c r="S1869" s="625"/>
      <c r="T1869" s="20"/>
      <c r="U1869" s="20"/>
      <c r="V1869" s="430"/>
      <c r="W1869" s="14"/>
      <c r="X1869" s="14"/>
      <c r="Y1869" s="14"/>
      <c r="Z1869" s="14"/>
      <c r="AA1869" s="15" t="str">
        <f t="shared" si="565"/>
        <v/>
      </c>
    </row>
    <row r="1870" spans="2:27" ht="18" x14ac:dyDescent="0.25">
      <c r="B1870" s="22"/>
      <c r="C1870" s="17"/>
      <c r="D1870" s="18"/>
      <c r="E1870" s="17"/>
      <c r="F1870" s="18"/>
      <c r="G1870" s="18"/>
      <c r="H1870" s="18"/>
      <c r="I1870" s="18"/>
      <c r="J1870" s="18"/>
      <c r="K1870" s="18"/>
      <c r="L1870" s="17"/>
      <c r="M1870" s="17"/>
      <c r="N1870" s="17"/>
      <c r="O1870" s="19"/>
      <c r="P1870" s="629">
        <f>+H1862</f>
        <v>10.02</v>
      </c>
      <c r="Q1870" s="17"/>
      <c r="R1870" s="412" t="s">
        <v>361</v>
      </c>
      <c r="S1870" s="625"/>
      <c r="T1870" s="20"/>
      <c r="U1870" s="20"/>
      <c r="V1870" s="430"/>
      <c r="W1870" s="14" t="str">
        <f t="shared" ref="W1870:W1871" si="566">IF(COUNT(T1870:V1870)=1,"m",IF(COUNT(T1870:V1870)=2,"m2",IF(COUNT(T1870:V1870)=3,"m3","")))</f>
        <v/>
      </c>
      <c r="X1870" s="14" t="str">
        <f t="shared" ref="X1870:X1876" si="567">IF(S1870="","",1)</f>
        <v/>
      </c>
      <c r="Y1870" s="14" t="str">
        <f t="shared" ref="Y1870:Y1876" si="568">IFERROR(IF(COUNT(T1870:V1870)=1,PRODUCT(T1870:V1870)*X1870,""),"")</f>
        <v/>
      </c>
      <c r="Z1870" s="14" t="str">
        <f t="shared" ref="Z1870:Z1876" si="569">IFERROR(IF(COUNT(T1870:V1870)=2,PRODUCT(T1870:V1870)*X1870,""),"")</f>
        <v/>
      </c>
      <c r="AA1870" s="15" t="str">
        <f t="shared" si="565"/>
        <v/>
      </c>
    </row>
    <row r="1871" spans="2:27" ht="18" x14ac:dyDescent="0.25">
      <c r="B1871" s="16"/>
      <c r="C1871" s="17"/>
      <c r="D1871" s="17"/>
      <c r="E1871" s="17"/>
      <c r="F1871" s="18"/>
      <c r="G1871" s="18"/>
      <c r="H1871" s="18"/>
      <c r="I1871" s="18"/>
      <c r="J1871" s="18"/>
      <c r="K1871" s="18"/>
      <c r="L1871" s="17"/>
      <c r="M1871" s="17"/>
      <c r="N1871" s="17"/>
      <c r="O1871" s="19"/>
      <c r="P1871" s="629">
        <f>+H1862</f>
        <v>10.02</v>
      </c>
      <c r="Q1871" s="17"/>
      <c r="R1871" s="412"/>
      <c r="S1871" s="641"/>
      <c r="T1871" s="20"/>
      <c r="U1871" s="20"/>
      <c r="V1871" s="20"/>
      <c r="W1871" s="14" t="str">
        <f t="shared" si="566"/>
        <v/>
      </c>
      <c r="X1871" s="14" t="str">
        <f t="shared" si="567"/>
        <v/>
      </c>
      <c r="Y1871" s="14" t="str">
        <f t="shared" si="568"/>
        <v/>
      </c>
      <c r="Z1871" s="14" t="str">
        <f t="shared" si="569"/>
        <v/>
      </c>
      <c r="AA1871" s="15" t="str">
        <f t="shared" si="565"/>
        <v/>
      </c>
    </row>
    <row r="1872" spans="2:27" ht="18" x14ac:dyDescent="0.25">
      <c r="B1872" s="16"/>
      <c r="C1872" s="17"/>
      <c r="D1872" s="17"/>
      <c r="E1872" s="17"/>
      <c r="F1872" s="17"/>
      <c r="G1872" s="17"/>
      <c r="H1872" s="17"/>
      <c r="I1872" s="17"/>
      <c r="J1872" s="17"/>
      <c r="K1872" s="17"/>
      <c r="L1872" s="17"/>
      <c r="M1872" s="17"/>
      <c r="N1872" s="17"/>
      <c r="O1872" s="19"/>
      <c r="P1872" s="629">
        <f>+H1862</f>
        <v>10.02</v>
      </c>
      <c r="Q1872" s="17"/>
      <c r="R1872" s="412"/>
      <c r="S1872" s="625"/>
      <c r="T1872" s="20"/>
      <c r="U1872" s="20"/>
      <c r="V1872" s="430"/>
      <c r="W1872" s="14"/>
      <c r="X1872" s="14" t="str">
        <f t="shared" si="567"/>
        <v/>
      </c>
      <c r="Y1872" s="14" t="str">
        <f t="shared" si="568"/>
        <v/>
      </c>
      <c r="Z1872" s="14" t="str">
        <f t="shared" si="569"/>
        <v/>
      </c>
      <c r="AA1872" s="15" t="str">
        <f t="shared" si="565"/>
        <v/>
      </c>
    </row>
    <row r="1873" spans="2:27" ht="18" x14ac:dyDescent="0.25">
      <c r="B1873" s="16"/>
      <c r="C1873" s="18"/>
      <c r="D1873" s="17"/>
      <c r="E1873" s="17"/>
      <c r="F1873" s="17"/>
      <c r="G1873" s="17"/>
      <c r="H1873" s="17"/>
      <c r="I1873" s="17"/>
      <c r="J1873" s="17"/>
      <c r="K1873" s="17"/>
      <c r="L1873" s="17"/>
      <c r="M1873" s="17"/>
      <c r="N1873" s="17"/>
      <c r="O1873" s="19"/>
      <c r="P1873" s="629">
        <f>+H1862</f>
        <v>10.02</v>
      </c>
      <c r="Q1873" s="17"/>
      <c r="R1873" s="412"/>
      <c r="S1873" s="625"/>
      <c r="T1873" s="20"/>
      <c r="U1873" s="20"/>
      <c r="V1873" s="430"/>
      <c r="W1873" s="14"/>
      <c r="X1873" s="14" t="str">
        <f t="shared" si="567"/>
        <v/>
      </c>
      <c r="Y1873" s="14" t="str">
        <f t="shared" si="568"/>
        <v/>
      </c>
      <c r="Z1873" s="14" t="str">
        <f t="shared" si="569"/>
        <v/>
      </c>
      <c r="AA1873" s="15" t="str">
        <f t="shared" si="565"/>
        <v/>
      </c>
    </row>
    <row r="1874" spans="2:27" ht="18" x14ac:dyDescent="0.25">
      <c r="B1874" s="16"/>
      <c r="C1874" s="17"/>
      <c r="D1874" s="17"/>
      <c r="E1874" s="17"/>
      <c r="F1874" s="17"/>
      <c r="G1874" s="17"/>
      <c r="H1874" s="17"/>
      <c r="I1874" s="17"/>
      <c r="J1874" s="17"/>
      <c r="K1874" s="17"/>
      <c r="L1874" s="17"/>
      <c r="M1874" s="17"/>
      <c r="N1874" s="17"/>
      <c r="O1874" s="19"/>
      <c r="P1874" s="629">
        <f>+H1862</f>
        <v>10.02</v>
      </c>
      <c r="Q1874" s="17"/>
      <c r="R1874" s="412"/>
      <c r="S1874" s="625"/>
      <c r="T1874" s="20"/>
      <c r="U1874" s="20"/>
      <c r="V1874" s="430"/>
      <c r="W1874" s="14"/>
      <c r="X1874" s="14" t="str">
        <f t="shared" si="567"/>
        <v/>
      </c>
      <c r="Y1874" s="14" t="str">
        <f t="shared" si="568"/>
        <v/>
      </c>
      <c r="Z1874" s="14" t="str">
        <f t="shared" si="569"/>
        <v/>
      </c>
      <c r="AA1874" s="15" t="str">
        <f t="shared" si="565"/>
        <v/>
      </c>
    </row>
    <row r="1875" spans="2:27" ht="18" x14ac:dyDescent="0.25">
      <c r="B1875" s="16"/>
      <c r="C1875" s="17"/>
      <c r="D1875" s="17"/>
      <c r="E1875" s="18"/>
      <c r="F1875" s="17"/>
      <c r="G1875" s="17"/>
      <c r="H1875" s="17"/>
      <c r="I1875" s="17"/>
      <c r="J1875" s="17"/>
      <c r="K1875" s="17"/>
      <c r="L1875" s="17"/>
      <c r="M1875" s="17"/>
      <c r="N1875" s="17"/>
      <c r="O1875" s="19"/>
      <c r="P1875" s="629">
        <f>+H1862</f>
        <v>10.02</v>
      </c>
      <c r="Q1875" s="17"/>
      <c r="R1875" s="412"/>
      <c r="S1875" s="625"/>
      <c r="T1875" s="20"/>
      <c r="U1875" s="20"/>
      <c r="V1875" s="430"/>
      <c r="W1875" s="14"/>
      <c r="X1875" s="14" t="str">
        <f t="shared" si="567"/>
        <v/>
      </c>
      <c r="Y1875" s="14" t="str">
        <f t="shared" si="568"/>
        <v/>
      </c>
      <c r="Z1875" s="14" t="str">
        <f t="shared" si="569"/>
        <v/>
      </c>
      <c r="AA1875" s="15" t="str">
        <f t="shared" si="565"/>
        <v/>
      </c>
    </row>
    <row r="1876" spans="2:27" ht="18" x14ac:dyDescent="0.25">
      <c r="B1876" s="16"/>
      <c r="C1876" s="18"/>
      <c r="D1876" s="18"/>
      <c r="E1876" s="18"/>
      <c r="F1876" s="18"/>
      <c r="G1876" s="18"/>
      <c r="H1876" s="18"/>
      <c r="I1876" s="18"/>
      <c r="J1876" s="18"/>
      <c r="K1876" s="18"/>
      <c r="L1876" s="18"/>
      <c r="M1876" s="18"/>
      <c r="N1876" s="18"/>
      <c r="O1876" s="19"/>
      <c r="P1876" s="629">
        <f>+H1862</f>
        <v>10.02</v>
      </c>
      <c r="Q1876" s="17"/>
      <c r="R1876" s="412"/>
      <c r="S1876" s="625"/>
      <c r="T1876" s="20"/>
      <c r="U1876" s="20"/>
      <c r="V1876" s="430"/>
      <c r="W1876" s="14" t="str">
        <f t="shared" ref="W1876" si="570">IF(COUNT(T1876:V1876)=1,"m",IF(COUNT(T1876:V1876)=2,"m2",IF(COUNT(T1876:V1876)=3,"m3","")))</f>
        <v/>
      </c>
      <c r="X1876" s="14" t="str">
        <f t="shared" si="567"/>
        <v/>
      </c>
      <c r="Y1876" s="14" t="str">
        <f t="shared" si="568"/>
        <v/>
      </c>
      <c r="Z1876" s="14" t="str">
        <f t="shared" si="569"/>
        <v/>
      </c>
      <c r="AA1876" s="15" t="str">
        <f t="shared" si="565"/>
        <v/>
      </c>
    </row>
    <row r="1877" spans="2:27" ht="18" x14ac:dyDescent="0.25">
      <c r="B1877" s="16"/>
      <c r="C1877" s="17"/>
      <c r="D1877" s="24"/>
      <c r="E1877" s="17"/>
      <c r="F1877" s="17"/>
      <c r="G1877" s="17"/>
      <c r="H1877" s="17"/>
      <c r="I1877" s="17"/>
      <c r="J1877" s="18"/>
      <c r="K1877" s="17"/>
      <c r="L1877" s="17"/>
      <c r="M1877" s="17"/>
      <c r="N1877" s="17"/>
      <c r="O1877" s="19"/>
      <c r="P1877" s="629">
        <f>+H1862</f>
        <v>10.02</v>
      </c>
      <c r="Q1877" s="17"/>
      <c r="R1877" s="412"/>
      <c r="S1877" s="625"/>
      <c r="T1877" s="20"/>
      <c r="U1877" s="20"/>
      <c r="V1877" s="430"/>
      <c r="W1877" s="14"/>
      <c r="X1877" s="14"/>
      <c r="Y1877" s="14"/>
      <c r="Z1877" s="14"/>
      <c r="AA1877" s="15" t="str">
        <f t="shared" si="565"/>
        <v/>
      </c>
    </row>
    <row r="1878" spans="2:27" ht="18" x14ac:dyDescent="0.25">
      <c r="B1878" s="16"/>
      <c r="C1878" s="18"/>
      <c r="D1878" s="17"/>
      <c r="E1878" s="17"/>
      <c r="F1878" s="17"/>
      <c r="G1878" s="17"/>
      <c r="H1878" s="18"/>
      <c r="I1878" s="18"/>
      <c r="J1878" s="17"/>
      <c r="K1878" s="18"/>
      <c r="L1878" s="17"/>
      <c r="M1878" s="17"/>
      <c r="N1878" s="17"/>
      <c r="O1878" s="19"/>
      <c r="P1878" s="629">
        <f>+H1862</f>
        <v>10.02</v>
      </c>
      <c r="Q1878" s="17"/>
      <c r="R1878" s="412" t="s">
        <v>362</v>
      </c>
      <c r="S1878" s="625"/>
      <c r="T1878" s="20"/>
      <c r="U1878" s="20"/>
      <c r="V1878" s="430"/>
      <c r="W1878" s="14" t="str">
        <f t="shared" ref="W1878:W1887" si="571">IF(COUNT(T1878:V1878)=1,"m",IF(COUNT(T1878:V1878)=2,"m2",IF(COUNT(T1878:V1878)=3,"m3","")))</f>
        <v/>
      </c>
      <c r="X1878" s="14" t="str">
        <f t="shared" ref="X1878:X1887" si="572">IF(S1878="","",1)</f>
        <v/>
      </c>
      <c r="Y1878" s="14" t="str">
        <f t="shared" ref="Y1878:Y1887" si="573">IFERROR(IF(COUNT(T1878:V1878)=1,PRODUCT(T1878:V1878)*X1878,""),"")</f>
        <v/>
      </c>
      <c r="Z1878" s="14" t="str">
        <f t="shared" ref="Z1878:Z1887" si="574">IFERROR(IF(COUNT(T1878:V1878)=2,PRODUCT(T1878:V1878)*X1878,""),"")</f>
        <v/>
      </c>
      <c r="AA1878" s="15" t="str">
        <f t="shared" si="565"/>
        <v/>
      </c>
    </row>
    <row r="1879" spans="2:27" ht="18" x14ac:dyDescent="0.25">
      <c r="B1879" s="16"/>
      <c r="C1879" s="17"/>
      <c r="D1879" s="17"/>
      <c r="E1879" s="17"/>
      <c r="F1879" s="17"/>
      <c r="G1879" s="17"/>
      <c r="H1879" s="17"/>
      <c r="I1879" s="17"/>
      <c r="J1879" s="17"/>
      <c r="K1879" s="17"/>
      <c r="L1879" s="17"/>
      <c r="M1879" s="17"/>
      <c r="N1879" s="17"/>
      <c r="O1879" s="19"/>
      <c r="P1879" s="629">
        <f>+H1862</f>
        <v>10.02</v>
      </c>
      <c r="Q1879" s="17"/>
      <c r="R1879" s="412"/>
      <c r="S1879" s="626"/>
      <c r="T1879" s="20"/>
      <c r="U1879" s="20"/>
      <c r="V1879" s="430"/>
      <c r="W1879" s="14" t="str">
        <f t="shared" si="571"/>
        <v/>
      </c>
      <c r="X1879" s="14" t="str">
        <f t="shared" si="572"/>
        <v/>
      </c>
      <c r="Y1879" s="14" t="str">
        <f t="shared" si="573"/>
        <v/>
      </c>
      <c r="Z1879" s="14" t="str">
        <f t="shared" si="574"/>
        <v/>
      </c>
      <c r="AA1879" s="15" t="str">
        <f t="shared" si="565"/>
        <v/>
      </c>
    </row>
    <row r="1880" spans="2:27" ht="18" x14ac:dyDescent="0.25">
      <c r="B1880" s="16"/>
      <c r="C1880" s="17"/>
      <c r="D1880" s="17"/>
      <c r="E1880" s="17"/>
      <c r="F1880" s="17"/>
      <c r="G1880" s="17"/>
      <c r="H1880" s="17"/>
      <c r="I1880" s="17"/>
      <c r="J1880" s="17"/>
      <c r="K1880" s="17"/>
      <c r="L1880" s="17"/>
      <c r="M1880" s="17"/>
      <c r="N1880" s="17"/>
      <c r="O1880" s="19"/>
      <c r="P1880" s="629">
        <f>+H1862</f>
        <v>10.02</v>
      </c>
      <c r="Q1880" s="17"/>
      <c r="R1880" s="412"/>
      <c r="S1880" s="626"/>
      <c r="T1880" s="20"/>
      <c r="U1880" s="20"/>
      <c r="V1880" s="430"/>
      <c r="W1880" s="14" t="str">
        <f t="shared" si="571"/>
        <v/>
      </c>
      <c r="X1880" s="14" t="str">
        <f t="shared" si="572"/>
        <v/>
      </c>
      <c r="Y1880" s="14" t="str">
        <f t="shared" si="573"/>
        <v/>
      </c>
      <c r="Z1880" s="14" t="str">
        <f t="shared" si="574"/>
        <v/>
      </c>
      <c r="AA1880" s="15" t="str">
        <f t="shared" si="565"/>
        <v/>
      </c>
    </row>
    <row r="1881" spans="2:27" ht="18" x14ac:dyDescent="0.25">
      <c r="B1881" s="16"/>
      <c r="D1881" s="17"/>
      <c r="E1881" s="17"/>
      <c r="F1881" s="17"/>
      <c r="G1881" s="17"/>
      <c r="H1881" s="17"/>
      <c r="I1881" s="17"/>
      <c r="J1881" s="17"/>
      <c r="K1881" s="17"/>
      <c r="L1881" s="17"/>
      <c r="M1881" s="17"/>
      <c r="N1881" s="17"/>
      <c r="O1881" s="19"/>
      <c r="P1881" s="629">
        <f>+H1862</f>
        <v>10.02</v>
      </c>
      <c r="Q1881" s="17"/>
      <c r="R1881" s="412"/>
      <c r="S1881" s="626"/>
      <c r="T1881" s="20"/>
      <c r="U1881" s="20"/>
      <c r="V1881" s="20"/>
      <c r="W1881" s="14" t="str">
        <f t="shared" si="571"/>
        <v/>
      </c>
      <c r="X1881" s="14" t="str">
        <f t="shared" si="572"/>
        <v/>
      </c>
      <c r="Y1881" s="14" t="str">
        <f t="shared" si="573"/>
        <v/>
      </c>
      <c r="Z1881" s="14" t="str">
        <f t="shared" si="574"/>
        <v/>
      </c>
      <c r="AA1881" s="15" t="str">
        <f t="shared" si="565"/>
        <v/>
      </c>
    </row>
    <row r="1882" spans="2:27" ht="18" x14ac:dyDescent="0.25">
      <c r="B1882" s="16"/>
      <c r="C1882" s="17"/>
      <c r="D1882" s="17"/>
      <c r="E1882" s="17"/>
      <c r="F1882" s="17"/>
      <c r="G1882" s="17"/>
      <c r="H1882" s="17"/>
      <c r="I1882" s="17"/>
      <c r="J1882" s="17"/>
      <c r="K1882" s="17"/>
      <c r="L1882" s="17"/>
      <c r="M1882" s="17"/>
      <c r="N1882" s="17"/>
      <c r="O1882" s="19"/>
      <c r="P1882" s="629">
        <f>+H1862</f>
        <v>10.02</v>
      </c>
      <c r="Q1882" s="17"/>
      <c r="R1882" s="412"/>
      <c r="S1882" s="626"/>
      <c r="T1882" s="20"/>
      <c r="U1882" s="20"/>
      <c r="V1882" s="430"/>
      <c r="W1882" s="14" t="str">
        <f t="shared" si="571"/>
        <v/>
      </c>
      <c r="X1882" s="14" t="str">
        <f t="shared" si="572"/>
        <v/>
      </c>
      <c r="Y1882" s="14" t="str">
        <f t="shared" si="573"/>
        <v/>
      </c>
      <c r="Z1882" s="14" t="str">
        <f t="shared" si="574"/>
        <v/>
      </c>
      <c r="AA1882" s="15" t="str">
        <f t="shared" si="565"/>
        <v/>
      </c>
    </row>
    <row r="1883" spans="2:27" ht="18" x14ac:dyDescent="0.25">
      <c r="B1883" s="16"/>
      <c r="C1883" s="17"/>
      <c r="D1883" s="17"/>
      <c r="E1883" s="17"/>
      <c r="F1883" s="17"/>
      <c r="G1883" s="17"/>
      <c r="H1883" s="17"/>
      <c r="I1883" s="17"/>
      <c r="J1883" s="17"/>
      <c r="K1883" s="17"/>
      <c r="L1883" s="17"/>
      <c r="M1883" s="17"/>
      <c r="N1883" s="17"/>
      <c r="O1883" s="19"/>
      <c r="P1883" s="629">
        <f>+H1862</f>
        <v>10.02</v>
      </c>
      <c r="Q1883" s="17"/>
      <c r="R1883" s="412"/>
      <c r="S1883" s="626"/>
      <c r="T1883" s="20"/>
      <c r="U1883" s="20"/>
      <c r="V1883" s="430"/>
      <c r="W1883" s="14" t="str">
        <f t="shared" si="571"/>
        <v/>
      </c>
      <c r="X1883" s="14" t="str">
        <f t="shared" si="572"/>
        <v/>
      </c>
      <c r="Y1883" s="14" t="str">
        <f t="shared" si="573"/>
        <v/>
      </c>
      <c r="Z1883" s="14" t="str">
        <f t="shared" si="574"/>
        <v/>
      </c>
      <c r="AA1883" s="15" t="str">
        <f t="shared" si="565"/>
        <v/>
      </c>
    </row>
    <row r="1884" spans="2:27" ht="18" x14ac:dyDescent="0.25">
      <c r="B1884" s="16"/>
      <c r="C1884" s="17"/>
      <c r="D1884" s="17"/>
      <c r="E1884" s="17"/>
      <c r="F1884" s="17"/>
      <c r="G1884" s="17"/>
      <c r="H1884" s="17"/>
      <c r="I1884" s="17"/>
      <c r="J1884" s="17"/>
      <c r="K1884" s="17"/>
      <c r="L1884" s="17"/>
      <c r="M1884" s="17"/>
      <c r="N1884" s="17"/>
      <c r="O1884" s="19"/>
      <c r="P1884" s="629">
        <f>+H1862</f>
        <v>10.02</v>
      </c>
      <c r="Q1884" s="17"/>
      <c r="R1884" s="21"/>
      <c r="S1884" s="626"/>
      <c r="T1884" s="20"/>
      <c r="U1884" s="20"/>
      <c r="V1884" s="430"/>
      <c r="W1884" s="14" t="str">
        <f t="shared" si="571"/>
        <v/>
      </c>
      <c r="X1884" s="14" t="str">
        <f t="shared" si="572"/>
        <v/>
      </c>
      <c r="Y1884" s="14" t="str">
        <f t="shared" si="573"/>
        <v/>
      </c>
      <c r="Z1884" s="14" t="str">
        <f t="shared" si="574"/>
        <v/>
      </c>
      <c r="AA1884" s="15" t="str">
        <f t="shared" si="565"/>
        <v/>
      </c>
    </row>
    <row r="1885" spans="2:27" ht="18" x14ac:dyDescent="0.25">
      <c r="B1885" s="16"/>
      <c r="C1885" s="17"/>
      <c r="D1885" s="17"/>
      <c r="E1885" s="17"/>
      <c r="F1885" s="17"/>
      <c r="G1885" s="17"/>
      <c r="H1885" s="17"/>
      <c r="I1885" s="17"/>
      <c r="J1885" s="17"/>
      <c r="K1885" s="17"/>
      <c r="L1885" s="17"/>
      <c r="M1885" s="17"/>
      <c r="N1885" s="17"/>
      <c r="O1885" s="19"/>
      <c r="P1885" s="629">
        <f>+H1862</f>
        <v>10.02</v>
      </c>
      <c r="Q1885" s="17"/>
      <c r="R1885" s="26"/>
      <c r="S1885" s="626"/>
      <c r="T1885" s="20"/>
      <c r="U1885" s="20"/>
      <c r="V1885" s="430"/>
      <c r="W1885" s="14" t="str">
        <f t="shared" si="571"/>
        <v/>
      </c>
      <c r="X1885" s="14" t="str">
        <f t="shared" si="572"/>
        <v/>
      </c>
      <c r="Y1885" s="14" t="str">
        <f t="shared" si="573"/>
        <v/>
      </c>
      <c r="Z1885" s="14" t="str">
        <f t="shared" si="574"/>
        <v/>
      </c>
      <c r="AA1885" s="15" t="str">
        <f t="shared" si="565"/>
        <v/>
      </c>
    </row>
    <row r="1886" spans="2:27" ht="18" x14ac:dyDescent="0.25">
      <c r="B1886" s="16"/>
      <c r="C1886" s="17"/>
      <c r="D1886" s="17"/>
      <c r="E1886" s="17"/>
      <c r="F1886" s="17"/>
      <c r="G1886" s="17"/>
      <c r="H1886" s="17"/>
      <c r="I1886" s="17"/>
      <c r="J1886" s="17"/>
      <c r="K1886" s="17"/>
      <c r="L1886" s="17"/>
      <c r="M1886" s="17"/>
      <c r="N1886" s="17"/>
      <c r="O1886" s="19"/>
      <c r="P1886" s="629">
        <f>+H1862</f>
        <v>10.02</v>
      </c>
      <c r="Q1886" s="17"/>
      <c r="R1886" s="26"/>
      <c r="S1886" s="626"/>
      <c r="T1886" s="20"/>
      <c r="U1886" s="20"/>
      <c r="V1886" s="430"/>
      <c r="W1886" s="14" t="str">
        <f t="shared" si="571"/>
        <v/>
      </c>
      <c r="X1886" s="14" t="str">
        <f t="shared" si="572"/>
        <v/>
      </c>
      <c r="Y1886" s="14" t="str">
        <f t="shared" si="573"/>
        <v/>
      </c>
      <c r="Z1886" s="14" t="str">
        <f t="shared" si="574"/>
        <v/>
      </c>
      <c r="AA1886" s="15" t="str">
        <f t="shared" si="565"/>
        <v/>
      </c>
    </row>
    <row r="1887" spans="2:27" ht="18.75" thickBot="1" x14ac:dyDescent="0.3">
      <c r="B1887" s="27"/>
      <c r="C1887" s="28"/>
      <c r="D1887" s="29"/>
      <c r="E1887" s="28"/>
      <c r="F1887" s="29"/>
      <c r="G1887" s="29"/>
      <c r="H1887" s="29"/>
      <c r="I1887" s="29"/>
      <c r="J1887" s="29"/>
      <c r="K1887" s="29"/>
      <c r="L1887" s="29"/>
      <c r="M1887" s="29"/>
      <c r="N1887" s="29"/>
      <c r="O1887" s="30"/>
      <c r="P1887" s="629">
        <f>+H1862</f>
        <v>10.02</v>
      </c>
      <c r="Q1887" s="17"/>
      <c r="R1887" s="630"/>
      <c r="S1887" s="636"/>
      <c r="T1887" s="33"/>
      <c r="U1887" s="33"/>
      <c r="V1887" s="631"/>
      <c r="W1887" s="34" t="str">
        <f t="shared" si="571"/>
        <v/>
      </c>
      <c r="X1887" s="34" t="str">
        <f t="shared" si="572"/>
        <v/>
      </c>
      <c r="Y1887" s="14" t="str">
        <f t="shared" si="573"/>
        <v/>
      </c>
      <c r="Z1887" s="14" t="str">
        <f t="shared" si="574"/>
        <v/>
      </c>
      <c r="AA1887" s="15" t="str">
        <f t="shared" si="565"/>
        <v/>
      </c>
    </row>
    <row r="1888" spans="2:27" ht="18.75" thickBot="1" x14ac:dyDescent="0.3">
      <c r="B1888" s="786"/>
      <c r="C1888" s="787"/>
      <c r="D1888" s="787"/>
      <c r="E1888" s="787"/>
      <c r="F1888" s="787"/>
      <c r="G1888" s="787"/>
      <c r="H1888" s="787"/>
      <c r="I1888" s="787"/>
      <c r="J1888" s="787"/>
      <c r="K1888" s="787"/>
      <c r="L1888" s="787"/>
      <c r="M1888" s="787"/>
      <c r="N1888" s="787"/>
      <c r="O1888" s="787"/>
      <c r="P1888" s="428"/>
      <c r="Q1888" s="629">
        <f>+H1862</f>
        <v>10.02</v>
      </c>
      <c r="R1888" s="788" t="s">
        <v>58</v>
      </c>
      <c r="S1888" s="1023"/>
      <c r="T1888" s="787"/>
      <c r="U1888" s="789" t="s">
        <v>53</v>
      </c>
      <c r="V1888" s="790"/>
      <c r="W1888" s="790"/>
      <c r="X1888" s="791"/>
      <c r="Y1888" s="36"/>
      <c r="Z1888" s="37"/>
      <c r="AA1888" s="38">
        <f>SUM(Z1865:Z1887)</f>
        <v>0</v>
      </c>
    </row>
    <row r="1889" spans="2:27" ht="17.25" thickBot="1" x14ac:dyDescent="0.3">
      <c r="B1889" s="792" t="s">
        <v>59</v>
      </c>
      <c r="C1889" s="793"/>
      <c r="D1889" s="793"/>
      <c r="E1889" s="793"/>
      <c r="F1889" s="793"/>
      <c r="G1889" s="793"/>
      <c r="H1889" s="793"/>
      <c r="I1889" s="794"/>
      <c r="J1889" s="792" t="s">
        <v>60</v>
      </c>
      <c r="K1889" s="793"/>
      <c r="L1889" s="793"/>
      <c r="M1889" s="793"/>
      <c r="N1889" s="793"/>
      <c r="O1889" s="793"/>
      <c r="P1889" s="793"/>
      <c r="Q1889" s="793"/>
      <c r="R1889" s="794"/>
      <c r="S1889" s="634"/>
      <c r="T1889" s="39"/>
      <c r="U1889" s="40"/>
      <c r="V1889" s="40"/>
      <c r="W1889" s="40"/>
      <c r="X1889" s="40"/>
      <c r="Y1889" s="40"/>
      <c r="Z1889" s="40"/>
      <c r="AA1889" s="41"/>
    </row>
    <row r="1890" spans="2:27" ht="21" thickBot="1" x14ac:dyDescent="0.3">
      <c r="B1890" s="795"/>
      <c r="C1890" s="787"/>
      <c r="D1890" s="787"/>
      <c r="E1890" s="787"/>
      <c r="F1890" s="787"/>
      <c r="G1890" s="787"/>
      <c r="H1890" s="787"/>
      <c r="I1890" s="796"/>
      <c r="J1890" s="795"/>
      <c r="K1890" s="787"/>
      <c r="L1890" s="787"/>
      <c r="M1890" s="787"/>
      <c r="N1890" s="787"/>
      <c r="O1890" s="787"/>
      <c r="P1890" s="787"/>
      <c r="Q1890" s="787"/>
      <c r="R1890" s="796"/>
      <c r="S1890" s="635"/>
      <c r="T1890" s="797" t="s">
        <v>61</v>
      </c>
      <c r="U1890" s="798"/>
      <c r="V1890" s="798"/>
      <c r="W1890" s="798"/>
      <c r="X1890" s="798"/>
      <c r="Y1890" s="798"/>
      <c r="Z1890" s="799"/>
      <c r="AA1890" s="42">
        <f>AA1888</f>
        <v>0</v>
      </c>
    </row>
    <row r="1892" spans="2:27" ht="15.75" thickBot="1" x14ac:dyDescent="0.3"/>
    <row r="1893" spans="2:27" x14ac:dyDescent="0.25">
      <c r="B1893" s="800"/>
      <c r="C1893" s="793"/>
      <c r="D1893" s="793"/>
      <c r="E1893" s="793"/>
      <c r="F1893" s="793"/>
      <c r="G1893" s="803" t="s">
        <v>42</v>
      </c>
      <c r="H1893" s="793"/>
      <c r="I1893" s="793"/>
      <c r="J1893" s="793"/>
      <c r="K1893" s="793"/>
      <c r="L1893" s="793"/>
      <c r="M1893" s="793"/>
      <c r="N1893" s="793"/>
      <c r="O1893" s="793"/>
      <c r="P1893" s="793"/>
      <c r="Q1893" s="793"/>
      <c r="R1893" s="793"/>
      <c r="S1893" s="793"/>
      <c r="T1893" s="793"/>
      <c r="U1893" s="804" t="s">
        <v>1</v>
      </c>
      <c r="V1893" s="805"/>
      <c r="W1893" s="805"/>
      <c r="X1893" s="806"/>
      <c r="Y1893" s="807" t="s">
        <v>43</v>
      </c>
      <c r="Z1893" s="805"/>
      <c r="AA1893" s="808"/>
    </row>
    <row r="1894" spans="2:27" x14ac:dyDescent="0.25">
      <c r="B1894" s="801"/>
      <c r="C1894" s="802"/>
      <c r="D1894" s="802"/>
      <c r="E1894" s="802"/>
      <c r="F1894" s="802"/>
      <c r="G1894" s="801"/>
      <c r="H1894" s="802"/>
      <c r="I1894" s="802"/>
      <c r="J1894" s="802"/>
      <c r="K1894" s="802"/>
      <c r="L1894" s="802"/>
      <c r="M1894" s="802"/>
      <c r="N1894" s="802"/>
      <c r="O1894" s="802"/>
      <c r="P1894" s="802"/>
      <c r="Q1894" s="802"/>
      <c r="R1894" s="802"/>
      <c r="S1894" s="802"/>
      <c r="T1894" s="802"/>
      <c r="U1894" s="809" t="s">
        <v>3</v>
      </c>
      <c r="V1894" s="810"/>
      <c r="W1894" s="810"/>
      <c r="X1894" s="811"/>
      <c r="Y1894" s="812">
        <v>1</v>
      </c>
      <c r="Z1894" s="810"/>
      <c r="AA1894" s="813"/>
    </row>
    <row r="1895" spans="2:27" ht="15.75" thickBot="1" x14ac:dyDescent="0.3">
      <c r="B1895" s="795"/>
      <c r="C1895" s="787"/>
      <c r="D1895" s="787"/>
      <c r="E1895" s="787"/>
      <c r="F1895" s="787"/>
      <c r="G1895" s="795"/>
      <c r="H1895" s="787"/>
      <c r="I1895" s="787"/>
      <c r="J1895" s="787"/>
      <c r="K1895" s="787"/>
      <c r="L1895" s="787"/>
      <c r="M1895" s="787"/>
      <c r="N1895" s="787"/>
      <c r="O1895" s="787"/>
      <c r="P1895" s="787"/>
      <c r="Q1895" s="787"/>
      <c r="R1895" s="787"/>
      <c r="S1895" s="787"/>
      <c r="T1895" s="787"/>
      <c r="U1895" s="814" t="s">
        <v>4</v>
      </c>
      <c r="V1895" s="815"/>
      <c r="W1895" s="815"/>
      <c r="X1895" s="816"/>
      <c r="Y1895" s="817">
        <v>44236</v>
      </c>
      <c r="Z1895" s="818"/>
      <c r="AA1895" s="819"/>
    </row>
    <row r="1896" spans="2:27" ht="15" customHeight="1" x14ac:dyDescent="0.25">
      <c r="B1896" s="820" t="s">
        <v>44</v>
      </c>
      <c r="C1896" s="793"/>
      <c r="D1896" s="793"/>
      <c r="E1896" s="793"/>
      <c r="F1896" s="794"/>
      <c r="G1896"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896" s="822"/>
      <c r="I1896" s="822"/>
      <c r="J1896" s="822"/>
      <c r="K1896" s="822"/>
      <c r="L1896" s="822"/>
      <c r="M1896" s="822"/>
      <c r="N1896" s="822"/>
      <c r="O1896" s="822"/>
      <c r="P1896" s="822"/>
      <c r="Q1896" s="822"/>
      <c r="R1896" s="822"/>
      <c r="S1896" s="822"/>
      <c r="T1896" s="822"/>
      <c r="U1896" s="822"/>
      <c r="V1896" s="822"/>
      <c r="W1896" s="822"/>
      <c r="X1896" s="822"/>
      <c r="Y1896" s="822"/>
      <c r="Z1896" s="822"/>
      <c r="AA1896" s="823"/>
    </row>
    <row r="1897" spans="2:27" ht="15.75" customHeight="1" thickBot="1" x14ac:dyDescent="0.3">
      <c r="B1897" s="795"/>
      <c r="C1897" s="787"/>
      <c r="D1897" s="787"/>
      <c r="E1897" s="787"/>
      <c r="F1897" s="796"/>
      <c r="G1897" s="824"/>
      <c r="H1897" s="825"/>
      <c r="I1897" s="825"/>
      <c r="J1897" s="825"/>
      <c r="K1897" s="825"/>
      <c r="L1897" s="825"/>
      <c r="M1897" s="825"/>
      <c r="N1897" s="825"/>
      <c r="O1897" s="825"/>
      <c r="P1897" s="825"/>
      <c r="Q1897" s="825"/>
      <c r="R1897" s="825"/>
      <c r="S1897" s="825"/>
      <c r="T1897" s="825"/>
      <c r="U1897" s="825"/>
      <c r="V1897" s="825"/>
      <c r="W1897" s="825"/>
      <c r="X1897" s="825"/>
      <c r="Y1897" s="825"/>
      <c r="Z1897" s="825"/>
      <c r="AA1897" s="826"/>
    </row>
    <row r="1898" spans="2:27" ht="18.75" thickBot="1" x14ac:dyDescent="0.3">
      <c r="B1898" s="827" t="s">
        <v>46</v>
      </c>
      <c r="C1898" s="798"/>
      <c r="D1898" s="798"/>
      <c r="E1898" s="798"/>
      <c r="F1898" s="798"/>
      <c r="G1898" s="798"/>
      <c r="H1898" s="822" t="s">
        <v>47</v>
      </c>
      <c r="I1898" s="793"/>
      <c r="J1898" s="828"/>
      <c r="K1898" s="798"/>
      <c r="L1898" s="798"/>
      <c r="M1898" s="798"/>
      <c r="N1898" s="798"/>
      <c r="O1898" s="798"/>
      <c r="P1898" s="622"/>
      <c r="Q1898" s="622"/>
      <c r="R1898" s="828" t="s">
        <v>48</v>
      </c>
      <c r="S1898" s="828"/>
      <c r="T1898" s="798"/>
      <c r="U1898" s="798"/>
      <c r="V1898" s="798"/>
      <c r="W1898" s="798"/>
      <c r="X1898" s="798"/>
      <c r="Y1898" s="798"/>
      <c r="Z1898" s="798"/>
      <c r="AA1898" s="799"/>
    </row>
    <row r="1899" spans="2:27" ht="35.25" customHeight="1" thickBot="1" x14ac:dyDescent="0.3">
      <c r="B1899" s="829">
        <f>PRESUPUESTO!$B$70</f>
        <v>10</v>
      </c>
      <c r="C1899" s="793"/>
      <c r="D1899" s="793"/>
      <c r="E1899" s="793"/>
      <c r="F1899" s="793"/>
      <c r="G1899" s="793"/>
      <c r="H1899" s="830">
        <f>PRESUPUESTO!B73</f>
        <v>10.029999999999999</v>
      </c>
      <c r="I1899" s="831"/>
      <c r="J1899" s="832" t="str">
        <f>PRESUPUESTO!$F$70</f>
        <v>MUROS Y DIVISIONES</v>
      </c>
      <c r="K1899" s="798"/>
      <c r="L1899" s="798"/>
      <c r="M1899" s="798"/>
      <c r="N1899" s="798"/>
      <c r="O1899" s="799"/>
      <c r="P1899" s="621"/>
      <c r="Q1899" s="621"/>
      <c r="R1899" s="833" t="str">
        <f>PRESUPUESTO!F73</f>
        <v>Pañete sobre muros interior y exterior,  impermeabilizado con sika mortero 101 o similar en muros de cerramientos</v>
      </c>
      <c r="S1899" s="1020"/>
      <c r="T1899" s="793"/>
      <c r="U1899" s="793"/>
      <c r="V1899" s="793"/>
      <c r="W1899" s="793"/>
      <c r="X1899" s="793"/>
      <c r="Y1899" s="793"/>
      <c r="Z1899" s="793"/>
      <c r="AA1899" s="794"/>
    </row>
    <row r="1900" spans="2:27" ht="18.75" thickBot="1" x14ac:dyDescent="0.3">
      <c r="B1900" s="821" t="s">
        <v>49</v>
      </c>
      <c r="C1900" s="834"/>
      <c r="D1900" s="834"/>
      <c r="E1900" s="834"/>
      <c r="F1900" s="834"/>
      <c r="G1900" s="834"/>
      <c r="H1900" s="835"/>
      <c r="I1900" s="835"/>
      <c r="J1900" s="834"/>
      <c r="K1900" s="834"/>
      <c r="L1900" s="834"/>
      <c r="M1900" s="834"/>
      <c r="N1900" s="834"/>
      <c r="O1900" s="834"/>
      <c r="P1900" s="623"/>
      <c r="Q1900" s="623"/>
      <c r="R1900" s="837" t="s">
        <v>50</v>
      </c>
      <c r="S1900" s="1030" t="s">
        <v>532</v>
      </c>
      <c r="T1900" s="839" t="s">
        <v>51</v>
      </c>
      <c r="U1900" s="840"/>
      <c r="V1900" s="841"/>
      <c r="W1900" s="842" t="s">
        <v>20</v>
      </c>
      <c r="X1900" s="844" t="s">
        <v>52</v>
      </c>
      <c r="Y1900" s="846" t="s">
        <v>53</v>
      </c>
      <c r="Z1900" s="847"/>
      <c r="AA1900" s="848"/>
    </row>
    <row r="1901" spans="2:27" ht="26.25" thickBot="1" x14ac:dyDescent="0.3">
      <c r="B1901" s="836"/>
      <c r="C1901" s="835"/>
      <c r="D1901" s="835"/>
      <c r="E1901" s="835"/>
      <c r="F1901" s="835"/>
      <c r="G1901" s="835"/>
      <c r="H1901" s="835"/>
      <c r="I1901" s="835"/>
      <c r="J1901" s="835"/>
      <c r="K1901" s="835"/>
      <c r="L1901" s="835"/>
      <c r="M1901" s="835"/>
      <c r="N1901" s="835"/>
      <c r="O1901" s="835"/>
      <c r="P1901" s="623"/>
      <c r="Q1901" s="623"/>
      <c r="R1901" s="838"/>
      <c r="S1901" s="1031"/>
      <c r="T1901" s="4" t="s">
        <v>54</v>
      </c>
      <c r="U1901" s="5" t="s">
        <v>55</v>
      </c>
      <c r="V1901" s="6" t="s">
        <v>56</v>
      </c>
      <c r="W1901" s="843"/>
      <c r="X1901" s="845"/>
      <c r="Y1901" s="7" t="s">
        <v>57</v>
      </c>
      <c r="Z1901" s="8" t="s">
        <v>21</v>
      </c>
      <c r="AA1901" s="9" t="s">
        <v>22</v>
      </c>
    </row>
    <row r="1902" spans="2:27" ht="36" x14ac:dyDescent="0.25">
      <c r="B1902" s="10"/>
      <c r="C1902" s="11"/>
      <c r="D1902" s="11"/>
      <c r="E1902" s="11"/>
      <c r="F1902" s="11"/>
      <c r="G1902" s="11"/>
      <c r="H1902" s="11"/>
      <c r="I1902" s="11"/>
      <c r="J1902" s="11"/>
      <c r="K1902" s="11"/>
      <c r="L1902" s="11"/>
      <c r="M1902" s="11"/>
      <c r="N1902" s="11"/>
      <c r="O1902" s="12"/>
      <c r="P1902" s="629">
        <f>+H1899</f>
        <v>10.029999999999999</v>
      </c>
      <c r="Q1902" s="17"/>
      <c r="R1902" s="412" t="s">
        <v>356</v>
      </c>
      <c r="S1902" s="626" t="s">
        <v>537</v>
      </c>
      <c r="T1902" s="20">
        <v>5.6</v>
      </c>
      <c r="U1902" s="20"/>
      <c r="V1902" s="430">
        <v>2.34</v>
      </c>
      <c r="W1902" s="14" t="str">
        <f>IF(COUNT(T1902:V1902)=1,"m",IF(COUNT(T1902:V1902)=2,"m2",IF(COUNT(T1902:V1902)=3,"m3","")))</f>
        <v>m2</v>
      </c>
      <c r="X1902" s="14">
        <f>IF(S1902="","",1)</f>
        <v>1</v>
      </c>
      <c r="Y1902" s="14" t="str">
        <f>IFERROR(IF(COUNT(T1902:V1902)=1,PRODUCT(T1902:V1902)*X1902,""),"")</f>
        <v/>
      </c>
      <c r="Z1902" s="14">
        <f>IFERROR(IF(COUNT(T1902:V1902)=2,PRODUCT(T1902:V1902)*X1902,""),"")</f>
        <v>13.103999999999999</v>
      </c>
      <c r="AA1902" s="15" t="str">
        <f>IFERROR(IF(COUNT(T1902:V1902)=3,PRODUCT(T1902:V1902)*X1902,""),"")</f>
        <v/>
      </c>
    </row>
    <row r="1903" spans="2:27" ht="18" x14ac:dyDescent="0.25">
      <c r="B1903" s="16"/>
      <c r="C1903" s="17"/>
      <c r="D1903" s="17"/>
      <c r="E1903" s="17"/>
      <c r="F1903" s="18"/>
      <c r="G1903" s="18"/>
      <c r="H1903" s="18"/>
      <c r="I1903" s="18"/>
      <c r="J1903" s="18"/>
      <c r="K1903" s="18"/>
      <c r="L1903" s="17"/>
      <c r="M1903" s="17"/>
      <c r="N1903" s="17"/>
      <c r="O1903" s="19"/>
      <c r="P1903" s="629">
        <f>+H1899</f>
        <v>10.029999999999999</v>
      </c>
      <c r="Q1903" s="17"/>
      <c r="R1903" s="412"/>
      <c r="S1903" s="625"/>
      <c r="T1903" s="20"/>
      <c r="U1903" s="20"/>
      <c r="V1903" s="430"/>
      <c r="W1903" s="14" t="str">
        <f t="shared" ref="W1903:W1905" si="575">IF(COUNT(T1903:V1903)=1,"m",IF(COUNT(T1903:V1903)=2,"m2",IF(COUNT(T1903:V1903)=3,"m3","")))</f>
        <v/>
      </c>
      <c r="X1903" s="14" t="str">
        <f t="shared" ref="X1903:X1905" si="576">IF(S1903="","",1)</f>
        <v/>
      </c>
      <c r="Y1903" s="14" t="str">
        <f t="shared" ref="Y1903:Y1905" si="577">IFERROR(IF(COUNT(T1903:V1903)=1,PRODUCT(T1903:V1903)*X1903,""),"")</f>
        <v/>
      </c>
      <c r="Z1903" s="14" t="str">
        <f t="shared" ref="Z1903:Z1905" si="578">IFERROR(IF(COUNT(T1903:V1903)=2,PRODUCT(T1903:V1903)*X1903,""),"")</f>
        <v/>
      </c>
      <c r="AA1903" s="15" t="str">
        <f t="shared" ref="AA1903:AA1924" si="579">IFERROR(IF(COUNT(T1903:V1903)=3,PRODUCT(T1903:V1903)*X1903,""),"")</f>
        <v/>
      </c>
    </row>
    <row r="1904" spans="2:27" ht="18" x14ac:dyDescent="0.25">
      <c r="B1904" s="16"/>
      <c r="C1904" s="17"/>
      <c r="D1904" s="17"/>
      <c r="E1904" s="17"/>
      <c r="G1904" s="18"/>
      <c r="H1904" s="18"/>
      <c r="I1904" s="18"/>
      <c r="J1904" s="18"/>
      <c r="K1904" s="18"/>
      <c r="L1904" s="17"/>
      <c r="M1904" s="17"/>
      <c r="N1904" s="17"/>
      <c r="O1904" s="19"/>
      <c r="P1904" s="629">
        <f>+H1899</f>
        <v>10.029999999999999</v>
      </c>
      <c r="Q1904" s="17"/>
      <c r="R1904" s="412"/>
      <c r="S1904" s="625"/>
      <c r="T1904" s="20"/>
      <c r="U1904" s="20"/>
      <c r="V1904" s="430"/>
      <c r="W1904" s="14" t="str">
        <f t="shared" si="575"/>
        <v/>
      </c>
      <c r="X1904" s="14" t="str">
        <f t="shared" si="576"/>
        <v/>
      </c>
      <c r="Y1904" s="14" t="str">
        <f t="shared" si="577"/>
        <v/>
      </c>
      <c r="Z1904" s="14" t="str">
        <f t="shared" si="578"/>
        <v/>
      </c>
      <c r="AA1904" s="15" t="str">
        <f t="shared" si="579"/>
        <v/>
      </c>
    </row>
    <row r="1905" spans="2:27" ht="18" x14ac:dyDescent="0.25">
      <c r="B1905" s="16"/>
      <c r="C1905" s="17"/>
      <c r="D1905" s="17"/>
      <c r="E1905" s="17"/>
      <c r="F1905" s="18"/>
      <c r="G1905" s="18"/>
      <c r="H1905" s="18"/>
      <c r="I1905" s="18"/>
      <c r="J1905" s="18"/>
      <c r="K1905" s="18"/>
      <c r="L1905" s="17"/>
      <c r="M1905" s="17"/>
      <c r="N1905" s="17"/>
      <c r="O1905" s="19"/>
      <c r="P1905" s="629">
        <f>+H1899</f>
        <v>10.029999999999999</v>
      </c>
      <c r="Q1905" s="17"/>
      <c r="R1905" s="412"/>
      <c r="S1905" s="626"/>
      <c r="T1905" s="20"/>
      <c r="U1905" s="20"/>
      <c r="V1905" s="430"/>
      <c r="W1905" s="14" t="str">
        <f t="shared" si="575"/>
        <v/>
      </c>
      <c r="X1905" s="14" t="str">
        <f t="shared" si="576"/>
        <v/>
      </c>
      <c r="Y1905" s="14" t="str">
        <f t="shared" si="577"/>
        <v/>
      </c>
      <c r="Z1905" s="14" t="str">
        <f t="shared" si="578"/>
        <v/>
      </c>
      <c r="AA1905" s="15" t="str">
        <f t="shared" si="579"/>
        <v/>
      </c>
    </row>
    <row r="1906" spans="2:27" ht="18" x14ac:dyDescent="0.25">
      <c r="B1906" s="16"/>
      <c r="D1906" s="17"/>
      <c r="E1906" s="17"/>
      <c r="F1906" s="18"/>
      <c r="G1906" s="18"/>
      <c r="H1906" s="18"/>
      <c r="J1906" s="18"/>
      <c r="K1906" s="18"/>
      <c r="L1906" s="17"/>
      <c r="M1906" s="17"/>
      <c r="N1906" s="17"/>
      <c r="O1906" s="19"/>
      <c r="P1906" s="629">
        <f>+H1899</f>
        <v>10.029999999999999</v>
      </c>
      <c r="Q1906" s="17"/>
      <c r="R1906" s="412"/>
      <c r="S1906" s="625"/>
      <c r="T1906" s="20"/>
      <c r="U1906" s="20"/>
      <c r="V1906" s="430"/>
      <c r="W1906" s="14"/>
      <c r="X1906" s="14"/>
      <c r="Y1906" s="14"/>
      <c r="Z1906" s="14"/>
      <c r="AA1906" s="15" t="str">
        <f t="shared" si="579"/>
        <v/>
      </c>
    </row>
    <row r="1907" spans="2:27" ht="18" x14ac:dyDescent="0.25">
      <c r="B1907" s="22"/>
      <c r="C1907" s="17"/>
      <c r="D1907" s="18"/>
      <c r="E1907" s="17"/>
      <c r="F1907" s="18"/>
      <c r="G1907" s="18"/>
      <c r="H1907" s="18"/>
      <c r="I1907" s="18"/>
      <c r="J1907" s="18"/>
      <c r="K1907" s="18"/>
      <c r="L1907" s="17"/>
      <c r="M1907" s="17"/>
      <c r="N1907" s="17"/>
      <c r="O1907" s="19"/>
      <c r="P1907" s="629">
        <f>+H1899</f>
        <v>10.029999999999999</v>
      </c>
      <c r="Q1907" s="17"/>
      <c r="R1907" s="412" t="s">
        <v>361</v>
      </c>
      <c r="S1907" s="625"/>
      <c r="T1907" s="20"/>
      <c r="U1907" s="20"/>
      <c r="V1907" s="430"/>
      <c r="W1907" s="14" t="str">
        <f t="shared" ref="W1907:W1908" si="580">IF(COUNT(T1907:V1907)=1,"m",IF(COUNT(T1907:V1907)=2,"m2",IF(COUNT(T1907:V1907)=3,"m3","")))</f>
        <v/>
      </c>
      <c r="X1907" s="14" t="str">
        <f t="shared" ref="X1907:X1913" si="581">IF(S1907="","",1)</f>
        <v/>
      </c>
      <c r="Y1907" s="14" t="str">
        <f t="shared" ref="Y1907:Y1913" si="582">IFERROR(IF(COUNT(T1907:V1907)=1,PRODUCT(T1907:V1907)*X1907,""),"")</f>
        <v/>
      </c>
      <c r="Z1907" s="14" t="str">
        <f t="shared" ref="Z1907:Z1913" si="583">IFERROR(IF(COUNT(T1907:V1907)=2,PRODUCT(T1907:V1907)*X1907,""),"")</f>
        <v/>
      </c>
      <c r="AA1907" s="15" t="str">
        <f t="shared" si="579"/>
        <v/>
      </c>
    </row>
    <row r="1908" spans="2:27" ht="18" x14ac:dyDescent="0.25">
      <c r="B1908" s="16"/>
      <c r="C1908" s="17"/>
      <c r="D1908" s="17"/>
      <c r="E1908" s="17"/>
      <c r="F1908" s="18"/>
      <c r="G1908" s="18"/>
      <c r="H1908" s="18"/>
      <c r="I1908" s="18"/>
      <c r="J1908" s="18"/>
      <c r="K1908" s="18"/>
      <c r="L1908" s="17"/>
      <c r="M1908" s="17"/>
      <c r="N1908" s="17"/>
      <c r="O1908" s="19"/>
      <c r="P1908" s="629">
        <f>+H1899</f>
        <v>10.029999999999999</v>
      </c>
      <c r="Q1908" s="17"/>
      <c r="R1908" s="412"/>
      <c r="S1908" s="641"/>
      <c r="T1908" s="20"/>
      <c r="U1908" s="20"/>
      <c r="V1908" s="20"/>
      <c r="W1908" s="14" t="str">
        <f t="shared" si="580"/>
        <v/>
      </c>
      <c r="X1908" s="14" t="str">
        <f t="shared" si="581"/>
        <v/>
      </c>
      <c r="Y1908" s="14" t="str">
        <f t="shared" si="582"/>
        <v/>
      </c>
      <c r="Z1908" s="14" t="str">
        <f t="shared" si="583"/>
        <v/>
      </c>
      <c r="AA1908" s="15" t="str">
        <f t="shared" si="579"/>
        <v/>
      </c>
    </row>
    <row r="1909" spans="2:27" ht="18" x14ac:dyDescent="0.25">
      <c r="B1909" s="16"/>
      <c r="C1909" s="17"/>
      <c r="D1909" s="17"/>
      <c r="E1909" s="17"/>
      <c r="F1909" s="17"/>
      <c r="G1909" s="17"/>
      <c r="H1909" s="17"/>
      <c r="I1909" s="17"/>
      <c r="J1909" s="17"/>
      <c r="K1909" s="17"/>
      <c r="L1909" s="17"/>
      <c r="M1909" s="17"/>
      <c r="N1909" s="17"/>
      <c r="O1909" s="19"/>
      <c r="P1909" s="629">
        <f>+H1899</f>
        <v>10.029999999999999</v>
      </c>
      <c r="Q1909" s="17"/>
      <c r="R1909" s="412"/>
      <c r="S1909" s="625"/>
      <c r="T1909" s="20"/>
      <c r="U1909" s="20"/>
      <c r="V1909" s="430"/>
      <c r="W1909" s="14"/>
      <c r="X1909" s="14" t="str">
        <f t="shared" si="581"/>
        <v/>
      </c>
      <c r="Y1909" s="14" t="str">
        <f t="shared" si="582"/>
        <v/>
      </c>
      <c r="Z1909" s="14" t="str">
        <f t="shared" si="583"/>
        <v/>
      </c>
      <c r="AA1909" s="15" t="str">
        <f t="shared" si="579"/>
        <v/>
      </c>
    </row>
    <row r="1910" spans="2:27" ht="18" x14ac:dyDescent="0.25">
      <c r="B1910" s="16"/>
      <c r="C1910" s="18"/>
      <c r="D1910" s="17"/>
      <c r="E1910" s="17"/>
      <c r="F1910" s="17"/>
      <c r="G1910" s="17"/>
      <c r="H1910" s="17"/>
      <c r="I1910" s="17"/>
      <c r="J1910" s="17"/>
      <c r="K1910" s="17"/>
      <c r="L1910" s="17"/>
      <c r="M1910" s="17"/>
      <c r="N1910" s="17"/>
      <c r="O1910" s="19"/>
      <c r="P1910" s="629">
        <f>+H1899</f>
        <v>10.029999999999999</v>
      </c>
      <c r="Q1910" s="17"/>
      <c r="R1910" s="412"/>
      <c r="S1910" s="625"/>
      <c r="T1910" s="20"/>
      <c r="U1910" s="20"/>
      <c r="V1910" s="430"/>
      <c r="W1910" s="14"/>
      <c r="X1910" s="14" t="str">
        <f t="shared" si="581"/>
        <v/>
      </c>
      <c r="Y1910" s="14" t="str">
        <f t="shared" si="582"/>
        <v/>
      </c>
      <c r="Z1910" s="14" t="str">
        <f t="shared" si="583"/>
        <v/>
      </c>
      <c r="AA1910" s="15" t="str">
        <f t="shared" si="579"/>
        <v/>
      </c>
    </row>
    <row r="1911" spans="2:27" ht="18" x14ac:dyDescent="0.25">
      <c r="B1911" s="16"/>
      <c r="C1911" s="17"/>
      <c r="D1911" s="17"/>
      <c r="E1911" s="17"/>
      <c r="F1911" s="17"/>
      <c r="G1911" s="17"/>
      <c r="H1911" s="17"/>
      <c r="I1911" s="17"/>
      <c r="J1911" s="17"/>
      <c r="K1911" s="17"/>
      <c r="L1911" s="17"/>
      <c r="M1911" s="17"/>
      <c r="N1911" s="17"/>
      <c r="O1911" s="19"/>
      <c r="P1911" s="629">
        <f>+H1899</f>
        <v>10.029999999999999</v>
      </c>
      <c r="Q1911" s="17"/>
      <c r="R1911" s="412"/>
      <c r="S1911" s="625"/>
      <c r="T1911" s="20"/>
      <c r="U1911" s="20"/>
      <c r="V1911" s="430"/>
      <c r="W1911" s="14"/>
      <c r="X1911" s="14" t="str">
        <f t="shared" si="581"/>
        <v/>
      </c>
      <c r="Y1911" s="14" t="str">
        <f t="shared" si="582"/>
        <v/>
      </c>
      <c r="Z1911" s="14" t="str">
        <f t="shared" si="583"/>
        <v/>
      </c>
      <c r="AA1911" s="15" t="str">
        <f t="shared" si="579"/>
        <v/>
      </c>
    </row>
    <row r="1912" spans="2:27" ht="18" x14ac:dyDescent="0.25">
      <c r="B1912" s="16"/>
      <c r="C1912" s="17"/>
      <c r="D1912" s="17"/>
      <c r="E1912" s="18"/>
      <c r="F1912" s="17"/>
      <c r="G1912" s="17"/>
      <c r="H1912" s="17"/>
      <c r="I1912" s="17"/>
      <c r="J1912" s="17"/>
      <c r="K1912" s="17"/>
      <c r="L1912" s="17"/>
      <c r="M1912" s="17"/>
      <c r="N1912" s="17"/>
      <c r="O1912" s="19"/>
      <c r="P1912" s="629">
        <f>+H1899</f>
        <v>10.029999999999999</v>
      </c>
      <c r="Q1912" s="17"/>
      <c r="R1912" s="412"/>
      <c r="S1912" s="625"/>
      <c r="T1912" s="20"/>
      <c r="U1912" s="20"/>
      <c r="V1912" s="430"/>
      <c r="W1912" s="14"/>
      <c r="X1912" s="14" t="str">
        <f t="shared" si="581"/>
        <v/>
      </c>
      <c r="Y1912" s="14" t="str">
        <f t="shared" si="582"/>
        <v/>
      </c>
      <c r="Z1912" s="14" t="str">
        <f t="shared" si="583"/>
        <v/>
      </c>
      <c r="AA1912" s="15" t="str">
        <f t="shared" si="579"/>
        <v/>
      </c>
    </row>
    <row r="1913" spans="2:27" ht="18" x14ac:dyDescent="0.25">
      <c r="B1913" s="16"/>
      <c r="C1913" s="18"/>
      <c r="D1913" s="18"/>
      <c r="E1913" s="18"/>
      <c r="F1913" s="18"/>
      <c r="G1913" s="18"/>
      <c r="H1913" s="18"/>
      <c r="I1913" s="18"/>
      <c r="J1913" s="18"/>
      <c r="K1913" s="18"/>
      <c r="L1913" s="18"/>
      <c r="M1913" s="18"/>
      <c r="N1913" s="18"/>
      <c r="O1913" s="19"/>
      <c r="P1913" s="629">
        <f>+H1899</f>
        <v>10.029999999999999</v>
      </c>
      <c r="Q1913" s="17"/>
      <c r="R1913" s="412"/>
      <c r="S1913" s="625"/>
      <c r="T1913" s="20"/>
      <c r="U1913" s="20"/>
      <c r="V1913" s="430"/>
      <c r="W1913" s="14" t="str">
        <f t="shared" ref="W1913" si="584">IF(COUNT(T1913:V1913)=1,"m",IF(COUNT(T1913:V1913)=2,"m2",IF(COUNT(T1913:V1913)=3,"m3","")))</f>
        <v/>
      </c>
      <c r="X1913" s="14" t="str">
        <f t="shared" si="581"/>
        <v/>
      </c>
      <c r="Y1913" s="14" t="str">
        <f t="shared" si="582"/>
        <v/>
      </c>
      <c r="Z1913" s="14" t="str">
        <f t="shared" si="583"/>
        <v/>
      </c>
      <c r="AA1913" s="15" t="str">
        <f t="shared" si="579"/>
        <v/>
      </c>
    </row>
    <row r="1914" spans="2:27" ht="18" x14ac:dyDescent="0.25">
      <c r="B1914" s="16"/>
      <c r="C1914" s="17"/>
      <c r="D1914" s="24"/>
      <c r="E1914" s="17"/>
      <c r="F1914" s="17"/>
      <c r="G1914" s="17"/>
      <c r="H1914" s="17"/>
      <c r="I1914" s="17"/>
      <c r="J1914" s="18"/>
      <c r="K1914" s="17"/>
      <c r="L1914" s="17"/>
      <c r="M1914" s="17"/>
      <c r="N1914" s="17"/>
      <c r="O1914" s="19"/>
      <c r="P1914" s="629">
        <f>+H1899</f>
        <v>10.029999999999999</v>
      </c>
      <c r="Q1914" s="17"/>
      <c r="R1914" s="412"/>
      <c r="S1914" s="625"/>
      <c r="T1914" s="20"/>
      <c r="U1914" s="20"/>
      <c r="V1914" s="430"/>
      <c r="W1914" s="14"/>
      <c r="X1914" s="14"/>
      <c r="Y1914" s="14"/>
      <c r="Z1914" s="14"/>
      <c r="AA1914" s="15" t="str">
        <f t="shared" si="579"/>
        <v/>
      </c>
    </row>
    <row r="1915" spans="2:27" ht="36" x14ac:dyDescent="0.25">
      <c r="B1915" s="16"/>
      <c r="C1915" s="18"/>
      <c r="D1915" s="17"/>
      <c r="E1915" s="17"/>
      <c r="F1915" s="17"/>
      <c r="G1915" s="17"/>
      <c r="H1915" s="18"/>
      <c r="I1915" s="18"/>
      <c r="J1915" s="17"/>
      <c r="K1915" s="18"/>
      <c r="L1915" s="17"/>
      <c r="M1915" s="17"/>
      <c r="N1915" s="17"/>
      <c r="O1915" s="19"/>
      <c r="P1915" s="629">
        <f>+H1899</f>
        <v>10.029999999999999</v>
      </c>
      <c r="Q1915" s="17"/>
      <c r="R1915" s="412" t="s">
        <v>362</v>
      </c>
      <c r="S1915" s="626" t="s">
        <v>545</v>
      </c>
      <c r="T1915" s="20">
        <v>5.62</v>
      </c>
      <c r="U1915" s="20"/>
      <c r="V1915" s="20">
        <v>2.2000000000000002</v>
      </c>
      <c r="W1915" s="14" t="str">
        <f t="shared" ref="W1915:W1924" si="585">IF(COUNT(T1915:V1915)=1,"m",IF(COUNT(T1915:V1915)=2,"m2",IF(COUNT(T1915:V1915)=3,"m3","")))</f>
        <v>m2</v>
      </c>
      <c r="X1915" s="14">
        <f t="shared" ref="X1915:X1924" si="586">IF(S1915="","",1)</f>
        <v>1</v>
      </c>
      <c r="Y1915" s="14" t="str">
        <f t="shared" ref="Y1915:Y1924" si="587">IFERROR(IF(COUNT(T1915:V1915)=1,PRODUCT(T1915:V1915)*X1915,""),"")</f>
        <v/>
      </c>
      <c r="Z1915" s="14">
        <f t="shared" ref="Z1915:Z1924" si="588">IFERROR(IF(COUNT(T1915:V1915)=2,PRODUCT(T1915:V1915)*X1915,""),"")</f>
        <v>12.364000000000001</v>
      </c>
      <c r="AA1915" s="15" t="str">
        <f t="shared" si="579"/>
        <v/>
      </c>
    </row>
    <row r="1916" spans="2:27" ht="18" x14ac:dyDescent="0.25">
      <c r="B1916" s="16"/>
      <c r="C1916" s="17"/>
      <c r="D1916" s="17"/>
      <c r="E1916" s="17"/>
      <c r="F1916" s="17"/>
      <c r="G1916" s="17"/>
      <c r="H1916" s="17"/>
      <c r="I1916" s="17"/>
      <c r="J1916" s="17"/>
      <c r="K1916" s="17"/>
      <c r="L1916" s="17"/>
      <c r="M1916" s="17"/>
      <c r="N1916" s="17"/>
      <c r="O1916" s="19"/>
      <c r="P1916" s="629">
        <f>+H1899</f>
        <v>10.029999999999999</v>
      </c>
      <c r="Q1916" s="17"/>
      <c r="R1916" s="412"/>
      <c r="S1916" s="626"/>
      <c r="T1916" s="20"/>
      <c r="U1916" s="20"/>
      <c r="V1916" s="430"/>
      <c r="W1916" s="14" t="str">
        <f t="shared" si="585"/>
        <v/>
      </c>
      <c r="X1916" s="14" t="str">
        <f t="shared" si="586"/>
        <v/>
      </c>
      <c r="Y1916" s="14" t="str">
        <f t="shared" si="587"/>
        <v/>
      </c>
      <c r="Z1916" s="14" t="str">
        <f t="shared" si="588"/>
        <v/>
      </c>
      <c r="AA1916" s="15" t="str">
        <f t="shared" si="579"/>
        <v/>
      </c>
    </row>
    <row r="1917" spans="2:27" ht="18" x14ac:dyDescent="0.25">
      <c r="B1917" s="16"/>
      <c r="C1917" s="17"/>
      <c r="D1917" s="17"/>
      <c r="E1917" s="17"/>
      <c r="F1917" s="17"/>
      <c r="G1917" s="17"/>
      <c r="H1917" s="17"/>
      <c r="I1917" s="17"/>
      <c r="J1917" s="17"/>
      <c r="K1917" s="17"/>
      <c r="L1917" s="17"/>
      <c r="M1917" s="17"/>
      <c r="N1917" s="17"/>
      <c r="O1917" s="19"/>
      <c r="P1917" s="629">
        <f>+H1899</f>
        <v>10.029999999999999</v>
      </c>
      <c r="Q1917" s="17"/>
      <c r="R1917" s="412"/>
      <c r="S1917" s="626"/>
      <c r="T1917" s="20"/>
      <c r="U1917" s="20"/>
      <c r="V1917" s="430"/>
      <c r="W1917" s="14" t="str">
        <f t="shared" si="585"/>
        <v/>
      </c>
      <c r="X1917" s="14" t="str">
        <f t="shared" si="586"/>
        <v/>
      </c>
      <c r="Y1917" s="14" t="str">
        <f t="shared" si="587"/>
        <v/>
      </c>
      <c r="Z1917" s="14" t="str">
        <f t="shared" si="588"/>
        <v/>
      </c>
      <c r="AA1917" s="15" t="str">
        <f t="shared" si="579"/>
        <v/>
      </c>
    </row>
    <row r="1918" spans="2:27" ht="18" x14ac:dyDescent="0.25">
      <c r="B1918" s="16"/>
      <c r="D1918" s="17"/>
      <c r="E1918" s="17"/>
      <c r="F1918" s="17"/>
      <c r="G1918" s="17"/>
      <c r="H1918" s="17"/>
      <c r="I1918" s="17"/>
      <c r="J1918" s="17"/>
      <c r="K1918" s="17"/>
      <c r="L1918" s="17"/>
      <c r="M1918" s="17"/>
      <c r="N1918" s="17"/>
      <c r="O1918" s="19"/>
      <c r="P1918" s="629">
        <f>+H1899</f>
        <v>10.029999999999999</v>
      </c>
      <c r="Q1918" s="17"/>
      <c r="R1918" s="412"/>
      <c r="S1918" s="626"/>
      <c r="T1918" s="20"/>
      <c r="U1918" s="20"/>
      <c r="V1918" s="20"/>
      <c r="W1918" s="14" t="str">
        <f t="shared" si="585"/>
        <v/>
      </c>
      <c r="X1918" s="14" t="str">
        <f t="shared" si="586"/>
        <v/>
      </c>
      <c r="Y1918" s="14" t="str">
        <f t="shared" si="587"/>
        <v/>
      </c>
      <c r="Z1918" s="14" t="str">
        <f t="shared" si="588"/>
        <v/>
      </c>
      <c r="AA1918" s="15" t="str">
        <f t="shared" si="579"/>
        <v/>
      </c>
    </row>
    <row r="1919" spans="2:27" ht="18" x14ac:dyDescent="0.25">
      <c r="B1919" s="16"/>
      <c r="C1919" s="17"/>
      <c r="D1919" s="17"/>
      <c r="E1919" s="17"/>
      <c r="F1919" s="17"/>
      <c r="G1919" s="17"/>
      <c r="H1919" s="17"/>
      <c r="I1919" s="17"/>
      <c r="J1919" s="17"/>
      <c r="K1919" s="17"/>
      <c r="L1919" s="17"/>
      <c r="M1919" s="17"/>
      <c r="N1919" s="17"/>
      <c r="O1919" s="19"/>
      <c r="P1919" s="629">
        <f>+H1899</f>
        <v>10.029999999999999</v>
      </c>
      <c r="Q1919" s="17"/>
      <c r="R1919" s="412"/>
      <c r="S1919" s="626"/>
      <c r="T1919" s="20"/>
      <c r="U1919" s="20"/>
      <c r="V1919" s="430"/>
      <c r="W1919" s="14" t="str">
        <f t="shared" si="585"/>
        <v/>
      </c>
      <c r="X1919" s="14" t="str">
        <f t="shared" si="586"/>
        <v/>
      </c>
      <c r="Y1919" s="14" t="str">
        <f t="shared" si="587"/>
        <v/>
      </c>
      <c r="Z1919" s="14" t="str">
        <f t="shared" si="588"/>
        <v/>
      </c>
      <c r="AA1919" s="15" t="str">
        <f t="shared" si="579"/>
        <v/>
      </c>
    </row>
    <row r="1920" spans="2:27" ht="18" x14ac:dyDescent="0.25">
      <c r="B1920" s="16"/>
      <c r="C1920" s="17"/>
      <c r="D1920" s="17"/>
      <c r="E1920" s="17"/>
      <c r="F1920" s="17"/>
      <c r="G1920" s="17"/>
      <c r="H1920" s="17"/>
      <c r="I1920" s="17"/>
      <c r="J1920" s="17"/>
      <c r="K1920" s="17"/>
      <c r="L1920" s="17"/>
      <c r="M1920" s="17"/>
      <c r="N1920" s="17"/>
      <c r="O1920" s="19"/>
      <c r="P1920" s="629">
        <f>+H1899</f>
        <v>10.029999999999999</v>
      </c>
      <c r="Q1920" s="17"/>
      <c r="R1920" s="412"/>
      <c r="S1920" s="626"/>
      <c r="T1920" s="20"/>
      <c r="U1920" s="20"/>
      <c r="V1920" s="430"/>
      <c r="W1920" s="14" t="str">
        <f t="shared" si="585"/>
        <v/>
      </c>
      <c r="X1920" s="14" t="str">
        <f t="shared" si="586"/>
        <v/>
      </c>
      <c r="Y1920" s="14" t="str">
        <f t="shared" si="587"/>
        <v/>
      </c>
      <c r="Z1920" s="14" t="str">
        <f t="shared" si="588"/>
        <v/>
      </c>
      <c r="AA1920" s="15" t="str">
        <f t="shared" si="579"/>
        <v/>
      </c>
    </row>
    <row r="1921" spans="2:27" ht="18" x14ac:dyDescent="0.25">
      <c r="B1921" s="16"/>
      <c r="C1921" s="17"/>
      <c r="D1921" s="17"/>
      <c r="E1921" s="17"/>
      <c r="F1921" s="17"/>
      <c r="G1921" s="17"/>
      <c r="H1921" s="17"/>
      <c r="I1921" s="17"/>
      <c r="J1921" s="17"/>
      <c r="K1921" s="17"/>
      <c r="L1921" s="17"/>
      <c r="M1921" s="17"/>
      <c r="N1921" s="17"/>
      <c r="O1921" s="19"/>
      <c r="P1921" s="629">
        <f>+H1899</f>
        <v>10.029999999999999</v>
      </c>
      <c r="Q1921" s="17"/>
      <c r="R1921" s="21"/>
      <c r="S1921" s="626"/>
      <c r="T1921" s="20"/>
      <c r="U1921" s="20"/>
      <c r="V1921" s="430"/>
      <c r="W1921" s="14" t="str">
        <f t="shared" si="585"/>
        <v/>
      </c>
      <c r="X1921" s="14" t="str">
        <f t="shared" si="586"/>
        <v/>
      </c>
      <c r="Y1921" s="14" t="str">
        <f t="shared" si="587"/>
        <v/>
      </c>
      <c r="Z1921" s="14" t="str">
        <f t="shared" si="588"/>
        <v/>
      </c>
      <c r="AA1921" s="15" t="str">
        <f t="shared" si="579"/>
        <v/>
      </c>
    </row>
    <row r="1922" spans="2:27" ht="18" x14ac:dyDescent="0.25">
      <c r="B1922" s="16"/>
      <c r="C1922" s="17"/>
      <c r="D1922" s="17"/>
      <c r="E1922" s="17"/>
      <c r="F1922" s="17"/>
      <c r="G1922" s="17"/>
      <c r="H1922" s="17"/>
      <c r="I1922" s="17"/>
      <c r="J1922" s="17"/>
      <c r="K1922" s="17"/>
      <c r="L1922" s="17"/>
      <c r="M1922" s="17"/>
      <c r="N1922" s="17"/>
      <c r="O1922" s="19"/>
      <c r="P1922" s="629">
        <f>+H1899</f>
        <v>10.029999999999999</v>
      </c>
      <c r="Q1922" s="17"/>
      <c r="R1922" s="26"/>
      <c r="S1922" s="626"/>
      <c r="T1922" s="20"/>
      <c r="U1922" s="20"/>
      <c r="V1922" s="430"/>
      <c r="W1922" s="14" t="str">
        <f t="shared" si="585"/>
        <v/>
      </c>
      <c r="X1922" s="14" t="str">
        <f t="shared" si="586"/>
        <v/>
      </c>
      <c r="Y1922" s="14" t="str">
        <f t="shared" si="587"/>
        <v/>
      </c>
      <c r="Z1922" s="14" t="str">
        <f t="shared" si="588"/>
        <v/>
      </c>
      <c r="AA1922" s="15" t="str">
        <f t="shared" si="579"/>
        <v/>
      </c>
    </row>
    <row r="1923" spans="2:27" ht="18" x14ac:dyDescent="0.25">
      <c r="B1923" s="16"/>
      <c r="C1923" s="17"/>
      <c r="D1923" s="17"/>
      <c r="E1923" s="17"/>
      <c r="F1923" s="17"/>
      <c r="G1923" s="17"/>
      <c r="H1923" s="17"/>
      <c r="I1923" s="17"/>
      <c r="J1923" s="17"/>
      <c r="K1923" s="17"/>
      <c r="L1923" s="17"/>
      <c r="M1923" s="17"/>
      <c r="N1923" s="17"/>
      <c r="O1923" s="19"/>
      <c r="P1923" s="629">
        <f>+H1899</f>
        <v>10.029999999999999</v>
      </c>
      <c r="Q1923" s="17"/>
      <c r="R1923" s="26"/>
      <c r="S1923" s="626"/>
      <c r="T1923" s="20"/>
      <c r="U1923" s="20"/>
      <c r="V1923" s="430"/>
      <c r="W1923" s="14" t="str">
        <f t="shared" si="585"/>
        <v/>
      </c>
      <c r="X1923" s="14" t="str">
        <f t="shared" si="586"/>
        <v/>
      </c>
      <c r="Y1923" s="14" t="str">
        <f t="shared" si="587"/>
        <v/>
      </c>
      <c r="Z1923" s="14" t="str">
        <f t="shared" si="588"/>
        <v/>
      </c>
      <c r="AA1923" s="15" t="str">
        <f t="shared" si="579"/>
        <v/>
      </c>
    </row>
    <row r="1924" spans="2:27" ht="18.75" thickBot="1" x14ac:dyDescent="0.3">
      <c r="B1924" s="27"/>
      <c r="C1924" s="28"/>
      <c r="D1924" s="29"/>
      <c r="E1924" s="28"/>
      <c r="F1924" s="29"/>
      <c r="G1924" s="29"/>
      <c r="H1924" s="29"/>
      <c r="I1924" s="29"/>
      <c r="J1924" s="29"/>
      <c r="K1924" s="29"/>
      <c r="L1924" s="29"/>
      <c r="M1924" s="29"/>
      <c r="N1924" s="29"/>
      <c r="O1924" s="30"/>
      <c r="P1924" s="629">
        <f>+H1899</f>
        <v>10.029999999999999</v>
      </c>
      <c r="Q1924" s="17"/>
      <c r="R1924" s="630"/>
      <c r="S1924" s="636"/>
      <c r="T1924" s="33"/>
      <c r="U1924" s="33"/>
      <c r="V1924" s="631"/>
      <c r="W1924" s="34" t="str">
        <f t="shared" si="585"/>
        <v/>
      </c>
      <c r="X1924" s="34" t="str">
        <f t="shared" si="586"/>
        <v/>
      </c>
      <c r="Y1924" s="14" t="str">
        <f t="shared" si="587"/>
        <v/>
      </c>
      <c r="Z1924" s="14" t="str">
        <f t="shared" si="588"/>
        <v/>
      </c>
      <c r="AA1924" s="15" t="str">
        <f t="shared" si="579"/>
        <v/>
      </c>
    </row>
    <row r="1925" spans="2:27" ht="18.75" thickBot="1" x14ac:dyDescent="0.3">
      <c r="B1925" s="786"/>
      <c r="C1925" s="787"/>
      <c r="D1925" s="787"/>
      <c r="E1925" s="787"/>
      <c r="F1925" s="787"/>
      <c r="G1925" s="787"/>
      <c r="H1925" s="787"/>
      <c r="I1925" s="787"/>
      <c r="J1925" s="787"/>
      <c r="K1925" s="787"/>
      <c r="L1925" s="787"/>
      <c r="M1925" s="787"/>
      <c r="N1925" s="787"/>
      <c r="O1925" s="787"/>
      <c r="P1925" s="428"/>
      <c r="Q1925" s="629">
        <f>+H1899</f>
        <v>10.029999999999999</v>
      </c>
      <c r="R1925" s="788" t="s">
        <v>58</v>
      </c>
      <c r="S1925" s="1023"/>
      <c r="T1925" s="787"/>
      <c r="U1925" s="789" t="s">
        <v>53</v>
      </c>
      <c r="V1925" s="790"/>
      <c r="W1925" s="790"/>
      <c r="X1925" s="791"/>
      <c r="Y1925" s="36"/>
      <c r="Z1925" s="37"/>
      <c r="AA1925" s="38">
        <f>SUM(Z1902:Z1924)</f>
        <v>25.468</v>
      </c>
    </row>
    <row r="1926" spans="2:27" ht="17.25" thickBot="1" x14ac:dyDescent="0.3">
      <c r="B1926" s="792" t="s">
        <v>59</v>
      </c>
      <c r="C1926" s="793"/>
      <c r="D1926" s="793"/>
      <c r="E1926" s="793"/>
      <c r="F1926" s="793"/>
      <c r="G1926" s="793"/>
      <c r="H1926" s="793"/>
      <c r="I1926" s="794"/>
      <c r="J1926" s="792" t="s">
        <v>60</v>
      </c>
      <c r="K1926" s="793"/>
      <c r="L1926" s="793"/>
      <c r="M1926" s="793"/>
      <c r="N1926" s="793"/>
      <c r="O1926" s="793"/>
      <c r="P1926" s="793"/>
      <c r="Q1926" s="793"/>
      <c r="R1926" s="794"/>
      <c r="S1926" s="634"/>
      <c r="T1926" s="39"/>
      <c r="U1926" s="40"/>
      <c r="V1926" s="40"/>
      <c r="W1926" s="40"/>
      <c r="X1926" s="40"/>
      <c r="Y1926" s="40"/>
      <c r="Z1926" s="40"/>
      <c r="AA1926" s="41"/>
    </row>
    <row r="1927" spans="2:27" ht="21" thickBot="1" x14ac:dyDescent="0.3">
      <c r="B1927" s="795"/>
      <c r="C1927" s="787"/>
      <c r="D1927" s="787"/>
      <c r="E1927" s="787"/>
      <c r="F1927" s="787"/>
      <c r="G1927" s="787"/>
      <c r="H1927" s="787"/>
      <c r="I1927" s="796"/>
      <c r="J1927" s="795"/>
      <c r="K1927" s="787"/>
      <c r="L1927" s="787"/>
      <c r="M1927" s="787"/>
      <c r="N1927" s="787"/>
      <c r="O1927" s="787"/>
      <c r="P1927" s="787"/>
      <c r="Q1927" s="787"/>
      <c r="R1927" s="796"/>
      <c r="S1927" s="635"/>
      <c r="T1927" s="797" t="s">
        <v>61</v>
      </c>
      <c r="U1927" s="798"/>
      <c r="V1927" s="798"/>
      <c r="W1927" s="798"/>
      <c r="X1927" s="798"/>
      <c r="Y1927" s="798"/>
      <c r="Z1927" s="799"/>
      <c r="AA1927" s="42">
        <f>AA1925</f>
        <v>25.468</v>
      </c>
    </row>
    <row r="1929" spans="2:27" ht="15.75" thickBot="1" x14ac:dyDescent="0.3"/>
    <row r="1930" spans="2:27" x14ac:dyDescent="0.25">
      <c r="B1930" s="800"/>
      <c r="C1930" s="793"/>
      <c r="D1930" s="793"/>
      <c r="E1930" s="793"/>
      <c r="F1930" s="793"/>
      <c r="G1930" s="803" t="s">
        <v>42</v>
      </c>
      <c r="H1930" s="793"/>
      <c r="I1930" s="793"/>
      <c r="J1930" s="793"/>
      <c r="K1930" s="793"/>
      <c r="L1930" s="793"/>
      <c r="M1930" s="793"/>
      <c r="N1930" s="793"/>
      <c r="O1930" s="793"/>
      <c r="P1930" s="793"/>
      <c r="Q1930" s="793"/>
      <c r="R1930" s="793"/>
      <c r="S1930" s="793"/>
      <c r="T1930" s="793"/>
      <c r="U1930" s="804" t="s">
        <v>1</v>
      </c>
      <c r="V1930" s="805"/>
      <c r="W1930" s="805"/>
      <c r="X1930" s="806"/>
      <c r="Y1930" s="807" t="s">
        <v>43</v>
      </c>
      <c r="Z1930" s="805"/>
      <c r="AA1930" s="808"/>
    </row>
    <row r="1931" spans="2:27" x14ac:dyDescent="0.25">
      <c r="B1931" s="801"/>
      <c r="C1931" s="802"/>
      <c r="D1931" s="802"/>
      <c r="E1931" s="802"/>
      <c r="F1931" s="802"/>
      <c r="G1931" s="801"/>
      <c r="H1931" s="802"/>
      <c r="I1931" s="802"/>
      <c r="J1931" s="802"/>
      <c r="K1931" s="802"/>
      <c r="L1931" s="802"/>
      <c r="M1931" s="802"/>
      <c r="N1931" s="802"/>
      <c r="O1931" s="802"/>
      <c r="P1931" s="802"/>
      <c r="Q1931" s="802"/>
      <c r="R1931" s="802"/>
      <c r="S1931" s="802"/>
      <c r="T1931" s="802"/>
      <c r="U1931" s="809" t="s">
        <v>3</v>
      </c>
      <c r="V1931" s="810"/>
      <c r="W1931" s="810"/>
      <c r="X1931" s="811"/>
      <c r="Y1931" s="812">
        <v>1</v>
      </c>
      <c r="Z1931" s="810"/>
      <c r="AA1931" s="813"/>
    </row>
    <row r="1932" spans="2:27" ht="15.75" thickBot="1" x14ac:dyDescent="0.3">
      <c r="B1932" s="795"/>
      <c r="C1932" s="787"/>
      <c r="D1932" s="787"/>
      <c r="E1932" s="787"/>
      <c r="F1932" s="787"/>
      <c r="G1932" s="795"/>
      <c r="H1932" s="787"/>
      <c r="I1932" s="787"/>
      <c r="J1932" s="787"/>
      <c r="K1932" s="787"/>
      <c r="L1932" s="787"/>
      <c r="M1932" s="787"/>
      <c r="N1932" s="787"/>
      <c r="O1932" s="787"/>
      <c r="P1932" s="787"/>
      <c r="Q1932" s="787"/>
      <c r="R1932" s="787"/>
      <c r="S1932" s="787"/>
      <c r="T1932" s="787"/>
      <c r="U1932" s="814" t="s">
        <v>4</v>
      </c>
      <c r="V1932" s="815"/>
      <c r="W1932" s="815"/>
      <c r="X1932" s="816"/>
      <c r="Y1932" s="817">
        <v>44236</v>
      </c>
      <c r="Z1932" s="818"/>
      <c r="AA1932" s="819"/>
    </row>
    <row r="1933" spans="2:27" ht="15" customHeight="1" x14ac:dyDescent="0.25">
      <c r="B1933" s="820" t="s">
        <v>44</v>
      </c>
      <c r="C1933" s="793"/>
      <c r="D1933" s="793"/>
      <c r="E1933" s="793"/>
      <c r="F1933" s="794"/>
      <c r="G1933"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933" s="822"/>
      <c r="I1933" s="822"/>
      <c r="J1933" s="822"/>
      <c r="K1933" s="822"/>
      <c r="L1933" s="822"/>
      <c r="M1933" s="822"/>
      <c r="N1933" s="822"/>
      <c r="O1933" s="822"/>
      <c r="P1933" s="822"/>
      <c r="Q1933" s="822"/>
      <c r="R1933" s="822"/>
      <c r="S1933" s="822"/>
      <c r="T1933" s="822"/>
      <c r="U1933" s="822"/>
      <c r="V1933" s="822"/>
      <c r="W1933" s="822"/>
      <c r="X1933" s="822"/>
      <c r="Y1933" s="822"/>
      <c r="Z1933" s="822"/>
      <c r="AA1933" s="823"/>
    </row>
    <row r="1934" spans="2:27" ht="15.75" customHeight="1" thickBot="1" x14ac:dyDescent="0.3">
      <c r="B1934" s="795"/>
      <c r="C1934" s="787"/>
      <c r="D1934" s="787"/>
      <c r="E1934" s="787"/>
      <c r="F1934" s="796"/>
      <c r="G1934" s="824"/>
      <c r="H1934" s="825"/>
      <c r="I1934" s="825"/>
      <c r="J1934" s="825"/>
      <c r="K1934" s="825"/>
      <c r="L1934" s="825"/>
      <c r="M1934" s="825"/>
      <c r="N1934" s="825"/>
      <c r="O1934" s="825"/>
      <c r="P1934" s="825"/>
      <c r="Q1934" s="825"/>
      <c r="R1934" s="825"/>
      <c r="S1934" s="825"/>
      <c r="T1934" s="825"/>
      <c r="U1934" s="825"/>
      <c r="V1934" s="825"/>
      <c r="W1934" s="825"/>
      <c r="X1934" s="825"/>
      <c r="Y1934" s="825"/>
      <c r="Z1934" s="825"/>
      <c r="AA1934" s="826"/>
    </row>
    <row r="1935" spans="2:27" ht="18.75" thickBot="1" x14ac:dyDescent="0.3">
      <c r="B1935" s="827" t="s">
        <v>46</v>
      </c>
      <c r="C1935" s="798"/>
      <c r="D1935" s="798"/>
      <c r="E1935" s="798"/>
      <c r="F1935" s="798"/>
      <c r="G1935" s="798"/>
      <c r="H1935" s="822" t="s">
        <v>47</v>
      </c>
      <c r="I1935" s="793"/>
      <c r="J1935" s="828"/>
      <c r="K1935" s="798"/>
      <c r="L1935" s="798"/>
      <c r="M1935" s="798"/>
      <c r="N1935" s="798"/>
      <c r="O1935" s="798"/>
      <c r="P1935" s="622"/>
      <c r="Q1935" s="622"/>
      <c r="R1935" s="828" t="s">
        <v>48</v>
      </c>
      <c r="S1935" s="828"/>
      <c r="T1935" s="798"/>
      <c r="U1935" s="798"/>
      <c r="V1935" s="798"/>
      <c r="W1935" s="798"/>
      <c r="X1935" s="798"/>
      <c r="Y1935" s="798"/>
      <c r="Z1935" s="798"/>
      <c r="AA1935" s="799"/>
    </row>
    <row r="1936" spans="2:27" ht="50.25" customHeight="1" thickBot="1" x14ac:dyDescent="0.3">
      <c r="B1936" s="829">
        <f>PRESUPUESTO!$B$74</f>
        <v>11</v>
      </c>
      <c r="C1936" s="793"/>
      <c r="D1936" s="793"/>
      <c r="E1936" s="793"/>
      <c r="F1936" s="793"/>
      <c r="G1936" s="793"/>
      <c r="H1936" s="830">
        <f>PRESUPUESTO!B75</f>
        <v>11.01</v>
      </c>
      <c r="I1936" s="831"/>
      <c r="J1936" s="832" t="str">
        <f>VLOOKUP(B1936,'BALANCE GENERAL'!$B:$G,5,FALSE)</f>
        <v>PAISAJISMO Y ORNAMENTACIÓN</v>
      </c>
      <c r="K1936" s="798"/>
      <c r="L1936" s="798"/>
      <c r="M1936" s="798"/>
      <c r="N1936" s="798"/>
      <c r="O1936" s="799"/>
      <c r="P1936" s="621"/>
      <c r="Q1936" s="621"/>
      <c r="R1936" s="833" t="str">
        <f>VLOOKUP(M11.01,'BALANCE GENERAL'!$B:$G,5,FALSE)</f>
        <v>Suministro y siembra de planta "Tronco de la felicidad" (Dracaena fragrans) - minimo 3 troncos por planta, altura total minimo 1,2m; incluye maceta en cerámica minimo de 50 cm de alto.</v>
      </c>
      <c r="S1936" s="1020"/>
      <c r="T1936" s="793"/>
      <c r="U1936" s="793"/>
      <c r="V1936" s="793"/>
      <c r="W1936" s="793"/>
      <c r="X1936" s="793"/>
      <c r="Y1936" s="793"/>
      <c r="Z1936" s="793"/>
      <c r="AA1936" s="794"/>
    </row>
    <row r="1937" spans="2:27" ht="18.75" thickBot="1" x14ac:dyDescent="0.3">
      <c r="B1937" s="821" t="s">
        <v>49</v>
      </c>
      <c r="C1937" s="834"/>
      <c r="D1937" s="834"/>
      <c r="E1937" s="834"/>
      <c r="F1937" s="834"/>
      <c r="G1937" s="834"/>
      <c r="H1937" s="835"/>
      <c r="I1937" s="835"/>
      <c r="J1937" s="834"/>
      <c r="K1937" s="834"/>
      <c r="L1937" s="834"/>
      <c r="M1937" s="834"/>
      <c r="N1937" s="834"/>
      <c r="O1937" s="834"/>
      <c r="P1937" s="623"/>
      <c r="Q1937" s="623"/>
      <c r="R1937" s="837" t="s">
        <v>50</v>
      </c>
      <c r="S1937" s="1030" t="s">
        <v>532</v>
      </c>
      <c r="T1937" s="839" t="s">
        <v>51</v>
      </c>
      <c r="U1937" s="840"/>
      <c r="V1937" s="841"/>
      <c r="W1937" s="842" t="s">
        <v>20</v>
      </c>
      <c r="X1937" s="844" t="s">
        <v>52</v>
      </c>
      <c r="Y1937" s="846" t="s">
        <v>53</v>
      </c>
      <c r="Z1937" s="847"/>
      <c r="AA1937" s="848"/>
    </row>
    <row r="1938" spans="2:27" ht="26.25" thickBot="1" x14ac:dyDescent="0.3">
      <c r="B1938" s="836"/>
      <c r="C1938" s="835"/>
      <c r="D1938" s="835"/>
      <c r="E1938" s="835"/>
      <c r="F1938" s="835"/>
      <c r="G1938" s="835"/>
      <c r="H1938" s="835"/>
      <c r="I1938" s="835"/>
      <c r="J1938" s="835"/>
      <c r="K1938" s="835"/>
      <c r="L1938" s="835"/>
      <c r="M1938" s="835"/>
      <c r="N1938" s="835"/>
      <c r="O1938" s="835"/>
      <c r="P1938" s="623"/>
      <c r="Q1938" s="623"/>
      <c r="R1938" s="838"/>
      <c r="S1938" s="1031"/>
      <c r="T1938" s="4" t="s">
        <v>54</v>
      </c>
      <c r="U1938" s="5" t="s">
        <v>55</v>
      </c>
      <c r="V1938" s="6" t="s">
        <v>56</v>
      </c>
      <c r="W1938" s="843"/>
      <c r="X1938" s="845"/>
      <c r="Y1938" s="7" t="s">
        <v>57</v>
      </c>
      <c r="Z1938" s="8" t="s">
        <v>21</v>
      </c>
      <c r="AA1938" s="9" t="s">
        <v>22</v>
      </c>
    </row>
    <row r="1939" spans="2:27" ht="18" x14ac:dyDescent="0.25">
      <c r="B1939" s="10"/>
      <c r="C1939" s="11"/>
      <c r="D1939" s="11"/>
      <c r="E1939" s="11"/>
      <c r="F1939" s="11"/>
      <c r="G1939" s="11"/>
      <c r="H1939" s="11"/>
      <c r="I1939" s="11"/>
      <c r="J1939" s="11"/>
      <c r="K1939" s="11"/>
      <c r="L1939" s="11"/>
      <c r="M1939" s="11"/>
      <c r="N1939" s="11"/>
      <c r="O1939" s="12"/>
      <c r="P1939" s="629">
        <f>+H1936</f>
        <v>11.01</v>
      </c>
      <c r="Q1939" s="17"/>
      <c r="R1939" s="412" t="s">
        <v>356</v>
      </c>
      <c r="S1939" s="625"/>
      <c r="T1939" s="14"/>
      <c r="U1939" s="14"/>
      <c r="V1939" s="14"/>
      <c r="W1939" s="14" t="str">
        <f>IF(COUNT(T1939:V1939)=1,"m",IF(COUNT(T1939:V1939)=2,"m2",IF(COUNT(T1939:V1939)=3,"m3","")))</f>
        <v/>
      </c>
      <c r="X1939" s="14" t="str">
        <f>IF(S1939="","",1)</f>
        <v/>
      </c>
      <c r="Y1939" s="14" t="str">
        <f>IFERROR(IF(COUNT(T1939:V1939)=1,PRODUCT(T1939:V1939)*X1939,""),"")</f>
        <v/>
      </c>
      <c r="Z1939" s="14" t="str">
        <f>IFERROR(IF(COUNT(T1939:V1939)=2,PRODUCT(T1939:V1939)*X1939,""),"")</f>
        <v/>
      </c>
      <c r="AA1939" s="15" t="str">
        <f>IFERROR(IF(COUNT(T1939:V1939)=3,PRODUCT(T1939:V1939)*X1939,""),"")</f>
        <v/>
      </c>
    </row>
    <row r="1940" spans="2:27" ht="18" x14ac:dyDescent="0.25">
      <c r="B1940" s="16"/>
      <c r="C1940" s="17"/>
      <c r="D1940" s="17"/>
      <c r="E1940" s="17"/>
      <c r="F1940" s="18"/>
      <c r="G1940" s="18"/>
      <c r="H1940" s="18"/>
      <c r="I1940" s="18"/>
      <c r="J1940" s="18"/>
      <c r="K1940" s="18"/>
      <c r="L1940" s="17"/>
      <c r="M1940" s="17"/>
      <c r="N1940" s="17"/>
      <c r="O1940" s="19"/>
      <c r="P1940" s="629">
        <f>+H1936</f>
        <v>11.01</v>
      </c>
      <c r="Q1940" s="17"/>
      <c r="R1940" s="412"/>
      <c r="S1940" s="625"/>
      <c r="T1940" s="20"/>
      <c r="U1940" s="20"/>
      <c r="V1940" s="430"/>
      <c r="W1940" s="14" t="str">
        <f t="shared" ref="W1940:W1942" si="589">IF(COUNT(T1940:V1940)=1,"m",IF(COUNT(T1940:V1940)=2,"m2",IF(COUNT(T1940:V1940)=3,"m3","")))</f>
        <v/>
      </c>
      <c r="X1940" s="14" t="str">
        <f t="shared" ref="X1940:X1942" si="590">IF(S1940="","",1)</f>
        <v/>
      </c>
      <c r="Y1940" s="14" t="str">
        <f t="shared" ref="Y1940:Y1942" si="591">IFERROR(IF(COUNT(T1940:V1940)=1,PRODUCT(T1940:V1940)*X1940,""),"")</f>
        <v/>
      </c>
      <c r="Z1940" s="14" t="str">
        <f t="shared" ref="Z1940:Z1942" si="592">IFERROR(IF(COUNT(T1940:V1940)=2,PRODUCT(T1940:V1940)*X1940,""),"")</f>
        <v/>
      </c>
      <c r="AA1940" s="15" t="str">
        <f t="shared" ref="AA1940:AA1961" si="593">IFERROR(IF(COUNT(T1940:V1940)=3,PRODUCT(T1940:V1940)*X1940,""),"")</f>
        <v/>
      </c>
    </row>
    <row r="1941" spans="2:27" ht="18" x14ac:dyDescent="0.25">
      <c r="B1941" s="16"/>
      <c r="C1941" s="17"/>
      <c r="D1941" s="17"/>
      <c r="E1941" s="17"/>
      <c r="G1941" s="18"/>
      <c r="H1941" s="18"/>
      <c r="I1941" s="18"/>
      <c r="J1941" s="18"/>
      <c r="K1941" s="18"/>
      <c r="L1941" s="17"/>
      <c r="M1941" s="17"/>
      <c r="N1941" s="17"/>
      <c r="O1941" s="19"/>
      <c r="P1941" s="629">
        <f>+H1936</f>
        <v>11.01</v>
      </c>
      <c r="Q1941" s="17"/>
      <c r="R1941" s="412"/>
      <c r="S1941" s="625"/>
      <c r="T1941" s="20"/>
      <c r="U1941" s="20"/>
      <c r="V1941" s="430"/>
      <c r="W1941" s="14" t="str">
        <f t="shared" si="589"/>
        <v/>
      </c>
      <c r="X1941" s="14" t="str">
        <f t="shared" si="590"/>
        <v/>
      </c>
      <c r="Y1941" s="14" t="str">
        <f t="shared" si="591"/>
        <v/>
      </c>
      <c r="Z1941" s="14" t="str">
        <f t="shared" si="592"/>
        <v/>
      </c>
      <c r="AA1941" s="15" t="str">
        <f t="shared" si="593"/>
        <v/>
      </c>
    </row>
    <row r="1942" spans="2:27" ht="18" x14ac:dyDescent="0.25">
      <c r="B1942" s="16"/>
      <c r="C1942" s="17"/>
      <c r="D1942" s="17"/>
      <c r="E1942" s="17"/>
      <c r="F1942" s="18"/>
      <c r="G1942" s="18"/>
      <c r="H1942" s="18"/>
      <c r="I1942" s="18"/>
      <c r="J1942" s="18"/>
      <c r="K1942" s="18"/>
      <c r="L1942" s="17"/>
      <c r="M1942" s="17"/>
      <c r="N1942" s="17"/>
      <c r="O1942" s="19"/>
      <c r="P1942" s="629">
        <f>+H1936</f>
        <v>11.01</v>
      </c>
      <c r="Q1942" s="17"/>
      <c r="R1942" s="412"/>
      <c r="S1942" s="626"/>
      <c r="T1942" s="20"/>
      <c r="U1942" s="20"/>
      <c r="V1942" s="430"/>
      <c r="W1942" s="14" t="str">
        <f t="shared" si="589"/>
        <v/>
      </c>
      <c r="X1942" s="14" t="str">
        <f t="shared" si="590"/>
        <v/>
      </c>
      <c r="Y1942" s="14" t="str">
        <f t="shared" si="591"/>
        <v/>
      </c>
      <c r="Z1942" s="14" t="str">
        <f t="shared" si="592"/>
        <v/>
      </c>
      <c r="AA1942" s="15" t="str">
        <f t="shared" si="593"/>
        <v/>
      </c>
    </row>
    <row r="1943" spans="2:27" ht="18" x14ac:dyDescent="0.25">
      <c r="B1943" s="16"/>
      <c r="D1943" s="17"/>
      <c r="E1943" s="17"/>
      <c r="F1943" s="18"/>
      <c r="G1943" s="18"/>
      <c r="H1943" s="18"/>
      <c r="J1943" s="18"/>
      <c r="K1943" s="18"/>
      <c r="L1943" s="17"/>
      <c r="M1943" s="17"/>
      <c r="N1943" s="17"/>
      <c r="O1943" s="19"/>
      <c r="P1943" s="629">
        <f>+H1936</f>
        <v>11.01</v>
      </c>
      <c r="Q1943" s="17"/>
      <c r="R1943" s="412"/>
      <c r="S1943" s="625"/>
      <c r="T1943" s="20"/>
      <c r="U1943" s="20"/>
      <c r="V1943" s="430"/>
      <c r="W1943" s="14"/>
      <c r="X1943" s="14"/>
      <c r="Y1943" s="14"/>
      <c r="Z1943" s="14"/>
      <c r="AA1943" s="15" t="str">
        <f t="shared" si="593"/>
        <v/>
      </c>
    </row>
    <row r="1944" spans="2:27" ht="18" x14ac:dyDescent="0.25">
      <c r="B1944" s="22"/>
      <c r="C1944" s="17"/>
      <c r="D1944" s="18"/>
      <c r="E1944" s="17"/>
      <c r="F1944" s="18"/>
      <c r="G1944" s="18"/>
      <c r="H1944" s="18"/>
      <c r="I1944" s="18"/>
      <c r="J1944" s="18"/>
      <c r="K1944" s="18"/>
      <c r="L1944" s="17"/>
      <c r="M1944" s="17"/>
      <c r="N1944" s="17"/>
      <c r="O1944" s="19"/>
      <c r="P1944" s="629">
        <f>+H1936</f>
        <v>11.01</v>
      </c>
      <c r="Q1944" s="17"/>
      <c r="R1944" s="412" t="s">
        <v>361</v>
      </c>
      <c r="S1944" s="625"/>
      <c r="T1944" s="20"/>
      <c r="U1944" s="20"/>
      <c r="V1944" s="430"/>
      <c r="W1944" s="14" t="str">
        <f t="shared" ref="W1944:W1945" si="594">IF(COUNT(T1944:V1944)=1,"m",IF(COUNT(T1944:V1944)=2,"m2",IF(COUNT(T1944:V1944)=3,"m3","")))</f>
        <v/>
      </c>
      <c r="X1944" s="14" t="str">
        <f t="shared" ref="X1944:X1950" si="595">IF(S1944="","",1)</f>
        <v/>
      </c>
      <c r="Y1944" s="14" t="str">
        <f t="shared" ref="Y1944:Y1950" si="596">IFERROR(IF(COUNT(T1944:V1944)=1,PRODUCT(T1944:V1944)*X1944,""),"")</f>
        <v/>
      </c>
      <c r="Z1944" s="14" t="str">
        <f t="shared" ref="Z1944:Z1950" si="597">IFERROR(IF(COUNT(T1944:V1944)=2,PRODUCT(T1944:V1944)*X1944,""),"")</f>
        <v/>
      </c>
      <c r="AA1944" s="15" t="str">
        <f t="shared" si="593"/>
        <v/>
      </c>
    </row>
    <row r="1945" spans="2:27" ht="18" x14ac:dyDescent="0.25">
      <c r="B1945" s="16"/>
      <c r="C1945" s="17"/>
      <c r="D1945" s="17"/>
      <c r="E1945" s="17"/>
      <c r="F1945" s="18"/>
      <c r="G1945" s="18"/>
      <c r="H1945" s="18"/>
      <c r="I1945" s="18"/>
      <c r="J1945" s="18"/>
      <c r="K1945" s="18"/>
      <c r="L1945" s="17"/>
      <c r="M1945" s="17"/>
      <c r="N1945" s="17"/>
      <c r="O1945" s="19"/>
      <c r="P1945" s="629">
        <f>+H1936</f>
        <v>11.01</v>
      </c>
      <c r="Q1945" s="17"/>
      <c r="R1945" s="412"/>
      <c r="S1945" s="641"/>
      <c r="T1945" s="20"/>
      <c r="U1945" s="20"/>
      <c r="V1945" s="20"/>
      <c r="W1945" s="14" t="str">
        <f t="shared" si="594"/>
        <v/>
      </c>
      <c r="X1945" s="14" t="str">
        <f t="shared" si="595"/>
        <v/>
      </c>
      <c r="Y1945" s="14" t="str">
        <f t="shared" si="596"/>
        <v/>
      </c>
      <c r="Z1945" s="14" t="str">
        <f t="shared" si="597"/>
        <v/>
      </c>
      <c r="AA1945" s="15" t="str">
        <f t="shared" si="593"/>
        <v/>
      </c>
    </row>
    <row r="1946" spans="2:27" ht="18" x14ac:dyDescent="0.25">
      <c r="B1946" s="16"/>
      <c r="C1946" s="17"/>
      <c r="D1946" s="17"/>
      <c r="E1946" s="17"/>
      <c r="F1946" s="17"/>
      <c r="G1946" s="17"/>
      <c r="H1946" s="17"/>
      <c r="I1946" s="17"/>
      <c r="J1946" s="17"/>
      <c r="K1946" s="17"/>
      <c r="L1946" s="17"/>
      <c r="M1946" s="17"/>
      <c r="N1946" s="17"/>
      <c r="O1946" s="19"/>
      <c r="P1946" s="629">
        <f>+H1936</f>
        <v>11.01</v>
      </c>
      <c r="Q1946" s="17"/>
      <c r="R1946" s="412"/>
      <c r="S1946" s="625"/>
      <c r="T1946" s="20"/>
      <c r="U1946" s="20"/>
      <c r="V1946" s="430"/>
      <c r="W1946" s="14"/>
      <c r="X1946" s="14" t="str">
        <f t="shared" si="595"/>
        <v/>
      </c>
      <c r="Y1946" s="14" t="str">
        <f t="shared" si="596"/>
        <v/>
      </c>
      <c r="Z1946" s="14" t="str">
        <f t="shared" si="597"/>
        <v/>
      </c>
      <c r="AA1946" s="15" t="str">
        <f t="shared" si="593"/>
        <v/>
      </c>
    </row>
    <row r="1947" spans="2:27" ht="18" x14ac:dyDescent="0.25">
      <c r="B1947" s="16"/>
      <c r="C1947" s="18"/>
      <c r="D1947" s="17"/>
      <c r="E1947" s="17"/>
      <c r="F1947" s="17"/>
      <c r="G1947" s="17"/>
      <c r="H1947" s="17"/>
      <c r="I1947" s="17"/>
      <c r="J1947" s="17"/>
      <c r="K1947" s="17"/>
      <c r="L1947" s="17"/>
      <c r="M1947" s="17"/>
      <c r="N1947" s="17"/>
      <c r="O1947" s="19"/>
      <c r="P1947" s="629">
        <f>+H1936</f>
        <v>11.01</v>
      </c>
      <c r="Q1947" s="17"/>
      <c r="R1947" s="412"/>
      <c r="S1947" s="625"/>
      <c r="T1947" s="20"/>
      <c r="U1947" s="20"/>
      <c r="V1947" s="430"/>
      <c r="W1947" s="14"/>
      <c r="X1947" s="14" t="str">
        <f t="shared" si="595"/>
        <v/>
      </c>
      <c r="Y1947" s="14" t="str">
        <f t="shared" si="596"/>
        <v/>
      </c>
      <c r="Z1947" s="14" t="str">
        <f t="shared" si="597"/>
        <v/>
      </c>
      <c r="AA1947" s="15" t="str">
        <f t="shared" si="593"/>
        <v/>
      </c>
    </row>
    <row r="1948" spans="2:27" ht="18" x14ac:dyDescent="0.25">
      <c r="B1948" s="16"/>
      <c r="C1948" s="17"/>
      <c r="D1948" s="17"/>
      <c r="E1948" s="17"/>
      <c r="F1948" s="17"/>
      <c r="G1948" s="17"/>
      <c r="H1948" s="17"/>
      <c r="I1948" s="17"/>
      <c r="J1948" s="17"/>
      <c r="K1948" s="17"/>
      <c r="L1948" s="17"/>
      <c r="M1948" s="17"/>
      <c r="N1948" s="17"/>
      <c r="O1948" s="19"/>
      <c r="P1948" s="629">
        <f>+H1936</f>
        <v>11.01</v>
      </c>
      <c r="Q1948" s="17"/>
      <c r="R1948" s="412"/>
      <c r="S1948" s="625"/>
      <c r="T1948" s="20"/>
      <c r="U1948" s="20"/>
      <c r="V1948" s="430"/>
      <c r="W1948" s="14"/>
      <c r="X1948" s="14" t="str">
        <f t="shared" si="595"/>
        <v/>
      </c>
      <c r="Y1948" s="14" t="str">
        <f t="shared" si="596"/>
        <v/>
      </c>
      <c r="Z1948" s="14" t="str">
        <f t="shared" si="597"/>
        <v/>
      </c>
      <c r="AA1948" s="15" t="str">
        <f t="shared" si="593"/>
        <v/>
      </c>
    </row>
    <row r="1949" spans="2:27" ht="18" x14ac:dyDescent="0.25">
      <c r="B1949" s="16"/>
      <c r="C1949" s="17"/>
      <c r="D1949" s="17"/>
      <c r="E1949" s="18"/>
      <c r="F1949" s="17"/>
      <c r="G1949" s="17"/>
      <c r="H1949" s="17"/>
      <c r="I1949" s="17"/>
      <c r="J1949" s="17"/>
      <c r="K1949" s="17"/>
      <c r="L1949" s="17"/>
      <c r="M1949" s="17"/>
      <c r="N1949" s="17"/>
      <c r="O1949" s="19"/>
      <c r="P1949" s="629">
        <f>+H1936</f>
        <v>11.01</v>
      </c>
      <c r="Q1949" s="17"/>
      <c r="R1949" s="412"/>
      <c r="S1949" s="625"/>
      <c r="T1949" s="20"/>
      <c r="U1949" s="20"/>
      <c r="V1949" s="430"/>
      <c r="W1949" s="14"/>
      <c r="X1949" s="14" t="str">
        <f t="shared" si="595"/>
        <v/>
      </c>
      <c r="Y1949" s="14" t="str">
        <f t="shared" si="596"/>
        <v/>
      </c>
      <c r="Z1949" s="14" t="str">
        <f t="shared" si="597"/>
        <v/>
      </c>
      <c r="AA1949" s="15" t="str">
        <f t="shared" si="593"/>
        <v/>
      </c>
    </row>
    <row r="1950" spans="2:27" ht="18" x14ac:dyDescent="0.25">
      <c r="B1950" s="16"/>
      <c r="C1950" s="18"/>
      <c r="D1950" s="18"/>
      <c r="E1950" s="18"/>
      <c r="F1950" s="18"/>
      <c r="G1950" s="18"/>
      <c r="H1950" s="18"/>
      <c r="I1950" s="18"/>
      <c r="J1950" s="18"/>
      <c r="K1950" s="18"/>
      <c r="L1950" s="18"/>
      <c r="M1950" s="18"/>
      <c r="N1950" s="18"/>
      <c r="O1950" s="19"/>
      <c r="P1950" s="629">
        <f>+H1936</f>
        <v>11.01</v>
      </c>
      <c r="Q1950" s="17"/>
      <c r="R1950" s="412"/>
      <c r="S1950" s="625"/>
      <c r="T1950" s="20"/>
      <c r="U1950" s="20"/>
      <c r="V1950" s="430"/>
      <c r="W1950" s="14" t="str">
        <f t="shared" ref="W1950" si="598">IF(COUNT(T1950:V1950)=1,"m",IF(COUNT(T1950:V1950)=2,"m2",IF(COUNT(T1950:V1950)=3,"m3","")))</f>
        <v/>
      </c>
      <c r="X1950" s="14" t="str">
        <f t="shared" si="595"/>
        <v/>
      </c>
      <c r="Y1950" s="14" t="str">
        <f t="shared" si="596"/>
        <v/>
      </c>
      <c r="Z1950" s="14" t="str">
        <f t="shared" si="597"/>
        <v/>
      </c>
      <c r="AA1950" s="15" t="str">
        <f t="shared" si="593"/>
        <v/>
      </c>
    </row>
    <row r="1951" spans="2:27" ht="18" x14ac:dyDescent="0.25">
      <c r="B1951" s="16"/>
      <c r="C1951" s="17"/>
      <c r="D1951" s="24"/>
      <c r="E1951" s="17"/>
      <c r="F1951" s="17"/>
      <c r="G1951" s="17"/>
      <c r="H1951" s="17"/>
      <c r="I1951" s="17"/>
      <c r="J1951" s="18"/>
      <c r="K1951" s="17"/>
      <c r="L1951" s="17"/>
      <c r="M1951" s="17"/>
      <c r="N1951" s="17"/>
      <c r="O1951" s="19"/>
      <c r="P1951" s="629">
        <f>+H1936</f>
        <v>11.01</v>
      </c>
      <c r="Q1951" s="17"/>
      <c r="R1951" s="412"/>
      <c r="S1951" s="625"/>
      <c r="T1951" s="20"/>
      <c r="U1951" s="20"/>
      <c r="V1951" s="430"/>
      <c r="W1951" s="14"/>
      <c r="X1951" s="14"/>
      <c r="Y1951" s="14"/>
      <c r="Z1951" s="14"/>
      <c r="AA1951" s="15" t="str">
        <f t="shared" si="593"/>
        <v/>
      </c>
    </row>
    <row r="1952" spans="2:27" ht="18" x14ac:dyDescent="0.25">
      <c r="B1952" s="16"/>
      <c r="C1952" s="18"/>
      <c r="D1952" s="17"/>
      <c r="E1952" s="17"/>
      <c r="F1952" s="17"/>
      <c r="G1952" s="17"/>
      <c r="H1952" s="18"/>
      <c r="I1952" s="18"/>
      <c r="J1952" s="17"/>
      <c r="K1952" s="18"/>
      <c r="L1952" s="17"/>
      <c r="M1952" s="17"/>
      <c r="N1952" s="17"/>
      <c r="O1952" s="19"/>
      <c r="P1952" s="629">
        <f>+H1936</f>
        <v>11.01</v>
      </c>
      <c r="Q1952" s="17"/>
      <c r="R1952" s="412" t="s">
        <v>362</v>
      </c>
      <c r="S1952" s="625"/>
      <c r="T1952" s="20"/>
      <c r="U1952" s="20"/>
      <c r="V1952" s="430"/>
      <c r="W1952" s="14" t="str">
        <f t="shared" ref="W1952:W1961" si="599">IF(COUNT(T1952:V1952)=1,"m",IF(COUNT(T1952:V1952)=2,"m2",IF(COUNT(T1952:V1952)=3,"m3","")))</f>
        <v/>
      </c>
      <c r="X1952" s="14" t="str">
        <f t="shared" ref="X1952:X1961" si="600">IF(S1952="","",1)</f>
        <v/>
      </c>
      <c r="Y1952" s="14" t="str">
        <f t="shared" ref="Y1952:Y1961" si="601">IFERROR(IF(COUNT(T1952:V1952)=1,PRODUCT(T1952:V1952)*X1952,""),"")</f>
        <v/>
      </c>
      <c r="Z1952" s="14" t="str">
        <f t="shared" ref="Z1952:Z1961" si="602">IFERROR(IF(COUNT(T1952:V1952)=2,PRODUCT(T1952:V1952)*X1952,""),"")</f>
        <v/>
      </c>
      <c r="AA1952" s="15" t="str">
        <f t="shared" si="593"/>
        <v/>
      </c>
    </row>
    <row r="1953" spans="2:27" ht="18" x14ac:dyDescent="0.25">
      <c r="B1953" s="16"/>
      <c r="C1953" s="17"/>
      <c r="D1953" s="17"/>
      <c r="E1953" s="17"/>
      <c r="F1953" s="17"/>
      <c r="G1953" s="17"/>
      <c r="H1953" s="17"/>
      <c r="I1953" s="17"/>
      <c r="J1953" s="17"/>
      <c r="K1953" s="17"/>
      <c r="L1953" s="17"/>
      <c r="M1953" s="17"/>
      <c r="N1953" s="17"/>
      <c r="O1953" s="19"/>
      <c r="P1953" s="629">
        <f>+H1936</f>
        <v>11.01</v>
      </c>
      <c r="Q1953" s="17"/>
      <c r="R1953" s="412"/>
      <c r="S1953" s="626"/>
      <c r="T1953" s="20"/>
      <c r="U1953" s="20"/>
      <c r="V1953" s="430"/>
      <c r="W1953" s="14" t="str">
        <f t="shared" si="599"/>
        <v/>
      </c>
      <c r="X1953" s="14" t="str">
        <f t="shared" si="600"/>
        <v/>
      </c>
      <c r="Y1953" s="14" t="str">
        <f t="shared" si="601"/>
        <v/>
      </c>
      <c r="Z1953" s="14" t="str">
        <f t="shared" si="602"/>
        <v/>
      </c>
      <c r="AA1953" s="15" t="str">
        <f t="shared" si="593"/>
        <v/>
      </c>
    </row>
    <row r="1954" spans="2:27" ht="18" x14ac:dyDescent="0.25">
      <c r="B1954" s="16"/>
      <c r="C1954" s="17"/>
      <c r="D1954" s="17"/>
      <c r="E1954" s="17"/>
      <c r="F1954" s="17"/>
      <c r="G1954" s="17"/>
      <c r="H1954" s="17"/>
      <c r="I1954" s="17"/>
      <c r="J1954" s="17"/>
      <c r="K1954" s="17"/>
      <c r="L1954" s="17"/>
      <c r="M1954" s="17"/>
      <c r="N1954" s="17"/>
      <c r="O1954" s="19"/>
      <c r="P1954" s="629">
        <f>+H1936</f>
        <v>11.01</v>
      </c>
      <c r="Q1954" s="17"/>
      <c r="R1954" s="412"/>
      <c r="S1954" s="626"/>
      <c r="T1954" s="20"/>
      <c r="U1954" s="20"/>
      <c r="V1954" s="430"/>
      <c r="W1954" s="14" t="str">
        <f t="shared" si="599"/>
        <v/>
      </c>
      <c r="X1954" s="14" t="str">
        <f t="shared" si="600"/>
        <v/>
      </c>
      <c r="Y1954" s="14" t="str">
        <f t="shared" si="601"/>
        <v/>
      </c>
      <c r="Z1954" s="14" t="str">
        <f t="shared" si="602"/>
        <v/>
      </c>
      <c r="AA1954" s="15" t="str">
        <f t="shared" si="593"/>
        <v/>
      </c>
    </row>
    <row r="1955" spans="2:27" ht="18" x14ac:dyDescent="0.25">
      <c r="B1955" s="16"/>
      <c r="D1955" s="17"/>
      <c r="E1955" s="17"/>
      <c r="F1955" s="17"/>
      <c r="G1955" s="17"/>
      <c r="H1955" s="17"/>
      <c r="I1955" s="17"/>
      <c r="J1955" s="17"/>
      <c r="K1955" s="17"/>
      <c r="L1955" s="17"/>
      <c r="M1955" s="17"/>
      <c r="N1955" s="17"/>
      <c r="O1955" s="19"/>
      <c r="P1955" s="629">
        <f>+H1936</f>
        <v>11.01</v>
      </c>
      <c r="Q1955" s="17"/>
      <c r="R1955" s="412"/>
      <c r="S1955" s="626"/>
      <c r="T1955" s="20"/>
      <c r="U1955" s="20"/>
      <c r="V1955" s="20"/>
      <c r="W1955" s="14" t="str">
        <f t="shared" si="599"/>
        <v/>
      </c>
      <c r="X1955" s="14" t="str">
        <f t="shared" si="600"/>
        <v/>
      </c>
      <c r="Y1955" s="14" t="str">
        <f t="shared" si="601"/>
        <v/>
      </c>
      <c r="Z1955" s="14" t="str">
        <f t="shared" si="602"/>
        <v/>
      </c>
      <c r="AA1955" s="15" t="str">
        <f t="shared" si="593"/>
        <v/>
      </c>
    </row>
    <row r="1956" spans="2:27" ht="18" x14ac:dyDescent="0.25">
      <c r="B1956" s="16"/>
      <c r="C1956" s="17"/>
      <c r="D1956" s="17"/>
      <c r="E1956" s="17"/>
      <c r="F1956" s="17"/>
      <c r="G1956" s="17"/>
      <c r="H1956" s="17"/>
      <c r="I1956" s="17"/>
      <c r="J1956" s="17"/>
      <c r="K1956" s="17"/>
      <c r="L1956" s="17"/>
      <c r="M1956" s="17"/>
      <c r="N1956" s="17"/>
      <c r="O1956" s="19"/>
      <c r="P1956" s="629">
        <f>+H1936</f>
        <v>11.01</v>
      </c>
      <c r="Q1956" s="17"/>
      <c r="R1956" s="412"/>
      <c r="S1956" s="626"/>
      <c r="T1956" s="20"/>
      <c r="U1956" s="20"/>
      <c r="V1956" s="430"/>
      <c r="W1956" s="14" t="str">
        <f t="shared" si="599"/>
        <v/>
      </c>
      <c r="X1956" s="14" t="str">
        <f t="shared" si="600"/>
        <v/>
      </c>
      <c r="Y1956" s="14" t="str">
        <f t="shared" si="601"/>
        <v/>
      </c>
      <c r="Z1956" s="14" t="str">
        <f t="shared" si="602"/>
        <v/>
      </c>
      <c r="AA1956" s="15" t="str">
        <f t="shared" si="593"/>
        <v/>
      </c>
    </row>
    <row r="1957" spans="2:27" ht="18" x14ac:dyDescent="0.25">
      <c r="B1957" s="16"/>
      <c r="C1957" s="17"/>
      <c r="D1957" s="17"/>
      <c r="E1957" s="17"/>
      <c r="F1957" s="17"/>
      <c r="G1957" s="17"/>
      <c r="H1957" s="17"/>
      <c r="I1957" s="17"/>
      <c r="J1957" s="17"/>
      <c r="K1957" s="17"/>
      <c r="L1957" s="17"/>
      <c r="M1957" s="17"/>
      <c r="N1957" s="17"/>
      <c r="O1957" s="19"/>
      <c r="P1957" s="629">
        <f>+H1936</f>
        <v>11.01</v>
      </c>
      <c r="Q1957" s="17"/>
      <c r="R1957" s="412"/>
      <c r="S1957" s="626"/>
      <c r="T1957" s="20"/>
      <c r="U1957" s="20"/>
      <c r="V1957" s="430"/>
      <c r="W1957" s="14" t="str">
        <f t="shared" si="599"/>
        <v/>
      </c>
      <c r="X1957" s="14" t="str">
        <f t="shared" si="600"/>
        <v/>
      </c>
      <c r="Y1957" s="14" t="str">
        <f t="shared" si="601"/>
        <v/>
      </c>
      <c r="Z1957" s="14" t="str">
        <f t="shared" si="602"/>
        <v/>
      </c>
      <c r="AA1957" s="15" t="str">
        <f t="shared" si="593"/>
        <v/>
      </c>
    </row>
    <row r="1958" spans="2:27" ht="18" x14ac:dyDescent="0.25">
      <c r="B1958" s="16"/>
      <c r="C1958" s="17"/>
      <c r="D1958" s="17"/>
      <c r="E1958" s="17"/>
      <c r="F1958" s="17"/>
      <c r="G1958" s="17"/>
      <c r="H1958" s="17"/>
      <c r="I1958" s="17"/>
      <c r="J1958" s="17"/>
      <c r="K1958" s="17"/>
      <c r="L1958" s="17"/>
      <c r="M1958" s="17"/>
      <c r="N1958" s="17"/>
      <c r="O1958" s="19"/>
      <c r="P1958" s="629">
        <f>+H1936</f>
        <v>11.01</v>
      </c>
      <c r="Q1958" s="17"/>
      <c r="R1958" s="21"/>
      <c r="S1958" s="626"/>
      <c r="T1958" s="20"/>
      <c r="U1958" s="20"/>
      <c r="V1958" s="430"/>
      <c r="W1958" s="14" t="str">
        <f t="shared" si="599"/>
        <v/>
      </c>
      <c r="X1958" s="14" t="str">
        <f t="shared" si="600"/>
        <v/>
      </c>
      <c r="Y1958" s="14" t="str">
        <f t="shared" si="601"/>
        <v/>
      </c>
      <c r="Z1958" s="14" t="str">
        <f t="shared" si="602"/>
        <v/>
      </c>
      <c r="AA1958" s="15" t="str">
        <f t="shared" si="593"/>
        <v/>
      </c>
    </row>
    <row r="1959" spans="2:27" ht="18" x14ac:dyDescent="0.25">
      <c r="B1959" s="16"/>
      <c r="C1959" s="17"/>
      <c r="D1959" s="17"/>
      <c r="E1959" s="17"/>
      <c r="F1959" s="17"/>
      <c r="G1959" s="17"/>
      <c r="H1959" s="17"/>
      <c r="I1959" s="17"/>
      <c r="J1959" s="17"/>
      <c r="K1959" s="17"/>
      <c r="L1959" s="17"/>
      <c r="M1959" s="17"/>
      <c r="N1959" s="17"/>
      <c r="O1959" s="19"/>
      <c r="P1959" s="629">
        <f>+H1936</f>
        <v>11.01</v>
      </c>
      <c r="Q1959" s="17"/>
      <c r="R1959" s="26"/>
      <c r="S1959" s="626"/>
      <c r="T1959" s="20"/>
      <c r="U1959" s="20"/>
      <c r="V1959" s="430"/>
      <c r="W1959" s="14" t="str">
        <f t="shared" si="599"/>
        <v/>
      </c>
      <c r="X1959" s="14" t="str">
        <f t="shared" si="600"/>
        <v/>
      </c>
      <c r="Y1959" s="14" t="str">
        <f t="shared" si="601"/>
        <v/>
      </c>
      <c r="Z1959" s="14" t="str">
        <f t="shared" si="602"/>
        <v/>
      </c>
      <c r="AA1959" s="15" t="str">
        <f t="shared" si="593"/>
        <v/>
      </c>
    </row>
    <row r="1960" spans="2:27" ht="18" x14ac:dyDescent="0.25">
      <c r="B1960" s="16"/>
      <c r="C1960" s="17"/>
      <c r="D1960" s="17"/>
      <c r="E1960" s="17"/>
      <c r="F1960" s="17"/>
      <c r="G1960" s="17"/>
      <c r="H1960" s="17"/>
      <c r="I1960" s="17"/>
      <c r="J1960" s="17"/>
      <c r="K1960" s="17"/>
      <c r="L1960" s="17"/>
      <c r="M1960" s="17"/>
      <c r="N1960" s="17"/>
      <c r="O1960" s="19"/>
      <c r="P1960" s="629">
        <f>+H1936</f>
        <v>11.01</v>
      </c>
      <c r="Q1960" s="17"/>
      <c r="R1960" s="26"/>
      <c r="S1960" s="626"/>
      <c r="T1960" s="20"/>
      <c r="U1960" s="20"/>
      <c r="V1960" s="430"/>
      <c r="W1960" s="14" t="str">
        <f t="shared" si="599"/>
        <v/>
      </c>
      <c r="X1960" s="14" t="str">
        <f t="shared" si="600"/>
        <v/>
      </c>
      <c r="Y1960" s="14" t="str">
        <f t="shared" si="601"/>
        <v/>
      </c>
      <c r="Z1960" s="14" t="str">
        <f t="shared" si="602"/>
        <v/>
      </c>
      <c r="AA1960" s="15" t="str">
        <f t="shared" si="593"/>
        <v/>
      </c>
    </row>
    <row r="1961" spans="2:27" ht="18.75" thickBot="1" x14ac:dyDescent="0.3">
      <c r="B1961" s="27"/>
      <c r="C1961" s="28"/>
      <c r="D1961" s="29"/>
      <c r="E1961" s="28"/>
      <c r="F1961" s="29"/>
      <c r="G1961" s="29"/>
      <c r="H1961" s="29"/>
      <c r="I1961" s="29"/>
      <c r="J1961" s="29"/>
      <c r="K1961" s="29"/>
      <c r="L1961" s="29"/>
      <c r="M1961" s="29"/>
      <c r="N1961" s="29"/>
      <c r="O1961" s="30"/>
      <c r="P1961" s="629">
        <f>+H1936</f>
        <v>11.01</v>
      </c>
      <c r="Q1961" s="17"/>
      <c r="R1961" s="630"/>
      <c r="S1961" s="636"/>
      <c r="T1961" s="33"/>
      <c r="U1961" s="33"/>
      <c r="V1961" s="631"/>
      <c r="W1961" s="34" t="str">
        <f t="shared" si="599"/>
        <v/>
      </c>
      <c r="X1961" s="34" t="str">
        <f t="shared" si="600"/>
        <v/>
      </c>
      <c r="Y1961" s="14" t="str">
        <f t="shared" si="601"/>
        <v/>
      </c>
      <c r="Z1961" s="14" t="str">
        <f t="shared" si="602"/>
        <v/>
      </c>
      <c r="AA1961" s="15" t="str">
        <f t="shared" si="593"/>
        <v/>
      </c>
    </row>
    <row r="1962" spans="2:27" ht="18.75" thickBot="1" x14ac:dyDescent="0.3">
      <c r="B1962" s="786"/>
      <c r="C1962" s="787"/>
      <c r="D1962" s="787"/>
      <c r="E1962" s="787"/>
      <c r="F1962" s="787"/>
      <c r="G1962" s="787"/>
      <c r="H1962" s="787"/>
      <c r="I1962" s="787"/>
      <c r="J1962" s="787"/>
      <c r="K1962" s="787"/>
      <c r="L1962" s="787"/>
      <c r="M1962" s="787"/>
      <c r="N1962" s="787"/>
      <c r="O1962" s="787"/>
      <c r="P1962" s="428"/>
      <c r="Q1962" s="629">
        <f>+H1936</f>
        <v>11.01</v>
      </c>
      <c r="R1962" s="1024" t="s">
        <v>58</v>
      </c>
      <c r="S1962" s="1025"/>
      <c r="T1962" s="1027"/>
      <c r="U1962" s="1024" t="s">
        <v>53</v>
      </c>
      <c r="V1962" s="1027"/>
      <c r="W1962" s="1027"/>
      <c r="X1962" s="1026"/>
      <c r="Y1962" s="36"/>
      <c r="Z1962" s="37"/>
      <c r="AA1962" s="38">
        <f>IF(SUM(Y1939:AA1961)=0,SUM(X1939:X1961),SUM(Y1939:AA1961))</f>
        <v>0</v>
      </c>
    </row>
    <row r="1963" spans="2:27" ht="17.25" thickBot="1" x14ac:dyDescent="0.3">
      <c r="B1963" s="792" t="s">
        <v>59</v>
      </c>
      <c r="C1963" s="793"/>
      <c r="D1963" s="793"/>
      <c r="E1963" s="793"/>
      <c r="F1963" s="793"/>
      <c r="G1963" s="793"/>
      <c r="H1963" s="793"/>
      <c r="I1963" s="794"/>
      <c r="J1963" s="792" t="s">
        <v>60</v>
      </c>
      <c r="K1963" s="793"/>
      <c r="L1963" s="793"/>
      <c r="M1963" s="793"/>
      <c r="N1963" s="793"/>
      <c r="O1963" s="793"/>
      <c r="P1963" s="793"/>
      <c r="Q1963" s="793"/>
      <c r="R1963" s="1028"/>
      <c r="S1963" s="634"/>
      <c r="T1963" s="39"/>
      <c r="U1963" s="40"/>
      <c r="V1963" s="40"/>
      <c r="W1963" s="40"/>
      <c r="X1963" s="40"/>
      <c r="Y1963" s="40"/>
      <c r="Z1963" s="40"/>
      <c r="AA1963" s="41"/>
    </row>
    <row r="1964" spans="2:27" ht="21" thickBot="1" x14ac:dyDescent="0.3">
      <c r="B1964" s="795"/>
      <c r="C1964" s="787"/>
      <c r="D1964" s="787"/>
      <c r="E1964" s="787"/>
      <c r="F1964" s="787"/>
      <c r="G1964" s="787"/>
      <c r="H1964" s="787"/>
      <c r="I1964" s="796"/>
      <c r="J1964" s="795"/>
      <c r="K1964" s="787"/>
      <c r="L1964" s="787"/>
      <c r="M1964" s="787"/>
      <c r="N1964" s="787"/>
      <c r="O1964" s="787"/>
      <c r="P1964" s="787"/>
      <c r="Q1964" s="787"/>
      <c r="R1964" s="796"/>
      <c r="S1964" s="635"/>
      <c r="T1964" s="797" t="s">
        <v>61</v>
      </c>
      <c r="U1964" s="798"/>
      <c r="V1964" s="798"/>
      <c r="W1964" s="798"/>
      <c r="X1964" s="798"/>
      <c r="Y1964" s="798"/>
      <c r="Z1964" s="799"/>
      <c r="AA1964" s="42">
        <f>AA1962</f>
        <v>0</v>
      </c>
    </row>
    <row r="1966" spans="2:27" ht="15.75" thickBot="1" x14ac:dyDescent="0.3"/>
    <row r="1967" spans="2:27" x14ac:dyDescent="0.25">
      <c r="B1967" s="800"/>
      <c r="C1967" s="793"/>
      <c r="D1967" s="793"/>
      <c r="E1967" s="793"/>
      <c r="F1967" s="793"/>
      <c r="G1967" s="803" t="s">
        <v>42</v>
      </c>
      <c r="H1967" s="793"/>
      <c r="I1967" s="793"/>
      <c r="J1967" s="793"/>
      <c r="K1967" s="793"/>
      <c r="L1967" s="793"/>
      <c r="M1967" s="793"/>
      <c r="N1967" s="793"/>
      <c r="O1967" s="793"/>
      <c r="P1967" s="793"/>
      <c r="Q1967" s="793"/>
      <c r="R1967" s="793"/>
      <c r="S1967" s="793"/>
      <c r="T1967" s="793"/>
      <c r="U1967" s="804" t="s">
        <v>1</v>
      </c>
      <c r="V1967" s="805"/>
      <c r="W1967" s="805"/>
      <c r="X1967" s="806"/>
      <c r="Y1967" s="807" t="s">
        <v>43</v>
      </c>
      <c r="Z1967" s="805"/>
      <c r="AA1967" s="808"/>
    </row>
    <row r="1968" spans="2:27" x14ac:dyDescent="0.25">
      <c r="B1968" s="801"/>
      <c r="C1968" s="802"/>
      <c r="D1968" s="802"/>
      <c r="E1968" s="802"/>
      <c r="F1968" s="802"/>
      <c r="G1968" s="801"/>
      <c r="H1968" s="802"/>
      <c r="I1968" s="802"/>
      <c r="J1968" s="802"/>
      <c r="K1968" s="802"/>
      <c r="L1968" s="802"/>
      <c r="M1968" s="802"/>
      <c r="N1968" s="802"/>
      <c r="O1968" s="802"/>
      <c r="P1968" s="802"/>
      <c r="Q1968" s="802"/>
      <c r="R1968" s="802"/>
      <c r="S1968" s="802"/>
      <c r="T1968" s="802"/>
      <c r="U1968" s="809" t="s">
        <v>3</v>
      </c>
      <c r="V1968" s="810"/>
      <c r="W1968" s="810"/>
      <c r="X1968" s="811"/>
      <c r="Y1968" s="812">
        <v>1</v>
      </c>
      <c r="Z1968" s="810"/>
      <c r="AA1968" s="813"/>
    </row>
    <row r="1969" spans="2:27" ht="15.75" thickBot="1" x14ac:dyDescent="0.3">
      <c r="B1969" s="795"/>
      <c r="C1969" s="787"/>
      <c r="D1969" s="787"/>
      <c r="E1969" s="787"/>
      <c r="F1969" s="787"/>
      <c r="G1969" s="795"/>
      <c r="H1969" s="787"/>
      <c r="I1969" s="787"/>
      <c r="J1969" s="787"/>
      <c r="K1969" s="787"/>
      <c r="L1969" s="787"/>
      <c r="M1969" s="787"/>
      <c r="N1969" s="787"/>
      <c r="O1969" s="787"/>
      <c r="P1969" s="787"/>
      <c r="Q1969" s="787"/>
      <c r="R1969" s="787"/>
      <c r="S1969" s="787"/>
      <c r="T1969" s="787"/>
      <c r="U1969" s="814" t="s">
        <v>4</v>
      </c>
      <c r="V1969" s="815"/>
      <c r="W1969" s="815"/>
      <c r="X1969" s="816"/>
      <c r="Y1969" s="817">
        <v>44236</v>
      </c>
      <c r="Z1969" s="818"/>
      <c r="AA1969" s="819"/>
    </row>
    <row r="1970" spans="2:27" x14ac:dyDescent="0.25">
      <c r="B1970" s="820" t="s">
        <v>44</v>
      </c>
      <c r="C1970" s="793"/>
      <c r="D1970" s="793"/>
      <c r="E1970" s="793"/>
      <c r="F1970" s="794"/>
      <c r="G1970"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970" s="822"/>
      <c r="I1970" s="822"/>
      <c r="J1970" s="822"/>
      <c r="K1970" s="822"/>
      <c r="L1970" s="822"/>
      <c r="M1970" s="822"/>
      <c r="N1970" s="822"/>
      <c r="O1970" s="822"/>
      <c r="P1970" s="822"/>
      <c r="Q1970" s="822"/>
      <c r="R1970" s="822"/>
      <c r="S1970" s="822"/>
      <c r="T1970" s="822"/>
      <c r="U1970" s="822"/>
      <c r="V1970" s="822"/>
      <c r="W1970" s="822"/>
      <c r="X1970" s="822"/>
      <c r="Y1970" s="822"/>
      <c r="Z1970" s="822"/>
      <c r="AA1970" s="823"/>
    </row>
    <row r="1971" spans="2:27" ht="15.75" thickBot="1" x14ac:dyDescent="0.3">
      <c r="B1971" s="795"/>
      <c r="C1971" s="787"/>
      <c r="D1971" s="787"/>
      <c r="E1971" s="787"/>
      <c r="F1971" s="796"/>
      <c r="G1971" s="824"/>
      <c r="H1971" s="825"/>
      <c r="I1971" s="825"/>
      <c r="J1971" s="825"/>
      <c r="K1971" s="825"/>
      <c r="L1971" s="825"/>
      <c r="M1971" s="825"/>
      <c r="N1971" s="825"/>
      <c r="O1971" s="825"/>
      <c r="P1971" s="825"/>
      <c r="Q1971" s="825"/>
      <c r="R1971" s="825"/>
      <c r="S1971" s="825"/>
      <c r="T1971" s="825"/>
      <c r="U1971" s="825"/>
      <c r="V1971" s="825"/>
      <c r="W1971" s="825"/>
      <c r="X1971" s="825"/>
      <c r="Y1971" s="825"/>
      <c r="Z1971" s="825"/>
      <c r="AA1971" s="826"/>
    </row>
    <row r="1972" spans="2:27" ht="18.75" thickBot="1" x14ac:dyDescent="0.3">
      <c r="B1972" s="827" t="s">
        <v>46</v>
      </c>
      <c r="C1972" s="798"/>
      <c r="D1972" s="798"/>
      <c r="E1972" s="798"/>
      <c r="F1972" s="798"/>
      <c r="G1972" s="798"/>
      <c r="H1972" s="822" t="s">
        <v>47</v>
      </c>
      <c r="I1972" s="793"/>
      <c r="J1972" s="828"/>
      <c r="K1972" s="798"/>
      <c r="L1972" s="798"/>
      <c r="M1972" s="798"/>
      <c r="N1972" s="798"/>
      <c r="O1972" s="798"/>
      <c r="P1972" s="622"/>
      <c r="Q1972" s="622"/>
      <c r="R1972" s="828" t="s">
        <v>48</v>
      </c>
      <c r="S1972" s="828"/>
      <c r="T1972" s="798"/>
      <c r="U1972" s="798"/>
      <c r="V1972" s="798"/>
      <c r="W1972" s="798"/>
      <c r="X1972" s="798"/>
      <c r="Y1972" s="798"/>
      <c r="Z1972" s="798"/>
      <c r="AA1972" s="799"/>
    </row>
    <row r="1973" spans="2:27" ht="44.25" customHeight="1" thickBot="1" x14ac:dyDescent="0.3">
      <c r="B1973" s="829">
        <v>12</v>
      </c>
      <c r="C1973" s="793"/>
      <c r="D1973" s="793"/>
      <c r="E1973" s="793"/>
      <c r="F1973" s="793"/>
      <c r="G1973" s="793"/>
      <c r="H1973" s="830">
        <f>I12.01</f>
        <v>12.01</v>
      </c>
      <c r="I1973" s="831"/>
      <c r="J1973" s="832" t="str">
        <f>VLOOKUP(B1973,'BALANCE GENERAL'!$B:$G,5,FALSE)</f>
        <v>SUMINISTRO E INSTALACION AIRES ACONDICIONADOS</v>
      </c>
      <c r="K1973" s="798"/>
      <c r="L1973" s="798"/>
      <c r="M1973" s="798"/>
      <c r="N1973" s="798"/>
      <c r="O1973" s="799"/>
      <c r="P1973" s="621"/>
      <c r="Q1973" s="621"/>
      <c r="R1973" s="833" t="str">
        <f>VLOOKUP(H1973,'BALANCE GENERAL'!$B:$G,5,FALSE)</f>
        <v>SUMINISTRO E INSTALACION DE AIRE ACONDICIONADO MINI SPLIT 12000 BTU. Incluye Kit de instalacion de tuberia de cobre recubierta con rubatex y cinta vinilo hasta 4 mts.</v>
      </c>
      <c r="S1973" s="1020"/>
      <c r="T1973" s="793"/>
      <c r="U1973" s="793"/>
      <c r="V1973" s="793"/>
      <c r="W1973" s="793"/>
      <c r="X1973" s="793"/>
      <c r="Y1973" s="793"/>
      <c r="Z1973" s="793"/>
      <c r="AA1973" s="794"/>
    </row>
    <row r="1974" spans="2:27" ht="18.75" thickBot="1" x14ac:dyDescent="0.3">
      <c r="B1974" s="821" t="s">
        <v>49</v>
      </c>
      <c r="C1974" s="834"/>
      <c r="D1974" s="834"/>
      <c r="E1974" s="834"/>
      <c r="F1974" s="834"/>
      <c r="G1974" s="834"/>
      <c r="H1974" s="835"/>
      <c r="I1974" s="835"/>
      <c r="J1974" s="834"/>
      <c r="K1974" s="834"/>
      <c r="L1974" s="834"/>
      <c r="M1974" s="834"/>
      <c r="N1974" s="834"/>
      <c r="O1974" s="834"/>
      <c r="P1974" s="623"/>
      <c r="Q1974" s="623"/>
      <c r="R1974" s="837" t="s">
        <v>50</v>
      </c>
      <c r="S1974" s="1030" t="s">
        <v>532</v>
      </c>
      <c r="T1974" s="839" t="s">
        <v>51</v>
      </c>
      <c r="U1974" s="840"/>
      <c r="V1974" s="841"/>
      <c r="W1974" s="842" t="s">
        <v>20</v>
      </c>
      <c r="X1974" s="844" t="s">
        <v>52</v>
      </c>
      <c r="Y1974" s="846" t="s">
        <v>53</v>
      </c>
      <c r="Z1974" s="847"/>
      <c r="AA1974" s="848"/>
    </row>
    <row r="1975" spans="2:27" ht="26.25" thickBot="1" x14ac:dyDescent="0.3">
      <c r="B1975" s="836"/>
      <c r="C1975" s="835"/>
      <c r="D1975" s="835"/>
      <c r="E1975" s="835"/>
      <c r="F1975" s="835"/>
      <c r="G1975" s="835"/>
      <c r="H1975" s="835"/>
      <c r="I1975" s="835"/>
      <c r="J1975" s="835"/>
      <c r="K1975" s="835"/>
      <c r="L1975" s="835"/>
      <c r="M1975" s="835"/>
      <c r="N1975" s="835"/>
      <c r="O1975" s="835"/>
      <c r="P1975" s="623"/>
      <c r="Q1975" s="623"/>
      <c r="R1975" s="838"/>
      <c r="S1975" s="1031"/>
      <c r="T1975" s="4" t="s">
        <v>54</v>
      </c>
      <c r="U1975" s="5" t="s">
        <v>55</v>
      </c>
      <c r="V1975" s="6" t="s">
        <v>56</v>
      </c>
      <c r="W1975" s="843"/>
      <c r="X1975" s="845"/>
      <c r="Y1975" s="7" t="s">
        <v>57</v>
      </c>
      <c r="Z1975" s="8" t="s">
        <v>21</v>
      </c>
      <c r="AA1975" s="9" t="s">
        <v>22</v>
      </c>
    </row>
    <row r="1976" spans="2:27" ht="18" x14ac:dyDescent="0.25">
      <c r="B1976" s="10"/>
      <c r="C1976" s="11"/>
      <c r="D1976" s="11"/>
      <c r="E1976" s="11"/>
      <c r="F1976" s="11"/>
      <c r="G1976" s="11"/>
      <c r="H1976" s="11"/>
      <c r="I1976" s="11"/>
      <c r="J1976" s="11"/>
      <c r="K1976" s="11"/>
      <c r="L1976" s="11"/>
      <c r="M1976" s="11"/>
      <c r="N1976" s="11"/>
      <c r="O1976" s="12"/>
      <c r="P1976" s="629">
        <f>+H1973</f>
        <v>12.01</v>
      </c>
      <c r="Q1976" s="17"/>
      <c r="R1976" s="412" t="s">
        <v>356</v>
      </c>
      <c r="S1976" s="625"/>
      <c r="T1976" s="14"/>
      <c r="U1976" s="14"/>
      <c r="V1976" s="14"/>
      <c r="W1976" s="14" t="str">
        <f>IF(COUNT(T1976:V1976)=1,"m",IF(COUNT(T1976:V1976)=2,"m2",IF(COUNT(T1976:V1976)=3,"m3","")))</f>
        <v/>
      </c>
      <c r="X1976" s="14" t="str">
        <f>IF(S1976="","",1)</f>
        <v/>
      </c>
      <c r="Y1976" s="14" t="str">
        <f>IFERROR(IF(COUNT(T1976:V1976)=1,PRODUCT(T1976:V1976)*X1976,""),"")</f>
        <v/>
      </c>
      <c r="Z1976" s="14" t="str">
        <f>IFERROR(IF(COUNT(T1976:V1976)=2,PRODUCT(T1976:V1976)*X1976,""),"")</f>
        <v/>
      </c>
      <c r="AA1976" s="15" t="str">
        <f>IFERROR(IF(COUNT(T1976:V1976)=3,PRODUCT(T1976:V1976)*X1976,""),"")</f>
        <v/>
      </c>
    </row>
    <row r="1977" spans="2:27" ht="18" x14ac:dyDescent="0.25">
      <c r="B1977" s="16"/>
      <c r="C1977" s="17"/>
      <c r="D1977" s="17"/>
      <c r="E1977" s="17"/>
      <c r="F1977" s="18"/>
      <c r="G1977" s="18"/>
      <c r="H1977" s="18"/>
      <c r="I1977" s="18"/>
      <c r="J1977" s="18"/>
      <c r="K1977" s="18"/>
      <c r="L1977" s="17"/>
      <c r="M1977" s="17"/>
      <c r="N1977" s="17"/>
      <c r="O1977" s="19"/>
      <c r="P1977" s="629">
        <f>+H1973</f>
        <v>12.01</v>
      </c>
      <c r="Q1977" s="17"/>
      <c r="R1977" s="412"/>
      <c r="S1977" s="625"/>
      <c r="T1977" s="20"/>
      <c r="U1977" s="20"/>
      <c r="V1977" s="430"/>
      <c r="W1977" s="14" t="str">
        <f t="shared" ref="W1977:W1979" si="603">IF(COUNT(T1977:V1977)=1,"m",IF(COUNT(T1977:V1977)=2,"m2",IF(COUNT(T1977:V1977)=3,"m3","")))</f>
        <v/>
      </c>
      <c r="X1977" s="14" t="str">
        <f t="shared" ref="X1977:X1979" si="604">IF(S1977="","",1)</f>
        <v/>
      </c>
      <c r="Y1977" s="14" t="str">
        <f t="shared" ref="Y1977:Y1979" si="605">IFERROR(IF(COUNT(T1977:V1977)=1,PRODUCT(T1977:V1977)*X1977,""),"")</f>
        <v/>
      </c>
      <c r="Z1977" s="14" t="str">
        <f t="shared" ref="Z1977:Z1979" si="606">IFERROR(IF(COUNT(T1977:V1977)=2,PRODUCT(T1977:V1977)*X1977,""),"")</f>
        <v/>
      </c>
      <c r="AA1977" s="15" t="str">
        <f t="shared" ref="AA1977:AA1998" si="607">IFERROR(IF(COUNT(T1977:V1977)=3,PRODUCT(T1977:V1977)*X1977,""),"")</f>
        <v/>
      </c>
    </row>
    <row r="1978" spans="2:27" ht="18" x14ac:dyDescent="0.25">
      <c r="B1978" s="16"/>
      <c r="C1978" s="17"/>
      <c r="D1978" s="17"/>
      <c r="E1978" s="17"/>
      <c r="G1978" s="18"/>
      <c r="H1978" s="18"/>
      <c r="I1978" s="18"/>
      <c r="J1978" s="18"/>
      <c r="K1978" s="18"/>
      <c r="L1978" s="17"/>
      <c r="M1978" s="17"/>
      <c r="N1978" s="17"/>
      <c r="O1978" s="19"/>
      <c r="P1978" s="629">
        <f>+H1973</f>
        <v>12.01</v>
      </c>
      <c r="Q1978" s="17"/>
      <c r="R1978" s="412"/>
      <c r="S1978" s="625"/>
      <c r="T1978" s="20"/>
      <c r="U1978" s="20"/>
      <c r="V1978" s="430"/>
      <c r="W1978" s="14" t="str">
        <f t="shared" si="603"/>
        <v/>
      </c>
      <c r="X1978" s="14" t="str">
        <f t="shared" si="604"/>
        <v/>
      </c>
      <c r="Y1978" s="14" t="str">
        <f t="shared" si="605"/>
        <v/>
      </c>
      <c r="Z1978" s="14" t="str">
        <f t="shared" si="606"/>
        <v/>
      </c>
      <c r="AA1978" s="15" t="str">
        <f t="shared" si="607"/>
        <v/>
      </c>
    </row>
    <row r="1979" spans="2:27" ht="18" x14ac:dyDescent="0.25">
      <c r="B1979" s="16"/>
      <c r="C1979" s="17"/>
      <c r="D1979" s="17"/>
      <c r="E1979" s="17"/>
      <c r="F1979" s="18"/>
      <c r="G1979" s="18"/>
      <c r="H1979" s="18"/>
      <c r="I1979" s="18"/>
      <c r="J1979" s="18"/>
      <c r="K1979" s="18"/>
      <c r="L1979" s="17"/>
      <c r="M1979" s="17"/>
      <c r="N1979" s="17"/>
      <c r="O1979" s="19"/>
      <c r="P1979" s="629">
        <f>+H1973</f>
        <v>12.01</v>
      </c>
      <c r="Q1979" s="17"/>
      <c r="R1979" s="412"/>
      <c r="S1979" s="626"/>
      <c r="T1979" s="20"/>
      <c r="U1979" s="20"/>
      <c r="V1979" s="430"/>
      <c r="W1979" s="14" t="str">
        <f t="shared" si="603"/>
        <v/>
      </c>
      <c r="X1979" s="14" t="str">
        <f t="shared" si="604"/>
        <v/>
      </c>
      <c r="Y1979" s="14" t="str">
        <f t="shared" si="605"/>
        <v/>
      </c>
      <c r="Z1979" s="14" t="str">
        <f t="shared" si="606"/>
        <v/>
      </c>
      <c r="AA1979" s="15" t="str">
        <f t="shared" si="607"/>
        <v/>
      </c>
    </row>
    <row r="1980" spans="2:27" ht="18" x14ac:dyDescent="0.25">
      <c r="B1980" s="16"/>
      <c r="D1980" s="17"/>
      <c r="E1980" s="17"/>
      <c r="F1980" s="18"/>
      <c r="G1980" s="18"/>
      <c r="H1980" s="18"/>
      <c r="J1980" s="18"/>
      <c r="K1980" s="18"/>
      <c r="L1980" s="17"/>
      <c r="M1980" s="17"/>
      <c r="N1980" s="17"/>
      <c r="O1980" s="19"/>
      <c r="P1980" s="629">
        <f>+H1973</f>
        <v>12.01</v>
      </c>
      <c r="Q1980" s="17"/>
      <c r="R1980" s="412"/>
      <c r="S1980" s="625"/>
      <c r="T1980" s="20"/>
      <c r="U1980" s="20"/>
      <c r="V1980" s="430"/>
      <c r="W1980" s="14"/>
      <c r="X1980" s="14"/>
      <c r="Y1980" s="14"/>
      <c r="Z1980" s="14"/>
      <c r="AA1980" s="15" t="str">
        <f t="shared" si="607"/>
        <v/>
      </c>
    </row>
    <row r="1981" spans="2:27" ht="18" x14ac:dyDescent="0.25">
      <c r="B1981" s="22"/>
      <c r="C1981" s="17"/>
      <c r="D1981" s="18"/>
      <c r="E1981" s="17"/>
      <c r="F1981" s="18"/>
      <c r="G1981" s="18"/>
      <c r="H1981" s="18"/>
      <c r="I1981" s="18"/>
      <c r="J1981" s="18"/>
      <c r="K1981" s="18"/>
      <c r="L1981" s="17"/>
      <c r="M1981" s="17"/>
      <c r="N1981" s="17"/>
      <c r="O1981" s="19"/>
      <c r="P1981" s="629">
        <f>+H1973</f>
        <v>12.01</v>
      </c>
      <c r="Q1981" s="17"/>
      <c r="R1981" s="412" t="s">
        <v>361</v>
      </c>
      <c r="S1981" s="625"/>
      <c r="T1981" s="20"/>
      <c r="U1981" s="20"/>
      <c r="V1981" s="430"/>
      <c r="W1981" s="14" t="str">
        <f t="shared" ref="W1981:W1982" si="608">IF(COUNT(T1981:V1981)=1,"m",IF(COUNT(T1981:V1981)=2,"m2",IF(COUNT(T1981:V1981)=3,"m3","")))</f>
        <v/>
      </c>
      <c r="X1981" s="14" t="str">
        <f t="shared" ref="X1981:X1987" si="609">IF(S1981="","",1)</f>
        <v/>
      </c>
      <c r="Y1981" s="14" t="str">
        <f t="shared" ref="Y1981:Y1987" si="610">IFERROR(IF(COUNT(T1981:V1981)=1,PRODUCT(T1981:V1981)*X1981,""),"")</f>
        <v/>
      </c>
      <c r="Z1981" s="14" t="str">
        <f t="shared" ref="Z1981:Z1987" si="611">IFERROR(IF(COUNT(T1981:V1981)=2,PRODUCT(T1981:V1981)*X1981,""),"")</f>
        <v/>
      </c>
      <c r="AA1981" s="15" t="str">
        <f t="shared" si="607"/>
        <v/>
      </c>
    </row>
    <row r="1982" spans="2:27" ht="18" x14ac:dyDescent="0.25">
      <c r="B1982" s="16"/>
      <c r="C1982" s="17"/>
      <c r="D1982" s="17"/>
      <c r="E1982" s="17"/>
      <c r="F1982" s="18"/>
      <c r="G1982" s="18"/>
      <c r="H1982" s="18"/>
      <c r="I1982" s="18"/>
      <c r="J1982" s="18"/>
      <c r="K1982" s="18"/>
      <c r="L1982" s="17"/>
      <c r="M1982" s="17"/>
      <c r="N1982" s="17"/>
      <c r="O1982" s="19"/>
      <c r="P1982" s="629">
        <f>+H1973</f>
        <v>12.01</v>
      </c>
      <c r="Q1982" s="17"/>
      <c r="R1982" s="412"/>
      <c r="S1982" s="641"/>
      <c r="T1982" s="20"/>
      <c r="U1982" s="20"/>
      <c r="V1982" s="20"/>
      <c r="W1982" s="14" t="str">
        <f t="shared" si="608"/>
        <v/>
      </c>
      <c r="X1982" s="14" t="str">
        <f t="shared" si="609"/>
        <v/>
      </c>
      <c r="Y1982" s="14" t="str">
        <f t="shared" si="610"/>
        <v/>
      </c>
      <c r="Z1982" s="14" t="str">
        <f t="shared" si="611"/>
        <v/>
      </c>
      <c r="AA1982" s="15" t="str">
        <f t="shared" si="607"/>
        <v/>
      </c>
    </row>
    <row r="1983" spans="2:27" ht="18" x14ac:dyDescent="0.25">
      <c r="B1983" s="16"/>
      <c r="C1983" s="17"/>
      <c r="D1983" s="17"/>
      <c r="E1983" s="17"/>
      <c r="F1983" s="17"/>
      <c r="G1983" s="17"/>
      <c r="H1983" s="17"/>
      <c r="I1983" s="17"/>
      <c r="J1983" s="17"/>
      <c r="K1983" s="17"/>
      <c r="L1983" s="17"/>
      <c r="M1983" s="17"/>
      <c r="N1983" s="17"/>
      <c r="O1983" s="19"/>
      <c r="P1983" s="629">
        <f>+H1973</f>
        <v>12.01</v>
      </c>
      <c r="Q1983" s="17"/>
      <c r="R1983" s="412"/>
      <c r="S1983" s="625"/>
      <c r="T1983" s="20"/>
      <c r="U1983" s="20"/>
      <c r="V1983" s="430"/>
      <c r="W1983" s="14"/>
      <c r="X1983" s="14" t="str">
        <f t="shared" si="609"/>
        <v/>
      </c>
      <c r="Y1983" s="14" t="str">
        <f t="shared" si="610"/>
        <v/>
      </c>
      <c r="Z1983" s="14" t="str">
        <f t="shared" si="611"/>
        <v/>
      </c>
      <c r="AA1983" s="15" t="str">
        <f t="shared" si="607"/>
        <v/>
      </c>
    </row>
    <row r="1984" spans="2:27" ht="18" x14ac:dyDescent="0.25">
      <c r="B1984" s="16"/>
      <c r="C1984" s="18"/>
      <c r="D1984" s="17"/>
      <c r="E1984" s="17"/>
      <c r="F1984" s="17"/>
      <c r="G1984" s="17"/>
      <c r="H1984" s="17"/>
      <c r="I1984" s="17"/>
      <c r="J1984" s="17"/>
      <c r="K1984" s="17"/>
      <c r="L1984" s="17"/>
      <c r="M1984" s="17"/>
      <c r="N1984" s="17"/>
      <c r="O1984" s="19"/>
      <c r="P1984" s="629">
        <f>+H1973</f>
        <v>12.01</v>
      </c>
      <c r="Q1984" s="17"/>
      <c r="R1984" s="412"/>
      <c r="S1984" s="625"/>
      <c r="T1984" s="20"/>
      <c r="U1984" s="20"/>
      <c r="V1984" s="430"/>
      <c r="W1984" s="14"/>
      <c r="X1984" s="14" t="str">
        <f t="shared" si="609"/>
        <v/>
      </c>
      <c r="Y1984" s="14" t="str">
        <f t="shared" si="610"/>
        <v/>
      </c>
      <c r="Z1984" s="14" t="str">
        <f t="shared" si="611"/>
        <v/>
      </c>
      <c r="AA1984" s="15" t="str">
        <f t="shared" si="607"/>
        <v/>
      </c>
    </row>
    <row r="1985" spans="2:27" ht="18" x14ac:dyDescent="0.25">
      <c r="B1985" s="16"/>
      <c r="C1985" s="17"/>
      <c r="D1985" s="17"/>
      <c r="E1985" s="17"/>
      <c r="F1985" s="17"/>
      <c r="G1985" s="17"/>
      <c r="H1985" s="17"/>
      <c r="I1985" s="17"/>
      <c r="J1985" s="17"/>
      <c r="K1985" s="17"/>
      <c r="L1985" s="17"/>
      <c r="M1985" s="17"/>
      <c r="N1985" s="17"/>
      <c r="O1985" s="19"/>
      <c r="P1985" s="629">
        <f>+H1973</f>
        <v>12.01</v>
      </c>
      <c r="Q1985" s="17"/>
      <c r="R1985" s="412"/>
      <c r="S1985" s="625"/>
      <c r="T1985" s="20"/>
      <c r="U1985" s="20"/>
      <c r="V1985" s="430"/>
      <c r="W1985" s="14"/>
      <c r="X1985" s="14" t="str">
        <f t="shared" si="609"/>
        <v/>
      </c>
      <c r="Y1985" s="14" t="str">
        <f t="shared" si="610"/>
        <v/>
      </c>
      <c r="Z1985" s="14" t="str">
        <f t="shared" si="611"/>
        <v/>
      </c>
      <c r="AA1985" s="15" t="str">
        <f t="shared" si="607"/>
        <v/>
      </c>
    </row>
    <row r="1986" spans="2:27" ht="18" x14ac:dyDescent="0.25">
      <c r="B1986" s="16"/>
      <c r="C1986" s="17"/>
      <c r="D1986" s="17"/>
      <c r="E1986" s="18"/>
      <c r="F1986" s="17"/>
      <c r="G1986" s="17"/>
      <c r="H1986" s="17"/>
      <c r="I1986" s="17"/>
      <c r="J1986" s="17"/>
      <c r="K1986" s="17"/>
      <c r="L1986" s="17"/>
      <c r="M1986" s="17"/>
      <c r="N1986" s="17"/>
      <c r="O1986" s="19"/>
      <c r="P1986" s="629">
        <f>+H1973</f>
        <v>12.01</v>
      </c>
      <c r="Q1986" s="17"/>
      <c r="R1986" s="412"/>
      <c r="S1986" s="625"/>
      <c r="T1986" s="20"/>
      <c r="U1986" s="20"/>
      <c r="V1986" s="430"/>
      <c r="W1986" s="14"/>
      <c r="X1986" s="14" t="str">
        <f t="shared" si="609"/>
        <v/>
      </c>
      <c r="Y1986" s="14" t="str">
        <f t="shared" si="610"/>
        <v/>
      </c>
      <c r="Z1986" s="14" t="str">
        <f t="shared" si="611"/>
        <v/>
      </c>
      <c r="AA1986" s="15" t="str">
        <f t="shared" si="607"/>
        <v/>
      </c>
    </row>
    <row r="1987" spans="2:27" ht="18" x14ac:dyDescent="0.25">
      <c r="B1987" s="16"/>
      <c r="C1987" s="18"/>
      <c r="D1987" s="18"/>
      <c r="E1987" s="18"/>
      <c r="F1987" s="18"/>
      <c r="G1987" s="18"/>
      <c r="H1987" s="18"/>
      <c r="I1987" s="18"/>
      <c r="J1987" s="18"/>
      <c r="K1987" s="18"/>
      <c r="L1987" s="18"/>
      <c r="M1987" s="18"/>
      <c r="N1987" s="18"/>
      <c r="O1987" s="19"/>
      <c r="P1987" s="629">
        <f>+H1973</f>
        <v>12.01</v>
      </c>
      <c r="Q1987" s="17"/>
      <c r="R1987" s="412"/>
      <c r="S1987" s="625"/>
      <c r="T1987" s="20"/>
      <c r="U1987" s="20"/>
      <c r="V1987" s="430"/>
      <c r="W1987" s="14" t="str">
        <f t="shared" ref="W1987" si="612">IF(COUNT(T1987:V1987)=1,"m",IF(COUNT(T1987:V1987)=2,"m2",IF(COUNT(T1987:V1987)=3,"m3","")))</f>
        <v/>
      </c>
      <c r="X1987" s="14" t="str">
        <f t="shared" si="609"/>
        <v/>
      </c>
      <c r="Y1987" s="14" t="str">
        <f t="shared" si="610"/>
        <v/>
      </c>
      <c r="Z1987" s="14" t="str">
        <f t="shared" si="611"/>
        <v/>
      </c>
      <c r="AA1987" s="15" t="str">
        <f t="shared" si="607"/>
        <v/>
      </c>
    </row>
    <row r="1988" spans="2:27" ht="18" x14ac:dyDescent="0.25">
      <c r="B1988" s="16"/>
      <c r="C1988" s="17"/>
      <c r="D1988" s="24"/>
      <c r="E1988" s="17"/>
      <c r="F1988" s="17"/>
      <c r="G1988" s="17"/>
      <c r="H1988" s="17"/>
      <c r="I1988" s="17"/>
      <c r="J1988" s="18"/>
      <c r="K1988" s="17"/>
      <c r="L1988" s="17"/>
      <c r="M1988" s="17"/>
      <c r="N1988" s="17"/>
      <c r="O1988" s="19"/>
      <c r="P1988" s="629">
        <f>+H1973</f>
        <v>12.01</v>
      </c>
      <c r="Q1988" s="17"/>
      <c r="R1988" s="412"/>
      <c r="S1988" s="625"/>
      <c r="T1988" s="20"/>
      <c r="U1988" s="20"/>
      <c r="V1988" s="430"/>
      <c r="W1988" s="14"/>
      <c r="X1988" s="14"/>
      <c r="Y1988" s="14"/>
      <c r="Z1988" s="14"/>
      <c r="AA1988" s="15" t="str">
        <f t="shared" si="607"/>
        <v/>
      </c>
    </row>
    <row r="1989" spans="2:27" ht="18" x14ac:dyDescent="0.25">
      <c r="B1989" s="16"/>
      <c r="C1989" s="18"/>
      <c r="D1989" s="17"/>
      <c r="E1989" s="17"/>
      <c r="F1989" s="17"/>
      <c r="G1989" s="17"/>
      <c r="H1989" s="18"/>
      <c r="I1989" s="18"/>
      <c r="J1989" s="17"/>
      <c r="K1989" s="18"/>
      <c r="L1989" s="17"/>
      <c r="M1989" s="17"/>
      <c r="N1989" s="17"/>
      <c r="O1989" s="19"/>
      <c r="P1989" s="629">
        <f>+H1973</f>
        <v>12.01</v>
      </c>
      <c r="Q1989" s="17"/>
      <c r="R1989" s="412" t="s">
        <v>362</v>
      </c>
      <c r="S1989" s="625"/>
      <c r="T1989" s="20"/>
      <c r="U1989" s="20"/>
      <c r="V1989" s="430"/>
      <c r="W1989" s="14" t="str">
        <f t="shared" ref="W1989:W1998" si="613">IF(COUNT(T1989:V1989)=1,"m",IF(COUNT(T1989:V1989)=2,"m2",IF(COUNT(T1989:V1989)=3,"m3","")))</f>
        <v/>
      </c>
      <c r="X1989" s="14" t="str">
        <f t="shared" ref="X1989:X1998" si="614">IF(S1989="","",1)</f>
        <v/>
      </c>
      <c r="Y1989" s="14" t="str">
        <f t="shared" ref="Y1989:Y1998" si="615">IFERROR(IF(COUNT(T1989:V1989)=1,PRODUCT(T1989:V1989)*X1989,""),"")</f>
        <v/>
      </c>
      <c r="Z1989" s="14" t="str">
        <f t="shared" ref="Z1989:Z1998" si="616">IFERROR(IF(COUNT(T1989:V1989)=2,PRODUCT(T1989:V1989)*X1989,""),"")</f>
        <v/>
      </c>
      <c r="AA1989" s="15" t="str">
        <f t="shared" si="607"/>
        <v/>
      </c>
    </row>
    <row r="1990" spans="2:27" ht="18" x14ac:dyDescent="0.25">
      <c r="B1990" s="16"/>
      <c r="C1990" s="17"/>
      <c r="D1990" s="17"/>
      <c r="E1990" s="17"/>
      <c r="F1990" s="17"/>
      <c r="G1990" s="17"/>
      <c r="H1990" s="17"/>
      <c r="I1990" s="17"/>
      <c r="J1990" s="17"/>
      <c r="K1990" s="17"/>
      <c r="L1990" s="17"/>
      <c r="M1990" s="17"/>
      <c r="N1990" s="17"/>
      <c r="O1990" s="19"/>
      <c r="P1990" s="629">
        <f>+H1973</f>
        <v>12.01</v>
      </c>
      <c r="Q1990" s="17"/>
      <c r="R1990" s="412"/>
      <c r="S1990" s="626"/>
      <c r="T1990" s="20"/>
      <c r="U1990" s="20"/>
      <c r="V1990" s="430"/>
      <c r="W1990" s="14" t="str">
        <f t="shared" si="613"/>
        <v/>
      </c>
      <c r="X1990" s="14" t="str">
        <f t="shared" si="614"/>
        <v/>
      </c>
      <c r="Y1990" s="14" t="str">
        <f t="shared" si="615"/>
        <v/>
      </c>
      <c r="Z1990" s="14" t="str">
        <f t="shared" si="616"/>
        <v/>
      </c>
      <c r="AA1990" s="15" t="str">
        <f t="shared" si="607"/>
        <v/>
      </c>
    </row>
    <row r="1991" spans="2:27" ht="18" x14ac:dyDescent="0.25">
      <c r="B1991" s="16"/>
      <c r="C1991" s="17"/>
      <c r="D1991" s="17"/>
      <c r="E1991" s="17"/>
      <c r="F1991" s="17"/>
      <c r="G1991" s="17"/>
      <c r="H1991" s="17"/>
      <c r="I1991" s="17"/>
      <c r="J1991" s="17"/>
      <c r="K1991" s="17"/>
      <c r="L1991" s="17"/>
      <c r="M1991" s="17"/>
      <c r="N1991" s="17"/>
      <c r="O1991" s="19"/>
      <c r="P1991" s="629">
        <f>+H1973</f>
        <v>12.01</v>
      </c>
      <c r="Q1991" s="17"/>
      <c r="R1991" s="412"/>
      <c r="S1991" s="626"/>
      <c r="T1991" s="20"/>
      <c r="U1991" s="20"/>
      <c r="V1991" s="430"/>
      <c r="W1991" s="14" t="str">
        <f t="shared" si="613"/>
        <v/>
      </c>
      <c r="X1991" s="14" t="str">
        <f t="shared" si="614"/>
        <v/>
      </c>
      <c r="Y1991" s="14" t="str">
        <f t="shared" si="615"/>
        <v/>
      </c>
      <c r="Z1991" s="14" t="str">
        <f t="shared" si="616"/>
        <v/>
      </c>
      <c r="AA1991" s="15" t="str">
        <f t="shared" si="607"/>
        <v/>
      </c>
    </row>
    <row r="1992" spans="2:27" ht="18" x14ac:dyDescent="0.25">
      <c r="B1992" s="16"/>
      <c r="D1992" s="17"/>
      <c r="E1992" s="17"/>
      <c r="F1992" s="17"/>
      <c r="G1992" s="17"/>
      <c r="H1992" s="17"/>
      <c r="I1992" s="17"/>
      <c r="J1992" s="17"/>
      <c r="K1992" s="17"/>
      <c r="L1992" s="17"/>
      <c r="M1992" s="17"/>
      <c r="N1992" s="17"/>
      <c r="O1992" s="19"/>
      <c r="P1992" s="629">
        <f>+H1973</f>
        <v>12.01</v>
      </c>
      <c r="Q1992" s="17"/>
      <c r="R1992" s="412"/>
      <c r="S1992" s="626"/>
      <c r="T1992" s="20"/>
      <c r="U1992" s="20"/>
      <c r="V1992" s="20"/>
      <c r="W1992" s="14" t="str">
        <f t="shared" si="613"/>
        <v/>
      </c>
      <c r="X1992" s="14" t="str">
        <f t="shared" si="614"/>
        <v/>
      </c>
      <c r="Y1992" s="14" t="str">
        <f t="shared" si="615"/>
        <v/>
      </c>
      <c r="Z1992" s="14" t="str">
        <f t="shared" si="616"/>
        <v/>
      </c>
      <c r="AA1992" s="15" t="str">
        <f t="shared" si="607"/>
        <v/>
      </c>
    </row>
    <row r="1993" spans="2:27" ht="18" x14ac:dyDescent="0.25">
      <c r="B1993" s="16"/>
      <c r="C1993" s="17"/>
      <c r="D1993" s="17"/>
      <c r="E1993" s="17"/>
      <c r="F1993" s="17"/>
      <c r="G1993" s="17"/>
      <c r="H1993" s="17"/>
      <c r="I1993" s="17"/>
      <c r="J1993" s="17"/>
      <c r="K1993" s="17"/>
      <c r="L1993" s="17"/>
      <c r="M1993" s="17"/>
      <c r="N1993" s="17"/>
      <c r="O1993" s="19"/>
      <c r="P1993" s="629">
        <f>+H1973</f>
        <v>12.01</v>
      </c>
      <c r="Q1993" s="17"/>
      <c r="R1993" s="412"/>
      <c r="S1993" s="626"/>
      <c r="T1993" s="20"/>
      <c r="U1993" s="20"/>
      <c r="V1993" s="430"/>
      <c r="W1993" s="14" t="str">
        <f t="shared" si="613"/>
        <v/>
      </c>
      <c r="X1993" s="14" t="str">
        <f t="shared" si="614"/>
        <v/>
      </c>
      <c r="Y1993" s="14" t="str">
        <f t="shared" si="615"/>
        <v/>
      </c>
      <c r="Z1993" s="14" t="str">
        <f t="shared" si="616"/>
        <v/>
      </c>
      <c r="AA1993" s="15" t="str">
        <f t="shared" si="607"/>
        <v/>
      </c>
    </row>
    <row r="1994" spans="2:27" ht="18" x14ac:dyDescent="0.25">
      <c r="B1994" s="16"/>
      <c r="C1994" s="17"/>
      <c r="D1994" s="17"/>
      <c r="E1994" s="17"/>
      <c r="F1994" s="17"/>
      <c r="G1994" s="17"/>
      <c r="H1994" s="17"/>
      <c r="I1994" s="17"/>
      <c r="J1994" s="17"/>
      <c r="K1994" s="17"/>
      <c r="L1994" s="17"/>
      <c r="M1994" s="17"/>
      <c r="N1994" s="17"/>
      <c r="O1994" s="19"/>
      <c r="P1994" s="629">
        <f>+H1973</f>
        <v>12.01</v>
      </c>
      <c r="Q1994" s="17"/>
      <c r="R1994" s="412"/>
      <c r="S1994" s="626"/>
      <c r="T1994" s="20"/>
      <c r="U1994" s="20"/>
      <c r="V1994" s="430"/>
      <c r="W1994" s="14" t="str">
        <f t="shared" si="613"/>
        <v/>
      </c>
      <c r="X1994" s="14" t="str">
        <f t="shared" si="614"/>
        <v/>
      </c>
      <c r="Y1994" s="14" t="str">
        <f t="shared" si="615"/>
        <v/>
      </c>
      <c r="Z1994" s="14" t="str">
        <f t="shared" si="616"/>
        <v/>
      </c>
      <c r="AA1994" s="15" t="str">
        <f t="shared" si="607"/>
        <v/>
      </c>
    </row>
    <row r="1995" spans="2:27" ht="18" x14ac:dyDescent="0.25">
      <c r="B1995" s="16"/>
      <c r="C1995" s="17"/>
      <c r="D1995" s="17"/>
      <c r="E1995" s="17"/>
      <c r="F1995" s="17"/>
      <c r="G1995" s="17"/>
      <c r="H1995" s="17"/>
      <c r="I1995" s="17"/>
      <c r="J1995" s="17"/>
      <c r="K1995" s="17"/>
      <c r="L1995" s="17"/>
      <c r="M1995" s="17"/>
      <c r="N1995" s="17"/>
      <c r="O1995" s="19"/>
      <c r="P1995" s="629">
        <f>+H1973</f>
        <v>12.01</v>
      </c>
      <c r="Q1995" s="17"/>
      <c r="R1995" s="21"/>
      <c r="S1995" s="626"/>
      <c r="T1995" s="20"/>
      <c r="U1995" s="20"/>
      <c r="V1995" s="430"/>
      <c r="W1995" s="14" t="str">
        <f t="shared" si="613"/>
        <v/>
      </c>
      <c r="X1995" s="14" t="str">
        <f t="shared" si="614"/>
        <v/>
      </c>
      <c r="Y1995" s="14" t="str">
        <f t="shared" si="615"/>
        <v/>
      </c>
      <c r="Z1995" s="14" t="str">
        <f t="shared" si="616"/>
        <v/>
      </c>
      <c r="AA1995" s="15" t="str">
        <f t="shared" si="607"/>
        <v/>
      </c>
    </row>
    <row r="1996" spans="2:27" ht="18" x14ac:dyDescent="0.25">
      <c r="B1996" s="16"/>
      <c r="C1996" s="17"/>
      <c r="D1996" s="17"/>
      <c r="E1996" s="17"/>
      <c r="F1996" s="17"/>
      <c r="G1996" s="17"/>
      <c r="H1996" s="17"/>
      <c r="I1996" s="17"/>
      <c r="J1996" s="17"/>
      <c r="K1996" s="17"/>
      <c r="L1996" s="17"/>
      <c r="M1996" s="17"/>
      <c r="N1996" s="17"/>
      <c r="O1996" s="19"/>
      <c r="P1996" s="629">
        <f>+H1973</f>
        <v>12.01</v>
      </c>
      <c r="Q1996" s="17"/>
      <c r="R1996" s="26"/>
      <c r="S1996" s="626"/>
      <c r="T1996" s="20"/>
      <c r="U1996" s="20"/>
      <c r="V1996" s="430"/>
      <c r="W1996" s="14" t="str">
        <f t="shared" si="613"/>
        <v/>
      </c>
      <c r="X1996" s="14" t="str">
        <f t="shared" si="614"/>
        <v/>
      </c>
      <c r="Y1996" s="14" t="str">
        <f t="shared" si="615"/>
        <v/>
      </c>
      <c r="Z1996" s="14" t="str">
        <f t="shared" si="616"/>
        <v/>
      </c>
      <c r="AA1996" s="15" t="str">
        <f t="shared" si="607"/>
        <v/>
      </c>
    </row>
    <row r="1997" spans="2:27" ht="18" x14ac:dyDescent="0.25">
      <c r="B1997" s="16"/>
      <c r="C1997" s="17"/>
      <c r="D1997" s="17"/>
      <c r="E1997" s="17"/>
      <c r="F1997" s="17"/>
      <c r="G1997" s="17"/>
      <c r="H1997" s="17"/>
      <c r="I1997" s="17"/>
      <c r="J1997" s="17"/>
      <c r="K1997" s="17"/>
      <c r="L1997" s="17"/>
      <c r="M1997" s="17"/>
      <c r="N1997" s="17"/>
      <c r="O1997" s="19"/>
      <c r="P1997" s="629">
        <f>+H1973</f>
        <v>12.01</v>
      </c>
      <c r="Q1997" s="17"/>
      <c r="R1997" s="26"/>
      <c r="S1997" s="626"/>
      <c r="T1997" s="20"/>
      <c r="U1997" s="20"/>
      <c r="V1997" s="430"/>
      <c r="W1997" s="14" t="str">
        <f t="shared" si="613"/>
        <v/>
      </c>
      <c r="X1997" s="14" t="str">
        <f t="shared" si="614"/>
        <v/>
      </c>
      <c r="Y1997" s="14" t="str">
        <f t="shared" si="615"/>
        <v/>
      </c>
      <c r="Z1997" s="14" t="str">
        <f t="shared" si="616"/>
        <v/>
      </c>
      <c r="AA1997" s="15" t="str">
        <f t="shared" si="607"/>
        <v/>
      </c>
    </row>
    <row r="1998" spans="2:27" ht="18.75" thickBot="1" x14ac:dyDescent="0.3">
      <c r="B1998" s="27"/>
      <c r="C1998" s="28"/>
      <c r="D1998" s="29"/>
      <c r="E1998" s="28"/>
      <c r="F1998" s="29"/>
      <c r="G1998" s="29"/>
      <c r="H1998" s="29"/>
      <c r="I1998" s="29"/>
      <c r="J1998" s="29"/>
      <c r="K1998" s="29"/>
      <c r="L1998" s="29"/>
      <c r="M1998" s="29"/>
      <c r="N1998" s="29"/>
      <c r="O1998" s="30"/>
      <c r="P1998" s="629">
        <f>+H1973</f>
        <v>12.01</v>
      </c>
      <c r="Q1998" s="17"/>
      <c r="R1998" s="630"/>
      <c r="S1998" s="636"/>
      <c r="T1998" s="33"/>
      <c r="U1998" s="33"/>
      <c r="V1998" s="631"/>
      <c r="W1998" s="34" t="str">
        <f t="shared" si="613"/>
        <v/>
      </c>
      <c r="X1998" s="34" t="str">
        <f t="shared" si="614"/>
        <v/>
      </c>
      <c r="Y1998" s="14" t="str">
        <f t="shared" si="615"/>
        <v/>
      </c>
      <c r="Z1998" s="14" t="str">
        <f t="shared" si="616"/>
        <v/>
      </c>
      <c r="AA1998" s="15" t="str">
        <f t="shared" si="607"/>
        <v/>
      </c>
    </row>
    <row r="1999" spans="2:27" ht="18.75" thickBot="1" x14ac:dyDescent="0.3">
      <c r="B1999" s="786"/>
      <c r="C1999" s="787"/>
      <c r="D1999" s="787"/>
      <c r="E1999" s="787"/>
      <c r="F1999" s="787"/>
      <c r="G1999" s="787"/>
      <c r="H1999" s="787"/>
      <c r="I1999" s="787"/>
      <c r="J1999" s="787"/>
      <c r="K1999" s="787"/>
      <c r="L1999" s="787"/>
      <c r="M1999" s="787"/>
      <c r="N1999" s="787"/>
      <c r="O1999" s="787"/>
      <c r="P1999" s="428"/>
      <c r="Q1999" s="629">
        <f>+H1973</f>
        <v>12.01</v>
      </c>
      <c r="R1999" s="1024" t="s">
        <v>58</v>
      </c>
      <c r="S1999" s="1025"/>
      <c r="T1999" s="1027"/>
      <c r="U1999" s="1024" t="s">
        <v>53</v>
      </c>
      <c r="V1999" s="1027"/>
      <c r="W1999" s="1027"/>
      <c r="X1999" s="1026"/>
      <c r="Y1999" s="36"/>
      <c r="Z1999" s="37"/>
      <c r="AA1999" s="38">
        <f>IF(SUM(Y1976:AA1998)=0,SUM(X1976:X1998),SUM(Y1976:AA1998))</f>
        <v>0</v>
      </c>
    </row>
    <row r="2000" spans="2:27" ht="17.25" thickBot="1" x14ac:dyDescent="0.3">
      <c r="B2000" s="792" t="s">
        <v>59</v>
      </c>
      <c r="C2000" s="793"/>
      <c r="D2000" s="793"/>
      <c r="E2000" s="793"/>
      <c r="F2000" s="793"/>
      <c r="G2000" s="793"/>
      <c r="H2000" s="793"/>
      <c r="I2000" s="794"/>
      <c r="J2000" s="792" t="s">
        <v>60</v>
      </c>
      <c r="K2000" s="793"/>
      <c r="L2000" s="793"/>
      <c r="M2000" s="793"/>
      <c r="N2000" s="793"/>
      <c r="O2000" s="793"/>
      <c r="P2000" s="793"/>
      <c r="Q2000" s="793"/>
      <c r="R2000" s="1028"/>
      <c r="S2000" s="634"/>
      <c r="T2000" s="39"/>
      <c r="U2000" s="40"/>
      <c r="V2000" s="40"/>
      <c r="W2000" s="40"/>
      <c r="X2000" s="40"/>
      <c r="Y2000" s="40"/>
      <c r="Z2000" s="40"/>
      <c r="AA2000" s="41"/>
    </row>
    <row r="2001" spans="2:27" ht="21" thickBot="1" x14ac:dyDescent="0.3">
      <c r="B2001" s="795"/>
      <c r="C2001" s="787"/>
      <c r="D2001" s="787"/>
      <c r="E2001" s="787"/>
      <c r="F2001" s="787"/>
      <c r="G2001" s="787"/>
      <c r="H2001" s="787"/>
      <c r="I2001" s="796"/>
      <c r="J2001" s="795"/>
      <c r="K2001" s="787"/>
      <c r="L2001" s="787"/>
      <c r="M2001" s="787"/>
      <c r="N2001" s="787"/>
      <c r="O2001" s="787"/>
      <c r="P2001" s="787"/>
      <c r="Q2001" s="787"/>
      <c r="R2001" s="796"/>
      <c r="S2001" s="635"/>
      <c r="T2001" s="797" t="s">
        <v>61</v>
      </c>
      <c r="U2001" s="798"/>
      <c r="V2001" s="798"/>
      <c r="W2001" s="798"/>
      <c r="X2001" s="798"/>
      <c r="Y2001" s="798"/>
      <c r="Z2001" s="799"/>
      <c r="AA2001" s="42">
        <f>AA1999</f>
        <v>0</v>
      </c>
    </row>
    <row r="2003" spans="2:27" ht="15.75" thickBot="1" x14ac:dyDescent="0.3"/>
    <row r="2004" spans="2:27" x14ac:dyDescent="0.25">
      <c r="B2004" s="800"/>
      <c r="C2004" s="793"/>
      <c r="D2004" s="793"/>
      <c r="E2004" s="793"/>
      <c r="F2004" s="793"/>
      <c r="G2004" s="803" t="s">
        <v>42</v>
      </c>
      <c r="H2004" s="793"/>
      <c r="I2004" s="793"/>
      <c r="J2004" s="793"/>
      <c r="K2004" s="793"/>
      <c r="L2004" s="793"/>
      <c r="M2004" s="793"/>
      <c r="N2004" s="793"/>
      <c r="O2004" s="793"/>
      <c r="P2004" s="793"/>
      <c r="Q2004" s="793"/>
      <c r="R2004" s="793"/>
      <c r="S2004" s="793"/>
      <c r="T2004" s="793"/>
      <c r="U2004" s="804" t="s">
        <v>1</v>
      </c>
      <c r="V2004" s="805"/>
      <c r="W2004" s="805"/>
      <c r="X2004" s="806"/>
      <c r="Y2004" s="807" t="s">
        <v>43</v>
      </c>
      <c r="Z2004" s="805"/>
      <c r="AA2004" s="808"/>
    </row>
    <row r="2005" spans="2:27" x14ac:dyDescent="0.25">
      <c r="B2005" s="801"/>
      <c r="C2005" s="802"/>
      <c r="D2005" s="802"/>
      <c r="E2005" s="802"/>
      <c r="F2005" s="802"/>
      <c r="G2005" s="801"/>
      <c r="H2005" s="802"/>
      <c r="I2005" s="802"/>
      <c r="J2005" s="802"/>
      <c r="K2005" s="802"/>
      <c r="L2005" s="802"/>
      <c r="M2005" s="802"/>
      <c r="N2005" s="802"/>
      <c r="O2005" s="802"/>
      <c r="P2005" s="802"/>
      <c r="Q2005" s="802"/>
      <c r="R2005" s="802"/>
      <c r="S2005" s="802"/>
      <c r="T2005" s="802"/>
      <c r="U2005" s="809" t="s">
        <v>3</v>
      </c>
      <c r="V2005" s="810"/>
      <c r="W2005" s="810"/>
      <c r="X2005" s="811"/>
      <c r="Y2005" s="812">
        <v>1</v>
      </c>
      <c r="Z2005" s="810"/>
      <c r="AA2005" s="813"/>
    </row>
    <row r="2006" spans="2:27" ht="15.75" thickBot="1" x14ac:dyDescent="0.3">
      <c r="B2006" s="795"/>
      <c r="C2006" s="787"/>
      <c r="D2006" s="787"/>
      <c r="E2006" s="787"/>
      <c r="F2006" s="787"/>
      <c r="G2006" s="795"/>
      <c r="H2006" s="787"/>
      <c r="I2006" s="787"/>
      <c r="J2006" s="787"/>
      <c r="K2006" s="787"/>
      <c r="L2006" s="787"/>
      <c r="M2006" s="787"/>
      <c r="N2006" s="787"/>
      <c r="O2006" s="787"/>
      <c r="P2006" s="787"/>
      <c r="Q2006" s="787"/>
      <c r="R2006" s="787"/>
      <c r="S2006" s="787"/>
      <c r="T2006" s="787"/>
      <c r="U2006" s="814" t="s">
        <v>4</v>
      </c>
      <c r="V2006" s="815"/>
      <c r="W2006" s="815"/>
      <c r="X2006" s="816"/>
      <c r="Y2006" s="817">
        <v>44236</v>
      </c>
      <c r="Z2006" s="818"/>
      <c r="AA2006" s="819"/>
    </row>
    <row r="2007" spans="2:27" x14ac:dyDescent="0.25">
      <c r="B2007" s="820" t="s">
        <v>44</v>
      </c>
      <c r="C2007" s="793"/>
      <c r="D2007" s="793"/>
      <c r="E2007" s="793"/>
      <c r="F2007" s="794"/>
      <c r="G2007"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007" s="822"/>
      <c r="I2007" s="822"/>
      <c r="J2007" s="822"/>
      <c r="K2007" s="822"/>
      <c r="L2007" s="822"/>
      <c r="M2007" s="822"/>
      <c r="N2007" s="822"/>
      <c r="O2007" s="822"/>
      <c r="P2007" s="822"/>
      <c r="Q2007" s="822"/>
      <c r="R2007" s="822"/>
      <c r="S2007" s="822"/>
      <c r="T2007" s="822"/>
      <c r="U2007" s="822"/>
      <c r="V2007" s="822"/>
      <c r="W2007" s="822"/>
      <c r="X2007" s="822"/>
      <c r="Y2007" s="822"/>
      <c r="Z2007" s="822"/>
      <c r="AA2007" s="823"/>
    </row>
    <row r="2008" spans="2:27" ht="15.75" thickBot="1" x14ac:dyDescent="0.3">
      <c r="B2008" s="795"/>
      <c r="C2008" s="787"/>
      <c r="D2008" s="787"/>
      <c r="E2008" s="787"/>
      <c r="F2008" s="796"/>
      <c r="G2008" s="824"/>
      <c r="H2008" s="825"/>
      <c r="I2008" s="825"/>
      <c r="J2008" s="825"/>
      <c r="K2008" s="825"/>
      <c r="L2008" s="825"/>
      <c r="M2008" s="825"/>
      <c r="N2008" s="825"/>
      <c r="O2008" s="825"/>
      <c r="P2008" s="825"/>
      <c r="Q2008" s="825"/>
      <c r="R2008" s="825"/>
      <c r="S2008" s="825"/>
      <c r="T2008" s="825"/>
      <c r="U2008" s="825"/>
      <c r="V2008" s="825"/>
      <c r="W2008" s="825"/>
      <c r="X2008" s="825"/>
      <c r="Y2008" s="825"/>
      <c r="Z2008" s="825"/>
      <c r="AA2008" s="826"/>
    </row>
    <row r="2009" spans="2:27" ht="18.75" thickBot="1" x14ac:dyDescent="0.3">
      <c r="B2009" s="827" t="s">
        <v>46</v>
      </c>
      <c r="C2009" s="798"/>
      <c r="D2009" s="798"/>
      <c r="E2009" s="798"/>
      <c r="F2009" s="798"/>
      <c r="G2009" s="798"/>
      <c r="H2009" s="822" t="s">
        <v>47</v>
      </c>
      <c r="I2009" s="793"/>
      <c r="J2009" s="828"/>
      <c r="K2009" s="798"/>
      <c r="L2009" s="798"/>
      <c r="M2009" s="798"/>
      <c r="N2009" s="798"/>
      <c r="O2009" s="798"/>
      <c r="P2009" s="622"/>
      <c r="Q2009" s="622"/>
      <c r="R2009" s="828" t="s">
        <v>48</v>
      </c>
      <c r="S2009" s="828"/>
      <c r="T2009" s="798"/>
      <c r="U2009" s="798"/>
      <c r="V2009" s="798"/>
      <c r="W2009" s="798"/>
      <c r="X2009" s="798"/>
      <c r="Y2009" s="798"/>
      <c r="Z2009" s="798"/>
      <c r="AA2009" s="799"/>
    </row>
    <row r="2010" spans="2:27" ht="44.25" customHeight="1" thickBot="1" x14ac:dyDescent="0.3">
      <c r="B2010" s="829">
        <v>12</v>
      </c>
      <c r="C2010" s="793"/>
      <c r="D2010" s="793"/>
      <c r="E2010" s="793"/>
      <c r="F2010" s="793"/>
      <c r="G2010" s="793"/>
      <c r="H2010" s="830">
        <f>I12.02</f>
        <v>12.02</v>
      </c>
      <c r="I2010" s="831"/>
      <c r="J2010" s="832" t="str">
        <f>VLOOKUP(B2010,'BALANCE GENERAL'!$B:$G,5,FALSE)</f>
        <v>SUMINISTRO E INSTALACION AIRES ACONDICIONADOS</v>
      </c>
      <c r="K2010" s="798"/>
      <c r="L2010" s="798"/>
      <c r="M2010" s="798"/>
      <c r="N2010" s="798"/>
      <c r="O2010" s="799"/>
      <c r="P2010" s="621"/>
      <c r="Q2010" s="621"/>
      <c r="R2010" s="833" t="str">
        <f>VLOOKUP(H2010,'BALANCE GENERAL'!$B:$G,5,FALSE)</f>
        <v>Suministro e instalacion de TUBERIA EN COBRE DE 1/2" x 15mts.</v>
      </c>
      <c r="S2010" s="1020"/>
      <c r="T2010" s="793"/>
      <c r="U2010" s="793"/>
      <c r="V2010" s="793"/>
      <c r="W2010" s="793"/>
      <c r="X2010" s="793"/>
      <c r="Y2010" s="793"/>
      <c r="Z2010" s="793"/>
      <c r="AA2010" s="794"/>
    </row>
    <row r="2011" spans="2:27" ht="18.75" thickBot="1" x14ac:dyDescent="0.3">
      <c r="B2011" s="821" t="s">
        <v>49</v>
      </c>
      <c r="C2011" s="834"/>
      <c r="D2011" s="834"/>
      <c r="E2011" s="834"/>
      <c r="F2011" s="834"/>
      <c r="G2011" s="834"/>
      <c r="H2011" s="835"/>
      <c r="I2011" s="835"/>
      <c r="J2011" s="834"/>
      <c r="K2011" s="834"/>
      <c r="L2011" s="834"/>
      <c r="M2011" s="834"/>
      <c r="N2011" s="834"/>
      <c r="O2011" s="834"/>
      <c r="P2011" s="623"/>
      <c r="Q2011" s="623"/>
      <c r="R2011" s="837" t="s">
        <v>50</v>
      </c>
      <c r="S2011" s="1030" t="s">
        <v>532</v>
      </c>
      <c r="T2011" s="839" t="s">
        <v>51</v>
      </c>
      <c r="U2011" s="840"/>
      <c r="V2011" s="841"/>
      <c r="W2011" s="842" t="s">
        <v>20</v>
      </c>
      <c r="X2011" s="844" t="s">
        <v>52</v>
      </c>
      <c r="Y2011" s="846" t="s">
        <v>53</v>
      </c>
      <c r="Z2011" s="847"/>
      <c r="AA2011" s="848"/>
    </row>
    <row r="2012" spans="2:27" ht="26.25" thickBot="1" x14ac:dyDescent="0.3">
      <c r="B2012" s="836"/>
      <c r="C2012" s="835"/>
      <c r="D2012" s="835"/>
      <c r="E2012" s="835"/>
      <c r="F2012" s="835"/>
      <c r="G2012" s="835"/>
      <c r="H2012" s="835"/>
      <c r="I2012" s="835"/>
      <c r="J2012" s="835"/>
      <c r="K2012" s="835"/>
      <c r="L2012" s="835"/>
      <c r="M2012" s="835"/>
      <c r="N2012" s="835"/>
      <c r="O2012" s="835"/>
      <c r="P2012" s="623"/>
      <c r="Q2012" s="623"/>
      <c r="R2012" s="838"/>
      <c r="S2012" s="1031"/>
      <c r="T2012" s="4" t="s">
        <v>54</v>
      </c>
      <c r="U2012" s="5" t="s">
        <v>55</v>
      </c>
      <c r="V2012" s="6" t="s">
        <v>56</v>
      </c>
      <c r="W2012" s="843"/>
      <c r="X2012" s="845"/>
      <c r="Y2012" s="7" t="s">
        <v>57</v>
      </c>
      <c r="Z2012" s="8" t="s">
        <v>21</v>
      </c>
      <c r="AA2012" s="9" t="s">
        <v>22</v>
      </c>
    </row>
    <row r="2013" spans="2:27" ht="18" x14ac:dyDescent="0.25">
      <c r="B2013" s="10"/>
      <c r="C2013" s="11"/>
      <c r="D2013" s="11"/>
      <c r="E2013" s="11"/>
      <c r="F2013" s="11"/>
      <c r="G2013" s="11"/>
      <c r="H2013" s="11"/>
      <c r="I2013" s="11"/>
      <c r="J2013" s="11"/>
      <c r="K2013" s="11"/>
      <c r="L2013" s="11"/>
      <c r="M2013" s="11"/>
      <c r="N2013" s="11"/>
      <c r="O2013" s="12"/>
      <c r="P2013" s="629">
        <f>+H2010</f>
        <v>12.02</v>
      </c>
      <c r="Q2013" s="17"/>
      <c r="R2013" s="412" t="s">
        <v>356</v>
      </c>
      <c r="S2013" s="625"/>
      <c r="T2013" s="14"/>
      <c r="U2013" s="14"/>
      <c r="V2013" s="14"/>
      <c r="W2013" s="14" t="str">
        <f>IF(COUNT(T2013:V2013)=1,"m",IF(COUNT(T2013:V2013)=2,"m2",IF(COUNT(T2013:V2013)=3,"m3","")))</f>
        <v/>
      </c>
      <c r="X2013" s="14" t="str">
        <f>IF(S2013="","",1)</f>
        <v/>
      </c>
      <c r="Y2013" s="14" t="str">
        <f>IFERROR(IF(COUNT(T2013:V2013)=1,PRODUCT(T2013:V2013)*X2013,""),"")</f>
        <v/>
      </c>
      <c r="Z2013" s="14" t="str">
        <f>IFERROR(IF(COUNT(T2013:V2013)=2,PRODUCT(T2013:V2013)*X2013,""),"")</f>
        <v/>
      </c>
      <c r="AA2013" s="15" t="str">
        <f>IFERROR(IF(COUNT(T2013:V2013)=3,PRODUCT(T2013:V2013)*X2013,""),"")</f>
        <v/>
      </c>
    </row>
    <row r="2014" spans="2:27" ht="18" x14ac:dyDescent="0.25">
      <c r="B2014" s="16"/>
      <c r="C2014" s="17"/>
      <c r="D2014" s="17"/>
      <c r="E2014" s="17"/>
      <c r="F2014" s="18"/>
      <c r="G2014" s="18"/>
      <c r="H2014" s="18"/>
      <c r="I2014" s="18"/>
      <c r="J2014" s="18"/>
      <c r="K2014" s="18"/>
      <c r="L2014" s="17"/>
      <c r="M2014" s="17"/>
      <c r="N2014" s="17"/>
      <c r="O2014" s="19"/>
      <c r="P2014" s="629">
        <f>+H2010</f>
        <v>12.02</v>
      </c>
      <c r="Q2014" s="17"/>
      <c r="R2014" s="412"/>
      <c r="S2014" s="625"/>
      <c r="T2014" s="20"/>
      <c r="U2014" s="20"/>
      <c r="V2014" s="430"/>
      <c r="W2014" s="14" t="str">
        <f t="shared" ref="W2014:W2016" si="617">IF(COUNT(T2014:V2014)=1,"m",IF(COUNT(T2014:V2014)=2,"m2",IF(COUNT(T2014:V2014)=3,"m3","")))</f>
        <v/>
      </c>
      <c r="X2014" s="14" t="str">
        <f t="shared" ref="X2014:X2016" si="618">IF(S2014="","",1)</f>
        <v/>
      </c>
      <c r="Y2014" s="14" t="str">
        <f t="shared" ref="Y2014:Y2016" si="619">IFERROR(IF(COUNT(T2014:V2014)=1,PRODUCT(T2014:V2014)*X2014,""),"")</f>
        <v/>
      </c>
      <c r="Z2014" s="14" t="str">
        <f t="shared" ref="Z2014:Z2016" si="620">IFERROR(IF(COUNT(T2014:V2014)=2,PRODUCT(T2014:V2014)*X2014,""),"")</f>
        <v/>
      </c>
      <c r="AA2014" s="15" t="str">
        <f t="shared" ref="AA2014:AA2035" si="621">IFERROR(IF(COUNT(T2014:V2014)=3,PRODUCT(T2014:V2014)*X2014,""),"")</f>
        <v/>
      </c>
    </row>
    <row r="2015" spans="2:27" ht="18" x14ac:dyDescent="0.25">
      <c r="B2015" s="16"/>
      <c r="C2015" s="17"/>
      <c r="D2015" s="17"/>
      <c r="E2015" s="17"/>
      <c r="G2015" s="18"/>
      <c r="H2015" s="18"/>
      <c r="I2015" s="18"/>
      <c r="J2015" s="18"/>
      <c r="K2015" s="18"/>
      <c r="L2015" s="17"/>
      <c r="M2015" s="17"/>
      <c r="N2015" s="17"/>
      <c r="O2015" s="19"/>
      <c r="P2015" s="629">
        <f>+H2010</f>
        <v>12.02</v>
      </c>
      <c r="Q2015" s="17"/>
      <c r="R2015" s="412"/>
      <c r="S2015" s="625"/>
      <c r="T2015" s="20"/>
      <c r="U2015" s="20"/>
      <c r="V2015" s="430"/>
      <c r="W2015" s="14" t="str">
        <f t="shared" si="617"/>
        <v/>
      </c>
      <c r="X2015" s="14" t="str">
        <f t="shared" si="618"/>
        <v/>
      </c>
      <c r="Y2015" s="14" t="str">
        <f t="shared" si="619"/>
        <v/>
      </c>
      <c r="Z2015" s="14" t="str">
        <f t="shared" si="620"/>
        <v/>
      </c>
      <c r="AA2015" s="15" t="str">
        <f t="shared" si="621"/>
        <v/>
      </c>
    </row>
    <row r="2016" spans="2:27" ht="18" x14ac:dyDescent="0.25">
      <c r="B2016" s="16"/>
      <c r="C2016" s="17"/>
      <c r="D2016" s="17"/>
      <c r="E2016" s="17"/>
      <c r="F2016" s="18"/>
      <c r="G2016" s="18"/>
      <c r="H2016" s="18"/>
      <c r="I2016" s="18"/>
      <c r="J2016" s="18"/>
      <c r="K2016" s="18"/>
      <c r="L2016" s="17"/>
      <c r="M2016" s="17"/>
      <c r="N2016" s="17"/>
      <c r="O2016" s="19"/>
      <c r="P2016" s="629">
        <f>+H2010</f>
        <v>12.02</v>
      </c>
      <c r="Q2016" s="17"/>
      <c r="R2016" s="412"/>
      <c r="S2016" s="626"/>
      <c r="T2016" s="20"/>
      <c r="U2016" s="20"/>
      <c r="V2016" s="430"/>
      <c r="W2016" s="14" t="str">
        <f t="shared" si="617"/>
        <v/>
      </c>
      <c r="X2016" s="14" t="str">
        <f t="shared" si="618"/>
        <v/>
      </c>
      <c r="Y2016" s="14" t="str">
        <f t="shared" si="619"/>
        <v/>
      </c>
      <c r="Z2016" s="14" t="str">
        <f t="shared" si="620"/>
        <v/>
      </c>
      <c r="AA2016" s="15" t="str">
        <f t="shared" si="621"/>
        <v/>
      </c>
    </row>
    <row r="2017" spans="2:27" ht="18" x14ac:dyDescent="0.25">
      <c r="B2017" s="16"/>
      <c r="D2017" s="17"/>
      <c r="E2017" s="17"/>
      <c r="F2017" s="18"/>
      <c r="G2017" s="18"/>
      <c r="H2017" s="18"/>
      <c r="J2017" s="18"/>
      <c r="K2017" s="18"/>
      <c r="L2017" s="17"/>
      <c r="M2017" s="17"/>
      <c r="N2017" s="17"/>
      <c r="O2017" s="19"/>
      <c r="P2017" s="629">
        <f>+H2010</f>
        <v>12.02</v>
      </c>
      <c r="Q2017" s="17"/>
      <c r="R2017" s="412"/>
      <c r="S2017" s="625"/>
      <c r="T2017" s="20"/>
      <c r="U2017" s="20"/>
      <c r="V2017" s="430"/>
      <c r="W2017" s="14"/>
      <c r="X2017" s="14"/>
      <c r="Y2017" s="14"/>
      <c r="Z2017" s="14"/>
      <c r="AA2017" s="15" t="str">
        <f t="shared" si="621"/>
        <v/>
      </c>
    </row>
    <row r="2018" spans="2:27" ht="18" x14ac:dyDescent="0.25">
      <c r="B2018" s="22"/>
      <c r="C2018" s="17"/>
      <c r="D2018" s="18"/>
      <c r="E2018" s="17"/>
      <c r="F2018" s="18"/>
      <c r="G2018" s="18"/>
      <c r="H2018" s="18"/>
      <c r="I2018" s="18"/>
      <c r="J2018" s="18"/>
      <c r="K2018" s="18"/>
      <c r="L2018" s="17"/>
      <c r="M2018" s="17"/>
      <c r="N2018" s="17"/>
      <c r="O2018" s="19"/>
      <c r="P2018" s="629">
        <f>+H2010</f>
        <v>12.02</v>
      </c>
      <c r="Q2018" s="17"/>
      <c r="R2018" s="412" t="s">
        <v>361</v>
      </c>
      <c r="S2018" s="625"/>
      <c r="T2018" s="20"/>
      <c r="U2018" s="20"/>
      <c r="V2018" s="430"/>
      <c r="W2018" s="14" t="str">
        <f t="shared" ref="W2018:W2019" si="622">IF(COUNT(T2018:V2018)=1,"m",IF(COUNT(T2018:V2018)=2,"m2",IF(COUNT(T2018:V2018)=3,"m3","")))</f>
        <v/>
      </c>
      <c r="X2018" s="14" t="str">
        <f t="shared" ref="X2018:X2024" si="623">IF(S2018="","",1)</f>
        <v/>
      </c>
      <c r="Y2018" s="14" t="str">
        <f t="shared" ref="Y2018:Y2024" si="624">IFERROR(IF(COUNT(T2018:V2018)=1,PRODUCT(T2018:V2018)*X2018,""),"")</f>
        <v/>
      </c>
      <c r="Z2018" s="14" t="str">
        <f t="shared" ref="Z2018:Z2024" si="625">IFERROR(IF(COUNT(T2018:V2018)=2,PRODUCT(T2018:V2018)*X2018,""),"")</f>
        <v/>
      </c>
      <c r="AA2018" s="15" t="str">
        <f t="shared" si="621"/>
        <v/>
      </c>
    </row>
    <row r="2019" spans="2:27" ht="18" x14ac:dyDescent="0.25">
      <c r="B2019" s="16"/>
      <c r="C2019" s="17"/>
      <c r="D2019" s="17"/>
      <c r="E2019" s="17"/>
      <c r="F2019" s="18"/>
      <c r="G2019" s="18"/>
      <c r="H2019" s="18"/>
      <c r="I2019" s="18"/>
      <c r="J2019" s="18"/>
      <c r="K2019" s="18"/>
      <c r="L2019" s="17"/>
      <c r="M2019" s="17"/>
      <c r="N2019" s="17"/>
      <c r="O2019" s="19"/>
      <c r="P2019" s="629">
        <f>+H2010</f>
        <v>12.02</v>
      </c>
      <c r="Q2019" s="17"/>
      <c r="R2019" s="412"/>
      <c r="S2019" s="641"/>
      <c r="T2019" s="20"/>
      <c r="U2019" s="20"/>
      <c r="V2019" s="20"/>
      <c r="W2019" s="14" t="str">
        <f t="shared" si="622"/>
        <v/>
      </c>
      <c r="X2019" s="14" t="str">
        <f t="shared" si="623"/>
        <v/>
      </c>
      <c r="Y2019" s="14" t="str">
        <f t="shared" si="624"/>
        <v/>
      </c>
      <c r="Z2019" s="14" t="str">
        <f t="shared" si="625"/>
        <v/>
      </c>
      <c r="AA2019" s="15" t="str">
        <f t="shared" si="621"/>
        <v/>
      </c>
    </row>
    <row r="2020" spans="2:27" ht="18" x14ac:dyDescent="0.25">
      <c r="B2020" s="16"/>
      <c r="C2020" s="17"/>
      <c r="D2020" s="17"/>
      <c r="E2020" s="17"/>
      <c r="F2020" s="17"/>
      <c r="G2020" s="17"/>
      <c r="H2020" s="17"/>
      <c r="I2020" s="17"/>
      <c r="J2020" s="17"/>
      <c r="K2020" s="17"/>
      <c r="L2020" s="17"/>
      <c r="M2020" s="17"/>
      <c r="N2020" s="17"/>
      <c r="O2020" s="19"/>
      <c r="P2020" s="629">
        <f>+H2010</f>
        <v>12.02</v>
      </c>
      <c r="Q2020" s="17"/>
      <c r="R2020" s="412"/>
      <c r="S2020" s="625"/>
      <c r="T2020" s="20"/>
      <c r="U2020" s="20"/>
      <c r="V2020" s="430"/>
      <c r="W2020" s="14"/>
      <c r="X2020" s="14" t="str">
        <f t="shared" si="623"/>
        <v/>
      </c>
      <c r="Y2020" s="14" t="str">
        <f t="shared" si="624"/>
        <v/>
      </c>
      <c r="Z2020" s="14" t="str">
        <f t="shared" si="625"/>
        <v/>
      </c>
      <c r="AA2020" s="15" t="str">
        <f t="shared" si="621"/>
        <v/>
      </c>
    </row>
    <row r="2021" spans="2:27" ht="18" x14ac:dyDescent="0.25">
      <c r="B2021" s="16"/>
      <c r="C2021" s="18"/>
      <c r="D2021" s="17"/>
      <c r="E2021" s="17"/>
      <c r="F2021" s="17"/>
      <c r="G2021" s="17"/>
      <c r="H2021" s="17"/>
      <c r="I2021" s="17"/>
      <c r="J2021" s="17"/>
      <c r="K2021" s="17"/>
      <c r="L2021" s="17"/>
      <c r="M2021" s="17"/>
      <c r="N2021" s="17"/>
      <c r="O2021" s="19"/>
      <c r="P2021" s="629">
        <f>+H2010</f>
        <v>12.02</v>
      </c>
      <c r="Q2021" s="17"/>
      <c r="R2021" s="412"/>
      <c r="S2021" s="625"/>
      <c r="T2021" s="20"/>
      <c r="U2021" s="20"/>
      <c r="V2021" s="430"/>
      <c r="W2021" s="14"/>
      <c r="X2021" s="14" t="str">
        <f t="shared" si="623"/>
        <v/>
      </c>
      <c r="Y2021" s="14" t="str">
        <f t="shared" si="624"/>
        <v/>
      </c>
      <c r="Z2021" s="14" t="str">
        <f t="shared" si="625"/>
        <v/>
      </c>
      <c r="AA2021" s="15" t="str">
        <f t="shared" si="621"/>
        <v/>
      </c>
    </row>
    <row r="2022" spans="2:27" ht="18" x14ac:dyDescent="0.25">
      <c r="B2022" s="16"/>
      <c r="C2022" s="17"/>
      <c r="D2022" s="17"/>
      <c r="E2022" s="17"/>
      <c r="F2022" s="17"/>
      <c r="G2022" s="17"/>
      <c r="H2022" s="17"/>
      <c r="I2022" s="17"/>
      <c r="J2022" s="17"/>
      <c r="K2022" s="17"/>
      <c r="L2022" s="17"/>
      <c r="M2022" s="17"/>
      <c r="N2022" s="17"/>
      <c r="O2022" s="19"/>
      <c r="P2022" s="629">
        <f>+H2010</f>
        <v>12.02</v>
      </c>
      <c r="Q2022" s="17"/>
      <c r="R2022" s="412"/>
      <c r="S2022" s="625"/>
      <c r="T2022" s="20"/>
      <c r="U2022" s="20"/>
      <c r="V2022" s="430"/>
      <c r="W2022" s="14"/>
      <c r="X2022" s="14" t="str">
        <f t="shared" si="623"/>
        <v/>
      </c>
      <c r="Y2022" s="14" t="str">
        <f t="shared" si="624"/>
        <v/>
      </c>
      <c r="Z2022" s="14" t="str">
        <f t="shared" si="625"/>
        <v/>
      </c>
      <c r="AA2022" s="15" t="str">
        <f t="shared" si="621"/>
        <v/>
      </c>
    </row>
    <row r="2023" spans="2:27" ht="18" x14ac:dyDescent="0.25">
      <c r="B2023" s="16"/>
      <c r="C2023" s="17"/>
      <c r="D2023" s="17"/>
      <c r="E2023" s="18"/>
      <c r="F2023" s="17"/>
      <c r="G2023" s="17"/>
      <c r="H2023" s="17"/>
      <c r="I2023" s="17"/>
      <c r="J2023" s="17"/>
      <c r="K2023" s="17"/>
      <c r="L2023" s="17"/>
      <c r="M2023" s="17"/>
      <c r="N2023" s="17"/>
      <c r="O2023" s="19"/>
      <c r="P2023" s="629">
        <f>+H2010</f>
        <v>12.02</v>
      </c>
      <c r="Q2023" s="17"/>
      <c r="R2023" s="412"/>
      <c r="S2023" s="625"/>
      <c r="T2023" s="20"/>
      <c r="U2023" s="20"/>
      <c r="V2023" s="430"/>
      <c r="W2023" s="14"/>
      <c r="X2023" s="14" t="str">
        <f t="shared" si="623"/>
        <v/>
      </c>
      <c r="Y2023" s="14" t="str">
        <f t="shared" si="624"/>
        <v/>
      </c>
      <c r="Z2023" s="14" t="str">
        <f t="shared" si="625"/>
        <v/>
      </c>
      <c r="AA2023" s="15" t="str">
        <f t="shared" si="621"/>
        <v/>
      </c>
    </row>
    <row r="2024" spans="2:27" ht="18" x14ac:dyDescent="0.25">
      <c r="B2024" s="16"/>
      <c r="C2024" s="18"/>
      <c r="D2024" s="18"/>
      <c r="E2024" s="18"/>
      <c r="F2024" s="18"/>
      <c r="G2024" s="18"/>
      <c r="H2024" s="18"/>
      <c r="I2024" s="18"/>
      <c r="J2024" s="18"/>
      <c r="K2024" s="18"/>
      <c r="L2024" s="18"/>
      <c r="M2024" s="18"/>
      <c r="N2024" s="18"/>
      <c r="O2024" s="19"/>
      <c r="P2024" s="629">
        <f>+H2010</f>
        <v>12.02</v>
      </c>
      <c r="Q2024" s="17"/>
      <c r="R2024" s="412"/>
      <c r="S2024" s="625"/>
      <c r="T2024" s="20"/>
      <c r="U2024" s="20"/>
      <c r="V2024" s="430"/>
      <c r="W2024" s="14" t="str">
        <f t="shared" ref="W2024" si="626">IF(COUNT(T2024:V2024)=1,"m",IF(COUNT(T2024:V2024)=2,"m2",IF(COUNT(T2024:V2024)=3,"m3","")))</f>
        <v/>
      </c>
      <c r="X2024" s="14" t="str">
        <f t="shared" si="623"/>
        <v/>
      </c>
      <c r="Y2024" s="14" t="str">
        <f t="shared" si="624"/>
        <v/>
      </c>
      <c r="Z2024" s="14" t="str">
        <f t="shared" si="625"/>
        <v/>
      </c>
      <c r="AA2024" s="15" t="str">
        <f t="shared" si="621"/>
        <v/>
      </c>
    </row>
    <row r="2025" spans="2:27" ht="18" x14ac:dyDescent="0.25">
      <c r="B2025" s="16"/>
      <c r="C2025" s="17"/>
      <c r="D2025" s="24"/>
      <c r="E2025" s="17"/>
      <c r="F2025" s="17"/>
      <c r="G2025" s="17"/>
      <c r="H2025" s="17"/>
      <c r="I2025" s="17"/>
      <c r="J2025" s="18"/>
      <c r="K2025" s="17"/>
      <c r="L2025" s="17"/>
      <c r="M2025" s="17"/>
      <c r="N2025" s="17"/>
      <c r="O2025" s="19"/>
      <c r="P2025" s="629">
        <f>+H2010</f>
        <v>12.02</v>
      </c>
      <c r="Q2025" s="17"/>
      <c r="R2025" s="412"/>
      <c r="S2025" s="625"/>
      <c r="T2025" s="20"/>
      <c r="U2025" s="20"/>
      <c r="V2025" s="430"/>
      <c r="W2025" s="14"/>
      <c r="X2025" s="14"/>
      <c r="Y2025" s="14"/>
      <c r="Z2025" s="14"/>
      <c r="AA2025" s="15" t="str">
        <f t="shared" si="621"/>
        <v/>
      </c>
    </row>
    <row r="2026" spans="2:27" ht="18" x14ac:dyDescent="0.25">
      <c r="B2026" s="16"/>
      <c r="C2026" s="18"/>
      <c r="D2026" s="17"/>
      <c r="E2026" s="17"/>
      <c r="F2026" s="17"/>
      <c r="G2026" s="17"/>
      <c r="H2026" s="18"/>
      <c r="I2026" s="18"/>
      <c r="J2026" s="17"/>
      <c r="K2026" s="18"/>
      <c r="L2026" s="17"/>
      <c r="M2026" s="17"/>
      <c r="N2026" s="17"/>
      <c r="O2026" s="19"/>
      <c r="P2026" s="629">
        <f>+H2010</f>
        <v>12.02</v>
      </c>
      <c r="Q2026" s="17"/>
      <c r="R2026" s="412" t="s">
        <v>362</v>
      </c>
      <c r="S2026" s="625"/>
      <c r="T2026" s="20"/>
      <c r="U2026" s="20"/>
      <c r="V2026" s="430"/>
      <c r="W2026" s="14" t="str">
        <f t="shared" ref="W2026:W2035" si="627">IF(COUNT(T2026:V2026)=1,"m",IF(COUNT(T2026:V2026)=2,"m2",IF(COUNT(T2026:V2026)=3,"m3","")))</f>
        <v/>
      </c>
      <c r="X2026" s="14" t="str">
        <f t="shared" ref="X2026:X2035" si="628">IF(S2026="","",1)</f>
        <v/>
      </c>
      <c r="Y2026" s="14" t="str">
        <f t="shared" ref="Y2026:Y2035" si="629">IFERROR(IF(COUNT(T2026:V2026)=1,PRODUCT(T2026:V2026)*X2026,""),"")</f>
        <v/>
      </c>
      <c r="Z2026" s="14" t="str">
        <f t="shared" ref="Z2026:Z2035" si="630">IFERROR(IF(COUNT(T2026:V2026)=2,PRODUCT(T2026:V2026)*X2026,""),"")</f>
        <v/>
      </c>
      <c r="AA2026" s="15" t="str">
        <f t="shared" si="621"/>
        <v/>
      </c>
    </row>
    <row r="2027" spans="2:27" ht="18" x14ac:dyDescent="0.25">
      <c r="B2027" s="16"/>
      <c r="C2027" s="17"/>
      <c r="D2027" s="17"/>
      <c r="E2027" s="17"/>
      <c r="F2027" s="17"/>
      <c r="G2027" s="17"/>
      <c r="H2027" s="17"/>
      <c r="I2027" s="17"/>
      <c r="J2027" s="17"/>
      <c r="K2027" s="17"/>
      <c r="L2027" s="17"/>
      <c r="M2027" s="17"/>
      <c r="N2027" s="17"/>
      <c r="O2027" s="19"/>
      <c r="P2027" s="629">
        <f>+H2010</f>
        <v>12.02</v>
      </c>
      <c r="Q2027" s="17"/>
      <c r="R2027" s="412"/>
      <c r="S2027" s="626"/>
      <c r="T2027" s="20"/>
      <c r="U2027" s="20"/>
      <c r="V2027" s="430"/>
      <c r="W2027" s="14" t="str">
        <f t="shared" si="627"/>
        <v/>
      </c>
      <c r="X2027" s="14" t="str">
        <f t="shared" si="628"/>
        <v/>
      </c>
      <c r="Y2027" s="14" t="str">
        <f t="shared" si="629"/>
        <v/>
      </c>
      <c r="Z2027" s="14" t="str">
        <f t="shared" si="630"/>
        <v/>
      </c>
      <c r="AA2027" s="15" t="str">
        <f t="shared" si="621"/>
        <v/>
      </c>
    </row>
    <row r="2028" spans="2:27" ht="18" x14ac:dyDescent="0.25">
      <c r="B2028" s="16"/>
      <c r="C2028" s="17"/>
      <c r="D2028" s="17"/>
      <c r="E2028" s="17"/>
      <c r="F2028" s="17"/>
      <c r="G2028" s="17"/>
      <c r="H2028" s="17"/>
      <c r="I2028" s="17"/>
      <c r="J2028" s="17"/>
      <c r="K2028" s="17"/>
      <c r="L2028" s="17"/>
      <c r="M2028" s="17"/>
      <c r="N2028" s="17"/>
      <c r="O2028" s="19"/>
      <c r="P2028" s="629">
        <f>+H2010</f>
        <v>12.02</v>
      </c>
      <c r="Q2028" s="17"/>
      <c r="R2028" s="412"/>
      <c r="S2028" s="626"/>
      <c r="T2028" s="20"/>
      <c r="U2028" s="20"/>
      <c r="V2028" s="430"/>
      <c r="W2028" s="14" t="str">
        <f t="shared" si="627"/>
        <v/>
      </c>
      <c r="X2028" s="14" t="str">
        <f t="shared" si="628"/>
        <v/>
      </c>
      <c r="Y2028" s="14" t="str">
        <f t="shared" si="629"/>
        <v/>
      </c>
      <c r="Z2028" s="14" t="str">
        <f t="shared" si="630"/>
        <v/>
      </c>
      <c r="AA2028" s="15" t="str">
        <f t="shared" si="621"/>
        <v/>
      </c>
    </row>
    <row r="2029" spans="2:27" ht="18" x14ac:dyDescent="0.25">
      <c r="B2029" s="16"/>
      <c r="D2029" s="17"/>
      <c r="E2029" s="17"/>
      <c r="F2029" s="17"/>
      <c r="G2029" s="17"/>
      <c r="H2029" s="17"/>
      <c r="I2029" s="17"/>
      <c r="J2029" s="17"/>
      <c r="K2029" s="17"/>
      <c r="L2029" s="17"/>
      <c r="M2029" s="17"/>
      <c r="N2029" s="17"/>
      <c r="O2029" s="19"/>
      <c r="P2029" s="629">
        <f>+H2010</f>
        <v>12.02</v>
      </c>
      <c r="Q2029" s="17"/>
      <c r="R2029" s="412"/>
      <c r="S2029" s="626"/>
      <c r="T2029" s="20"/>
      <c r="U2029" s="20"/>
      <c r="V2029" s="20"/>
      <c r="W2029" s="14" t="str">
        <f t="shared" si="627"/>
        <v/>
      </c>
      <c r="X2029" s="14" t="str">
        <f t="shared" si="628"/>
        <v/>
      </c>
      <c r="Y2029" s="14" t="str">
        <f t="shared" si="629"/>
        <v/>
      </c>
      <c r="Z2029" s="14" t="str">
        <f t="shared" si="630"/>
        <v/>
      </c>
      <c r="AA2029" s="15" t="str">
        <f t="shared" si="621"/>
        <v/>
      </c>
    </row>
    <row r="2030" spans="2:27" ht="18" x14ac:dyDescent="0.25">
      <c r="B2030" s="16"/>
      <c r="C2030" s="17"/>
      <c r="D2030" s="17"/>
      <c r="E2030" s="17"/>
      <c r="F2030" s="17"/>
      <c r="G2030" s="17"/>
      <c r="H2030" s="17"/>
      <c r="I2030" s="17"/>
      <c r="J2030" s="17"/>
      <c r="K2030" s="17"/>
      <c r="L2030" s="17"/>
      <c r="M2030" s="17"/>
      <c r="N2030" s="17"/>
      <c r="O2030" s="19"/>
      <c r="P2030" s="629">
        <f>+H2010</f>
        <v>12.02</v>
      </c>
      <c r="Q2030" s="17"/>
      <c r="R2030" s="412"/>
      <c r="S2030" s="626"/>
      <c r="T2030" s="20"/>
      <c r="U2030" s="20"/>
      <c r="V2030" s="430"/>
      <c r="W2030" s="14" t="str">
        <f t="shared" si="627"/>
        <v/>
      </c>
      <c r="X2030" s="14" t="str">
        <f t="shared" si="628"/>
        <v/>
      </c>
      <c r="Y2030" s="14" t="str">
        <f t="shared" si="629"/>
        <v/>
      </c>
      <c r="Z2030" s="14" t="str">
        <f t="shared" si="630"/>
        <v/>
      </c>
      <c r="AA2030" s="15" t="str">
        <f t="shared" si="621"/>
        <v/>
      </c>
    </row>
    <row r="2031" spans="2:27" ht="18" x14ac:dyDescent="0.25">
      <c r="B2031" s="16"/>
      <c r="C2031" s="17"/>
      <c r="D2031" s="17"/>
      <c r="E2031" s="17"/>
      <c r="F2031" s="17"/>
      <c r="G2031" s="17"/>
      <c r="H2031" s="17"/>
      <c r="I2031" s="17"/>
      <c r="J2031" s="17"/>
      <c r="K2031" s="17"/>
      <c r="L2031" s="17"/>
      <c r="M2031" s="17"/>
      <c r="N2031" s="17"/>
      <c r="O2031" s="19"/>
      <c r="P2031" s="629">
        <f>+H2010</f>
        <v>12.02</v>
      </c>
      <c r="Q2031" s="17"/>
      <c r="R2031" s="412"/>
      <c r="S2031" s="626"/>
      <c r="T2031" s="20"/>
      <c r="U2031" s="20"/>
      <c r="V2031" s="430"/>
      <c r="W2031" s="14" t="str">
        <f t="shared" si="627"/>
        <v/>
      </c>
      <c r="X2031" s="14" t="str">
        <f t="shared" si="628"/>
        <v/>
      </c>
      <c r="Y2031" s="14" t="str">
        <f t="shared" si="629"/>
        <v/>
      </c>
      <c r="Z2031" s="14" t="str">
        <f t="shared" si="630"/>
        <v/>
      </c>
      <c r="AA2031" s="15" t="str">
        <f t="shared" si="621"/>
        <v/>
      </c>
    </row>
    <row r="2032" spans="2:27" ht="18" x14ac:dyDescent="0.25">
      <c r="B2032" s="16"/>
      <c r="C2032" s="17"/>
      <c r="D2032" s="17"/>
      <c r="E2032" s="17"/>
      <c r="F2032" s="17"/>
      <c r="G2032" s="17"/>
      <c r="H2032" s="17"/>
      <c r="I2032" s="17"/>
      <c r="J2032" s="17"/>
      <c r="K2032" s="17"/>
      <c r="L2032" s="17"/>
      <c r="M2032" s="17"/>
      <c r="N2032" s="17"/>
      <c r="O2032" s="19"/>
      <c r="P2032" s="629">
        <f>+H2010</f>
        <v>12.02</v>
      </c>
      <c r="Q2032" s="17"/>
      <c r="R2032" s="21"/>
      <c r="S2032" s="626"/>
      <c r="T2032" s="20"/>
      <c r="U2032" s="20"/>
      <c r="V2032" s="430"/>
      <c r="W2032" s="14" t="str">
        <f t="shared" si="627"/>
        <v/>
      </c>
      <c r="X2032" s="14" t="str">
        <f t="shared" si="628"/>
        <v/>
      </c>
      <c r="Y2032" s="14" t="str">
        <f t="shared" si="629"/>
        <v/>
      </c>
      <c r="Z2032" s="14" t="str">
        <f t="shared" si="630"/>
        <v/>
      </c>
      <c r="AA2032" s="15" t="str">
        <f t="shared" si="621"/>
        <v/>
      </c>
    </row>
    <row r="2033" spans="2:27" ht="18" x14ac:dyDescent="0.25">
      <c r="B2033" s="16"/>
      <c r="C2033" s="17"/>
      <c r="D2033" s="17"/>
      <c r="E2033" s="17"/>
      <c r="F2033" s="17"/>
      <c r="G2033" s="17"/>
      <c r="H2033" s="17"/>
      <c r="I2033" s="17"/>
      <c r="J2033" s="17"/>
      <c r="K2033" s="17"/>
      <c r="L2033" s="17"/>
      <c r="M2033" s="17"/>
      <c r="N2033" s="17"/>
      <c r="O2033" s="19"/>
      <c r="P2033" s="629">
        <f>+H2010</f>
        <v>12.02</v>
      </c>
      <c r="Q2033" s="17"/>
      <c r="R2033" s="26"/>
      <c r="S2033" s="626"/>
      <c r="T2033" s="20"/>
      <c r="U2033" s="20"/>
      <c r="V2033" s="430"/>
      <c r="W2033" s="14" t="str">
        <f t="shared" si="627"/>
        <v/>
      </c>
      <c r="X2033" s="14" t="str">
        <f t="shared" si="628"/>
        <v/>
      </c>
      <c r="Y2033" s="14" t="str">
        <f t="shared" si="629"/>
        <v/>
      </c>
      <c r="Z2033" s="14" t="str">
        <f t="shared" si="630"/>
        <v/>
      </c>
      <c r="AA2033" s="15" t="str">
        <f t="shared" si="621"/>
        <v/>
      </c>
    </row>
    <row r="2034" spans="2:27" ht="18" x14ac:dyDescent="0.25">
      <c r="B2034" s="16"/>
      <c r="C2034" s="17"/>
      <c r="D2034" s="17"/>
      <c r="E2034" s="17"/>
      <c r="F2034" s="17"/>
      <c r="G2034" s="17"/>
      <c r="H2034" s="17"/>
      <c r="I2034" s="17"/>
      <c r="J2034" s="17"/>
      <c r="K2034" s="17"/>
      <c r="L2034" s="17"/>
      <c r="M2034" s="17"/>
      <c r="N2034" s="17"/>
      <c r="O2034" s="19"/>
      <c r="P2034" s="629">
        <f>+H2010</f>
        <v>12.02</v>
      </c>
      <c r="Q2034" s="17"/>
      <c r="R2034" s="26"/>
      <c r="S2034" s="626"/>
      <c r="T2034" s="20"/>
      <c r="U2034" s="20"/>
      <c r="V2034" s="430"/>
      <c r="W2034" s="14" t="str">
        <f t="shared" si="627"/>
        <v/>
      </c>
      <c r="X2034" s="14" t="str">
        <f t="shared" si="628"/>
        <v/>
      </c>
      <c r="Y2034" s="14" t="str">
        <f t="shared" si="629"/>
        <v/>
      </c>
      <c r="Z2034" s="14" t="str">
        <f t="shared" si="630"/>
        <v/>
      </c>
      <c r="AA2034" s="15" t="str">
        <f t="shared" si="621"/>
        <v/>
      </c>
    </row>
    <row r="2035" spans="2:27" ht="18.75" thickBot="1" x14ac:dyDescent="0.3">
      <c r="B2035" s="27"/>
      <c r="C2035" s="28"/>
      <c r="D2035" s="29"/>
      <c r="E2035" s="28"/>
      <c r="F2035" s="29"/>
      <c r="G2035" s="29"/>
      <c r="H2035" s="29"/>
      <c r="I2035" s="29"/>
      <c r="J2035" s="29"/>
      <c r="K2035" s="29"/>
      <c r="L2035" s="29"/>
      <c r="M2035" s="29"/>
      <c r="N2035" s="29"/>
      <c r="O2035" s="30"/>
      <c r="P2035" s="629">
        <f>+H2010</f>
        <v>12.02</v>
      </c>
      <c r="Q2035" s="17"/>
      <c r="R2035" s="630"/>
      <c r="S2035" s="636"/>
      <c r="T2035" s="33"/>
      <c r="U2035" s="33"/>
      <c r="V2035" s="631"/>
      <c r="W2035" s="34" t="str">
        <f t="shared" si="627"/>
        <v/>
      </c>
      <c r="X2035" s="34" t="str">
        <f t="shared" si="628"/>
        <v/>
      </c>
      <c r="Y2035" s="14" t="str">
        <f t="shared" si="629"/>
        <v/>
      </c>
      <c r="Z2035" s="14" t="str">
        <f t="shared" si="630"/>
        <v/>
      </c>
      <c r="AA2035" s="15" t="str">
        <f t="shared" si="621"/>
        <v/>
      </c>
    </row>
    <row r="2036" spans="2:27" ht="18.75" thickBot="1" x14ac:dyDescent="0.3">
      <c r="B2036" s="786"/>
      <c r="C2036" s="787"/>
      <c r="D2036" s="787"/>
      <c r="E2036" s="787"/>
      <c r="F2036" s="787"/>
      <c r="G2036" s="787"/>
      <c r="H2036" s="787"/>
      <c r="I2036" s="787"/>
      <c r="J2036" s="787"/>
      <c r="K2036" s="787"/>
      <c r="L2036" s="787"/>
      <c r="M2036" s="787"/>
      <c r="N2036" s="787"/>
      <c r="O2036" s="787"/>
      <c r="P2036" s="428"/>
      <c r="Q2036" s="629">
        <f>+H2010</f>
        <v>12.02</v>
      </c>
      <c r="R2036" s="1024" t="s">
        <v>58</v>
      </c>
      <c r="S2036" s="1025"/>
      <c r="T2036" s="1027"/>
      <c r="U2036" s="1024" t="s">
        <v>53</v>
      </c>
      <c r="V2036" s="1027"/>
      <c r="W2036" s="1027"/>
      <c r="X2036" s="1026"/>
      <c r="Y2036" s="36"/>
      <c r="Z2036" s="37"/>
      <c r="AA2036" s="38">
        <f>IF(SUM(Y2013:AA2035)=0,SUM(X2013:X2035),SUM(Y2013:AA2035))</f>
        <v>0</v>
      </c>
    </row>
    <row r="2037" spans="2:27" ht="17.25" thickBot="1" x14ac:dyDescent="0.3">
      <c r="B2037" s="792" t="s">
        <v>59</v>
      </c>
      <c r="C2037" s="793"/>
      <c r="D2037" s="793"/>
      <c r="E2037" s="793"/>
      <c r="F2037" s="793"/>
      <c r="G2037" s="793"/>
      <c r="H2037" s="793"/>
      <c r="I2037" s="794"/>
      <c r="J2037" s="792" t="s">
        <v>60</v>
      </c>
      <c r="K2037" s="793"/>
      <c r="L2037" s="793"/>
      <c r="M2037" s="793"/>
      <c r="N2037" s="793"/>
      <c r="O2037" s="793"/>
      <c r="P2037" s="793"/>
      <c r="Q2037" s="793"/>
      <c r="R2037" s="1028"/>
      <c r="S2037" s="634"/>
      <c r="T2037" s="39"/>
      <c r="U2037" s="40"/>
      <c r="V2037" s="40"/>
      <c r="W2037" s="40"/>
      <c r="X2037" s="40"/>
      <c r="Y2037" s="40"/>
      <c r="Z2037" s="40"/>
      <c r="AA2037" s="41"/>
    </row>
    <row r="2038" spans="2:27" ht="21" thickBot="1" x14ac:dyDescent="0.3">
      <c r="B2038" s="795"/>
      <c r="C2038" s="787"/>
      <c r="D2038" s="787"/>
      <c r="E2038" s="787"/>
      <c r="F2038" s="787"/>
      <c r="G2038" s="787"/>
      <c r="H2038" s="787"/>
      <c r="I2038" s="796"/>
      <c r="J2038" s="795"/>
      <c r="K2038" s="787"/>
      <c r="L2038" s="787"/>
      <c r="M2038" s="787"/>
      <c r="N2038" s="787"/>
      <c r="O2038" s="787"/>
      <c r="P2038" s="787"/>
      <c r="Q2038" s="787"/>
      <c r="R2038" s="796"/>
      <c r="S2038" s="635"/>
      <c r="T2038" s="797" t="s">
        <v>61</v>
      </c>
      <c r="U2038" s="798"/>
      <c r="V2038" s="798"/>
      <c r="W2038" s="798"/>
      <c r="X2038" s="798"/>
      <c r="Y2038" s="798"/>
      <c r="Z2038" s="799"/>
      <c r="AA2038" s="42">
        <f>AA2036</f>
        <v>0</v>
      </c>
    </row>
    <row r="2040" spans="2:27" ht="15.75" thickBot="1" x14ac:dyDescent="0.3"/>
    <row r="2041" spans="2:27" x14ac:dyDescent="0.25">
      <c r="B2041" s="800"/>
      <c r="C2041" s="793"/>
      <c r="D2041" s="793"/>
      <c r="E2041" s="793"/>
      <c r="F2041" s="793"/>
      <c r="G2041" s="803" t="s">
        <v>42</v>
      </c>
      <c r="H2041" s="793"/>
      <c r="I2041" s="793"/>
      <c r="J2041" s="793"/>
      <c r="K2041" s="793"/>
      <c r="L2041" s="793"/>
      <c r="M2041" s="793"/>
      <c r="N2041" s="793"/>
      <c r="O2041" s="793"/>
      <c r="P2041" s="793"/>
      <c r="Q2041" s="793"/>
      <c r="R2041" s="793"/>
      <c r="S2041" s="793"/>
      <c r="T2041" s="793"/>
      <c r="U2041" s="804" t="s">
        <v>1</v>
      </c>
      <c r="V2041" s="805"/>
      <c r="W2041" s="805"/>
      <c r="X2041" s="806"/>
      <c r="Y2041" s="807" t="s">
        <v>43</v>
      </c>
      <c r="Z2041" s="805"/>
      <c r="AA2041" s="808"/>
    </row>
    <row r="2042" spans="2:27" x14ac:dyDescent="0.25">
      <c r="B2042" s="801"/>
      <c r="C2042" s="802"/>
      <c r="D2042" s="802"/>
      <c r="E2042" s="802"/>
      <c r="F2042" s="802"/>
      <c r="G2042" s="801"/>
      <c r="H2042" s="802"/>
      <c r="I2042" s="802"/>
      <c r="J2042" s="802"/>
      <c r="K2042" s="802"/>
      <c r="L2042" s="802"/>
      <c r="M2042" s="802"/>
      <c r="N2042" s="802"/>
      <c r="O2042" s="802"/>
      <c r="P2042" s="802"/>
      <c r="Q2042" s="802"/>
      <c r="R2042" s="802"/>
      <c r="S2042" s="802"/>
      <c r="T2042" s="802"/>
      <c r="U2042" s="809" t="s">
        <v>3</v>
      </c>
      <c r="V2042" s="810"/>
      <c r="W2042" s="810"/>
      <c r="X2042" s="811"/>
      <c r="Y2042" s="812">
        <v>1</v>
      </c>
      <c r="Z2042" s="810"/>
      <c r="AA2042" s="813"/>
    </row>
    <row r="2043" spans="2:27" ht="15.75" thickBot="1" x14ac:dyDescent="0.3">
      <c r="B2043" s="795"/>
      <c r="C2043" s="787"/>
      <c r="D2043" s="787"/>
      <c r="E2043" s="787"/>
      <c r="F2043" s="787"/>
      <c r="G2043" s="795"/>
      <c r="H2043" s="787"/>
      <c r="I2043" s="787"/>
      <c r="J2043" s="787"/>
      <c r="K2043" s="787"/>
      <c r="L2043" s="787"/>
      <c r="M2043" s="787"/>
      <c r="N2043" s="787"/>
      <c r="O2043" s="787"/>
      <c r="P2043" s="787"/>
      <c r="Q2043" s="787"/>
      <c r="R2043" s="787"/>
      <c r="S2043" s="787"/>
      <c r="T2043" s="787"/>
      <c r="U2043" s="814" t="s">
        <v>4</v>
      </c>
      <c r="V2043" s="815"/>
      <c r="W2043" s="815"/>
      <c r="X2043" s="816"/>
      <c r="Y2043" s="817">
        <v>44236</v>
      </c>
      <c r="Z2043" s="818"/>
      <c r="AA2043" s="819"/>
    </row>
    <row r="2044" spans="2:27" x14ac:dyDescent="0.25">
      <c r="B2044" s="820" t="s">
        <v>44</v>
      </c>
      <c r="C2044" s="793"/>
      <c r="D2044" s="793"/>
      <c r="E2044" s="793"/>
      <c r="F2044" s="794"/>
      <c r="G2044"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044" s="822"/>
      <c r="I2044" s="822"/>
      <c r="J2044" s="822"/>
      <c r="K2044" s="822"/>
      <c r="L2044" s="822"/>
      <c r="M2044" s="822"/>
      <c r="N2044" s="822"/>
      <c r="O2044" s="822"/>
      <c r="P2044" s="822"/>
      <c r="Q2044" s="822"/>
      <c r="R2044" s="822"/>
      <c r="S2044" s="822"/>
      <c r="T2044" s="822"/>
      <c r="U2044" s="822"/>
      <c r="V2044" s="822"/>
      <c r="W2044" s="822"/>
      <c r="X2044" s="822"/>
      <c r="Y2044" s="822"/>
      <c r="Z2044" s="822"/>
      <c r="AA2044" s="823"/>
    </row>
    <row r="2045" spans="2:27" ht="15.75" thickBot="1" x14ac:dyDescent="0.3">
      <c r="B2045" s="795"/>
      <c r="C2045" s="787"/>
      <c r="D2045" s="787"/>
      <c r="E2045" s="787"/>
      <c r="F2045" s="796"/>
      <c r="G2045" s="824"/>
      <c r="H2045" s="825"/>
      <c r="I2045" s="825"/>
      <c r="J2045" s="825"/>
      <c r="K2045" s="825"/>
      <c r="L2045" s="825"/>
      <c r="M2045" s="825"/>
      <c r="N2045" s="825"/>
      <c r="O2045" s="825"/>
      <c r="P2045" s="825"/>
      <c r="Q2045" s="825"/>
      <c r="R2045" s="825"/>
      <c r="S2045" s="825"/>
      <c r="T2045" s="825"/>
      <c r="U2045" s="825"/>
      <c r="V2045" s="825"/>
      <c r="W2045" s="825"/>
      <c r="X2045" s="825"/>
      <c r="Y2045" s="825"/>
      <c r="Z2045" s="825"/>
      <c r="AA2045" s="826"/>
    </row>
    <row r="2046" spans="2:27" ht="18.75" thickBot="1" x14ac:dyDescent="0.3">
      <c r="B2046" s="827" t="s">
        <v>46</v>
      </c>
      <c r="C2046" s="798"/>
      <c r="D2046" s="798"/>
      <c r="E2046" s="798"/>
      <c r="F2046" s="798"/>
      <c r="G2046" s="798"/>
      <c r="H2046" s="822" t="s">
        <v>47</v>
      </c>
      <c r="I2046" s="793"/>
      <c r="J2046" s="828"/>
      <c r="K2046" s="798"/>
      <c r="L2046" s="798"/>
      <c r="M2046" s="798"/>
      <c r="N2046" s="798"/>
      <c r="O2046" s="798"/>
      <c r="P2046" s="622"/>
      <c r="Q2046" s="622"/>
      <c r="R2046" s="828" t="s">
        <v>48</v>
      </c>
      <c r="S2046" s="828"/>
      <c r="T2046" s="798"/>
      <c r="U2046" s="798"/>
      <c r="V2046" s="798"/>
      <c r="W2046" s="798"/>
      <c r="X2046" s="798"/>
      <c r="Y2046" s="798"/>
      <c r="Z2046" s="798"/>
      <c r="AA2046" s="799"/>
    </row>
    <row r="2047" spans="2:27" ht="44.25" customHeight="1" thickBot="1" x14ac:dyDescent="0.3">
      <c r="B2047" s="829">
        <v>12</v>
      </c>
      <c r="C2047" s="793"/>
      <c r="D2047" s="793"/>
      <c r="E2047" s="793"/>
      <c r="F2047" s="793"/>
      <c r="G2047" s="793"/>
      <c r="H2047" s="830">
        <f>I12.03</f>
        <v>12.03</v>
      </c>
      <c r="I2047" s="831"/>
      <c r="J2047" s="832" t="str">
        <f>VLOOKUP(B2047,'BALANCE GENERAL'!$B:$G,5,FALSE)</f>
        <v>SUMINISTRO E INSTALACION AIRES ACONDICIONADOS</v>
      </c>
      <c r="K2047" s="798"/>
      <c r="L2047" s="798"/>
      <c r="M2047" s="798"/>
      <c r="N2047" s="798"/>
      <c r="O2047" s="799"/>
      <c r="P2047" s="621"/>
      <c r="Q2047" s="621"/>
      <c r="R2047" s="833" t="str">
        <f>VLOOKUP(H2047,'BALANCE GENERAL'!$B:$G,5,FALSE)</f>
        <v>Suministro e instalacion de TUBERIA EN COBRE DE 1/4" x 15mts.</v>
      </c>
      <c r="S2047" s="1020"/>
      <c r="T2047" s="793"/>
      <c r="U2047" s="793"/>
      <c r="V2047" s="793"/>
      <c r="W2047" s="793"/>
      <c r="X2047" s="793"/>
      <c r="Y2047" s="793"/>
      <c r="Z2047" s="793"/>
      <c r="AA2047" s="794"/>
    </row>
    <row r="2048" spans="2:27" ht="18.75" thickBot="1" x14ac:dyDescent="0.3">
      <c r="B2048" s="821" t="s">
        <v>49</v>
      </c>
      <c r="C2048" s="834"/>
      <c r="D2048" s="834"/>
      <c r="E2048" s="834"/>
      <c r="F2048" s="834"/>
      <c r="G2048" s="834"/>
      <c r="H2048" s="835"/>
      <c r="I2048" s="835"/>
      <c r="J2048" s="834"/>
      <c r="K2048" s="834"/>
      <c r="L2048" s="834"/>
      <c r="M2048" s="834"/>
      <c r="N2048" s="834"/>
      <c r="O2048" s="834"/>
      <c r="P2048" s="623"/>
      <c r="Q2048" s="623"/>
      <c r="R2048" s="837" t="s">
        <v>50</v>
      </c>
      <c r="S2048" s="1030" t="s">
        <v>532</v>
      </c>
      <c r="T2048" s="839" t="s">
        <v>51</v>
      </c>
      <c r="U2048" s="840"/>
      <c r="V2048" s="841"/>
      <c r="W2048" s="842" t="s">
        <v>20</v>
      </c>
      <c r="X2048" s="844" t="s">
        <v>52</v>
      </c>
      <c r="Y2048" s="846" t="s">
        <v>53</v>
      </c>
      <c r="Z2048" s="847"/>
      <c r="AA2048" s="848"/>
    </row>
    <row r="2049" spans="2:27" ht="26.25" thickBot="1" x14ac:dyDescent="0.3">
      <c r="B2049" s="836"/>
      <c r="C2049" s="835"/>
      <c r="D2049" s="835"/>
      <c r="E2049" s="835"/>
      <c r="F2049" s="835"/>
      <c r="G2049" s="835"/>
      <c r="H2049" s="835"/>
      <c r="I2049" s="835"/>
      <c r="J2049" s="835"/>
      <c r="K2049" s="835"/>
      <c r="L2049" s="835"/>
      <c r="M2049" s="835"/>
      <c r="N2049" s="835"/>
      <c r="O2049" s="835"/>
      <c r="P2049" s="623"/>
      <c r="Q2049" s="623"/>
      <c r="R2049" s="838"/>
      <c r="S2049" s="1031"/>
      <c r="T2049" s="4" t="s">
        <v>54</v>
      </c>
      <c r="U2049" s="5" t="s">
        <v>55</v>
      </c>
      <c r="V2049" s="6" t="s">
        <v>56</v>
      </c>
      <c r="W2049" s="843"/>
      <c r="X2049" s="845"/>
      <c r="Y2049" s="7" t="s">
        <v>57</v>
      </c>
      <c r="Z2049" s="8" t="s">
        <v>21</v>
      </c>
      <c r="AA2049" s="9" t="s">
        <v>22</v>
      </c>
    </row>
    <row r="2050" spans="2:27" ht="18" x14ac:dyDescent="0.25">
      <c r="B2050" s="10"/>
      <c r="C2050" s="11"/>
      <c r="D2050" s="11"/>
      <c r="E2050" s="11"/>
      <c r="F2050" s="11"/>
      <c r="G2050" s="11"/>
      <c r="H2050" s="11"/>
      <c r="I2050" s="11"/>
      <c r="J2050" s="11"/>
      <c r="K2050" s="11"/>
      <c r="L2050" s="11"/>
      <c r="M2050" s="11"/>
      <c r="N2050" s="11"/>
      <c r="O2050" s="12"/>
      <c r="P2050" s="629">
        <f>+H2047</f>
        <v>12.03</v>
      </c>
      <c r="Q2050" s="17"/>
      <c r="R2050" s="412" t="s">
        <v>356</v>
      </c>
      <c r="S2050" s="625"/>
      <c r="T2050" s="14"/>
      <c r="U2050" s="14"/>
      <c r="V2050" s="14"/>
      <c r="W2050" s="14" t="str">
        <f>IF(COUNT(T2050:V2050)=1,"m",IF(COUNT(T2050:V2050)=2,"m2",IF(COUNT(T2050:V2050)=3,"m3","")))</f>
        <v/>
      </c>
      <c r="X2050" s="14" t="str">
        <f>IF(S2050="","",1)</f>
        <v/>
      </c>
      <c r="Y2050" s="14" t="str">
        <f>IFERROR(IF(COUNT(T2050:V2050)=1,PRODUCT(T2050:V2050)*X2050,""),"")</f>
        <v/>
      </c>
      <c r="Z2050" s="14" t="str">
        <f>IFERROR(IF(COUNT(T2050:V2050)=2,PRODUCT(T2050:V2050)*X2050,""),"")</f>
        <v/>
      </c>
      <c r="AA2050" s="15" t="str">
        <f>IFERROR(IF(COUNT(T2050:V2050)=3,PRODUCT(T2050:V2050)*X2050,""),"")</f>
        <v/>
      </c>
    </row>
    <row r="2051" spans="2:27" ht="18" x14ac:dyDescent="0.25">
      <c r="B2051" s="16"/>
      <c r="C2051" s="17"/>
      <c r="D2051" s="17"/>
      <c r="E2051" s="17"/>
      <c r="F2051" s="18"/>
      <c r="G2051" s="18"/>
      <c r="H2051" s="18"/>
      <c r="I2051" s="18"/>
      <c r="J2051" s="18"/>
      <c r="K2051" s="18"/>
      <c r="L2051" s="17"/>
      <c r="M2051" s="17"/>
      <c r="N2051" s="17"/>
      <c r="O2051" s="19"/>
      <c r="P2051" s="629">
        <f>+H2047</f>
        <v>12.03</v>
      </c>
      <c r="Q2051" s="17"/>
      <c r="R2051" s="412"/>
      <c r="S2051" s="625"/>
      <c r="T2051" s="20"/>
      <c r="U2051" s="20"/>
      <c r="V2051" s="430"/>
      <c r="W2051" s="14" t="str">
        <f t="shared" ref="W2051:W2053" si="631">IF(COUNT(T2051:V2051)=1,"m",IF(COUNT(T2051:V2051)=2,"m2",IF(COUNT(T2051:V2051)=3,"m3","")))</f>
        <v/>
      </c>
      <c r="X2051" s="14" t="str">
        <f t="shared" ref="X2051:X2053" si="632">IF(S2051="","",1)</f>
        <v/>
      </c>
      <c r="Y2051" s="14" t="str">
        <f t="shared" ref="Y2051:Y2053" si="633">IFERROR(IF(COUNT(T2051:V2051)=1,PRODUCT(T2051:V2051)*X2051,""),"")</f>
        <v/>
      </c>
      <c r="Z2051" s="14" t="str">
        <f t="shared" ref="Z2051:Z2053" si="634">IFERROR(IF(COUNT(T2051:V2051)=2,PRODUCT(T2051:V2051)*X2051,""),"")</f>
        <v/>
      </c>
      <c r="AA2051" s="15" t="str">
        <f t="shared" ref="AA2051:AA2072" si="635">IFERROR(IF(COUNT(T2051:V2051)=3,PRODUCT(T2051:V2051)*X2051,""),"")</f>
        <v/>
      </c>
    </row>
    <row r="2052" spans="2:27" ht="18" x14ac:dyDescent="0.25">
      <c r="B2052" s="16"/>
      <c r="C2052" s="17"/>
      <c r="D2052" s="17"/>
      <c r="E2052" s="17"/>
      <c r="G2052" s="18"/>
      <c r="H2052" s="18"/>
      <c r="I2052" s="18"/>
      <c r="J2052" s="18"/>
      <c r="K2052" s="18"/>
      <c r="L2052" s="17"/>
      <c r="M2052" s="17"/>
      <c r="N2052" s="17"/>
      <c r="O2052" s="19"/>
      <c r="P2052" s="629">
        <f>+H2047</f>
        <v>12.03</v>
      </c>
      <c r="Q2052" s="17"/>
      <c r="R2052" s="412"/>
      <c r="S2052" s="625"/>
      <c r="T2052" s="20"/>
      <c r="U2052" s="20"/>
      <c r="V2052" s="430"/>
      <c r="W2052" s="14" t="str">
        <f t="shared" si="631"/>
        <v/>
      </c>
      <c r="X2052" s="14" t="str">
        <f t="shared" si="632"/>
        <v/>
      </c>
      <c r="Y2052" s="14" t="str">
        <f t="shared" si="633"/>
        <v/>
      </c>
      <c r="Z2052" s="14" t="str">
        <f t="shared" si="634"/>
        <v/>
      </c>
      <c r="AA2052" s="15" t="str">
        <f t="shared" si="635"/>
        <v/>
      </c>
    </row>
    <row r="2053" spans="2:27" ht="18" x14ac:dyDescent="0.25">
      <c r="B2053" s="16"/>
      <c r="C2053" s="17"/>
      <c r="D2053" s="17"/>
      <c r="E2053" s="17"/>
      <c r="F2053" s="18"/>
      <c r="G2053" s="18"/>
      <c r="H2053" s="18"/>
      <c r="I2053" s="18"/>
      <c r="J2053" s="18"/>
      <c r="K2053" s="18"/>
      <c r="L2053" s="17"/>
      <c r="M2053" s="17"/>
      <c r="N2053" s="17"/>
      <c r="O2053" s="19"/>
      <c r="P2053" s="629">
        <f>+H2047</f>
        <v>12.03</v>
      </c>
      <c r="Q2053" s="17"/>
      <c r="R2053" s="412"/>
      <c r="S2053" s="626"/>
      <c r="T2053" s="20"/>
      <c r="U2053" s="20"/>
      <c r="V2053" s="430"/>
      <c r="W2053" s="14" t="str">
        <f t="shared" si="631"/>
        <v/>
      </c>
      <c r="X2053" s="14" t="str">
        <f t="shared" si="632"/>
        <v/>
      </c>
      <c r="Y2053" s="14" t="str">
        <f t="shared" si="633"/>
        <v/>
      </c>
      <c r="Z2053" s="14" t="str">
        <f t="shared" si="634"/>
        <v/>
      </c>
      <c r="AA2053" s="15" t="str">
        <f t="shared" si="635"/>
        <v/>
      </c>
    </row>
    <row r="2054" spans="2:27" ht="18" x14ac:dyDescent="0.25">
      <c r="B2054" s="16"/>
      <c r="D2054" s="17"/>
      <c r="E2054" s="17"/>
      <c r="F2054" s="18"/>
      <c r="G2054" s="18"/>
      <c r="H2054" s="18"/>
      <c r="J2054" s="18"/>
      <c r="K2054" s="18"/>
      <c r="L2054" s="17"/>
      <c r="M2054" s="17"/>
      <c r="N2054" s="17"/>
      <c r="O2054" s="19"/>
      <c r="P2054" s="629">
        <f>+H2047</f>
        <v>12.03</v>
      </c>
      <c r="Q2054" s="17"/>
      <c r="R2054" s="412"/>
      <c r="S2054" s="625"/>
      <c r="T2054" s="20"/>
      <c r="U2054" s="20"/>
      <c r="V2054" s="430"/>
      <c r="W2054" s="14"/>
      <c r="X2054" s="14"/>
      <c r="Y2054" s="14"/>
      <c r="Z2054" s="14"/>
      <c r="AA2054" s="15" t="str">
        <f t="shared" si="635"/>
        <v/>
      </c>
    </row>
    <row r="2055" spans="2:27" ht="18" x14ac:dyDescent="0.25">
      <c r="B2055" s="22"/>
      <c r="C2055" s="17"/>
      <c r="D2055" s="18"/>
      <c r="E2055" s="17"/>
      <c r="F2055" s="18"/>
      <c r="G2055" s="18"/>
      <c r="H2055" s="18"/>
      <c r="I2055" s="18"/>
      <c r="J2055" s="18"/>
      <c r="K2055" s="18"/>
      <c r="L2055" s="17"/>
      <c r="M2055" s="17"/>
      <c r="N2055" s="17"/>
      <c r="O2055" s="19"/>
      <c r="P2055" s="629">
        <f>+H2047</f>
        <v>12.03</v>
      </c>
      <c r="Q2055" s="17"/>
      <c r="R2055" s="412" t="s">
        <v>361</v>
      </c>
      <c r="S2055" s="625"/>
      <c r="T2055" s="20"/>
      <c r="U2055" s="20"/>
      <c r="V2055" s="430"/>
      <c r="W2055" s="14" t="str">
        <f t="shared" ref="W2055:W2056" si="636">IF(COUNT(T2055:V2055)=1,"m",IF(COUNT(T2055:V2055)=2,"m2",IF(COUNT(T2055:V2055)=3,"m3","")))</f>
        <v/>
      </c>
      <c r="X2055" s="14" t="str">
        <f t="shared" ref="X2055:X2061" si="637">IF(S2055="","",1)</f>
        <v/>
      </c>
      <c r="Y2055" s="14" t="str">
        <f t="shared" ref="Y2055:Y2061" si="638">IFERROR(IF(COUNT(T2055:V2055)=1,PRODUCT(T2055:V2055)*X2055,""),"")</f>
        <v/>
      </c>
      <c r="Z2055" s="14" t="str">
        <f t="shared" ref="Z2055:Z2061" si="639">IFERROR(IF(COUNT(T2055:V2055)=2,PRODUCT(T2055:V2055)*X2055,""),"")</f>
        <v/>
      </c>
      <c r="AA2055" s="15" t="str">
        <f t="shared" si="635"/>
        <v/>
      </c>
    </row>
    <row r="2056" spans="2:27" ht="18" x14ac:dyDescent="0.25">
      <c r="B2056" s="16"/>
      <c r="C2056" s="17"/>
      <c r="D2056" s="17"/>
      <c r="E2056" s="17"/>
      <c r="F2056" s="18"/>
      <c r="G2056" s="18"/>
      <c r="H2056" s="18"/>
      <c r="I2056" s="18"/>
      <c r="J2056" s="18"/>
      <c r="K2056" s="18"/>
      <c r="L2056" s="17"/>
      <c r="M2056" s="17"/>
      <c r="N2056" s="17"/>
      <c r="O2056" s="19"/>
      <c r="P2056" s="629">
        <f>+H2047</f>
        <v>12.03</v>
      </c>
      <c r="Q2056" s="17"/>
      <c r="R2056" s="412"/>
      <c r="S2056" s="641"/>
      <c r="T2056" s="20"/>
      <c r="U2056" s="20"/>
      <c r="V2056" s="20"/>
      <c r="W2056" s="14" t="str">
        <f t="shared" si="636"/>
        <v/>
      </c>
      <c r="X2056" s="14" t="str">
        <f t="shared" si="637"/>
        <v/>
      </c>
      <c r="Y2056" s="14" t="str">
        <f t="shared" si="638"/>
        <v/>
      </c>
      <c r="Z2056" s="14" t="str">
        <f t="shared" si="639"/>
        <v/>
      </c>
      <c r="AA2056" s="15" t="str">
        <f t="shared" si="635"/>
        <v/>
      </c>
    </row>
    <row r="2057" spans="2:27" ht="18" x14ac:dyDescent="0.25">
      <c r="B2057" s="16"/>
      <c r="C2057" s="17"/>
      <c r="D2057" s="17"/>
      <c r="E2057" s="17"/>
      <c r="F2057" s="17"/>
      <c r="G2057" s="17"/>
      <c r="H2057" s="17"/>
      <c r="I2057" s="17"/>
      <c r="J2057" s="17"/>
      <c r="K2057" s="17"/>
      <c r="L2057" s="17"/>
      <c r="M2057" s="17"/>
      <c r="N2057" s="17"/>
      <c r="O2057" s="19"/>
      <c r="P2057" s="629">
        <f>+H2047</f>
        <v>12.03</v>
      </c>
      <c r="Q2057" s="17"/>
      <c r="R2057" s="412"/>
      <c r="S2057" s="625"/>
      <c r="T2057" s="20"/>
      <c r="U2057" s="20"/>
      <c r="V2057" s="430"/>
      <c r="W2057" s="14"/>
      <c r="X2057" s="14" t="str">
        <f t="shared" si="637"/>
        <v/>
      </c>
      <c r="Y2057" s="14" t="str">
        <f t="shared" si="638"/>
        <v/>
      </c>
      <c r="Z2057" s="14" t="str">
        <f t="shared" si="639"/>
        <v/>
      </c>
      <c r="AA2057" s="15" t="str">
        <f t="shared" si="635"/>
        <v/>
      </c>
    </row>
    <row r="2058" spans="2:27" ht="18" x14ac:dyDescent="0.25">
      <c r="B2058" s="16"/>
      <c r="C2058" s="18"/>
      <c r="D2058" s="17"/>
      <c r="E2058" s="17"/>
      <c r="F2058" s="17"/>
      <c r="G2058" s="17"/>
      <c r="H2058" s="17"/>
      <c r="I2058" s="17"/>
      <c r="J2058" s="17"/>
      <c r="K2058" s="17"/>
      <c r="L2058" s="17"/>
      <c r="M2058" s="17"/>
      <c r="N2058" s="17"/>
      <c r="O2058" s="19"/>
      <c r="P2058" s="629">
        <f>+H2047</f>
        <v>12.03</v>
      </c>
      <c r="Q2058" s="17"/>
      <c r="R2058" s="412"/>
      <c r="S2058" s="625"/>
      <c r="T2058" s="20"/>
      <c r="U2058" s="20"/>
      <c r="V2058" s="430"/>
      <c r="W2058" s="14"/>
      <c r="X2058" s="14" t="str">
        <f t="shared" si="637"/>
        <v/>
      </c>
      <c r="Y2058" s="14" t="str">
        <f t="shared" si="638"/>
        <v/>
      </c>
      <c r="Z2058" s="14" t="str">
        <f t="shared" si="639"/>
        <v/>
      </c>
      <c r="AA2058" s="15" t="str">
        <f t="shared" si="635"/>
        <v/>
      </c>
    </row>
    <row r="2059" spans="2:27" ht="18" x14ac:dyDescent="0.25">
      <c r="B2059" s="16"/>
      <c r="C2059" s="17"/>
      <c r="D2059" s="17"/>
      <c r="E2059" s="17"/>
      <c r="F2059" s="17"/>
      <c r="G2059" s="17"/>
      <c r="H2059" s="17"/>
      <c r="I2059" s="17"/>
      <c r="J2059" s="17"/>
      <c r="K2059" s="17"/>
      <c r="L2059" s="17"/>
      <c r="M2059" s="17"/>
      <c r="N2059" s="17"/>
      <c r="O2059" s="19"/>
      <c r="P2059" s="629">
        <f>+H2047</f>
        <v>12.03</v>
      </c>
      <c r="Q2059" s="17"/>
      <c r="R2059" s="412"/>
      <c r="S2059" s="625"/>
      <c r="T2059" s="20"/>
      <c r="U2059" s="20"/>
      <c r="V2059" s="430"/>
      <c r="W2059" s="14"/>
      <c r="X2059" s="14" t="str">
        <f t="shared" si="637"/>
        <v/>
      </c>
      <c r="Y2059" s="14" t="str">
        <f t="shared" si="638"/>
        <v/>
      </c>
      <c r="Z2059" s="14" t="str">
        <f t="shared" si="639"/>
        <v/>
      </c>
      <c r="AA2059" s="15" t="str">
        <f t="shared" si="635"/>
        <v/>
      </c>
    </row>
    <row r="2060" spans="2:27" ht="18" x14ac:dyDescent="0.25">
      <c r="B2060" s="16"/>
      <c r="C2060" s="17"/>
      <c r="D2060" s="17"/>
      <c r="E2060" s="18"/>
      <c r="F2060" s="17"/>
      <c r="G2060" s="17"/>
      <c r="H2060" s="17"/>
      <c r="I2060" s="17"/>
      <c r="J2060" s="17"/>
      <c r="K2060" s="17"/>
      <c r="L2060" s="17"/>
      <c r="M2060" s="17"/>
      <c r="N2060" s="17"/>
      <c r="O2060" s="19"/>
      <c r="P2060" s="629">
        <f>+H2047</f>
        <v>12.03</v>
      </c>
      <c r="Q2060" s="17"/>
      <c r="R2060" s="412"/>
      <c r="S2060" s="625"/>
      <c r="T2060" s="20"/>
      <c r="U2060" s="20"/>
      <c r="V2060" s="430"/>
      <c r="W2060" s="14"/>
      <c r="X2060" s="14" t="str">
        <f t="shared" si="637"/>
        <v/>
      </c>
      <c r="Y2060" s="14" t="str">
        <f t="shared" si="638"/>
        <v/>
      </c>
      <c r="Z2060" s="14" t="str">
        <f t="shared" si="639"/>
        <v/>
      </c>
      <c r="AA2060" s="15" t="str">
        <f t="shared" si="635"/>
        <v/>
      </c>
    </row>
    <row r="2061" spans="2:27" ht="18" x14ac:dyDescent="0.25">
      <c r="B2061" s="16"/>
      <c r="C2061" s="18"/>
      <c r="D2061" s="18"/>
      <c r="E2061" s="18"/>
      <c r="F2061" s="18"/>
      <c r="G2061" s="18"/>
      <c r="H2061" s="18"/>
      <c r="I2061" s="18"/>
      <c r="J2061" s="18"/>
      <c r="K2061" s="18"/>
      <c r="L2061" s="18"/>
      <c r="M2061" s="18"/>
      <c r="N2061" s="18"/>
      <c r="O2061" s="19"/>
      <c r="P2061" s="629">
        <f>+H2047</f>
        <v>12.03</v>
      </c>
      <c r="Q2061" s="17"/>
      <c r="R2061" s="412"/>
      <c r="S2061" s="625"/>
      <c r="T2061" s="20"/>
      <c r="U2061" s="20"/>
      <c r="V2061" s="430"/>
      <c r="W2061" s="14" t="str">
        <f t="shared" ref="W2061" si="640">IF(COUNT(T2061:V2061)=1,"m",IF(COUNT(T2061:V2061)=2,"m2",IF(COUNT(T2061:V2061)=3,"m3","")))</f>
        <v/>
      </c>
      <c r="X2061" s="14" t="str">
        <f t="shared" si="637"/>
        <v/>
      </c>
      <c r="Y2061" s="14" t="str">
        <f t="shared" si="638"/>
        <v/>
      </c>
      <c r="Z2061" s="14" t="str">
        <f t="shared" si="639"/>
        <v/>
      </c>
      <c r="AA2061" s="15" t="str">
        <f t="shared" si="635"/>
        <v/>
      </c>
    </row>
    <row r="2062" spans="2:27" ht="18" x14ac:dyDescent="0.25">
      <c r="B2062" s="16"/>
      <c r="C2062" s="17"/>
      <c r="D2062" s="24"/>
      <c r="E2062" s="17"/>
      <c r="F2062" s="17"/>
      <c r="G2062" s="17"/>
      <c r="H2062" s="17"/>
      <c r="I2062" s="17"/>
      <c r="J2062" s="18"/>
      <c r="K2062" s="17"/>
      <c r="L2062" s="17"/>
      <c r="M2062" s="17"/>
      <c r="N2062" s="17"/>
      <c r="O2062" s="19"/>
      <c r="P2062" s="629">
        <f>+H2047</f>
        <v>12.03</v>
      </c>
      <c r="Q2062" s="17"/>
      <c r="R2062" s="412"/>
      <c r="S2062" s="625"/>
      <c r="T2062" s="20"/>
      <c r="U2062" s="20"/>
      <c r="V2062" s="430"/>
      <c r="W2062" s="14"/>
      <c r="X2062" s="14"/>
      <c r="Y2062" s="14"/>
      <c r="Z2062" s="14"/>
      <c r="AA2062" s="15" t="str">
        <f t="shared" si="635"/>
        <v/>
      </c>
    </row>
    <row r="2063" spans="2:27" ht="18" x14ac:dyDescent="0.25">
      <c r="B2063" s="16"/>
      <c r="C2063" s="18"/>
      <c r="D2063" s="17"/>
      <c r="E2063" s="17"/>
      <c r="F2063" s="17"/>
      <c r="G2063" s="17"/>
      <c r="H2063" s="18"/>
      <c r="I2063" s="18"/>
      <c r="J2063" s="17"/>
      <c r="K2063" s="18"/>
      <c r="L2063" s="17"/>
      <c r="M2063" s="17"/>
      <c r="N2063" s="17"/>
      <c r="O2063" s="19"/>
      <c r="P2063" s="629">
        <f>+H2047</f>
        <v>12.03</v>
      </c>
      <c r="Q2063" s="17"/>
      <c r="R2063" s="412" t="s">
        <v>362</v>
      </c>
      <c r="S2063" s="625"/>
      <c r="T2063" s="20"/>
      <c r="U2063" s="20"/>
      <c r="V2063" s="430"/>
      <c r="W2063" s="14" t="str">
        <f t="shared" ref="W2063:W2072" si="641">IF(COUNT(T2063:V2063)=1,"m",IF(COUNT(T2063:V2063)=2,"m2",IF(COUNT(T2063:V2063)=3,"m3","")))</f>
        <v/>
      </c>
      <c r="X2063" s="14" t="str">
        <f t="shared" ref="X2063:X2072" si="642">IF(S2063="","",1)</f>
        <v/>
      </c>
      <c r="Y2063" s="14" t="str">
        <f t="shared" ref="Y2063:Y2072" si="643">IFERROR(IF(COUNT(T2063:V2063)=1,PRODUCT(T2063:V2063)*X2063,""),"")</f>
        <v/>
      </c>
      <c r="Z2063" s="14" t="str">
        <f t="shared" ref="Z2063:Z2072" si="644">IFERROR(IF(COUNT(T2063:V2063)=2,PRODUCT(T2063:V2063)*X2063,""),"")</f>
        <v/>
      </c>
      <c r="AA2063" s="15" t="str">
        <f t="shared" si="635"/>
        <v/>
      </c>
    </row>
    <row r="2064" spans="2:27" ht="18" x14ac:dyDescent="0.25">
      <c r="B2064" s="16"/>
      <c r="C2064" s="17"/>
      <c r="D2064" s="17"/>
      <c r="E2064" s="17"/>
      <c r="F2064" s="17"/>
      <c r="G2064" s="17"/>
      <c r="H2064" s="17"/>
      <c r="I2064" s="17"/>
      <c r="J2064" s="17"/>
      <c r="K2064" s="17"/>
      <c r="L2064" s="17"/>
      <c r="M2064" s="17"/>
      <c r="N2064" s="17"/>
      <c r="O2064" s="19"/>
      <c r="P2064" s="629">
        <f>+H2047</f>
        <v>12.03</v>
      </c>
      <c r="Q2064" s="17"/>
      <c r="R2064" s="412"/>
      <c r="S2064" s="626"/>
      <c r="T2064" s="20"/>
      <c r="U2064" s="20"/>
      <c r="V2064" s="430"/>
      <c r="W2064" s="14" t="str">
        <f t="shared" si="641"/>
        <v/>
      </c>
      <c r="X2064" s="14" t="str">
        <f t="shared" si="642"/>
        <v/>
      </c>
      <c r="Y2064" s="14" t="str">
        <f t="shared" si="643"/>
        <v/>
      </c>
      <c r="Z2064" s="14" t="str">
        <f t="shared" si="644"/>
        <v/>
      </c>
      <c r="AA2064" s="15" t="str">
        <f t="shared" si="635"/>
        <v/>
      </c>
    </row>
    <row r="2065" spans="2:27" ht="18" x14ac:dyDescent="0.25">
      <c r="B2065" s="16"/>
      <c r="C2065" s="17"/>
      <c r="D2065" s="17"/>
      <c r="E2065" s="17"/>
      <c r="F2065" s="17"/>
      <c r="G2065" s="17"/>
      <c r="H2065" s="17"/>
      <c r="I2065" s="17"/>
      <c r="J2065" s="17"/>
      <c r="K2065" s="17"/>
      <c r="L2065" s="17"/>
      <c r="M2065" s="17"/>
      <c r="N2065" s="17"/>
      <c r="O2065" s="19"/>
      <c r="P2065" s="629">
        <f>+H2047</f>
        <v>12.03</v>
      </c>
      <c r="Q2065" s="17"/>
      <c r="R2065" s="412"/>
      <c r="S2065" s="626"/>
      <c r="T2065" s="20"/>
      <c r="U2065" s="20"/>
      <c r="V2065" s="430"/>
      <c r="W2065" s="14" t="str">
        <f t="shared" si="641"/>
        <v/>
      </c>
      <c r="X2065" s="14" t="str">
        <f t="shared" si="642"/>
        <v/>
      </c>
      <c r="Y2065" s="14" t="str">
        <f t="shared" si="643"/>
        <v/>
      </c>
      <c r="Z2065" s="14" t="str">
        <f t="shared" si="644"/>
        <v/>
      </c>
      <c r="AA2065" s="15" t="str">
        <f t="shared" si="635"/>
        <v/>
      </c>
    </row>
    <row r="2066" spans="2:27" ht="18" x14ac:dyDescent="0.25">
      <c r="B2066" s="16"/>
      <c r="D2066" s="17"/>
      <c r="E2066" s="17"/>
      <c r="F2066" s="17"/>
      <c r="G2066" s="17"/>
      <c r="H2066" s="17"/>
      <c r="I2066" s="17"/>
      <c r="J2066" s="17"/>
      <c r="K2066" s="17"/>
      <c r="L2066" s="17"/>
      <c r="M2066" s="17"/>
      <c r="N2066" s="17"/>
      <c r="O2066" s="19"/>
      <c r="P2066" s="629">
        <f>+H2047</f>
        <v>12.03</v>
      </c>
      <c r="Q2066" s="17"/>
      <c r="R2066" s="412"/>
      <c r="S2066" s="626"/>
      <c r="T2066" s="20"/>
      <c r="U2066" s="20"/>
      <c r="V2066" s="20"/>
      <c r="W2066" s="14" t="str">
        <f t="shared" si="641"/>
        <v/>
      </c>
      <c r="X2066" s="14" t="str">
        <f t="shared" si="642"/>
        <v/>
      </c>
      <c r="Y2066" s="14" t="str">
        <f t="shared" si="643"/>
        <v/>
      </c>
      <c r="Z2066" s="14" t="str">
        <f t="shared" si="644"/>
        <v/>
      </c>
      <c r="AA2066" s="15" t="str">
        <f t="shared" si="635"/>
        <v/>
      </c>
    </row>
    <row r="2067" spans="2:27" ht="18" x14ac:dyDescent="0.25">
      <c r="B2067" s="16"/>
      <c r="C2067" s="17"/>
      <c r="D2067" s="17"/>
      <c r="E2067" s="17"/>
      <c r="F2067" s="17"/>
      <c r="G2067" s="17"/>
      <c r="H2067" s="17"/>
      <c r="I2067" s="17"/>
      <c r="J2067" s="17"/>
      <c r="K2067" s="17"/>
      <c r="L2067" s="17"/>
      <c r="M2067" s="17"/>
      <c r="N2067" s="17"/>
      <c r="O2067" s="19"/>
      <c r="P2067" s="629">
        <f>+H2047</f>
        <v>12.03</v>
      </c>
      <c r="Q2067" s="17"/>
      <c r="R2067" s="412"/>
      <c r="S2067" s="626"/>
      <c r="T2067" s="20"/>
      <c r="U2067" s="20"/>
      <c r="V2067" s="430"/>
      <c r="W2067" s="14" t="str">
        <f t="shared" si="641"/>
        <v/>
      </c>
      <c r="X2067" s="14" t="str">
        <f t="shared" si="642"/>
        <v/>
      </c>
      <c r="Y2067" s="14" t="str">
        <f t="shared" si="643"/>
        <v/>
      </c>
      <c r="Z2067" s="14" t="str">
        <f t="shared" si="644"/>
        <v/>
      </c>
      <c r="AA2067" s="15" t="str">
        <f t="shared" si="635"/>
        <v/>
      </c>
    </row>
    <row r="2068" spans="2:27" ht="18" x14ac:dyDescent="0.25">
      <c r="B2068" s="16"/>
      <c r="C2068" s="17"/>
      <c r="D2068" s="17"/>
      <c r="E2068" s="17"/>
      <c r="F2068" s="17"/>
      <c r="G2068" s="17"/>
      <c r="H2068" s="17"/>
      <c r="I2068" s="17"/>
      <c r="J2068" s="17"/>
      <c r="K2068" s="17"/>
      <c r="L2068" s="17"/>
      <c r="M2068" s="17"/>
      <c r="N2068" s="17"/>
      <c r="O2068" s="19"/>
      <c r="P2068" s="629">
        <f>+H2047</f>
        <v>12.03</v>
      </c>
      <c r="Q2068" s="17"/>
      <c r="R2068" s="412"/>
      <c r="S2068" s="626"/>
      <c r="T2068" s="20"/>
      <c r="U2068" s="20"/>
      <c r="V2068" s="430"/>
      <c r="W2068" s="14" t="str">
        <f t="shared" si="641"/>
        <v/>
      </c>
      <c r="X2068" s="14" t="str">
        <f t="shared" si="642"/>
        <v/>
      </c>
      <c r="Y2068" s="14" t="str">
        <f t="shared" si="643"/>
        <v/>
      </c>
      <c r="Z2068" s="14" t="str">
        <f t="shared" si="644"/>
        <v/>
      </c>
      <c r="AA2068" s="15" t="str">
        <f t="shared" si="635"/>
        <v/>
      </c>
    </row>
    <row r="2069" spans="2:27" ht="18" x14ac:dyDescent="0.25">
      <c r="B2069" s="16"/>
      <c r="C2069" s="17"/>
      <c r="D2069" s="17"/>
      <c r="E2069" s="17"/>
      <c r="F2069" s="17"/>
      <c r="G2069" s="17"/>
      <c r="H2069" s="17"/>
      <c r="I2069" s="17"/>
      <c r="J2069" s="17"/>
      <c r="K2069" s="17"/>
      <c r="L2069" s="17"/>
      <c r="M2069" s="17"/>
      <c r="N2069" s="17"/>
      <c r="O2069" s="19"/>
      <c r="P2069" s="629">
        <f>+H2047</f>
        <v>12.03</v>
      </c>
      <c r="Q2069" s="17"/>
      <c r="R2069" s="21"/>
      <c r="S2069" s="626"/>
      <c r="T2069" s="20"/>
      <c r="U2069" s="20"/>
      <c r="V2069" s="430"/>
      <c r="W2069" s="14" t="str">
        <f t="shared" si="641"/>
        <v/>
      </c>
      <c r="X2069" s="14" t="str">
        <f t="shared" si="642"/>
        <v/>
      </c>
      <c r="Y2069" s="14" t="str">
        <f t="shared" si="643"/>
        <v/>
      </c>
      <c r="Z2069" s="14" t="str">
        <f t="shared" si="644"/>
        <v/>
      </c>
      <c r="AA2069" s="15" t="str">
        <f t="shared" si="635"/>
        <v/>
      </c>
    </row>
    <row r="2070" spans="2:27" ht="18" x14ac:dyDescent="0.25">
      <c r="B2070" s="16"/>
      <c r="C2070" s="17"/>
      <c r="D2070" s="17"/>
      <c r="E2070" s="17"/>
      <c r="F2070" s="17"/>
      <c r="G2070" s="17"/>
      <c r="H2070" s="17"/>
      <c r="I2070" s="17"/>
      <c r="J2070" s="17"/>
      <c r="K2070" s="17"/>
      <c r="L2070" s="17"/>
      <c r="M2070" s="17"/>
      <c r="N2070" s="17"/>
      <c r="O2070" s="19"/>
      <c r="P2070" s="629">
        <f>+H2047</f>
        <v>12.03</v>
      </c>
      <c r="Q2070" s="17"/>
      <c r="R2070" s="26"/>
      <c r="S2070" s="626"/>
      <c r="T2070" s="20"/>
      <c r="U2070" s="20"/>
      <c r="V2070" s="430"/>
      <c r="W2070" s="14" t="str">
        <f t="shared" si="641"/>
        <v/>
      </c>
      <c r="X2070" s="14" t="str">
        <f t="shared" si="642"/>
        <v/>
      </c>
      <c r="Y2070" s="14" t="str">
        <f t="shared" si="643"/>
        <v/>
      </c>
      <c r="Z2070" s="14" t="str">
        <f t="shared" si="644"/>
        <v/>
      </c>
      <c r="AA2070" s="15" t="str">
        <f t="shared" si="635"/>
        <v/>
      </c>
    </row>
    <row r="2071" spans="2:27" ht="18" x14ac:dyDescent="0.25">
      <c r="B2071" s="16"/>
      <c r="C2071" s="17"/>
      <c r="D2071" s="17"/>
      <c r="E2071" s="17"/>
      <c r="F2071" s="17"/>
      <c r="G2071" s="17"/>
      <c r="H2071" s="17"/>
      <c r="I2071" s="17"/>
      <c r="J2071" s="17"/>
      <c r="K2071" s="17"/>
      <c r="L2071" s="17"/>
      <c r="M2071" s="17"/>
      <c r="N2071" s="17"/>
      <c r="O2071" s="19"/>
      <c r="P2071" s="629">
        <f>+H2047</f>
        <v>12.03</v>
      </c>
      <c r="Q2071" s="17"/>
      <c r="R2071" s="26"/>
      <c r="S2071" s="626"/>
      <c r="T2071" s="20"/>
      <c r="U2071" s="20"/>
      <c r="V2071" s="430"/>
      <c r="W2071" s="14" t="str">
        <f t="shared" si="641"/>
        <v/>
      </c>
      <c r="X2071" s="14" t="str">
        <f t="shared" si="642"/>
        <v/>
      </c>
      <c r="Y2071" s="14" t="str">
        <f t="shared" si="643"/>
        <v/>
      </c>
      <c r="Z2071" s="14" t="str">
        <f t="shared" si="644"/>
        <v/>
      </c>
      <c r="AA2071" s="15" t="str">
        <f t="shared" si="635"/>
        <v/>
      </c>
    </row>
    <row r="2072" spans="2:27" ht="18.75" thickBot="1" x14ac:dyDescent="0.3">
      <c r="B2072" s="27"/>
      <c r="C2072" s="28"/>
      <c r="D2072" s="29"/>
      <c r="E2072" s="28"/>
      <c r="F2072" s="29"/>
      <c r="G2072" s="29"/>
      <c r="H2072" s="29"/>
      <c r="I2072" s="29"/>
      <c r="J2072" s="29"/>
      <c r="K2072" s="29"/>
      <c r="L2072" s="29"/>
      <c r="M2072" s="29"/>
      <c r="N2072" s="29"/>
      <c r="O2072" s="30"/>
      <c r="P2072" s="629">
        <f>+H2047</f>
        <v>12.03</v>
      </c>
      <c r="Q2072" s="17"/>
      <c r="R2072" s="630"/>
      <c r="S2072" s="636"/>
      <c r="T2072" s="33"/>
      <c r="U2072" s="33"/>
      <c r="V2072" s="631"/>
      <c r="W2072" s="34" t="str">
        <f t="shared" si="641"/>
        <v/>
      </c>
      <c r="X2072" s="34" t="str">
        <f t="shared" si="642"/>
        <v/>
      </c>
      <c r="Y2072" s="14" t="str">
        <f t="shared" si="643"/>
        <v/>
      </c>
      <c r="Z2072" s="14" t="str">
        <f t="shared" si="644"/>
        <v/>
      </c>
      <c r="AA2072" s="15" t="str">
        <f t="shared" si="635"/>
        <v/>
      </c>
    </row>
    <row r="2073" spans="2:27" ht="18.75" thickBot="1" x14ac:dyDescent="0.3">
      <c r="B2073" s="786"/>
      <c r="C2073" s="787"/>
      <c r="D2073" s="787"/>
      <c r="E2073" s="787"/>
      <c r="F2073" s="787"/>
      <c r="G2073" s="787"/>
      <c r="H2073" s="787"/>
      <c r="I2073" s="787"/>
      <c r="J2073" s="787"/>
      <c r="K2073" s="787"/>
      <c r="L2073" s="787"/>
      <c r="M2073" s="787"/>
      <c r="N2073" s="787"/>
      <c r="O2073" s="787"/>
      <c r="P2073" s="428"/>
      <c r="Q2073" s="629">
        <f>+H2047</f>
        <v>12.03</v>
      </c>
      <c r="R2073" s="1024" t="s">
        <v>58</v>
      </c>
      <c r="S2073" s="1025"/>
      <c r="T2073" s="1027"/>
      <c r="U2073" s="1024" t="s">
        <v>53</v>
      </c>
      <c r="V2073" s="1027"/>
      <c r="W2073" s="1027"/>
      <c r="X2073" s="1026"/>
      <c r="Y2073" s="36"/>
      <c r="Z2073" s="37"/>
      <c r="AA2073" s="38">
        <f>IF(SUM(Y2050:AA2072)=0,SUM(X2050:X2072),SUM(Y2050:AA2072))</f>
        <v>0</v>
      </c>
    </row>
    <row r="2074" spans="2:27" ht="17.25" thickBot="1" x14ac:dyDescent="0.3">
      <c r="B2074" s="792" t="s">
        <v>59</v>
      </c>
      <c r="C2074" s="793"/>
      <c r="D2074" s="793"/>
      <c r="E2074" s="793"/>
      <c r="F2074" s="793"/>
      <c r="G2074" s="793"/>
      <c r="H2074" s="793"/>
      <c r="I2074" s="794"/>
      <c r="J2074" s="792" t="s">
        <v>60</v>
      </c>
      <c r="K2074" s="793"/>
      <c r="L2074" s="793"/>
      <c r="M2074" s="793"/>
      <c r="N2074" s="793"/>
      <c r="O2074" s="793"/>
      <c r="P2074" s="793"/>
      <c r="Q2074" s="793"/>
      <c r="R2074" s="1028"/>
      <c r="S2074" s="634"/>
      <c r="T2074" s="39"/>
      <c r="U2074" s="40"/>
      <c r="V2074" s="40"/>
      <c r="W2074" s="40"/>
      <c r="X2074" s="40"/>
      <c r="Y2074" s="40"/>
      <c r="Z2074" s="40"/>
      <c r="AA2074" s="41"/>
    </row>
    <row r="2075" spans="2:27" ht="21" thickBot="1" x14ac:dyDescent="0.3">
      <c r="B2075" s="795"/>
      <c r="C2075" s="787"/>
      <c r="D2075" s="787"/>
      <c r="E2075" s="787"/>
      <c r="F2075" s="787"/>
      <c r="G2075" s="787"/>
      <c r="H2075" s="787"/>
      <c r="I2075" s="796"/>
      <c r="J2075" s="795"/>
      <c r="K2075" s="787"/>
      <c r="L2075" s="787"/>
      <c r="M2075" s="787"/>
      <c r="N2075" s="787"/>
      <c r="O2075" s="787"/>
      <c r="P2075" s="787"/>
      <c r="Q2075" s="787"/>
      <c r="R2075" s="796"/>
      <c r="S2075" s="635"/>
      <c r="T2075" s="797" t="s">
        <v>61</v>
      </c>
      <c r="U2075" s="798"/>
      <c r="V2075" s="798"/>
      <c r="W2075" s="798"/>
      <c r="X2075" s="798"/>
      <c r="Y2075" s="798"/>
      <c r="Z2075" s="799"/>
      <c r="AA2075" s="42">
        <f>AA2073</f>
        <v>0</v>
      </c>
    </row>
    <row r="2077" spans="2:27" ht="15.75" thickBot="1" x14ac:dyDescent="0.3"/>
    <row r="2078" spans="2:27" x14ac:dyDescent="0.25">
      <c r="B2078" s="800"/>
      <c r="C2078" s="793"/>
      <c r="D2078" s="793"/>
      <c r="E2078" s="793"/>
      <c r="F2078" s="793"/>
      <c r="G2078" s="803" t="s">
        <v>42</v>
      </c>
      <c r="H2078" s="793"/>
      <c r="I2078" s="793"/>
      <c r="J2078" s="793"/>
      <c r="K2078" s="793"/>
      <c r="L2078" s="793"/>
      <c r="M2078" s="793"/>
      <c r="N2078" s="793"/>
      <c r="O2078" s="793"/>
      <c r="P2078" s="793"/>
      <c r="Q2078" s="793"/>
      <c r="R2078" s="793"/>
      <c r="S2078" s="793"/>
      <c r="T2078" s="793"/>
      <c r="U2078" s="804" t="s">
        <v>1</v>
      </c>
      <c r="V2078" s="805"/>
      <c r="W2078" s="805"/>
      <c r="X2078" s="806"/>
      <c r="Y2078" s="807" t="s">
        <v>43</v>
      </c>
      <c r="Z2078" s="805"/>
      <c r="AA2078" s="808"/>
    </row>
    <row r="2079" spans="2:27" x14ac:dyDescent="0.25">
      <c r="B2079" s="801"/>
      <c r="C2079" s="802"/>
      <c r="D2079" s="802"/>
      <c r="E2079" s="802"/>
      <c r="F2079" s="802"/>
      <c r="G2079" s="801"/>
      <c r="H2079" s="802"/>
      <c r="I2079" s="802"/>
      <c r="J2079" s="802"/>
      <c r="K2079" s="802"/>
      <c r="L2079" s="802"/>
      <c r="M2079" s="802"/>
      <c r="N2079" s="802"/>
      <c r="O2079" s="802"/>
      <c r="P2079" s="802"/>
      <c r="Q2079" s="802"/>
      <c r="R2079" s="802"/>
      <c r="S2079" s="802"/>
      <c r="T2079" s="802"/>
      <c r="U2079" s="809" t="s">
        <v>3</v>
      </c>
      <c r="V2079" s="810"/>
      <c r="W2079" s="810"/>
      <c r="X2079" s="811"/>
      <c r="Y2079" s="812">
        <v>1</v>
      </c>
      <c r="Z2079" s="810"/>
      <c r="AA2079" s="813"/>
    </row>
    <row r="2080" spans="2:27" ht="15.75" thickBot="1" x14ac:dyDescent="0.3">
      <c r="B2080" s="795"/>
      <c r="C2080" s="787"/>
      <c r="D2080" s="787"/>
      <c r="E2080" s="787"/>
      <c r="F2080" s="787"/>
      <c r="G2080" s="795"/>
      <c r="H2080" s="787"/>
      <c r="I2080" s="787"/>
      <c r="J2080" s="787"/>
      <c r="K2080" s="787"/>
      <c r="L2080" s="787"/>
      <c r="M2080" s="787"/>
      <c r="N2080" s="787"/>
      <c r="O2080" s="787"/>
      <c r="P2080" s="787"/>
      <c r="Q2080" s="787"/>
      <c r="R2080" s="787"/>
      <c r="S2080" s="787"/>
      <c r="T2080" s="787"/>
      <c r="U2080" s="814" t="s">
        <v>4</v>
      </c>
      <c r="V2080" s="815"/>
      <c r="W2080" s="815"/>
      <c r="X2080" s="816"/>
      <c r="Y2080" s="817">
        <v>44236</v>
      </c>
      <c r="Z2080" s="818"/>
      <c r="AA2080" s="819"/>
    </row>
    <row r="2081" spans="2:27" x14ac:dyDescent="0.25">
      <c r="B2081" s="820" t="s">
        <v>44</v>
      </c>
      <c r="C2081" s="793"/>
      <c r="D2081" s="793"/>
      <c r="E2081" s="793"/>
      <c r="F2081" s="794"/>
      <c r="G2081"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081" s="822"/>
      <c r="I2081" s="822"/>
      <c r="J2081" s="822"/>
      <c r="K2081" s="822"/>
      <c r="L2081" s="822"/>
      <c r="M2081" s="822"/>
      <c r="N2081" s="822"/>
      <c r="O2081" s="822"/>
      <c r="P2081" s="822"/>
      <c r="Q2081" s="822"/>
      <c r="R2081" s="822"/>
      <c r="S2081" s="822"/>
      <c r="T2081" s="822"/>
      <c r="U2081" s="822"/>
      <c r="V2081" s="822"/>
      <c r="W2081" s="822"/>
      <c r="X2081" s="822"/>
      <c r="Y2081" s="822"/>
      <c r="Z2081" s="822"/>
      <c r="AA2081" s="823"/>
    </row>
    <row r="2082" spans="2:27" ht="15.75" thickBot="1" x14ac:dyDescent="0.3">
      <c r="B2082" s="795"/>
      <c r="C2082" s="787"/>
      <c r="D2082" s="787"/>
      <c r="E2082" s="787"/>
      <c r="F2082" s="796"/>
      <c r="G2082" s="824"/>
      <c r="H2082" s="825"/>
      <c r="I2082" s="825"/>
      <c r="J2082" s="825"/>
      <c r="K2082" s="825"/>
      <c r="L2082" s="825"/>
      <c r="M2082" s="825"/>
      <c r="N2082" s="825"/>
      <c r="O2082" s="825"/>
      <c r="P2082" s="825"/>
      <c r="Q2082" s="825"/>
      <c r="R2082" s="825"/>
      <c r="S2082" s="825"/>
      <c r="T2082" s="825"/>
      <c r="U2082" s="825"/>
      <c r="V2082" s="825"/>
      <c r="W2082" s="825"/>
      <c r="X2082" s="825"/>
      <c r="Y2082" s="825"/>
      <c r="Z2082" s="825"/>
      <c r="AA2082" s="826"/>
    </row>
    <row r="2083" spans="2:27" ht="18.75" thickBot="1" x14ac:dyDescent="0.3">
      <c r="B2083" s="827" t="s">
        <v>46</v>
      </c>
      <c r="C2083" s="798"/>
      <c r="D2083" s="798"/>
      <c r="E2083" s="798"/>
      <c r="F2083" s="798"/>
      <c r="G2083" s="798"/>
      <c r="H2083" s="822" t="s">
        <v>47</v>
      </c>
      <c r="I2083" s="793"/>
      <c r="J2083" s="828"/>
      <c r="K2083" s="798"/>
      <c r="L2083" s="798"/>
      <c r="M2083" s="798"/>
      <c r="N2083" s="798"/>
      <c r="O2083" s="798"/>
      <c r="P2083" s="622"/>
      <c r="Q2083" s="622"/>
      <c r="R2083" s="828" t="s">
        <v>48</v>
      </c>
      <c r="S2083" s="828"/>
      <c r="T2083" s="798"/>
      <c r="U2083" s="798"/>
      <c r="V2083" s="798"/>
      <c r="W2083" s="798"/>
      <c r="X2083" s="798"/>
      <c r="Y2083" s="798"/>
      <c r="Z2083" s="798"/>
      <c r="AA2083" s="799"/>
    </row>
    <row r="2084" spans="2:27" ht="44.25" customHeight="1" thickBot="1" x14ac:dyDescent="0.3">
      <c r="B2084" s="829">
        <v>12</v>
      </c>
      <c r="C2084" s="793"/>
      <c r="D2084" s="793"/>
      <c r="E2084" s="793"/>
      <c r="F2084" s="793"/>
      <c r="G2084" s="793"/>
      <c r="H2084" s="830">
        <f>I12.04</f>
        <v>12.04</v>
      </c>
      <c r="I2084" s="831"/>
      <c r="J2084" s="832" t="str">
        <f>VLOOKUP(B2084,'BALANCE GENERAL'!$B:$G,5,FALSE)</f>
        <v>SUMINISTRO E INSTALACION AIRES ACONDICIONADOS</v>
      </c>
      <c r="K2084" s="798"/>
      <c r="L2084" s="798"/>
      <c r="M2084" s="798"/>
      <c r="N2084" s="798"/>
      <c r="O2084" s="799"/>
      <c r="P2084" s="621"/>
      <c r="Q2084" s="621"/>
      <c r="R2084" s="833" t="str">
        <f>VLOOKUP(H2084,'BALANCE GENERAL'!$B:$G,5,FALSE)</f>
        <v>Suministro e instalaciion de RUBATEX DE 3/4" x 1/2"</v>
      </c>
      <c r="S2084" s="1020"/>
      <c r="T2084" s="793"/>
      <c r="U2084" s="793"/>
      <c r="V2084" s="793"/>
      <c r="W2084" s="793"/>
      <c r="X2084" s="793"/>
      <c r="Y2084" s="793"/>
      <c r="Z2084" s="793"/>
      <c r="AA2084" s="794"/>
    </row>
    <row r="2085" spans="2:27" ht="18.75" thickBot="1" x14ac:dyDescent="0.3">
      <c r="B2085" s="821" t="s">
        <v>49</v>
      </c>
      <c r="C2085" s="834"/>
      <c r="D2085" s="834"/>
      <c r="E2085" s="834"/>
      <c r="F2085" s="834"/>
      <c r="G2085" s="834"/>
      <c r="H2085" s="835"/>
      <c r="I2085" s="835"/>
      <c r="J2085" s="834"/>
      <c r="K2085" s="834"/>
      <c r="L2085" s="834"/>
      <c r="M2085" s="834"/>
      <c r="N2085" s="834"/>
      <c r="O2085" s="834"/>
      <c r="P2085" s="623"/>
      <c r="Q2085" s="623"/>
      <c r="R2085" s="837" t="s">
        <v>50</v>
      </c>
      <c r="S2085" s="1030" t="s">
        <v>532</v>
      </c>
      <c r="T2085" s="839" t="s">
        <v>51</v>
      </c>
      <c r="U2085" s="840"/>
      <c r="V2085" s="841"/>
      <c r="W2085" s="842" t="s">
        <v>20</v>
      </c>
      <c r="X2085" s="844" t="s">
        <v>52</v>
      </c>
      <c r="Y2085" s="846" t="s">
        <v>53</v>
      </c>
      <c r="Z2085" s="847"/>
      <c r="AA2085" s="848"/>
    </row>
    <row r="2086" spans="2:27" ht="26.25" thickBot="1" x14ac:dyDescent="0.3">
      <c r="B2086" s="836"/>
      <c r="C2086" s="835"/>
      <c r="D2086" s="835"/>
      <c r="E2086" s="835"/>
      <c r="F2086" s="835"/>
      <c r="G2086" s="835"/>
      <c r="H2086" s="835"/>
      <c r="I2086" s="835"/>
      <c r="J2086" s="835"/>
      <c r="K2086" s="835"/>
      <c r="L2086" s="835"/>
      <c r="M2086" s="835"/>
      <c r="N2086" s="835"/>
      <c r="O2086" s="835"/>
      <c r="P2086" s="623"/>
      <c r="Q2086" s="623"/>
      <c r="R2086" s="838"/>
      <c r="S2086" s="1031"/>
      <c r="T2086" s="4" t="s">
        <v>54</v>
      </c>
      <c r="U2086" s="5" t="s">
        <v>55</v>
      </c>
      <c r="V2086" s="6" t="s">
        <v>56</v>
      </c>
      <c r="W2086" s="843"/>
      <c r="X2086" s="845"/>
      <c r="Y2086" s="7" t="s">
        <v>57</v>
      </c>
      <c r="Z2086" s="8" t="s">
        <v>21</v>
      </c>
      <c r="AA2086" s="9" t="s">
        <v>22</v>
      </c>
    </row>
    <row r="2087" spans="2:27" ht="18" x14ac:dyDescent="0.25">
      <c r="B2087" s="10"/>
      <c r="C2087" s="11"/>
      <c r="D2087" s="11"/>
      <c r="E2087" s="11"/>
      <c r="F2087" s="11"/>
      <c r="G2087" s="11"/>
      <c r="H2087" s="11"/>
      <c r="I2087" s="11"/>
      <c r="J2087" s="11"/>
      <c r="K2087" s="11"/>
      <c r="L2087" s="11"/>
      <c r="M2087" s="11"/>
      <c r="N2087" s="11"/>
      <c r="O2087" s="12"/>
      <c r="P2087" s="629">
        <f>+H2084</f>
        <v>12.04</v>
      </c>
      <c r="Q2087" s="17"/>
      <c r="R2087" s="412" t="s">
        <v>356</v>
      </c>
      <c r="S2087" s="625"/>
      <c r="T2087" s="14"/>
      <c r="U2087" s="14"/>
      <c r="V2087" s="14"/>
      <c r="W2087" s="14" t="str">
        <f>IF(COUNT(T2087:V2087)=1,"m",IF(COUNT(T2087:V2087)=2,"m2",IF(COUNT(T2087:V2087)=3,"m3","")))</f>
        <v/>
      </c>
      <c r="X2087" s="14" t="str">
        <f>IF(S2087="","",1)</f>
        <v/>
      </c>
      <c r="Y2087" s="14" t="str">
        <f>IFERROR(IF(COUNT(T2087:V2087)=1,PRODUCT(T2087:V2087)*X2087,""),"")</f>
        <v/>
      </c>
      <c r="Z2087" s="14" t="str">
        <f>IFERROR(IF(COUNT(T2087:V2087)=2,PRODUCT(T2087:V2087)*X2087,""),"")</f>
        <v/>
      </c>
      <c r="AA2087" s="15" t="str">
        <f>IFERROR(IF(COUNT(T2087:V2087)=3,PRODUCT(T2087:V2087)*X2087,""),"")</f>
        <v/>
      </c>
    </row>
    <row r="2088" spans="2:27" ht="18" x14ac:dyDescent="0.25">
      <c r="B2088" s="16"/>
      <c r="C2088" s="17"/>
      <c r="D2088" s="17"/>
      <c r="E2088" s="17"/>
      <c r="F2088" s="18"/>
      <c r="G2088" s="18"/>
      <c r="H2088" s="18"/>
      <c r="I2088" s="18"/>
      <c r="J2088" s="18"/>
      <c r="K2088" s="18"/>
      <c r="L2088" s="17"/>
      <c r="M2088" s="17"/>
      <c r="N2088" s="17"/>
      <c r="O2088" s="19"/>
      <c r="P2088" s="629">
        <f>+H2084</f>
        <v>12.04</v>
      </c>
      <c r="Q2088" s="17"/>
      <c r="R2088" s="412"/>
      <c r="S2088" s="625"/>
      <c r="T2088" s="20"/>
      <c r="U2088" s="20"/>
      <c r="V2088" s="430"/>
      <c r="W2088" s="14" t="str">
        <f t="shared" ref="W2088:W2090" si="645">IF(COUNT(T2088:V2088)=1,"m",IF(COUNT(T2088:V2088)=2,"m2",IF(COUNT(T2088:V2088)=3,"m3","")))</f>
        <v/>
      </c>
      <c r="X2088" s="14" t="str">
        <f t="shared" ref="X2088:X2090" si="646">IF(S2088="","",1)</f>
        <v/>
      </c>
      <c r="Y2088" s="14" t="str">
        <f t="shared" ref="Y2088:Y2090" si="647">IFERROR(IF(COUNT(T2088:V2088)=1,PRODUCT(T2088:V2088)*X2088,""),"")</f>
        <v/>
      </c>
      <c r="Z2088" s="14" t="str">
        <f t="shared" ref="Z2088:Z2090" si="648">IFERROR(IF(COUNT(T2088:V2088)=2,PRODUCT(T2088:V2088)*X2088,""),"")</f>
        <v/>
      </c>
      <c r="AA2088" s="15" t="str">
        <f t="shared" ref="AA2088:AA2109" si="649">IFERROR(IF(COUNT(T2088:V2088)=3,PRODUCT(T2088:V2088)*X2088,""),"")</f>
        <v/>
      </c>
    </row>
    <row r="2089" spans="2:27" ht="18" x14ac:dyDescent="0.25">
      <c r="B2089" s="16"/>
      <c r="C2089" s="17"/>
      <c r="D2089" s="17"/>
      <c r="E2089" s="17"/>
      <c r="G2089" s="18"/>
      <c r="H2089" s="18"/>
      <c r="I2089" s="18"/>
      <c r="J2089" s="18"/>
      <c r="K2089" s="18"/>
      <c r="L2089" s="17"/>
      <c r="M2089" s="17"/>
      <c r="N2089" s="17"/>
      <c r="O2089" s="19"/>
      <c r="P2089" s="629">
        <f>+H2084</f>
        <v>12.04</v>
      </c>
      <c r="Q2089" s="17"/>
      <c r="R2089" s="412"/>
      <c r="S2089" s="625"/>
      <c r="T2089" s="20"/>
      <c r="U2089" s="20"/>
      <c r="V2089" s="430"/>
      <c r="W2089" s="14" t="str">
        <f t="shared" si="645"/>
        <v/>
      </c>
      <c r="X2089" s="14" t="str">
        <f t="shared" si="646"/>
        <v/>
      </c>
      <c r="Y2089" s="14" t="str">
        <f t="shared" si="647"/>
        <v/>
      </c>
      <c r="Z2089" s="14" t="str">
        <f t="shared" si="648"/>
        <v/>
      </c>
      <c r="AA2089" s="15" t="str">
        <f t="shared" si="649"/>
        <v/>
      </c>
    </row>
    <row r="2090" spans="2:27" ht="18" x14ac:dyDescent="0.25">
      <c r="B2090" s="16"/>
      <c r="C2090" s="17"/>
      <c r="D2090" s="17"/>
      <c r="E2090" s="17"/>
      <c r="F2090" s="18"/>
      <c r="G2090" s="18"/>
      <c r="H2090" s="18"/>
      <c r="I2090" s="18"/>
      <c r="J2090" s="18"/>
      <c r="K2090" s="18"/>
      <c r="L2090" s="17"/>
      <c r="M2090" s="17"/>
      <c r="N2090" s="17"/>
      <c r="O2090" s="19"/>
      <c r="P2090" s="629">
        <f>+H2084</f>
        <v>12.04</v>
      </c>
      <c r="Q2090" s="17"/>
      <c r="R2090" s="412"/>
      <c r="S2090" s="626"/>
      <c r="T2090" s="20"/>
      <c r="U2090" s="20"/>
      <c r="V2090" s="430"/>
      <c r="W2090" s="14" t="str">
        <f t="shared" si="645"/>
        <v/>
      </c>
      <c r="X2090" s="14" t="str">
        <f t="shared" si="646"/>
        <v/>
      </c>
      <c r="Y2090" s="14" t="str">
        <f t="shared" si="647"/>
        <v/>
      </c>
      <c r="Z2090" s="14" t="str">
        <f t="shared" si="648"/>
        <v/>
      </c>
      <c r="AA2090" s="15" t="str">
        <f t="shared" si="649"/>
        <v/>
      </c>
    </row>
    <row r="2091" spans="2:27" ht="18" x14ac:dyDescent="0.25">
      <c r="B2091" s="16"/>
      <c r="D2091" s="17"/>
      <c r="E2091" s="17"/>
      <c r="F2091" s="18"/>
      <c r="G2091" s="18"/>
      <c r="H2091" s="18"/>
      <c r="J2091" s="18"/>
      <c r="K2091" s="18"/>
      <c r="L2091" s="17"/>
      <c r="M2091" s="17"/>
      <c r="N2091" s="17"/>
      <c r="O2091" s="19"/>
      <c r="P2091" s="629">
        <f>+H2084</f>
        <v>12.04</v>
      </c>
      <c r="Q2091" s="17"/>
      <c r="R2091" s="412"/>
      <c r="S2091" s="625"/>
      <c r="T2091" s="20"/>
      <c r="U2091" s="20"/>
      <c r="V2091" s="430"/>
      <c r="W2091" s="14"/>
      <c r="X2091" s="14"/>
      <c r="Y2091" s="14"/>
      <c r="Z2091" s="14"/>
      <c r="AA2091" s="15" t="str">
        <f t="shared" si="649"/>
        <v/>
      </c>
    </row>
    <row r="2092" spans="2:27" ht="18" x14ac:dyDescent="0.25">
      <c r="B2092" s="22"/>
      <c r="C2092" s="17"/>
      <c r="D2092" s="18"/>
      <c r="E2092" s="17"/>
      <c r="F2092" s="18"/>
      <c r="G2092" s="18"/>
      <c r="H2092" s="18"/>
      <c r="I2092" s="18"/>
      <c r="J2092" s="18"/>
      <c r="K2092" s="18"/>
      <c r="L2092" s="17"/>
      <c r="M2092" s="17"/>
      <c r="N2092" s="17"/>
      <c r="O2092" s="19"/>
      <c r="P2092" s="629">
        <f>+H2084</f>
        <v>12.04</v>
      </c>
      <c r="Q2092" s="17"/>
      <c r="R2092" s="412" t="s">
        <v>361</v>
      </c>
      <c r="S2092" s="625"/>
      <c r="T2092" s="20"/>
      <c r="U2092" s="20"/>
      <c r="V2092" s="430"/>
      <c r="W2092" s="14" t="str">
        <f t="shared" ref="W2092:W2093" si="650">IF(COUNT(T2092:V2092)=1,"m",IF(COUNT(T2092:V2092)=2,"m2",IF(COUNT(T2092:V2092)=3,"m3","")))</f>
        <v/>
      </c>
      <c r="X2092" s="14" t="str">
        <f t="shared" ref="X2092:X2098" si="651">IF(S2092="","",1)</f>
        <v/>
      </c>
      <c r="Y2092" s="14" t="str">
        <f t="shared" ref="Y2092:Y2098" si="652">IFERROR(IF(COUNT(T2092:V2092)=1,PRODUCT(T2092:V2092)*X2092,""),"")</f>
        <v/>
      </c>
      <c r="Z2092" s="14" t="str">
        <f t="shared" ref="Z2092:Z2098" si="653">IFERROR(IF(COUNT(T2092:V2092)=2,PRODUCT(T2092:V2092)*X2092,""),"")</f>
        <v/>
      </c>
      <c r="AA2092" s="15" t="str">
        <f t="shared" si="649"/>
        <v/>
      </c>
    </row>
    <row r="2093" spans="2:27" ht="18" x14ac:dyDescent="0.25">
      <c r="B2093" s="16"/>
      <c r="C2093" s="17"/>
      <c r="D2093" s="17"/>
      <c r="E2093" s="17"/>
      <c r="F2093" s="18"/>
      <c r="G2093" s="18"/>
      <c r="H2093" s="18"/>
      <c r="I2093" s="18"/>
      <c r="J2093" s="18"/>
      <c r="K2093" s="18"/>
      <c r="L2093" s="17"/>
      <c r="M2093" s="17"/>
      <c r="N2093" s="17"/>
      <c r="O2093" s="19"/>
      <c r="P2093" s="629">
        <f>+H2084</f>
        <v>12.04</v>
      </c>
      <c r="Q2093" s="17"/>
      <c r="R2093" s="412"/>
      <c r="S2093" s="641"/>
      <c r="T2093" s="20"/>
      <c r="U2093" s="20"/>
      <c r="V2093" s="20"/>
      <c r="W2093" s="14" t="str">
        <f t="shared" si="650"/>
        <v/>
      </c>
      <c r="X2093" s="14" t="str">
        <f t="shared" si="651"/>
        <v/>
      </c>
      <c r="Y2093" s="14" t="str">
        <f t="shared" si="652"/>
        <v/>
      </c>
      <c r="Z2093" s="14" t="str">
        <f t="shared" si="653"/>
        <v/>
      </c>
      <c r="AA2093" s="15" t="str">
        <f t="shared" si="649"/>
        <v/>
      </c>
    </row>
    <row r="2094" spans="2:27" ht="18" x14ac:dyDescent="0.25">
      <c r="B2094" s="16"/>
      <c r="C2094" s="17"/>
      <c r="D2094" s="17"/>
      <c r="E2094" s="17"/>
      <c r="F2094" s="17"/>
      <c r="G2094" s="17"/>
      <c r="H2094" s="17"/>
      <c r="I2094" s="17"/>
      <c r="J2094" s="17"/>
      <c r="K2094" s="17"/>
      <c r="L2094" s="17"/>
      <c r="M2094" s="17"/>
      <c r="N2094" s="17"/>
      <c r="O2094" s="19"/>
      <c r="P2094" s="629">
        <f>+H2084</f>
        <v>12.04</v>
      </c>
      <c r="Q2094" s="17"/>
      <c r="R2094" s="412"/>
      <c r="S2094" s="625"/>
      <c r="T2094" s="20"/>
      <c r="U2094" s="20"/>
      <c r="V2094" s="430"/>
      <c r="W2094" s="14"/>
      <c r="X2094" s="14" t="str">
        <f t="shared" si="651"/>
        <v/>
      </c>
      <c r="Y2094" s="14" t="str">
        <f t="shared" si="652"/>
        <v/>
      </c>
      <c r="Z2094" s="14" t="str">
        <f t="shared" si="653"/>
        <v/>
      </c>
      <c r="AA2094" s="15" t="str">
        <f t="shared" si="649"/>
        <v/>
      </c>
    </row>
    <row r="2095" spans="2:27" ht="18" x14ac:dyDescent="0.25">
      <c r="B2095" s="16"/>
      <c r="C2095" s="18"/>
      <c r="D2095" s="17"/>
      <c r="E2095" s="17"/>
      <c r="F2095" s="17"/>
      <c r="G2095" s="17"/>
      <c r="H2095" s="17"/>
      <c r="I2095" s="17"/>
      <c r="J2095" s="17"/>
      <c r="K2095" s="17"/>
      <c r="L2095" s="17"/>
      <c r="M2095" s="17"/>
      <c r="N2095" s="17"/>
      <c r="O2095" s="19"/>
      <c r="P2095" s="629">
        <f>+H2084</f>
        <v>12.04</v>
      </c>
      <c r="Q2095" s="17"/>
      <c r="R2095" s="412"/>
      <c r="S2095" s="625"/>
      <c r="T2095" s="20"/>
      <c r="U2095" s="20"/>
      <c r="V2095" s="430"/>
      <c r="W2095" s="14"/>
      <c r="X2095" s="14" t="str">
        <f t="shared" si="651"/>
        <v/>
      </c>
      <c r="Y2095" s="14" t="str">
        <f t="shared" si="652"/>
        <v/>
      </c>
      <c r="Z2095" s="14" t="str">
        <f t="shared" si="653"/>
        <v/>
      </c>
      <c r="AA2095" s="15" t="str">
        <f t="shared" si="649"/>
        <v/>
      </c>
    </row>
    <row r="2096" spans="2:27" ht="18" x14ac:dyDescent="0.25">
      <c r="B2096" s="16"/>
      <c r="C2096" s="17"/>
      <c r="D2096" s="17"/>
      <c r="E2096" s="17"/>
      <c r="F2096" s="17"/>
      <c r="G2096" s="17"/>
      <c r="H2096" s="17"/>
      <c r="I2096" s="17"/>
      <c r="J2096" s="17"/>
      <c r="K2096" s="17"/>
      <c r="L2096" s="17"/>
      <c r="M2096" s="17"/>
      <c r="N2096" s="17"/>
      <c r="O2096" s="19"/>
      <c r="P2096" s="629">
        <f>+H2084</f>
        <v>12.04</v>
      </c>
      <c r="Q2096" s="17"/>
      <c r="R2096" s="412"/>
      <c r="S2096" s="625"/>
      <c r="T2096" s="20"/>
      <c r="U2096" s="20"/>
      <c r="V2096" s="430"/>
      <c r="W2096" s="14"/>
      <c r="X2096" s="14" t="str">
        <f t="shared" si="651"/>
        <v/>
      </c>
      <c r="Y2096" s="14" t="str">
        <f t="shared" si="652"/>
        <v/>
      </c>
      <c r="Z2096" s="14" t="str">
        <f t="shared" si="653"/>
        <v/>
      </c>
      <c r="AA2096" s="15" t="str">
        <f t="shared" si="649"/>
        <v/>
      </c>
    </row>
    <row r="2097" spans="2:27" ht="18" x14ac:dyDescent="0.25">
      <c r="B2097" s="16"/>
      <c r="C2097" s="17"/>
      <c r="D2097" s="17"/>
      <c r="E2097" s="18"/>
      <c r="F2097" s="17"/>
      <c r="G2097" s="17"/>
      <c r="H2097" s="17"/>
      <c r="I2097" s="17"/>
      <c r="J2097" s="17"/>
      <c r="K2097" s="17"/>
      <c r="L2097" s="17"/>
      <c r="M2097" s="17"/>
      <c r="N2097" s="17"/>
      <c r="O2097" s="19"/>
      <c r="P2097" s="629">
        <f>+H2084</f>
        <v>12.04</v>
      </c>
      <c r="Q2097" s="17"/>
      <c r="R2097" s="412"/>
      <c r="S2097" s="625"/>
      <c r="T2097" s="20"/>
      <c r="U2097" s="20"/>
      <c r="V2097" s="430"/>
      <c r="W2097" s="14"/>
      <c r="X2097" s="14" t="str">
        <f t="shared" si="651"/>
        <v/>
      </c>
      <c r="Y2097" s="14" t="str">
        <f t="shared" si="652"/>
        <v/>
      </c>
      <c r="Z2097" s="14" t="str">
        <f t="shared" si="653"/>
        <v/>
      </c>
      <c r="AA2097" s="15" t="str">
        <f t="shared" si="649"/>
        <v/>
      </c>
    </row>
    <row r="2098" spans="2:27" ht="18" x14ac:dyDescent="0.25">
      <c r="B2098" s="16"/>
      <c r="C2098" s="18"/>
      <c r="D2098" s="18"/>
      <c r="E2098" s="18"/>
      <c r="F2098" s="18"/>
      <c r="G2098" s="18"/>
      <c r="H2098" s="18"/>
      <c r="I2098" s="18"/>
      <c r="J2098" s="18"/>
      <c r="K2098" s="18"/>
      <c r="L2098" s="18"/>
      <c r="M2098" s="18"/>
      <c r="N2098" s="18"/>
      <c r="O2098" s="19"/>
      <c r="P2098" s="629">
        <f>+H2084</f>
        <v>12.04</v>
      </c>
      <c r="Q2098" s="17"/>
      <c r="R2098" s="412"/>
      <c r="S2098" s="625"/>
      <c r="T2098" s="20"/>
      <c r="U2098" s="20"/>
      <c r="V2098" s="430"/>
      <c r="W2098" s="14" t="str">
        <f t="shared" ref="W2098" si="654">IF(COUNT(T2098:V2098)=1,"m",IF(COUNT(T2098:V2098)=2,"m2",IF(COUNT(T2098:V2098)=3,"m3","")))</f>
        <v/>
      </c>
      <c r="X2098" s="14" t="str">
        <f t="shared" si="651"/>
        <v/>
      </c>
      <c r="Y2098" s="14" t="str">
        <f t="shared" si="652"/>
        <v/>
      </c>
      <c r="Z2098" s="14" t="str">
        <f t="shared" si="653"/>
        <v/>
      </c>
      <c r="AA2098" s="15" t="str">
        <f t="shared" si="649"/>
        <v/>
      </c>
    </row>
    <row r="2099" spans="2:27" ht="18" x14ac:dyDescent="0.25">
      <c r="B2099" s="16"/>
      <c r="C2099" s="17"/>
      <c r="D2099" s="24"/>
      <c r="E2099" s="17"/>
      <c r="F2099" s="17"/>
      <c r="G2099" s="17"/>
      <c r="H2099" s="17"/>
      <c r="I2099" s="17"/>
      <c r="J2099" s="18"/>
      <c r="K2099" s="17"/>
      <c r="L2099" s="17"/>
      <c r="M2099" s="17"/>
      <c r="N2099" s="17"/>
      <c r="O2099" s="19"/>
      <c r="P2099" s="629">
        <f>+H2084</f>
        <v>12.04</v>
      </c>
      <c r="Q2099" s="17"/>
      <c r="R2099" s="412"/>
      <c r="S2099" s="625"/>
      <c r="T2099" s="20"/>
      <c r="U2099" s="20"/>
      <c r="V2099" s="430"/>
      <c r="W2099" s="14"/>
      <c r="X2099" s="14"/>
      <c r="Y2099" s="14"/>
      <c r="Z2099" s="14"/>
      <c r="AA2099" s="15" t="str">
        <f t="shared" si="649"/>
        <v/>
      </c>
    </row>
    <row r="2100" spans="2:27" ht="18" x14ac:dyDescent="0.25">
      <c r="B2100" s="16"/>
      <c r="C2100" s="18"/>
      <c r="D2100" s="17"/>
      <c r="E2100" s="17"/>
      <c r="F2100" s="17"/>
      <c r="G2100" s="17"/>
      <c r="H2100" s="18"/>
      <c r="I2100" s="18"/>
      <c r="J2100" s="17"/>
      <c r="K2100" s="18"/>
      <c r="L2100" s="17"/>
      <c r="M2100" s="17"/>
      <c r="N2100" s="17"/>
      <c r="O2100" s="19"/>
      <c r="P2100" s="629">
        <f>+H2084</f>
        <v>12.04</v>
      </c>
      <c r="Q2100" s="17"/>
      <c r="R2100" s="412" t="s">
        <v>362</v>
      </c>
      <c r="S2100" s="625"/>
      <c r="T2100" s="20"/>
      <c r="U2100" s="20"/>
      <c r="V2100" s="430"/>
      <c r="W2100" s="14" t="str">
        <f t="shared" ref="W2100:W2109" si="655">IF(COUNT(T2100:V2100)=1,"m",IF(COUNT(T2100:V2100)=2,"m2",IF(COUNT(T2100:V2100)=3,"m3","")))</f>
        <v/>
      </c>
      <c r="X2100" s="14" t="str">
        <f t="shared" ref="X2100:X2109" si="656">IF(S2100="","",1)</f>
        <v/>
      </c>
      <c r="Y2100" s="14" t="str">
        <f t="shared" ref="Y2100:Y2109" si="657">IFERROR(IF(COUNT(T2100:V2100)=1,PRODUCT(T2100:V2100)*X2100,""),"")</f>
        <v/>
      </c>
      <c r="Z2100" s="14" t="str">
        <f t="shared" ref="Z2100:Z2109" si="658">IFERROR(IF(COUNT(T2100:V2100)=2,PRODUCT(T2100:V2100)*X2100,""),"")</f>
        <v/>
      </c>
      <c r="AA2100" s="15" t="str">
        <f t="shared" si="649"/>
        <v/>
      </c>
    </row>
    <row r="2101" spans="2:27" ht="18" x14ac:dyDescent="0.25">
      <c r="B2101" s="16"/>
      <c r="C2101" s="17"/>
      <c r="D2101" s="17"/>
      <c r="E2101" s="17"/>
      <c r="F2101" s="17"/>
      <c r="G2101" s="17"/>
      <c r="H2101" s="17"/>
      <c r="I2101" s="17"/>
      <c r="J2101" s="17"/>
      <c r="K2101" s="17"/>
      <c r="L2101" s="17"/>
      <c r="M2101" s="17"/>
      <c r="N2101" s="17"/>
      <c r="O2101" s="19"/>
      <c r="P2101" s="629">
        <f>+H2084</f>
        <v>12.04</v>
      </c>
      <c r="Q2101" s="17"/>
      <c r="R2101" s="412"/>
      <c r="S2101" s="626"/>
      <c r="T2101" s="20"/>
      <c r="U2101" s="20"/>
      <c r="V2101" s="430"/>
      <c r="W2101" s="14" t="str">
        <f t="shared" si="655"/>
        <v/>
      </c>
      <c r="X2101" s="14" t="str">
        <f t="shared" si="656"/>
        <v/>
      </c>
      <c r="Y2101" s="14" t="str">
        <f t="shared" si="657"/>
        <v/>
      </c>
      <c r="Z2101" s="14" t="str">
        <f t="shared" si="658"/>
        <v/>
      </c>
      <c r="AA2101" s="15" t="str">
        <f t="shared" si="649"/>
        <v/>
      </c>
    </row>
    <row r="2102" spans="2:27" ht="18" x14ac:dyDescent="0.25">
      <c r="B2102" s="16"/>
      <c r="C2102" s="17"/>
      <c r="D2102" s="17"/>
      <c r="E2102" s="17"/>
      <c r="F2102" s="17"/>
      <c r="G2102" s="17"/>
      <c r="H2102" s="17"/>
      <c r="I2102" s="17"/>
      <c r="J2102" s="17"/>
      <c r="K2102" s="17"/>
      <c r="L2102" s="17"/>
      <c r="M2102" s="17"/>
      <c r="N2102" s="17"/>
      <c r="O2102" s="19"/>
      <c r="P2102" s="629">
        <f>+H2084</f>
        <v>12.04</v>
      </c>
      <c r="Q2102" s="17"/>
      <c r="R2102" s="412"/>
      <c r="S2102" s="626"/>
      <c r="T2102" s="20"/>
      <c r="U2102" s="20"/>
      <c r="V2102" s="430"/>
      <c r="W2102" s="14" t="str">
        <f t="shared" si="655"/>
        <v/>
      </c>
      <c r="X2102" s="14" t="str">
        <f t="shared" si="656"/>
        <v/>
      </c>
      <c r="Y2102" s="14" t="str">
        <f t="shared" si="657"/>
        <v/>
      </c>
      <c r="Z2102" s="14" t="str">
        <f t="shared" si="658"/>
        <v/>
      </c>
      <c r="AA2102" s="15" t="str">
        <f t="shared" si="649"/>
        <v/>
      </c>
    </row>
    <row r="2103" spans="2:27" ht="18" x14ac:dyDescent="0.25">
      <c r="B2103" s="16"/>
      <c r="D2103" s="17"/>
      <c r="E2103" s="17"/>
      <c r="F2103" s="17"/>
      <c r="G2103" s="17"/>
      <c r="H2103" s="17"/>
      <c r="I2103" s="17"/>
      <c r="J2103" s="17"/>
      <c r="K2103" s="17"/>
      <c r="L2103" s="17"/>
      <c r="M2103" s="17"/>
      <c r="N2103" s="17"/>
      <c r="O2103" s="19"/>
      <c r="P2103" s="629">
        <f>+H2084</f>
        <v>12.04</v>
      </c>
      <c r="Q2103" s="17"/>
      <c r="R2103" s="412"/>
      <c r="S2103" s="626"/>
      <c r="T2103" s="20"/>
      <c r="U2103" s="20"/>
      <c r="V2103" s="20"/>
      <c r="W2103" s="14" t="str">
        <f t="shared" si="655"/>
        <v/>
      </c>
      <c r="X2103" s="14" t="str">
        <f t="shared" si="656"/>
        <v/>
      </c>
      <c r="Y2103" s="14" t="str">
        <f t="shared" si="657"/>
        <v/>
      </c>
      <c r="Z2103" s="14" t="str">
        <f t="shared" si="658"/>
        <v/>
      </c>
      <c r="AA2103" s="15" t="str">
        <f t="shared" si="649"/>
        <v/>
      </c>
    </row>
    <row r="2104" spans="2:27" ht="18" x14ac:dyDescent="0.25">
      <c r="B2104" s="16"/>
      <c r="C2104" s="17"/>
      <c r="D2104" s="17"/>
      <c r="E2104" s="17"/>
      <c r="F2104" s="17"/>
      <c r="G2104" s="17"/>
      <c r="H2104" s="17"/>
      <c r="I2104" s="17"/>
      <c r="J2104" s="17"/>
      <c r="K2104" s="17"/>
      <c r="L2104" s="17"/>
      <c r="M2104" s="17"/>
      <c r="N2104" s="17"/>
      <c r="O2104" s="19"/>
      <c r="P2104" s="629">
        <f>+H2084</f>
        <v>12.04</v>
      </c>
      <c r="Q2104" s="17"/>
      <c r="R2104" s="412"/>
      <c r="S2104" s="626"/>
      <c r="T2104" s="20"/>
      <c r="U2104" s="20"/>
      <c r="V2104" s="430"/>
      <c r="W2104" s="14" t="str">
        <f t="shared" si="655"/>
        <v/>
      </c>
      <c r="X2104" s="14" t="str">
        <f t="shared" si="656"/>
        <v/>
      </c>
      <c r="Y2104" s="14" t="str">
        <f t="shared" si="657"/>
        <v/>
      </c>
      <c r="Z2104" s="14" t="str">
        <f t="shared" si="658"/>
        <v/>
      </c>
      <c r="AA2104" s="15" t="str">
        <f t="shared" si="649"/>
        <v/>
      </c>
    </row>
    <row r="2105" spans="2:27" ht="18" x14ac:dyDescent="0.25">
      <c r="B2105" s="16"/>
      <c r="C2105" s="17"/>
      <c r="D2105" s="17"/>
      <c r="E2105" s="17"/>
      <c r="F2105" s="17"/>
      <c r="G2105" s="17"/>
      <c r="H2105" s="17"/>
      <c r="I2105" s="17"/>
      <c r="J2105" s="17"/>
      <c r="K2105" s="17"/>
      <c r="L2105" s="17"/>
      <c r="M2105" s="17"/>
      <c r="N2105" s="17"/>
      <c r="O2105" s="19"/>
      <c r="P2105" s="629">
        <f>+H2084</f>
        <v>12.04</v>
      </c>
      <c r="Q2105" s="17"/>
      <c r="R2105" s="412"/>
      <c r="S2105" s="626"/>
      <c r="T2105" s="20"/>
      <c r="U2105" s="20"/>
      <c r="V2105" s="430"/>
      <c r="W2105" s="14" t="str">
        <f t="shared" si="655"/>
        <v/>
      </c>
      <c r="X2105" s="14" t="str">
        <f t="shared" si="656"/>
        <v/>
      </c>
      <c r="Y2105" s="14" t="str">
        <f t="shared" si="657"/>
        <v/>
      </c>
      <c r="Z2105" s="14" t="str">
        <f t="shared" si="658"/>
        <v/>
      </c>
      <c r="AA2105" s="15" t="str">
        <f t="shared" si="649"/>
        <v/>
      </c>
    </row>
    <row r="2106" spans="2:27" ht="18" x14ac:dyDescent="0.25">
      <c r="B2106" s="16"/>
      <c r="C2106" s="17"/>
      <c r="D2106" s="17"/>
      <c r="E2106" s="17"/>
      <c r="F2106" s="17"/>
      <c r="G2106" s="17"/>
      <c r="H2106" s="17"/>
      <c r="I2106" s="17"/>
      <c r="J2106" s="17"/>
      <c r="K2106" s="17"/>
      <c r="L2106" s="17"/>
      <c r="M2106" s="17"/>
      <c r="N2106" s="17"/>
      <c r="O2106" s="19"/>
      <c r="P2106" s="629">
        <f>+H2084</f>
        <v>12.04</v>
      </c>
      <c r="Q2106" s="17"/>
      <c r="R2106" s="21"/>
      <c r="S2106" s="626"/>
      <c r="T2106" s="20"/>
      <c r="U2106" s="20"/>
      <c r="V2106" s="430"/>
      <c r="W2106" s="14" t="str">
        <f t="shared" si="655"/>
        <v/>
      </c>
      <c r="X2106" s="14" t="str">
        <f t="shared" si="656"/>
        <v/>
      </c>
      <c r="Y2106" s="14" t="str">
        <f t="shared" si="657"/>
        <v/>
      </c>
      <c r="Z2106" s="14" t="str">
        <f t="shared" si="658"/>
        <v/>
      </c>
      <c r="AA2106" s="15" t="str">
        <f t="shared" si="649"/>
        <v/>
      </c>
    </row>
    <row r="2107" spans="2:27" ht="18" x14ac:dyDescent="0.25">
      <c r="B2107" s="16"/>
      <c r="C2107" s="17"/>
      <c r="D2107" s="17"/>
      <c r="E2107" s="17"/>
      <c r="F2107" s="17"/>
      <c r="G2107" s="17"/>
      <c r="H2107" s="17"/>
      <c r="I2107" s="17"/>
      <c r="J2107" s="17"/>
      <c r="K2107" s="17"/>
      <c r="L2107" s="17"/>
      <c r="M2107" s="17"/>
      <c r="N2107" s="17"/>
      <c r="O2107" s="19"/>
      <c r="P2107" s="629">
        <f>+H2084</f>
        <v>12.04</v>
      </c>
      <c r="Q2107" s="17"/>
      <c r="R2107" s="26"/>
      <c r="S2107" s="626"/>
      <c r="T2107" s="20"/>
      <c r="U2107" s="20"/>
      <c r="V2107" s="430"/>
      <c r="W2107" s="14" t="str">
        <f t="shared" si="655"/>
        <v/>
      </c>
      <c r="X2107" s="14" t="str">
        <f t="shared" si="656"/>
        <v/>
      </c>
      <c r="Y2107" s="14" t="str">
        <f t="shared" si="657"/>
        <v/>
      </c>
      <c r="Z2107" s="14" t="str">
        <f t="shared" si="658"/>
        <v/>
      </c>
      <c r="AA2107" s="15" t="str">
        <f t="shared" si="649"/>
        <v/>
      </c>
    </row>
    <row r="2108" spans="2:27" ht="18" x14ac:dyDescent="0.25">
      <c r="B2108" s="16"/>
      <c r="C2108" s="17"/>
      <c r="D2108" s="17"/>
      <c r="E2108" s="17"/>
      <c r="F2108" s="17"/>
      <c r="G2108" s="17"/>
      <c r="H2108" s="17"/>
      <c r="I2108" s="17"/>
      <c r="J2108" s="17"/>
      <c r="K2108" s="17"/>
      <c r="L2108" s="17"/>
      <c r="M2108" s="17"/>
      <c r="N2108" s="17"/>
      <c r="O2108" s="19"/>
      <c r="P2108" s="629">
        <f>+H2084</f>
        <v>12.04</v>
      </c>
      <c r="Q2108" s="17"/>
      <c r="R2108" s="26"/>
      <c r="S2108" s="626"/>
      <c r="T2108" s="20"/>
      <c r="U2108" s="20"/>
      <c r="V2108" s="430"/>
      <c r="W2108" s="14" t="str">
        <f t="shared" si="655"/>
        <v/>
      </c>
      <c r="X2108" s="14" t="str">
        <f t="shared" si="656"/>
        <v/>
      </c>
      <c r="Y2108" s="14" t="str">
        <f t="shared" si="657"/>
        <v/>
      </c>
      <c r="Z2108" s="14" t="str">
        <f t="shared" si="658"/>
        <v/>
      </c>
      <c r="AA2108" s="15" t="str">
        <f t="shared" si="649"/>
        <v/>
      </c>
    </row>
    <row r="2109" spans="2:27" ht="18.75" thickBot="1" x14ac:dyDescent="0.3">
      <c r="B2109" s="27"/>
      <c r="C2109" s="28"/>
      <c r="D2109" s="29"/>
      <c r="E2109" s="28"/>
      <c r="F2109" s="29"/>
      <c r="G2109" s="29"/>
      <c r="H2109" s="29"/>
      <c r="I2109" s="29"/>
      <c r="J2109" s="29"/>
      <c r="K2109" s="29"/>
      <c r="L2109" s="29"/>
      <c r="M2109" s="29"/>
      <c r="N2109" s="29"/>
      <c r="O2109" s="30"/>
      <c r="P2109" s="629">
        <f>+H2084</f>
        <v>12.04</v>
      </c>
      <c r="Q2109" s="17"/>
      <c r="R2109" s="630"/>
      <c r="S2109" s="636"/>
      <c r="T2109" s="33"/>
      <c r="U2109" s="33"/>
      <c r="V2109" s="631"/>
      <c r="W2109" s="34" t="str">
        <f t="shared" si="655"/>
        <v/>
      </c>
      <c r="X2109" s="34" t="str">
        <f t="shared" si="656"/>
        <v/>
      </c>
      <c r="Y2109" s="14" t="str">
        <f t="shared" si="657"/>
        <v/>
      </c>
      <c r="Z2109" s="14" t="str">
        <f t="shared" si="658"/>
        <v/>
      </c>
      <c r="AA2109" s="15" t="str">
        <f t="shared" si="649"/>
        <v/>
      </c>
    </row>
    <row r="2110" spans="2:27" ht="18.75" thickBot="1" x14ac:dyDescent="0.3">
      <c r="B2110" s="786"/>
      <c r="C2110" s="787"/>
      <c r="D2110" s="787"/>
      <c r="E2110" s="787"/>
      <c r="F2110" s="787"/>
      <c r="G2110" s="787"/>
      <c r="H2110" s="787"/>
      <c r="I2110" s="787"/>
      <c r="J2110" s="787"/>
      <c r="K2110" s="787"/>
      <c r="L2110" s="787"/>
      <c r="M2110" s="787"/>
      <c r="N2110" s="787"/>
      <c r="O2110" s="787"/>
      <c r="P2110" s="428"/>
      <c r="Q2110" s="629">
        <f>+H2084</f>
        <v>12.04</v>
      </c>
      <c r="R2110" s="1024" t="s">
        <v>58</v>
      </c>
      <c r="S2110" s="1025"/>
      <c r="T2110" s="1027"/>
      <c r="U2110" s="1024" t="s">
        <v>53</v>
      </c>
      <c r="V2110" s="1027"/>
      <c r="W2110" s="1027"/>
      <c r="X2110" s="1026"/>
      <c r="Y2110" s="36"/>
      <c r="Z2110" s="37"/>
      <c r="AA2110" s="38">
        <f>IF(SUM(Y2087:AA2109)=0,SUM(X2087:X2109),SUM(Y2087:AA2109))</f>
        <v>0</v>
      </c>
    </row>
    <row r="2111" spans="2:27" ht="17.25" thickBot="1" x14ac:dyDescent="0.3">
      <c r="B2111" s="792" t="s">
        <v>59</v>
      </c>
      <c r="C2111" s="793"/>
      <c r="D2111" s="793"/>
      <c r="E2111" s="793"/>
      <c r="F2111" s="793"/>
      <c r="G2111" s="793"/>
      <c r="H2111" s="793"/>
      <c r="I2111" s="794"/>
      <c r="J2111" s="792" t="s">
        <v>60</v>
      </c>
      <c r="K2111" s="793"/>
      <c r="L2111" s="793"/>
      <c r="M2111" s="793"/>
      <c r="N2111" s="793"/>
      <c r="O2111" s="793"/>
      <c r="P2111" s="793"/>
      <c r="Q2111" s="793"/>
      <c r="R2111" s="1028"/>
      <c r="S2111" s="634"/>
      <c r="T2111" s="39"/>
      <c r="U2111" s="40"/>
      <c r="V2111" s="40"/>
      <c r="W2111" s="40"/>
      <c r="X2111" s="40"/>
      <c r="Y2111" s="40"/>
      <c r="Z2111" s="40"/>
      <c r="AA2111" s="41"/>
    </row>
    <row r="2112" spans="2:27" ht="21" thickBot="1" x14ac:dyDescent="0.3">
      <c r="B2112" s="795"/>
      <c r="C2112" s="787"/>
      <c r="D2112" s="787"/>
      <c r="E2112" s="787"/>
      <c r="F2112" s="787"/>
      <c r="G2112" s="787"/>
      <c r="H2112" s="787"/>
      <c r="I2112" s="796"/>
      <c r="J2112" s="795"/>
      <c r="K2112" s="787"/>
      <c r="L2112" s="787"/>
      <c r="M2112" s="787"/>
      <c r="N2112" s="787"/>
      <c r="O2112" s="787"/>
      <c r="P2112" s="787"/>
      <c r="Q2112" s="787"/>
      <c r="R2112" s="796"/>
      <c r="S2112" s="635"/>
      <c r="T2112" s="797" t="s">
        <v>61</v>
      </c>
      <c r="U2112" s="798"/>
      <c r="V2112" s="798"/>
      <c r="W2112" s="798"/>
      <c r="X2112" s="798"/>
      <c r="Y2112" s="798"/>
      <c r="Z2112" s="799"/>
      <c r="AA2112" s="42">
        <f>AA2110</f>
        <v>0</v>
      </c>
    </row>
    <row r="2114" spans="2:27" ht="15.75" thickBot="1" x14ac:dyDescent="0.3"/>
    <row r="2115" spans="2:27" x14ac:dyDescent="0.25">
      <c r="B2115" s="800"/>
      <c r="C2115" s="793"/>
      <c r="D2115" s="793"/>
      <c r="E2115" s="793"/>
      <c r="F2115" s="793"/>
      <c r="G2115" s="803" t="s">
        <v>42</v>
      </c>
      <c r="H2115" s="793"/>
      <c r="I2115" s="793"/>
      <c r="J2115" s="793"/>
      <c r="K2115" s="793"/>
      <c r="L2115" s="793"/>
      <c r="M2115" s="793"/>
      <c r="N2115" s="793"/>
      <c r="O2115" s="793"/>
      <c r="P2115" s="793"/>
      <c r="Q2115" s="793"/>
      <c r="R2115" s="793"/>
      <c r="S2115" s="793"/>
      <c r="T2115" s="793"/>
      <c r="U2115" s="804" t="s">
        <v>1</v>
      </c>
      <c r="V2115" s="805"/>
      <c r="W2115" s="805"/>
      <c r="X2115" s="806"/>
      <c r="Y2115" s="807" t="s">
        <v>43</v>
      </c>
      <c r="Z2115" s="805"/>
      <c r="AA2115" s="808"/>
    </row>
    <row r="2116" spans="2:27" x14ac:dyDescent="0.25">
      <c r="B2116" s="801"/>
      <c r="C2116" s="802"/>
      <c r="D2116" s="802"/>
      <c r="E2116" s="802"/>
      <c r="F2116" s="802"/>
      <c r="G2116" s="801"/>
      <c r="H2116" s="802"/>
      <c r="I2116" s="802"/>
      <c r="J2116" s="802"/>
      <c r="K2116" s="802"/>
      <c r="L2116" s="802"/>
      <c r="M2116" s="802"/>
      <c r="N2116" s="802"/>
      <c r="O2116" s="802"/>
      <c r="P2116" s="802"/>
      <c r="Q2116" s="802"/>
      <c r="R2116" s="802"/>
      <c r="S2116" s="802"/>
      <c r="T2116" s="802"/>
      <c r="U2116" s="809" t="s">
        <v>3</v>
      </c>
      <c r="V2116" s="810"/>
      <c r="W2116" s="810"/>
      <c r="X2116" s="811"/>
      <c r="Y2116" s="812">
        <v>1</v>
      </c>
      <c r="Z2116" s="810"/>
      <c r="AA2116" s="813"/>
    </row>
    <row r="2117" spans="2:27" ht="15.75" thickBot="1" x14ac:dyDescent="0.3">
      <c r="B2117" s="795"/>
      <c r="C2117" s="787"/>
      <c r="D2117" s="787"/>
      <c r="E2117" s="787"/>
      <c r="F2117" s="787"/>
      <c r="G2117" s="795"/>
      <c r="H2117" s="787"/>
      <c r="I2117" s="787"/>
      <c r="J2117" s="787"/>
      <c r="K2117" s="787"/>
      <c r="L2117" s="787"/>
      <c r="M2117" s="787"/>
      <c r="N2117" s="787"/>
      <c r="O2117" s="787"/>
      <c r="P2117" s="787"/>
      <c r="Q2117" s="787"/>
      <c r="R2117" s="787"/>
      <c r="S2117" s="787"/>
      <c r="T2117" s="787"/>
      <c r="U2117" s="814" t="s">
        <v>4</v>
      </c>
      <c r="V2117" s="815"/>
      <c r="W2117" s="815"/>
      <c r="X2117" s="816"/>
      <c r="Y2117" s="817">
        <v>44236</v>
      </c>
      <c r="Z2117" s="818"/>
      <c r="AA2117" s="819"/>
    </row>
    <row r="2118" spans="2:27" x14ac:dyDescent="0.25">
      <c r="B2118" s="820" t="s">
        <v>44</v>
      </c>
      <c r="C2118" s="793"/>
      <c r="D2118" s="793"/>
      <c r="E2118" s="793"/>
      <c r="F2118" s="794"/>
      <c r="G2118"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118" s="822"/>
      <c r="I2118" s="822"/>
      <c r="J2118" s="822"/>
      <c r="K2118" s="822"/>
      <c r="L2118" s="822"/>
      <c r="M2118" s="822"/>
      <c r="N2118" s="822"/>
      <c r="O2118" s="822"/>
      <c r="P2118" s="822"/>
      <c r="Q2118" s="822"/>
      <c r="R2118" s="822"/>
      <c r="S2118" s="822"/>
      <c r="T2118" s="822"/>
      <c r="U2118" s="822"/>
      <c r="V2118" s="822"/>
      <c r="W2118" s="822"/>
      <c r="X2118" s="822"/>
      <c r="Y2118" s="822"/>
      <c r="Z2118" s="822"/>
      <c r="AA2118" s="823"/>
    </row>
    <row r="2119" spans="2:27" ht="15.75" thickBot="1" x14ac:dyDescent="0.3">
      <c r="B2119" s="795"/>
      <c r="C2119" s="787"/>
      <c r="D2119" s="787"/>
      <c r="E2119" s="787"/>
      <c r="F2119" s="796"/>
      <c r="G2119" s="824"/>
      <c r="H2119" s="825"/>
      <c r="I2119" s="825"/>
      <c r="J2119" s="825"/>
      <c r="K2119" s="825"/>
      <c r="L2119" s="825"/>
      <c r="M2119" s="825"/>
      <c r="N2119" s="825"/>
      <c r="O2119" s="825"/>
      <c r="P2119" s="825"/>
      <c r="Q2119" s="825"/>
      <c r="R2119" s="825"/>
      <c r="S2119" s="825"/>
      <c r="T2119" s="825"/>
      <c r="U2119" s="825"/>
      <c r="V2119" s="825"/>
      <c r="W2119" s="825"/>
      <c r="X2119" s="825"/>
      <c r="Y2119" s="825"/>
      <c r="Z2119" s="825"/>
      <c r="AA2119" s="826"/>
    </row>
    <row r="2120" spans="2:27" ht="18.75" thickBot="1" x14ac:dyDescent="0.3">
      <c r="B2120" s="827" t="s">
        <v>46</v>
      </c>
      <c r="C2120" s="798"/>
      <c r="D2120" s="798"/>
      <c r="E2120" s="798"/>
      <c r="F2120" s="798"/>
      <c r="G2120" s="798"/>
      <c r="H2120" s="822" t="s">
        <v>47</v>
      </c>
      <c r="I2120" s="793"/>
      <c r="J2120" s="828"/>
      <c r="K2120" s="798"/>
      <c r="L2120" s="798"/>
      <c r="M2120" s="798"/>
      <c r="N2120" s="798"/>
      <c r="O2120" s="798"/>
      <c r="P2120" s="622"/>
      <c r="Q2120" s="622"/>
      <c r="R2120" s="828" t="s">
        <v>48</v>
      </c>
      <c r="S2120" s="828"/>
      <c r="T2120" s="798"/>
      <c r="U2120" s="798"/>
      <c r="V2120" s="798"/>
      <c r="W2120" s="798"/>
      <c r="X2120" s="798"/>
      <c r="Y2120" s="798"/>
      <c r="Z2120" s="798"/>
      <c r="AA2120" s="799"/>
    </row>
    <row r="2121" spans="2:27" ht="44.25" customHeight="1" thickBot="1" x14ac:dyDescent="0.3">
      <c r="B2121" s="829">
        <v>12</v>
      </c>
      <c r="C2121" s="793"/>
      <c r="D2121" s="793"/>
      <c r="E2121" s="793"/>
      <c r="F2121" s="793"/>
      <c r="G2121" s="793"/>
      <c r="H2121" s="830">
        <f>I12.05</f>
        <v>12.05</v>
      </c>
      <c r="I2121" s="831"/>
      <c r="J2121" s="832" t="str">
        <f>VLOOKUP(B2121,'BALANCE GENERAL'!$B:$G,5,FALSE)</f>
        <v>SUMINISTRO E INSTALACION AIRES ACONDICIONADOS</v>
      </c>
      <c r="K2121" s="798"/>
      <c r="L2121" s="798"/>
      <c r="M2121" s="798"/>
      <c r="N2121" s="798"/>
      <c r="O2121" s="799"/>
      <c r="P2121" s="621"/>
      <c r="Q2121" s="621"/>
      <c r="R2121" s="833" t="str">
        <f>VLOOKUP(H2121,'BALANCE GENERAL'!$B:$G,5,FALSE)</f>
        <v>Suministro e instalaciion de CINTA VINILO a rubatex de 3/4"</v>
      </c>
      <c r="S2121" s="1020"/>
      <c r="T2121" s="793"/>
      <c r="U2121" s="793"/>
      <c r="V2121" s="793"/>
      <c r="W2121" s="793"/>
      <c r="X2121" s="793"/>
      <c r="Y2121" s="793"/>
      <c r="Z2121" s="793"/>
      <c r="AA2121" s="794"/>
    </row>
    <row r="2122" spans="2:27" ht="18.75" thickBot="1" x14ac:dyDescent="0.3">
      <c r="B2122" s="821" t="s">
        <v>49</v>
      </c>
      <c r="C2122" s="834"/>
      <c r="D2122" s="834"/>
      <c r="E2122" s="834"/>
      <c r="F2122" s="834"/>
      <c r="G2122" s="834"/>
      <c r="H2122" s="835"/>
      <c r="I2122" s="835"/>
      <c r="J2122" s="834"/>
      <c r="K2122" s="834"/>
      <c r="L2122" s="834"/>
      <c r="M2122" s="834"/>
      <c r="N2122" s="834"/>
      <c r="O2122" s="834"/>
      <c r="P2122" s="623"/>
      <c r="Q2122" s="623"/>
      <c r="R2122" s="837" t="s">
        <v>50</v>
      </c>
      <c r="S2122" s="1030" t="s">
        <v>532</v>
      </c>
      <c r="T2122" s="839" t="s">
        <v>51</v>
      </c>
      <c r="U2122" s="840"/>
      <c r="V2122" s="841"/>
      <c r="W2122" s="842" t="s">
        <v>20</v>
      </c>
      <c r="X2122" s="844" t="s">
        <v>52</v>
      </c>
      <c r="Y2122" s="846" t="s">
        <v>53</v>
      </c>
      <c r="Z2122" s="847"/>
      <c r="AA2122" s="848"/>
    </row>
    <row r="2123" spans="2:27" ht="26.25" thickBot="1" x14ac:dyDescent="0.3">
      <c r="B2123" s="836"/>
      <c r="C2123" s="835"/>
      <c r="D2123" s="835"/>
      <c r="E2123" s="835"/>
      <c r="F2123" s="835"/>
      <c r="G2123" s="835"/>
      <c r="H2123" s="835"/>
      <c r="I2123" s="835"/>
      <c r="J2123" s="835"/>
      <c r="K2123" s="835"/>
      <c r="L2123" s="835"/>
      <c r="M2123" s="835"/>
      <c r="N2123" s="835"/>
      <c r="O2123" s="835"/>
      <c r="P2123" s="623"/>
      <c r="Q2123" s="623"/>
      <c r="R2123" s="838"/>
      <c r="S2123" s="1031"/>
      <c r="T2123" s="4" t="s">
        <v>54</v>
      </c>
      <c r="U2123" s="5" t="s">
        <v>55</v>
      </c>
      <c r="V2123" s="6" t="s">
        <v>56</v>
      </c>
      <c r="W2123" s="843"/>
      <c r="X2123" s="845"/>
      <c r="Y2123" s="7" t="s">
        <v>57</v>
      </c>
      <c r="Z2123" s="8" t="s">
        <v>21</v>
      </c>
      <c r="AA2123" s="9" t="s">
        <v>22</v>
      </c>
    </row>
    <row r="2124" spans="2:27" ht="18" x14ac:dyDescent="0.25">
      <c r="B2124" s="10"/>
      <c r="C2124" s="11"/>
      <c r="D2124" s="11"/>
      <c r="E2124" s="11"/>
      <c r="F2124" s="11"/>
      <c r="G2124" s="11"/>
      <c r="H2124" s="11"/>
      <c r="I2124" s="11"/>
      <c r="J2124" s="11"/>
      <c r="K2124" s="11"/>
      <c r="L2124" s="11"/>
      <c r="M2124" s="11"/>
      <c r="N2124" s="11"/>
      <c r="O2124" s="12"/>
      <c r="P2124" s="629">
        <f>+H2121</f>
        <v>12.05</v>
      </c>
      <c r="Q2124" s="17"/>
      <c r="R2124" s="412" t="s">
        <v>356</v>
      </c>
      <c r="S2124" s="625"/>
      <c r="T2124" s="14"/>
      <c r="U2124" s="14"/>
      <c r="V2124" s="14"/>
      <c r="W2124" s="14" t="str">
        <f>IF(COUNT(T2124:V2124)=1,"m",IF(COUNT(T2124:V2124)=2,"m2",IF(COUNT(T2124:V2124)=3,"m3","")))</f>
        <v/>
      </c>
      <c r="X2124" s="14" t="str">
        <f>IF(S2124="","",1)</f>
        <v/>
      </c>
      <c r="Y2124" s="14" t="str">
        <f>IFERROR(IF(COUNT(T2124:V2124)=1,PRODUCT(T2124:V2124)*X2124,""),"")</f>
        <v/>
      </c>
      <c r="Z2124" s="14" t="str">
        <f>IFERROR(IF(COUNT(T2124:V2124)=2,PRODUCT(T2124:V2124)*X2124,""),"")</f>
        <v/>
      </c>
      <c r="AA2124" s="15" t="str">
        <f>IFERROR(IF(COUNT(T2124:V2124)=3,PRODUCT(T2124:V2124)*X2124,""),"")</f>
        <v/>
      </c>
    </row>
    <row r="2125" spans="2:27" ht="18" x14ac:dyDescent="0.25">
      <c r="B2125" s="16"/>
      <c r="C2125" s="17"/>
      <c r="D2125" s="17"/>
      <c r="E2125" s="17"/>
      <c r="F2125" s="18"/>
      <c r="G2125" s="18"/>
      <c r="H2125" s="18"/>
      <c r="I2125" s="18"/>
      <c r="J2125" s="18"/>
      <c r="K2125" s="18"/>
      <c r="L2125" s="17"/>
      <c r="M2125" s="17"/>
      <c r="N2125" s="17"/>
      <c r="O2125" s="19"/>
      <c r="P2125" s="629">
        <f>+H2121</f>
        <v>12.05</v>
      </c>
      <c r="Q2125" s="17"/>
      <c r="R2125" s="412"/>
      <c r="S2125" s="625"/>
      <c r="T2125" s="20"/>
      <c r="U2125" s="20"/>
      <c r="V2125" s="430"/>
      <c r="W2125" s="14" t="str">
        <f t="shared" ref="W2125:W2127" si="659">IF(COUNT(T2125:V2125)=1,"m",IF(COUNT(T2125:V2125)=2,"m2",IF(COUNT(T2125:V2125)=3,"m3","")))</f>
        <v/>
      </c>
      <c r="X2125" s="14" t="str">
        <f t="shared" ref="X2125:X2127" si="660">IF(S2125="","",1)</f>
        <v/>
      </c>
      <c r="Y2125" s="14" t="str">
        <f t="shared" ref="Y2125:Y2127" si="661">IFERROR(IF(COUNT(T2125:V2125)=1,PRODUCT(T2125:V2125)*X2125,""),"")</f>
        <v/>
      </c>
      <c r="Z2125" s="14" t="str">
        <f t="shared" ref="Z2125:Z2127" si="662">IFERROR(IF(COUNT(T2125:V2125)=2,PRODUCT(T2125:V2125)*X2125,""),"")</f>
        <v/>
      </c>
      <c r="AA2125" s="15" t="str">
        <f t="shared" ref="AA2125:AA2146" si="663">IFERROR(IF(COUNT(T2125:V2125)=3,PRODUCT(T2125:V2125)*X2125,""),"")</f>
        <v/>
      </c>
    </row>
    <row r="2126" spans="2:27" ht="18" x14ac:dyDescent="0.25">
      <c r="B2126" s="16"/>
      <c r="C2126" s="17"/>
      <c r="D2126" s="17"/>
      <c r="E2126" s="17"/>
      <c r="G2126" s="18"/>
      <c r="H2126" s="18"/>
      <c r="I2126" s="18"/>
      <c r="J2126" s="18"/>
      <c r="K2126" s="18"/>
      <c r="L2126" s="17"/>
      <c r="M2126" s="17"/>
      <c r="N2126" s="17"/>
      <c r="O2126" s="19"/>
      <c r="P2126" s="629">
        <f>+H2121</f>
        <v>12.05</v>
      </c>
      <c r="Q2126" s="17"/>
      <c r="R2126" s="412"/>
      <c r="S2126" s="625"/>
      <c r="T2126" s="20"/>
      <c r="U2126" s="20"/>
      <c r="V2126" s="430"/>
      <c r="W2126" s="14" t="str">
        <f t="shared" si="659"/>
        <v/>
      </c>
      <c r="X2126" s="14" t="str">
        <f t="shared" si="660"/>
        <v/>
      </c>
      <c r="Y2126" s="14" t="str">
        <f t="shared" si="661"/>
        <v/>
      </c>
      <c r="Z2126" s="14" t="str">
        <f t="shared" si="662"/>
        <v/>
      </c>
      <c r="AA2126" s="15" t="str">
        <f t="shared" si="663"/>
        <v/>
      </c>
    </row>
    <row r="2127" spans="2:27" ht="18" x14ac:dyDescent="0.25">
      <c r="B2127" s="16"/>
      <c r="C2127" s="17"/>
      <c r="D2127" s="17"/>
      <c r="E2127" s="17"/>
      <c r="F2127" s="18"/>
      <c r="G2127" s="18"/>
      <c r="H2127" s="18"/>
      <c r="I2127" s="18"/>
      <c r="J2127" s="18"/>
      <c r="K2127" s="18"/>
      <c r="L2127" s="17"/>
      <c r="M2127" s="17"/>
      <c r="N2127" s="17"/>
      <c r="O2127" s="19"/>
      <c r="P2127" s="629">
        <f>+H2121</f>
        <v>12.05</v>
      </c>
      <c r="Q2127" s="17"/>
      <c r="R2127" s="412"/>
      <c r="S2127" s="626"/>
      <c r="T2127" s="20"/>
      <c r="U2127" s="20"/>
      <c r="V2127" s="430"/>
      <c r="W2127" s="14" t="str">
        <f t="shared" si="659"/>
        <v/>
      </c>
      <c r="X2127" s="14" t="str">
        <f t="shared" si="660"/>
        <v/>
      </c>
      <c r="Y2127" s="14" t="str">
        <f t="shared" si="661"/>
        <v/>
      </c>
      <c r="Z2127" s="14" t="str">
        <f t="shared" si="662"/>
        <v/>
      </c>
      <c r="AA2127" s="15" t="str">
        <f t="shared" si="663"/>
        <v/>
      </c>
    </row>
    <row r="2128" spans="2:27" ht="18" x14ac:dyDescent="0.25">
      <c r="B2128" s="16"/>
      <c r="D2128" s="17"/>
      <c r="E2128" s="17"/>
      <c r="F2128" s="18"/>
      <c r="G2128" s="18"/>
      <c r="H2128" s="18"/>
      <c r="J2128" s="18"/>
      <c r="K2128" s="18"/>
      <c r="L2128" s="17"/>
      <c r="M2128" s="17"/>
      <c r="N2128" s="17"/>
      <c r="O2128" s="19"/>
      <c r="P2128" s="629">
        <f>+H2121</f>
        <v>12.05</v>
      </c>
      <c r="Q2128" s="17"/>
      <c r="R2128" s="412"/>
      <c r="S2128" s="625"/>
      <c r="T2128" s="20"/>
      <c r="U2128" s="20"/>
      <c r="V2128" s="430"/>
      <c r="W2128" s="14"/>
      <c r="X2128" s="14"/>
      <c r="Y2128" s="14"/>
      <c r="Z2128" s="14"/>
      <c r="AA2128" s="15" t="str">
        <f t="shared" si="663"/>
        <v/>
      </c>
    </row>
    <row r="2129" spans="2:27" ht="18" x14ac:dyDescent="0.25">
      <c r="B2129" s="22"/>
      <c r="C2129" s="17"/>
      <c r="D2129" s="18"/>
      <c r="E2129" s="17"/>
      <c r="F2129" s="18"/>
      <c r="G2129" s="18"/>
      <c r="H2129" s="18"/>
      <c r="I2129" s="18"/>
      <c r="J2129" s="18"/>
      <c r="K2129" s="18"/>
      <c r="L2129" s="17"/>
      <c r="M2129" s="17"/>
      <c r="N2129" s="17"/>
      <c r="O2129" s="19"/>
      <c r="P2129" s="629">
        <f>+H2121</f>
        <v>12.05</v>
      </c>
      <c r="Q2129" s="17"/>
      <c r="R2129" s="412" t="s">
        <v>361</v>
      </c>
      <c r="S2129" s="625"/>
      <c r="T2129" s="20"/>
      <c r="U2129" s="20"/>
      <c r="V2129" s="430"/>
      <c r="W2129" s="14" t="str">
        <f t="shared" ref="W2129:W2130" si="664">IF(COUNT(T2129:V2129)=1,"m",IF(COUNT(T2129:V2129)=2,"m2",IF(COUNT(T2129:V2129)=3,"m3","")))</f>
        <v/>
      </c>
      <c r="X2129" s="14" t="str">
        <f t="shared" ref="X2129:X2135" si="665">IF(S2129="","",1)</f>
        <v/>
      </c>
      <c r="Y2129" s="14" t="str">
        <f t="shared" ref="Y2129:Y2135" si="666">IFERROR(IF(COUNT(T2129:V2129)=1,PRODUCT(T2129:V2129)*X2129,""),"")</f>
        <v/>
      </c>
      <c r="Z2129" s="14" t="str">
        <f t="shared" ref="Z2129:Z2135" si="667">IFERROR(IF(COUNT(T2129:V2129)=2,PRODUCT(T2129:V2129)*X2129,""),"")</f>
        <v/>
      </c>
      <c r="AA2129" s="15" t="str">
        <f t="shared" si="663"/>
        <v/>
      </c>
    </row>
    <row r="2130" spans="2:27" ht="18" x14ac:dyDescent="0.25">
      <c r="B2130" s="16"/>
      <c r="C2130" s="17"/>
      <c r="D2130" s="17"/>
      <c r="E2130" s="17"/>
      <c r="F2130" s="18"/>
      <c r="G2130" s="18"/>
      <c r="H2130" s="18"/>
      <c r="I2130" s="18"/>
      <c r="J2130" s="18"/>
      <c r="K2130" s="18"/>
      <c r="L2130" s="17"/>
      <c r="M2130" s="17"/>
      <c r="N2130" s="17"/>
      <c r="O2130" s="19"/>
      <c r="P2130" s="629">
        <f>+H2121</f>
        <v>12.05</v>
      </c>
      <c r="Q2130" s="17"/>
      <c r="R2130" s="412"/>
      <c r="S2130" s="641"/>
      <c r="T2130" s="20"/>
      <c r="U2130" s="20"/>
      <c r="V2130" s="20"/>
      <c r="W2130" s="14" t="str">
        <f t="shared" si="664"/>
        <v/>
      </c>
      <c r="X2130" s="14" t="str">
        <f t="shared" si="665"/>
        <v/>
      </c>
      <c r="Y2130" s="14" t="str">
        <f t="shared" si="666"/>
        <v/>
      </c>
      <c r="Z2130" s="14" t="str">
        <f t="shared" si="667"/>
        <v/>
      </c>
      <c r="AA2130" s="15" t="str">
        <f t="shared" si="663"/>
        <v/>
      </c>
    </row>
    <row r="2131" spans="2:27" ht="18" x14ac:dyDescent="0.25">
      <c r="B2131" s="16"/>
      <c r="C2131" s="17"/>
      <c r="D2131" s="17"/>
      <c r="E2131" s="17"/>
      <c r="F2131" s="17"/>
      <c r="G2131" s="17"/>
      <c r="H2131" s="17"/>
      <c r="I2131" s="17"/>
      <c r="J2131" s="17"/>
      <c r="K2131" s="17"/>
      <c r="L2131" s="17"/>
      <c r="M2131" s="17"/>
      <c r="N2131" s="17"/>
      <c r="O2131" s="19"/>
      <c r="P2131" s="629">
        <f>+H2121</f>
        <v>12.05</v>
      </c>
      <c r="Q2131" s="17"/>
      <c r="R2131" s="412"/>
      <c r="S2131" s="625"/>
      <c r="T2131" s="20"/>
      <c r="U2131" s="20"/>
      <c r="V2131" s="430"/>
      <c r="W2131" s="14"/>
      <c r="X2131" s="14" t="str">
        <f t="shared" si="665"/>
        <v/>
      </c>
      <c r="Y2131" s="14" t="str">
        <f t="shared" si="666"/>
        <v/>
      </c>
      <c r="Z2131" s="14" t="str">
        <f t="shared" si="667"/>
        <v/>
      </c>
      <c r="AA2131" s="15" t="str">
        <f t="shared" si="663"/>
        <v/>
      </c>
    </row>
    <row r="2132" spans="2:27" ht="18" x14ac:dyDescent="0.25">
      <c r="B2132" s="16"/>
      <c r="C2132" s="18"/>
      <c r="D2132" s="17"/>
      <c r="E2132" s="17"/>
      <c r="F2132" s="17"/>
      <c r="G2132" s="17"/>
      <c r="H2132" s="17"/>
      <c r="I2132" s="17"/>
      <c r="J2132" s="17"/>
      <c r="K2132" s="17"/>
      <c r="L2132" s="17"/>
      <c r="M2132" s="17"/>
      <c r="N2132" s="17"/>
      <c r="O2132" s="19"/>
      <c r="P2132" s="629">
        <f>+H2121</f>
        <v>12.05</v>
      </c>
      <c r="Q2132" s="17"/>
      <c r="R2132" s="412"/>
      <c r="S2132" s="625"/>
      <c r="T2132" s="20"/>
      <c r="U2132" s="20"/>
      <c r="V2132" s="430"/>
      <c r="W2132" s="14"/>
      <c r="X2132" s="14" t="str">
        <f t="shared" si="665"/>
        <v/>
      </c>
      <c r="Y2132" s="14" t="str">
        <f t="shared" si="666"/>
        <v/>
      </c>
      <c r="Z2132" s="14" t="str">
        <f t="shared" si="667"/>
        <v/>
      </c>
      <c r="AA2132" s="15" t="str">
        <f t="shared" si="663"/>
        <v/>
      </c>
    </row>
    <row r="2133" spans="2:27" ht="18" x14ac:dyDescent="0.25">
      <c r="B2133" s="16"/>
      <c r="C2133" s="17"/>
      <c r="D2133" s="17"/>
      <c r="E2133" s="17"/>
      <c r="F2133" s="17"/>
      <c r="G2133" s="17"/>
      <c r="H2133" s="17"/>
      <c r="I2133" s="17"/>
      <c r="J2133" s="17"/>
      <c r="K2133" s="17"/>
      <c r="L2133" s="17"/>
      <c r="M2133" s="17"/>
      <c r="N2133" s="17"/>
      <c r="O2133" s="19"/>
      <c r="P2133" s="629">
        <f>+H2121</f>
        <v>12.05</v>
      </c>
      <c r="Q2133" s="17"/>
      <c r="R2133" s="412"/>
      <c r="S2133" s="625"/>
      <c r="T2133" s="20"/>
      <c r="U2133" s="20"/>
      <c r="V2133" s="430"/>
      <c r="W2133" s="14"/>
      <c r="X2133" s="14" t="str">
        <f t="shared" si="665"/>
        <v/>
      </c>
      <c r="Y2133" s="14" t="str">
        <f t="shared" si="666"/>
        <v/>
      </c>
      <c r="Z2133" s="14" t="str">
        <f t="shared" si="667"/>
        <v/>
      </c>
      <c r="AA2133" s="15" t="str">
        <f t="shared" si="663"/>
        <v/>
      </c>
    </row>
    <row r="2134" spans="2:27" ht="18" x14ac:dyDescent="0.25">
      <c r="B2134" s="16"/>
      <c r="C2134" s="17"/>
      <c r="D2134" s="17"/>
      <c r="E2134" s="18"/>
      <c r="F2134" s="17"/>
      <c r="G2134" s="17"/>
      <c r="H2134" s="17"/>
      <c r="I2134" s="17"/>
      <c r="J2134" s="17"/>
      <c r="K2134" s="17"/>
      <c r="L2134" s="17"/>
      <c r="M2134" s="17"/>
      <c r="N2134" s="17"/>
      <c r="O2134" s="19"/>
      <c r="P2134" s="629">
        <f>+H2121</f>
        <v>12.05</v>
      </c>
      <c r="Q2134" s="17"/>
      <c r="R2134" s="412"/>
      <c r="S2134" s="625"/>
      <c r="T2134" s="20"/>
      <c r="U2134" s="20"/>
      <c r="V2134" s="430"/>
      <c r="W2134" s="14"/>
      <c r="X2134" s="14" t="str">
        <f t="shared" si="665"/>
        <v/>
      </c>
      <c r="Y2134" s="14" t="str">
        <f t="shared" si="666"/>
        <v/>
      </c>
      <c r="Z2134" s="14" t="str">
        <f t="shared" si="667"/>
        <v/>
      </c>
      <c r="AA2134" s="15" t="str">
        <f t="shared" si="663"/>
        <v/>
      </c>
    </row>
    <row r="2135" spans="2:27" ht="18" x14ac:dyDescent="0.25">
      <c r="B2135" s="16"/>
      <c r="C2135" s="18"/>
      <c r="D2135" s="18"/>
      <c r="E2135" s="18"/>
      <c r="F2135" s="18"/>
      <c r="G2135" s="18"/>
      <c r="H2135" s="18"/>
      <c r="I2135" s="18"/>
      <c r="J2135" s="18"/>
      <c r="K2135" s="18"/>
      <c r="L2135" s="18"/>
      <c r="M2135" s="18"/>
      <c r="N2135" s="18"/>
      <c r="O2135" s="19"/>
      <c r="P2135" s="629">
        <f>+H2121</f>
        <v>12.05</v>
      </c>
      <c r="Q2135" s="17"/>
      <c r="R2135" s="412"/>
      <c r="S2135" s="625"/>
      <c r="T2135" s="20"/>
      <c r="U2135" s="20"/>
      <c r="V2135" s="430"/>
      <c r="W2135" s="14" t="str">
        <f t="shared" ref="W2135" si="668">IF(COUNT(T2135:V2135)=1,"m",IF(COUNT(T2135:V2135)=2,"m2",IF(COUNT(T2135:V2135)=3,"m3","")))</f>
        <v/>
      </c>
      <c r="X2135" s="14" t="str">
        <f t="shared" si="665"/>
        <v/>
      </c>
      <c r="Y2135" s="14" t="str">
        <f t="shared" si="666"/>
        <v/>
      </c>
      <c r="Z2135" s="14" t="str">
        <f t="shared" si="667"/>
        <v/>
      </c>
      <c r="AA2135" s="15" t="str">
        <f t="shared" si="663"/>
        <v/>
      </c>
    </row>
    <row r="2136" spans="2:27" ht="18" x14ac:dyDescent="0.25">
      <c r="B2136" s="16"/>
      <c r="C2136" s="17"/>
      <c r="D2136" s="24"/>
      <c r="E2136" s="17"/>
      <c r="F2136" s="17"/>
      <c r="G2136" s="17"/>
      <c r="H2136" s="17"/>
      <c r="I2136" s="17"/>
      <c r="J2136" s="18"/>
      <c r="K2136" s="17"/>
      <c r="L2136" s="17"/>
      <c r="M2136" s="17"/>
      <c r="N2136" s="17"/>
      <c r="O2136" s="19"/>
      <c r="P2136" s="629">
        <f>+H2121</f>
        <v>12.05</v>
      </c>
      <c r="Q2136" s="17"/>
      <c r="R2136" s="412"/>
      <c r="S2136" s="625"/>
      <c r="T2136" s="20"/>
      <c r="U2136" s="20"/>
      <c r="V2136" s="430"/>
      <c r="W2136" s="14"/>
      <c r="X2136" s="14"/>
      <c r="Y2136" s="14"/>
      <c r="Z2136" s="14"/>
      <c r="AA2136" s="15" t="str">
        <f t="shared" si="663"/>
        <v/>
      </c>
    </row>
    <row r="2137" spans="2:27" ht="18" x14ac:dyDescent="0.25">
      <c r="B2137" s="16"/>
      <c r="C2137" s="18"/>
      <c r="D2137" s="17"/>
      <c r="E2137" s="17"/>
      <c r="F2137" s="17"/>
      <c r="G2137" s="17"/>
      <c r="H2137" s="18"/>
      <c r="I2137" s="18"/>
      <c r="J2137" s="17"/>
      <c r="K2137" s="18"/>
      <c r="L2137" s="17"/>
      <c r="M2137" s="17"/>
      <c r="N2137" s="17"/>
      <c r="O2137" s="19"/>
      <c r="P2137" s="629">
        <f>+H2121</f>
        <v>12.05</v>
      </c>
      <c r="Q2137" s="17"/>
      <c r="R2137" s="412" t="s">
        <v>362</v>
      </c>
      <c r="S2137" s="625"/>
      <c r="T2137" s="20"/>
      <c r="U2137" s="20"/>
      <c r="V2137" s="430"/>
      <c r="W2137" s="14" t="str">
        <f t="shared" ref="W2137:W2146" si="669">IF(COUNT(T2137:V2137)=1,"m",IF(COUNT(T2137:V2137)=2,"m2",IF(COUNT(T2137:V2137)=3,"m3","")))</f>
        <v/>
      </c>
      <c r="X2137" s="14" t="str">
        <f t="shared" ref="X2137:X2146" si="670">IF(S2137="","",1)</f>
        <v/>
      </c>
      <c r="Y2137" s="14" t="str">
        <f t="shared" ref="Y2137:Y2146" si="671">IFERROR(IF(COUNT(T2137:V2137)=1,PRODUCT(T2137:V2137)*X2137,""),"")</f>
        <v/>
      </c>
      <c r="Z2137" s="14" t="str">
        <f t="shared" ref="Z2137:Z2146" si="672">IFERROR(IF(COUNT(T2137:V2137)=2,PRODUCT(T2137:V2137)*X2137,""),"")</f>
        <v/>
      </c>
      <c r="AA2137" s="15" t="str">
        <f t="shared" si="663"/>
        <v/>
      </c>
    </row>
    <row r="2138" spans="2:27" ht="18" x14ac:dyDescent="0.25">
      <c r="B2138" s="16"/>
      <c r="C2138" s="17"/>
      <c r="D2138" s="17"/>
      <c r="E2138" s="17"/>
      <c r="F2138" s="17"/>
      <c r="G2138" s="17"/>
      <c r="H2138" s="17"/>
      <c r="I2138" s="17"/>
      <c r="J2138" s="17"/>
      <c r="K2138" s="17"/>
      <c r="L2138" s="17"/>
      <c r="M2138" s="17"/>
      <c r="N2138" s="17"/>
      <c r="O2138" s="19"/>
      <c r="P2138" s="629">
        <f>+H2121</f>
        <v>12.05</v>
      </c>
      <c r="Q2138" s="17"/>
      <c r="R2138" s="412"/>
      <c r="S2138" s="626"/>
      <c r="T2138" s="20"/>
      <c r="U2138" s="20"/>
      <c r="V2138" s="430"/>
      <c r="W2138" s="14" t="str">
        <f t="shared" si="669"/>
        <v/>
      </c>
      <c r="X2138" s="14" t="str">
        <f t="shared" si="670"/>
        <v/>
      </c>
      <c r="Y2138" s="14" t="str">
        <f t="shared" si="671"/>
        <v/>
      </c>
      <c r="Z2138" s="14" t="str">
        <f t="shared" si="672"/>
        <v/>
      </c>
      <c r="AA2138" s="15" t="str">
        <f t="shared" si="663"/>
        <v/>
      </c>
    </row>
    <row r="2139" spans="2:27" ht="18" x14ac:dyDescent="0.25">
      <c r="B2139" s="16"/>
      <c r="C2139" s="17"/>
      <c r="D2139" s="17"/>
      <c r="E2139" s="17"/>
      <c r="F2139" s="17"/>
      <c r="G2139" s="17"/>
      <c r="H2139" s="17"/>
      <c r="I2139" s="17"/>
      <c r="J2139" s="17"/>
      <c r="K2139" s="17"/>
      <c r="L2139" s="17"/>
      <c r="M2139" s="17"/>
      <c r="N2139" s="17"/>
      <c r="O2139" s="19"/>
      <c r="P2139" s="629">
        <f>+H2121</f>
        <v>12.05</v>
      </c>
      <c r="Q2139" s="17"/>
      <c r="R2139" s="412"/>
      <c r="S2139" s="626"/>
      <c r="T2139" s="20"/>
      <c r="U2139" s="20"/>
      <c r="V2139" s="430"/>
      <c r="W2139" s="14" t="str">
        <f t="shared" si="669"/>
        <v/>
      </c>
      <c r="X2139" s="14" t="str">
        <f t="shared" si="670"/>
        <v/>
      </c>
      <c r="Y2139" s="14" t="str">
        <f t="shared" si="671"/>
        <v/>
      </c>
      <c r="Z2139" s="14" t="str">
        <f t="shared" si="672"/>
        <v/>
      </c>
      <c r="AA2139" s="15" t="str">
        <f t="shared" si="663"/>
        <v/>
      </c>
    </row>
    <row r="2140" spans="2:27" ht="18" x14ac:dyDescent="0.25">
      <c r="B2140" s="16"/>
      <c r="D2140" s="17"/>
      <c r="E2140" s="17"/>
      <c r="F2140" s="17"/>
      <c r="G2140" s="17"/>
      <c r="H2140" s="17"/>
      <c r="I2140" s="17"/>
      <c r="J2140" s="17"/>
      <c r="K2140" s="17"/>
      <c r="L2140" s="17"/>
      <c r="M2140" s="17"/>
      <c r="N2140" s="17"/>
      <c r="O2140" s="19"/>
      <c r="P2140" s="629">
        <f>+H2121</f>
        <v>12.05</v>
      </c>
      <c r="Q2140" s="17"/>
      <c r="R2140" s="412"/>
      <c r="S2140" s="626"/>
      <c r="T2140" s="20"/>
      <c r="U2140" s="20"/>
      <c r="V2140" s="20"/>
      <c r="W2140" s="14" t="str">
        <f t="shared" si="669"/>
        <v/>
      </c>
      <c r="X2140" s="14" t="str">
        <f t="shared" si="670"/>
        <v/>
      </c>
      <c r="Y2140" s="14" t="str">
        <f t="shared" si="671"/>
        <v/>
      </c>
      <c r="Z2140" s="14" t="str">
        <f t="shared" si="672"/>
        <v/>
      </c>
      <c r="AA2140" s="15" t="str">
        <f t="shared" si="663"/>
        <v/>
      </c>
    </row>
    <row r="2141" spans="2:27" ht="18" x14ac:dyDescent="0.25">
      <c r="B2141" s="16"/>
      <c r="C2141" s="17"/>
      <c r="D2141" s="17"/>
      <c r="E2141" s="17"/>
      <c r="F2141" s="17"/>
      <c r="G2141" s="17"/>
      <c r="H2141" s="17"/>
      <c r="I2141" s="17"/>
      <c r="J2141" s="17"/>
      <c r="K2141" s="17"/>
      <c r="L2141" s="17"/>
      <c r="M2141" s="17"/>
      <c r="N2141" s="17"/>
      <c r="O2141" s="19"/>
      <c r="P2141" s="629">
        <f>+H2121</f>
        <v>12.05</v>
      </c>
      <c r="Q2141" s="17"/>
      <c r="R2141" s="412"/>
      <c r="S2141" s="626"/>
      <c r="T2141" s="20"/>
      <c r="U2141" s="20"/>
      <c r="V2141" s="430"/>
      <c r="W2141" s="14" t="str">
        <f t="shared" si="669"/>
        <v/>
      </c>
      <c r="X2141" s="14" t="str">
        <f t="shared" si="670"/>
        <v/>
      </c>
      <c r="Y2141" s="14" t="str">
        <f t="shared" si="671"/>
        <v/>
      </c>
      <c r="Z2141" s="14" t="str">
        <f t="shared" si="672"/>
        <v/>
      </c>
      <c r="AA2141" s="15" t="str">
        <f t="shared" si="663"/>
        <v/>
      </c>
    </row>
    <row r="2142" spans="2:27" ht="18" x14ac:dyDescent="0.25">
      <c r="B2142" s="16"/>
      <c r="C2142" s="17"/>
      <c r="D2142" s="17"/>
      <c r="E2142" s="17"/>
      <c r="F2142" s="17"/>
      <c r="G2142" s="17"/>
      <c r="H2142" s="17"/>
      <c r="I2142" s="17"/>
      <c r="J2142" s="17"/>
      <c r="K2142" s="17"/>
      <c r="L2142" s="17"/>
      <c r="M2142" s="17"/>
      <c r="N2142" s="17"/>
      <c r="O2142" s="19"/>
      <c r="P2142" s="629">
        <f>+H2121</f>
        <v>12.05</v>
      </c>
      <c r="Q2142" s="17"/>
      <c r="R2142" s="412"/>
      <c r="S2142" s="626"/>
      <c r="T2142" s="20"/>
      <c r="U2142" s="20"/>
      <c r="V2142" s="430"/>
      <c r="W2142" s="14" t="str">
        <f t="shared" si="669"/>
        <v/>
      </c>
      <c r="X2142" s="14" t="str">
        <f t="shared" si="670"/>
        <v/>
      </c>
      <c r="Y2142" s="14" t="str">
        <f t="shared" si="671"/>
        <v/>
      </c>
      <c r="Z2142" s="14" t="str">
        <f t="shared" si="672"/>
        <v/>
      </c>
      <c r="AA2142" s="15" t="str">
        <f t="shared" si="663"/>
        <v/>
      </c>
    </row>
    <row r="2143" spans="2:27" ht="18" x14ac:dyDescent="0.25">
      <c r="B2143" s="16"/>
      <c r="C2143" s="17"/>
      <c r="D2143" s="17"/>
      <c r="E2143" s="17"/>
      <c r="F2143" s="17"/>
      <c r="G2143" s="17"/>
      <c r="H2143" s="17"/>
      <c r="I2143" s="17"/>
      <c r="J2143" s="17"/>
      <c r="K2143" s="17"/>
      <c r="L2143" s="17"/>
      <c r="M2143" s="17"/>
      <c r="N2143" s="17"/>
      <c r="O2143" s="19"/>
      <c r="P2143" s="629">
        <f>+H2121</f>
        <v>12.05</v>
      </c>
      <c r="Q2143" s="17"/>
      <c r="R2143" s="21"/>
      <c r="S2143" s="626"/>
      <c r="T2143" s="20"/>
      <c r="U2143" s="20"/>
      <c r="V2143" s="430"/>
      <c r="W2143" s="14" t="str">
        <f t="shared" si="669"/>
        <v/>
      </c>
      <c r="X2143" s="14" t="str">
        <f t="shared" si="670"/>
        <v/>
      </c>
      <c r="Y2143" s="14" t="str">
        <f t="shared" si="671"/>
        <v/>
      </c>
      <c r="Z2143" s="14" t="str">
        <f t="shared" si="672"/>
        <v/>
      </c>
      <c r="AA2143" s="15" t="str">
        <f t="shared" si="663"/>
        <v/>
      </c>
    </row>
    <row r="2144" spans="2:27" ht="18" x14ac:dyDescent="0.25">
      <c r="B2144" s="16"/>
      <c r="C2144" s="17"/>
      <c r="D2144" s="17"/>
      <c r="E2144" s="17"/>
      <c r="F2144" s="17"/>
      <c r="G2144" s="17"/>
      <c r="H2144" s="17"/>
      <c r="I2144" s="17"/>
      <c r="J2144" s="17"/>
      <c r="K2144" s="17"/>
      <c r="L2144" s="17"/>
      <c r="M2144" s="17"/>
      <c r="N2144" s="17"/>
      <c r="O2144" s="19"/>
      <c r="P2144" s="629">
        <f>+H2121</f>
        <v>12.05</v>
      </c>
      <c r="Q2144" s="17"/>
      <c r="R2144" s="26"/>
      <c r="S2144" s="626"/>
      <c r="T2144" s="20"/>
      <c r="U2144" s="20"/>
      <c r="V2144" s="430"/>
      <c r="W2144" s="14" t="str">
        <f t="shared" si="669"/>
        <v/>
      </c>
      <c r="X2144" s="14" t="str">
        <f t="shared" si="670"/>
        <v/>
      </c>
      <c r="Y2144" s="14" t="str">
        <f t="shared" si="671"/>
        <v/>
      </c>
      <c r="Z2144" s="14" t="str">
        <f t="shared" si="672"/>
        <v/>
      </c>
      <c r="AA2144" s="15" t="str">
        <f t="shared" si="663"/>
        <v/>
      </c>
    </row>
    <row r="2145" spans="2:27" ht="18" x14ac:dyDescent="0.25">
      <c r="B2145" s="16"/>
      <c r="C2145" s="17"/>
      <c r="D2145" s="17"/>
      <c r="E2145" s="17"/>
      <c r="F2145" s="17"/>
      <c r="G2145" s="17"/>
      <c r="H2145" s="17"/>
      <c r="I2145" s="17"/>
      <c r="J2145" s="17"/>
      <c r="K2145" s="17"/>
      <c r="L2145" s="17"/>
      <c r="M2145" s="17"/>
      <c r="N2145" s="17"/>
      <c r="O2145" s="19"/>
      <c r="P2145" s="629">
        <f>+H2121</f>
        <v>12.05</v>
      </c>
      <c r="Q2145" s="17"/>
      <c r="R2145" s="26"/>
      <c r="S2145" s="626"/>
      <c r="T2145" s="20"/>
      <c r="U2145" s="20"/>
      <c r="V2145" s="430"/>
      <c r="W2145" s="14" t="str">
        <f t="shared" si="669"/>
        <v/>
      </c>
      <c r="X2145" s="14" t="str">
        <f t="shared" si="670"/>
        <v/>
      </c>
      <c r="Y2145" s="14" t="str">
        <f t="shared" si="671"/>
        <v/>
      </c>
      <c r="Z2145" s="14" t="str">
        <f t="shared" si="672"/>
        <v/>
      </c>
      <c r="AA2145" s="15" t="str">
        <f t="shared" si="663"/>
        <v/>
      </c>
    </row>
    <row r="2146" spans="2:27" ht="18.75" thickBot="1" x14ac:dyDescent="0.3">
      <c r="B2146" s="27"/>
      <c r="C2146" s="28"/>
      <c r="D2146" s="29"/>
      <c r="E2146" s="28"/>
      <c r="F2146" s="29"/>
      <c r="G2146" s="29"/>
      <c r="H2146" s="29"/>
      <c r="I2146" s="29"/>
      <c r="J2146" s="29"/>
      <c r="K2146" s="29"/>
      <c r="L2146" s="29"/>
      <c r="M2146" s="29"/>
      <c r="N2146" s="29"/>
      <c r="O2146" s="30"/>
      <c r="P2146" s="629">
        <f>+H2121</f>
        <v>12.05</v>
      </c>
      <c r="Q2146" s="17"/>
      <c r="R2146" s="630"/>
      <c r="S2146" s="636"/>
      <c r="T2146" s="33"/>
      <c r="U2146" s="33"/>
      <c r="V2146" s="631"/>
      <c r="W2146" s="34" t="str">
        <f t="shared" si="669"/>
        <v/>
      </c>
      <c r="X2146" s="34" t="str">
        <f t="shared" si="670"/>
        <v/>
      </c>
      <c r="Y2146" s="14" t="str">
        <f t="shared" si="671"/>
        <v/>
      </c>
      <c r="Z2146" s="14" t="str">
        <f t="shared" si="672"/>
        <v/>
      </c>
      <c r="AA2146" s="15" t="str">
        <f t="shared" si="663"/>
        <v/>
      </c>
    </row>
    <row r="2147" spans="2:27" ht="18.75" thickBot="1" x14ac:dyDescent="0.3">
      <c r="B2147" s="786"/>
      <c r="C2147" s="787"/>
      <c r="D2147" s="787"/>
      <c r="E2147" s="787"/>
      <c r="F2147" s="787"/>
      <c r="G2147" s="787"/>
      <c r="H2147" s="787"/>
      <c r="I2147" s="787"/>
      <c r="J2147" s="787"/>
      <c r="K2147" s="787"/>
      <c r="L2147" s="787"/>
      <c r="M2147" s="787"/>
      <c r="N2147" s="787"/>
      <c r="O2147" s="787"/>
      <c r="P2147" s="428"/>
      <c r="Q2147" s="629">
        <f>+H2121</f>
        <v>12.05</v>
      </c>
      <c r="R2147" s="1024" t="s">
        <v>58</v>
      </c>
      <c r="S2147" s="1025"/>
      <c r="T2147" s="1027"/>
      <c r="U2147" s="1024" t="s">
        <v>53</v>
      </c>
      <c r="V2147" s="1027"/>
      <c r="W2147" s="1027"/>
      <c r="X2147" s="1026"/>
      <c r="Y2147" s="36"/>
      <c r="Z2147" s="37"/>
      <c r="AA2147" s="38">
        <f>IF(SUM(Y2124:AA2146)=0,SUM(X2124:X2146),SUM(Y2124:AA2146))</f>
        <v>0</v>
      </c>
    </row>
    <row r="2148" spans="2:27" ht="17.25" thickBot="1" x14ac:dyDescent="0.3">
      <c r="B2148" s="792" t="s">
        <v>59</v>
      </c>
      <c r="C2148" s="793"/>
      <c r="D2148" s="793"/>
      <c r="E2148" s="793"/>
      <c r="F2148" s="793"/>
      <c r="G2148" s="793"/>
      <c r="H2148" s="793"/>
      <c r="I2148" s="794"/>
      <c r="J2148" s="792" t="s">
        <v>60</v>
      </c>
      <c r="K2148" s="793"/>
      <c r="L2148" s="793"/>
      <c r="M2148" s="793"/>
      <c r="N2148" s="793"/>
      <c r="O2148" s="793"/>
      <c r="P2148" s="793"/>
      <c r="Q2148" s="793"/>
      <c r="R2148" s="1028"/>
      <c r="S2148" s="634"/>
      <c r="T2148" s="39"/>
      <c r="U2148" s="40"/>
      <c r="V2148" s="40"/>
      <c r="W2148" s="40"/>
      <c r="X2148" s="40"/>
      <c r="Y2148" s="40"/>
      <c r="Z2148" s="40"/>
      <c r="AA2148" s="41"/>
    </row>
    <row r="2149" spans="2:27" ht="21" thickBot="1" x14ac:dyDescent="0.3">
      <c r="B2149" s="795"/>
      <c r="C2149" s="787"/>
      <c r="D2149" s="787"/>
      <c r="E2149" s="787"/>
      <c r="F2149" s="787"/>
      <c r="G2149" s="787"/>
      <c r="H2149" s="787"/>
      <c r="I2149" s="796"/>
      <c r="J2149" s="795"/>
      <c r="K2149" s="787"/>
      <c r="L2149" s="787"/>
      <c r="M2149" s="787"/>
      <c r="N2149" s="787"/>
      <c r="O2149" s="787"/>
      <c r="P2149" s="787"/>
      <c r="Q2149" s="787"/>
      <c r="R2149" s="796"/>
      <c r="S2149" s="635"/>
      <c r="T2149" s="797" t="s">
        <v>61</v>
      </c>
      <c r="U2149" s="798"/>
      <c r="V2149" s="798"/>
      <c r="W2149" s="798"/>
      <c r="X2149" s="798"/>
      <c r="Y2149" s="798"/>
      <c r="Z2149" s="799"/>
      <c r="AA2149" s="42">
        <f>AA2147</f>
        <v>0</v>
      </c>
    </row>
    <row r="2151" spans="2:27" ht="15.75" thickBot="1" x14ac:dyDescent="0.3"/>
    <row r="2152" spans="2:27" x14ac:dyDescent="0.25">
      <c r="B2152" s="800"/>
      <c r="C2152" s="793"/>
      <c r="D2152" s="793"/>
      <c r="E2152" s="793"/>
      <c r="F2152" s="793"/>
      <c r="G2152" s="803" t="s">
        <v>42</v>
      </c>
      <c r="H2152" s="793"/>
      <c r="I2152" s="793"/>
      <c r="J2152" s="793"/>
      <c r="K2152" s="793"/>
      <c r="L2152" s="793"/>
      <c r="M2152" s="793"/>
      <c r="N2152" s="793"/>
      <c r="O2152" s="793"/>
      <c r="P2152" s="793"/>
      <c r="Q2152" s="793"/>
      <c r="R2152" s="793"/>
      <c r="S2152" s="793"/>
      <c r="T2152" s="793"/>
      <c r="U2152" s="804" t="s">
        <v>1</v>
      </c>
      <c r="V2152" s="805"/>
      <c r="W2152" s="805"/>
      <c r="X2152" s="806"/>
      <c r="Y2152" s="807" t="s">
        <v>43</v>
      </c>
      <c r="Z2152" s="805"/>
      <c r="AA2152" s="808"/>
    </row>
    <row r="2153" spans="2:27" x14ac:dyDescent="0.25">
      <c r="B2153" s="801"/>
      <c r="C2153" s="802"/>
      <c r="D2153" s="802"/>
      <c r="E2153" s="802"/>
      <c r="F2153" s="802"/>
      <c r="G2153" s="801"/>
      <c r="H2153" s="802"/>
      <c r="I2153" s="802"/>
      <c r="J2153" s="802"/>
      <c r="K2153" s="802"/>
      <c r="L2153" s="802"/>
      <c r="M2153" s="802"/>
      <c r="N2153" s="802"/>
      <c r="O2153" s="802"/>
      <c r="P2153" s="802"/>
      <c r="Q2153" s="802"/>
      <c r="R2153" s="802"/>
      <c r="S2153" s="802"/>
      <c r="T2153" s="802"/>
      <c r="U2153" s="809" t="s">
        <v>3</v>
      </c>
      <c r="V2153" s="810"/>
      <c r="W2153" s="810"/>
      <c r="X2153" s="811"/>
      <c r="Y2153" s="812">
        <v>1</v>
      </c>
      <c r="Z2153" s="810"/>
      <c r="AA2153" s="813"/>
    </row>
    <row r="2154" spans="2:27" ht="15.75" thickBot="1" x14ac:dyDescent="0.3">
      <c r="B2154" s="795"/>
      <c r="C2154" s="787"/>
      <c r="D2154" s="787"/>
      <c r="E2154" s="787"/>
      <c r="F2154" s="787"/>
      <c r="G2154" s="795"/>
      <c r="H2154" s="787"/>
      <c r="I2154" s="787"/>
      <c r="J2154" s="787"/>
      <c r="K2154" s="787"/>
      <c r="L2154" s="787"/>
      <c r="M2154" s="787"/>
      <c r="N2154" s="787"/>
      <c r="O2154" s="787"/>
      <c r="P2154" s="787"/>
      <c r="Q2154" s="787"/>
      <c r="R2154" s="787"/>
      <c r="S2154" s="787"/>
      <c r="T2154" s="787"/>
      <c r="U2154" s="814" t="s">
        <v>4</v>
      </c>
      <c r="V2154" s="815"/>
      <c r="W2154" s="815"/>
      <c r="X2154" s="816"/>
      <c r="Y2154" s="817">
        <v>44236</v>
      </c>
      <c r="Z2154" s="818"/>
      <c r="AA2154" s="819"/>
    </row>
    <row r="2155" spans="2:27" x14ac:dyDescent="0.25">
      <c r="B2155" s="820" t="s">
        <v>44</v>
      </c>
      <c r="C2155" s="793"/>
      <c r="D2155" s="793"/>
      <c r="E2155" s="793"/>
      <c r="F2155" s="794"/>
      <c r="G2155"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155" s="822"/>
      <c r="I2155" s="822"/>
      <c r="J2155" s="822"/>
      <c r="K2155" s="822"/>
      <c r="L2155" s="822"/>
      <c r="M2155" s="822"/>
      <c r="N2155" s="822"/>
      <c r="O2155" s="822"/>
      <c r="P2155" s="822"/>
      <c r="Q2155" s="822"/>
      <c r="R2155" s="822"/>
      <c r="S2155" s="822"/>
      <c r="T2155" s="822"/>
      <c r="U2155" s="822"/>
      <c r="V2155" s="822"/>
      <c r="W2155" s="822"/>
      <c r="X2155" s="822"/>
      <c r="Y2155" s="822"/>
      <c r="Z2155" s="822"/>
      <c r="AA2155" s="823"/>
    </row>
    <row r="2156" spans="2:27" ht="15.75" thickBot="1" x14ac:dyDescent="0.3">
      <c r="B2156" s="795"/>
      <c r="C2156" s="787"/>
      <c r="D2156" s="787"/>
      <c r="E2156" s="787"/>
      <c r="F2156" s="796"/>
      <c r="G2156" s="824"/>
      <c r="H2156" s="825"/>
      <c r="I2156" s="825"/>
      <c r="J2156" s="825"/>
      <c r="K2156" s="825"/>
      <c r="L2156" s="825"/>
      <c r="M2156" s="825"/>
      <c r="N2156" s="825"/>
      <c r="O2156" s="825"/>
      <c r="P2156" s="825"/>
      <c r="Q2156" s="825"/>
      <c r="R2156" s="825"/>
      <c r="S2156" s="825"/>
      <c r="T2156" s="825"/>
      <c r="U2156" s="825"/>
      <c r="V2156" s="825"/>
      <c r="W2156" s="825"/>
      <c r="X2156" s="825"/>
      <c r="Y2156" s="825"/>
      <c r="Z2156" s="825"/>
      <c r="AA2156" s="826"/>
    </row>
    <row r="2157" spans="2:27" ht="18.75" thickBot="1" x14ac:dyDescent="0.3">
      <c r="B2157" s="827" t="s">
        <v>46</v>
      </c>
      <c r="C2157" s="798"/>
      <c r="D2157" s="798"/>
      <c r="E2157" s="798"/>
      <c r="F2157" s="798"/>
      <c r="G2157" s="798"/>
      <c r="H2157" s="822" t="s">
        <v>47</v>
      </c>
      <c r="I2157" s="793"/>
      <c r="J2157" s="828"/>
      <c r="K2157" s="798"/>
      <c r="L2157" s="798"/>
      <c r="M2157" s="798"/>
      <c r="N2157" s="798"/>
      <c r="O2157" s="798"/>
      <c r="P2157" s="622"/>
      <c r="Q2157" s="622"/>
      <c r="R2157" s="828" t="s">
        <v>48</v>
      </c>
      <c r="S2157" s="828"/>
      <c r="T2157" s="798"/>
      <c r="U2157" s="798"/>
      <c r="V2157" s="798"/>
      <c r="W2157" s="798"/>
      <c r="X2157" s="798"/>
      <c r="Y2157" s="798"/>
      <c r="Z2157" s="798"/>
      <c r="AA2157" s="799"/>
    </row>
    <row r="2158" spans="2:27" ht="44.25" customHeight="1" thickBot="1" x14ac:dyDescent="0.3">
      <c r="B2158" s="829">
        <v>12</v>
      </c>
      <c r="C2158" s="793"/>
      <c r="D2158" s="793"/>
      <c r="E2158" s="793"/>
      <c r="F2158" s="793"/>
      <c r="G2158" s="793"/>
      <c r="H2158" s="830">
        <f>I12.06</f>
        <v>12.06</v>
      </c>
      <c r="I2158" s="831"/>
      <c r="J2158" s="832" t="str">
        <f>VLOOKUP(B2158,'BALANCE GENERAL'!$B:$G,5,FALSE)</f>
        <v>SUMINISTRO E INSTALACION AIRES ACONDICIONADOS</v>
      </c>
      <c r="K2158" s="798"/>
      <c r="L2158" s="798"/>
      <c r="M2158" s="798"/>
      <c r="N2158" s="798"/>
      <c r="O2158" s="799"/>
      <c r="P2158" s="621"/>
      <c r="Q2158" s="621"/>
      <c r="R2158" s="833" t="str">
        <f>VLOOKUP(H2158,'BALANCE GENERAL'!$B:$G,5,FALSE)</f>
        <v>Suministro e instalacion de CABLE ENCAUCHETADO 3X12</v>
      </c>
      <c r="S2158" s="1020"/>
      <c r="T2158" s="793"/>
      <c r="U2158" s="793"/>
      <c r="V2158" s="793"/>
      <c r="W2158" s="793"/>
      <c r="X2158" s="793"/>
      <c r="Y2158" s="793"/>
      <c r="Z2158" s="793"/>
      <c r="AA2158" s="794"/>
    </row>
    <row r="2159" spans="2:27" ht="18.75" thickBot="1" x14ac:dyDescent="0.3">
      <c r="B2159" s="821" t="s">
        <v>49</v>
      </c>
      <c r="C2159" s="834"/>
      <c r="D2159" s="834"/>
      <c r="E2159" s="834"/>
      <c r="F2159" s="834"/>
      <c r="G2159" s="834"/>
      <c r="H2159" s="835"/>
      <c r="I2159" s="835"/>
      <c r="J2159" s="834"/>
      <c r="K2159" s="834"/>
      <c r="L2159" s="834"/>
      <c r="M2159" s="834"/>
      <c r="N2159" s="834"/>
      <c r="O2159" s="834"/>
      <c r="P2159" s="623"/>
      <c r="Q2159" s="623"/>
      <c r="R2159" s="837" t="s">
        <v>50</v>
      </c>
      <c r="S2159" s="1030" t="s">
        <v>532</v>
      </c>
      <c r="T2159" s="839" t="s">
        <v>51</v>
      </c>
      <c r="U2159" s="840"/>
      <c r="V2159" s="841"/>
      <c r="W2159" s="842" t="s">
        <v>20</v>
      </c>
      <c r="X2159" s="844" t="s">
        <v>52</v>
      </c>
      <c r="Y2159" s="846" t="s">
        <v>53</v>
      </c>
      <c r="Z2159" s="847"/>
      <c r="AA2159" s="848"/>
    </row>
    <row r="2160" spans="2:27" ht="26.25" thickBot="1" x14ac:dyDescent="0.3">
      <c r="B2160" s="836"/>
      <c r="C2160" s="835"/>
      <c r="D2160" s="835"/>
      <c r="E2160" s="835"/>
      <c r="F2160" s="835"/>
      <c r="G2160" s="835"/>
      <c r="H2160" s="835"/>
      <c r="I2160" s="835"/>
      <c r="J2160" s="835"/>
      <c r="K2160" s="835"/>
      <c r="L2160" s="835"/>
      <c r="M2160" s="835"/>
      <c r="N2160" s="835"/>
      <c r="O2160" s="835"/>
      <c r="P2160" s="623"/>
      <c r="Q2160" s="623"/>
      <c r="R2160" s="838"/>
      <c r="S2160" s="1031"/>
      <c r="T2160" s="4" t="s">
        <v>54</v>
      </c>
      <c r="U2160" s="5" t="s">
        <v>55</v>
      </c>
      <c r="V2160" s="6" t="s">
        <v>56</v>
      </c>
      <c r="W2160" s="843"/>
      <c r="X2160" s="845"/>
      <c r="Y2160" s="7" t="s">
        <v>57</v>
      </c>
      <c r="Z2160" s="8" t="s">
        <v>21</v>
      </c>
      <c r="AA2160" s="9" t="s">
        <v>22</v>
      </c>
    </row>
    <row r="2161" spans="2:27" ht="18" x14ac:dyDescent="0.25">
      <c r="B2161" s="10"/>
      <c r="C2161" s="11"/>
      <c r="D2161" s="11"/>
      <c r="E2161" s="11"/>
      <c r="F2161" s="11"/>
      <c r="G2161" s="11"/>
      <c r="H2161" s="11"/>
      <c r="I2161" s="11"/>
      <c r="J2161" s="11"/>
      <c r="K2161" s="11"/>
      <c r="L2161" s="11"/>
      <c r="M2161" s="11"/>
      <c r="N2161" s="11"/>
      <c r="O2161" s="12"/>
      <c r="P2161" s="629">
        <f>+H2158</f>
        <v>12.06</v>
      </c>
      <c r="Q2161" s="17"/>
      <c r="R2161" s="412" t="s">
        <v>356</v>
      </c>
      <c r="S2161" s="625"/>
      <c r="T2161" s="14"/>
      <c r="U2161" s="14"/>
      <c r="V2161" s="14"/>
      <c r="W2161" s="14" t="str">
        <f>IF(COUNT(T2161:V2161)=1,"m",IF(COUNT(T2161:V2161)=2,"m2",IF(COUNT(T2161:V2161)=3,"m3","")))</f>
        <v/>
      </c>
      <c r="X2161" s="14" t="str">
        <f>IF(S2161="","",1)</f>
        <v/>
      </c>
      <c r="Y2161" s="14" t="str">
        <f>IFERROR(IF(COUNT(T2161:V2161)=1,PRODUCT(T2161:V2161)*X2161,""),"")</f>
        <v/>
      </c>
      <c r="Z2161" s="14" t="str">
        <f>IFERROR(IF(COUNT(T2161:V2161)=2,PRODUCT(T2161:V2161)*X2161,""),"")</f>
        <v/>
      </c>
      <c r="AA2161" s="15" t="str">
        <f>IFERROR(IF(COUNT(T2161:V2161)=3,PRODUCT(T2161:V2161)*X2161,""),"")</f>
        <v/>
      </c>
    </row>
    <row r="2162" spans="2:27" ht="18" x14ac:dyDescent="0.25">
      <c r="B2162" s="16"/>
      <c r="C2162" s="17"/>
      <c r="D2162" s="17"/>
      <c r="E2162" s="17"/>
      <c r="F2162" s="18"/>
      <c r="G2162" s="18"/>
      <c r="H2162" s="18"/>
      <c r="I2162" s="18"/>
      <c r="J2162" s="18"/>
      <c r="K2162" s="18"/>
      <c r="L2162" s="17"/>
      <c r="M2162" s="17"/>
      <c r="N2162" s="17"/>
      <c r="O2162" s="19"/>
      <c r="P2162" s="629">
        <f>+H2158</f>
        <v>12.06</v>
      </c>
      <c r="Q2162" s="17"/>
      <c r="R2162" s="412"/>
      <c r="S2162" s="625"/>
      <c r="T2162" s="20"/>
      <c r="U2162" s="20"/>
      <c r="V2162" s="430"/>
      <c r="W2162" s="14" t="str">
        <f t="shared" ref="W2162:W2164" si="673">IF(COUNT(T2162:V2162)=1,"m",IF(COUNT(T2162:V2162)=2,"m2",IF(COUNT(T2162:V2162)=3,"m3","")))</f>
        <v/>
      </c>
      <c r="X2162" s="14" t="str">
        <f t="shared" ref="X2162:X2164" si="674">IF(S2162="","",1)</f>
        <v/>
      </c>
      <c r="Y2162" s="14" t="str">
        <f t="shared" ref="Y2162:Y2164" si="675">IFERROR(IF(COUNT(T2162:V2162)=1,PRODUCT(T2162:V2162)*X2162,""),"")</f>
        <v/>
      </c>
      <c r="Z2162" s="14" t="str">
        <f t="shared" ref="Z2162:Z2164" si="676">IFERROR(IF(COUNT(T2162:V2162)=2,PRODUCT(T2162:V2162)*X2162,""),"")</f>
        <v/>
      </c>
      <c r="AA2162" s="15" t="str">
        <f t="shared" ref="AA2162:AA2183" si="677">IFERROR(IF(COUNT(T2162:V2162)=3,PRODUCT(T2162:V2162)*X2162,""),"")</f>
        <v/>
      </c>
    </row>
    <row r="2163" spans="2:27" ht="18" x14ac:dyDescent="0.25">
      <c r="B2163" s="16"/>
      <c r="C2163" s="17"/>
      <c r="D2163" s="17"/>
      <c r="E2163" s="17"/>
      <c r="G2163" s="18"/>
      <c r="H2163" s="18"/>
      <c r="I2163" s="18"/>
      <c r="J2163" s="18"/>
      <c r="K2163" s="18"/>
      <c r="L2163" s="17"/>
      <c r="M2163" s="17"/>
      <c r="N2163" s="17"/>
      <c r="O2163" s="19"/>
      <c r="P2163" s="629">
        <f>+H2158</f>
        <v>12.06</v>
      </c>
      <c r="Q2163" s="17"/>
      <c r="R2163" s="412"/>
      <c r="S2163" s="625"/>
      <c r="T2163" s="20"/>
      <c r="U2163" s="20"/>
      <c r="V2163" s="430"/>
      <c r="W2163" s="14" t="str">
        <f t="shared" si="673"/>
        <v/>
      </c>
      <c r="X2163" s="14" t="str">
        <f t="shared" si="674"/>
        <v/>
      </c>
      <c r="Y2163" s="14" t="str">
        <f t="shared" si="675"/>
        <v/>
      </c>
      <c r="Z2163" s="14" t="str">
        <f t="shared" si="676"/>
        <v/>
      </c>
      <c r="AA2163" s="15" t="str">
        <f t="shared" si="677"/>
        <v/>
      </c>
    </row>
    <row r="2164" spans="2:27" ht="18" x14ac:dyDescent="0.25">
      <c r="B2164" s="16"/>
      <c r="C2164" s="17"/>
      <c r="D2164" s="17"/>
      <c r="E2164" s="17"/>
      <c r="F2164" s="18"/>
      <c r="G2164" s="18"/>
      <c r="H2164" s="18"/>
      <c r="I2164" s="18"/>
      <c r="J2164" s="18"/>
      <c r="K2164" s="18"/>
      <c r="L2164" s="17"/>
      <c r="M2164" s="17"/>
      <c r="N2164" s="17"/>
      <c r="O2164" s="19"/>
      <c r="P2164" s="629">
        <f>+H2158</f>
        <v>12.06</v>
      </c>
      <c r="Q2164" s="17"/>
      <c r="R2164" s="412"/>
      <c r="S2164" s="626"/>
      <c r="T2164" s="20"/>
      <c r="U2164" s="20"/>
      <c r="V2164" s="430"/>
      <c r="W2164" s="14" t="str">
        <f t="shared" si="673"/>
        <v/>
      </c>
      <c r="X2164" s="14" t="str">
        <f t="shared" si="674"/>
        <v/>
      </c>
      <c r="Y2164" s="14" t="str">
        <f t="shared" si="675"/>
        <v/>
      </c>
      <c r="Z2164" s="14" t="str">
        <f t="shared" si="676"/>
        <v/>
      </c>
      <c r="AA2164" s="15" t="str">
        <f t="shared" si="677"/>
        <v/>
      </c>
    </row>
    <row r="2165" spans="2:27" ht="18" x14ac:dyDescent="0.25">
      <c r="B2165" s="16"/>
      <c r="D2165" s="17"/>
      <c r="E2165" s="17"/>
      <c r="F2165" s="18"/>
      <c r="G2165" s="18"/>
      <c r="H2165" s="18"/>
      <c r="J2165" s="18"/>
      <c r="K2165" s="18"/>
      <c r="L2165" s="17"/>
      <c r="M2165" s="17"/>
      <c r="N2165" s="17"/>
      <c r="O2165" s="19"/>
      <c r="P2165" s="629">
        <f>+H2158</f>
        <v>12.06</v>
      </c>
      <c r="Q2165" s="17"/>
      <c r="R2165" s="412"/>
      <c r="S2165" s="625"/>
      <c r="T2165" s="20"/>
      <c r="U2165" s="20"/>
      <c r="V2165" s="430"/>
      <c r="W2165" s="14"/>
      <c r="X2165" s="14"/>
      <c r="Y2165" s="14"/>
      <c r="Z2165" s="14"/>
      <c r="AA2165" s="15" t="str">
        <f t="shared" si="677"/>
        <v/>
      </c>
    </row>
    <row r="2166" spans="2:27" ht="18" x14ac:dyDescent="0.25">
      <c r="B2166" s="22"/>
      <c r="C2166" s="17"/>
      <c r="D2166" s="18"/>
      <c r="E2166" s="17"/>
      <c r="F2166" s="18"/>
      <c r="G2166" s="18"/>
      <c r="H2166" s="18"/>
      <c r="I2166" s="18"/>
      <c r="J2166" s="18"/>
      <c r="K2166" s="18"/>
      <c r="L2166" s="17"/>
      <c r="M2166" s="17"/>
      <c r="N2166" s="17"/>
      <c r="O2166" s="19"/>
      <c r="P2166" s="629">
        <f>+H2158</f>
        <v>12.06</v>
      </c>
      <c r="Q2166" s="17"/>
      <c r="R2166" s="412" t="s">
        <v>361</v>
      </c>
      <c r="S2166" s="625"/>
      <c r="T2166" s="20"/>
      <c r="U2166" s="20"/>
      <c r="V2166" s="430"/>
      <c r="W2166" s="14" t="str">
        <f t="shared" ref="W2166:W2167" si="678">IF(COUNT(T2166:V2166)=1,"m",IF(COUNT(T2166:V2166)=2,"m2",IF(COUNT(T2166:V2166)=3,"m3","")))</f>
        <v/>
      </c>
      <c r="X2166" s="14" t="str">
        <f t="shared" ref="X2166:X2172" si="679">IF(S2166="","",1)</f>
        <v/>
      </c>
      <c r="Y2166" s="14" t="str">
        <f t="shared" ref="Y2166:Y2172" si="680">IFERROR(IF(COUNT(T2166:V2166)=1,PRODUCT(T2166:V2166)*X2166,""),"")</f>
        <v/>
      </c>
      <c r="Z2166" s="14" t="str">
        <f t="shared" ref="Z2166:Z2172" si="681">IFERROR(IF(COUNT(T2166:V2166)=2,PRODUCT(T2166:V2166)*X2166,""),"")</f>
        <v/>
      </c>
      <c r="AA2166" s="15" t="str">
        <f t="shared" si="677"/>
        <v/>
      </c>
    </row>
    <row r="2167" spans="2:27" ht="18" x14ac:dyDescent="0.25">
      <c r="B2167" s="16"/>
      <c r="C2167" s="17"/>
      <c r="D2167" s="17"/>
      <c r="E2167" s="17"/>
      <c r="F2167" s="18"/>
      <c r="G2167" s="18"/>
      <c r="H2167" s="18"/>
      <c r="I2167" s="18"/>
      <c r="J2167" s="18"/>
      <c r="K2167" s="18"/>
      <c r="L2167" s="17"/>
      <c r="M2167" s="17"/>
      <c r="N2167" s="17"/>
      <c r="O2167" s="19"/>
      <c r="P2167" s="629">
        <f>+H2158</f>
        <v>12.06</v>
      </c>
      <c r="Q2167" s="17"/>
      <c r="R2167" s="412"/>
      <c r="S2167" s="641"/>
      <c r="T2167" s="20"/>
      <c r="U2167" s="20"/>
      <c r="V2167" s="20"/>
      <c r="W2167" s="14" t="str">
        <f t="shared" si="678"/>
        <v/>
      </c>
      <c r="X2167" s="14" t="str">
        <f t="shared" si="679"/>
        <v/>
      </c>
      <c r="Y2167" s="14" t="str">
        <f t="shared" si="680"/>
        <v/>
      </c>
      <c r="Z2167" s="14" t="str">
        <f t="shared" si="681"/>
        <v/>
      </c>
      <c r="AA2167" s="15" t="str">
        <f t="shared" si="677"/>
        <v/>
      </c>
    </row>
    <row r="2168" spans="2:27" ht="18" x14ac:dyDescent="0.25">
      <c r="B2168" s="16"/>
      <c r="C2168" s="17"/>
      <c r="D2168" s="17"/>
      <c r="E2168" s="17"/>
      <c r="F2168" s="17"/>
      <c r="G2168" s="17"/>
      <c r="H2168" s="17"/>
      <c r="I2168" s="17"/>
      <c r="J2168" s="17"/>
      <c r="K2168" s="17"/>
      <c r="L2168" s="17"/>
      <c r="M2168" s="17"/>
      <c r="N2168" s="17"/>
      <c r="O2168" s="19"/>
      <c r="P2168" s="629">
        <f>+H2158</f>
        <v>12.06</v>
      </c>
      <c r="Q2168" s="17"/>
      <c r="R2168" s="412"/>
      <c r="S2168" s="625"/>
      <c r="T2168" s="20"/>
      <c r="U2168" s="20"/>
      <c r="V2168" s="430"/>
      <c r="W2168" s="14"/>
      <c r="X2168" s="14" t="str">
        <f t="shared" si="679"/>
        <v/>
      </c>
      <c r="Y2168" s="14" t="str">
        <f t="shared" si="680"/>
        <v/>
      </c>
      <c r="Z2168" s="14" t="str">
        <f t="shared" si="681"/>
        <v/>
      </c>
      <c r="AA2168" s="15" t="str">
        <f t="shared" si="677"/>
        <v/>
      </c>
    </row>
    <row r="2169" spans="2:27" ht="18" x14ac:dyDescent="0.25">
      <c r="B2169" s="16"/>
      <c r="C2169" s="18"/>
      <c r="D2169" s="17"/>
      <c r="E2169" s="17"/>
      <c r="F2169" s="17"/>
      <c r="G2169" s="17"/>
      <c r="H2169" s="17"/>
      <c r="I2169" s="17"/>
      <c r="J2169" s="17"/>
      <c r="K2169" s="17"/>
      <c r="L2169" s="17"/>
      <c r="M2169" s="17"/>
      <c r="N2169" s="17"/>
      <c r="O2169" s="19"/>
      <c r="P2169" s="629">
        <f>+H2158</f>
        <v>12.06</v>
      </c>
      <c r="Q2169" s="17"/>
      <c r="R2169" s="412"/>
      <c r="S2169" s="625"/>
      <c r="T2169" s="20"/>
      <c r="U2169" s="20"/>
      <c r="V2169" s="430"/>
      <c r="W2169" s="14"/>
      <c r="X2169" s="14" t="str">
        <f t="shared" si="679"/>
        <v/>
      </c>
      <c r="Y2169" s="14" t="str">
        <f t="shared" si="680"/>
        <v/>
      </c>
      <c r="Z2169" s="14" t="str">
        <f t="shared" si="681"/>
        <v/>
      </c>
      <c r="AA2169" s="15" t="str">
        <f t="shared" si="677"/>
        <v/>
      </c>
    </row>
    <row r="2170" spans="2:27" ht="18" x14ac:dyDescent="0.25">
      <c r="B2170" s="16"/>
      <c r="C2170" s="17"/>
      <c r="D2170" s="17"/>
      <c r="E2170" s="17"/>
      <c r="F2170" s="17"/>
      <c r="G2170" s="17"/>
      <c r="H2170" s="17"/>
      <c r="I2170" s="17"/>
      <c r="J2170" s="17"/>
      <c r="K2170" s="17"/>
      <c r="L2170" s="17"/>
      <c r="M2170" s="17"/>
      <c r="N2170" s="17"/>
      <c r="O2170" s="19"/>
      <c r="P2170" s="629">
        <f>+H2158</f>
        <v>12.06</v>
      </c>
      <c r="Q2170" s="17"/>
      <c r="R2170" s="412"/>
      <c r="S2170" s="625"/>
      <c r="T2170" s="20"/>
      <c r="U2170" s="20"/>
      <c r="V2170" s="430"/>
      <c r="W2170" s="14"/>
      <c r="X2170" s="14" t="str">
        <f t="shared" si="679"/>
        <v/>
      </c>
      <c r="Y2170" s="14" t="str">
        <f t="shared" si="680"/>
        <v/>
      </c>
      <c r="Z2170" s="14" t="str">
        <f t="shared" si="681"/>
        <v/>
      </c>
      <c r="AA2170" s="15" t="str">
        <f t="shared" si="677"/>
        <v/>
      </c>
    </row>
    <row r="2171" spans="2:27" ht="18" x14ac:dyDescent="0.25">
      <c r="B2171" s="16"/>
      <c r="C2171" s="17"/>
      <c r="D2171" s="17"/>
      <c r="E2171" s="18"/>
      <c r="F2171" s="17"/>
      <c r="G2171" s="17"/>
      <c r="H2171" s="17"/>
      <c r="I2171" s="17"/>
      <c r="J2171" s="17"/>
      <c r="K2171" s="17"/>
      <c r="L2171" s="17"/>
      <c r="M2171" s="17"/>
      <c r="N2171" s="17"/>
      <c r="O2171" s="19"/>
      <c r="P2171" s="629">
        <f>+H2158</f>
        <v>12.06</v>
      </c>
      <c r="Q2171" s="17"/>
      <c r="R2171" s="412"/>
      <c r="S2171" s="625"/>
      <c r="T2171" s="20"/>
      <c r="U2171" s="20"/>
      <c r="V2171" s="430"/>
      <c r="W2171" s="14"/>
      <c r="X2171" s="14" t="str">
        <f t="shared" si="679"/>
        <v/>
      </c>
      <c r="Y2171" s="14" t="str">
        <f t="shared" si="680"/>
        <v/>
      </c>
      <c r="Z2171" s="14" t="str">
        <f t="shared" si="681"/>
        <v/>
      </c>
      <c r="AA2171" s="15" t="str">
        <f t="shared" si="677"/>
        <v/>
      </c>
    </row>
    <row r="2172" spans="2:27" ht="18" x14ac:dyDescent="0.25">
      <c r="B2172" s="16"/>
      <c r="C2172" s="18"/>
      <c r="D2172" s="18"/>
      <c r="E2172" s="18"/>
      <c r="F2172" s="18"/>
      <c r="G2172" s="18"/>
      <c r="H2172" s="18"/>
      <c r="I2172" s="18"/>
      <c r="J2172" s="18"/>
      <c r="K2172" s="18"/>
      <c r="L2172" s="18"/>
      <c r="M2172" s="18"/>
      <c r="N2172" s="18"/>
      <c r="O2172" s="19"/>
      <c r="P2172" s="629">
        <f>+H2158</f>
        <v>12.06</v>
      </c>
      <c r="Q2172" s="17"/>
      <c r="R2172" s="412"/>
      <c r="S2172" s="625"/>
      <c r="T2172" s="20"/>
      <c r="U2172" s="20"/>
      <c r="V2172" s="430"/>
      <c r="W2172" s="14" t="str">
        <f t="shared" ref="W2172" si="682">IF(COUNT(T2172:V2172)=1,"m",IF(COUNT(T2172:V2172)=2,"m2",IF(COUNT(T2172:V2172)=3,"m3","")))</f>
        <v/>
      </c>
      <c r="X2172" s="14" t="str">
        <f t="shared" si="679"/>
        <v/>
      </c>
      <c r="Y2172" s="14" t="str">
        <f t="shared" si="680"/>
        <v/>
      </c>
      <c r="Z2172" s="14" t="str">
        <f t="shared" si="681"/>
        <v/>
      </c>
      <c r="AA2172" s="15" t="str">
        <f t="shared" si="677"/>
        <v/>
      </c>
    </row>
    <row r="2173" spans="2:27" ht="18" x14ac:dyDescent="0.25">
      <c r="B2173" s="16"/>
      <c r="C2173" s="17"/>
      <c r="D2173" s="24"/>
      <c r="E2173" s="17"/>
      <c r="F2173" s="17"/>
      <c r="G2173" s="17"/>
      <c r="H2173" s="17"/>
      <c r="I2173" s="17"/>
      <c r="J2173" s="18"/>
      <c r="K2173" s="17"/>
      <c r="L2173" s="17"/>
      <c r="M2173" s="17"/>
      <c r="N2173" s="17"/>
      <c r="O2173" s="19"/>
      <c r="P2173" s="629">
        <f>+H2158</f>
        <v>12.06</v>
      </c>
      <c r="Q2173" s="17"/>
      <c r="R2173" s="412"/>
      <c r="S2173" s="625"/>
      <c r="T2173" s="20"/>
      <c r="U2173" s="20"/>
      <c r="V2173" s="430"/>
      <c r="W2173" s="14"/>
      <c r="X2173" s="14"/>
      <c r="Y2173" s="14"/>
      <c r="Z2173" s="14"/>
      <c r="AA2173" s="15" t="str">
        <f t="shared" si="677"/>
        <v/>
      </c>
    </row>
    <row r="2174" spans="2:27" ht="18" x14ac:dyDescent="0.25">
      <c r="B2174" s="16"/>
      <c r="C2174" s="18"/>
      <c r="D2174" s="17"/>
      <c r="E2174" s="17"/>
      <c r="F2174" s="17"/>
      <c r="G2174" s="17"/>
      <c r="H2174" s="18"/>
      <c r="I2174" s="18"/>
      <c r="J2174" s="17"/>
      <c r="K2174" s="18"/>
      <c r="L2174" s="17"/>
      <c r="M2174" s="17"/>
      <c r="N2174" s="17"/>
      <c r="O2174" s="19"/>
      <c r="P2174" s="629">
        <f>+H2158</f>
        <v>12.06</v>
      </c>
      <c r="Q2174" s="17"/>
      <c r="R2174" s="412" t="s">
        <v>362</v>
      </c>
      <c r="S2174" s="625"/>
      <c r="T2174" s="20"/>
      <c r="U2174" s="20"/>
      <c r="V2174" s="430"/>
      <c r="W2174" s="14" t="str">
        <f t="shared" ref="W2174:W2183" si="683">IF(COUNT(T2174:V2174)=1,"m",IF(COUNT(T2174:V2174)=2,"m2",IF(COUNT(T2174:V2174)=3,"m3","")))</f>
        <v/>
      </c>
      <c r="X2174" s="14" t="str">
        <f t="shared" ref="X2174:X2183" si="684">IF(S2174="","",1)</f>
        <v/>
      </c>
      <c r="Y2174" s="14" t="str">
        <f t="shared" ref="Y2174:Y2183" si="685">IFERROR(IF(COUNT(T2174:V2174)=1,PRODUCT(T2174:V2174)*X2174,""),"")</f>
        <v/>
      </c>
      <c r="Z2174" s="14" t="str">
        <f t="shared" ref="Z2174:Z2183" si="686">IFERROR(IF(COUNT(T2174:V2174)=2,PRODUCT(T2174:V2174)*X2174,""),"")</f>
        <v/>
      </c>
      <c r="AA2174" s="15" t="str">
        <f t="shared" si="677"/>
        <v/>
      </c>
    </row>
    <row r="2175" spans="2:27" ht="18" x14ac:dyDescent="0.25">
      <c r="B2175" s="16"/>
      <c r="C2175" s="17"/>
      <c r="D2175" s="17"/>
      <c r="E2175" s="17"/>
      <c r="F2175" s="17"/>
      <c r="G2175" s="17"/>
      <c r="H2175" s="17"/>
      <c r="I2175" s="17"/>
      <c r="J2175" s="17"/>
      <c r="K2175" s="17"/>
      <c r="L2175" s="17"/>
      <c r="M2175" s="17"/>
      <c r="N2175" s="17"/>
      <c r="O2175" s="19"/>
      <c r="P2175" s="629">
        <f>+H2158</f>
        <v>12.06</v>
      </c>
      <c r="Q2175" s="17"/>
      <c r="R2175" s="412"/>
      <c r="S2175" s="626"/>
      <c r="T2175" s="20"/>
      <c r="U2175" s="20"/>
      <c r="V2175" s="430"/>
      <c r="W2175" s="14" t="str">
        <f t="shared" si="683"/>
        <v/>
      </c>
      <c r="X2175" s="14" t="str">
        <f t="shared" si="684"/>
        <v/>
      </c>
      <c r="Y2175" s="14" t="str">
        <f t="shared" si="685"/>
        <v/>
      </c>
      <c r="Z2175" s="14" t="str">
        <f t="shared" si="686"/>
        <v/>
      </c>
      <c r="AA2175" s="15" t="str">
        <f t="shared" si="677"/>
        <v/>
      </c>
    </row>
    <row r="2176" spans="2:27" ht="18" x14ac:dyDescent="0.25">
      <c r="B2176" s="16"/>
      <c r="C2176" s="17"/>
      <c r="D2176" s="17"/>
      <c r="E2176" s="17"/>
      <c r="F2176" s="17"/>
      <c r="G2176" s="17"/>
      <c r="H2176" s="17"/>
      <c r="I2176" s="17"/>
      <c r="J2176" s="17"/>
      <c r="K2176" s="17"/>
      <c r="L2176" s="17"/>
      <c r="M2176" s="17"/>
      <c r="N2176" s="17"/>
      <c r="O2176" s="19"/>
      <c r="P2176" s="629">
        <f>+H2158</f>
        <v>12.06</v>
      </c>
      <c r="Q2176" s="17"/>
      <c r="R2176" s="412"/>
      <c r="S2176" s="626"/>
      <c r="T2176" s="20"/>
      <c r="U2176" s="20"/>
      <c r="V2176" s="430"/>
      <c r="W2176" s="14" t="str">
        <f t="shared" si="683"/>
        <v/>
      </c>
      <c r="X2176" s="14" t="str">
        <f t="shared" si="684"/>
        <v/>
      </c>
      <c r="Y2176" s="14" t="str">
        <f t="shared" si="685"/>
        <v/>
      </c>
      <c r="Z2176" s="14" t="str">
        <f t="shared" si="686"/>
        <v/>
      </c>
      <c r="AA2176" s="15" t="str">
        <f t="shared" si="677"/>
        <v/>
      </c>
    </row>
    <row r="2177" spans="2:27" ht="18" x14ac:dyDescent="0.25">
      <c r="B2177" s="16"/>
      <c r="D2177" s="17"/>
      <c r="E2177" s="17"/>
      <c r="F2177" s="17"/>
      <c r="G2177" s="17"/>
      <c r="H2177" s="17"/>
      <c r="I2177" s="17"/>
      <c r="J2177" s="17"/>
      <c r="K2177" s="17"/>
      <c r="L2177" s="17"/>
      <c r="M2177" s="17"/>
      <c r="N2177" s="17"/>
      <c r="O2177" s="19"/>
      <c r="P2177" s="629">
        <f>+H2158</f>
        <v>12.06</v>
      </c>
      <c r="Q2177" s="17"/>
      <c r="R2177" s="412"/>
      <c r="S2177" s="626"/>
      <c r="T2177" s="20"/>
      <c r="U2177" s="20"/>
      <c r="V2177" s="20"/>
      <c r="W2177" s="14" t="str">
        <f t="shared" si="683"/>
        <v/>
      </c>
      <c r="X2177" s="14" t="str">
        <f t="shared" si="684"/>
        <v/>
      </c>
      <c r="Y2177" s="14" t="str">
        <f t="shared" si="685"/>
        <v/>
      </c>
      <c r="Z2177" s="14" t="str">
        <f t="shared" si="686"/>
        <v/>
      </c>
      <c r="AA2177" s="15" t="str">
        <f t="shared" si="677"/>
        <v/>
      </c>
    </row>
    <row r="2178" spans="2:27" ht="18" x14ac:dyDescent="0.25">
      <c r="B2178" s="16"/>
      <c r="C2178" s="17"/>
      <c r="D2178" s="17"/>
      <c r="E2178" s="17"/>
      <c r="F2178" s="17"/>
      <c r="G2178" s="17"/>
      <c r="H2178" s="17"/>
      <c r="I2178" s="17"/>
      <c r="J2178" s="17"/>
      <c r="K2178" s="17"/>
      <c r="L2178" s="17"/>
      <c r="M2178" s="17"/>
      <c r="N2178" s="17"/>
      <c r="O2178" s="19"/>
      <c r="P2178" s="629">
        <f>+H2158</f>
        <v>12.06</v>
      </c>
      <c r="Q2178" s="17"/>
      <c r="R2178" s="412"/>
      <c r="S2178" s="626"/>
      <c r="T2178" s="20"/>
      <c r="U2178" s="20"/>
      <c r="V2178" s="430"/>
      <c r="W2178" s="14" t="str">
        <f t="shared" si="683"/>
        <v/>
      </c>
      <c r="X2178" s="14" t="str">
        <f t="shared" si="684"/>
        <v/>
      </c>
      <c r="Y2178" s="14" t="str">
        <f t="shared" si="685"/>
        <v/>
      </c>
      <c r="Z2178" s="14" t="str">
        <f t="shared" si="686"/>
        <v/>
      </c>
      <c r="AA2178" s="15" t="str">
        <f t="shared" si="677"/>
        <v/>
      </c>
    </row>
    <row r="2179" spans="2:27" ht="18" x14ac:dyDescent="0.25">
      <c r="B2179" s="16"/>
      <c r="C2179" s="17"/>
      <c r="D2179" s="17"/>
      <c r="E2179" s="17"/>
      <c r="F2179" s="17"/>
      <c r="G2179" s="17"/>
      <c r="H2179" s="17"/>
      <c r="I2179" s="17"/>
      <c r="J2179" s="17"/>
      <c r="K2179" s="17"/>
      <c r="L2179" s="17"/>
      <c r="M2179" s="17"/>
      <c r="N2179" s="17"/>
      <c r="O2179" s="19"/>
      <c r="P2179" s="629">
        <f>+H2158</f>
        <v>12.06</v>
      </c>
      <c r="Q2179" s="17"/>
      <c r="R2179" s="412"/>
      <c r="S2179" s="626"/>
      <c r="T2179" s="20"/>
      <c r="U2179" s="20"/>
      <c r="V2179" s="430"/>
      <c r="W2179" s="14" t="str">
        <f t="shared" si="683"/>
        <v/>
      </c>
      <c r="X2179" s="14" t="str">
        <f t="shared" si="684"/>
        <v/>
      </c>
      <c r="Y2179" s="14" t="str">
        <f t="shared" si="685"/>
        <v/>
      </c>
      <c r="Z2179" s="14" t="str">
        <f t="shared" si="686"/>
        <v/>
      </c>
      <c r="AA2179" s="15" t="str">
        <f t="shared" si="677"/>
        <v/>
      </c>
    </row>
    <row r="2180" spans="2:27" ht="18" x14ac:dyDescent="0.25">
      <c r="B2180" s="16"/>
      <c r="C2180" s="17"/>
      <c r="D2180" s="17"/>
      <c r="E2180" s="17"/>
      <c r="F2180" s="17"/>
      <c r="G2180" s="17"/>
      <c r="H2180" s="17"/>
      <c r="I2180" s="17"/>
      <c r="J2180" s="17"/>
      <c r="K2180" s="17"/>
      <c r="L2180" s="17"/>
      <c r="M2180" s="17"/>
      <c r="N2180" s="17"/>
      <c r="O2180" s="19"/>
      <c r="P2180" s="629">
        <f>+H2158</f>
        <v>12.06</v>
      </c>
      <c r="Q2180" s="17"/>
      <c r="R2180" s="21"/>
      <c r="S2180" s="626"/>
      <c r="T2180" s="20"/>
      <c r="U2180" s="20"/>
      <c r="V2180" s="430"/>
      <c r="W2180" s="14" t="str">
        <f t="shared" si="683"/>
        <v/>
      </c>
      <c r="X2180" s="14" t="str">
        <f t="shared" si="684"/>
        <v/>
      </c>
      <c r="Y2180" s="14" t="str">
        <f t="shared" si="685"/>
        <v/>
      </c>
      <c r="Z2180" s="14" t="str">
        <f t="shared" si="686"/>
        <v/>
      </c>
      <c r="AA2180" s="15" t="str">
        <f t="shared" si="677"/>
        <v/>
      </c>
    </row>
    <row r="2181" spans="2:27" ht="18" x14ac:dyDescent="0.25">
      <c r="B2181" s="16"/>
      <c r="C2181" s="17"/>
      <c r="D2181" s="17"/>
      <c r="E2181" s="17"/>
      <c r="F2181" s="17"/>
      <c r="G2181" s="17"/>
      <c r="H2181" s="17"/>
      <c r="I2181" s="17"/>
      <c r="J2181" s="17"/>
      <c r="K2181" s="17"/>
      <c r="L2181" s="17"/>
      <c r="M2181" s="17"/>
      <c r="N2181" s="17"/>
      <c r="O2181" s="19"/>
      <c r="P2181" s="629">
        <f>+H2158</f>
        <v>12.06</v>
      </c>
      <c r="Q2181" s="17"/>
      <c r="R2181" s="26"/>
      <c r="S2181" s="626"/>
      <c r="T2181" s="20"/>
      <c r="U2181" s="20"/>
      <c r="V2181" s="430"/>
      <c r="W2181" s="14" t="str">
        <f t="shared" si="683"/>
        <v/>
      </c>
      <c r="X2181" s="14" t="str">
        <f t="shared" si="684"/>
        <v/>
      </c>
      <c r="Y2181" s="14" t="str">
        <f t="shared" si="685"/>
        <v/>
      </c>
      <c r="Z2181" s="14" t="str">
        <f t="shared" si="686"/>
        <v/>
      </c>
      <c r="AA2181" s="15" t="str">
        <f t="shared" si="677"/>
        <v/>
      </c>
    </row>
    <row r="2182" spans="2:27" ht="18" x14ac:dyDescent="0.25">
      <c r="B2182" s="16"/>
      <c r="C2182" s="17"/>
      <c r="D2182" s="17"/>
      <c r="E2182" s="17"/>
      <c r="F2182" s="17"/>
      <c r="G2182" s="17"/>
      <c r="H2182" s="17"/>
      <c r="I2182" s="17"/>
      <c r="J2182" s="17"/>
      <c r="K2182" s="17"/>
      <c r="L2182" s="17"/>
      <c r="M2182" s="17"/>
      <c r="N2182" s="17"/>
      <c r="O2182" s="19"/>
      <c r="P2182" s="629">
        <f>+H2158</f>
        <v>12.06</v>
      </c>
      <c r="Q2182" s="17"/>
      <c r="R2182" s="26"/>
      <c r="S2182" s="626"/>
      <c r="T2182" s="20"/>
      <c r="U2182" s="20"/>
      <c r="V2182" s="430"/>
      <c r="W2182" s="14" t="str">
        <f t="shared" si="683"/>
        <v/>
      </c>
      <c r="X2182" s="14" t="str">
        <f t="shared" si="684"/>
        <v/>
      </c>
      <c r="Y2182" s="14" t="str">
        <f t="shared" si="685"/>
        <v/>
      </c>
      <c r="Z2182" s="14" t="str">
        <f t="shared" si="686"/>
        <v/>
      </c>
      <c r="AA2182" s="15" t="str">
        <f t="shared" si="677"/>
        <v/>
      </c>
    </row>
    <row r="2183" spans="2:27" ht="18.75" thickBot="1" x14ac:dyDescent="0.3">
      <c r="B2183" s="27"/>
      <c r="C2183" s="28"/>
      <c r="D2183" s="29"/>
      <c r="E2183" s="28"/>
      <c r="F2183" s="29"/>
      <c r="G2183" s="29"/>
      <c r="H2183" s="29"/>
      <c r="I2183" s="29"/>
      <c r="J2183" s="29"/>
      <c r="K2183" s="29"/>
      <c r="L2183" s="29"/>
      <c r="M2183" s="29"/>
      <c r="N2183" s="29"/>
      <c r="O2183" s="30"/>
      <c r="P2183" s="629">
        <f>+H2158</f>
        <v>12.06</v>
      </c>
      <c r="Q2183" s="17"/>
      <c r="R2183" s="630"/>
      <c r="S2183" s="636"/>
      <c r="T2183" s="33"/>
      <c r="U2183" s="33"/>
      <c r="V2183" s="631"/>
      <c r="W2183" s="34" t="str">
        <f t="shared" si="683"/>
        <v/>
      </c>
      <c r="X2183" s="34" t="str">
        <f t="shared" si="684"/>
        <v/>
      </c>
      <c r="Y2183" s="14" t="str">
        <f t="shared" si="685"/>
        <v/>
      </c>
      <c r="Z2183" s="14" t="str">
        <f t="shared" si="686"/>
        <v/>
      </c>
      <c r="AA2183" s="15" t="str">
        <f t="shared" si="677"/>
        <v/>
      </c>
    </row>
    <row r="2184" spans="2:27" ht="18.75" thickBot="1" x14ac:dyDescent="0.3">
      <c r="B2184" s="786"/>
      <c r="C2184" s="787"/>
      <c r="D2184" s="787"/>
      <c r="E2184" s="787"/>
      <c r="F2184" s="787"/>
      <c r="G2184" s="787"/>
      <c r="H2184" s="787"/>
      <c r="I2184" s="787"/>
      <c r="J2184" s="787"/>
      <c r="K2184" s="787"/>
      <c r="L2184" s="787"/>
      <c r="M2184" s="787"/>
      <c r="N2184" s="787"/>
      <c r="O2184" s="787"/>
      <c r="P2184" s="428"/>
      <c r="Q2184" s="629">
        <f>+H2158</f>
        <v>12.06</v>
      </c>
      <c r="R2184" s="1024" t="s">
        <v>58</v>
      </c>
      <c r="S2184" s="1025"/>
      <c r="T2184" s="1027"/>
      <c r="U2184" s="1024" t="s">
        <v>53</v>
      </c>
      <c r="V2184" s="1027"/>
      <c r="W2184" s="1027"/>
      <c r="X2184" s="1026"/>
      <c r="Y2184" s="36"/>
      <c r="Z2184" s="37"/>
      <c r="AA2184" s="38">
        <f>IF(SUM(Y2161:AA2183)=0,SUM(X2161:X2183),SUM(Y2161:AA2183))</f>
        <v>0</v>
      </c>
    </row>
    <row r="2185" spans="2:27" ht="17.25" thickBot="1" x14ac:dyDescent="0.3">
      <c r="B2185" s="792" t="s">
        <v>59</v>
      </c>
      <c r="C2185" s="793"/>
      <c r="D2185" s="793"/>
      <c r="E2185" s="793"/>
      <c r="F2185" s="793"/>
      <c r="G2185" s="793"/>
      <c r="H2185" s="793"/>
      <c r="I2185" s="794"/>
      <c r="J2185" s="792" t="s">
        <v>60</v>
      </c>
      <c r="K2185" s="793"/>
      <c r="L2185" s="793"/>
      <c r="M2185" s="793"/>
      <c r="N2185" s="793"/>
      <c r="O2185" s="793"/>
      <c r="P2185" s="793"/>
      <c r="Q2185" s="793"/>
      <c r="R2185" s="1028"/>
      <c r="S2185" s="634"/>
      <c r="T2185" s="39"/>
      <c r="U2185" s="40"/>
      <c r="V2185" s="40"/>
      <c r="W2185" s="40"/>
      <c r="X2185" s="40"/>
      <c r="Y2185" s="40"/>
      <c r="Z2185" s="40"/>
      <c r="AA2185" s="41"/>
    </row>
    <row r="2186" spans="2:27" ht="21" thickBot="1" x14ac:dyDescent="0.3">
      <c r="B2186" s="795"/>
      <c r="C2186" s="787"/>
      <c r="D2186" s="787"/>
      <c r="E2186" s="787"/>
      <c r="F2186" s="787"/>
      <c r="G2186" s="787"/>
      <c r="H2186" s="787"/>
      <c r="I2186" s="796"/>
      <c r="J2186" s="795"/>
      <c r="K2186" s="787"/>
      <c r="L2186" s="787"/>
      <c r="M2186" s="787"/>
      <c r="N2186" s="787"/>
      <c r="O2186" s="787"/>
      <c r="P2186" s="787"/>
      <c r="Q2186" s="787"/>
      <c r="R2186" s="796"/>
      <c r="S2186" s="635"/>
      <c r="T2186" s="797" t="s">
        <v>61</v>
      </c>
      <c r="U2186" s="798"/>
      <c r="V2186" s="798"/>
      <c r="W2186" s="798"/>
      <c r="X2186" s="798"/>
      <c r="Y2186" s="798"/>
      <c r="Z2186" s="799"/>
      <c r="AA2186" s="42">
        <f>AA2184</f>
        <v>0</v>
      </c>
    </row>
    <row r="2188" spans="2:27" ht="15.75" thickBot="1" x14ac:dyDescent="0.3"/>
    <row r="2189" spans="2:27" x14ac:dyDescent="0.25">
      <c r="B2189" s="800"/>
      <c r="C2189" s="793"/>
      <c r="D2189" s="793"/>
      <c r="E2189" s="793"/>
      <c r="F2189" s="793"/>
      <c r="G2189" s="803" t="s">
        <v>42</v>
      </c>
      <c r="H2189" s="793"/>
      <c r="I2189" s="793"/>
      <c r="J2189" s="793"/>
      <c r="K2189" s="793"/>
      <c r="L2189" s="793"/>
      <c r="M2189" s="793"/>
      <c r="N2189" s="793"/>
      <c r="O2189" s="793"/>
      <c r="P2189" s="793"/>
      <c r="Q2189" s="793"/>
      <c r="R2189" s="793"/>
      <c r="S2189" s="793"/>
      <c r="T2189" s="793"/>
      <c r="U2189" s="804" t="s">
        <v>1</v>
      </c>
      <c r="V2189" s="805"/>
      <c r="W2189" s="805"/>
      <c r="X2189" s="806"/>
      <c r="Y2189" s="807" t="s">
        <v>43</v>
      </c>
      <c r="Z2189" s="805"/>
      <c r="AA2189" s="808"/>
    </row>
    <row r="2190" spans="2:27" x14ac:dyDescent="0.25">
      <c r="B2190" s="801"/>
      <c r="C2190" s="802"/>
      <c r="D2190" s="802"/>
      <c r="E2190" s="802"/>
      <c r="F2190" s="802"/>
      <c r="G2190" s="801"/>
      <c r="H2190" s="802"/>
      <c r="I2190" s="802"/>
      <c r="J2190" s="802"/>
      <c r="K2190" s="802"/>
      <c r="L2190" s="802"/>
      <c r="M2190" s="802"/>
      <c r="N2190" s="802"/>
      <c r="O2190" s="802"/>
      <c r="P2190" s="802"/>
      <c r="Q2190" s="802"/>
      <c r="R2190" s="802"/>
      <c r="S2190" s="802"/>
      <c r="T2190" s="802"/>
      <c r="U2190" s="809" t="s">
        <v>3</v>
      </c>
      <c r="V2190" s="810"/>
      <c r="W2190" s="810"/>
      <c r="X2190" s="811"/>
      <c r="Y2190" s="812">
        <v>1</v>
      </c>
      <c r="Z2190" s="810"/>
      <c r="AA2190" s="813"/>
    </row>
    <row r="2191" spans="2:27" ht="15.75" thickBot="1" x14ac:dyDescent="0.3">
      <c r="B2191" s="795"/>
      <c r="C2191" s="787"/>
      <c r="D2191" s="787"/>
      <c r="E2191" s="787"/>
      <c r="F2191" s="787"/>
      <c r="G2191" s="795"/>
      <c r="H2191" s="787"/>
      <c r="I2191" s="787"/>
      <c r="J2191" s="787"/>
      <c r="K2191" s="787"/>
      <c r="L2191" s="787"/>
      <c r="M2191" s="787"/>
      <c r="N2191" s="787"/>
      <c r="O2191" s="787"/>
      <c r="P2191" s="787"/>
      <c r="Q2191" s="787"/>
      <c r="R2191" s="787"/>
      <c r="S2191" s="787"/>
      <c r="T2191" s="787"/>
      <c r="U2191" s="814" t="s">
        <v>4</v>
      </c>
      <c r="V2191" s="815"/>
      <c r="W2191" s="815"/>
      <c r="X2191" s="816"/>
      <c r="Y2191" s="817">
        <v>44236</v>
      </c>
      <c r="Z2191" s="818"/>
      <c r="AA2191" s="819"/>
    </row>
    <row r="2192" spans="2:27" x14ac:dyDescent="0.25">
      <c r="B2192" s="820" t="s">
        <v>44</v>
      </c>
      <c r="C2192" s="793"/>
      <c r="D2192" s="793"/>
      <c r="E2192" s="793"/>
      <c r="F2192" s="794"/>
      <c r="G2192"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192" s="822"/>
      <c r="I2192" s="822"/>
      <c r="J2192" s="822"/>
      <c r="K2192" s="822"/>
      <c r="L2192" s="822"/>
      <c r="M2192" s="822"/>
      <c r="N2192" s="822"/>
      <c r="O2192" s="822"/>
      <c r="P2192" s="822"/>
      <c r="Q2192" s="822"/>
      <c r="R2192" s="822"/>
      <c r="S2192" s="822"/>
      <c r="T2192" s="822"/>
      <c r="U2192" s="822"/>
      <c r="V2192" s="822"/>
      <c r="W2192" s="822"/>
      <c r="X2192" s="822"/>
      <c r="Y2192" s="822"/>
      <c r="Z2192" s="822"/>
      <c r="AA2192" s="823"/>
    </row>
    <row r="2193" spans="2:27" ht="15.75" thickBot="1" x14ac:dyDescent="0.3">
      <c r="B2193" s="795"/>
      <c r="C2193" s="787"/>
      <c r="D2193" s="787"/>
      <c r="E2193" s="787"/>
      <c r="F2193" s="796"/>
      <c r="G2193" s="824"/>
      <c r="H2193" s="825"/>
      <c r="I2193" s="825"/>
      <c r="J2193" s="825"/>
      <c r="K2193" s="825"/>
      <c r="L2193" s="825"/>
      <c r="M2193" s="825"/>
      <c r="N2193" s="825"/>
      <c r="O2193" s="825"/>
      <c r="P2193" s="825"/>
      <c r="Q2193" s="825"/>
      <c r="R2193" s="825"/>
      <c r="S2193" s="825"/>
      <c r="T2193" s="825"/>
      <c r="U2193" s="825"/>
      <c r="V2193" s="825"/>
      <c r="W2193" s="825"/>
      <c r="X2193" s="825"/>
      <c r="Y2193" s="825"/>
      <c r="Z2193" s="825"/>
      <c r="AA2193" s="826"/>
    </row>
    <row r="2194" spans="2:27" ht="18.75" thickBot="1" x14ac:dyDescent="0.3">
      <c r="B2194" s="827" t="s">
        <v>46</v>
      </c>
      <c r="C2194" s="798"/>
      <c r="D2194" s="798"/>
      <c r="E2194" s="798"/>
      <c r="F2194" s="798"/>
      <c r="G2194" s="798"/>
      <c r="H2194" s="822" t="s">
        <v>47</v>
      </c>
      <c r="I2194" s="793"/>
      <c r="J2194" s="828"/>
      <c r="K2194" s="798"/>
      <c r="L2194" s="798"/>
      <c r="M2194" s="798"/>
      <c r="N2194" s="798"/>
      <c r="O2194" s="798"/>
      <c r="P2194" s="622"/>
      <c r="Q2194" s="622"/>
      <c r="R2194" s="828" t="s">
        <v>48</v>
      </c>
      <c r="S2194" s="828"/>
      <c r="T2194" s="798"/>
      <c r="U2194" s="798"/>
      <c r="V2194" s="798"/>
      <c r="W2194" s="798"/>
      <c r="X2194" s="798"/>
      <c r="Y2194" s="798"/>
      <c r="Z2194" s="798"/>
      <c r="AA2194" s="799"/>
    </row>
    <row r="2195" spans="2:27" ht="44.25" customHeight="1" thickBot="1" x14ac:dyDescent="0.3">
      <c r="B2195" s="829">
        <v>12</v>
      </c>
      <c r="C2195" s="793"/>
      <c r="D2195" s="793"/>
      <c r="E2195" s="793"/>
      <c r="F2195" s="793"/>
      <c r="G2195" s="793"/>
      <c r="H2195" s="830">
        <f>I12.08</f>
        <v>12.08</v>
      </c>
      <c r="I2195" s="831"/>
      <c r="J2195" s="832" t="str">
        <f>VLOOKUP(B2195,'BALANCE GENERAL'!$B:$G,5,FALSE)</f>
        <v>SUMINISTRO E INSTALACION AIRES ACONDICIONADOS</v>
      </c>
      <c r="K2195" s="798"/>
      <c r="L2195" s="798"/>
      <c r="M2195" s="798"/>
      <c r="N2195" s="798"/>
      <c r="O2195" s="799"/>
      <c r="P2195" s="621"/>
      <c r="Q2195" s="621"/>
      <c r="R2195" s="833" t="str">
        <f>VLOOKUP(H2195,'BALANCE GENERAL'!$B:$G,5,FALSE)</f>
        <v>Breaker Enchufable Bipolar 2 X 20 AMP 6/10 KA</v>
      </c>
      <c r="S2195" s="1020"/>
      <c r="T2195" s="793"/>
      <c r="U2195" s="793"/>
      <c r="V2195" s="793"/>
      <c r="W2195" s="793"/>
      <c r="X2195" s="793"/>
      <c r="Y2195" s="793"/>
      <c r="Z2195" s="793"/>
      <c r="AA2195" s="794"/>
    </row>
    <row r="2196" spans="2:27" ht="18.75" thickBot="1" x14ac:dyDescent="0.3">
      <c r="B2196" s="821" t="s">
        <v>49</v>
      </c>
      <c r="C2196" s="834"/>
      <c r="D2196" s="834"/>
      <c r="E2196" s="834"/>
      <c r="F2196" s="834"/>
      <c r="G2196" s="834"/>
      <c r="H2196" s="835"/>
      <c r="I2196" s="835"/>
      <c r="J2196" s="834"/>
      <c r="K2196" s="834"/>
      <c r="L2196" s="834"/>
      <c r="M2196" s="834"/>
      <c r="N2196" s="834"/>
      <c r="O2196" s="834"/>
      <c r="P2196" s="623"/>
      <c r="Q2196" s="623"/>
      <c r="R2196" s="837" t="s">
        <v>50</v>
      </c>
      <c r="S2196" s="1030" t="s">
        <v>532</v>
      </c>
      <c r="T2196" s="839" t="s">
        <v>51</v>
      </c>
      <c r="U2196" s="840"/>
      <c r="V2196" s="841"/>
      <c r="W2196" s="842" t="s">
        <v>20</v>
      </c>
      <c r="X2196" s="844" t="s">
        <v>52</v>
      </c>
      <c r="Y2196" s="846" t="s">
        <v>53</v>
      </c>
      <c r="Z2196" s="847"/>
      <c r="AA2196" s="848"/>
    </row>
    <row r="2197" spans="2:27" ht="26.25" thickBot="1" x14ac:dyDescent="0.3">
      <c r="B2197" s="836"/>
      <c r="C2197" s="835"/>
      <c r="D2197" s="835"/>
      <c r="E2197" s="835"/>
      <c r="F2197" s="835"/>
      <c r="G2197" s="835"/>
      <c r="H2197" s="835"/>
      <c r="I2197" s="835"/>
      <c r="J2197" s="835"/>
      <c r="K2197" s="835"/>
      <c r="L2197" s="835"/>
      <c r="M2197" s="835"/>
      <c r="N2197" s="835"/>
      <c r="O2197" s="835"/>
      <c r="P2197" s="623"/>
      <c r="Q2197" s="623"/>
      <c r="R2197" s="838"/>
      <c r="S2197" s="1031"/>
      <c r="T2197" s="4" t="s">
        <v>54</v>
      </c>
      <c r="U2197" s="5" t="s">
        <v>55</v>
      </c>
      <c r="V2197" s="6" t="s">
        <v>56</v>
      </c>
      <c r="W2197" s="843"/>
      <c r="X2197" s="845"/>
      <c r="Y2197" s="7" t="s">
        <v>57</v>
      </c>
      <c r="Z2197" s="8" t="s">
        <v>21</v>
      </c>
      <c r="AA2197" s="9" t="s">
        <v>22</v>
      </c>
    </row>
    <row r="2198" spans="2:27" ht="18" x14ac:dyDescent="0.25">
      <c r="B2198" s="10"/>
      <c r="C2198" s="11"/>
      <c r="D2198" s="11"/>
      <c r="E2198" s="11"/>
      <c r="F2198" s="11"/>
      <c r="G2198" s="11"/>
      <c r="H2198" s="11"/>
      <c r="I2198" s="11"/>
      <c r="J2198" s="11"/>
      <c r="K2198" s="11"/>
      <c r="L2198" s="11"/>
      <c r="M2198" s="11"/>
      <c r="N2198" s="11"/>
      <c r="O2198" s="12"/>
      <c r="P2198" s="629">
        <f>+H2195</f>
        <v>12.08</v>
      </c>
      <c r="Q2198" s="17"/>
      <c r="R2198" s="412" t="s">
        <v>356</v>
      </c>
      <c r="S2198" s="625"/>
      <c r="T2198" s="14"/>
      <c r="U2198" s="14"/>
      <c r="V2198" s="14"/>
      <c r="W2198" s="14" t="str">
        <f>IF(COUNT(T2198:V2198)=1,"m",IF(COUNT(T2198:V2198)=2,"m2",IF(COUNT(T2198:V2198)=3,"m3","")))</f>
        <v/>
      </c>
      <c r="X2198" s="14" t="str">
        <f>IF(S2198="","",1)</f>
        <v/>
      </c>
      <c r="Y2198" s="14" t="str">
        <f>IFERROR(IF(COUNT(T2198:V2198)=1,PRODUCT(T2198:V2198)*X2198,""),"")</f>
        <v/>
      </c>
      <c r="Z2198" s="14" t="str">
        <f>IFERROR(IF(COUNT(T2198:V2198)=2,PRODUCT(T2198:V2198)*X2198,""),"")</f>
        <v/>
      </c>
      <c r="AA2198" s="15" t="str">
        <f>IFERROR(IF(COUNT(T2198:V2198)=3,PRODUCT(T2198:V2198)*X2198,""),"")</f>
        <v/>
      </c>
    </row>
    <row r="2199" spans="2:27" ht="18" x14ac:dyDescent="0.25">
      <c r="B2199" s="16"/>
      <c r="C2199" s="17"/>
      <c r="D2199" s="17"/>
      <c r="E2199" s="17"/>
      <c r="F2199" s="18"/>
      <c r="G2199" s="18"/>
      <c r="H2199" s="18"/>
      <c r="I2199" s="18"/>
      <c r="J2199" s="18"/>
      <c r="K2199" s="18"/>
      <c r="L2199" s="17"/>
      <c r="M2199" s="17"/>
      <c r="N2199" s="17"/>
      <c r="O2199" s="19"/>
      <c r="P2199" s="629">
        <f>+H2195</f>
        <v>12.08</v>
      </c>
      <c r="Q2199" s="17"/>
      <c r="R2199" s="412"/>
      <c r="S2199" s="625"/>
      <c r="T2199" s="20"/>
      <c r="U2199" s="20"/>
      <c r="V2199" s="430"/>
      <c r="W2199" s="14" t="str">
        <f t="shared" ref="W2199:W2201" si="687">IF(COUNT(T2199:V2199)=1,"m",IF(COUNT(T2199:V2199)=2,"m2",IF(COUNT(T2199:V2199)=3,"m3","")))</f>
        <v/>
      </c>
      <c r="X2199" s="14" t="str">
        <f t="shared" ref="X2199:X2201" si="688">IF(S2199="","",1)</f>
        <v/>
      </c>
      <c r="Y2199" s="14" t="str">
        <f t="shared" ref="Y2199:Y2201" si="689">IFERROR(IF(COUNT(T2199:V2199)=1,PRODUCT(T2199:V2199)*X2199,""),"")</f>
        <v/>
      </c>
      <c r="Z2199" s="14" t="str">
        <f t="shared" ref="Z2199:Z2201" si="690">IFERROR(IF(COUNT(T2199:V2199)=2,PRODUCT(T2199:V2199)*X2199,""),"")</f>
        <v/>
      </c>
      <c r="AA2199" s="15" t="str">
        <f t="shared" ref="AA2199:AA2220" si="691">IFERROR(IF(COUNT(T2199:V2199)=3,PRODUCT(T2199:V2199)*X2199,""),"")</f>
        <v/>
      </c>
    </row>
    <row r="2200" spans="2:27" ht="18" x14ac:dyDescent="0.25">
      <c r="B2200" s="16"/>
      <c r="C2200" s="17"/>
      <c r="D2200" s="17"/>
      <c r="E2200" s="17"/>
      <c r="G2200" s="18"/>
      <c r="H2200" s="18"/>
      <c r="I2200" s="18"/>
      <c r="J2200" s="18"/>
      <c r="K2200" s="18"/>
      <c r="L2200" s="17"/>
      <c r="M2200" s="17"/>
      <c r="N2200" s="17"/>
      <c r="O2200" s="19"/>
      <c r="P2200" s="629">
        <f>+H2195</f>
        <v>12.08</v>
      </c>
      <c r="Q2200" s="17"/>
      <c r="R2200" s="412"/>
      <c r="S2200" s="625"/>
      <c r="T2200" s="20"/>
      <c r="U2200" s="20"/>
      <c r="V2200" s="430"/>
      <c r="W2200" s="14" t="str">
        <f t="shared" si="687"/>
        <v/>
      </c>
      <c r="X2200" s="14" t="str">
        <f t="shared" si="688"/>
        <v/>
      </c>
      <c r="Y2200" s="14" t="str">
        <f t="shared" si="689"/>
        <v/>
      </c>
      <c r="Z2200" s="14" t="str">
        <f t="shared" si="690"/>
        <v/>
      </c>
      <c r="AA2200" s="15" t="str">
        <f t="shared" si="691"/>
        <v/>
      </c>
    </row>
    <row r="2201" spans="2:27" ht="18" x14ac:dyDescent="0.25">
      <c r="B2201" s="16"/>
      <c r="C2201" s="17"/>
      <c r="D2201" s="17"/>
      <c r="E2201" s="17"/>
      <c r="F2201" s="18"/>
      <c r="G2201" s="18"/>
      <c r="H2201" s="18"/>
      <c r="I2201" s="18"/>
      <c r="J2201" s="18"/>
      <c r="K2201" s="18"/>
      <c r="L2201" s="17"/>
      <c r="M2201" s="17"/>
      <c r="N2201" s="17"/>
      <c r="O2201" s="19"/>
      <c r="P2201" s="629">
        <f>+H2195</f>
        <v>12.08</v>
      </c>
      <c r="Q2201" s="17"/>
      <c r="R2201" s="412"/>
      <c r="S2201" s="626"/>
      <c r="T2201" s="20"/>
      <c r="U2201" s="20"/>
      <c r="V2201" s="430"/>
      <c r="W2201" s="14" t="str">
        <f t="shared" si="687"/>
        <v/>
      </c>
      <c r="X2201" s="14" t="str">
        <f t="shared" si="688"/>
        <v/>
      </c>
      <c r="Y2201" s="14" t="str">
        <f t="shared" si="689"/>
        <v/>
      </c>
      <c r="Z2201" s="14" t="str">
        <f t="shared" si="690"/>
        <v/>
      </c>
      <c r="AA2201" s="15" t="str">
        <f t="shared" si="691"/>
        <v/>
      </c>
    </row>
    <row r="2202" spans="2:27" ht="18" x14ac:dyDescent="0.25">
      <c r="B2202" s="16"/>
      <c r="D2202" s="17"/>
      <c r="E2202" s="17"/>
      <c r="F2202" s="18"/>
      <c r="G2202" s="18"/>
      <c r="H2202" s="18"/>
      <c r="J2202" s="18"/>
      <c r="K2202" s="18"/>
      <c r="L2202" s="17"/>
      <c r="M2202" s="17"/>
      <c r="N2202" s="17"/>
      <c r="O2202" s="19"/>
      <c r="P2202" s="629">
        <f>+H2195</f>
        <v>12.08</v>
      </c>
      <c r="Q2202" s="17"/>
      <c r="R2202" s="412"/>
      <c r="S2202" s="625"/>
      <c r="T2202" s="20"/>
      <c r="U2202" s="20"/>
      <c r="V2202" s="430"/>
      <c r="W2202" s="14"/>
      <c r="X2202" s="14"/>
      <c r="Y2202" s="14"/>
      <c r="Z2202" s="14"/>
      <c r="AA2202" s="15" t="str">
        <f t="shared" si="691"/>
        <v/>
      </c>
    </row>
    <row r="2203" spans="2:27" ht="18" x14ac:dyDescent="0.25">
      <c r="B2203" s="22"/>
      <c r="C2203" s="17"/>
      <c r="D2203" s="18"/>
      <c r="E2203" s="17"/>
      <c r="F2203" s="18"/>
      <c r="G2203" s="18"/>
      <c r="H2203" s="18"/>
      <c r="I2203" s="18"/>
      <c r="J2203" s="18"/>
      <c r="K2203" s="18"/>
      <c r="L2203" s="17"/>
      <c r="M2203" s="17"/>
      <c r="N2203" s="17"/>
      <c r="O2203" s="19"/>
      <c r="P2203" s="629">
        <f>+H2195</f>
        <v>12.08</v>
      </c>
      <c r="Q2203" s="17"/>
      <c r="R2203" s="412" t="s">
        <v>361</v>
      </c>
      <c r="S2203" s="625"/>
      <c r="T2203" s="20"/>
      <c r="U2203" s="20"/>
      <c r="V2203" s="430"/>
      <c r="W2203" s="14" t="str">
        <f t="shared" ref="W2203:W2204" si="692">IF(COUNT(T2203:V2203)=1,"m",IF(COUNT(T2203:V2203)=2,"m2",IF(COUNT(T2203:V2203)=3,"m3","")))</f>
        <v/>
      </c>
      <c r="X2203" s="14" t="str">
        <f t="shared" ref="X2203:X2209" si="693">IF(S2203="","",1)</f>
        <v/>
      </c>
      <c r="Y2203" s="14" t="str">
        <f t="shared" ref="Y2203:Y2209" si="694">IFERROR(IF(COUNT(T2203:V2203)=1,PRODUCT(T2203:V2203)*X2203,""),"")</f>
        <v/>
      </c>
      <c r="Z2203" s="14" t="str">
        <f t="shared" ref="Z2203:Z2209" si="695">IFERROR(IF(COUNT(T2203:V2203)=2,PRODUCT(T2203:V2203)*X2203,""),"")</f>
        <v/>
      </c>
      <c r="AA2203" s="15" t="str">
        <f t="shared" si="691"/>
        <v/>
      </c>
    </row>
    <row r="2204" spans="2:27" ht="18" x14ac:dyDescent="0.25">
      <c r="B2204" s="16"/>
      <c r="C2204" s="17"/>
      <c r="D2204" s="17"/>
      <c r="E2204" s="17"/>
      <c r="F2204" s="18"/>
      <c r="G2204" s="18"/>
      <c r="H2204" s="18"/>
      <c r="I2204" s="18"/>
      <c r="J2204" s="18"/>
      <c r="K2204" s="18"/>
      <c r="L2204" s="17"/>
      <c r="M2204" s="17"/>
      <c r="N2204" s="17"/>
      <c r="O2204" s="19"/>
      <c r="P2204" s="629">
        <f>+H2195</f>
        <v>12.08</v>
      </c>
      <c r="Q2204" s="17"/>
      <c r="R2204" s="412"/>
      <c r="S2204" s="641"/>
      <c r="T2204" s="20"/>
      <c r="U2204" s="20"/>
      <c r="V2204" s="20"/>
      <c r="W2204" s="14" t="str">
        <f t="shared" si="692"/>
        <v/>
      </c>
      <c r="X2204" s="14" t="str">
        <f t="shared" si="693"/>
        <v/>
      </c>
      <c r="Y2204" s="14" t="str">
        <f t="shared" si="694"/>
        <v/>
      </c>
      <c r="Z2204" s="14" t="str">
        <f t="shared" si="695"/>
        <v/>
      </c>
      <c r="AA2204" s="15" t="str">
        <f t="shared" si="691"/>
        <v/>
      </c>
    </row>
    <row r="2205" spans="2:27" ht="18" x14ac:dyDescent="0.25">
      <c r="B2205" s="16"/>
      <c r="C2205" s="17"/>
      <c r="D2205" s="17"/>
      <c r="E2205" s="17"/>
      <c r="F2205" s="17"/>
      <c r="G2205" s="17"/>
      <c r="H2205" s="17"/>
      <c r="I2205" s="17"/>
      <c r="J2205" s="17"/>
      <c r="K2205" s="17"/>
      <c r="L2205" s="17"/>
      <c r="M2205" s="17"/>
      <c r="N2205" s="17"/>
      <c r="O2205" s="19"/>
      <c r="P2205" s="629">
        <f>+H2195</f>
        <v>12.08</v>
      </c>
      <c r="Q2205" s="17"/>
      <c r="R2205" s="412"/>
      <c r="S2205" s="625"/>
      <c r="T2205" s="20"/>
      <c r="U2205" s="20"/>
      <c r="V2205" s="430"/>
      <c r="W2205" s="14"/>
      <c r="X2205" s="14" t="str">
        <f t="shared" si="693"/>
        <v/>
      </c>
      <c r="Y2205" s="14" t="str">
        <f t="shared" si="694"/>
        <v/>
      </c>
      <c r="Z2205" s="14" t="str">
        <f t="shared" si="695"/>
        <v/>
      </c>
      <c r="AA2205" s="15" t="str">
        <f t="shared" si="691"/>
        <v/>
      </c>
    </row>
    <row r="2206" spans="2:27" ht="18" x14ac:dyDescent="0.25">
      <c r="B2206" s="16"/>
      <c r="C2206" s="18"/>
      <c r="D2206" s="17"/>
      <c r="E2206" s="17"/>
      <c r="F2206" s="17"/>
      <c r="G2206" s="17"/>
      <c r="H2206" s="17"/>
      <c r="I2206" s="17"/>
      <c r="J2206" s="17"/>
      <c r="K2206" s="17"/>
      <c r="L2206" s="17"/>
      <c r="M2206" s="17"/>
      <c r="N2206" s="17"/>
      <c r="O2206" s="19"/>
      <c r="P2206" s="629">
        <f>+H2195</f>
        <v>12.08</v>
      </c>
      <c r="Q2206" s="17"/>
      <c r="R2206" s="412"/>
      <c r="S2206" s="625"/>
      <c r="T2206" s="20"/>
      <c r="U2206" s="20"/>
      <c r="V2206" s="430"/>
      <c r="W2206" s="14"/>
      <c r="X2206" s="14" t="str">
        <f t="shared" si="693"/>
        <v/>
      </c>
      <c r="Y2206" s="14" t="str">
        <f t="shared" si="694"/>
        <v/>
      </c>
      <c r="Z2206" s="14" t="str">
        <f t="shared" si="695"/>
        <v/>
      </c>
      <c r="AA2206" s="15" t="str">
        <f t="shared" si="691"/>
        <v/>
      </c>
    </row>
    <row r="2207" spans="2:27" ht="18" x14ac:dyDescent="0.25">
      <c r="B2207" s="16"/>
      <c r="C2207" s="17"/>
      <c r="D2207" s="17"/>
      <c r="E2207" s="17"/>
      <c r="F2207" s="17"/>
      <c r="G2207" s="17"/>
      <c r="H2207" s="17"/>
      <c r="I2207" s="17"/>
      <c r="J2207" s="17"/>
      <c r="K2207" s="17"/>
      <c r="L2207" s="17"/>
      <c r="M2207" s="17"/>
      <c r="N2207" s="17"/>
      <c r="O2207" s="19"/>
      <c r="P2207" s="629">
        <f>+H2195</f>
        <v>12.08</v>
      </c>
      <c r="Q2207" s="17"/>
      <c r="R2207" s="412"/>
      <c r="S2207" s="625"/>
      <c r="T2207" s="20"/>
      <c r="U2207" s="20"/>
      <c r="V2207" s="430"/>
      <c r="W2207" s="14"/>
      <c r="X2207" s="14" t="str">
        <f t="shared" si="693"/>
        <v/>
      </c>
      <c r="Y2207" s="14" t="str">
        <f t="shared" si="694"/>
        <v/>
      </c>
      <c r="Z2207" s="14" t="str">
        <f t="shared" si="695"/>
        <v/>
      </c>
      <c r="AA2207" s="15" t="str">
        <f t="shared" si="691"/>
        <v/>
      </c>
    </row>
    <row r="2208" spans="2:27" ht="18" x14ac:dyDescent="0.25">
      <c r="B2208" s="16"/>
      <c r="C2208" s="17"/>
      <c r="D2208" s="17"/>
      <c r="E2208" s="18"/>
      <c r="F2208" s="17"/>
      <c r="G2208" s="17"/>
      <c r="H2208" s="17"/>
      <c r="I2208" s="17"/>
      <c r="J2208" s="17"/>
      <c r="K2208" s="17"/>
      <c r="L2208" s="17"/>
      <c r="M2208" s="17"/>
      <c r="N2208" s="17"/>
      <c r="O2208" s="19"/>
      <c r="P2208" s="629">
        <f>+H2195</f>
        <v>12.08</v>
      </c>
      <c r="Q2208" s="17"/>
      <c r="R2208" s="412"/>
      <c r="S2208" s="625"/>
      <c r="T2208" s="20"/>
      <c r="U2208" s="20"/>
      <c r="V2208" s="430"/>
      <c r="W2208" s="14"/>
      <c r="X2208" s="14" t="str">
        <f t="shared" si="693"/>
        <v/>
      </c>
      <c r="Y2208" s="14" t="str">
        <f t="shared" si="694"/>
        <v/>
      </c>
      <c r="Z2208" s="14" t="str">
        <f t="shared" si="695"/>
        <v/>
      </c>
      <c r="AA2208" s="15" t="str">
        <f t="shared" si="691"/>
        <v/>
      </c>
    </row>
    <row r="2209" spans="2:27" ht="18" x14ac:dyDescent="0.25">
      <c r="B2209" s="16"/>
      <c r="C2209" s="18"/>
      <c r="D2209" s="18"/>
      <c r="E2209" s="18"/>
      <c r="F2209" s="18"/>
      <c r="G2209" s="18"/>
      <c r="H2209" s="18"/>
      <c r="I2209" s="18"/>
      <c r="J2209" s="18"/>
      <c r="K2209" s="18"/>
      <c r="L2209" s="18"/>
      <c r="M2209" s="18"/>
      <c r="N2209" s="18"/>
      <c r="O2209" s="19"/>
      <c r="P2209" s="629">
        <f>+H2195</f>
        <v>12.08</v>
      </c>
      <c r="Q2209" s="17"/>
      <c r="R2209" s="412"/>
      <c r="S2209" s="625"/>
      <c r="T2209" s="20"/>
      <c r="U2209" s="20"/>
      <c r="V2209" s="430"/>
      <c r="W2209" s="14" t="str">
        <f t="shared" ref="W2209" si="696">IF(COUNT(T2209:V2209)=1,"m",IF(COUNT(T2209:V2209)=2,"m2",IF(COUNT(T2209:V2209)=3,"m3","")))</f>
        <v/>
      </c>
      <c r="X2209" s="14" t="str">
        <f t="shared" si="693"/>
        <v/>
      </c>
      <c r="Y2209" s="14" t="str">
        <f t="shared" si="694"/>
        <v/>
      </c>
      <c r="Z2209" s="14" t="str">
        <f t="shared" si="695"/>
        <v/>
      </c>
      <c r="AA2209" s="15" t="str">
        <f t="shared" si="691"/>
        <v/>
      </c>
    </row>
    <row r="2210" spans="2:27" ht="18" x14ac:dyDescent="0.25">
      <c r="B2210" s="16"/>
      <c r="C2210" s="17"/>
      <c r="D2210" s="24"/>
      <c r="E2210" s="17"/>
      <c r="F2210" s="17"/>
      <c r="G2210" s="17"/>
      <c r="H2210" s="17"/>
      <c r="I2210" s="17"/>
      <c r="J2210" s="18"/>
      <c r="K2210" s="17"/>
      <c r="L2210" s="17"/>
      <c r="M2210" s="17"/>
      <c r="N2210" s="17"/>
      <c r="O2210" s="19"/>
      <c r="P2210" s="629">
        <f>+H2195</f>
        <v>12.08</v>
      </c>
      <c r="Q2210" s="17"/>
      <c r="R2210" s="412"/>
      <c r="S2210" s="625"/>
      <c r="T2210" s="20"/>
      <c r="U2210" s="20"/>
      <c r="V2210" s="430"/>
      <c r="W2210" s="14"/>
      <c r="X2210" s="14"/>
      <c r="Y2210" s="14"/>
      <c r="Z2210" s="14"/>
      <c r="AA2210" s="15" t="str">
        <f t="shared" si="691"/>
        <v/>
      </c>
    </row>
    <row r="2211" spans="2:27" ht="18" x14ac:dyDescent="0.25">
      <c r="B2211" s="16"/>
      <c r="C2211" s="18"/>
      <c r="D2211" s="17"/>
      <c r="E2211" s="17"/>
      <c r="F2211" s="17"/>
      <c r="G2211" s="17"/>
      <c r="H2211" s="18"/>
      <c r="I2211" s="18"/>
      <c r="J2211" s="17"/>
      <c r="K2211" s="18"/>
      <c r="L2211" s="17"/>
      <c r="M2211" s="17"/>
      <c r="N2211" s="17"/>
      <c r="O2211" s="19"/>
      <c r="P2211" s="629">
        <f>+H2195</f>
        <v>12.08</v>
      </c>
      <c r="Q2211" s="17"/>
      <c r="R2211" s="412" t="s">
        <v>362</v>
      </c>
      <c r="S2211" s="625"/>
      <c r="T2211" s="20"/>
      <c r="U2211" s="20"/>
      <c r="V2211" s="430"/>
      <c r="W2211" s="14" t="str">
        <f t="shared" ref="W2211:W2220" si="697">IF(COUNT(T2211:V2211)=1,"m",IF(COUNT(T2211:V2211)=2,"m2",IF(COUNT(T2211:V2211)=3,"m3","")))</f>
        <v/>
      </c>
      <c r="X2211" s="14" t="str">
        <f t="shared" ref="X2211:X2220" si="698">IF(S2211="","",1)</f>
        <v/>
      </c>
      <c r="Y2211" s="14" t="str">
        <f t="shared" ref="Y2211:Y2220" si="699">IFERROR(IF(COUNT(T2211:V2211)=1,PRODUCT(T2211:V2211)*X2211,""),"")</f>
        <v/>
      </c>
      <c r="Z2211" s="14" t="str">
        <f t="shared" ref="Z2211:Z2220" si="700">IFERROR(IF(COUNT(T2211:V2211)=2,PRODUCT(T2211:V2211)*X2211,""),"")</f>
        <v/>
      </c>
      <c r="AA2211" s="15" t="str">
        <f t="shared" si="691"/>
        <v/>
      </c>
    </row>
    <row r="2212" spans="2:27" ht="18" x14ac:dyDescent="0.25">
      <c r="B2212" s="16"/>
      <c r="C2212" s="17"/>
      <c r="D2212" s="17"/>
      <c r="E2212" s="17"/>
      <c r="F2212" s="17"/>
      <c r="G2212" s="17"/>
      <c r="H2212" s="17"/>
      <c r="I2212" s="17"/>
      <c r="J2212" s="17"/>
      <c r="K2212" s="17"/>
      <c r="L2212" s="17"/>
      <c r="M2212" s="17"/>
      <c r="N2212" s="17"/>
      <c r="O2212" s="19"/>
      <c r="P2212" s="629">
        <f>+H2195</f>
        <v>12.08</v>
      </c>
      <c r="Q2212" s="17"/>
      <c r="R2212" s="412"/>
      <c r="S2212" s="626"/>
      <c r="T2212" s="20"/>
      <c r="U2212" s="20"/>
      <c r="V2212" s="430"/>
      <c r="W2212" s="14" t="str">
        <f t="shared" si="697"/>
        <v/>
      </c>
      <c r="X2212" s="14" t="str">
        <f t="shared" si="698"/>
        <v/>
      </c>
      <c r="Y2212" s="14" t="str">
        <f t="shared" si="699"/>
        <v/>
      </c>
      <c r="Z2212" s="14" t="str">
        <f t="shared" si="700"/>
        <v/>
      </c>
      <c r="AA2212" s="15" t="str">
        <f t="shared" si="691"/>
        <v/>
      </c>
    </row>
    <row r="2213" spans="2:27" ht="18" x14ac:dyDescent="0.25">
      <c r="B2213" s="16"/>
      <c r="C2213" s="17"/>
      <c r="D2213" s="17"/>
      <c r="E2213" s="17"/>
      <c r="F2213" s="17"/>
      <c r="G2213" s="17"/>
      <c r="H2213" s="17"/>
      <c r="I2213" s="17"/>
      <c r="J2213" s="17"/>
      <c r="K2213" s="17"/>
      <c r="L2213" s="17"/>
      <c r="M2213" s="17"/>
      <c r="N2213" s="17"/>
      <c r="O2213" s="19"/>
      <c r="P2213" s="629">
        <f>+H2195</f>
        <v>12.08</v>
      </c>
      <c r="Q2213" s="17"/>
      <c r="R2213" s="412"/>
      <c r="S2213" s="626"/>
      <c r="T2213" s="20"/>
      <c r="U2213" s="20"/>
      <c r="V2213" s="430"/>
      <c r="W2213" s="14" t="str">
        <f t="shared" si="697"/>
        <v/>
      </c>
      <c r="X2213" s="14" t="str">
        <f t="shared" si="698"/>
        <v/>
      </c>
      <c r="Y2213" s="14" t="str">
        <f t="shared" si="699"/>
        <v/>
      </c>
      <c r="Z2213" s="14" t="str">
        <f t="shared" si="700"/>
        <v/>
      </c>
      <c r="AA2213" s="15" t="str">
        <f t="shared" si="691"/>
        <v/>
      </c>
    </row>
    <row r="2214" spans="2:27" ht="18" x14ac:dyDescent="0.25">
      <c r="B2214" s="16"/>
      <c r="D2214" s="17"/>
      <c r="E2214" s="17"/>
      <c r="F2214" s="17"/>
      <c r="G2214" s="17"/>
      <c r="H2214" s="17"/>
      <c r="I2214" s="17"/>
      <c r="J2214" s="17"/>
      <c r="K2214" s="17"/>
      <c r="L2214" s="17"/>
      <c r="M2214" s="17"/>
      <c r="N2214" s="17"/>
      <c r="O2214" s="19"/>
      <c r="P2214" s="629">
        <f>+H2195</f>
        <v>12.08</v>
      </c>
      <c r="Q2214" s="17"/>
      <c r="R2214" s="412"/>
      <c r="S2214" s="626"/>
      <c r="T2214" s="20"/>
      <c r="U2214" s="20"/>
      <c r="V2214" s="20"/>
      <c r="W2214" s="14" t="str">
        <f t="shared" si="697"/>
        <v/>
      </c>
      <c r="X2214" s="14" t="str">
        <f t="shared" si="698"/>
        <v/>
      </c>
      <c r="Y2214" s="14" t="str">
        <f t="shared" si="699"/>
        <v/>
      </c>
      <c r="Z2214" s="14" t="str">
        <f t="shared" si="700"/>
        <v/>
      </c>
      <c r="AA2214" s="15" t="str">
        <f t="shared" si="691"/>
        <v/>
      </c>
    </row>
    <row r="2215" spans="2:27" ht="18" x14ac:dyDescent="0.25">
      <c r="B2215" s="16"/>
      <c r="C2215" s="17"/>
      <c r="D2215" s="17"/>
      <c r="E2215" s="17"/>
      <c r="F2215" s="17"/>
      <c r="G2215" s="17"/>
      <c r="H2215" s="17"/>
      <c r="I2215" s="17"/>
      <c r="J2215" s="17"/>
      <c r="K2215" s="17"/>
      <c r="L2215" s="17"/>
      <c r="M2215" s="17"/>
      <c r="N2215" s="17"/>
      <c r="O2215" s="19"/>
      <c r="P2215" s="629">
        <f>+H2195</f>
        <v>12.08</v>
      </c>
      <c r="Q2215" s="17"/>
      <c r="R2215" s="412"/>
      <c r="S2215" s="626"/>
      <c r="T2215" s="20"/>
      <c r="U2215" s="20"/>
      <c r="V2215" s="430"/>
      <c r="W2215" s="14" t="str">
        <f t="shared" si="697"/>
        <v/>
      </c>
      <c r="X2215" s="14" t="str">
        <f t="shared" si="698"/>
        <v/>
      </c>
      <c r="Y2215" s="14" t="str">
        <f t="shared" si="699"/>
        <v/>
      </c>
      <c r="Z2215" s="14" t="str">
        <f t="shared" si="700"/>
        <v/>
      </c>
      <c r="AA2215" s="15" t="str">
        <f t="shared" si="691"/>
        <v/>
      </c>
    </row>
    <row r="2216" spans="2:27" ht="18" x14ac:dyDescent="0.25">
      <c r="B2216" s="16"/>
      <c r="C2216" s="17"/>
      <c r="D2216" s="17"/>
      <c r="E2216" s="17"/>
      <c r="F2216" s="17"/>
      <c r="G2216" s="17"/>
      <c r="H2216" s="17"/>
      <c r="I2216" s="17"/>
      <c r="J2216" s="17"/>
      <c r="K2216" s="17"/>
      <c r="L2216" s="17"/>
      <c r="M2216" s="17"/>
      <c r="N2216" s="17"/>
      <c r="O2216" s="19"/>
      <c r="P2216" s="629">
        <f>+H2195</f>
        <v>12.08</v>
      </c>
      <c r="Q2216" s="17"/>
      <c r="R2216" s="412"/>
      <c r="S2216" s="626"/>
      <c r="T2216" s="20"/>
      <c r="U2216" s="20"/>
      <c r="V2216" s="430"/>
      <c r="W2216" s="14" t="str">
        <f t="shared" si="697"/>
        <v/>
      </c>
      <c r="X2216" s="14" t="str">
        <f t="shared" si="698"/>
        <v/>
      </c>
      <c r="Y2216" s="14" t="str">
        <f t="shared" si="699"/>
        <v/>
      </c>
      <c r="Z2216" s="14" t="str">
        <f t="shared" si="700"/>
        <v/>
      </c>
      <c r="AA2216" s="15" t="str">
        <f t="shared" si="691"/>
        <v/>
      </c>
    </row>
    <row r="2217" spans="2:27" ht="18" x14ac:dyDescent="0.25">
      <c r="B2217" s="16"/>
      <c r="C2217" s="17"/>
      <c r="D2217" s="17"/>
      <c r="E2217" s="17"/>
      <c r="F2217" s="17"/>
      <c r="G2217" s="17"/>
      <c r="H2217" s="17"/>
      <c r="I2217" s="17"/>
      <c r="J2217" s="17"/>
      <c r="K2217" s="17"/>
      <c r="L2217" s="17"/>
      <c r="M2217" s="17"/>
      <c r="N2217" s="17"/>
      <c r="O2217" s="19"/>
      <c r="P2217" s="629">
        <f>+H2195</f>
        <v>12.08</v>
      </c>
      <c r="Q2217" s="17"/>
      <c r="R2217" s="21"/>
      <c r="S2217" s="626"/>
      <c r="T2217" s="20"/>
      <c r="U2217" s="20"/>
      <c r="V2217" s="430"/>
      <c r="W2217" s="14" t="str">
        <f t="shared" si="697"/>
        <v/>
      </c>
      <c r="X2217" s="14" t="str">
        <f t="shared" si="698"/>
        <v/>
      </c>
      <c r="Y2217" s="14" t="str">
        <f t="shared" si="699"/>
        <v/>
      </c>
      <c r="Z2217" s="14" t="str">
        <f t="shared" si="700"/>
        <v/>
      </c>
      <c r="AA2217" s="15" t="str">
        <f t="shared" si="691"/>
        <v/>
      </c>
    </row>
    <row r="2218" spans="2:27" ht="18" x14ac:dyDescent="0.25">
      <c r="B2218" s="16"/>
      <c r="C2218" s="17"/>
      <c r="D2218" s="17"/>
      <c r="E2218" s="17"/>
      <c r="F2218" s="17"/>
      <c r="G2218" s="17"/>
      <c r="H2218" s="17"/>
      <c r="I2218" s="17"/>
      <c r="J2218" s="17"/>
      <c r="K2218" s="17"/>
      <c r="L2218" s="17"/>
      <c r="M2218" s="17"/>
      <c r="N2218" s="17"/>
      <c r="O2218" s="19"/>
      <c r="P2218" s="629">
        <f>+H2195</f>
        <v>12.08</v>
      </c>
      <c r="Q2218" s="17"/>
      <c r="R2218" s="26"/>
      <c r="S2218" s="626"/>
      <c r="T2218" s="20"/>
      <c r="U2218" s="20"/>
      <c r="V2218" s="430"/>
      <c r="W2218" s="14" t="str">
        <f t="shared" si="697"/>
        <v/>
      </c>
      <c r="X2218" s="14" t="str">
        <f t="shared" si="698"/>
        <v/>
      </c>
      <c r="Y2218" s="14" t="str">
        <f t="shared" si="699"/>
        <v/>
      </c>
      <c r="Z2218" s="14" t="str">
        <f t="shared" si="700"/>
        <v/>
      </c>
      <c r="AA2218" s="15" t="str">
        <f t="shared" si="691"/>
        <v/>
      </c>
    </row>
    <row r="2219" spans="2:27" ht="18" x14ac:dyDescent="0.25">
      <c r="B2219" s="16"/>
      <c r="C2219" s="17"/>
      <c r="D2219" s="17"/>
      <c r="E2219" s="17"/>
      <c r="F2219" s="17"/>
      <c r="G2219" s="17"/>
      <c r="H2219" s="17"/>
      <c r="I2219" s="17"/>
      <c r="J2219" s="17"/>
      <c r="K2219" s="17"/>
      <c r="L2219" s="17"/>
      <c r="M2219" s="17"/>
      <c r="N2219" s="17"/>
      <c r="O2219" s="19"/>
      <c r="P2219" s="629">
        <f>+H2195</f>
        <v>12.08</v>
      </c>
      <c r="Q2219" s="17"/>
      <c r="R2219" s="26"/>
      <c r="S2219" s="626"/>
      <c r="T2219" s="20"/>
      <c r="U2219" s="20"/>
      <c r="V2219" s="430"/>
      <c r="W2219" s="14" t="str">
        <f t="shared" si="697"/>
        <v/>
      </c>
      <c r="X2219" s="14" t="str">
        <f t="shared" si="698"/>
        <v/>
      </c>
      <c r="Y2219" s="14" t="str">
        <f t="shared" si="699"/>
        <v/>
      </c>
      <c r="Z2219" s="14" t="str">
        <f t="shared" si="700"/>
        <v/>
      </c>
      <c r="AA2219" s="15" t="str">
        <f t="shared" si="691"/>
        <v/>
      </c>
    </row>
    <row r="2220" spans="2:27" ht="18.75" thickBot="1" x14ac:dyDescent="0.3">
      <c r="B2220" s="27"/>
      <c r="C2220" s="28"/>
      <c r="D2220" s="29"/>
      <c r="E2220" s="28"/>
      <c r="F2220" s="29"/>
      <c r="G2220" s="29"/>
      <c r="H2220" s="29"/>
      <c r="I2220" s="29"/>
      <c r="J2220" s="29"/>
      <c r="K2220" s="29"/>
      <c r="L2220" s="29"/>
      <c r="M2220" s="29"/>
      <c r="N2220" s="29"/>
      <c r="O2220" s="30"/>
      <c r="P2220" s="629">
        <f>+H2195</f>
        <v>12.08</v>
      </c>
      <c r="Q2220" s="17"/>
      <c r="R2220" s="630"/>
      <c r="S2220" s="636"/>
      <c r="T2220" s="33"/>
      <c r="U2220" s="33"/>
      <c r="V2220" s="631"/>
      <c r="W2220" s="34" t="str">
        <f t="shared" si="697"/>
        <v/>
      </c>
      <c r="X2220" s="34" t="str">
        <f t="shared" si="698"/>
        <v/>
      </c>
      <c r="Y2220" s="14" t="str">
        <f t="shared" si="699"/>
        <v/>
      </c>
      <c r="Z2220" s="14" t="str">
        <f t="shared" si="700"/>
        <v/>
      </c>
      <c r="AA2220" s="15" t="str">
        <f t="shared" si="691"/>
        <v/>
      </c>
    </row>
    <row r="2221" spans="2:27" ht="18.75" thickBot="1" x14ac:dyDescent="0.3">
      <c r="B2221" s="786"/>
      <c r="C2221" s="787"/>
      <c r="D2221" s="787"/>
      <c r="E2221" s="787"/>
      <c r="F2221" s="787"/>
      <c r="G2221" s="787"/>
      <c r="H2221" s="787"/>
      <c r="I2221" s="787"/>
      <c r="J2221" s="787"/>
      <c r="K2221" s="787"/>
      <c r="L2221" s="787"/>
      <c r="M2221" s="787"/>
      <c r="N2221" s="787"/>
      <c r="O2221" s="787"/>
      <c r="P2221" s="428"/>
      <c r="Q2221" s="629">
        <f>+H2195</f>
        <v>12.08</v>
      </c>
      <c r="R2221" s="1024" t="s">
        <v>58</v>
      </c>
      <c r="S2221" s="1025"/>
      <c r="T2221" s="1027"/>
      <c r="U2221" s="1024" t="s">
        <v>53</v>
      </c>
      <c r="V2221" s="1027"/>
      <c r="W2221" s="1027"/>
      <c r="X2221" s="1026"/>
      <c r="Y2221" s="36"/>
      <c r="Z2221" s="37"/>
      <c r="AA2221" s="38">
        <f>IF(SUM(Y2198:AA2220)=0,SUM(X2198:X2220),SUM(Y2198:AA2220))</f>
        <v>0</v>
      </c>
    </row>
    <row r="2222" spans="2:27" ht="17.25" thickBot="1" x14ac:dyDescent="0.3">
      <c r="B2222" s="792" t="s">
        <v>59</v>
      </c>
      <c r="C2222" s="793"/>
      <c r="D2222" s="793"/>
      <c r="E2222" s="793"/>
      <c r="F2222" s="793"/>
      <c r="G2222" s="793"/>
      <c r="H2222" s="793"/>
      <c r="I2222" s="794"/>
      <c r="J2222" s="792" t="s">
        <v>60</v>
      </c>
      <c r="K2222" s="793"/>
      <c r="L2222" s="793"/>
      <c r="M2222" s="793"/>
      <c r="N2222" s="793"/>
      <c r="O2222" s="793"/>
      <c r="P2222" s="793"/>
      <c r="Q2222" s="793"/>
      <c r="R2222" s="1028"/>
      <c r="S2222" s="634"/>
      <c r="T2222" s="39"/>
      <c r="U2222" s="40"/>
      <c r="V2222" s="40"/>
      <c r="W2222" s="40"/>
      <c r="X2222" s="40"/>
      <c r="Y2222" s="40"/>
      <c r="Z2222" s="40"/>
      <c r="AA2222" s="41"/>
    </row>
    <row r="2223" spans="2:27" ht="21" thickBot="1" x14ac:dyDescent="0.3">
      <c r="B2223" s="795"/>
      <c r="C2223" s="787"/>
      <c r="D2223" s="787"/>
      <c r="E2223" s="787"/>
      <c r="F2223" s="787"/>
      <c r="G2223" s="787"/>
      <c r="H2223" s="787"/>
      <c r="I2223" s="796"/>
      <c r="J2223" s="795"/>
      <c r="K2223" s="787"/>
      <c r="L2223" s="787"/>
      <c r="M2223" s="787"/>
      <c r="N2223" s="787"/>
      <c r="O2223" s="787"/>
      <c r="P2223" s="787"/>
      <c r="Q2223" s="787"/>
      <c r="R2223" s="796"/>
      <c r="S2223" s="635"/>
      <c r="T2223" s="797" t="s">
        <v>61</v>
      </c>
      <c r="U2223" s="798"/>
      <c r="V2223" s="798"/>
      <c r="W2223" s="798"/>
      <c r="X2223" s="798"/>
      <c r="Y2223" s="798"/>
      <c r="Z2223" s="799"/>
      <c r="AA2223" s="42">
        <f>AA2221</f>
        <v>0</v>
      </c>
    </row>
    <row r="2225" spans="2:27" ht="15.75" thickBot="1" x14ac:dyDescent="0.3"/>
    <row r="2226" spans="2:27" x14ac:dyDescent="0.25">
      <c r="B2226" s="800"/>
      <c r="C2226" s="793"/>
      <c r="D2226" s="793"/>
      <c r="E2226" s="793"/>
      <c r="F2226" s="793"/>
      <c r="G2226" s="803" t="s">
        <v>42</v>
      </c>
      <c r="H2226" s="793"/>
      <c r="I2226" s="793"/>
      <c r="J2226" s="793"/>
      <c r="K2226" s="793"/>
      <c r="L2226" s="793"/>
      <c r="M2226" s="793"/>
      <c r="N2226" s="793"/>
      <c r="O2226" s="793"/>
      <c r="P2226" s="793"/>
      <c r="Q2226" s="793"/>
      <c r="R2226" s="793"/>
      <c r="S2226" s="793"/>
      <c r="T2226" s="793"/>
      <c r="U2226" s="804" t="s">
        <v>1</v>
      </c>
      <c r="V2226" s="805"/>
      <c r="W2226" s="805"/>
      <c r="X2226" s="806"/>
      <c r="Y2226" s="807" t="s">
        <v>43</v>
      </c>
      <c r="Z2226" s="805"/>
      <c r="AA2226" s="808"/>
    </row>
    <row r="2227" spans="2:27" x14ac:dyDescent="0.25">
      <c r="B2227" s="801"/>
      <c r="C2227" s="802"/>
      <c r="D2227" s="802"/>
      <c r="E2227" s="802"/>
      <c r="F2227" s="802"/>
      <c r="G2227" s="801"/>
      <c r="H2227" s="802"/>
      <c r="I2227" s="802"/>
      <c r="J2227" s="802"/>
      <c r="K2227" s="802"/>
      <c r="L2227" s="802"/>
      <c r="M2227" s="802"/>
      <c r="N2227" s="802"/>
      <c r="O2227" s="802"/>
      <c r="P2227" s="802"/>
      <c r="Q2227" s="802"/>
      <c r="R2227" s="802"/>
      <c r="S2227" s="802"/>
      <c r="T2227" s="802"/>
      <c r="U2227" s="809" t="s">
        <v>3</v>
      </c>
      <c r="V2227" s="810"/>
      <c r="W2227" s="810"/>
      <c r="X2227" s="811"/>
      <c r="Y2227" s="812">
        <v>1</v>
      </c>
      <c r="Z2227" s="810"/>
      <c r="AA2227" s="813"/>
    </row>
    <row r="2228" spans="2:27" ht="15.75" thickBot="1" x14ac:dyDescent="0.3">
      <c r="B2228" s="795"/>
      <c r="C2228" s="787"/>
      <c r="D2228" s="787"/>
      <c r="E2228" s="787"/>
      <c r="F2228" s="787"/>
      <c r="G2228" s="795"/>
      <c r="H2228" s="787"/>
      <c r="I2228" s="787"/>
      <c r="J2228" s="787"/>
      <c r="K2228" s="787"/>
      <c r="L2228" s="787"/>
      <c r="M2228" s="787"/>
      <c r="N2228" s="787"/>
      <c r="O2228" s="787"/>
      <c r="P2228" s="787"/>
      <c r="Q2228" s="787"/>
      <c r="R2228" s="787"/>
      <c r="S2228" s="787"/>
      <c r="T2228" s="787"/>
      <c r="U2228" s="814" t="s">
        <v>4</v>
      </c>
      <c r="V2228" s="815"/>
      <c r="W2228" s="815"/>
      <c r="X2228" s="816"/>
      <c r="Y2228" s="817">
        <v>44236</v>
      </c>
      <c r="Z2228" s="818"/>
      <c r="AA2228" s="819"/>
    </row>
    <row r="2229" spans="2:27" x14ac:dyDescent="0.25">
      <c r="B2229" s="820" t="s">
        <v>44</v>
      </c>
      <c r="C2229" s="793"/>
      <c r="D2229" s="793"/>
      <c r="E2229" s="793"/>
      <c r="F2229" s="794"/>
      <c r="G2229"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229" s="822"/>
      <c r="I2229" s="822"/>
      <c r="J2229" s="822"/>
      <c r="K2229" s="822"/>
      <c r="L2229" s="822"/>
      <c r="M2229" s="822"/>
      <c r="N2229" s="822"/>
      <c r="O2229" s="822"/>
      <c r="P2229" s="822"/>
      <c r="Q2229" s="822"/>
      <c r="R2229" s="822"/>
      <c r="S2229" s="822"/>
      <c r="T2229" s="822"/>
      <c r="U2229" s="822"/>
      <c r="V2229" s="822"/>
      <c r="W2229" s="822"/>
      <c r="X2229" s="822"/>
      <c r="Y2229" s="822"/>
      <c r="Z2229" s="822"/>
      <c r="AA2229" s="823"/>
    </row>
    <row r="2230" spans="2:27" ht="15.75" thickBot="1" x14ac:dyDescent="0.3">
      <c r="B2230" s="795"/>
      <c r="C2230" s="787"/>
      <c r="D2230" s="787"/>
      <c r="E2230" s="787"/>
      <c r="F2230" s="796"/>
      <c r="G2230" s="824"/>
      <c r="H2230" s="825"/>
      <c r="I2230" s="825"/>
      <c r="J2230" s="825"/>
      <c r="K2230" s="825"/>
      <c r="L2230" s="825"/>
      <c r="M2230" s="825"/>
      <c r="N2230" s="825"/>
      <c r="O2230" s="825"/>
      <c r="P2230" s="825"/>
      <c r="Q2230" s="825"/>
      <c r="R2230" s="825"/>
      <c r="S2230" s="825"/>
      <c r="T2230" s="825"/>
      <c r="U2230" s="825"/>
      <c r="V2230" s="825"/>
      <c r="W2230" s="825"/>
      <c r="X2230" s="825"/>
      <c r="Y2230" s="825"/>
      <c r="Z2230" s="825"/>
      <c r="AA2230" s="826"/>
    </row>
    <row r="2231" spans="2:27" ht="18.75" thickBot="1" x14ac:dyDescent="0.3">
      <c r="B2231" s="827" t="s">
        <v>46</v>
      </c>
      <c r="C2231" s="798"/>
      <c r="D2231" s="798"/>
      <c r="E2231" s="798"/>
      <c r="F2231" s="798"/>
      <c r="G2231" s="798"/>
      <c r="H2231" s="822" t="s">
        <v>47</v>
      </c>
      <c r="I2231" s="793"/>
      <c r="J2231" s="828"/>
      <c r="K2231" s="798"/>
      <c r="L2231" s="798"/>
      <c r="M2231" s="798"/>
      <c r="N2231" s="798"/>
      <c r="O2231" s="798"/>
      <c r="P2231" s="622"/>
      <c r="Q2231" s="622"/>
      <c r="R2231" s="828" t="s">
        <v>48</v>
      </c>
      <c r="S2231" s="828"/>
      <c r="T2231" s="798"/>
      <c r="U2231" s="798"/>
      <c r="V2231" s="798"/>
      <c r="W2231" s="798"/>
      <c r="X2231" s="798"/>
      <c r="Y2231" s="798"/>
      <c r="Z2231" s="798"/>
      <c r="AA2231" s="799"/>
    </row>
    <row r="2232" spans="2:27" ht="44.25" customHeight="1" thickBot="1" x14ac:dyDescent="0.3">
      <c r="B2232" s="829">
        <v>12</v>
      </c>
      <c r="C2232" s="793"/>
      <c r="D2232" s="793"/>
      <c r="E2232" s="793"/>
      <c r="F2232" s="793"/>
      <c r="G2232" s="793"/>
      <c r="H2232" s="830">
        <f>I12.09</f>
        <v>12.09</v>
      </c>
      <c r="I2232" s="831"/>
      <c r="J2232" s="832" t="str">
        <f>VLOOKUP(B2232,'BALANCE GENERAL'!$B:$G,5,FALSE)</f>
        <v>SUMINISTRO E INSTALACION AIRES ACONDICIONADOS</v>
      </c>
      <c r="K2232" s="798"/>
      <c r="L2232" s="798"/>
      <c r="M2232" s="798"/>
      <c r="N2232" s="798"/>
      <c r="O2232" s="799"/>
      <c r="P2232" s="621"/>
      <c r="Q2232" s="621"/>
      <c r="R2232" s="833" t="str">
        <f>VLOOKUP(H2232,'BALANCE GENERAL'!$B:$G,5,FALSE)</f>
        <v>TENDIDO DE TUBERIA CONDUIT PVC De  Ø 3/4"</v>
      </c>
      <c r="S2232" s="1020"/>
      <c r="T2232" s="793"/>
      <c r="U2232" s="793"/>
      <c r="V2232" s="793"/>
      <c r="W2232" s="793"/>
      <c r="X2232" s="793"/>
      <c r="Y2232" s="793"/>
      <c r="Z2232" s="793"/>
      <c r="AA2232" s="794"/>
    </row>
    <row r="2233" spans="2:27" ht="18.75" thickBot="1" x14ac:dyDescent="0.3">
      <c r="B2233" s="821" t="s">
        <v>49</v>
      </c>
      <c r="C2233" s="834"/>
      <c r="D2233" s="834"/>
      <c r="E2233" s="834"/>
      <c r="F2233" s="834"/>
      <c r="G2233" s="834"/>
      <c r="H2233" s="835"/>
      <c r="I2233" s="835"/>
      <c r="J2233" s="834"/>
      <c r="K2233" s="834"/>
      <c r="L2233" s="834"/>
      <c r="M2233" s="834"/>
      <c r="N2233" s="834"/>
      <c r="O2233" s="834"/>
      <c r="P2233" s="623"/>
      <c r="Q2233" s="623"/>
      <c r="R2233" s="837" t="s">
        <v>50</v>
      </c>
      <c r="S2233" s="1030" t="s">
        <v>532</v>
      </c>
      <c r="T2233" s="839" t="s">
        <v>51</v>
      </c>
      <c r="U2233" s="840"/>
      <c r="V2233" s="841"/>
      <c r="W2233" s="842" t="s">
        <v>20</v>
      </c>
      <c r="X2233" s="844" t="s">
        <v>52</v>
      </c>
      <c r="Y2233" s="846" t="s">
        <v>53</v>
      </c>
      <c r="Z2233" s="847"/>
      <c r="AA2233" s="848"/>
    </row>
    <row r="2234" spans="2:27" ht="26.25" thickBot="1" x14ac:dyDescent="0.3">
      <c r="B2234" s="836"/>
      <c r="C2234" s="835"/>
      <c r="D2234" s="835"/>
      <c r="E2234" s="835"/>
      <c r="F2234" s="835"/>
      <c r="G2234" s="835"/>
      <c r="H2234" s="835"/>
      <c r="I2234" s="835"/>
      <c r="J2234" s="835"/>
      <c r="K2234" s="835"/>
      <c r="L2234" s="835"/>
      <c r="M2234" s="835"/>
      <c r="N2234" s="835"/>
      <c r="O2234" s="835"/>
      <c r="P2234" s="623"/>
      <c r="Q2234" s="623"/>
      <c r="R2234" s="838"/>
      <c r="S2234" s="1031"/>
      <c r="T2234" s="4" t="s">
        <v>54</v>
      </c>
      <c r="U2234" s="5" t="s">
        <v>55</v>
      </c>
      <c r="V2234" s="6" t="s">
        <v>56</v>
      </c>
      <c r="W2234" s="843"/>
      <c r="X2234" s="845"/>
      <c r="Y2234" s="7" t="s">
        <v>57</v>
      </c>
      <c r="Z2234" s="8" t="s">
        <v>21</v>
      </c>
      <c r="AA2234" s="9" t="s">
        <v>22</v>
      </c>
    </row>
    <row r="2235" spans="2:27" ht="18" x14ac:dyDescent="0.25">
      <c r="B2235" s="10"/>
      <c r="C2235" s="11"/>
      <c r="D2235" s="11"/>
      <c r="E2235" s="11"/>
      <c r="F2235" s="11"/>
      <c r="G2235" s="11"/>
      <c r="H2235" s="11"/>
      <c r="I2235" s="11"/>
      <c r="J2235" s="11"/>
      <c r="K2235" s="11"/>
      <c r="L2235" s="11"/>
      <c r="M2235" s="11"/>
      <c r="N2235" s="11"/>
      <c r="O2235" s="12"/>
      <c r="P2235" s="629">
        <f>+H2232</f>
        <v>12.09</v>
      </c>
      <c r="Q2235" s="17"/>
      <c r="R2235" s="412" t="s">
        <v>356</v>
      </c>
      <c r="S2235" s="625"/>
      <c r="T2235" s="14"/>
      <c r="U2235" s="14"/>
      <c r="V2235" s="14"/>
      <c r="W2235" s="14" t="str">
        <f>IF(COUNT(T2235:V2235)=1,"m",IF(COUNT(T2235:V2235)=2,"m2",IF(COUNT(T2235:V2235)=3,"m3","")))</f>
        <v/>
      </c>
      <c r="X2235" s="14" t="str">
        <f>IF(S2235="","",1)</f>
        <v/>
      </c>
      <c r="Y2235" s="14" t="str">
        <f>IFERROR(IF(COUNT(T2235:V2235)=1,PRODUCT(T2235:V2235)*X2235,""),"")</f>
        <v/>
      </c>
      <c r="Z2235" s="14" t="str">
        <f>IFERROR(IF(COUNT(T2235:V2235)=2,PRODUCT(T2235:V2235)*X2235,""),"")</f>
        <v/>
      </c>
      <c r="AA2235" s="15" t="str">
        <f>IFERROR(IF(COUNT(T2235:V2235)=3,PRODUCT(T2235:V2235)*X2235,""),"")</f>
        <v/>
      </c>
    </row>
    <row r="2236" spans="2:27" ht="18" x14ac:dyDescent="0.25">
      <c r="B2236" s="16"/>
      <c r="C2236" s="17"/>
      <c r="D2236" s="17"/>
      <c r="E2236" s="17"/>
      <c r="F2236" s="18"/>
      <c r="G2236" s="18"/>
      <c r="H2236" s="18"/>
      <c r="I2236" s="18"/>
      <c r="J2236" s="18"/>
      <c r="K2236" s="18"/>
      <c r="L2236" s="17"/>
      <c r="M2236" s="17"/>
      <c r="N2236" s="17"/>
      <c r="O2236" s="19"/>
      <c r="P2236" s="629">
        <f>+H2232</f>
        <v>12.09</v>
      </c>
      <c r="Q2236" s="17"/>
      <c r="R2236" s="412"/>
      <c r="S2236" s="625"/>
      <c r="T2236" s="20"/>
      <c r="U2236" s="20"/>
      <c r="V2236" s="430"/>
      <c r="W2236" s="14" t="str">
        <f t="shared" ref="W2236:W2238" si="701">IF(COUNT(T2236:V2236)=1,"m",IF(COUNT(T2236:V2236)=2,"m2",IF(COUNT(T2236:V2236)=3,"m3","")))</f>
        <v/>
      </c>
      <c r="X2236" s="14" t="str">
        <f t="shared" ref="X2236:X2238" si="702">IF(S2236="","",1)</f>
        <v/>
      </c>
      <c r="Y2236" s="14" t="str">
        <f t="shared" ref="Y2236:Y2238" si="703">IFERROR(IF(COUNT(T2236:V2236)=1,PRODUCT(T2236:V2236)*X2236,""),"")</f>
        <v/>
      </c>
      <c r="Z2236" s="14" t="str">
        <f t="shared" ref="Z2236:Z2238" si="704">IFERROR(IF(COUNT(T2236:V2236)=2,PRODUCT(T2236:V2236)*X2236,""),"")</f>
        <v/>
      </c>
      <c r="AA2236" s="15" t="str">
        <f t="shared" ref="AA2236:AA2257" si="705">IFERROR(IF(COUNT(T2236:V2236)=3,PRODUCT(T2236:V2236)*X2236,""),"")</f>
        <v/>
      </c>
    </row>
    <row r="2237" spans="2:27" ht="18" x14ac:dyDescent="0.25">
      <c r="B2237" s="16"/>
      <c r="C2237" s="17"/>
      <c r="D2237" s="17"/>
      <c r="E2237" s="17"/>
      <c r="G2237" s="18"/>
      <c r="H2237" s="18"/>
      <c r="I2237" s="18"/>
      <c r="J2237" s="18"/>
      <c r="K2237" s="18"/>
      <c r="L2237" s="17"/>
      <c r="M2237" s="17"/>
      <c r="N2237" s="17"/>
      <c r="O2237" s="19"/>
      <c r="P2237" s="629">
        <f>+H2232</f>
        <v>12.09</v>
      </c>
      <c r="Q2237" s="17"/>
      <c r="R2237" s="412"/>
      <c r="S2237" s="625"/>
      <c r="T2237" s="20"/>
      <c r="U2237" s="20"/>
      <c r="V2237" s="430"/>
      <c r="W2237" s="14" t="str">
        <f t="shared" si="701"/>
        <v/>
      </c>
      <c r="X2237" s="14" t="str">
        <f t="shared" si="702"/>
        <v/>
      </c>
      <c r="Y2237" s="14" t="str">
        <f t="shared" si="703"/>
        <v/>
      </c>
      <c r="Z2237" s="14" t="str">
        <f t="shared" si="704"/>
        <v/>
      </c>
      <c r="AA2237" s="15" t="str">
        <f t="shared" si="705"/>
        <v/>
      </c>
    </row>
    <row r="2238" spans="2:27" ht="18" x14ac:dyDescent="0.25">
      <c r="B2238" s="16"/>
      <c r="C2238" s="17"/>
      <c r="D2238" s="17"/>
      <c r="E2238" s="17"/>
      <c r="F2238" s="18"/>
      <c r="G2238" s="18"/>
      <c r="H2238" s="18"/>
      <c r="I2238" s="18"/>
      <c r="J2238" s="18"/>
      <c r="K2238" s="18"/>
      <c r="L2238" s="17"/>
      <c r="M2238" s="17"/>
      <c r="N2238" s="17"/>
      <c r="O2238" s="19"/>
      <c r="P2238" s="629">
        <f>+H2232</f>
        <v>12.09</v>
      </c>
      <c r="Q2238" s="17"/>
      <c r="R2238" s="412"/>
      <c r="S2238" s="626"/>
      <c r="T2238" s="20"/>
      <c r="U2238" s="20"/>
      <c r="V2238" s="430"/>
      <c r="W2238" s="14" t="str">
        <f t="shared" si="701"/>
        <v/>
      </c>
      <c r="X2238" s="14" t="str">
        <f t="shared" si="702"/>
        <v/>
      </c>
      <c r="Y2238" s="14" t="str">
        <f t="shared" si="703"/>
        <v/>
      </c>
      <c r="Z2238" s="14" t="str">
        <f t="shared" si="704"/>
        <v/>
      </c>
      <c r="AA2238" s="15" t="str">
        <f t="shared" si="705"/>
        <v/>
      </c>
    </row>
    <row r="2239" spans="2:27" ht="18" x14ac:dyDescent="0.25">
      <c r="B2239" s="16"/>
      <c r="D2239" s="17"/>
      <c r="E2239" s="17"/>
      <c r="F2239" s="18"/>
      <c r="G2239" s="18"/>
      <c r="H2239" s="18"/>
      <c r="J2239" s="18"/>
      <c r="K2239" s="18"/>
      <c r="L2239" s="17"/>
      <c r="M2239" s="17"/>
      <c r="N2239" s="17"/>
      <c r="O2239" s="19"/>
      <c r="P2239" s="629">
        <f>+H2232</f>
        <v>12.09</v>
      </c>
      <c r="Q2239" s="17"/>
      <c r="R2239" s="412"/>
      <c r="S2239" s="625"/>
      <c r="T2239" s="20"/>
      <c r="U2239" s="20"/>
      <c r="V2239" s="430"/>
      <c r="W2239" s="14"/>
      <c r="X2239" s="14"/>
      <c r="Y2239" s="14"/>
      <c r="Z2239" s="14"/>
      <c r="AA2239" s="15" t="str">
        <f t="shared" si="705"/>
        <v/>
      </c>
    </row>
    <row r="2240" spans="2:27" ht="18" x14ac:dyDescent="0.25">
      <c r="B2240" s="22"/>
      <c r="C2240" s="17"/>
      <c r="D2240" s="18"/>
      <c r="E2240" s="17"/>
      <c r="F2240" s="18"/>
      <c r="G2240" s="18"/>
      <c r="H2240" s="18"/>
      <c r="I2240" s="18"/>
      <c r="J2240" s="18"/>
      <c r="K2240" s="18"/>
      <c r="L2240" s="17"/>
      <c r="M2240" s="17"/>
      <c r="N2240" s="17"/>
      <c r="O2240" s="19"/>
      <c r="P2240" s="629">
        <f>+H2232</f>
        <v>12.09</v>
      </c>
      <c r="Q2240" s="17"/>
      <c r="R2240" s="412" t="s">
        <v>361</v>
      </c>
      <c r="S2240" s="625"/>
      <c r="T2240" s="20"/>
      <c r="U2240" s="20"/>
      <c r="V2240" s="430"/>
      <c r="W2240" s="14" t="str">
        <f t="shared" ref="W2240:W2241" si="706">IF(COUNT(T2240:V2240)=1,"m",IF(COUNT(T2240:V2240)=2,"m2",IF(COUNT(T2240:V2240)=3,"m3","")))</f>
        <v/>
      </c>
      <c r="X2240" s="14" t="str">
        <f t="shared" ref="X2240:X2246" si="707">IF(S2240="","",1)</f>
        <v/>
      </c>
      <c r="Y2240" s="14" t="str">
        <f t="shared" ref="Y2240:Y2246" si="708">IFERROR(IF(COUNT(T2240:V2240)=1,PRODUCT(T2240:V2240)*X2240,""),"")</f>
        <v/>
      </c>
      <c r="Z2240" s="14" t="str">
        <f t="shared" ref="Z2240:Z2246" si="709">IFERROR(IF(COUNT(T2240:V2240)=2,PRODUCT(T2240:V2240)*X2240,""),"")</f>
        <v/>
      </c>
      <c r="AA2240" s="15" t="str">
        <f t="shared" si="705"/>
        <v/>
      </c>
    </row>
    <row r="2241" spans="2:27" ht="18" x14ac:dyDescent="0.25">
      <c r="B2241" s="16"/>
      <c r="C2241" s="17"/>
      <c r="D2241" s="17"/>
      <c r="E2241" s="17"/>
      <c r="F2241" s="18"/>
      <c r="G2241" s="18"/>
      <c r="H2241" s="18"/>
      <c r="I2241" s="18"/>
      <c r="J2241" s="18"/>
      <c r="K2241" s="18"/>
      <c r="L2241" s="17"/>
      <c r="M2241" s="17"/>
      <c r="N2241" s="17"/>
      <c r="O2241" s="19"/>
      <c r="P2241" s="629">
        <f>+H2232</f>
        <v>12.09</v>
      </c>
      <c r="Q2241" s="17"/>
      <c r="R2241" s="412"/>
      <c r="S2241" s="641"/>
      <c r="T2241" s="20"/>
      <c r="U2241" s="20"/>
      <c r="V2241" s="20"/>
      <c r="W2241" s="14" t="str">
        <f t="shared" si="706"/>
        <v/>
      </c>
      <c r="X2241" s="14" t="str">
        <f t="shared" si="707"/>
        <v/>
      </c>
      <c r="Y2241" s="14" t="str">
        <f t="shared" si="708"/>
        <v/>
      </c>
      <c r="Z2241" s="14" t="str">
        <f t="shared" si="709"/>
        <v/>
      </c>
      <c r="AA2241" s="15" t="str">
        <f t="shared" si="705"/>
        <v/>
      </c>
    </row>
    <row r="2242" spans="2:27" ht="18" x14ac:dyDescent="0.25">
      <c r="B2242" s="16"/>
      <c r="C2242" s="17"/>
      <c r="D2242" s="17"/>
      <c r="E2242" s="17"/>
      <c r="F2242" s="17"/>
      <c r="G2242" s="17"/>
      <c r="H2242" s="17"/>
      <c r="I2242" s="17"/>
      <c r="J2242" s="17"/>
      <c r="K2242" s="17"/>
      <c r="L2242" s="17"/>
      <c r="M2242" s="17"/>
      <c r="N2242" s="17"/>
      <c r="O2242" s="19"/>
      <c r="P2242" s="629">
        <f>+H2232</f>
        <v>12.09</v>
      </c>
      <c r="Q2242" s="17"/>
      <c r="R2242" s="412"/>
      <c r="S2242" s="625"/>
      <c r="T2242" s="20"/>
      <c r="U2242" s="20"/>
      <c r="V2242" s="430"/>
      <c r="W2242" s="14"/>
      <c r="X2242" s="14" t="str">
        <f t="shared" si="707"/>
        <v/>
      </c>
      <c r="Y2242" s="14" t="str">
        <f t="shared" si="708"/>
        <v/>
      </c>
      <c r="Z2242" s="14" t="str">
        <f t="shared" si="709"/>
        <v/>
      </c>
      <c r="AA2242" s="15" t="str">
        <f t="shared" si="705"/>
        <v/>
      </c>
    </row>
    <row r="2243" spans="2:27" ht="18" x14ac:dyDescent="0.25">
      <c r="B2243" s="16"/>
      <c r="C2243" s="18"/>
      <c r="D2243" s="17"/>
      <c r="E2243" s="17"/>
      <c r="F2243" s="17"/>
      <c r="G2243" s="17"/>
      <c r="H2243" s="17"/>
      <c r="I2243" s="17"/>
      <c r="J2243" s="17"/>
      <c r="K2243" s="17"/>
      <c r="L2243" s="17"/>
      <c r="M2243" s="17"/>
      <c r="N2243" s="17"/>
      <c r="O2243" s="19"/>
      <c r="P2243" s="629">
        <f>+H2232</f>
        <v>12.09</v>
      </c>
      <c r="Q2243" s="17"/>
      <c r="R2243" s="412"/>
      <c r="S2243" s="625"/>
      <c r="T2243" s="20"/>
      <c r="U2243" s="20"/>
      <c r="V2243" s="430"/>
      <c r="W2243" s="14"/>
      <c r="X2243" s="14" t="str">
        <f t="shared" si="707"/>
        <v/>
      </c>
      <c r="Y2243" s="14" t="str">
        <f t="shared" si="708"/>
        <v/>
      </c>
      <c r="Z2243" s="14" t="str">
        <f t="shared" si="709"/>
        <v/>
      </c>
      <c r="AA2243" s="15" t="str">
        <f t="shared" si="705"/>
        <v/>
      </c>
    </row>
    <row r="2244" spans="2:27" ht="18" x14ac:dyDescent="0.25">
      <c r="B2244" s="16"/>
      <c r="C2244" s="17"/>
      <c r="D2244" s="17"/>
      <c r="E2244" s="17"/>
      <c r="F2244" s="17"/>
      <c r="G2244" s="17"/>
      <c r="H2244" s="17"/>
      <c r="I2244" s="17"/>
      <c r="J2244" s="17"/>
      <c r="K2244" s="17"/>
      <c r="L2244" s="17"/>
      <c r="M2244" s="17"/>
      <c r="N2244" s="17"/>
      <c r="O2244" s="19"/>
      <c r="P2244" s="629">
        <f>+H2232</f>
        <v>12.09</v>
      </c>
      <c r="Q2244" s="17"/>
      <c r="R2244" s="412"/>
      <c r="S2244" s="625"/>
      <c r="T2244" s="20"/>
      <c r="U2244" s="20"/>
      <c r="V2244" s="430"/>
      <c r="W2244" s="14"/>
      <c r="X2244" s="14" t="str">
        <f t="shared" si="707"/>
        <v/>
      </c>
      <c r="Y2244" s="14" t="str">
        <f t="shared" si="708"/>
        <v/>
      </c>
      <c r="Z2244" s="14" t="str">
        <f t="shared" si="709"/>
        <v/>
      </c>
      <c r="AA2244" s="15" t="str">
        <f t="shared" si="705"/>
        <v/>
      </c>
    </row>
    <row r="2245" spans="2:27" ht="18" x14ac:dyDescent="0.25">
      <c r="B2245" s="16"/>
      <c r="C2245" s="17"/>
      <c r="D2245" s="17"/>
      <c r="E2245" s="18"/>
      <c r="F2245" s="17"/>
      <c r="G2245" s="17"/>
      <c r="H2245" s="17"/>
      <c r="I2245" s="17"/>
      <c r="J2245" s="17"/>
      <c r="K2245" s="17"/>
      <c r="L2245" s="17"/>
      <c r="M2245" s="17"/>
      <c r="N2245" s="17"/>
      <c r="O2245" s="19"/>
      <c r="P2245" s="629">
        <f>+H2232</f>
        <v>12.09</v>
      </c>
      <c r="Q2245" s="17"/>
      <c r="R2245" s="412"/>
      <c r="S2245" s="625"/>
      <c r="T2245" s="20"/>
      <c r="U2245" s="20"/>
      <c r="V2245" s="430"/>
      <c r="W2245" s="14"/>
      <c r="X2245" s="14" t="str">
        <f t="shared" si="707"/>
        <v/>
      </c>
      <c r="Y2245" s="14" t="str">
        <f t="shared" si="708"/>
        <v/>
      </c>
      <c r="Z2245" s="14" t="str">
        <f t="shared" si="709"/>
        <v/>
      </c>
      <c r="AA2245" s="15" t="str">
        <f t="shared" si="705"/>
        <v/>
      </c>
    </row>
    <row r="2246" spans="2:27" ht="18" x14ac:dyDescent="0.25">
      <c r="B2246" s="16"/>
      <c r="C2246" s="18"/>
      <c r="D2246" s="18"/>
      <c r="E2246" s="18"/>
      <c r="F2246" s="18"/>
      <c r="G2246" s="18"/>
      <c r="H2246" s="18"/>
      <c r="I2246" s="18"/>
      <c r="J2246" s="18"/>
      <c r="K2246" s="18"/>
      <c r="L2246" s="18"/>
      <c r="M2246" s="18"/>
      <c r="N2246" s="18"/>
      <c r="O2246" s="19"/>
      <c r="P2246" s="629">
        <f>+H2232</f>
        <v>12.09</v>
      </c>
      <c r="Q2246" s="17"/>
      <c r="R2246" s="412"/>
      <c r="S2246" s="625"/>
      <c r="T2246" s="20"/>
      <c r="U2246" s="20"/>
      <c r="V2246" s="430"/>
      <c r="W2246" s="14" t="str">
        <f t="shared" ref="W2246" si="710">IF(COUNT(T2246:V2246)=1,"m",IF(COUNT(T2246:V2246)=2,"m2",IF(COUNT(T2246:V2246)=3,"m3","")))</f>
        <v/>
      </c>
      <c r="X2246" s="14" t="str">
        <f t="shared" si="707"/>
        <v/>
      </c>
      <c r="Y2246" s="14" t="str">
        <f t="shared" si="708"/>
        <v/>
      </c>
      <c r="Z2246" s="14" t="str">
        <f t="shared" si="709"/>
        <v/>
      </c>
      <c r="AA2246" s="15" t="str">
        <f t="shared" si="705"/>
        <v/>
      </c>
    </row>
    <row r="2247" spans="2:27" ht="18" x14ac:dyDescent="0.25">
      <c r="B2247" s="16"/>
      <c r="C2247" s="17"/>
      <c r="D2247" s="24"/>
      <c r="E2247" s="17"/>
      <c r="F2247" s="17"/>
      <c r="G2247" s="17"/>
      <c r="H2247" s="17"/>
      <c r="I2247" s="17"/>
      <c r="J2247" s="18"/>
      <c r="K2247" s="17"/>
      <c r="L2247" s="17"/>
      <c r="M2247" s="17"/>
      <c r="N2247" s="17"/>
      <c r="O2247" s="19"/>
      <c r="P2247" s="629">
        <f>+H2232</f>
        <v>12.09</v>
      </c>
      <c r="Q2247" s="17"/>
      <c r="R2247" s="412"/>
      <c r="S2247" s="625"/>
      <c r="T2247" s="20"/>
      <c r="U2247" s="20"/>
      <c r="V2247" s="430"/>
      <c r="W2247" s="14"/>
      <c r="X2247" s="14"/>
      <c r="Y2247" s="14"/>
      <c r="Z2247" s="14"/>
      <c r="AA2247" s="15" t="str">
        <f t="shared" si="705"/>
        <v/>
      </c>
    </row>
    <row r="2248" spans="2:27" ht="18" x14ac:dyDescent="0.25">
      <c r="B2248" s="16"/>
      <c r="C2248" s="18"/>
      <c r="D2248" s="17"/>
      <c r="E2248" s="17"/>
      <c r="F2248" s="17"/>
      <c r="G2248" s="17"/>
      <c r="H2248" s="18"/>
      <c r="I2248" s="18"/>
      <c r="J2248" s="17"/>
      <c r="K2248" s="18"/>
      <c r="L2248" s="17"/>
      <c r="M2248" s="17"/>
      <c r="N2248" s="17"/>
      <c r="O2248" s="19"/>
      <c r="P2248" s="629">
        <f>+H2232</f>
        <v>12.09</v>
      </c>
      <c r="Q2248" s="17"/>
      <c r="R2248" s="412" t="s">
        <v>362</v>
      </c>
      <c r="S2248" s="625"/>
      <c r="T2248" s="20"/>
      <c r="U2248" s="20"/>
      <c r="V2248" s="430"/>
      <c r="W2248" s="14" t="str">
        <f t="shared" ref="W2248:W2257" si="711">IF(COUNT(T2248:V2248)=1,"m",IF(COUNT(T2248:V2248)=2,"m2",IF(COUNT(T2248:V2248)=3,"m3","")))</f>
        <v/>
      </c>
      <c r="X2248" s="14" t="str">
        <f t="shared" ref="X2248:X2257" si="712">IF(S2248="","",1)</f>
        <v/>
      </c>
      <c r="Y2248" s="14" t="str">
        <f t="shared" ref="Y2248:Y2257" si="713">IFERROR(IF(COUNT(T2248:V2248)=1,PRODUCT(T2248:V2248)*X2248,""),"")</f>
        <v/>
      </c>
      <c r="Z2248" s="14" t="str">
        <f t="shared" ref="Z2248:Z2257" si="714">IFERROR(IF(COUNT(T2248:V2248)=2,PRODUCT(T2248:V2248)*X2248,""),"")</f>
        <v/>
      </c>
      <c r="AA2248" s="15" t="str">
        <f t="shared" si="705"/>
        <v/>
      </c>
    </row>
    <row r="2249" spans="2:27" ht="18" x14ac:dyDescent="0.25">
      <c r="B2249" s="16"/>
      <c r="C2249" s="17"/>
      <c r="D2249" s="17"/>
      <c r="E2249" s="17"/>
      <c r="F2249" s="17"/>
      <c r="G2249" s="17"/>
      <c r="H2249" s="17"/>
      <c r="I2249" s="17"/>
      <c r="J2249" s="17"/>
      <c r="K2249" s="17"/>
      <c r="L2249" s="17"/>
      <c r="M2249" s="17"/>
      <c r="N2249" s="17"/>
      <c r="O2249" s="19"/>
      <c r="P2249" s="629">
        <f>+H2232</f>
        <v>12.09</v>
      </c>
      <c r="Q2249" s="17"/>
      <c r="R2249" s="412"/>
      <c r="S2249" s="626"/>
      <c r="T2249" s="20"/>
      <c r="U2249" s="20"/>
      <c r="V2249" s="430"/>
      <c r="W2249" s="14" t="str">
        <f t="shared" si="711"/>
        <v/>
      </c>
      <c r="X2249" s="14" t="str">
        <f t="shared" si="712"/>
        <v/>
      </c>
      <c r="Y2249" s="14" t="str">
        <f t="shared" si="713"/>
        <v/>
      </c>
      <c r="Z2249" s="14" t="str">
        <f t="shared" si="714"/>
        <v/>
      </c>
      <c r="AA2249" s="15" t="str">
        <f t="shared" si="705"/>
        <v/>
      </c>
    </row>
    <row r="2250" spans="2:27" ht="18" x14ac:dyDescent="0.25">
      <c r="B2250" s="16"/>
      <c r="C2250" s="17"/>
      <c r="D2250" s="17"/>
      <c r="E2250" s="17"/>
      <c r="F2250" s="17"/>
      <c r="G2250" s="17"/>
      <c r="H2250" s="17"/>
      <c r="I2250" s="17"/>
      <c r="J2250" s="17"/>
      <c r="K2250" s="17"/>
      <c r="L2250" s="17"/>
      <c r="M2250" s="17"/>
      <c r="N2250" s="17"/>
      <c r="O2250" s="19"/>
      <c r="P2250" s="629">
        <f>+H2232</f>
        <v>12.09</v>
      </c>
      <c r="Q2250" s="17"/>
      <c r="R2250" s="412"/>
      <c r="S2250" s="626"/>
      <c r="T2250" s="20"/>
      <c r="U2250" s="20"/>
      <c r="V2250" s="430"/>
      <c r="W2250" s="14" t="str">
        <f t="shared" si="711"/>
        <v/>
      </c>
      <c r="X2250" s="14" t="str">
        <f t="shared" si="712"/>
        <v/>
      </c>
      <c r="Y2250" s="14" t="str">
        <f t="shared" si="713"/>
        <v/>
      </c>
      <c r="Z2250" s="14" t="str">
        <f t="shared" si="714"/>
        <v/>
      </c>
      <c r="AA2250" s="15" t="str">
        <f t="shared" si="705"/>
        <v/>
      </c>
    </row>
    <row r="2251" spans="2:27" ht="18" x14ac:dyDescent="0.25">
      <c r="B2251" s="16"/>
      <c r="D2251" s="17"/>
      <c r="E2251" s="17"/>
      <c r="F2251" s="17"/>
      <c r="G2251" s="17"/>
      <c r="H2251" s="17"/>
      <c r="I2251" s="17"/>
      <c r="J2251" s="17"/>
      <c r="K2251" s="17"/>
      <c r="L2251" s="17"/>
      <c r="M2251" s="17"/>
      <c r="N2251" s="17"/>
      <c r="O2251" s="19"/>
      <c r="P2251" s="629">
        <f>+H2232</f>
        <v>12.09</v>
      </c>
      <c r="Q2251" s="17"/>
      <c r="R2251" s="412"/>
      <c r="S2251" s="626"/>
      <c r="T2251" s="20"/>
      <c r="U2251" s="20"/>
      <c r="V2251" s="20"/>
      <c r="W2251" s="14" t="str">
        <f t="shared" si="711"/>
        <v/>
      </c>
      <c r="X2251" s="14" t="str">
        <f t="shared" si="712"/>
        <v/>
      </c>
      <c r="Y2251" s="14" t="str">
        <f t="shared" si="713"/>
        <v/>
      </c>
      <c r="Z2251" s="14" t="str">
        <f t="shared" si="714"/>
        <v/>
      </c>
      <c r="AA2251" s="15" t="str">
        <f t="shared" si="705"/>
        <v/>
      </c>
    </row>
    <row r="2252" spans="2:27" ht="18" x14ac:dyDescent="0.25">
      <c r="B2252" s="16"/>
      <c r="C2252" s="17"/>
      <c r="D2252" s="17"/>
      <c r="E2252" s="17"/>
      <c r="F2252" s="17"/>
      <c r="G2252" s="17"/>
      <c r="H2252" s="17"/>
      <c r="I2252" s="17"/>
      <c r="J2252" s="17"/>
      <c r="K2252" s="17"/>
      <c r="L2252" s="17"/>
      <c r="M2252" s="17"/>
      <c r="N2252" s="17"/>
      <c r="O2252" s="19"/>
      <c r="P2252" s="629">
        <f>+H2232</f>
        <v>12.09</v>
      </c>
      <c r="Q2252" s="17"/>
      <c r="R2252" s="412"/>
      <c r="S2252" s="626"/>
      <c r="T2252" s="20"/>
      <c r="U2252" s="20"/>
      <c r="V2252" s="430"/>
      <c r="W2252" s="14" t="str">
        <f t="shared" si="711"/>
        <v/>
      </c>
      <c r="X2252" s="14" t="str">
        <f t="shared" si="712"/>
        <v/>
      </c>
      <c r="Y2252" s="14" t="str">
        <f t="shared" si="713"/>
        <v/>
      </c>
      <c r="Z2252" s="14" t="str">
        <f t="shared" si="714"/>
        <v/>
      </c>
      <c r="AA2252" s="15" t="str">
        <f t="shared" si="705"/>
        <v/>
      </c>
    </row>
    <row r="2253" spans="2:27" ht="18" x14ac:dyDescent="0.25">
      <c r="B2253" s="16"/>
      <c r="C2253" s="17"/>
      <c r="D2253" s="17"/>
      <c r="E2253" s="17"/>
      <c r="F2253" s="17"/>
      <c r="G2253" s="17"/>
      <c r="H2253" s="17"/>
      <c r="I2253" s="17"/>
      <c r="J2253" s="17"/>
      <c r="K2253" s="17"/>
      <c r="L2253" s="17"/>
      <c r="M2253" s="17"/>
      <c r="N2253" s="17"/>
      <c r="O2253" s="19"/>
      <c r="P2253" s="629">
        <f>+H2232</f>
        <v>12.09</v>
      </c>
      <c r="Q2253" s="17"/>
      <c r="R2253" s="412"/>
      <c r="S2253" s="626"/>
      <c r="T2253" s="20"/>
      <c r="U2253" s="20"/>
      <c r="V2253" s="430"/>
      <c r="W2253" s="14" t="str">
        <f t="shared" si="711"/>
        <v/>
      </c>
      <c r="X2253" s="14" t="str">
        <f t="shared" si="712"/>
        <v/>
      </c>
      <c r="Y2253" s="14" t="str">
        <f t="shared" si="713"/>
        <v/>
      </c>
      <c r="Z2253" s="14" t="str">
        <f t="shared" si="714"/>
        <v/>
      </c>
      <c r="AA2253" s="15" t="str">
        <f t="shared" si="705"/>
        <v/>
      </c>
    </row>
    <row r="2254" spans="2:27" ht="18" x14ac:dyDescent="0.25">
      <c r="B2254" s="16"/>
      <c r="C2254" s="17"/>
      <c r="D2254" s="17"/>
      <c r="E2254" s="17"/>
      <c r="F2254" s="17"/>
      <c r="G2254" s="17"/>
      <c r="H2254" s="17"/>
      <c r="I2254" s="17"/>
      <c r="J2254" s="17"/>
      <c r="K2254" s="17"/>
      <c r="L2254" s="17"/>
      <c r="M2254" s="17"/>
      <c r="N2254" s="17"/>
      <c r="O2254" s="19"/>
      <c r="P2254" s="629">
        <f>+H2232</f>
        <v>12.09</v>
      </c>
      <c r="Q2254" s="17"/>
      <c r="R2254" s="21"/>
      <c r="S2254" s="626"/>
      <c r="T2254" s="20"/>
      <c r="U2254" s="20"/>
      <c r="V2254" s="430"/>
      <c r="W2254" s="14" t="str">
        <f t="shared" si="711"/>
        <v/>
      </c>
      <c r="X2254" s="14" t="str">
        <f t="shared" si="712"/>
        <v/>
      </c>
      <c r="Y2254" s="14" t="str">
        <f t="shared" si="713"/>
        <v/>
      </c>
      <c r="Z2254" s="14" t="str">
        <f t="shared" si="714"/>
        <v/>
      </c>
      <c r="AA2254" s="15" t="str">
        <f t="shared" si="705"/>
        <v/>
      </c>
    </row>
    <row r="2255" spans="2:27" ht="18" x14ac:dyDescent="0.25">
      <c r="B2255" s="16"/>
      <c r="C2255" s="17"/>
      <c r="D2255" s="17"/>
      <c r="E2255" s="17"/>
      <c r="F2255" s="17"/>
      <c r="G2255" s="17"/>
      <c r="H2255" s="17"/>
      <c r="I2255" s="17"/>
      <c r="J2255" s="17"/>
      <c r="K2255" s="17"/>
      <c r="L2255" s="17"/>
      <c r="M2255" s="17"/>
      <c r="N2255" s="17"/>
      <c r="O2255" s="19"/>
      <c r="P2255" s="629">
        <f>+H2232</f>
        <v>12.09</v>
      </c>
      <c r="Q2255" s="17"/>
      <c r="R2255" s="26"/>
      <c r="S2255" s="626"/>
      <c r="T2255" s="20"/>
      <c r="U2255" s="20"/>
      <c r="V2255" s="430"/>
      <c r="W2255" s="14" t="str">
        <f t="shared" si="711"/>
        <v/>
      </c>
      <c r="X2255" s="14" t="str">
        <f t="shared" si="712"/>
        <v/>
      </c>
      <c r="Y2255" s="14" t="str">
        <f t="shared" si="713"/>
        <v/>
      </c>
      <c r="Z2255" s="14" t="str">
        <f t="shared" si="714"/>
        <v/>
      </c>
      <c r="AA2255" s="15" t="str">
        <f t="shared" si="705"/>
        <v/>
      </c>
    </row>
    <row r="2256" spans="2:27" ht="18" x14ac:dyDescent="0.25">
      <c r="B2256" s="16"/>
      <c r="C2256" s="17"/>
      <c r="D2256" s="17"/>
      <c r="E2256" s="17"/>
      <c r="F2256" s="17"/>
      <c r="G2256" s="17"/>
      <c r="H2256" s="17"/>
      <c r="I2256" s="17"/>
      <c r="J2256" s="17"/>
      <c r="K2256" s="17"/>
      <c r="L2256" s="17"/>
      <c r="M2256" s="17"/>
      <c r="N2256" s="17"/>
      <c r="O2256" s="19"/>
      <c r="P2256" s="629">
        <f>+H2232</f>
        <v>12.09</v>
      </c>
      <c r="Q2256" s="17"/>
      <c r="R2256" s="26"/>
      <c r="S2256" s="626"/>
      <c r="T2256" s="20"/>
      <c r="U2256" s="20"/>
      <c r="V2256" s="430"/>
      <c r="W2256" s="14" t="str">
        <f t="shared" si="711"/>
        <v/>
      </c>
      <c r="X2256" s="14" t="str">
        <f t="shared" si="712"/>
        <v/>
      </c>
      <c r="Y2256" s="14" t="str">
        <f t="shared" si="713"/>
        <v/>
      </c>
      <c r="Z2256" s="14" t="str">
        <f t="shared" si="714"/>
        <v/>
      </c>
      <c r="AA2256" s="15" t="str">
        <f t="shared" si="705"/>
        <v/>
      </c>
    </row>
    <row r="2257" spans="2:27" ht="18.75" thickBot="1" x14ac:dyDescent="0.3">
      <c r="B2257" s="27"/>
      <c r="C2257" s="28"/>
      <c r="D2257" s="29"/>
      <c r="E2257" s="28"/>
      <c r="F2257" s="29"/>
      <c r="G2257" s="29"/>
      <c r="H2257" s="29"/>
      <c r="I2257" s="29"/>
      <c r="J2257" s="29"/>
      <c r="K2257" s="29"/>
      <c r="L2257" s="29"/>
      <c r="M2257" s="29"/>
      <c r="N2257" s="29"/>
      <c r="O2257" s="30"/>
      <c r="P2257" s="629">
        <f>+H2232</f>
        <v>12.09</v>
      </c>
      <c r="Q2257" s="17"/>
      <c r="R2257" s="630"/>
      <c r="S2257" s="636"/>
      <c r="T2257" s="33"/>
      <c r="U2257" s="33"/>
      <c r="V2257" s="631"/>
      <c r="W2257" s="34" t="str">
        <f t="shared" si="711"/>
        <v/>
      </c>
      <c r="X2257" s="34" t="str">
        <f t="shared" si="712"/>
        <v/>
      </c>
      <c r="Y2257" s="14" t="str">
        <f t="shared" si="713"/>
        <v/>
      </c>
      <c r="Z2257" s="14" t="str">
        <f t="shared" si="714"/>
        <v/>
      </c>
      <c r="AA2257" s="15" t="str">
        <f t="shared" si="705"/>
        <v/>
      </c>
    </row>
    <row r="2258" spans="2:27" ht="18.75" thickBot="1" x14ac:dyDescent="0.3">
      <c r="B2258" s="786"/>
      <c r="C2258" s="787"/>
      <c r="D2258" s="787"/>
      <c r="E2258" s="787"/>
      <c r="F2258" s="787"/>
      <c r="G2258" s="787"/>
      <c r="H2258" s="787"/>
      <c r="I2258" s="787"/>
      <c r="J2258" s="787"/>
      <c r="K2258" s="787"/>
      <c r="L2258" s="787"/>
      <c r="M2258" s="787"/>
      <c r="N2258" s="787"/>
      <c r="O2258" s="787"/>
      <c r="P2258" s="428"/>
      <c r="Q2258" s="629">
        <f>+H2232</f>
        <v>12.09</v>
      </c>
      <c r="R2258" s="1024" t="s">
        <v>58</v>
      </c>
      <c r="S2258" s="1025"/>
      <c r="T2258" s="1027"/>
      <c r="U2258" s="1024" t="s">
        <v>53</v>
      </c>
      <c r="V2258" s="1027"/>
      <c r="W2258" s="1027"/>
      <c r="X2258" s="1026"/>
      <c r="Y2258" s="36"/>
      <c r="Z2258" s="37"/>
      <c r="AA2258" s="38">
        <f>IF(SUM(Y2235:AA2257)=0,SUM(X2235:X2257),SUM(Y2235:AA2257))</f>
        <v>0</v>
      </c>
    </row>
    <row r="2259" spans="2:27" ht="17.25" thickBot="1" x14ac:dyDescent="0.3">
      <c r="B2259" s="792" t="s">
        <v>59</v>
      </c>
      <c r="C2259" s="793"/>
      <c r="D2259" s="793"/>
      <c r="E2259" s="793"/>
      <c r="F2259" s="793"/>
      <c r="G2259" s="793"/>
      <c r="H2259" s="793"/>
      <c r="I2259" s="794"/>
      <c r="J2259" s="792" t="s">
        <v>60</v>
      </c>
      <c r="K2259" s="793"/>
      <c r="L2259" s="793"/>
      <c r="M2259" s="793"/>
      <c r="N2259" s="793"/>
      <c r="O2259" s="793"/>
      <c r="P2259" s="793"/>
      <c r="Q2259" s="793"/>
      <c r="R2259" s="1028"/>
      <c r="S2259" s="634"/>
      <c r="T2259" s="39"/>
      <c r="U2259" s="40"/>
      <c r="V2259" s="40"/>
      <c r="W2259" s="40"/>
      <c r="X2259" s="40"/>
      <c r="Y2259" s="40"/>
      <c r="Z2259" s="40"/>
      <c r="AA2259" s="41"/>
    </row>
    <row r="2260" spans="2:27" ht="21" thickBot="1" x14ac:dyDescent="0.3">
      <c r="B2260" s="795"/>
      <c r="C2260" s="787"/>
      <c r="D2260" s="787"/>
      <c r="E2260" s="787"/>
      <c r="F2260" s="787"/>
      <c r="G2260" s="787"/>
      <c r="H2260" s="787"/>
      <c r="I2260" s="796"/>
      <c r="J2260" s="795"/>
      <c r="K2260" s="787"/>
      <c r="L2260" s="787"/>
      <c r="M2260" s="787"/>
      <c r="N2260" s="787"/>
      <c r="O2260" s="787"/>
      <c r="P2260" s="787"/>
      <c r="Q2260" s="787"/>
      <c r="R2260" s="796"/>
      <c r="S2260" s="635"/>
      <c r="T2260" s="797" t="s">
        <v>61</v>
      </c>
      <c r="U2260" s="798"/>
      <c r="V2260" s="798"/>
      <c r="W2260" s="798"/>
      <c r="X2260" s="798"/>
      <c r="Y2260" s="798"/>
      <c r="Z2260" s="799"/>
      <c r="AA2260" s="42">
        <f>AA2258</f>
        <v>0</v>
      </c>
    </row>
    <row r="2262" spans="2:27" ht="15.75" thickBot="1" x14ac:dyDescent="0.3"/>
    <row r="2263" spans="2:27" x14ac:dyDescent="0.25">
      <c r="B2263" s="800"/>
      <c r="C2263" s="793"/>
      <c r="D2263" s="793"/>
      <c r="E2263" s="793"/>
      <c r="F2263" s="793"/>
      <c r="G2263" s="803" t="s">
        <v>42</v>
      </c>
      <c r="H2263" s="793"/>
      <c r="I2263" s="793"/>
      <c r="J2263" s="793"/>
      <c r="K2263" s="793"/>
      <c r="L2263" s="793"/>
      <c r="M2263" s="793"/>
      <c r="N2263" s="793"/>
      <c r="O2263" s="793"/>
      <c r="P2263" s="793"/>
      <c r="Q2263" s="793"/>
      <c r="R2263" s="793"/>
      <c r="S2263" s="793"/>
      <c r="T2263" s="793"/>
      <c r="U2263" s="804" t="s">
        <v>1</v>
      </c>
      <c r="V2263" s="805"/>
      <c r="W2263" s="805"/>
      <c r="X2263" s="806"/>
      <c r="Y2263" s="807" t="s">
        <v>43</v>
      </c>
      <c r="Z2263" s="805"/>
      <c r="AA2263" s="808"/>
    </row>
    <row r="2264" spans="2:27" x14ac:dyDescent="0.25">
      <c r="B2264" s="801"/>
      <c r="C2264" s="802"/>
      <c r="D2264" s="802"/>
      <c r="E2264" s="802"/>
      <c r="F2264" s="802"/>
      <c r="G2264" s="801"/>
      <c r="H2264" s="802"/>
      <c r="I2264" s="802"/>
      <c r="J2264" s="802"/>
      <c r="K2264" s="802"/>
      <c r="L2264" s="802"/>
      <c r="M2264" s="802"/>
      <c r="N2264" s="802"/>
      <c r="O2264" s="802"/>
      <c r="P2264" s="802"/>
      <c r="Q2264" s="802"/>
      <c r="R2264" s="802"/>
      <c r="S2264" s="802"/>
      <c r="T2264" s="802"/>
      <c r="U2264" s="809" t="s">
        <v>3</v>
      </c>
      <c r="V2264" s="810"/>
      <c r="W2264" s="810"/>
      <c r="X2264" s="811"/>
      <c r="Y2264" s="812">
        <v>1</v>
      </c>
      <c r="Z2264" s="810"/>
      <c r="AA2264" s="813"/>
    </row>
    <row r="2265" spans="2:27" ht="15.75" thickBot="1" x14ac:dyDescent="0.3">
      <c r="B2265" s="795"/>
      <c r="C2265" s="787"/>
      <c r="D2265" s="787"/>
      <c r="E2265" s="787"/>
      <c r="F2265" s="787"/>
      <c r="G2265" s="795"/>
      <c r="H2265" s="787"/>
      <c r="I2265" s="787"/>
      <c r="J2265" s="787"/>
      <c r="K2265" s="787"/>
      <c r="L2265" s="787"/>
      <c r="M2265" s="787"/>
      <c r="N2265" s="787"/>
      <c r="O2265" s="787"/>
      <c r="P2265" s="787"/>
      <c r="Q2265" s="787"/>
      <c r="R2265" s="787"/>
      <c r="S2265" s="787"/>
      <c r="T2265" s="787"/>
      <c r="U2265" s="814" t="s">
        <v>4</v>
      </c>
      <c r="V2265" s="815"/>
      <c r="W2265" s="815"/>
      <c r="X2265" s="816"/>
      <c r="Y2265" s="817">
        <v>44236</v>
      </c>
      <c r="Z2265" s="818"/>
      <c r="AA2265" s="819"/>
    </row>
    <row r="2266" spans="2:27" x14ac:dyDescent="0.25">
      <c r="B2266" s="820" t="s">
        <v>44</v>
      </c>
      <c r="C2266" s="793"/>
      <c r="D2266" s="793"/>
      <c r="E2266" s="793"/>
      <c r="F2266" s="794"/>
      <c r="G2266"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266" s="822"/>
      <c r="I2266" s="822"/>
      <c r="J2266" s="822"/>
      <c r="K2266" s="822"/>
      <c r="L2266" s="822"/>
      <c r="M2266" s="822"/>
      <c r="N2266" s="822"/>
      <c r="O2266" s="822"/>
      <c r="P2266" s="822"/>
      <c r="Q2266" s="822"/>
      <c r="R2266" s="822"/>
      <c r="S2266" s="822"/>
      <c r="T2266" s="822"/>
      <c r="U2266" s="822"/>
      <c r="V2266" s="822"/>
      <c r="W2266" s="822"/>
      <c r="X2266" s="822"/>
      <c r="Y2266" s="822"/>
      <c r="Z2266" s="822"/>
      <c r="AA2266" s="823"/>
    </row>
    <row r="2267" spans="2:27" ht="15.75" thickBot="1" x14ac:dyDescent="0.3">
      <c r="B2267" s="795"/>
      <c r="C2267" s="787"/>
      <c r="D2267" s="787"/>
      <c r="E2267" s="787"/>
      <c r="F2267" s="796"/>
      <c r="G2267" s="824"/>
      <c r="H2267" s="825"/>
      <c r="I2267" s="825"/>
      <c r="J2267" s="825"/>
      <c r="K2267" s="825"/>
      <c r="L2267" s="825"/>
      <c r="M2267" s="825"/>
      <c r="N2267" s="825"/>
      <c r="O2267" s="825"/>
      <c r="P2267" s="825"/>
      <c r="Q2267" s="825"/>
      <c r="R2267" s="825"/>
      <c r="S2267" s="825"/>
      <c r="T2267" s="825"/>
      <c r="U2267" s="825"/>
      <c r="V2267" s="825"/>
      <c r="W2267" s="825"/>
      <c r="X2267" s="825"/>
      <c r="Y2267" s="825"/>
      <c r="Z2267" s="825"/>
      <c r="AA2267" s="826"/>
    </row>
    <row r="2268" spans="2:27" ht="18.75" thickBot="1" x14ac:dyDescent="0.3">
      <c r="B2268" s="827" t="s">
        <v>46</v>
      </c>
      <c r="C2268" s="798"/>
      <c r="D2268" s="798"/>
      <c r="E2268" s="798"/>
      <c r="F2268" s="798"/>
      <c r="G2268" s="798"/>
      <c r="H2268" s="822" t="s">
        <v>47</v>
      </c>
      <c r="I2268" s="793"/>
      <c r="J2268" s="828"/>
      <c r="K2268" s="798"/>
      <c r="L2268" s="798"/>
      <c r="M2268" s="798"/>
      <c r="N2268" s="798"/>
      <c r="O2268" s="798"/>
      <c r="P2268" s="622"/>
      <c r="Q2268" s="622"/>
      <c r="R2268" s="828" t="s">
        <v>48</v>
      </c>
      <c r="S2268" s="828"/>
      <c r="T2268" s="798"/>
      <c r="U2268" s="798"/>
      <c r="V2268" s="798"/>
      <c r="W2268" s="798"/>
      <c r="X2268" s="798"/>
      <c r="Y2268" s="798"/>
      <c r="Z2268" s="798"/>
      <c r="AA2268" s="799"/>
    </row>
    <row r="2269" spans="2:27" ht="44.25" customHeight="1" thickBot="1" x14ac:dyDescent="0.3">
      <c r="B2269" s="829">
        <v>12</v>
      </c>
      <c r="C2269" s="793"/>
      <c r="D2269" s="793"/>
      <c r="E2269" s="793"/>
      <c r="F2269" s="793"/>
      <c r="G2269" s="793"/>
      <c r="H2269" s="830">
        <f>I12.10</f>
        <v>12.1</v>
      </c>
      <c r="I2269" s="831"/>
      <c r="J2269" s="832" t="str">
        <f>VLOOKUP(B2269,'BALANCE GENERAL'!$B:$G,5,FALSE)</f>
        <v>SUMINISTRO E INSTALACION AIRES ACONDICIONADOS</v>
      </c>
      <c r="K2269" s="798"/>
      <c r="L2269" s="798"/>
      <c r="M2269" s="798"/>
      <c r="N2269" s="798"/>
      <c r="O2269" s="799"/>
      <c r="P2269" s="621"/>
      <c r="Q2269" s="621"/>
      <c r="R2269" s="833" t="str">
        <f>VLOOKUP(H2269,'BALANCE GENERAL'!$B:$G,5,FALSE)</f>
        <v>Suministro e instalacion de Canaleta 25x30 mm Blanca. Incluye accesorios de fijacion</v>
      </c>
      <c r="S2269" s="1020"/>
      <c r="T2269" s="793"/>
      <c r="U2269" s="793"/>
      <c r="V2269" s="793"/>
      <c r="W2269" s="793"/>
      <c r="X2269" s="793"/>
      <c r="Y2269" s="793"/>
      <c r="Z2269" s="793"/>
      <c r="AA2269" s="794"/>
    </row>
    <row r="2270" spans="2:27" ht="18.75" thickBot="1" x14ac:dyDescent="0.3">
      <c r="B2270" s="821" t="s">
        <v>49</v>
      </c>
      <c r="C2270" s="834"/>
      <c r="D2270" s="834"/>
      <c r="E2270" s="834"/>
      <c r="F2270" s="834"/>
      <c r="G2270" s="834"/>
      <c r="H2270" s="835"/>
      <c r="I2270" s="835"/>
      <c r="J2270" s="834"/>
      <c r="K2270" s="834"/>
      <c r="L2270" s="834"/>
      <c r="M2270" s="834"/>
      <c r="N2270" s="834"/>
      <c r="O2270" s="834"/>
      <c r="P2270" s="623"/>
      <c r="Q2270" s="623"/>
      <c r="R2270" s="837" t="s">
        <v>50</v>
      </c>
      <c r="S2270" s="1030" t="s">
        <v>532</v>
      </c>
      <c r="T2270" s="839" t="s">
        <v>51</v>
      </c>
      <c r="U2270" s="840"/>
      <c r="V2270" s="841"/>
      <c r="W2270" s="842" t="s">
        <v>20</v>
      </c>
      <c r="X2270" s="844" t="s">
        <v>52</v>
      </c>
      <c r="Y2270" s="846" t="s">
        <v>53</v>
      </c>
      <c r="Z2270" s="847"/>
      <c r="AA2270" s="848"/>
    </row>
    <row r="2271" spans="2:27" ht="26.25" thickBot="1" x14ac:dyDescent="0.3">
      <c r="B2271" s="836"/>
      <c r="C2271" s="835"/>
      <c r="D2271" s="835"/>
      <c r="E2271" s="835"/>
      <c r="F2271" s="835"/>
      <c r="G2271" s="835"/>
      <c r="H2271" s="835"/>
      <c r="I2271" s="835"/>
      <c r="J2271" s="835"/>
      <c r="K2271" s="835"/>
      <c r="L2271" s="835"/>
      <c r="M2271" s="835"/>
      <c r="N2271" s="835"/>
      <c r="O2271" s="835"/>
      <c r="P2271" s="623"/>
      <c r="Q2271" s="623"/>
      <c r="R2271" s="838"/>
      <c r="S2271" s="1031"/>
      <c r="T2271" s="4" t="s">
        <v>54</v>
      </c>
      <c r="U2271" s="5" t="s">
        <v>55</v>
      </c>
      <c r="V2271" s="6" t="s">
        <v>56</v>
      </c>
      <c r="W2271" s="843"/>
      <c r="X2271" s="845"/>
      <c r="Y2271" s="7" t="s">
        <v>57</v>
      </c>
      <c r="Z2271" s="8" t="s">
        <v>21</v>
      </c>
      <c r="AA2271" s="9" t="s">
        <v>22</v>
      </c>
    </row>
    <row r="2272" spans="2:27" ht="18" x14ac:dyDescent="0.25">
      <c r="B2272" s="10"/>
      <c r="C2272" s="11"/>
      <c r="D2272" s="11"/>
      <c r="E2272" s="11"/>
      <c r="F2272" s="11"/>
      <c r="G2272" s="11"/>
      <c r="H2272" s="11"/>
      <c r="I2272" s="11"/>
      <c r="J2272" s="11"/>
      <c r="K2272" s="11"/>
      <c r="L2272" s="11"/>
      <c r="M2272" s="11"/>
      <c r="N2272" s="11"/>
      <c r="O2272" s="12"/>
      <c r="P2272" s="629">
        <f>+H2269</f>
        <v>12.1</v>
      </c>
      <c r="Q2272" s="17"/>
      <c r="R2272" s="412" t="s">
        <v>356</v>
      </c>
      <c r="S2272" s="625"/>
      <c r="T2272" s="14"/>
      <c r="U2272" s="14"/>
      <c r="V2272" s="14"/>
      <c r="W2272" s="14" t="str">
        <f>IF(COUNT(T2272:V2272)=1,"m",IF(COUNT(T2272:V2272)=2,"m2",IF(COUNT(T2272:V2272)=3,"m3","")))</f>
        <v/>
      </c>
      <c r="X2272" s="14" t="str">
        <f>IF(S2272="","",1)</f>
        <v/>
      </c>
      <c r="Y2272" s="14" t="str">
        <f>IFERROR(IF(COUNT(T2272:V2272)=1,PRODUCT(T2272:V2272)*X2272,""),"")</f>
        <v/>
      </c>
      <c r="Z2272" s="14" t="str">
        <f>IFERROR(IF(COUNT(T2272:V2272)=2,PRODUCT(T2272:V2272)*X2272,""),"")</f>
        <v/>
      </c>
      <c r="AA2272" s="15" t="str">
        <f>IFERROR(IF(COUNT(T2272:V2272)=3,PRODUCT(T2272:V2272)*X2272,""),"")</f>
        <v/>
      </c>
    </row>
    <row r="2273" spans="2:27" ht="18" x14ac:dyDescent="0.25">
      <c r="B2273" s="16"/>
      <c r="C2273" s="17"/>
      <c r="D2273" s="17"/>
      <c r="E2273" s="17"/>
      <c r="F2273" s="18"/>
      <c r="G2273" s="18"/>
      <c r="H2273" s="18"/>
      <c r="I2273" s="18"/>
      <c r="J2273" s="18"/>
      <c r="K2273" s="18"/>
      <c r="L2273" s="17"/>
      <c r="M2273" s="17"/>
      <c r="N2273" s="17"/>
      <c r="O2273" s="19"/>
      <c r="P2273" s="629">
        <f>+H2269</f>
        <v>12.1</v>
      </c>
      <c r="Q2273" s="17"/>
      <c r="R2273" s="412"/>
      <c r="S2273" s="625"/>
      <c r="T2273" s="20"/>
      <c r="U2273" s="20"/>
      <c r="V2273" s="430"/>
      <c r="W2273" s="14" t="str">
        <f t="shared" ref="W2273:W2275" si="715">IF(COUNT(T2273:V2273)=1,"m",IF(COUNT(T2273:V2273)=2,"m2",IF(COUNT(T2273:V2273)=3,"m3","")))</f>
        <v/>
      </c>
      <c r="X2273" s="14" t="str">
        <f t="shared" ref="X2273:X2275" si="716">IF(S2273="","",1)</f>
        <v/>
      </c>
      <c r="Y2273" s="14" t="str">
        <f t="shared" ref="Y2273:Y2275" si="717">IFERROR(IF(COUNT(T2273:V2273)=1,PRODUCT(T2273:V2273)*X2273,""),"")</f>
        <v/>
      </c>
      <c r="Z2273" s="14" t="str">
        <f t="shared" ref="Z2273:Z2275" si="718">IFERROR(IF(COUNT(T2273:V2273)=2,PRODUCT(T2273:V2273)*X2273,""),"")</f>
        <v/>
      </c>
      <c r="AA2273" s="15" t="str">
        <f t="shared" ref="AA2273:AA2294" si="719">IFERROR(IF(COUNT(T2273:V2273)=3,PRODUCT(T2273:V2273)*X2273,""),"")</f>
        <v/>
      </c>
    </row>
    <row r="2274" spans="2:27" ht="18" x14ac:dyDescent="0.25">
      <c r="B2274" s="16"/>
      <c r="C2274" s="17"/>
      <c r="D2274" s="17"/>
      <c r="E2274" s="17"/>
      <c r="G2274" s="18"/>
      <c r="H2274" s="18"/>
      <c r="I2274" s="18"/>
      <c r="J2274" s="18"/>
      <c r="K2274" s="18"/>
      <c r="L2274" s="17"/>
      <c r="M2274" s="17"/>
      <c r="N2274" s="17"/>
      <c r="O2274" s="19"/>
      <c r="P2274" s="629">
        <f>+H2269</f>
        <v>12.1</v>
      </c>
      <c r="Q2274" s="17"/>
      <c r="R2274" s="412"/>
      <c r="S2274" s="625"/>
      <c r="T2274" s="20"/>
      <c r="U2274" s="20"/>
      <c r="V2274" s="430"/>
      <c r="W2274" s="14" t="str">
        <f t="shared" si="715"/>
        <v/>
      </c>
      <c r="X2274" s="14" t="str">
        <f t="shared" si="716"/>
        <v/>
      </c>
      <c r="Y2274" s="14" t="str">
        <f t="shared" si="717"/>
        <v/>
      </c>
      <c r="Z2274" s="14" t="str">
        <f t="shared" si="718"/>
        <v/>
      </c>
      <c r="AA2274" s="15" t="str">
        <f t="shared" si="719"/>
        <v/>
      </c>
    </row>
    <row r="2275" spans="2:27" ht="18" x14ac:dyDescent="0.25">
      <c r="B2275" s="16"/>
      <c r="C2275" s="17"/>
      <c r="D2275" s="17"/>
      <c r="E2275" s="17"/>
      <c r="F2275" s="18"/>
      <c r="G2275" s="18"/>
      <c r="H2275" s="18"/>
      <c r="I2275" s="18"/>
      <c r="J2275" s="18"/>
      <c r="K2275" s="18"/>
      <c r="L2275" s="17"/>
      <c r="M2275" s="17"/>
      <c r="N2275" s="17"/>
      <c r="O2275" s="19"/>
      <c r="P2275" s="629">
        <f>+H2269</f>
        <v>12.1</v>
      </c>
      <c r="Q2275" s="17"/>
      <c r="R2275" s="412"/>
      <c r="S2275" s="626"/>
      <c r="T2275" s="20"/>
      <c r="U2275" s="20"/>
      <c r="V2275" s="430"/>
      <c r="W2275" s="14" t="str">
        <f t="shared" si="715"/>
        <v/>
      </c>
      <c r="X2275" s="14" t="str">
        <f t="shared" si="716"/>
        <v/>
      </c>
      <c r="Y2275" s="14" t="str">
        <f t="shared" si="717"/>
        <v/>
      </c>
      <c r="Z2275" s="14" t="str">
        <f t="shared" si="718"/>
        <v/>
      </c>
      <c r="AA2275" s="15" t="str">
        <f t="shared" si="719"/>
        <v/>
      </c>
    </row>
    <row r="2276" spans="2:27" ht="18" x14ac:dyDescent="0.25">
      <c r="B2276" s="16"/>
      <c r="D2276" s="17"/>
      <c r="E2276" s="17"/>
      <c r="F2276" s="18"/>
      <c r="G2276" s="18"/>
      <c r="H2276" s="18"/>
      <c r="J2276" s="18"/>
      <c r="K2276" s="18"/>
      <c r="L2276" s="17"/>
      <c r="M2276" s="17"/>
      <c r="N2276" s="17"/>
      <c r="O2276" s="19"/>
      <c r="P2276" s="629">
        <f>+H2269</f>
        <v>12.1</v>
      </c>
      <c r="Q2276" s="17"/>
      <c r="R2276" s="412"/>
      <c r="S2276" s="625"/>
      <c r="T2276" s="20"/>
      <c r="U2276" s="20"/>
      <c r="V2276" s="430"/>
      <c r="W2276" s="14"/>
      <c r="X2276" s="14"/>
      <c r="Y2276" s="14"/>
      <c r="Z2276" s="14"/>
      <c r="AA2276" s="15" t="str">
        <f t="shared" si="719"/>
        <v/>
      </c>
    </row>
    <row r="2277" spans="2:27" ht="18" x14ac:dyDescent="0.25">
      <c r="B2277" s="22"/>
      <c r="C2277" s="17"/>
      <c r="D2277" s="18"/>
      <c r="E2277" s="17"/>
      <c r="F2277" s="18"/>
      <c r="G2277" s="18"/>
      <c r="H2277" s="18"/>
      <c r="I2277" s="18"/>
      <c r="J2277" s="18"/>
      <c r="K2277" s="18"/>
      <c r="L2277" s="17"/>
      <c r="M2277" s="17"/>
      <c r="N2277" s="17"/>
      <c r="O2277" s="19"/>
      <c r="P2277" s="629">
        <f>+H2269</f>
        <v>12.1</v>
      </c>
      <c r="Q2277" s="17"/>
      <c r="R2277" s="412" t="s">
        <v>361</v>
      </c>
      <c r="S2277" s="625"/>
      <c r="T2277" s="20"/>
      <c r="U2277" s="20"/>
      <c r="V2277" s="430"/>
      <c r="W2277" s="14" t="str">
        <f t="shared" ref="W2277:W2278" si="720">IF(COUNT(T2277:V2277)=1,"m",IF(COUNT(T2277:V2277)=2,"m2",IF(COUNT(T2277:V2277)=3,"m3","")))</f>
        <v/>
      </c>
      <c r="X2277" s="14" t="str">
        <f t="shared" ref="X2277:X2283" si="721">IF(S2277="","",1)</f>
        <v/>
      </c>
      <c r="Y2277" s="14" t="str">
        <f t="shared" ref="Y2277:Y2283" si="722">IFERROR(IF(COUNT(T2277:V2277)=1,PRODUCT(T2277:V2277)*X2277,""),"")</f>
        <v/>
      </c>
      <c r="Z2277" s="14" t="str">
        <f t="shared" ref="Z2277:Z2283" si="723">IFERROR(IF(COUNT(T2277:V2277)=2,PRODUCT(T2277:V2277)*X2277,""),"")</f>
        <v/>
      </c>
      <c r="AA2277" s="15" t="str">
        <f t="shared" si="719"/>
        <v/>
      </c>
    </row>
    <row r="2278" spans="2:27" ht="18" x14ac:dyDescent="0.25">
      <c r="B2278" s="16"/>
      <c r="C2278" s="17"/>
      <c r="D2278" s="17"/>
      <c r="E2278" s="17"/>
      <c r="F2278" s="18"/>
      <c r="G2278" s="18"/>
      <c r="H2278" s="18"/>
      <c r="I2278" s="18"/>
      <c r="J2278" s="18"/>
      <c r="K2278" s="18"/>
      <c r="L2278" s="17"/>
      <c r="M2278" s="17"/>
      <c r="N2278" s="17"/>
      <c r="O2278" s="19"/>
      <c r="P2278" s="629">
        <f>+H2269</f>
        <v>12.1</v>
      </c>
      <c r="Q2278" s="17"/>
      <c r="R2278" s="412"/>
      <c r="S2278" s="641"/>
      <c r="T2278" s="20"/>
      <c r="U2278" s="20"/>
      <c r="V2278" s="20"/>
      <c r="W2278" s="14" t="str">
        <f t="shared" si="720"/>
        <v/>
      </c>
      <c r="X2278" s="14" t="str">
        <f t="shared" si="721"/>
        <v/>
      </c>
      <c r="Y2278" s="14" t="str">
        <f t="shared" si="722"/>
        <v/>
      </c>
      <c r="Z2278" s="14" t="str">
        <f t="shared" si="723"/>
        <v/>
      </c>
      <c r="AA2278" s="15" t="str">
        <f t="shared" si="719"/>
        <v/>
      </c>
    </row>
    <row r="2279" spans="2:27" ht="18" x14ac:dyDescent="0.25">
      <c r="B2279" s="16"/>
      <c r="C2279" s="17"/>
      <c r="D2279" s="17"/>
      <c r="E2279" s="17"/>
      <c r="F2279" s="17"/>
      <c r="G2279" s="17"/>
      <c r="H2279" s="17"/>
      <c r="I2279" s="17"/>
      <c r="J2279" s="17"/>
      <c r="K2279" s="17"/>
      <c r="L2279" s="17"/>
      <c r="M2279" s="17"/>
      <c r="N2279" s="17"/>
      <c r="O2279" s="19"/>
      <c r="P2279" s="629">
        <f>+H2269</f>
        <v>12.1</v>
      </c>
      <c r="Q2279" s="17"/>
      <c r="R2279" s="412"/>
      <c r="S2279" s="625"/>
      <c r="T2279" s="20"/>
      <c r="U2279" s="20"/>
      <c r="V2279" s="430"/>
      <c r="W2279" s="14"/>
      <c r="X2279" s="14" t="str">
        <f t="shared" si="721"/>
        <v/>
      </c>
      <c r="Y2279" s="14" t="str">
        <f t="shared" si="722"/>
        <v/>
      </c>
      <c r="Z2279" s="14" t="str">
        <f t="shared" si="723"/>
        <v/>
      </c>
      <c r="AA2279" s="15" t="str">
        <f t="shared" si="719"/>
        <v/>
      </c>
    </row>
    <row r="2280" spans="2:27" ht="18" x14ac:dyDescent="0.25">
      <c r="B2280" s="16"/>
      <c r="C2280" s="18"/>
      <c r="D2280" s="17"/>
      <c r="E2280" s="17"/>
      <c r="F2280" s="17"/>
      <c r="G2280" s="17"/>
      <c r="H2280" s="17"/>
      <c r="I2280" s="17"/>
      <c r="J2280" s="17"/>
      <c r="K2280" s="17"/>
      <c r="L2280" s="17"/>
      <c r="M2280" s="17"/>
      <c r="N2280" s="17"/>
      <c r="O2280" s="19"/>
      <c r="P2280" s="629">
        <f>+H2269</f>
        <v>12.1</v>
      </c>
      <c r="Q2280" s="17"/>
      <c r="R2280" s="412"/>
      <c r="S2280" s="625"/>
      <c r="T2280" s="20"/>
      <c r="U2280" s="20"/>
      <c r="V2280" s="430"/>
      <c r="W2280" s="14"/>
      <c r="X2280" s="14" t="str">
        <f t="shared" si="721"/>
        <v/>
      </c>
      <c r="Y2280" s="14" t="str">
        <f t="shared" si="722"/>
        <v/>
      </c>
      <c r="Z2280" s="14" t="str">
        <f t="shared" si="723"/>
        <v/>
      </c>
      <c r="AA2280" s="15" t="str">
        <f t="shared" si="719"/>
        <v/>
      </c>
    </row>
    <row r="2281" spans="2:27" ht="18" x14ac:dyDescent="0.25">
      <c r="B2281" s="16"/>
      <c r="C2281" s="17"/>
      <c r="D2281" s="17"/>
      <c r="E2281" s="17"/>
      <c r="F2281" s="17"/>
      <c r="G2281" s="17"/>
      <c r="H2281" s="17"/>
      <c r="I2281" s="17"/>
      <c r="J2281" s="17"/>
      <c r="K2281" s="17"/>
      <c r="L2281" s="17"/>
      <c r="M2281" s="17"/>
      <c r="N2281" s="17"/>
      <c r="O2281" s="19"/>
      <c r="P2281" s="629">
        <f>+H2269</f>
        <v>12.1</v>
      </c>
      <c r="Q2281" s="17"/>
      <c r="R2281" s="412"/>
      <c r="S2281" s="625"/>
      <c r="T2281" s="20"/>
      <c r="U2281" s="20"/>
      <c r="V2281" s="430"/>
      <c r="W2281" s="14"/>
      <c r="X2281" s="14" t="str">
        <f t="shared" si="721"/>
        <v/>
      </c>
      <c r="Y2281" s="14" t="str">
        <f t="shared" si="722"/>
        <v/>
      </c>
      <c r="Z2281" s="14" t="str">
        <f t="shared" si="723"/>
        <v/>
      </c>
      <c r="AA2281" s="15" t="str">
        <f t="shared" si="719"/>
        <v/>
      </c>
    </row>
    <row r="2282" spans="2:27" ht="18" x14ac:dyDescent="0.25">
      <c r="B2282" s="16"/>
      <c r="C2282" s="17"/>
      <c r="D2282" s="17"/>
      <c r="E2282" s="18"/>
      <c r="F2282" s="17"/>
      <c r="G2282" s="17"/>
      <c r="H2282" s="17"/>
      <c r="I2282" s="17"/>
      <c r="J2282" s="17"/>
      <c r="K2282" s="17"/>
      <c r="L2282" s="17"/>
      <c r="M2282" s="17"/>
      <c r="N2282" s="17"/>
      <c r="O2282" s="19"/>
      <c r="P2282" s="629">
        <f>+H2269</f>
        <v>12.1</v>
      </c>
      <c r="Q2282" s="17"/>
      <c r="R2282" s="412"/>
      <c r="S2282" s="625"/>
      <c r="T2282" s="20"/>
      <c r="U2282" s="20"/>
      <c r="V2282" s="430"/>
      <c r="W2282" s="14"/>
      <c r="X2282" s="14" t="str">
        <f t="shared" si="721"/>
        <v/>
      </c>
      <c r="Y2282" s="14" t="str">
        <f t="shared" si="722"/>
        <v/>
      </c>
      <c r="Z2282" s="14" t="str">
        <f t="shared" si="723"/>
        <v/>
      </c>
      <c r="AA2282" s="15" t="str">
        <f t="shared" si="719"/>
        <v/>
      </c>
    </row>
    <row r="2283" spans="2:27" ht="18" x14ac:dyDescent="0.25">
      <c r="B2283" s="16"/>
      <c r="C2283" s="18"/>
      <c r="D2283" s="18"/>
      <c r="E2283" s="18"/>
      <c r="F2283" s="18"/>
      <c r="G2283" s="18"/>
      <c r="H2283" s="18"/>
      <c r="I2283" s="18"/>
      <c r="J2283" s="18"/>
      <c r="K2283" s="18"/>
      <c r="L2283" s="18"/>
      <c r="M2283" s="18"/>
      <c r="N2283" s="18"/>
      <c r="O2283" s="19"/>
      <c r="P2283" s="629">
        <f>+H2269</f>
        <v>12.1</v>
      </c>
      <c r="Q2283" s="17"/>
      <c r="R2283" s="412"/>
      <c r="S2283" s="625"/>
      <c r="T2283" s="20"/>
      <c r="U2283" s="20"/>
      <c r="V2283" s="430"/>
      <c r="W2283" s="14" t="str">
        <f t="shared" ref="W2283" si="724">IF(COUNT(T2283:V2283)=1,"m",IF(COUNT(T2283:V2283)=2,"m2",IF(COUNT(T2283:V2283)=3,"m3","")))</f>
        <v/>
      </c>
      <c r="X2283" s="14" t="str">
        <f t="shared" si="721"/>
        <v/>
      </c>
      <c r="Y2283" s="14" t="str">
        <f t="shared" si="722"/>
        <v/>
      </c>
      <c r="Z2283" s="14" t="str">
        <f t="shared" si="723"/>
        <v/>
      </c>
      <c r="AA2283" s="15" t="str">
        <f t="shared" si="719"/>
        <v/>
      </c>
    </row>
    <row r="2284" spans="2:27" ht="18" x14ac:dyDescent="0.25">
      <c r="B2284" s="16"/>
      <c r="C2284" s="17"/>
      <c r="D2284" s="24"/>
      <c r="E2284" s="17"/>
      <c r="F2284" s="17"/>
      <c r="G2284" s="17"/>
      <c r="H2284" s="17"/>
      <c r="I2284" s="17"/>
      <c r="J2284" s="18"/>
      <c r="K2284" s="17"/>
      <c r="L2284" s="17"/>
      <c r="M2284" s="17"/>
      <c r="N2284" s="17"/>
      <c r="O2284" s="19"/>
      <c r="P2284" s="629">
        <f>+H2269</f>
        <v>12.1</v>
      </c>
      <c r="Q2284" s="17"/>
      <c r="R2284" s="412"/>
      <c r="S2284" s="625"/>
      <c r="T2284" s="20"/>
      <c r="U2284" s="20"/>
      <c r="V2284" s="430"/>
      <c r="W2284" s="14"/>
      <c r="X2284" s="14"/>
      <c r="Y2284" s="14"/>
      <c r="Z2284" s="14"/>
      <c r="AA2284" s="15" t="str">
        <f t="shared" si="719"/>
        <v/>
      </c>
    </row>
    <row r="2285" spans="2:27" ht="18" x14ac:dyDescent="0.25">
      <c r="B2285" s="16"/>
      <c r="C2285" s="18"/>
      <c r="D2285" s="17"/>
      <c r="E2285" s="17"/>
      <c r="F2285" s="17"/>
      <c r="G2285" s="17"/>
      <c r="H2285" s="18"/>
      <c r="I2285" s="18"/>
      <c r="J2285" s="17"/>
      <c r="K2285" s="18"/>
      <c r="L2285" s="17"/>
      <c r="M2285" s="17"/>
      <c r="N2285" s="17"/>
      <c r="O2285" s="19"/>
      <c r="P2285" s="629">
        <f>+H2269</f>
        <v>12.1</v>
      </c>
      <c r="Q2285" s="17"/>
      <c r="R2285" s="412" t="s">
        <v>362</v>
      </c>
      <c r="S2285" s="625"/>
      <c r="T2285" s="20"/>
      <c r="U2285" s="20"/>
      <c r="V2285" s="430"/>
      <c r="W2285" s="14" t="str">
        <f t="shared" ref="W2285:W2294" si="725">IF(COUNT(T2285:V2285)=1,"m",IF(COUNT(T2285:V2285)=2,"m2",IF(COUNT(T2285:V2285)=3,"m3","")))</f>
        <v/>
      </c>
      <c r="X2285" s="14" t="str">
        <f t="shared" ref="X2285:X2294" si="726">IF(S2285="","",1)</f>
        <v/>
      </c>
      <c r="Y2285" s="14" t="str">
        <f t="shared" ref="Y2285:Y2294" si="727">IFERROR(IF(COUNT(T2285:V2285)=1,PRODUCT(T2285:V2285)*X2285,""),"")</f>
        <v/>
      </c>
      <c r="Z2285" s="14" t="str">
        <f t="shared" ref="Z2285:Z2294" si="728">IFERROR(IF(COUNT(T2285:V2285)=2,PRODUCT(T2285:V2285)*X2285,""),"")</f>
        <v/>
      </c>
      <c r="AA2285" s="15" t="str">
        <f t="shared" si="719"/>
        <v/>
      </c>
    </row>
    <row r="2286" spans="2:27" ht="18" x14ac:dyDescent="0.25">
      <c r="B2286" s="16"/>
      <c r="C2286" s="17"/>
      <c r="D2286" s="17"/>
      <c r="E2286" s="17"/>
      <c r="F2286" s="17"/>
      <c r="G2286" s="17"/>
      <c r="H2286" s="17"/>
      <c r="I2286" s="17"/>
      <c r="J2286" s="17"/>
      <c r="K2286" s="17"/>
      <c r="L2286" s="17"/>
      <c r="M2286" s="17"/>
      <c r="N2286" s="17"/>
      <c r="O2286" s="19"/>
      <c r="P2286" s="629">
        <f>+H2269</f>
        <v>12.1</v>
      </c>
      <c r="Q2286" s="17"/>
      <c r="R2286" s="412"/>
      <c r="S2286" s="626"/>
      <c r="T2286" s="20"/>
      <c r="U2286" s="20"/>
      <c r="V2286" s="430"/>
      <c r="W2286" s="14" t="str">
        <f t="shared" si="725"/>
        <v/>
      </c>
      <c r="X2286" s="14" t="str">
        <f t="shared" si="726"/>
        <v/>
      </c>
      <c r="Y2286" s="14" t="str">
        <f t="shared" si="727"/>
        <v/>
      </c>
      <c r="Z2286" s="14" t="str">
        <f t="shared" si="728"/>
        <v/>
      </c>
      <c r="AA2286" s="15" t="str">
        <f t="shared" si="719"/>
        <v/>
      </c>
    </row>
    <row r="2287" spans="2:27" ht="18" x14ac:dyDescent="0.25">
      <c r="B2287" s="16"/>
      <c r="C2287" s="17"/>
      <c r="D2287" s="17"/>
      <c r="E2287" s="17"/>
      <c r="F2287" s="17"/>
      <c r="G2287" s="17"/>
      <c r="H2287" s="17"/>
      <c r="I2287" s="17"/>
      <c r="J2287" s="17"/>
      <c r="K2287" s="17"/>
      <c r="L2287" s="17"/>
      <c r="M2287" s="17"/>
      <c r="N2287" s="17"/>
      <c r="O2287" s="19"/>
      <c r="P2287" s="629">
        <f>+H2269</f>
        <v>12.1</v>
      </c>
      <c r="Q2287" s="17"/>
      <c r="R2287" s="412"/>
      <c r="S2287" s="626"/>
      <c r="T2287" s="20"/>
      <c r="U2287" s="20"/>
      <c r="V2287" s="430"/>
      <c r="W2287" s="14" t="str">
        <f t="shared" si="725"/>
        <v/>
      </c>
      <c r="X2287" s="14" t="str">
        <f t="shared" si="726"/>
        <v/>
      </c>
      <c r="Y2287" s="14" t="str">
        <f t="shared" si="727"/>
        <v/>
      </c>
      <c r="Z2287" s="14" t="str">
        <f t="shared" si="728"/>
        <v/>
      </c>
      <c r="AA2287" s="15" t="str">
        <f t="shared" si="719"/>
        <v/>
      </c>
    </row>
    <row r="2288" spans="2:27" ht="18" x14ac:dyDescent="0.25">
      <c r="B2288" s="16"/>
      <c r="D2288" s="17"/>
      <c r="E2288" s="17"/>
      <c r="F2288" s="17"/>
      <c r="G2288" s="17"/>
      <c r="H2288" s="17"/>
      <c r="I2288" s="17"/>
      <c r="J2288" s="17"/>
      <c r="K2288" s="17"/>
      <c r="L2288" s="17"/>
      <c r="M2288" s="17"/>
      <c r="N2288" s="17"/>
      <c r="O2288" s="19"/>
      <c r="P2288" s="629">
        <f>+H2269</f>
        <v>12.1</v>
      </c>
      <c r="Q2288" s="17"/>
      <c r="R2288" s="412"/>
      <c r="S2288" s="626"/>
      <c r="T2288" s="20"/>
      <c r="U2288" s="20"/>
      <c r="V2288" s="20"/>
      <c r="W2288" s="14" t="str">
        <f t="shared" si="725"/>
        <v/>
      </c>
      <c r="X2288" s="14" t="str">
        <f t="shared" si="726"/>
        <v/>
      </c>
      <c r="Y2288" s="14" t="str">
        <f t="shared" si="727"/>
        <v/>
      </c>
      <c r="Z2288" s="14" t="str">
        <f t="shared" si="728"/>
        <v/>
      </c>
      <c r="AA2288" s="15" t="str">
        <f t="shared" si="719"/>
        <v/>
      </c>
    </row>
    <row r="2289" spans="2:27" ht="18" x14ac:dyDescent="0.25">
      <c r="B2289" s="16"/>
      <c r="C2289" s="17"/>
      <c r="D2289" s="17"/>
      <c r="E2289" s="17"/>
      <c r="F2289" s="17"/>
      <c r="G2289" s="17"/>
      <c r="H2289" s="17"/>
      <c r="I2289" s="17"/>
      <c r="J2289" s="17"/>
      <c r="K2289" s="17"/>
      <c r="L2289" s="17"/>
      <c r="M2289" s="17"/>
      <c r="N2289" s="17"/>
      <c r="O2289" s="19"/>
      <c r="P2289" s="629">
        <f>+H2269</f>
        <v>12.1</v>
      </c>
      <c r="Q2289" s="17"/>
      <c r="R2289" s="412"/>
      <c r="S2289" s="626"/>
      <c r="T2289" s="20"/>
      <c r="U2289" s="20"/>
      <c r="V2289" s="430"/>
      <c r="W2289" s="14" t="str">
        <f t="shared" si="725"/>
        <v/>
      </c>
      <c r="X2289" s="14" t="str">
        <f t="shared" si="726"/>
        <v/>
      </c>
      <c r="Y2289" s="14" t="str">
        <f t="shared" si="727"/>
        <v/>
      </c>
      <c r="Z2289" s="14" t="str">
        <f t="shared" si="728"/>
        <v/>
      </c>
      <c r="AA2289" s="15" t="str">
        <f t="shared" si="719"/>
        <v/>
      </c>
    </row>
    <row r="2290" spans="2:27" ht="18" x14ac:dyDescent="0.25">
      <c r="B2290" s="16"/>
      <c r="C2290" s="17"/>
      <c r="D2290" s="17"/>
      <c r="E2290" s="17"/>
      <c r="F2290" s="17"/>
      <c r="G2290" s="17"/>
      <c r="H2290" s="17"/>
      <c r="I2290" s="17"/>
      <c r="J2290" s="17"/>
      <c r="K2290" s="17"/>
      <c r="L2290" s="17"/>
      <c r="M2290" s="17"/>
      <c r="N2290" s="17"/>
      <c r="O2290" s="19"/>
      <c r="P2290" s="629">
        <f>+H2269</f>
        <v>12.1</v>
      </c>
      <c r="Q2290" s="17"/>
      <c r="R2290" s="412"/>
      <c r="S2290" s="626"/>
      <c r="T2290" s="20"/>
      <c r="U2290" s="20"/>
      <c r="V2290" s="430"/>
      <c r="W2290" s="14" t="str">
        <f t="shared" si="725"/>
        <v/>
      </c>
      <c r="X2290" s="14" t="str">
        <f t="shared" si="726"/>
        <v/>
      </c>
      <c r="Y2290" s="14" t="str">
        <f t="shared" si="727"/>
        <v/>
      </c>
      <c r="Z2290" s="14" t="str">
        <f t="shared" si="728"/>
        <v/>
      </c>
      <c r="AA2290" s="15" t="str">
        <f t="shared" si="719"/>
        <v/>
      </c>
    </row>
    <row r="2291" spans="2:27" ht="18" x14ac:dyDescent="0.25">
      <c r="B2291" s="16"/>
      <c r="C2291" s="17"/>
      <c r="D2291" s="17"/>
      <c r="E2291" s="17"/>
      <c r="F2291" s="17"/>
      <c r="G2291" s="17"/>
      <c r="H2291" s="17"/>
      <c r="I2291" s="17"/>
      <c r="J2291" s="17"/>
      <c r="K2291" s="17"/>
      <c r="L2291" s="17"/>
      <c r="M2291" s="17"/>
      <c r="N2291" s="17"/>
      <c r="O2291" s="19"/>
      <c r="P2291" s="629">
        <f>+H2269</f>
        <v>12.1</v>
      </c>
      <c r="Q2291" s="17"/>
      <c r="R2291" s="21"/>
      <c r="S2291" s="626"/>
      <c r="T2291" s="20"/>
      <c r="U2291" s="20"/>
      <c r="V2291" s="430"/>
      <c r="W2291" s="14" t="str">
        <f t="shared" si="725"/>
        <v/>
      </c>
      <c r="X2291" s="14" t="str">
        <f t="shared" si="726"/>
        <v/>
      </c>
      <c r="Y2291" s="14" t="str">
        <f t="shared" si="727"/>
        <v/>
      </c>
      <c r="Z2291" s="14" t="str">
        <f t="shared" si="728"/>
        <v/>
      </c>
      <c r="AA2291" s="15" t="str">
        <f t="shared" si="719"/>
        <v/>
      </c>
    </row>
    <row r="2292" spans="2:27" ht="18" x14ac:dyDescent="0.25">
      <c r="B2292" s="16"/>
      <c r="C2292" s="17"/>
      <c r="D2292" s="17"/>
      <c r="E2292" s="17"/>
      <c r="F2292" s="17"/>
      <c r="G2292" s="17"/>
      <c r="H2292" s="17"/>
      <c r="I2292" s="17"/>
      <c r="J2292" s="17"/>
      <c r="K2292" s="17"/>
      <c r="L2292" s="17"/>
      <c r="M2292" s="17"/>
      <c r="N2292" s="17"/>
      <c r="O2292" s="19"/>
      <c r="P2292" s="629">
        <f>+H2269</f>
        <v>12.1</v>
      </c>
      <c r="Q2292" s="17"/>
      <c r="R2292" s="26"/>
      <c r="S2292" s="626"/>
      <c r="T2292" s="20"/>
      <c r="U2292" s="20"/>
      <c r="V2292" s="430"/>
      <c r="W2292" s="14" t="str">
        <f t="shared" si="725"/>
        <v/>
      </c>
      <c r="X2292" s="14" t="str">
        <f t="shared" si="726"/>
        <v/>
      </c>
      <c r="Y2292" s="14" t="str">
        <f t="shared" si="727"/>
        <v/>
      </c>
      <c r="Z2292" s="14" t="str">
        <f t="shared" si="728"/>
        <v/>
      </c>
      <c r="AA2292" s="15" t="str">
        <f t="shared" si="719"/>
        <v/>
      </c>
    </row>
    <row r="2293" spans="2:27" ht="18" x14ac:dyDescent="0.25">
      <c r="B2293" s="16"/>
      <c r="C2293" s="17"/>
      <c r="D2293" s="17"/>
      <c r="E2293" s="17"/>
      <c r="F2293" s="17"/>
      <c r="G2293" s="17"/>
      <c r="H2293" s="17"/>
      <c r="I2293" s="17"/>
      <c r="J2293" s="17"/>
      <c r="K2293" s="17"/>
      <c r="L2293" s="17"/>
      <c r="M2293" s="17"/>
      <c r="N2293" s="17"/>
      <c r="O2293" s="19"/>
      <c r="P2293" s="629">
        <f>+H2269</f>
        <v>12.1</v>
      </c>
      <c r="Q2293" s="17"/>
      <c r="R2293" s="26"/>
      <c r="S2293" s="626"/>
      <c r="T2293" s="20"/>
      <c r="U2293" s="20"/>
      <c r="V2293" s="430"/>
      <c r="W2293" s="14" t="str">
        <f t="shared" si="725"/>
        <v/>
      </c>
      <c r="X2293" s="14" t="str">
        <f t="shared" si="726"/>
        <v/>
      </c>
      <c r="Y2293" s="14" t="str">
        <f t="shared" si="727"/>
        <v/>
      </c>
      <c r="Z2293" s="14" t="str">
        <f t="shared" si="728"/>
        <v/>
      </c>
      <c r="AA2293" s="15" t="str">
        <f t="shared" si="719"/>
        <v/>
      </c>
    </row>
    <row r="2294" spans="2:27" ht="18.75" thickBot="1" x14ac:dyDescent="0.3">
      <c r="B2294" s="27"/>
      <c r="C2294" s="28"/>
      <c r="D2294" s="29"/>
      <c r="E2294" s="28"/>
      <c r="F2294" s="29"/>
      <c r="G2294" s="29"/>
      <c r="H2294" s="29"/>
      <c r="I2294" s="29"/>
      <c r="J2294" s="29"/>
      <c r="K2294" s="29"/>
      <c r="L2294" s="29"/>
      <c r="M2294" s="29"/>
      <c r="N2294" s="29"/>
      <c r="O2294" s="30"/>
      <c r="P2294" s="629">
        <f>+H2269</f>
        <v>12.1</v>
      </c>
      <c r="Q2294" s="17"/>
      <c r="R2294" s="630"/>
      <c r="S2294" s="636"/>
      <c r="T2294" s="33"/>
      <c r="U2294" s="33"/>
      <c r="V2294" s="631"/>
      <c r="W2294" s="34" t="str">
        <f t="shared" si="725"/>
        <v/>
      </c>
      <c r="X2294" s="34" t="str">
        <f t="shared" si="726"/>
        <v/>
      </c>
      <c r="Y2294" s="14" t="str">
        <f t="shared" si="727"/>
        <v/>
      </c>
      <c r="Z2294" s="14" t="str">
        <f t="shared" si="728"/>
        <v/>
      </c>
      <c r="AA2294" s="15" t="str">
        <f t="shared" si="719"/>
        <v/>
      </c>
    </row>
    <row r="2295" spans="2:27" ht="18.75" thickBot="1" x14ac:dyDescent="0.3">
      <c r="B2295" s="786"/>
      <c r="C2295" s="787"/>
      <c r="D2295" s="787"/>
      <c r="E2295" s="787"/>
      <c r="F2295" s="787"/>
      <c r="G2295" s="787"/>
      <c r="H2295" s="787"/>
      <c r="I2295" s="787"/>
      <c r="J2295" s="787"/>
      <c r="K2295" s="787"/>
      <c r="L2295" s="787"/>
      <c r="M2295" s="787"/>
      <c r="N2295" s="787"/>
      <c r="O2295" s="787"/>
      <c r="P2295" s="428"/>
      <c r="Q2295" s="629">
        <f>+H2269</f>
        <v>12.1</v>
      </c>
      <c r="R2295" s="1024" t="s">
        <v>58</v>
      </c>
      <c r="S2295" s="1025"/>
      <c r="T2295" s="1027"/>
      <c r="U2295" s="1024" t="s">
        <v>53</v>
      </c>
      <c r="V2295" s="1027"/>
      <c r="W2295" s="1027"/>
      <c r="X2295" s="1026"/>
      <c r="Y2295" s="36"/>
      <c r="Z2295" s="37"/>
      <c r="AA2295" s="38">
        <f>IF(SUM(Y2272:AA2294)=0,SUM(X2272:X2294),SUM(Y2272:AA2294))</f>
        <v>0</v>
      </c>
    </row>
    <row r="2296" spans="2:27" ht="17.25" thickBot="1" x14ac:dyDescent="0.3">
      <c r="B2296" s="792" t="s">
        <v>59</v>
      </c>
      <c r="C2296" s="793"/>
      <c r="D2296" s="793"/>
      <c r="E2296" s="793"/>
      <c r="F2296" s="793"/>
      <c r="G2296" s="793"/>
      <c r="H2296" s="793"/>
      <c r="I2296" s="794"/>
      <c r="J2296" s="792" t="s">
        <v>60</v>
      </c>
      <c r="K2296" s="793"/>
      <c r="L2296" s="793"/>
      <c r="M2296" s="793"/>
      <c r="N2296" s="793"/>
      <c r="O2296" s="793"/>
      <c r="P2296" s="793"/>
      <c r="Q2296" s="793"/>
      <c r="R2296" s="1028"/>
      <c r="S2296" s="634"/>
      <c r="T2296" s="39"/>
      <c r="U2296" s="40"/>
      <c r="V2296" s="40"/>
      <c r="W2296" s="40"/>
      <c r="X2296" s="40"/>
      <c r="Y2296" s="40"/>
      <c r="Z2296" s="40"/>
      <c r="AA2296" s="41"/>
    </row>
    <row r="2297" spans="2:27" ht="21" thickBot="1" x14ac:dyDescent="0.3">
      <c r="B2297" s="795"/>
      <c r="C2297" s="787"/>
      <c r="D2297" s="787"/>
      <c r="E2297" s="787"/>
      <c r="F2297" s="787"/>
      <c r="G2297" s="787"/>
      <c r="H2297" s="787"/>
      <c r="I2297" s="796"/>
      <c r="J2297" s="795"/>
      <c r="K2297" s="787"/>
      <c r="L2297" s="787"/>
      <c r="M2297" s="787"/>
      <c r="N2297" s="787"/>
      <c r="O2297" s="787"/>
      <c r="P2297" s="787"/>
      <c r="Q2297" s="787"/>
      <c r="R2297" s="796"/>
      <c r="S2297" s="635"/>
      <c r="T2297" s="797" t="s">
        <v>61</v>
      </c>
      <c r="U2297" s="798"/>
      <c r="V2297" s="798"/>
      <c r="W2297" s="798"/>
      <c r="X2297" s="798"/>
      <c r="Y2297" s="798"/>
      <c r="Z2297" s="799"/>
      <c r="AA2297" s="42">
        <f>AA2295</f>
        <v>0</v>
      </c>
    </row>
    <row r="2299" spans="2:27" ht="15.75" thickBot="1" x14ac:dyDescent="0.3"/>
    <row r="2300" spans="2:27" x14ac:dyDescent="0.25">
      <c r="B2300" s="800"/>
      <c r="C2300" s="793"/>
      <c r="D2300" s="793"/>
      <c r="E2300" s="793"/>
      <c r="F2300" s="793"/>
      <c r="G2300" s="803" t="s">
        <v>42</v>
      </c>
      <c r="H2300" s="793"/>
      <c r="I2300" s="793"/>
      <c r="J2300" s="793"/>
      <c r="K2300" s="793"/>
      <c r="L2300" s="793"/>
      <c r="M2300" s="793"/>
      <c r="N2300" s="793"/>
      <c r="O2300" s="793"/>
      <c r="P2300" s="793"/>
      <c r="Q2300" s="793"/>
      <c r="R2300" s="793"/>
      <c r="S2300" s="793"/>
      <c r="T2300" s="793"/>
      <c r="U2300" s="804" t="s">
        <v>1</v>
      </c>
      <c r="V2300" s="805"/>
      <c r="W2300" s="805"/>
      <c r="X2300" s="806"/>
      <c r="Y2300" s="807" t="s">
        <v>43</v>
      </c>
      <c r="Z2300" s="805"/>
      <c r="AA2300" s="808"/>
    </row>
    <row r="2301" spans="2:27" x14ac:dyDescent="0.25">
      <c r="B2301" s="801"/>
      <c r="C2301" s="802"/>
      <c r="D2301" s="802"/>
      <c r="E2301" s="802"/>
      <c r="F2301" s="802"/>
      <c r="G2301" s="801"/>
      <c r="H2301" s="802"/>
      <c r="I2301" s="802"/>
      <c r="J2301" s="802"/>
      <c r="K2301" s="802"/>
      <c r="L2301" s="802"/>
      <c r="M2301" s="802"/>
      <c r="N2301" s="802"/>
      <c r="O2301" s="802"/>
      <c r="P2301" s="802"/>
      <c r="Q2301" s="802"/>
      <c r="R2301" s="802"/>
      <c r="S2301" s="802"/>
      <c r="T2301" s="802"/>
      <c r="U2301" s="809" t="s">
        <v>3</v>
      </c>
      <c r="V2301" s="810"/>
      <c r="W2301" s="810"/>
      <c r="X2301" s="811"/>
      <c r="Y2301" s="812">
        <v>1</v>
      </c>
      <c r="Z2301" s="810"/>
      <c r="AA2301" s="813"/>
    </row>
    <row r="2302" spans="2:27" ht="15.75" thickBot="1" x14ac:dyDescent="0.3">
      <c r="B2302" s="795"/>
      <c r="C2302" s="787"/>
      <c r="D2302" s="787"/>
      <c r="E2302" s="787"/>
      <c r="F2302" s="787"/>
      <c r="G2302" s="795"/>
      <c r="H2302" s="787"/>
      <c r="I2302" s="787"/>
      <c r="J2302" s="787"/>
      <c r="K2302" s="787"/>
      <c r="L2302" s="787"/>
      <c r="M2302" s="787"/>
      <c r="N2302" s="787"/>
      <c r="O2302" s="787"/>
      <c r="P2302" s="787"/>
      <c r="Q2302" s="787"/>
      <c r="R2302" s="787"/>
      <c r="S2302" s="787"/>
      <c r="T2302" s="787"/>
      <c r="U2302" s="814" t="s">
        <v>4</v>
      </c>
      <c r="V2302" s="815"/>
      <c r="W2302" s="815"/>
      <c r="X2302" s="816"/>
      <c r="Y2302" s="817">
        <v>44236</v>
      </c>
      <c r="Z2302" s="818"/>
      <c r="AA2302" s="819"/>
    </row>
    <row r="2303" spans="2:27" x14ac:dyDescent="0.25">
      <c r="B2303" s="820" t="s">
        <v>44</v>
      </c>
      <c r="C2303" s="793"/>
      <c r="D2303" s="793"/>
      <c r="E2303" s="793"/>
      <c r="F2303" s="794"/>
      <c r="G2303"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303" s="822"/>
      <c r="I2303" s="822"/>
      <c r="J2303" s="822"/>
      <c r="K2303" s="822"/>
      <c r="L2303" s="822"/>
      <c r="M2303" s="822"/>
      <c r="N2303" s="822"/>
      <c r="O2303" s="822"/>
      <c r="P2303" s="822"/>
      <c r="Q2303" s="822"/>
      <c r="R2303" s="822"/>
      <c r="S2303" s="822"/>
      <c r="T2303" s="822"/>
      <c r="U2303" s="822"/>
      <c r="V2303" s="822"/>
      <c r="W2303" s="822"/>
      <c r="X2303" s="822"/>
      <c r="Y2303" s="822"/>
      <c r="Z2303" s="822"/>
      <c r="AA2303" s="823"/>
    </row>
    <row r="2304" spans="2:27" ht="15.75" thickBot="1" x14ac:dyDescent="0.3">
      <c r="B2304" s="795"/>
      <c r="C2304" s="787"/>
      <c r="D2304" s="787"/>
      <c r="E2304" s="787"/>
      <c r="F2304" s="796"/>
      <c r="G2304" s="824"/>
      <c r="H2304" s="825"/>
      <c r="I2304" s="825"/>
      <c r="J2304" s="825"/>
      <c r="K2304" s="825"/>
      <c r="L2304" s="825"/>
      <c r="M2304" s="825"/>
      <c r="N2304" s="825"/>
      <c r="O2304" s="825"/>
      <c r="P2304" s="825"/>
      <c r="Q2304" s="825"/>
      <c r="R2304" s="825"/>
      <c r="S2304" s="825"/>
      <c r="T2304" s="825"/>
      <c r="U2304" s="825"/>
      <c r="V2304" s="825"/>
      <c r="W2304" s="825"/>
      <c r="X2304" s="825"/>
      <c r="Y2304" s="825"/>
      <c r="Z2304" s="825"/>
      <c r="AA2304" s="826"/>
    </row>
    <row r="2305" spans="2:27" ht="18.75" thickBot="1" x14ac:dyDescent="0.3">
      <c r="B2305" s="827" t="s">
        <v>46</v>
      </c>
      <c r="C2305" s="798"/>
      <c r="D2305" s="798"/>
      <c r="E2305" s="798"/>
      <c r="F2305" s="798"/>
      <c r="G2305" s="798"/>
      <c r="H2305" s="822" t="s">
        <v>47</v>
      </c>
      <c r="I2305" s="793"/>
      <c r="J2305" s="828"/>
      <c r="K2305" s="798"/>
      <c r="L2305" s="798"/>
      <c r="M2305" s="798"/>
      <c r="N2305" s="798"/>
      <c r="O2305" s="798"/>
      <c r="P2305" s="622"/>
      <c r="Q2305" s="622"/>
      <c r="R2305" s="828" t="s">
        <v>48</v>
      </c>
      <c r="S2305" s="828"/>
      <c r="T2305" s="798"/>
      <c r="U2305" s="798"/>
      <c r="V2305" s="798"/>
      <c r="W2305" s="798"/>
      <c r="X2305" s="798"/>
      <c r="Y2305" s="798"/>
      <c r="Z2305" s="798"/>
      <c r="AA2305" s="799"/>
    </row>
    <row r="2306" spans="2:27" ht="124.5" customHeight="1" thickBot="1" x14ac:dyDescent="0.3">
      <c r="B2306" s="829">
        <v>13</v>
      </c>
      <c r="C2306" s="793"/>
      <c r="D2306" s="793"/>
      <c r="E2306" s="793"/>
      <c r="F2306" s="793"/>
      <c r="G2306" s="793"/>
      <c r="H2306" s="830">
        <f>I13.01</f>
        <v>13.01</v>
      </c>
      <c r="I2306" s="831"/>
      <c r="J2306" s="832" t="str">
        <f>VLOOKUP(B2306,'BALANCE GENERAL'!$B:$G,5,FALSE)</f>
        <v>SUMINISTRO E INSTALACION MOBILIARIO</v>
      </c>
      <c r="K2306" s="798"/>
      <c r="L2306" s="798"/>
      <c r="M2306" s="798"/>
      <c r="N2306" s="798"/>
      <c r="O2306" s="799"/>
      <c r="P2306" s="621"/>
      <c r="Q2306" s="621"/>
      <c r="R2306" s="833" t="str">
        <f>VLOOKUP(H2306,'BALANCE GENERAL'!$B:$G,5,FALSE)</f>
        <v>PUESTO DE TRABAJO-ESCRITORIO RECTANGULAR ESTRUCTURA METALICA CON ACABO EN PINTURA ELECTROESTATICA GRIS, BASE PEDESTAL CALIBRE 18, FALDON EN LAMINA PINTURA HORNEADA Y CANALETA PLASTICA 60X40 PARA DUCTOS DE CABLEADO No. 12 CALIBRADO (10 MTS) ; LIBRE DE HALOGENO CON UN PUNTO DE TOMA CORRIENTES  DOBLE DE 20 AMPERIOS, CON CAJA 2X4" PARA CANALETA; 2 GAVETAS Y CAJON CARPETERO METÁLICO EN LAMINA COLD ROLLED CALIBRE 24, ORIFICIO PASACABLES. MEDIDAS: FRENTE 120 CM, FONDO 60CM, ALTO 73 CM, SUPERFICIE EN MADERA 25 MM Y FORMICA COLOR BLANCO, CON BORDES EN CANTO RIGIDO TERMOFUNDIDO.</v>
      </c>
      <c r="S2306" s="1020"/>
      <c r="T2306" s="793"/>
      <c r="U2306" s="793"/>
      <c r="V2306" s="793"/>
      <c r="W2306" s="793"/>
      <c r="X2306" s="793"/>
      <c r="Y2306" s="793"/>
      <c r="Z2306" s="793"/>
      <c r="AA2306" s="794"/>
    </row>
    <row r="2307" spans="2:27" ht="18.75" thickBot="1" x14ac:dyDescent="0.3">
      <c r="B2307" s="821" t="s">
        <v>49</v>
      </c>
      <c r="C2307" s="834"/>
      <c r="D2307" s="834"/>
      <c r="E2307" s="834"/>
      <c r="F2307" s="834"/>
      <c r="G2307" s="834"/>
      <c r="H2307" s="835"/>
      <c r="I2307" s="835"/>
      <c r="J2307" s="834"/>
      <c r="K2307" s="834"/>
      <c r="L2307" s="834"/>
      <c r="M2307" s="834"/>
      <c r="N2307" s="834"/>
      <c r="O2307" s="834"/>
      <c r="P2307" s="623"/>
      <c r="Q2307" s="623"/>
      <c r="R2307" s="837" t="s">
        <v>50</v>
      </c>
      <c r="S2307" s="1030" t="s">
        <v>532</v>
      </c>
      <c r="T2307" s="839" t="s">
        <v>51</v>
      </c>
      <c r="U2307" s="840"/>
      <c r="V2307" s="841"/>
      <c r="W2307" s="842" t="s">
        <v>20</v>
      </c>
      <c r="X2307" s="844" t="s">
        <v>52</v>
      </c>
      <c r="Y2307" s="846" t="s">
        <v>53</v>
      </c>
      <c r="Z2307" s="847"/>
      <c r="AA2307" s="848"/>
    </row>
    <row r="2308" spans="2:27" ht="26.25" thickBot="1" x14ac:dyDescent="0.3">
      <c r="B2308" s="836"/>
      <c r="C2308" s="835"/>
      <c r="D2308" s="835"/>
      <c r="E2308" s="835"/>
      <c r="F2308" s="835"/>
      <c r="G2308" s="835"/>
      <c r="H2308" s="835"/>
      <c r="I2308" s="835"/>
      <c r="J2308" s="835"/>
      <c r="K2308" s="835"/>
      <c r="L2308" s="835"/>
      <c r="M2308" s="835"/>
      <c r="N2308" s="835"/>
      <c r="O2308" s="835"/>
      <c r="P2308" s="623"/>
      <c r="Q2308" s="623"/>
      <c r="R2308" s="838"/>
      <c r="S2308" s="1031"/>
      <c r="T2308" s="4" t="s">
        <v>54</v>
      </c>
      <c r="U2308" s="5" t="s">
        <v>55</v>
      </c>
      <c r="V2308" s="6" t="s">
        <v>56</v>
      </c>
      <c r="W2308" s="843"/>
      <c r="X2308" s="845"/>
      <c r="Y2308" s="7" t="s">
        <v>57</v>
      </c>
      <c r="Z2308" s="8" t="s">
        <v>21</v>
      </c>
      <c r="AA2308" s="9" t="s">
        <v>22</v>
      </c>
    </row>
    <row r="2309" spans="2:27" ht="18" x14ac:dyDescent="0.25">
      <c r="B2309" s="10"/>
      <c r="C2309" s="11"/>
      <c r="D2309" s="11"/>
      <c r="E2309" s="11"/>
      <c r="F2309" s="11"/>
      <c r="G2309" s="11"/>
      <c r="H2309" s="11"/>
      <c r="I2309" s="11"/>
      <c r="J2309" s="11"/>
      <c r="K2309" s="11"/>
      <c r="L2309" s="11"/>
      <c r="M2309" s="11"/>
      <c r="N2309" s="11"/>
      <c r="O2309" s="12"/>
      <c r="P2309" s="629">
        <f>+H2306</f>
        <v>13.01</v>
      </c>
      <c r="Q2309" s="17"/>
      <c r="R2309" s="412" t="s">
        <v>356</v>
      </c>
      <c r="S2309" s="625"/>
      <c r="T2309" s="14"/>
      <c r="U2309" s="14"/>
      <c r="V2309" s="14"/>
      <c r="W2309" s="14" t="str">
        <f>IF(COUNT(T2309:V2309)=1,"m",IF(COUNT(T2309:V2309)=2,"m2",IF(COUNT(T2309:V2309)=3,"m3","")))</f>
        <v/>
      </c>
      <c r="X2309" s="14" t="str">
        <f>IF(S2309="","",1)</f>
        <v/>
      </c>
      <c r="Y2309" s="14" t="str">
        <f>IFERROR(IF(COUNT(T2309:V2309)=1,PRODUCT(T2309:V2309)*X2309,""),"")</f>
        <v/>
      </c>
      <c r="Z2309" s="14" t="str">
        <f>IFERROR(IF(COUNT(T2309:V2309)=2,PRODUCT(T2309:V2309)*X2309,""),"")</f>
        <v/>
      </c>
      <c r="AA2309" s="15" t="str">
        <f>IFERROR(IF(COUNT(T2309:V2309)=3,PRODUCT(T2309:V2309)*X2309,""),"")</f>
        <v/>
      </c>
    </row>
    <row r="2310" spans="2:27" ht="18" x14ac:dyDescent="0.25">
      <c r="B2310" s="16"/>
      <c r="C2310" s="17"/>
      <c r="D2310" s="17"/>
      <c r="E2310" s="17"/>
      <c r="F2310" s="18"/>
      <c r="G2310" s="18"/>
      <c r="H2310" s="18"/>
      <c r="I2310" s="18"/>
      <c r="J2310" s="18"/>
      <c r="K2310" s="18"/>
      <c r="L2310" s="17"/>
      <c r="M2310" s="17"/>
      <c r="N2310" s="17"/>
      <c r="O2310" s="19"/>
      <c r="P2310" s="629">
        <f>+H2306</f>
        <v>13.01</v>
      </c>
      <c r="Q2310" s="17"/>
      <c r="R2310" s="412"/>
      <c r="S2310" s="625"/>
      <c r="T2310" s="20"/>
      <c r="U2310" s="20"/>
      <c r="V2310" s="430"/>
      <c r="W2310" s="14" t="str">
        <f t="shared" ref="W2310:W2312" si="729">IF(COUNT(T2310:V2310)=1,"m",IF(COUNT(T2310:V2310)=2,"m2",IF(COUNT(T2310:V2310)=3,"m3","")))</f>
        <v/>
      </c>
      <c r="X2310" s="14" t="str">
        <f t="shared" ref="X2310:X2312" si="730">IF(S2310="","",1)</f>
        <v/>
      </c>
      <c r="Y2310" s="14" t="str">
        <f t="shared" ref="Y2310:Y2312" si="731">IFERROR(IF(COUNT(T2310:V2310)=1,PRODUCT(T2310:V2310)*X2310,""),"")</f>
        <v/>
      </c>
      <c r="Z2310" s="14" t="str">
        <f t="shared" ref="Z2310:Z2312" si="732">IFERROR(IF(COUNT(T2310:V2310)=2,PRODUCT(T2310:V2310)*X2310,""),"")</f>
        <v/>
      </c>
      <c r="AA2310" s="15" t="str">
        <f t="shared" ref="AA2310:AA2331" si="733">IFERROR(IF(COUNT(T2310:V2310)=3,PRODUCT(T2310:V2310)*X2310,""),"")</f>
        <v/>
      </c>
    </row>
    <row r="2311" spans="2:27" ht="18" x14ac:dyDescent="0.25">
      <c r="B2311" s="16"/>
      <c r="C2311" s="17"/>
      <c r="D2311" s="17"/>
      <c r="E2311" s="17"/>
      <c r="G2311" s="18"/>
      <c r="H2311" s="18"/>
      <c r="I2311" s="18"/>
      <c r="J2311" s="18"/>
      <c r="K2311" s="18"/>
      <c r="L2311" s="17"/>
      <c r="M2311" s="17"/>
      <c r="N2311" s="17"/>
      <c r="O2311" s="19"/>
      <c r="P2311" s="629">
        <f>+H2306</f>
        <v>13.01</v>
      </c>
      <c r="Q2311" s="17"/>
      <c r="R2311" s="412"/>
      <c r="S2311" s="625"/>
      <c r="T2311" s="20"/>
      <c r="U2311" s="20"/>
      <c r="V2311" s="430"/>
      <c r="W2311" s="14" t="str">
        <f t="shared" si="729"/>
        <v/>
      </c>
      <c r="X2311" s="14" t="str">
        <f t="shared" si="730"/>
        <v/>
      </c>
      <c r="Y2311" s="14" t="str">
        <f t="shared" si="731"/>
        <v/>
      </c>
      <c r="Z2311" s="14" t="str">
        <f t="shared" si="732"/>
        <v/>
      </c>
      <c r="AA2311" s="15" t="str">
        <f t="shared" si="733"/>
        <v/>
      </c>
    </row>
    <row r="2312" spans="2:27" ht="18" x14ac:dyDescent="0.25">
      <c r="B2312" s="16"/>
      <c r="C2312" s="17"/>
      <c r="D2312" s="17"/>
      <c r="E2312" s="17"/>
      <c r="F2312" s="18"/>
      <c r="G2312" s="18"/>
      <c r="H2312" s="18"/>
      <c r="I2312" s="18"/>
      <c r="J2312" s="18"/>
      <c r="K2312" s="18"/>
      <c r="L2312" s="17"/>
      <c r="M2312" s="17"/>
      <c r="N2312" s="17"/>
      <c r="O2312" s="19"/>
      <c r="P2312" s="629">
        <f>+H2306</f>
        <v>13.01</v>
      </c>
      <c r="Q2312" s="17"/>
      <c r="R2312" s="412"/>
      <c r="S2312" s="626"/>
      <c r="T2312" s="20"/>
      <c r="U2312" s="20"/>
      <c r="V2312" s="430"/>
      <c r="W2312" s="14" t="str">
        <f t="shared" si="729"/>
        <v/>
      </c>
      <c r="X2312" s="14" t="str">
        <f t="shared" si="730"/>
        <v/>
      </c>
      <c r="Y2312" s="14" t="str">
        <f t="shared" si="731"/>
        <v/>
      </c>
      <c r="Z2312" s="14" t="str">
        <f t="shared" si="732"/>
        <v/>
      </c>
      <c r="AA2312" s="15" t="str">
        <f t="shared" si="733"/>
        <v/>
      </c>
    </row>
    <row r="2313" spans="2:27" ht="18" x14ac:dyDescent="0.25">
      <c r="B2313" s="16"/>
      <c r="D2313" s="17"/>
      <c r="E2313" s="17"/>
      <c r="F2313" s="18"/>
      <c r="G2313" s="18"/>
      <c r="H2313" s="18"/>
      <c r="J2313" s="18"/>
      <c r="K2313" s="18"/>
      <c r="L2313" s="17"/>
      <c r="M2313" s="17"/>
      <c r="N2313" s="17"/>
      <c r="O2313" s="19"/>
      <c r="P2313" s="629">
        <f>+H2306</f>
        <v>13.01</v>
      </c>
      <c r="Q2313" s="17"/>
      <c r="R2313" s="412"/>
      <c r="S2313" s="625"/>
      <c r="T2313" s="20"/>
      <c r="U2313" s="20"/>
      <c r="V2313" s="430"/>
      <c r="W2313" s="14"/>
      <c r="X2313" s="14"/>
      <c r="Y2313" s="14"/>
      <c r="Z2313" s="14"/>
      <c r="AA2313" s="15" t="str">
        <f t="shared" si="733"/>
        <v/>
      </c>
    </row>
    <row r="2314" spans="2:27" ht="18" x14ac:dyDescent="0.25">
      <c r="B2314" s="22"/>
      <c r="C2314" s="17"/>
      <c r="D2314" s="18"/>
      <c r="E2314" s="17"/>
      <c r="F2314" s="18"/>
      <c r="G2314" s="18"/>
      <c r="H2314" s="18"/>
      <c r="I2314" s="18"/>
      <c r="J2314" s="18"/>
      <c r="K2314" s="18"/>
      <c r="L2314" s="17"/>
      <c r="M2314" s="17"/>
      <c r="N2314" s="17"/>
      <c r="O2314" s="19"/>
      <c r="P2314" s="629">
        <f>+H2306</f>
        <v>13.01</v>
      </c>
      <c r="Q2314" s="17"/>
      <c r="R2314" s="412" t="s">
        <v>361</v>
      </c>
      <c r="S2314" s="625"/>
      <c r="T2314" s="20"/>
      <c r="U2314" s="20"/>
      <c r="V2314" s="430"/>
      <c r="W2314" s="14" t="str">
        <f t="shared" ref="W2314:W2315" si="734">IF(COUNT(T2314:V2314)=1,"m",IF(COUNT(T2314:V2314)=2,"m2",IF(COUNT(T2314:V2314)=3,"m3","")))</f>
        <v/>
      </c>
      <c r="X2314" s="14" t="str">
        <f t="shared" ref="X2314:X2320" si="735">IF(S2314="","",1)</f>
        <v/>
      </c>
      <c r="Y2314" s="14" t="str">
        <f t="shared" ref="Y2314:Y2320" si="736">IFERROR(IF(COUNT(T2314:V2314)=1,PRODUCT(T2314:V2314)*X2314,""),"")</f>
        <v/>
      </c>
      <c r="Z2314" s="14" t="str">
        <f t="shared" ref="Z2314:Z2320" si="737">IFERROR(IF(COUNT(T2314:V2314)=2,PRODUCT(T2314:V2314)*X2314,""),"")</f>
        <v/>
      </c>
      <c r="AA2314" s="15" t="str">
        <f t="shared" si="733"/>
        <v/>
      </c>
    </row>
    <row r="2315" spans="2:27" ht="18" x14ac:dyDescent="0.25">
      <c r="B2315" s="16"/>
      <c r="C2315" s="17"/>
      <c r="D2315" s="17"/>
      <c r="E2315" s="17"/>
      <c r="F2315" s="18"/>
      <c r="G2315" s="18"/>
      <c r="H2315" s="18"/>
      <c r="I2315" s="18"/>
      <c r="J2315" s="18"/>
      <c r="K2315" s="18"/>
      <c r="L2315" s="17"/>
      <c r="M2315" s="17"/>
      <c r="N2315" s="17"/>
      <c r="O2315" s="19"/>
      <c r="P2315" s="629">
        <f>+H2306</f>
        <v>13.01</v>
      </c>
      <c r="Q2315" s="17"/>
      <c r="R2315" s="412"/>
      <c r="S2315" s="641"/>
      <c r="T2315" s="20"/>
      <c r="U2315" s="20"/>
      <c r="V2315" s="20"/>
      <c r="W2315" s="14" t="str">
        <f t="shared" si="734"/>
        <v/>
      </c>
      <c r="X2315" s="14" t="str">
        <f t="shared" si="735"/>
        <v/>
      </c>
      <c r="Y2315" s="14" t="str">
        <f t="shared" si="736"/>
        <v/>
      </c>
      <c r="Z2315" s="14" t="str">
        <f t="shared" si="737"/>
        <v/>
      </c>
      <c r="AA2315" s="15" t="str">
        <f t="shared" si="733"/>
        <v/>
      </c>
    </row>
    <row r="2316" spans="2:27" ht="18" x14ac:dyDescent="0.25">
      <c r="B2316" s="16"/>
      <c r="C2316" s="17"/>
      <c r="D2316" s="17"/>
      <c r="E2316" s="17"/>
      <c r="F2316" s="17"/>
      <c r="G2316" s="17"/>
      <c r="H2316" s="17"/>
      <c r="I2316" s="17"/>
      <c r="J2316" s="17"/>
      <c r="K2316" s="17"/>
      <c r="L2316" s="17"/>
      <c r="M2316" s="17"/>
      <c r="N2316" s="17"/>
      <c r="O2316" s="19"/>
      <c r="P2316" s="629">
        <f>+H2306</f>
        <v>13.01</v>
      </c>
      <c r="Q2316" s="17"/>
      <c r="R2316" s="412"/>
      <c r="S2316" s="625"/>
      <c r="T2316" s="20"/>
      <c r="U2316" s="20"/>
      <c r="V2316" s="430"/>
      <c r="W2316" s="14"/>
      <c r="X2316" s="14" t="str">
        <f t="shared" si="735"/>
        <v/>
      </c>
      <c r="Y2316" s="14" t="str">
        <f t="shared" si="736"/>
        <v/>
      </c>
      <c r="Z2316" s="14" t="str">
        <f t="shared" si="737"/>
        <v/>
      </c>
      <c r="AA2316" s="15" t="str">
        <f t="shared" si="733"/>
        <v/>
      </c>
    </row>
    <row r="2317" spans="2:27" ht="18" x14ac:dyDescent="0.25">
      <c r="B2317" s="16"/>
      <c r="C2317" s="18"/>
      <c r="D2317" s="17"/>
      <c r="E2317" s="17"/>
      <c r="F2317" s="17"/>
      <c r="G2317" s="17"/>
      <c r="H2317" s="17"/>
      <c r="I2317" s="17"/>
      <c r="J2317" s="17"/>
      <c r="K2317" s="17"/>
      <c r="L2317" s="17"/>
      <c r="M2317" s="17"/>
      <c r="N2317" s="17"/>
      <c r="O2317" s="19"/>
      <c r="P2317" s="629">
        <f>+H2306</f>
        <v>13.01</v>
      </c>
      <c r="Q2317" s="17"/>
      <c r="R2317" s="412"/>
      <c r="S2317" s="625"/>
      <c r="T2317" s="20"/>
      <c r="U2317" s="20"/>
      <c r="V2317" s="430"/>
      <c r="W2317" s="14"/>
      <c r="X2317" s="14" t="str">
        <f t="shared" si="735"/>
        <v/>
      </c>
      <c r="Y2317" s="14" t="str">
        <f t="shared" si="736"/>
        <v/>
      </c>
      <c r="Z2317" s="14" t="str">
        <f t="shared" si="737"/>
        <v/>
      </c>
      <c r="AA2317" s="15" t="str">
        <f t="shared" si="733"/>
        <v/>
      </c>
    </row>
    <row r="2318" spans="2:27" ht="18" x14ac:dyDescent="0.25">
      <c r="B2318" s="16"/>
      <c r="C2318" s="17"/>
      <c r="D2318" s="17"/>
      <c r="E2318" s="17"/>
      <c r="F2318" s="17"/>
      <c r="G2318" s="17"/>
      <c r="H2318" s="17"/>
      <c r="I2318" s="17"/>
      <c r="J2318" s="17"/>
      <c r="K2318" s="17"/>
      <c r="L2318" s="17"/>
      <c r="M2318" s="17"/>
      <c r="N2318" s="17"/>
      <c r="O2318" s="19"/>
      <c r="P2318" s="629">
        <f>+H2306</f>
        <v>13.01</v>
      </c>
      <c r="Q2318" s="17"/>
      <c r="R2318" s="412"/>
      <c r="S2318" s="625"/>
      <c r="T2318" s="20"/>
      <c r="U2318" s="20"/>
      <c r="V2318" s="430"/>
      <c r="W2318" s="14"/>
      <c r="X2318" s="14" t="str">
        <f t="shared" si="735"/>
        <v/>
      </c>
      <c r="Y2318" s="14" t="str">
        <f t="shared" si="736"/>
        <v/>
      </c>
      <c r="Z2318" s="14" t="str">
        <f t="shared" si="737"/>
        <v/>
      </c>
      <c r="AA2318" s="15" t="str">
        <f t="shared" si="733"/>
        <v/>
      </c>
    </row>
    <row r="2319" spans="2:27" ht="18" x14ac:dyDescent="0.25">
      <c r="B2319" s="16"/>
      <c r="C2319" s="17"/>
      <c r="D2319" s="17"/>
      <c r="E2319" s="18"/>
      <c r="F2319" s="17"/>
      <c r="G2319" s="17"/>
      <c r="H2319" s="17"/>
      <c r="I2319" s="17"/>
      <c r="J2319" s="17"/>
      <c r="K2319" s="17"/>
      <c r="L2319" s="17"/>
      <c r="M2319" s="17"/>
      <c r="N2319" s="17"/>
      <c r="O2319" s="19"/>
      <c r="P2319" s="629">
        <f>+H2306</f>
        <v>13.01</v>
      </c>
      <c r="Q2319" s="17"/>
      <c r="R2319" s="412"/>
      <c r="S2319" s="625"/>
      <c r="T2319" s="20"/>
      <c r="U2319" s="20"/>
      <c r="V2319" s="430"/>
      <c r="W2319" s="14"/>
      <c r="X2319" s="14" t="str">
        <f t="shared" si="735"/>
        <v/>
      </c>
      <c r="Y2319" s="14" t="str">
        <f t="shared" si="736"/>
        <v/>
      </c>
      <c r="Z2319" s="14" t="str">
        <f t="shared" si="737"/>
        <v/>
      </c>
      <c r="AA2319" s="15" t="str">
        <f t="shared" si="733"/>
        <v/>
      </c>
    </row>
    <row r="2320" spans="2:27" ht="18" x14ac:dyDescent="0.25">
      <c r="B2320" s="16"/>
      <c r="C2320" s="18"/>
      <c r="D2320" s="18"/>
      <c r="E2320" s="18"/>
      <c r="F2320" s="18"/>
      <c r="G2320" s="18"/>
      <c r="H2320" s="18"/>
      <c r="I2320" s="18"/>
      <c r="J2320" s="18"/>
      <c r="K2320" s="18"/>
      <c r="L2320" s="18"/>
      <c r="M2320" s="18"/>
      <c r="N2320" s="18"/>
      <c r="O2320" s="19"/>
      <c r="P2320" s="629">
        <f>+H2306</f>
        <v>13.01</v>
      </c>
      <c r="Q2320" s="17"/>
      <c r="R2320" s="412"/>
      <c r="S2320" s="625"/>
      <c r="T2320" s="20"/>
      <c r="U2320" s="20"/>
      <c r="V2320" s="430"/>
      <c r="W2320" s="14" t="str">
        <f t="shared" ref="W2320" si="738">IF(COUNT(T2320:V2320)=1,"m",IF(COUNT(T2320:V2320)=2,"m2",IF(COUNT(T2320:V2320)=3,"m3","")))</f>
        <v/>
      </c>
      <c r="X2320" s="14" t="str">
        <f t="shared" si="735"/>
        <v/>
      </c>
      <c r="Y2320" s="14" t="str">
        <f t="shared" si="736"/>
        <v/>
      </c>
      <c r="Z2320" s="14" t="str">
        <f t="shared" si="737"/>
        <v/>
      </c>
      <c r="AA2320" s="15" t="str">
        <f t="shared" si="733"/>
        <v/>
      </c>
    </row>
    <row r="2321" spans="2:27" ht="18" x14ac:dyDescent="0.25">
      <c r="B2321" s="16"/>
      <c r="C2321" s="17"/>
      <c r="D2321" s="24"/>
      <c r="E2321" s="17"/>
      <c r="F2321" s="17"/>
      <c r="G2321" s="17"/>
      <c r="H2321" s="17"/>
      <c r="I2321" s="17"/>
      <c r="J2321" s="18"/>
      <c r="K2321" s="17"/>
      <c r="L2321" s="17"/>
      <c r="M2321" s="17"/>
      <c r="N2321" s="17"/>
      <c r="O2321" s="19"/>
      <c r="P2321" s="629">
        <f>+H2306</f>
        <v>13.01</v>
      </c>
      <c r="Q2321" s="17"/>
      <c r="R2321" s="412"/>
      <c r="S2321" s="625"/>
      <c r="T2321" s="20"/>
      <c r="U2321" s="20"/>
      <c r="V2321" s="430"/>
      <c r="W2321" s="14"/>
      <c r="X2321" s="14"/>
      <c r="Y2321" s="14"/>
      <c r="Z2321" s="14"/>
      <c r="AA2321" s="15" t="str">
        <f t="shared" si="733"/>
        <v/>
      </c>
    </row>
    <row r="2322" spans="2:27" ht="18" x14ac:dyDescent="0.25">
      <c r="B2322" s="16"/>
      <c r="C2322" s="18"/>
      <c r="D2322" s="17"/>
      <c r="E2322" s="17"/>
      <c r="F2322" s="17"/>
      <c r="G2322" s="17"/>
      <c r="H2322" s="18"/>
      <c r="I2322" s="18"/>
      <c r="J2322" s="17"/>
      <c r="K2322" s="18"/>
      <c r="L2322" s="17"/>
      <c r="M2322" s="17"/>
      <c r="N2322" s="17"/>
      <c r="O2322" s="19"/>
      <c r="P2322" s="629">
        <f>+H2306</f>
        <v>13.01</v>
      </c>
      <c r="Q2322" s="17"/>
      <c r="R2322" s="412" t="s">
        <v>362</v>
      </c>
      <c r="S2322" s="625"/>
      <c r="T2322" s="20"/>
      <c r="U2322" s="20"/>
      <c r="V2322" s="430"/>
      <c r="W2322" s="14" t="str">
        <f t="shared" ref="W2322:W2331" si="739">IF(COUNT(T2322:V2322)=1,"m",IF(COUNT(T2322:V2322)=2,"m2",IF(COUNT(T2322:V2322)=3,"m3","")))</f>
        <v/>
      </c>
      <c r="X2322" s="14" t="str">
        <f t="shared" ref="X2322:X2331" si="740">IF(S2322="","",1)</f>
        <v/>
      </c>
      <c r="Y2322" s="14" t="str">
        <f t="shared" ref="Y2322:Y2331" si="741">IFERROR(IF(COUNT(T2322:V2322)=1,PRODUCT(T2322:V2322)*X2322,""),"")</f>
        <v/>
      </c>
      <c r="Z2322" s="14" t="str">
        <f t="shared" ref="Z2322:Z2331" si="742">IFERROR(IF(COUNT(T2322:V2322)=2,PRODUCT(T2322:V2322)*X2322,""),"")</f>
        <v/>
      </c>
      <c r="AA2322" s="15" t="str">
        <f t="shared" si="733"/>
        <v/>
      </c>
    </row>
    <row r="2323" spans="2:27" ht="18" x14ac:dyDescent="0.25">
      <c r="B2323" s="16"/>
      <c r="C2323" s="17"/>
      <c r="D2323" s="17"/>
      <c r="E2323" s="17"/>
      <c r="F2323" s="17"/>
      <c r="G2323" s="17"/>
      <c r="H2323" s="17"/>
      <c r="I2323" s="17"/>
      <c r="J2323" s="17"/>
      <c r="K2323" s="17"/>
      <c r="L2323" s="17"/>
      <c r="M2323" s="17"/>
      <c r="N2323" s="17"/>
      <c r="O2323" s="19"/>
      <c r="P2323" s="629">
        <f>+H2306</f>
        <v>13.01</v>
      </c>
      <c r="Q2323" s="17"/>
      <c r="R2323" s="412"/>
      <c r="S2323" s="626"/>
      <c r="T2323" s="20"/>
      <c r="U2323" s="20"/>
      <c r="V2323" s="430"/>
      <c r="W2323" s="14" t="str">
        <f t="shared" si="739"/>
        <v/>
      </c>
      <c r="X2323" s="14" t="str">
        <f t="shared" si="740"/>
        <v/>
      </c>
      <c r="Y2323" s="14" t="str">
        <f t="shared" si="741"/>
        <v/>
      </c>
      <c r="Z2323" s="14" t="str">
        <f t="shared" si="742"/>
        <v/>
      </c>
      <c r="AA2323" s="15" t="str">
        <f t="shared" si="733"/>
        <v/>
      </c>
    </row>
    <row r="2324" spans="2:27" ht="18" x14ac:dyDescent="0.25">
      <c r="B2324" s="16"/>
      <c r="C2324" s="17"/>
      <c r="D2324" s="17"/>
      <c r="E2324" s="17"/>
      <c r="F2324" s="17"/>
      <c r="G2324" s="17"/>
      <c r="H2324" s="17"/>
      <c r="I2324" s="17"/>
      <c r="J2324" s="17"/>
      <c r="K2324" s="17"/>
      <c r="L2324" s="17"/>
      <c r="M2324" s="17"/>
      <c r="N2324" s="17"/>
      <c r="O2324" s="19"/>
      <c r="P2324" s="629">
        <f>+H2306</f>
        <v>13.01</v>
      </c>
      <c r="Q2324" s="17"/>
      <c r="R2324" s="412"/>
      <c r="S2324" s="626"/>
      <c r="T2324" s="20"/>
      <c r="U2324" s="20"/>
      <c r="V2324" s="430"/>
      <c r="W2324" s="14" t="str">
        <f t="shared" si="739"/>
        <v/>
      </c>
      <c r="X2324" s="14" t="str">
        <f t="shared" si="740"/>
        <v/>
      </c>
      <c r="Y2324" s="14" t="str">
        <f t="shared" si="741"/>
        <v/>
      </c>
      <c r="Z2324" s="14" t="str">
        <f t="shared" si="742"/>
        <v/>
      </c>
      <c r="AA2324" s="15" t="str">
        <f t="shared" si="733"/>
        <v/>
      </c>
    </row>
    <row r="2325" spans="2:27" ht="18" x14ac:dyDescent="0.25">
      <c r="B2325" s="16"/>
      <c r="D2325" s="17"/>
      <c r="E2325" s="17"/>
      <c r="F2325" s="17"/>
      <c r="G2325" s="17"/>
      <c r="H2325" s="17"/>
      <c r="I2325" s="17"/>
      <c r="J2325" s="17"/>
      <c r="K2325" s="17"/>
      <c r="L2325" s="17"/>
      <c r="M2325" s="17"/>
      <c r="N2325" s="17"/>
      <c r="O2325" s="19"/>
      <c r="P2325" s="629">
        <f>+H2306</f>
        <v>13.01</v>
      </c>
      <c r="Q2325" s="17"/>
      <c r="R2325" s="412"/>
      <c r="S2325" s="626"/>
      <c r="T2325" s="20"/>
      <c r="U2325" s="20"/>
      <c r="V2325" s="20"/>
      <c r="W2325" s="14" t="str">
        <f t="shared" si="739"/>
        <v/>
      </c>
      <c r="X2325" s="14" t="str">
        <f t="shared" si="740"/>
        <v/>
      </c>
      <c r="Y2325" s="14" t="str">
        <f t="shared" si="741"/>
        <v/>
      </c>
      <c r="Z2325" s="14" t="str">
        <f t="shared" si="742"/>
        <v/>
      </c>
      <c r="AA2325" s="15" t="str">
        <f t="shared" si="733"/>
        <v/>
      </c>
    </row>
    <row r="2326" spans="2:27" ht="18" x14ac:dyDescent="0.25">
      <c r="B2326" s="16"/>
      <c r="C2326" s="17"/>
      <c r="D2326" s="17"/>
      <c r="E2326" s="17"/>
      <c r="F2326" s="17"/>
      <c r="G2326" s="17"/>
      <c r="H2326" s="17"/>
      <c r="I2326" s="17"/>
      <c r="J2326" s="17"/>
      <c r="K2326" s="17"/>
      <c r="L2326" s="17"/>
      <c r="M2326" s="17"/>
      <c r="N2326" s="17"/>
      <c r="O2326" s="19"/>
      <c r="P2326" s="629">
        <f>+H2306</f>
        <v>13.01</v>
      </c>
      <c r="Q2326" s="17"/>
      <c r="R2326" s="412"/>
      <c r="S2326" s="626"/>
      <c r="T2326" s="20"/>
      <c r="U2326" s="20"/>
      <c r="V2326" s="430"/>
      <c r="W2326" s="14" t="str">
        <f t="shared" si="739"/>
        <v/>
      </c>
      <c r="X2326" s="14" t="str">
        <f t="shared" si="740"/>
        <v/>
      </c>
      <c r="Y2326" s="14" t="str">
        <f t="shared" si="741"/>
        <v/>
      </c>
      <c r="Z2326" s="14" t="str">
        <f t="shared" si="742"/>
        <v/>
      </c>
      <c r="AA2326" s="15" t="str">
        <f t="shared" si="733"/>
        <v/>
      </c>
    </row>
    <row r="2327" spans="2:27" ht="18" x14ac:dyDescent="0.25">
      <c r="B2327" s="16"/>
      <c r="C2327" s="17"/>
      <c r="D2327" s="17"/>
      <c r="E2327" s="17"/>
      <c r="F2327" s="17"/>
      <c r="G2327" s="17"/>
      <c r="H2327" s="17"/>
      <c r="I2327" s="17"/>
      <c r="J2327" s="17"/>
      <c r="K2327" s="17"/>
      <c r="L2327" s="17"/>
      <c r="M2327" s="17"/>
      <c r="N2327" s="17"/>
      <c r="O2327" s="19"/>
      <c r="P2327" s="629">
        <f>+H2306</f>
        <v>13.01</v>
      </c>
      <c r="Q2327" s="17"/>
      <c r="R2327" s="412"/>
      <c r="S2327" s="626"/>
      <c r="T2327" s="20"/>
      <c r="U2327" s="20"/>
      <c r="V2327" s="430"/>
      <c r="W2327" s="14" t="str">
        <f t="shared" si="739"/>
        <v/>
      </c>
      <c r="X2327" s="14" t="str">
        <f t="shared" si="740"/>
        <v/>
      </c>
      <c r="Y2327" s="14" t="str">
        <f t="shared" si="741"/>
        <v/>
      </c>
      <c r="Z2327" s="14" t="str">
        <f t="shared" si="742"/>
        <v/>
      </c>
      <c r="AA2327" s="15" t="str">
        <f t="shared" si="733"/>
        <v/>
      </c>
    </row>
    <row r="2328" spans="2:27" ht="18" x14ac:dyDescent="0.25">
      <c r="B2328" s="16"/>
      <c r="C2328" s="17"/>
      <c r="D2328" s="17"/>
      <c r="E2328" s="17"/>
      <c r="F2328" s="17"/>
      <c r="G2328" s="17"/>
      <c r="H2328" s="17"/>
      <c r="I2328" s="17"/>
      <c r="J2328" s="17"/>
      <c r="K2328" s="17"/>
      <c r="L2328" s="17"/>
      <c r="M2328" s="17"/>
      <c r="N2328" s="17"/>
      <c r="O2328" s="19"/>
      <c r="P2328" s="629">
        <f>+H2306</f>
        <v>13.01</v>
      </c>
      <c r="Q2328" s="17"/>
      <c r="R2328" s="21"/>
      <c r="S2328" s="626"/>
      <c r="T2328" s="20"/>
      <c r="U2328" s="20"/>
      <c r="V2328" s="430"/>
      <c r="W2328" s="14" t="str">
        <f t="shared" si="739"/>
        <v/>
      </c>
      <c r="X2328" s="14" t="str">
        <f t="shared" si="740"/>
        <v/>
      </c>
      <c r="Y2328" s="14" t="str">
        <f t="shared" si="741"/>
        <v/>
      </c>
      <c r="Z2328" s="14" t="str">
        <f t="shared" si="742"/>
        <v/>
      </c>
      <c r="AA2328" s="15" t="str">
        <f t="shared" si="733"/>
        <v/>
      </c>
    </row>
    <row r="2329" spans="2:27" ht="18" x14ac:dyDescent="0.25">
      <c r="B2329" s="16"/>
      <c r="C2329" s="17"/>
      <c r="D2329" s="17"/>
      <c r="E2329" s="17"/>
      <c r="F2329" s="17"/>
      <c r="G2329" s="17"/>
      <c r="H2329" s="17"/>
      <c r="I2329" s="17"/>
      <c r="J2329" s="17"/>
      <c r="K2329" s="17"/>
      <c r="L2329" s="17"/>
      <c r="M2329" s="17"/>
      <c r="N2329" s="17"/>
      <c r="O2329" s="19"/>
      <c r="P2329" s="629">
        <f>+H2306</f>
        <v>13.01</v>
      </c>
      <c r="Q2329" s="17"/>
      <c r="R2329" s="26"/>
      <c r="S2329" s="626"/>
      <c r="T2329" s="20"/>
      <c r="U2329" s="20"/>
      <c r="V2329" s="430"/>
      <c r="W2329" s="14" t="str">
        <f t="shared" si="739"/>
        <v/>
      </c>
      <c r="X2329" s="14" t="str">
        <f t="shared" si="740"/>
        <v/>
      </c>
      <c r="Y2329" s="14" t="str">
        <f t="shared" si="741"/>
        <v/>
      </c>
      <c r="Z2329" s="14" t="str">
        <f t="shared" si="742"/>
        <v/>
      </c>
      <c r="AA2329" s="15" t="str">
        <f t="shared" si="733"/>
        <v/>
      </c>
    </row>
    <row r="2330" spans="2:27" ht="18" x14ac:dyDescent="0.25">
      <c r="B2330" s="16"/>
      <c r="C2330" s="17"/>
      <c r="D2330" s="17"/>
      <c r="E2330" s="17"/>
      <c r="F2330" s="17"/>
      <c r="G2330" s="17"/>
      <c r="H2330" s="17"/>
      <c r="I2330" s="17"/>
      <c r="J2330" s="17"/>
      <c r="K2330" s="17"/>
      <c r="L2330" s="17"/>
      <c r="M2330" s="17"/>
      <c r="N2330" s="17"/>
      <c r="O2330" s="19"/>
      <c r="P2330" s="629">
        <f>+H2306</f>
        <v>13.01</v>
      </c>
      <c r="Q2330" s="17"/>
      <c r="R2330" s="26"/>
      <c r="S2330" s="626"/>
      <c r="T2330" s="20"/>
      <c r="U2330" s="20"/>
      <c r="V2330" s="430"/>
      <c r="W2330" s="14" t="str">
        <f t="shared" si="739"/>
        <v/>
      </c>
      <c r="X2330" s="14" t="str">
        <f t="shared" si="740"/>
        <v/>
      </c>
      <c r="Y2330" s="14" t="str">
        <f t="shared" si="741"/>
        <v/>
      </c>
      <c r="Z2330" s="14" t="str">
        <f t="shared" si="742"/>
        <v/>
      </c>
      <c r="AA2330" s="15" t="str">
        <f t="shared" si="733"/>
        <v/>
      </c>
    </row>
    <row r="2331" spans="2:27" ht="18.75" thickBot="1" x14ac:dyDescent="0.3">
      <c r="B2331" s="27"/>
      <c r="C2331" s="28"/>
      <c r="D2331" s="29"/>
      <c r="E2331" s="28"/>
      <c r="F2331" s="29"/>
      <c r="G2331" s="29"/>
      <c r="H2331" s="29"/>
      <c r="I2331" s="29"/>
      <c r="J2331" s="29"/>
      <c r="K2331" s="29"/>
      <c r="L2331" s="29"/>
      <c r="M2331" s="29"/>
      <c r="N2331" s="29"/>
      <c r="O2331" s="30"/>
      <c r="P2331" s="629">
        <f>+H2306</f>
        <v>13.01</v>
      </c>
      <c r="Q2331" s="17"/>
      <c r="R2331" s="630"/>
      <c r="S2331" s="636"/>
      <c r="T2331" s="33"/>
      <c r="U2331" s="33"/>
      <c r="V2331" s="631"/>
      <c r="W2331" s="34" t="str">
        <f t="shared" si="739"/>
        <v/>
      </c>
      <c r="X2331" s="34" t="str">
        <f t="shared" si="740"/>
        <v/>
      </c>
      <c r="Y2331" s="14" t="str">
        <f t="shared" si="741"/>
        <v/>
      </c>
      <c r="Z2331" s="14" t="str">
        <f t="shared" si="742"/>
        <v/>
      </c>
      <c r="AA2331" s="15" t="str">
        <f t="shared" si="733"/>
        <v/>
      </c>
    </row>
    <row r="2332" spans="2:27" ht="18.75" thickBot="1" x14ac:dyDescent="0.3">
      <c r="B2332" s="786"/>
      <c r="C2332" s="787"/>
      <c r="D2332" s="787"/>
      <c r="E2332" s="787"/>
      <c r="F2332" s="787"/>
      <c r="G2332" s="787"/>
      <c r="H2332" s="787"/>
      <c r="I2332" s="787"/>
      <c r="J2332" s="787"/>
      <c r="K2332" s="787"/>
      <c r="L2332" s="787"/>
      <c r="M2332" s="787"/>
      <c r="N2332" s="787"/>
      <c r="O2332" s="787"/>
      <c r="P2332" s="428"/>
      <c r="Q2332" s="629">
        <f>+H2306</f>
        <v>13.01</v>
      </c>
      <c r="R2332" s="1024" t="s">
        <v>58</v>
      </c>
      <c r="S2332" s="1025"/>
      <c r="T2332" s="1027"/>
      <c r="U2332" s="1024" t="s">
        <v>53</v>
      </c>
      <c r="V2332" s="1027"/>
      <c r="W2332" s="1027"/>
      <c r="X2332" s="1026"/>
      <c r="Y2332" s="36"/>
      <c r="Z2332" s="37"/>
      <c r="AA2332" s="38">
        <f>IF(SUM(Y2309:AA2331)=0,SUM(X2309:X2331),SUM(Y2309:AA2331))</f>
        <v>0</v>
      </c>
    </row>
    <row r="2333" spans="2:27" ht="17.25" thickBot="1" x14ac:dyDescent="0.3">
      <c r="B2333" s="792" t="s">
        <v>59</v>
      </c>
      <c r="C2333" s="793"/>
      <c r="D2333" s="793"/>
      <c r="E2333" s="793"/>
      <c r="F2333" s="793"/>
      <c r="G2333" s="793"/>
      <c r="H2333" s="793"/>
      <c r="I2333" s="794"/>
      <c r="J2333" s="792" t="s">
        <v>60</v>
      </c>
      <c r="K2333" s="793"/>
      <c r="L2333" s="793"/>
      <c r="M2333" s="793"/>
      <c r="N2333" s="793"/>
      <c r="O2333" s="793"/>
      <c r="P2333" s="793"/>
      <c r="Q2333" s="793"/>
      <c r="R2333" s="1028"/>
      <c r="S2333" s="634"/>
      <c r="T2333" s="39"/>
      <c r="U2333" s="40"/>
      <c r="V2333" s="40"/>
      <c r="W2333" s="40"/>
      <c r="X2333" s="40"/>
      <c r="Y2333" s="40"/>
      <c r="Z2333" s="40"/>
      <c r="AA2333" s="41"/>
    </row>
    <row r="2334" spans="2:27" ht="21" thickBot="1" x14ac:dyDescent="0.3">
      <c r="B2334" s="795"/>
      <c r="C2334" s="787"/>
      <c r="D2334" s="787"/>
      <c r="E2334" s="787"/>
      <c r="F2334" s="787"/>
      <c r="G2334" s="787"/>
      <c r="H2334" s="787"/>
      <c r="I2334" s="796"/>
      <c r="J2334" s="795"/>
      <c r="K2334" s="787"/>
      <c r="L2334" s="787"/>
      <c r="M2334" s="787"/>
      <c r="N2334" s="787"/>
      <c r="O2334" s="787"/>
      <c r="P2334" s="787"/>
      <c r="Q2334" s="787"/>
      <c r="R2334" s="796"/>
      <c r="S2334" s="635"/>
      <c r="T2334" s="797" t="s">
        <v>61</v>
      </c>
      <c r="U2334" s="798"/>
      <c r="V2334" s="798"/>
      <c r="W2334" s="798"/>
      <c r="X2334" s="798"/>
      <c r="Y2334" s="798"/>
      <c r="Z2334" s="799"/>
      <c r="AA2334" s="42">
        <f>AA2332</f>
        <v>0</v>
      </c>
    </row>
    <row r="2336" spans="2:27" ht="15.75" thickBot="1" x14ac:dyDescent="0.3"/>
    <row r="2337" spans="2:27" x14ac:dyDescent="0.25">
      <c r="B2337" s="800"/>
      <c r="C2337" s="793"/>
      <c r="D2337" s="793"/>
      <c r="E2337" s="793"/>
      <c r="F2337" s="793"/>
      <c r="G2337" s="803" t="s">
        <v>42</v>
      </c>
      <c r="H2337" s="793"/>
      <c r="I2337" s="793"/>
      <c r="J2337" s="793"/>
      <c r="K2337" s="793"/>
      <c r="L2337" s="793"/>
      <c r="M2337" s="793"/>
      <c r="N2337" s="793"/>
      <c r="O2337" s="793"/>
      <c r="P2337" s="793"/>
      <c r="Q2337" s="793"/>
      <c r="R2337" s="793"/>
      <c r="S2337" s="793"/>
      <c r="T2337" s="793"/>
      <c r="U2337" s="804" t="s">
        <v>1</v>
      </c>
      <c r="V2337" s="805"/>
      <c r="W2337" s="805"/>
      <c r="X2337" s="806"/>
      <c r="Y2337" s="807" t="s">
        <v>43</v>
      </c>
      <c r="Z2337" s="805"/>
      <c r="AA2337" s="808"/>
    </row>
    <row r="2338" spans="2:27" x14ac:dyDescent="0.25">
      <c r="B2338" s="801"/>
      <c r="C2338" s="802"/>
      <c r="D2338" s="802"/>
      <c r="E2338" s="802"/>
      <c r="F2338" s="802"/>
      <c r="G2338" s="801"/>
      <c r="H2338" s="802"/>
      <c r="I2338" s="802"/>
      <c r="J2338" s="802"/>
      <c r="K2338" s="802"/>
      <c r="L2338" s="802"/>
      <c r="M2338" s="802"/>
      <c r="N2338" s="802"/>
      <c r="O2338" s="802"/>
      <c r="P2338" s="802"/>
      <c r="Q2338" s="802"/>
      <c r="R2338" s="802"/>
      <c r="S2338" s="802"/>
      <c r="T2338" s="802"/>
      <c r="U2338" s="809" t="s">
        <v>3</v>
      </c>
      <c r="V2338" s="810"/>
      <c r="W2338" s="810"/>
      <c r="X2338" s="811"/>
      <c r="Y2338" s="812">
        <v>1</v>
      </c>
      <c r="Z2338" s="810"/>
      <c r="AA2338" s="813"/>
    </row>
    <row r="2339" spans="2:27" ht="15.75" thickBot="1" x14ac:dyDescent="0.3">
      <c r="B2339" s="795"/>
      <c r="C2339" s="787"/>
      <c r="D2339" s="787"/>
      <c r="E2339" s="787"/>
      <c r="F2339" s="787"/>
      <c r="G2339" s="795"/>
      <c r="H2339" s="787"/>
      <c r="I2339" s="787"/>
      <c r="J2339" s="787"/>
      <c r="K2339" s="787"/>
      <c r="L2339" s="787"/>
      <c r="M2339" s="787"/>
      <c r="N2339" s="787"/>
      <c r="O2339" s="787"/>
      <c r="P2339" s="787"/>
      <c r="Q2339" s="787"/>
      <c r="R2339" s="787"/>
      <c r="S2339" s="787"/>
      <c r="T2339" s="787"/>
      <c r="U2339" s="814" t="s">
        <v>4</v>
      </c>
      <c r="V2339" s="815"/>
      <c r="W2339" s="815"/>
      <c r="X2339" s="816"/>
      <c r="Y2339" s="817">
        <v>44236</v>
      </c>
      <c r="Z2339" s="818"/>
      <c r="AA2339" s="819"/>
    </row>
    <row r="2340" spans="2:27" x14ac:dyDescent="0.25">
      <c r="B2340" s="820" t="s">
        <v>44</v>
      </c>
      <c r="C2340" s="793"/>
      <c r="D2340" s="793"/>
      <c r="E2340" s="793"/>
      <c r="F2340" s="794"/>
      <c r="G2340"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340" s="822"/>
      <c r="I2340" s="822"/>
      <c r="J2340" s="822"/>
      <c r="K2340" s="822"/>
      <c r="L2340" s="822"/>
      <c r="M2340" s="822"/>
      <c r="N2340" s="822"/>
      <c r="O2340" s="822"/>
      <c r="P2340" s="822"/>
      <c r="Q2340" s="822"/>
      <c r="R2340" s="822"/>
      <c r="S2340" s="822"/>
      <c r="T2340" s="822"/>
      <c r="U2340" s="822"/>
      <c r="V2340" s="822"/>
      <c r="W2340" s="822"/>
      <c r="X2340" s="822"/>
      <c r="Y2340" s="822"/>
      <c r="Z2340" s="822"/>
      <c r="AA2340" s="823"/>
    </row>
    <row r="2341" spans="2:27" ht="15.75" thickBot="1" x14ac:dyDescent="0.3">
      <c r="B2341" s="795"/>
      <c r="C2341" s="787"/>
      <c r="D2341" s="787"/>
      <c r="E2341" s="787"/>
      <c r="F2341" s="796"/>
      <c r="G2341" s="824"/>
      <c r="H2341" s="825"/>
      <c r="I2341" s="825"/>
      <c r="J2341" s="825"/>
      <c r="K2341" s="825"/>
      <c r="L2341" s="825"/>
      <c r="M2341" s="825"/>
      <c r="N2341" s="825"/>
      <c r="O2341" s="825"/>
      <c r="P2341" s="825"/>
      <c r="Q2341" s="825"/>
      <c r="R2341" s="825"/>
      <c r="S2341" s="825"/>
      <c r="T2341" s="825"/>
      <c r="U2341" s="825"/>
      <c r="V2341" s="825"/>
      <c r="W2341" s="825"/>
      <c r="X2341" s="825"/>
      <c r="Y2341" s="825"/>
      <c r="Z2341" s="825"/>
      <c r="AA2341" s="826"/>
    </row>
    <row r="2342" spans="2:27" ht="18.75" thickBot="1" x14ac:dyDescent="0.3">
      <c r="B2342" s="827" t="s">
        <v>46</v>
      </c>
      <c r="C2342" s="798"/>
      <c r="D2342" s="798"/>
      <c r="E2342" s="798"/>
      <c r="F2342" s="798"/>
      <c r="G2342" s="798"/>
      <c r="H2342" s="822" t="s">
        <v>47</v>
      </c>
      <c r="I2342" s="793"/>
      <c r="J2342" s="828"/>
      <c r="K2342" s="798"/>
      <c r="L2342" s="798"/>
      <c r="M2342" s="798"/>
      <c r="N2342" s="798"/>
      <c r="O2342" s="798"/>
      <c r="P2342" s="622"/>
      <c r="Q2342" s="622"/>
      <c r="R2342" s="828" t="s">
        <v>48</v>
      </c>
      <c r="S2342" s="828"/>
      <c r="T2342" s="798"/>
      <c r="U2342" s="798"/>
      <c r="V2342" s="798"/>
      <c r="W2342" s="798"/>
      <c r="X2342" s="798"/>
      <c r="Y2342" s="798"/>
      <c r="Z2342" s="798"/>
      <c r="AA2342" s="799"/>
    </row>
    <row r="2343" spans="2:27" ht="124.5" customHeight="1" thickBot="1" x14ac:dyDescent="0.3">
      <c r="B2343" s="829">
        <v>13</v>
      </c>
      <c r="C2343" s="793"/>
      <c r="D2343" s="793"/>
      <c r="E2343" s="793"/>
      <c r="F2343" s="793"/>
      <c r="G2343" s="793"/>
      <c r="H2343" s="830">
        <f>I13.02</f>
        <v>13.02</v>
      </c>
      <c r="I2343" s="831"/>
      <c r="J2343" s="832" t="str">
        <f>VLOOKUP(B2343,'BALANCE GENERAL'!$B:$G,5,FALSE)</f>
        <v>SUMINISTRO E INSTALACION MOBILIARIO</v>
      </c>
      <c r="K2343" s="798"/>
      <c r="L2343" s="798"/>
      <c r="M2343" s="798"/>
      <c r="N2343" s="798"/>
      <c r="O2343" s="799"/>
      <c r="P2343" s="621"/>
      <c r="Q2343" s="621"/>
      <c r="R2343" s="833" t="str">
        <f>VLOOKUP(H2343,'BALANCE GENERAL'!$B:$G,5,FALSE)</f>
        <v>ESCRITORIO RECTANGULAR EN L ESTRUCTURA METALICA CON ACABO EN PINTURA ELECTROESTATICA GRIS, FALDON EN LAMINA Y CANALETA PLASTICA 60X40 PARA DUCTOS DE CABLEADO No. 12 CALIBRADO (10 MTS); LIBRE DE HALOGENO CON UN PUNTO DE TOMA CORRIENTES  DOBLE DE 20 AMPERIOS, CON CAJA 2X4" PARA CANALETA;  2 GAVETAS Y CAJON CARPETERO METÁLICO EN LAMINA COLD ROLLED CALIBRE 24, BASE PEDESTALES CALIBRE 18, ORIFICIO PASACABLES. MEDIDAS: FRENTE 150X150 CM, FONDO 60CM, ALTO 73 CM, SUPERFICIE EN MADERA 25 MM Y FORMICA COLOR BLANCO, CON BORDES EN CANTO RIGIDO TERMOFUNDIDO.</v>
      </c>
      <c r="S2343" s="1020"/>
      <c r="T2343" s="793"/>
      <c r="U2343" s="793"/>
      <c r="V2343" s="793"/>
      <c r="W2343" s="793"/>
      <c r="X2343" s="793"/>
      <c r="Y2343" s="793"/>
      <c r="Z2343" s="793"/>
      <c r="AA2343" s="794"/>
    </row>
    <row r="2344" spans="2:27" ht="18.75" thickBot="1" x14ac:dyDescent="0.3">
      <c r="B2344" s="821" t="s">
        <v>49</v>
      </c>
      <c r="C2344" s="834"/>
      <c r="D2344" s="834"/>
      <c r="E2344" s="834"/>
      <c r="F2344" s="834"/>
      <c r="G2344" s="834"/>
      <c r="H2344" s="835"/>
      <c r="I2344" s="835"/>
      <c r="J2344" s="834"/>
      <c r="K2344" s="834"/>
      <c r="L2344" s="834"/>
      <c r="M2344" s="834"/>
      <c r="N2344" s="834"/>
      <c r="O2344" s="834"/>
      <c r="P2344" s="623"/>
      <c r="Q2344" s="623"/>
      <c r="R2344" s="837" t="s">
        <v>50</v>
      </c>
      <c r="S2344" s="1030" t="s">
        <v>532</v>
      </c>
      <c r="T2344" s="839" t="s">
        <v>51</v>
      </c>
      <c r="U2344" s="840"/>
      <c r="V2344" s="841"/>
      <c r="W2344" s="842" t="s">
        <v>20</v>
      </c>
      <c r="X2344" s="844" t="s">
        <v>52</v>
      </c>
      <c r="Y2344" s="846" t="s">
        <v>53</v>
      </c>
      <c r="Z2344" s="847"/>
      <c r="AA2344" s="848"/>
    </row>
    <row r="2345" spans="2:27" ht="26.25" thickBot="1" x14ac:dyDescent="0.3">
      <c r="B2345" s="836"/>
      <c r="C2345" s="835"/>
      <c r="D2345" s="835"/>
      <c r="E2345" s="835"/>
      <c r="F2345" s="835"/>
      <c r="G2345" s="835"/>
      <c r="H2345" s="835"/>
      <c r="I2345" s="835"/>
      <c r="J2345" s="835"/>
      <c r="K2345" s="835"/>
      <c r="L2345" s="835"/>
      <c r="M2345" s="835"/>
      <c r="N2345" s="835"/>
      <c r="O2345" s="835"/>
      <c r="P2345" s="623"/>
      <c r="Q2345" s="623"/>
      <c r="R2345" s="838"/>
      <c r="S2345" s="1031"/>
      <c r="T2345" s="4" t="s">
        <v>54</v>
      </c>
      <c r="U2345" s="5" t="s">
        <v>55</v>
      </c>
      <c r="V2345" s="6" t="s">
        <v>56</v>
      </c>
      <c r="W2345" s="843"/>
      <c r="X2345" s="845"/>
      <c r="Y2345" s="7" t="s">
        <v>57</v>
      </c>
      <c r="Z2345" s="8" t="s">
        <v>21</v>
      </c>
      <c r="AA2345" s="9" t="s">
        <v>22</v>
      </c>
    </row>
    <row r="2346" spans="2:27" ht="18" x14ac:dyDescent="0.25">
      <c r="B2346" s="10"/>
      <c r="C2346" s="11"/>
      <c r="D2346" s="11"/>
      <c r="E2346" s="11"/>
      <c r="F2346" s="11"/>
      <c r="G2346" s="11"/>
      <c r="H2346" s="11"/>
      <c r="I2346" s="11"/>
      <c r="J2346" s="11"/>
      <c r="K2346" s="11"/>
      <c r="L2346" s="11"/>
      <c r="M2346" s="11"/>
      <c r="N2346" s="11"/>
      <c r="O2346" s="12"/>
      <c r="P2346" s="629">
        <f>+H2343</f>
        <v>13.02</v>
      </c>
      <c r="Q2346" s="17"/>
      <c r="R2346" s="412" t="s">
        <v>356</v>
      </c>
      <c r="S2346" s="625"/>
      <c r="T2346" s="14"/>
      <c r="U2346" s="14"/>
      <c r="V2346" s="14"/>
      <c r="W2346" s="14" t="str">
        <f>IF(COUNT(T2346:V2346)=1,"m",IF(COUNT(T2346:V2346)=2,"m2",IF(COUNT(T2346:V2346)=3,"m3","")))</f>
        <v/>
      </c>
      <c r="X2346" s="14" t="str">
        <f>IF(S2346="","",1)</f>
        <v/>
      </c>
      <c r="Y2346" s="14" t="str">
        <f>IFERROR(IF(COUNT(T2346:V2346)=1,PRODUCT(T2346:V2346)*X2346,""),"")</f>
        <v/>
      </c>
      <c r="Z2346" s="14" t="str">
        <f>IFERROR(IF(COUNT(T2346:V2346)=2,PRODUCT(T2346:V2346)*X2346,""),"")</f>
        <v/>
      </c>
      <c r="AA2346" s="15" t="str">
        <f>IFERROR(IF(COUNT(T2346:V2346)=3,PRODUCT(T2346:V2346)*X2346,""),"")</f>
        <v/>
      </c>
    </row>
    <row r="2347" spans="2:27" ht="18" x14ac:dyDescent="0.25">
      <c r="B2347" s="16"/>
      <c r="C2347" s="17"/>
      <c r="D2347" s="17"/>
      <c r="E2347" s="17"/>
      <c r="F2347" s="18"/>
      <c r="G2347" s="18"/>
      <c r="H2347" s="18"/>
      <c r="I2347" s="18"/>
      <c r="J2347" s="18"/>
      <c r="K2347" s="18"/>
      <c r="L2347" s="17"/>
      <c r="M2347" s="17"/>
      <c r="N2347" s="17"/>
      <c r="O2347" s="19"/>
      <c r="P2347" s="629">
        <f>+H2343</f>
        <v>13.02</v>
      </c>
      <c r="Q2347" s="17"/>
      <c r="R2347" s="412"/>
      <c r="S2347" s="625"/>
      <c r="T2347" s="20"/>
      <c r="U2347" s="20"/>
      <c r="V2347" s="430"/>
      <c r="W2347" s="14" t="str">
        <f t="shared" ref="W2347:W2349" si="743">IF(COUNT(T2347:V2347)=1,"m",IF(COUNT(T2347:V2347)=2,"m2",IF(COUNT(T2347:V2347)=3,"m3","")))</f>
        <v/>
      </c>
      <c r="X2347" s="14" t="str">
        <f t="shared" ref="X2347:X2349" si="744">IF(S2347="","",1)</f>
        <v/>
      </c>
      <c r="Y2347" s="14" t="str">
        <f t="shared" ref="Y2347:Y2349" si="745">IFERROR(IF(COUNT(T2347:V2347)=1,PRODUCT(T2347:V2347)*X2347,""),"")</f>
        <v/>
      </c>
      <c r="Z2347" s="14" t="str">
        <f t="shared" ref="Z2347:Z2349" si="746">IFERROR(IF(COUNT(T2347:V2347)=2,PRODUCT(T2347:V2347)*X2347,""),"")</f>
        <v/>
      </c>
      <c r="AA2347" s="15" t="str">
        <f t="shared" ref="AA2347:AA2368" si="747">IFERROR(IF(COUNT(T2347:V2347)=3,PRODUCT(T2347:V2347)*X2347,""),"")</f>
        <v/>
      </c>
    </row>
    <row r="2348" spans="2:27" ht="18" x14ac:dyDescent="0.25">
      <c r="B2348" s="16"/>
      <c r="C2348" s="17"/>
      <c r="D2348" s="17"/>
      <c r="E2348" s="17"/>
      <c r="G2348" s="18"/>
      <c r="H2348" s="18"/>
      <c r="I2348" s="18"/>
      <c r="J2348" s="18"/>
      <c r="K2348" s="18"/>
      <c r="L2348" s="17"/>
      <c r="M2348" s="17"/>
      <c r="N2348" s="17"/>
      <c r="O2348" s="19"/>
      <c r="P2348" s="629">
        <f>+H2343</f>
        <v>13.02</v>
      </c>
      <c r="Q2348" s="17"/>
      <c r="R2348" s="412"/>
      <c r="S2348" s="625"/>
      <c r="T2348" s="20"/>
      <c r="U2348" s="20"/>
      <c r="V2348" s="430"/>
      <c r="W2348" s="14" t="str">
        <f t="shared" si="743"/>
        <v/>
      </c>
      <c r="X2348" s="14" t="str">
        <f t="shared" si="744"/>
        <v/>
      </c>
      <c r="Y2348" s="14" t="str">
        <f t="shared" si="745"/>
        <v/>
      </c>
      <c r="Z2348" s="14" t="str">
        <f t="shared" si="746"/>
        <v/>
      </c>
      <c r="AA2348" s="15" t="str">
        <f t="shared" si="747"/>
        <v/>
      </c>
    </row>
    <row r="2349" spans="2:27" ht="18" x14ac:dyDescent="0.25">
      <c r="B2349" s="16"/>
      <c r="C2349" s="17"/>
      <c r="D2349" s="17"/>
      <c r="E2349" s="17"/>
      <c r="F2349" s="18"/>
      <c r="G2349" s="18"/>
      <c r="H2349" s="18"/>
      <c r="I2349" s="18"/>
      <c r="J2349" s="18"/>
      <c r="K2349" s="18"/>
      <c r="L2349" s="17"/>
      <c r="M2349" s="17"/>
      <c r="N2349" s="17"/>
      <c r="O2349" s="19"/>
      <c r="P2349" s="629">
        <f>+H2343</f>
        <v>13.02</v>
      </c>
      <c r="Q2349" s="17"/>
      <c r="R2349" s="412"/>
      <c r="S2349" s="626"/>
      <c r="T2349" s="20"/>
      <c r="U2349" s="20"/>
      <c r="V2349" s="430"/>
      <c r="W2349" s="14" t="str">
        <f t="shared" si="743"/>
        <v/>
      </c>
      <c r="X2349" s="14" t="str">
        <f t="shared" si="744"/>
        <v/>
      </c>
      <c r="Y2349" s="14" t="str">
        <f t="shared" si="745"/>
        <v/>
      </c>
      <c r="Z2349" s="14" t="str">
        <f t="shared" si="746"/>
        <v/>
      </c>
      <c r="AA2349" s="15" t="str">
        <f t="shared" si="747"/>
        <v/>
      </c>
    </row>
    <row r="2350" spans="2:27" ht="18" x14ac:dyDescent="0.25">
      <c r="B2350" s="16"/>
      <c r="D2350" s="17"/>
      <c r="E2350" s="17"/>
      <c r="F2350" s="18"/>
      <c r="G2350" s="18"/>
      <c r="H2350" s="18"/>
      <c r="J2350" s="18"/>
      <c r="K2350" s="18"/>
      <c r="L2350" s="17"/>
      <c r="M2350" s="17"/>
      <c r="N2350" s="17"/>
      <c r="O2350" s="19"/>
      <c r="P2350" s="629">
        <f>+H2343</f>
        <v>13.02</v>
      </c>
      <c r="Q2350" s="17"/>
      <c r="R2350" s="412"/>
      <c r="S2350" s="625"/>
      <c r="T2350" s="20"/>
      <c r="U2350" s="20"/>
      <c r="V2350" s="430"/>
      <c r="W2350" s="14"/>
      <c r="X2350" s="14"/>
      <c r="Y2350" s="14"/>
      <c r="Z2350" s="14"/>
      <c r="AA2350" s="15" t="str">
        <f t="shared" si="747"/>
        <v/>
      </c>
    </row>
    <row r="2351" spans="2:27" ht="18" x14ac:dyDescent="0.25">
      <c r="B2351" s="22"/>
      <c r="C2351" s="17"/>
      <c r="D2351" s="18"/>
      <c r="E2351" s="17"/>
      <c r="F2351" s="18"/>
      <c r="G2351" s="18"/>
      <c r="H2351" s="18"/>
      <c r="I2351" s="18"/>
      <c r="J2351" s="18"/>
      <c r="K2351" s="18"/>
      <c r="L2351" s="17"/>
      <c r="M2351" s="17"/>
      <c r="N2351" s="17"/>
      <c r="O2351" s="19"/>
      <c r="P2351" s="629">
        <f>+H2343</f>
        <v>13.02</v>
      </c>
      <c r="Q2351" s="17"/>
      <c r="R2351" s="412" t="s">
        <v>361</v>
      </c>
      <c r="S2351" s="625"/>
      <c r="T2351" s="20"/>
      <c r="U2351" s="20"/>
      <c r="V2351" s="430"/>
      <c r="W2351" s="14" t="str">
        <f t="shared" ref="W2351:W2352" si="748">IF(COUNT(T2351:V2351)=1,"m",IF(COUNT(T2351:V2351)=2,"m2",IF(COUNT(T2351:V2351)=3,"m3","")))</f>
        <v/>
      </c>
      <c r="X2351" s="14" t="str">
        <f t="shared" ref="X2351:X2357" si="749">IF(S2351="","",1)</f>
        <v/>
      </c>
      <c r="Y2351" s="14" t="str">
        <f t="shared" ref="Y2351:Y2357" si="750">IFERROR(IF(COUNT(T2351:V2351)=1,PRODUCT(T2351:V2351)*X2351,""),"")</f>
        <v/>
      </c>
      <c r="Z2351" s="14" t="str">
        <f t="shared" ref="Z2351:Z2357" si="751">IFERROR(IF(COUNT(T2351:V2351)=2,PRODUCT(T2351:V2351)*X2351,""),"")</f>
        <v/>
      </c>
      <c r="AA2351" s="15" t="str">
        <f t="shared" si="747"/>
        <v/>
      </c>
    </row>
    <row r="2352" spans="2:27" ht="18" x14ac:dyDescent="0.25">
      <c r="B2352" s="16"/>
      <c r="C2352" s="17"/>
      <c r="D2352" s="17"/>
      <c r="E2352" s="17"/>
      <c r="F2352" s="18"/>
      <c r="G2352" s="18"/>
      <c r="H2352" s="18"/>
      <c r="I2352" s="18"/>
      <c r="J2352" s="18"/>
      <c r="K2352" s="18"/>
      <c r="L2352" s="17"/>
      <c r="M2352" s="17"/>
      <c r="N2352" s="17"/>
      <c r="O2352" s="19"/>
      <c r="P2352" s="629">
        <f>+H2343</f>
        <v>13.02</v>
      </c>
      <c r="Q2352" s="17"/>
      <c r="R2352" s="412"/>
      <c r="S2352" s="641"/>
      <c r="T2352" s="20"/>
      <c r="U2352" s="20"/>
      <c r="V2352" s="20"/>
      <c r="W2352" s="14" t="str">
        <f t="shared" si="748"/>
        <v/>
      </c>
      <c r="X2352" s="14" t="str">
        <f t="shared" si="749"/>
        <v/>
      </c>
      <c r="Y2352" s="14" t="str">
        <f t="shared" si="750"/>
        <v/>
      </c>
      <c r="Z2352" s="14" t="str">
        <f t="shared" si="751"/>
        <v/>
      </c>
      <c r="AA2352" s="15" t="str">
        <f t="shared" si="747"/>
        <v/>
      </c>
    </row>
    <row r="2353" spans="2:27" ht="18" x14ac:dyDescent="0.25">
      <c r="B2353" s="16"/>
      <c r="C2353" s="17"/>
      <c r="D2353" s="17"/>
      <c r="E2353" s="17"/>
      <c r="F2353" s="17"/>
      <c r="G2353" s="17"/>
      <c r="H2353" s="17"/>
      <c r="I2353" s="17"/>
      <c r="J2353" s="17"/>
      <c r="K2353" s="17"/>
      <c r="L2353" s="17"/>
      <c r="M2353" s="17"/>
      <c r="N2353" s="17"/>
      <c r="O2353" s="19"/>
      <c r="P2353" s="629">
        <f>+H2343</f>
        <v>13.02</v>
      </c>
      <c r="Q2353" s="17"/>
      <c r="R2353" s="412"/>
      <c r="S2353" s="625"/>
      <c r="T2353" s="20"/>
      <c r="U2353" s="20"/>
      <c r="V2353" s="430"/>
      <c r="W2353" s="14"/>
      <c r="X2353" s="14" t="str">
        <f t="shared" si="749"/>
        <v/>
      </c>
      <c r="Y2353" s="14" t="str">
        <f t="shared" si="750"/>
        <v/>
      </c>
      <c r="Z2353" s="14" t="str">
        <f t="shared" si="751"/>
        <v/>
      </c>
      <c r="AA2353" s="15" t="str">
        <f t="shared" si="747"/>
        <v/>
      </c>
    </row>
    <row r="2354" spans="2:27" ht="18" x14ac:dyDescent="0.25">
      <c r="B2354" s="16"/>
      <c r="C2354" s="18"/>
      <c r="D2354" s="17"/>
      <c r="E2354" s="17"/>
      <c r="F2354" s="17"/>
      <c r="G2354" s="17"/>
      <c r="H2354" s="17"/>
      <c r="I2354" s="17"/>
      <c r="J2354" s="17"/>
      <c r="K2354" s="17"/>
      <c r="L2354" s="17"/>
      <c r="M2354" s="17"/>
      <c r="N2354" s="17"/>
      <c r="O2354" s="19"/>
      <c r="P2354" s="629">
        <f>+H2343</f>
        <v>13.02</v>
      </c>
      <c r="Q2354" s="17"/>
      <c r="R2354" s="412"/>
      <c r="S2354" s="625"/>
      <c r="T2354" s="20"/>
      <c r="U2354" s="20"/>
      <c r="V2354" s="430"/>
      <c r="W2354" s="14"/>
      <c r="X2354" s="14" t="str">
        <f t="shared" si="749"/>
        <v/>
      </c>
      <c r="Y2354" s="14" t="str">
        <f t="shared" si="750"/>
        <v/>
      </c>
      <c r="Z2354" s="14" t="str">
        <f t="shared" si="751"/>
        <v/>
      </c>
      <c r="AA2354" s="15" t="str">
        <f t="shared" si="747"/>
        <v/>
      </c>
    </row>
    <row r="2355" spans="2:27" ht="18" x14ac:dyDescent="0.25">
      <c r="B2355" s="16"/>
      <c r="C2355" s="17"/>
      <c r="D2355" s="17"/>
      <c r="E2355" s="17"/>
      <c r="F2355" s="17"/>
      <c r="G2355" s="17"/>
      <c r="H2355" s="17"/>
      <c r="I2355" s="17"/>
      <c r="J2355" s="17"/>
      <c r="K2355" s="17"/>
      <c r="L2355" s="17"/>
      <c r="M2355" s="17"/>
      <c r="N2355" s="17"/>
      <c r="O2355" s="19"/>
      <c r="P2355" s="629">
        <f>+H2343</f>
        <v>13.02</v>
      </c>
      <c r="Q2355" s="17"/>
      <c r="R2355" s="412"/>
      <c r="S2355" s="625"/>
      <c r="T2355" s="20"/>
      <c r="U2355" s="20"/>
      <c r="V2355" s="430"/>
      <c r="W2355" s="14"/>
      <c r="X2355" s="14" t="str">
        <f t="shared" si="749"/>
        <v/>
      </c>
      <c r="Y2355" s="14" t="str">
        <f t="shared" si="750"/>
        <v/>
      </c>
      <c r="Z2355" s="14" t="str">
        <f t="shared" si="751"/>
        <v/>
      </c>
      <c r="AA2355" s="15" t="str">
        <f t="shared" si="747"/>
        <v/>
      </c>
    </row>
    <row r="2356" spans="2:27" ht="18" x14ac:dyDescent="0.25">
      <c r="B2356" s="16"/>
      <c r="C2356" s="17"/>
      <c r="D2356" s="17"/>
      <c r="E2356" s="18"/>
      <c r="F2356" s="17"/>
      <c r="G2356" s="17"/>
      <c r="H2356" s="17"/>
      <c r="I2356" s="17"/>
      <c r="J2356" s="17"/>
      <c r="K2356" s="17"/>
      <c r="L2356" s="17"/>
      <c r="M2356" s="17"/>
      <c r="N2356" s="17"/>
      <c r="O2356" s="19"/>
      <c r="P2356" s="629">
        <f>+H2343</f>
        <v>13.02</v>
      </c>
      <c r="Q2356" s="17"/>
      <c r="R2356" s="412"/>
      <c r="S2356" s="625"/>
      <c r="T2356" s="20"/>
      <c r="U2356" s="20"/>
      <c r="V2356" s="430"/>
      <c r="W2356" s="14"/>
      <c r="X2356" s="14" t="str">
        <f t="shared" si="749"/>
        <v/>
      </c>
      <c r="Y2356" s="14" t="str">
        <f t="shared" si="750"/>
        <v/>
      </c>
      <c r="Z2356" s="14" t="str">
        <f t="shared" si="751"/>
        <v/>
      </c>
      <c r="AA2356" s="15" t="str">
        <f t="shared" si="747"/>
        <v/>
      </c>
    </row>
    <row r="2357" spans="2:27" ht="18" x14ac:dyDescent="0.25">
      <c r="B2357" s="16"/>
      <c r="C2357" s="18"/>
      <c r="D2357" s="18"/>
      <c r="E2357" s="18"/>
      <c r="F2357" s="18"/>
      <c r="G2357" s="18"/>
      <c r="H2357" s="18"/>
      <c r="I2357" s="18"/>
      <c r="J2357" s="18"/>
      <c r="K2357" s="18"/>
      <c r="L2357" s="18"/>
      <c r="M2357" s="18"/>
      <c r="N2357" s="18"/>
      <c r="O2357" s="19"/>
      <c r="P2357" s="629">
        <f>+H2343</f>
        <v>13.02</v>
      </c>
      <c r="Q2357" s="17"/>
      <c r="R2357" s="412"/>
      <c r="S2357" s="625"/>
      <c r="T2357" s="20"/>
      <c r="U2357" s="20"/>
      <c r="V2357" s="430"/>
      <c r="W2357" s="14" t="str">
        <f t="shared" ref="W2357" si="752">IF(COUNT(T2357:V2357)=1,"m",IF(COUNT(T2357:V2357)=2,"m2",IF(COUNT(T2357:V2357)=3,"m3","")))</f>
        <v/>
      </c>
      <c r="X2357" s="14" t="str">
        <f t="shared" si="749"/>
        <v/>
      </c>
      <c r="Y2357" s="14" t="str">
        <f t="shared" si="750"/>
        <v/>
      </c>
      <c r="Z2357" s="14" t="str">
        <f t="shared" si="751"/>
        <v/>
      </c>
      <c r="AA2357" s="15" t="str">
        <f t="shared" si="747"/>
        <v/>
      </c>
    </row>
    <row r="2358" spans="2:27" ht="18" x14ac:dyDescent="0.25">
      <c r="B2358" s="16"/>
      <c r="C2358" s="17"/>
      <c r="D2358" s="24"/>
      <c r="E2358" s="17"/>
      <c r="F2358" s="17"/>
      <c r="G2358" s="17"/>
      <c r="H2358" s="17"/>
      <c r="I2358" s="17"/>
      <c r="J2358" s="18"/>
      <c r="K2358" s="17"/>
      <c r="L2358" s="17"/>
      <c r="M2358" s="17"/>
      <c r="N2358" s="17"/>
      <c r="O2358" s="19"/>
      <c r="P2358" s="629">
        <f>+H2343</f>
        <v>13.02</v>
      </c>
      <c r="Q2358" s="17"/>
      <c r="R2358" s="412"/>
      <c r="S2358" s="625"/>
      <c r="T2358" s="20"/>
      <c r="U2358" s="20"/>
      <c r="V2358" s="430"/>
      <c r="W2358" s="14"/>
      <c r="X2358" s="14"/>
      <c r="Y2358" s="14"/>
      <c r="Z2358" s="14"/>
      <c r="AA2358" s="15" t="str">
        <f t="shared" si="747"/>
        <v/>
      </c>
    </row>
    <row r="2359" spans="2:27" ht="18" x14ac:dyDescent="0.25">
      <c r="B2359" s="16"/>
      <c r="C2359" s="18"/>
      <c r="D2359" s="17"/>
      <c r="E2359" s="17"/>
      <c r="F2359" s="17"/>
      <c r="G2359" s="17"/>
      <c r="H2359" s="18"/>
      <c r="I2359" s="18"/>
      <c r="J2359" s="17"/>
      <c r="K2359" s="18"/>
      <c r="L2359" s="17"/>
      <c r="M2359" s="17"/>
      <c r="N2359" s="17"/>
      <c r="O2359" s="19"/>
      <c r="P2359" s="629">
        <f>+H2343</f>
        <v>13.02</v>
      </c>
      <c r="Q2359" s="17"/>
      <c r="R2359" s="412" t="s">
        <v>362</v>
      </c>
      <c r="S2359" s="625"/>
      <c r="T2359" s="20"/>
      <c r="U2359" s="20"/>
      <c r="V2359" s="430"/>
      <c r="W2359" s="14" t="str">
        <f t="shared" ref="W2359:W2368" si="753">IF(COUNT(T2359:V2359)=1,"m",IF(COUNT(T2359:V2359)=2,"m2",IF(COUNT(T2359:V2359)=3,"m3","")))</f>
        <v/>
      </c>
      <c r="X2359" s="14" t="str">
        <f t="shared" ref="X2359:X2368" si="754">IF(S2359="","",1)</f>
        <v/>
      </c>
      <c r="Y2359" s="14" t="str">
        <f t="shared" ref="Y2359:Y2368" si="755">IFERROR(IF(COUNT(T2359:V2359)=1,PRODUCT(T2359:V2359)*X2359,""),"")</f>
        <v/>
      </c>
      <c r="Z2359" s="14" t="str">
        <f t="shared" ref="Z2359:Z2368" si="756">IFERROR(IF(COUNT(T2359:V2359)=2,PRODUCT(T2359:V2359)*X2359,""),"")</f>
        <v/>
      </c>
      <c r="AA2359" s="15" t="str">
        <f t="shared" si="747"/>
        <v/>
      </c>
    </row>
    <row r="2360" spans="2:27" ht="18" x14ac:dyDescent="0.25">
      <c r="B2360" s="16"/>
      <c r="C2360" s="17"/>
      <c r="D2360" s="17"/>
      <c r="E2360" s="17"/>
      <c r="F2360" s="17"/>
      <c r="G2360" s="17"/>
      <c r="H2360" s="17"/>
      <c r="I2360" s="17"/>
      <c r="J2360" s="17"/>
      <c r="K2360" s="17"/>
      <c r="L2360" s="17"/>
      <c r="M2360" s="17"/>
      <c r="N2360" s="17"/>
      <c r="O2360" s="19"/>
      <c r="P2360" s="629">
        <f>+H2343</f>
        <v>13.02</v>
      </c>
      <c r="Q2360" s="17"/>
      <c r="R2360" s="412"/>
      <c r="S2360" s="626"/>
      <c r="T2360" s="20"/>
      <c r="U2360" s="20"/>
      <c r="V2360" s="430"/>
      <c r="W2360" s="14" t="str">
        <f t="shared" si="753"/>
        <v/>
      </c>
      <c r="X2360" s="14" t="str">
        <f t="shared" si="754"/>
        <v/>
      </c>
      <c r="Y2360" s="14" t="str">
        <f t="shared" si="755"/>
        <v/>
      </c>
      <c r="Z2360" s="14" t="str">
        <f t="shared" si="756"/>
        <v/>
      </c>
      <c r="AA2360" s="15" t="str">
        <f t="shared" si="747"/>
        <v/>
      </c>
    </row>
    <row r="2361" spans="2:27" ht="18" x14ac:dyDescent="0.25">
      <c r="B2361" s="16"/>
      <c r="C2361" s="17"/>
      <c r="D2361" s="17"/>
      <c r="E2361" s="17"/>
      <c r="F2361" s="17"/>
      <c r="G2361" s="17"/>
      <c r="H2361" s="17"/>
      <c r="I2361" s="17"/>
      <c r="J2361" s="17"/>
      <c r="K2361" s="17"/>
      <c r="L2361" s="17"/>
      <c r="M2361" s="17"/>
      <c r="N2361" s="17"/>
      <c r="O2361" s="19"/>
      <c r="P2361" s="629">
        <f>+H2343</f>
        <v>13.02</v>
      </c>
      <c r="Q2361" s="17"/>
      <c r="R2361" s="412"/>
      <c r="S2361" s="626"/>
      <c r="T2361" s="20"/>
      <c r="U2361" s="20"/>
      <c r="V2361" s="430"/>
      <c r="W2361" s="14" t="str">
        <f t="shared" si="753"/>
        <v/>
      </c>
      <c r="X2361" s="14" t="str">
        <f t="shared" si="754"/>
        <v/>
      </c>
      <c r="Y2361" s="14" t="str">
        <f t="shared" si="755"/>
        <v/>
      </c>
      <c r="Z2361" s="14" t="str">
        <f t="shared" si="756"/>
        <v/>
      </c>
      <c r="AA2361" s="15" t="str">
        <f t="shared" si="747"/>
        <v/>
      </c>
    </row>
    <row r="2362" spans="2:27" ht="18" x14ac:dyDescent="0.25">
      <c r="B2362" s="16"/>
      <c r="D2362" s="17"/>
      <c r="E2362" s="17"/>
      <c r="F2362" s="17"/>
      <c r="G2362" s="17"/>
      <c r="H2362" s="17"/>
      <c r="I2362" s="17"/>
      <c r="J2362" s="17"/>
      <c r="K2362" s="17"/>
      <c r="L2362" s="17"/>
      <c r="M2362" s="17"/>
      <c r="N2362" s="17"/>
      <c r="O2362" s="19"/>
      <c r="P2362" s="629">
        <f>+H2343</f>
        <v>13.02</v>
      </c>
      <c r="Q2362" s="17"/>
      <c r="R2362" s="412"/>
      <c r="S2362" s="626"/>
      <c r="T2362" s="20"/>
      <c r="U2362" s="20"/>
      <c r="V2362" s="20"/>
      <c r="W2362" s="14" t="str">
        <f t="shared" si="753"/>
        <v/>
      </c>
      <c r="X2362" s="14" t="str">
        <f t="shared" si="754"/>
        <v/>
      </c>
      <c r="Y2362" s="14" t="str">
        <f t="shared" si="755"/>
        <v/>
      </c>
      <c r="Z2362" s="14" t="str">
        <f t="shared" si="756"/>
        <v/>
      </c>
      <c r="AA2362" s="15" t="str">
        <f t="shared" si="747"/>
        <v/>
      </c>
    </row>
    <row r="2363" spans="2:27" ht="18" x14ac:dyDescent="0.25">
      <c r="B2363" s="16"/>
      <c r="C2363" s="17"/>
      <c r="D2363" s="17"/>
      <c r="E2363" s="17"/>
      <c r="F2363" s="17"/>
      <c r="G2363" s="17"/>
      <c r="H2363" s="17"/>
      <c r="I2363" s="17"/>
      <c r="J2363" s="17"/>
      <c r="K2363" s="17"/>
      <c r="L2363" s="17"/>
      <c r="M2363" s="17"/>
      <c r="N2363" s="17"/>
      <c r="O2363" s="19"/>
      <c r="P2363" s="629">
        <f>+H2343</f>
        <v>13.02</v>
      </c>
      <c r="Q2363" s="17"/>
      <c r="R2363" s="412"/>
      <c r="S2363" s="626"/>
      <c r="T2363" s="20"/>
      <c r="U2363" s="20"/>
      <c r="V2363" s="430"/>
      <c r="W2363" s="14" t="str">
        <f t="shared" si="753"/>
        <v/>
      </c>
      <c r="X2363" s="14" t="str">
        <f t="shared" si="754"/>
        <v/>
      </c>
      <c r="Y2363" s="14" t="str">
        <f t="shared" si="755"/>
        <v/>
      </c>
      <c r="Z2363" s="14" t="str">
        <f t="shared" si="756"/>
        <v/>
      </c>
      <c r="AA2363" s="15" t="str">
        <f t="shared" si="747"/>
        <v/>
      </c>
    </row>
    <row r="2364" spans="2:27" ht="18" x14ac:dyDescent="0.25">
      <c r="B2364" s="16"/>
      <c r="C2364" s="17"/>
      <c r="D2364" s="17"/>
      <c r="E2364" s="17"/>
      <c r="F2364" s="17"/>
      <c r="G2364" s="17"/>
      <c r="H2364" s="17"/>
      <c r="I2364" s="17"/>
      <c r="J2364" s="17"/>
      <c r="K2364" s="17"/>
      <c r="L2364" s="17"/>
      <c r="M2364" s="17"/>
      <c r="N2364" s="17"/>
      <c r="O2364" s="19"/>
      <c r="P2364" s="629">
        <f>+H2343</f>
        <v>13.02</v>
      </c>
      <c r="Q2364" s="17"/>
      <c r="R2364" s="412"/>
      <c r="S2364" s="626"/>
      <c r="T2364" s="20"/>
      <c r="U2364" s="20"/>
      <c r="V2364" s="430"/>
      <c r="W2364" s="14" t="str">
        <f t="shared" si="753"/>
        <v/>
      </c>
      <c r="X2364" s="14" t="str">
        <f t="shared" si="754"/>
        <v/>
      </c>
      <c r="Y2364" s="14" t="str">
        <f t="shared" si="755"/>
        <v/>
      </c>
      <c r="Z2364" s="14" t="str">
        <f t="shared" si="756"/>
        <v/>
      </c>
      <c r="AA2364" s="15" t="str">
        <f t="shared" si="747"/>
        <v/>
      </c>
    </row>
    <row r="2365" spans="2:27" ht="18" x14ac:dyDescent="0.25">
      <c r="B2365" s="16"/>
      <c r="C2365" s="17"/>
      <c r="D2365" s="17"/>
      <c r="E2365" s="17"/>
      <c r="F2365" s="17"/>
      <c r="G2365" s="17"/>
      <c r="H2365" s="17"/>
      <c r="I2365" s="17"/>
      <c r="J2365" s="17"/>
      <c r="K2365" s="17"/>
      <c r="L2365" s="17"/>
      <c r="M2365" s="17"/>
      <c r="N2365" s="17"/>
      <c r="O2365" s="19"/>
      <c r="P2365" s="629">
        <f>+H2343</f>
        <v>13.02</v>
      </c>
      <c r="Q2365" s="17"/>
      <c r="R2365" s="21"/>
      <c r="S2365" s="626"/>
      <c r="T2365" s="20"/>
      <c r="U2365" s="20"/>
      <c r="V2365" s="430"/>
      <c r="W2365" s="14" t="str">
        <f t="shared" si="753"/>
        <v/>
      </c>
      <c r="X2365" s="14" t="str">
        <f t="shared" si="754"/>
        <v/>
      </c>
      <c r="Y2365" s="14" t="str">
        <f t="shared" si="755"/>
        <v/>
      </c>
      <c r="Z2365" s="14" t="str">
        <f t="shared" si="756"/>
        <v/>
      </c>
      <c r="AA2365" s="15" t="str">
        <f t="shared" si="747"/>
        <v/>
      </c>
    </row>
    <row r="2366" spans="2:27" ht="18" x14ac:dyDescent="0.25">
      <c r="B2366" s="16"/>
      <c r="C2366" s="17"/>
      <c r="D2366" s="17"/>
      <c r="E2366" s="17"/>
      <c r="F2366" s="17"/>
      <c r="G2366" s="17"/>
      <c r="H2366" s="17"/>
      <c r="I2366" s="17"/>
      <c r="J2366" s="17"/>
      <c r="K2366" s="17"/>
      <c r="L2366" s="17"/>
      <c r="M2366" s="17"/>
      <c r="N2366" s="17"/>
      <c r="O2366" s="19"/>
      <c r="P2366" s="629">
        <f>+H2343</f>
        <v>13.02</v>
      </c>
      <c r="Q2366" s="17"/>
      <c r="R2366" s="26"/>
      <c r="S2366" s="626"/>
      <c r="T2366" s="20"/>
      <c r="U2366" s="20"/>
      <c r="V2366" s="430"/>
      <c r="W2366" s="14" t="str">
        <f t="shared" si="753"/>
        <v/>
      </c>
      <c r="X2366" s="14" t="str">
        <f t="shared" si="754"/>
        <v/>
      </c>
      <c r="Y2366" s="14" t="str">
        <f t="shared" si="755"/>
        <v/>
      </c>
      <c r="Z2366" s="14" t="str">
        <f t="shared" si="756"/>
        <v/>
      </c>
      <c r="AA2366" s="15" t="str">
        <f t="shared" si="747"/>
        <v/>
      </c>
    </row>
    <row r="2367" spans="2:27" ht="18" x14ac:dyDescent="0.25">
      <c r="B2367" s="16"/>
      <c r="C2367" s="17"/>
      <c r="D2367" s="17"/>
      <c r="E2367" s="17"/>
      <c r="F2367" s="17"/>
      <c r="G2367" s="17"/>
      <c r="H2367" s="17"/>
      <c r="I2367" s="17"/>
      <c r="J2367" s="17"/>
      <c r="K2367" s="17"/>
      <c r="L2367" s="17"/>
      <c r="M2367" s="17"/>
      <c r="N2367" s="17"/>
      <c r="O2367" s="19"/>
      <c r="P2367" s="629">
        <f>+H2343</f>
        <v>13.02</v>
      </c>
      <c r="Q2367" s="17"/>
      <c r="R2367" s="26"/>
      <c r="S2367" s="626"/>
      <c r="T2367" s="20"/>
      <c r="U2367" s="20"/>
      <c r="V2367" s="430"/>
      <c r="W2367" s="14" t="str">
        <f t="shared" si="753"/>
        <v/>
      </c>
      <c r="X2367" s="14" t="str">
        <f t="shared" si="754"/>
        <v/>
      </c>
      <c r="Y2367" s="14" t="str">
        <f t="shared" si="755"/>
        <v/>
      </c>
      <c r="Z2367" s="14" t="str">
        <f t="shared" si="756"/>
        <v/>
      </c>
      <c r="AA2367" s="15" t="str">
        <f t="shared" si="747"/>
        <v/>
      </c>
    </row>
    <row r="2368" spans="2:27" ht="18.75" thickBot="1" x14ac:dyDescent="0.3">
      <c r="B2368" s="27"/>
      <c r="C2368" s="28"/>
      <c r="D2368" s="29"/>
      <c r="E2368" s="28"/>
      <c r="F2368" s="29"/>
      <c r="G2368" s="29"/>
      <c r="H2368" s="29"/>
      <c r="I2368" s="29"/>
      <c r="J2368" s="29"/>
      <c r="K2368" s="29"/>
      <c r="L2368" s="29"/>
      <c r="M2368" s="29"/>
      <c r="N2368" s="29"/>
      <c r="O2368" s="30"/>
      <c r="P2368" s="629">
        <f>+H2343</f>
        <v>13.02</v>
      </c>
      <c r="Q2368" s="17"/>
      <c r="R2368" s="630"/>
      <c r="S2368" s="636"/>
      <c r="T2368" s="33"/>
      <c r="U2368" s="33"/>
      <c r="V2368" s="631"/>
      <c r="W2368" s="34" t="str">
        <f t="shared" si="753"/>
        <v/>
      </c>
      <c r="X2368" s="34" t="str">
        <f t="shared" si="754"/>
        <v/>
      </c>
      <c r="Y2368" s="14" t="str">
        <f t="shared" si="755"/>
        <v/>
      </c>
      <c r="Z2368" s="14" t="str">
        <f t="shared" si="756"/>
        <v/>
      </c>
      <c r="AA2368" s="15" t="str">
        <f t="shared" si="747"/>
        <v/>
      </c>
    </row>
    <row r="2369" spans="2:27" ht="18.75" thickBot="1" x14ac:dyDescent="0.3">
      <c r="B2369" s="786"/>
      <c r="C2369" s="787"/>
      <c r="D2369" s="787"/>
      <c r="E2369" s="787"/>
      <c r="F2369" s="787"/>
      <c r="G2369" s="787"/>
      <c r="H2369" s="787"/>
      <c r="I2369" s="787"/>
      <c r="J2369" s="787"/>
      <c r="K2369" s="787"/>
      <c r="L2369" s="787"/>
      <c r="M2369" s="787"/>
      <c r="N2369" s="787"/>
      <c r="O2369" s="787"/>
      <c r="P2369" s="428"/>
      <c r="Q2369" s="629">
        <f>+H2343</f>
        <v>13.02</v>
      </c>
      <c r="R2369" s="1024" t="s">
        <v>58</v>
      </c>
      <c r="S2369" s="1025"/>
      <c r="T2369" s="1027"/>
      <c r="U2369" s="1024" t="s">
        <v>53</v>
      </c>
      <c r="V2369" s="1027"/>
      <c r="W2369" s="1027"/>
      <c r="X2369" s="1026"/>
      <c r="Y2369" s="36"/>
      <c r="Z2369" s="37"/>
      <c r="AA2369" s="38">
        <f>IF(SUM(Y2346:AA2368)=0,SUM(X2346:X2368),SUM(Y2346:AA2368))</f>
        <v>0</v>
      </c>
    </row>
    <row r="2370" spans="2:27" ht="17.25" thickBot="1" x14ac:dyDescent="0.3">
      <c r="B2370" s="792" t="s">
        <v>59</v>
      </c>
      <c r="C2370" s="793"/>
      <c r="D2370" s="793"/>
      <c r="E2370" s="793"/>
      <c r="F2370" s="793"/>
      <c r="G2370" s="793"/>
      <c r="H2370" s="793"/>
      <c r="I2370" s="794"/>
      <c r="J2370" s="792" t="s">
        <v>60</v>
      </c>
      <c r="K2370" s="793"/>
      <c r="L2370" s="793"/>
      <c r="M2370" s="793"/>
      <c r="N2370" s="793"/>
      <c r="O2370" s="793"/>
      <c r="P2370" s="793"/>
      <c r="Q2370" s="793"/>
      <c r="R2370" s="1028"/>
      <c r="S2370" s="634"/>
      <c r="T2370" s="39"/>
      <c r="U2370" s="40"/>
      <c r="V2370" s="40"/>
      <c r="W2370" s="40"/>
      <c r="X2370" s="40"/>
      <c r="Y2370" s="40"/>
      <c r="Z2370" s="40"/>
      <c r="AA2370" s="41"/>
    </row>
    <row r="2371" spans="2:27" ht="21" thickBot="1" x14ac:dyDescent="0.3">
      <c r="B2371" s="795"/>
      <c r="C2371" s="787"/>
      <c r="D2371" s="787"/>
      <c r="E2371" s="787"/>
      <c r="F2371" s="787"/>
      <c r="G2371" s="787"/>
      <c r="H2371" s="787"/>
      <c r="I2371" s="796"/>
      <c r="J2371" s="795"/>
      <c r="K2371" s="787"/>
      <c r="L2371" s="787"/>
      <c r="M2371" s="787"/>
      <c r="N2371" s="787"/>
      <c r="O2371" s="787"/>
      <c r="P2371" s="787"/>
      <c r="Q2371" s="787"/>
      <c r="R2371" s="796"/>
      <c r="S2371" s="635"/>
      <c r="T2371" s="797" t="s">
        <v>61</v>
      </c>
      <c r="U2371" s="798"/>
      <c r="V2371" s="798"/>
      <c r="W2371" s="798"/>
      <c r="X2371" s="798"/>
      <c r="Y2371" s="798"/>
      <c r="Z2371" s="799"/>
      <c r="AA2371" s="42">
        <f>AA2369</f>
        <v>0</v>
      </c>
    </row>
    <row r="2373" spans="2:27" ht="15.75" thickBot="1" x14ac:dyDescent="0.3"/>
    <row r="2374" spans="2:27" x14ac:dyDescent="0.25">
      <c r="B2374" s="800"/>
      <c r="C2374" s="793"/>
      <c r="D2374" s="793"/>
      <c r="E2374" s="793"/>
      <c r="F2374" s="793"/>
      <c r="G2374" s="803" t="s">
        <v>42</v>
      </c>
      <c r="H2374" s="793"/>
      <c r="I2374" s="793"/>
      <c r="J2374" s="793"/>
      <c r="K2374" s="793"/>
      <c r="L2374" s="793"/>
      <c r="M2374" s="793"/>
      <c r="N2374" s="793"/>
      <c r="O2374" s="793"/>
      <c r="P2374" s="793"/>
      <c r="Q2374" s="793"/>
      <c r="R2374" s="793"/>
      <c r="S2374" s="793"/>
      <c r="T2374" s="793"/>
      <c r="U2374" s="804" t="s">
        <v>1</v>
      </c>
      <c r="V2374" s="805"/>
      <c r="W2374" s="805"/>
      <c r="X2374" s="806"/>
      <c r="Y2374" s="807" t="s">
        <v>43</v>
      </c>
      <c r="Z2374" s="805"/>
      <c r="AA2374" s="808"/>
    </row>
    <row r="2375" spans="2:27" x14ac:dyDescent="0.25">
      <c r="B2375" s="801"/>
      <c r="C2375" s="802"/>
      <c r="D2375" s="802"/>
      <c r="E2375" s="802"/>
      <c r="F2375" s="802"/>
      <c r="G2375" s="801"/>
      <c r="H2375" s="802"/>
      <c r="I2375" s="802"/>
      <c r="J2375" s="802"/>
      <c r="K2375" s="802"/>
      <c r="L2375" s="802"/>
      <c r="M2375" s="802"/>
      <c r="N2375" s="802"/>
      <c r="O2375" s="802"/>
      <c r="P2375" s="802"/>
      <c r="Q2375" s="802"/>
      <c r="R2375" s="802"/>
      <c r="S2375" s="802"/>
      <c r="T2375" s="802"/>
      <c r="U2375" s="809" t="s">
        <v>3</v>
      </c>
      <c r="V2375" s="810"/>
      <c r="W2375" s="810"/>
      <c r="X2375" s="811"/>
      <c r="Y2375" s="812">
        <v>1</v>
      </c>
      <c r="Z2375" s="810"/>
      <c r="AA2375" s="813"/>
    </row>
    <row r="2376" spans="2:27" ht="15.75" thickBot="1" x14ac:dyDescent="0.3">
      <c r="B2376" s="795"/>
      <c r="C2376" s="787"/>
      <c r="D2376" s="787"/>
      <c r="E2376" s="787"/>
      <c r="F2376" s="787"/>
      <c r="G2376" s="795"/>
      <c r="H2376" s="787"/>
      <c r="I2376" s="787"/>
      <c r="J2376" s="787"/>
      <c r="K2376" s="787"/>
      <c r="L2376" s="787"/>
      <c r="M2376" s="787"/>
      <c r="N2376" s="787"/>
      <c r="O2376" s="787"/>
      <c r="P2376" s="787"/>
      <c r="Q2376" s="787"/>
      <c r="R2376" s="787"/>
      <c r="S2376" s="787"/>
      <c r="T2376" s="787"/>
      <c r="U2376" s="814" t="s">
        <v>4</v>
      </c>
      <c r="V2376" s="815"/>
      <c r="W2376" s="815"/>
      <c r="X2376" s="816"/>
      <c r="Y2376" s="817">
        <v>44236</v>
      </c>
      <c r="Z2376" s="818"/>
      <c r="AA2376" s="819"/>
    </row>
    <row r="2377" spans="2:27" x14ac:dyDescent="0.25">
      <c r="B2377" s="820" t="s">
        <v>44</v>
      </c>
      <c r="C2377" s="793"/>
      <c r="D2377" s="793"/>
      <c r="E2377" s="793"/>
      <c r="F2377" s="794"/>
      <c r="G2377"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377" s="822"/>
      <c r="I2377" s="822"/>
      <c r="J2377" s="822"/>
      <c r="K2377" s="822"/>
      <c r="L2377" s="822"/>
      <c r="M2377" s="822"/>
      <c r="N2377" s="822"/>
      <c r="O2377" s="822"/>
      <c r="P2377" s="822"/>
      <c r="Q2377" s="822"/>
      <c r="R2377" s="822"/>
      <c r="S2377" s="822"/>
      <c r="T2377" s="822"/>
      <c r="U2377" s="822"/>
      <c r="V2377" s="822"/>
      <c r="W2377" s="822"/>
      <c r="X2377" s="822"/>
      <c r="Y2377" s="822"/>
      <c r="Z2377" s="822"/>
      <c r="AA2377" s="823"/>
    </row>
    <row r="2378" spans="2:27" ht="15.75" thickBot="1" x14ac:dyDescent="0.3">
      <c r="B2378" s="795"/>
      <c r="C2378" s="787"/>
      <c r="D2378" s="787"/>
      <c r="E2378" s="787"/>
      <c r="F2378" s="796"/>
      <c r="G2378" s="824"/>
      <c r="H2378" s="825"/>
      <c r="I2378" s="825"/>
      <c r="J2378" s="825"/>
      <c r="K2378" s="825"/>
      <c r="L2378" s="825"/>
      <c r="M2378" s="825"/>
      <c r="N2378" s="825"/>
      <c r="O2378" s="825"/>
      <c r="P2378" s="825"/>
      <c r="Q2378" s="825"/>
      <c r="R2378" s="825"/>
      <c r="S2378" s="825"/>
      <c r="T2378" s="825"/>
      <c r="U2378" s="825"/>
      <c r="V2378" s="825"/>
      <c r="W2378" s="825"/>
      <c r="X2378" s="825"/>
      <c r="Y2378" s="825"/>
      <c r="Z2378" s="825"/>
      <c r="AA2378" s="826"/>
    </row>
    <row r="2379" spans="2:27" ht="18.75" thickBot="1" x14ac:dyDescent="0.3">
      <c r="B2379" s="827" t="s">
        <v>46</v>
      </c>
      <c r="C2379" s="798"/>
      <c r="D2379" s="798"/>
      <c r="E2379" s="798"/>
      <c r="F2379" s="798"/>
      <c r="G2379" s="798"/>
      <c r="H2379" s="822" t="s">
        <v>47</v>
      </c>
      <c r="I2379" s="793"/>
      <c r="J2379" s="828"/>
      <c r="K2379" s="798"/>
      <c r="L2379" s="798"/>
      <c r="M2379" s="798"/>
      <c r="N2379" s="798"/>
      <c r="O2379" s="798"/>
      <c r="P2379" s="622"/>
      <c r="Q2379" s="622"/>
      <c r="R2379" s="828" t="s">
        <v>48</v>
      </c>
      <c r="S2379" s="828"/>
      <c r="T2379" s="798"/>
      <c r="U2379" s="798"/>
      <c r="V2379" s="798"/>
      <c r="W2379" s="798"/>
      <c r="X2379" s="798"/>
      <c r="Y2379" s="798"/>
      <c r="Z2379" s="798"/>
      <c r="AA2379" s="799"/>
    </row>
    <row r="2380" spans="2:27" ht="124.5" customHeight="1" thickBot="1" x14ac:dyDescent="0.3">
      <c r="B2380" s="829">
        <v>13</v>
      </c>
      <c r="C2380" s="793"/>
      <c r="D2380" s="793"/>
      <c r="E2380" s="793"/>
      <c r="F2380" s="793"/>
      <c r="G2380" s="793"/>
      <c r="H2380" s="830">
        <f>I13.03</f>
        <v>13.03</v>
      </c>
      <c r="I2380" s="831"/>
      <c r="J2380" s="832" t="str">
        <f>VLOOKUP(B2380,'BALANCE GENERAL'!$B:$G,5,FALSE)</f>
        <v>SUMINISTRO E INSTALACION MOBILIARIO</v>
      </c>
      <c r="K2380" s="798"/>
      <c r="L2380" s="798"/>
      <c r="M2380" s="798"/>
      <c r="N2380" s="798"/>
      <c r="O2380" s="799"/>
      <c r="P2380" s="621"/>
      <c r="Q2380" s="621"/>
      <c r="R2380" s="833" t="str">
        <f>VLOOKUP(H2380,'BALANCE GENERAL'!$B:$G,5,FALSE)</f>
        <v>SILLA OFICINA ERGONÓMICA PRESIDENCIAL CON BRAZOS, SOPORTE LUMBAR COLOR NEGRO CON APOYACABEZAS Y ESPALDAR TAPIZADA EN MALLA. 2 PALANCAS REGULADORAS (ALTURA Y ESPALDAR), SISTEMA DE ELEVACION NEUMATICA, BRAZOS AJUSTABLE EN ALTURA, CABECERO AJUSTABLE AN ALTURA Y ANGULO, BASE SOPORTE ALUMINIO CROMADA, 5 RUEDAS DOBLE PÍSTA DIAMETRO 60MM</v>
      </c>
      <c r="S2380" s="1020"/>
      <c r="T2380" s="793"/>
      <c r="U2380" s="793"/>
      <c r="V2380" s="793"/>
      <c r="W2380" s="793"/>
      <c r="X2380" s="793"/>
      <c r="Y2380" s="793"/>
      <c r="Z2380" s="793"/>
      <c r="AA2380" s="794"/>
    </row>
    <row r="2381" spans="2:27" ht="18.75" thickBot="1" x14ac:dyDescent="0.3">
      <c r="B2381" s="821" t="s">
        <v>49</v>
      </c>
      <c r="C2381" s="834"/>
      <c r="D2381" s="834"/>
      <c r="E2381" s="834"/>
      <c r="F2381" s="834"/>
      <c r="G2381" s="834"/>
      <c r="H2381" s="835"/>
      <c r="I2381" s="835"/>
      <c r="J2381" s="834"/>
      <c r="K2381" s="834"/>
      <c r="L2381" s="834"/>
      <c r="M2381" s="834"/>
      <c r="N2381" s="834"/>
      <c r="O2381" s="834"/>
      <c r="P2381" s="623"/>
      <c r="Q2381" s="623"/>
      <c r="R2381" s="837" t="s">
        <v>50</v>
      </c>
      <c r="S2381" s="1030" t="s">
        <v>532</v>
      </c>
      <c r="T2381" s="839" t="s">
        <v>51</v>
      </c>
      <c r="U2381" s="840"/>
      <c r="V2381" s="841"/>
      <c r="W2381" s="842" t="s">
        <v>20</v>
      </c>
      <c r="X2381" s="844" t="s">
        <v>52</v>
      </c>
      <c r="Y2381" s="846" t="s">
        <v>53</v>
      </c>
      <c r="Z2381" s="847"/>
      <c r="AA2381" s="848"/>
    </row>
    <row r="2382" spans="2:27" ht="26.25" thickBot="1" x14ac:dyDescent="0.3">
      <c r="B2382" s="836"/>
      <c r="C2382" s="835"/>
      <c r="D2382" s="835"/>
      <c r="E2382" s="835"/>
      <c r="F2382" s="835"/>
      <c r="G2382" s="835"/>
      <c r="H2382" s="835"/>
      <c r="I2382" s="835"/>
      <c r="J2382" s="835"/>
      <c r="K2382" s="835"/>
      <c r="L2382" s="835"/>
      <c r="M2382" s="835"/>
      <c r="N2382" s="835"/>
      <c r="O2382" s="835"/>
      <c r="P2382" s="623"/>
      <c r="Q2382" s="623"/>
      <c r="R2382" s="838"/>
      <c r="S2382" s="1031"/>
      <c r="T2382" s="4" t="s">
        <v>54</v>
      </c>
      <c r="U2382" s="5" t="s">
        <v>55</v>
      </c>
      <c r="V2382" s="6" t="s">
        <v>56</v>
      </c>
      <c r="W2382" s="843"/>
      <c r="X2382" s="845"/>
      <c r="Y2382" s="7" t="s">
        <v>57</v>
      </c>
      <c r="Z2382" s="8" t="s">
        <v>21</v>
      </c>
      <c r="AA2382" s="9" t="s">
        <v>22</v>
      </c>
    </row>
    <row r="2383" spans="2:27" ht="18" x14ac:dyDescent="0.25">
      <c r="B2383" s="10"/>
      <c r="C2383" s="11"/>
      <c r="D2383" s="11"/>
      <c r="E2383" s="11"/>
      <c r="F2383" s="11"/>
      <c r="G2383" s="11"/>
      <c r="H2383" s="11"/>
      <c r="I2383" s="11"/>
      <c r="J2383" s="11"/>
      <c r="K2383" s="11"/>
      <c r="L2383" s="11"/>
      <c r="M2383" s="11"/>
      <c r="N2383" s="11"/>
      <c r="O2383" s="12"/>
      <c r="P2383" s="629">
        <f>+H2380</f>
        <v>13.03</v>
      </c>
      <c r="Q2383" s="17"/>
      <c r="R2383" s="412" t="s">
        <v>356</v>
      </c>
      <c r="S2383" s="625"/>
      <c r="T2383" s="14"/>
      <c r="U2383" s="14"/>
      <c r="V2383" s="14"/>
      <c r="W2383" s="14" t="str">
        <f>IF(COUNT(T2383:V2383)=1,"m",IF(COUNT(T2383:V2383)=2,"m2",IF(COUNT(T2383:V2383)=3,"m3","")))</f>
        <v/>
      </c>
      <c r="X2383" s="14" t="str">
        <f>IF(S2383="","",1)</f>
        <v/>
      </c>
      <c r="Y2383" s="14" t="str">
        <f>IFERROR(IF(COUNT(T2383:V2383)=1,PRODUCT(T2383:V2383)*X2383,""),"")</f>
        <v/>
      </c>
      <c r="Z2383" s="14" t="str">
        <f>IFERROR(IF(COUNT(T2383:V2383)=2,PRODUCT(T2383:V2383)*X2383,""),"")</f>
        <v/>
      </c>
      <c r="AA2383" s="15" t="str">
        <f>IFERROR(IF(COUNT(T2383:V2383)=3,PRODUCT(T2383:V2383)*X2383,""),"")</f>
        <v/>
      </c>
    </row>
    <row r="2384" spans="2:27" ht="18" x14ac:dyDescent="0.25">
      <c r="B2384" s="16"/>
      <c r="C2384" s="17"/>
      <c r="D2384" s="17"/>
      <c r="E2384" s="17"/>
      <c r="F2384" s="18"/>
      <c r="G2384" s="18"/>
      <c r="H2384" s="18"/>
      <c r="I2384" s="18"/>
      <c r="J2384" s="18"/>
      <c r="K2384" s="18"/>
      <c r="L2384" s="17"/>
      <c r="M2384" s="17"/>
      <c r="N2384" s="17"/>
      <c r="O2384" s="19"/>
      <c r="P2384" s="629">
        <f>+H2380</f>
        <v>13.03</v>
      </c>
      <c r="Q2384" s="17"/>
      <c r="R2384" s="412"/>
      <c r="S2384" s="625"/>
      <c r="T2384" s="20"/>
      <c r="U2384" s="20"/>
      <c r="V2384" s="430"/>
      <c r="W2384" s="14" t="str">
        <f t="shared" ref="W2384:W2386" si="757">IF(COUNT(T2384:V2384)=1,"m",IF(COUNT(T2384:V2384)=2,"m2",IF(COUNT(T2384:V2384)=3,"m3","")))</f>
        <v/>
      </c>
      <c r="X2384" s="14" t="str">
        <f t="shared" ref="X2384:X2386" si="758">IF(S2384="","",1)</f>
        <v/>
      </c>
      <c r="Y2384" s="14" t="str">
        <f t="shared" ref="Y2384:Y2386" si="759">IFERROR(IF(COUNT(T2384:V2384)=1,PRODUCT(T2384:V2384)*X2384,""),"")</f>
        <v/>
      </c>
      <c r="Z2384" s="14" t="str">
        <f t="shared" ref="Z2384:Z2386" si="760">IFERROR(IF(COUNT(T2384:V2384)=2,PRODUCT(T2384:V2384)*X2384,""),"")</f>
        <v/>
      </c>
      <c r="AA2384" s="15" t="str">
        <f t="shared" ref="AA2384:AA2405" si="761">IFERROR(IF(COUNT(T2384:V2384)=3,PRODUCT(T2384:V2384)*X2384,""),"")</f>
        <v/>
      </c>
    </row>
    <row r="2385" spans="2:27" ht="18" x14ac:dyDescent="0.25">
      <c r="B2385" s="16"/>
      <c r="C2385" s="17"/>
      <c r="D2385" s="17"/>
      <c r="E2385" s="17"/>
      <c r="G2385" s="18"/>
      <c r="H2385" s="18"/>
      <c r="I2385" s="18"/>
      <c r="J2385" s="18"/>
      <c r="K2385" s="18"/>
      <c r="L2385" s="17"/>
      <c r="M2385" s="17"/>
      <c r="N2385" s="17"/>
      <c r="O2385" s="19"/>
      <c r="P2385" s="629">
        <f>+H2380</f>
        <v>13.03</v>
      </c>
      <c r="Q2385" s="17"/>
      <c r="R2385" s="412"/>
      <c r="S2385" s="625"/>
      <c r="T2385" s="20"/>
      <c r="U2385" s="20"/>
      <c r="V2385" s="430"/>
      <c r="W2385" s="14" t="str">
        <f t="shared" si="757"/>
        <v/>
      </c>
      <c r="X2385" s="14" t="str">
        <f t="shared" si="758"/>
        <v/>
      </c>
      <c r="Y2385" s="14" t="str">
        <f t="shared" si="759"/>
        <v/>
      </c>
      <c r="Z2385" s="14" t="str">
        <f t="shared" si="760"/>
        <v/>
      </c>
      <c r="AA2385" s="15" t="str">
        <f t="shared" si="761"/>
        <v/>
      </c>
    </row>
    <row r="2386" spans="2:27" ht="18" x14ac:dyDescent="0.25">
      <c r="B2386" s="16"/>
      <c r="C2386" s="17"/>
      <c r="D2386" s="17"/>
      <c r="E2386" s="17"/>
      <c r="F2386" s="18"/>
      <c r="G2386" s="18"/>
      <c r="H2386" s="18"/>
      <c r="I2386" s="18"/>
      <c r="J2386" s="18"/>
      <c r="K2386" s="18"/>
      <c r="L2386" s="17"/>
      <c r="M2386" s="17"/>
      <c r="N2386" s="17"/>
      <c r="O2386" s="19"/>
      <c r="P2386" s="629">
        <f>+H2380</f>
        <v>13.03</v>
      </c>
      <c r="Q2386" s="17"/>
      <c r="R2386" s="412"/>
      <c r="S2386" s="626"/>
      <c r="T2386" s="20"/>
      <c r="U2386" s="20"/>
      <c r="V2386" s="430"/>
      <c r="W2386" s="14" t="str">
        <f t="shared" si="757"/>
        <v/>
      </c>
      <c r="X2386" s="14" t="str">
        <f t="shared" si="758"/>
        <v/>
      </c>
      <c r="Y2386" s="14" t="str">
        <f t="shared" si="759"/>
        <v/>
      </c>
      <c r="Z2386" s="14" t="str">
        <f t="shared" si="760"/>
        <v/>
      </c>
      <c r="AA2386" s="15" t="str">
        <f t="shared" si="761"/>
        <v/>
      </c>
    </row>
    <row r="2387" spans="2:27" ht="18" x14ac:dyDescent="0.25">
      <c r="B2387" s="16"/>
      <c r="D2387" s="17"/>
      <c r="E2387" s="17"/>
      <c r="F2387" s="18"/>
      <c r="G2387" s="18"/>
      <c r="H2387" s="18"/>
      <c r="J2387" s="18"/>
      <c r="K2387" s="18"/>
      <c r="L2387" s="17"/>
      <c r="M2387" s="17"/>
      <c r="N2387" s="17"/>
      <c r="O2387" s="19"/>
      <c r="P2387" s="629">
        <f>+H2380</f>
        <v>13.03</v>
      </c>
      <c r="Q2387" s="17"/>
      <c r="R2387" s="412"/>
      <c r="S2387" s="625"/>
      <c r="T2387" s="20"/>
      <c r="U2387" s="20"/>
      <c r="V2387" s="430"/>
      <c r="W2387" s="14"/>
      <c r="X2387" s="14"/>
      <c r="Y2387" s="14"/>
      <c r="Z2387" s="14"/>
      <c r="AA2387" s="15" t="str">
        <f t="shared" si="761"/>
        <v/>
      </c>
    </row>
    <row r="2388" spans="2:27" ht="18" x14ac:dyDescent="0.25">
      <c r="B2388" s="22"/>
      <c r="C2388" s="17"/>
      <c r="D2388" s="18"/>
      <c r="E2388" s="17"/>
      <c r="F2388" s="18"/>
      <c r="G2388" s="18"/>
      <c r="H2388" s="18"/>
      <c r="I2388" s="18"/>
      <c r="J2388" s="18"/>
      <c r="K2388" s="18"/>
      <c r="L2388" s="17"/>
      <c r="M2388" s="17"/>
      <c r="N2388" s="17"/>
      <c r="O2388" s="19"/>
      <c r="P2388" s="629">
        <f>+H2380</f>
        <v>13.03</v>
      </c>
      <c r="Q2388" s="17"/>
      <c r="R2388" s="412" t="s">
        <v>361</v>
      </c>
      <c r="S2388" s="625"/>
      <c r="T2388" s="20"/>
      <c r="U2388" s="20"/>
      <c r="V2388" s="430"/>
      <c r="W2388" s="14" t="str">
        <f t="shared" ref="W2388:W2389" si="762">IF(COUNT(T2388:V2388)=1,"m",IF(COUNT(T2388:V2388)=2,"m2",IF(COUNT(T2388:V2388)=3,"m3","")))</f>
        <v/>
      </c>
      <c r="X2388" s="14" t="str">
        <f t="shared" ref="X2388:X2394" si="763">IF(S2388="","",1)</f>
        <v/>
      </c>
      <c r="Y2388" s="14" t="str">
        <f t="shared" ref="Y2388:Y2394" si="764">IFERROR(IF(COUNT(T2388:V2388)=1,PRODUCT(T2388:V2388)*X2388,""),"")</f>
        <v/>
      </c>
      <c r="Z2388" s="14" t="str">
        <f t="shared" ref="Z2388:Z2394" si="765">IFERROR(IF(COUNT(T2388:V2388)=2,PRODUCT(T2388:V2388)*X2388,""),"")</f>
        <v/>
      </c>
      <c r="AA2388" s="15" t="str">
        <f t="shared" si="761"/>
        <v/>
      </c>
    </row>
    <row r="2389" spans="2:27" ht="18" x14ac:dyDescent="0.25">
      <c r="B2389" s="16"/>
      <c r="C2389" s="17"/>
      <c r="D2389" s="17"/>
      <c r="E2389" s="17"/>
      <c r="F2389" s="18"/>
      <c r="G2389" s="18"/>
      <c r="H2389" s="18"/>
      <c r="I2389" s="18"/>
      <c r="J2389" s="18"/>
      <c r="K2389" s="18"/>
      <c r="L2389" s="17"/>
      <c r="M2389" s="17"/>
      <c r="N2389" s="17"/>
      <c r="O2389" s="19"/>
      <c r="P2389" s="629">
        <f>+H2380</f>
        <v>13.03</v>
      </c>
      <c r="Q2389" s="17"/>
      <c r="R2389" s="412"/>
      <c r="S2389" s="641"/>
      <c r="T2389" s="20"/>
      <c r="U2389" s="20"/>
      <c r="V2389" s="20"/>
      <c r="W2389" s="14" t="str">
        <f t="shared" si="762"/>
        <v/>
      </c>
      <c r="X2389" s="14" t="str">
        <f t="shared" si="763"/>
        <v/>
      </c>
      <c r="Y2389" s="14" t="str">
        <f t="shared" si="764"/>
        <v/>
      </c>
      <c r="Z2389" s="14" t="str">
        <f t="shared" si="765"/>
        <v/>
      </c>
      <c r="AA2389" s="15" t="str">
        <f t="shared" si="761"/>
        <v/>
      </c>
    </row>
    <row r="2390" spans="2:27" ht="18" x14ac:dyDescent="0.25">
      <c r="B2390" s="16"/>
      <c r="C2390" s="17"/>
      <c r="D2390" s="17"/>
      <c r="E2390" s="17"/>
      <c r="F2390" s="17"/>
      <c r="G2390" s="17"/>
      <c r="H2390" s="17"/>
      <c r="I2390" s="17"/>
      <c r="J2390" s="17"/>
      <c r="K2390" s="17"/>
      <c r="L2390" s="17"/>
      <c r="M2390" s="17"/>
      <c r="N2390" s="17"/>
      <c r="O2390" s="19"/>
      <c r="P2390" s="629">
        <f>+H2380</f>
        <v>13.03</v>
      </c>
      <c r="Q2390" s="17"/>
      <c r="R2390" s="412"/>
      <c r="S2390" s="625"/>
      <c r="T2390" s="20"/>
      <c r="U2390" s="20"/>
      <c r="V2390" s="430"/>
      <c r="W2390" s="14"/>
      <c r="X2390" s="14" t="str">
        <f t="shared" si="763"/>
        <v/>
      </c>
      <c r="Y2390" s="14" t="str">
        <f t="shared" si="764"/>
        <v/>
      </c>
      <c r="Z2390" s="14" t="str">
        <f t="shared" si="765"/>
        <v/>
      </c>
      <c r="AA2390" s="15" t="str">
        <f t="shared" si="761"/>
        <v/>
      </c>
    </row>
    <row r="2391" spans="2:27" ht="18" x14ac:dyDescent="0.25">
      <c r="B2391" s="16"/>
      <c r="C2391" s="18"/>
      <c r="D2391" s="17"/>
      <c r="E2391" s="17"/>
      <c r="F2391" s="17"/>
      <c r="G2391" s="17"/>
      <c r="H2391" s="17"/>
      <c r="I2391" s="17"/>
      <c r="J2391" s="17"/>
      <c r="K2391" s="17"/>
      <c r="L2391" s="17"/>
      <c r="M2391" s="17"/>
      <c r="N2391" s="17"/>
      <c r="O2391" s="19"/>
      <c r="P2391" s="629">
        <f>+H2380</f>
        <v>13.03</v>
      </c>
      <c r="Q2391" s="17"/>
      <c r="R2391" s="412"/>
      <c r="S2391" s="625"/>
      <c r="T2391" s="20"/>
      <c r="U2391" s="20"/>
      <c r="V2391" s="430"/>
      <c r="W2391" s="14"/>
      <c r="X2391" s="14" t="str">
        <f t="shared" si="763"/>
        <v/>
      </c>
      <c r="Y2391" s="14" t="str">
        <f t="shared" si="764"/>
        <v/>
      </c>
      <c r="Z2391" s="14" t="str">
        <f t="shared" si="765"/>
        <v/>
      </c>
      <c r="AA2391" s="15" t="str">
        <f t="shared" si="761"/>
        <v/>
      </c>
    </row>
    <row r="2392" spans="2:27" ht="18" x14ac:dyDescent="0.25">
      <c r="B2392" s="16"/>
      <c r="C2392" s="17"/>
      <c r="D2392" s="17"/>
      <c r="E2392" s="17"/>
      <c r="F2392" s="17"/>
      <c r="G2392" s="17"/>
      <c r="H2392" s="17"/>
      <c r="I2392" s="17"/>
      <c r="J2392" s="17"/>
      <c r="K2392" s="17"/>
      <c r="L2392" s="17"/>
      <c r="M2392" s="17"/>
      <c r="N2392" s="17"/>
      <c r="O2392" s="19"/>
      <c r="P2392" s="629">
        <f>+H2380</f>
        <v>13.03</v>
      </c>
      <c r="Q2392" s="17"/>
      <c r="R2392" s="412"/>
      <c r="S2392" s="625"/>
      <c r="T2392" s="20"/>
      <c r="U2392" s="20"/>
      <c r="V2392" s="430"/>
      <c r="W2392" s="14"/>
      <c r="X2392" s="14" t="str">
        <f t="shared" si="763"/>
        <v/>
      </c>
      <c r="Y2392" s="14" t="str">
        <f t="shared" si="764"/>
        <v/>
      </c>
      <c r="Z2392" s="14" t="str">
        <f t="shared" si="765"/>
        <v/>
      </c>
      <c r="AA2392" s="15" t="str">
        <f t="shared" si="761"/>
        <v/>
      </c>
    </row>
    <row r="2393" spans="2:27" ht="18" x14ac:dyDescent="0.25">
      <c r="B2393" s="16"/>
      <c r="C2393" s="17"/>
      <c r="D2393" s="17"/>
      <c r="E2393" s="18"/>
      <c r="F2393" s="17"/>
      <c r="G2393" s="17"/>
      <c r="H2393" s="17"/>
      <c r="I2393" s="17"/>
      <c r="J2393" s="17"/>
      <c r="K2393" s="17"/>
      <c r="L2393" s="17"/>
      <c r="M2393" s="17"/>
      <c r="N2393" s="17"/>
      <c r="O2393" s="19"/>
      <c r="P2393" s="629">
        <f>+H2380</f>
        <v>13.03</v>
      </c>
      <c r="Q2393" s="17"/>
      <c r="R2393" s="412"/>
      <c r="S2393" s="625"/>
      <c r="T2393" s="20"/>
      <c r="U2393" s="20"/>
      <c r="V2393" s="430"/>
      <c r="W2393" s="14"/>
      <c r="X2393" s="14" t="str">
        <f t="shared" si="763"/>
        <v/>
      </c>
      <c r="Y2393" s="14" t="str">
        <f t="shared" si="764"/>
        <v/>
      </c>
      <c r="Z2393" s="14" t="str">
        <f t="shared" si="765"/>
        <v/>
      </c>
      <c r="AA2393" s="15" t="str">
        <f t="shared" si="761"/>
        <v/>
      </c>
    </row>
    <row r="2394" spans="2:27" ht="18" x14ac:dyDescent="0.25">
      <c r="B2394" s="16"/>
      <c r="C2394" s="18"/>
      <c r="D2394" s="18"/>
      <c r="E2394" s="18"/>
      <c r="F2394" s="18"/>
      <c r="G2394" s="18"/>
      <c r="H2394" s="18"/>
      <c r="I2394" s="18"/>
      <c r="J2394" s="18"/>
      <c r="K2394" s="18"/>
      <c r="L2394" s="18"/>
      <c r="M2394" s="18"/>
      <c r="N2394" s="18"/>
      <c r="O2394" s="19"/>
      <c r="P2394" s="629">
        <f>+H2380</f>
        <v>13.03</v>
      </c>
      <c r="Q2394" s="17"/>
      <c r="R2394" s="412"/>
      <c r="S2394" s="625"/>
      <c r="T2394" s="20"/>
      <c r="U2394" s="20"/>
      <c r="V2394" s="430"/>
      <c r="W2394" s="14" t="str">
        <f t="shared" ref="W2394" si="766">IF(COUNT(T2394:V2394)=1,"m",IF(COUNT(T2394:V2394)=2,"m2",IF(COUNT(T2394:V2394)=3,"m3","")))</f>
        <v/>
      </c>
      <c r="X2394" s="14" t="str">
        <f t="shared" si="763"/>
        <v/>
      </c>
      <c r="Y2394" s="14" t="str">
        <f t="shared" si="764"/>
        <v/>
      </c>
      <c r="Z2394" s="14" t="str">
        <f t="shared" si="765"/>
        <v/>
      </c>
      <c r="AA2394" s="15" t="str">
        <f t="shared" si="761"/>
        <v/>
      </c>
    </row>
    <row r="2395" spans="2:27" ht="18" x14ac:dyDescent="0.25">
      <c r="B2395" s="16"/>
      <c r="C2395" s="17"/>
      <c r="D2395" s="24"/>
      <c r="E2395" s="17"/>
      <c r="F2395" s="17"/>
      <c r="G2395" s="17"/>
      <c r="H2395" s="17"/>
      <c r="I2395" s="17"/>
      <c r="J2395" s="18"/>
      <c r="K2395" s="17"/>
      <c r="L2395" s="17"/>
      <c r="M2395" s="17"/>
      <c r="N2395" s="17"/>
      <c r="O2395" s="19"/>
      <c r="P2395" s="629">
        <f>+H2380</f>
        <v>13.03</v>
      </c>
      <c r="Q2395" s="17"/>
      <c r="R2395" s="412"/>
      <c r="S2395" s="625"/>
      <c r="T2395" s="20"/>
      <c r="U2395" s="20"/>
      <c r="V2395" s="430"/>
      <c r="W2395" s="14"/>
      <c r="X2395" s="14"/>
      <c r="Y2395" s="14"/>
      <c r="Z2395" s="14"/>
      <c r="AA2395" s="15" t="str">
        <f t="shared" si="761"/>
        <v/>
      </c>
    </row>
    <row r="2396" spans="2:27" ht="18" x14ac:dyDescent="0.25">
      <c r="B2396" s="16"/>
      <c r="C2396" s="18"/>
      <c r="D2396" s="17"/>
      <c r="E2396" s="17"/>
      <c r="F2396" s="17"/>
      <c r="G2396" s="17"/>
      <c r="H2396" s="18"/>
      <c r="I2396" s="18"/>
      <c r="J2396" s="17"/>
      <c r="K2396" s="18"/>
      <c r="L2396" s="17"/>
      <c r="M2396" s="17"/>
      <c r="N2396" s="17"/>
      <c r="O2396" s="19"/>
      <c r="P2396" s="629">
        <f>+H2380</f>
        <v>13.03</v>
      </c>
      <c r="Q2396" s="17"/>
      <c r="R2396" s="412" t="s">
        <v>362</v>
      </c>
      <c r="S2396" s="625"/>
      <c r="T2396" s="20"/>
      <c r="U2396" s="20"/>
      <c r="V2396" s="430"/>
      <c r="W2396" s="14" t="str">
        <f t="shared" ref="W2396:W2405" si="767">IF(COUNT(T2396:V2396)=1,"m",IF(COUNT(T2396:V2396)=2,"m2",IF(COUNT(T2396:V2396)=3,"m3","")))</f>
        <v/>
      </c>
      <c r="X2396" s="14" t="str">
        <f t="shared" ref="X2396:X2405" si="768">IF(S2396="","",1)</f>
        <v/>
      </c>
      <c r="Y2396" s="14" t="str">
        <f t="shared" ref="Y2396:Y2405" si="769">IFERROR(IF(COUNT(T2396:V2396)=1,PRODUCT(T2396:V2396)*X2396,""),"")</f>
        <v/>
      </c>
      <c r="Z2396" s="14" t="str">
        <f t="shared" ref="Z2396:Z2405" si="770">IFERROR(IF(COUNT(T2396:V2396)=2,PRODUCT(T2396:V2396)*X2396,""),"")</f>
        <v/>
      </c>
      <c r="AA2396" s="15" t="str">
        <f t="shared" si="761"/>
        <v/>
      </c>
    </row>
    <row r="2397" spans="2:27" ht="18" x14ac:dyDescent="0.25">
      <c r="B2397" s="16"/>
      <c r="C2397" s="17"/>
      <c r="D2397" s="17"/>
      <c r="E2397" s="17"/>
      <c r="F2397" s="17"/>
      <c r="G2397" s="17"/>
      <c r="H2397" s="17"/>
      <c r="I2397" s="17"/>
      <c r="J2397" s="17"/>
      <c r="K2397" s="17"/>
      <c r="L2397" s="17"/>
      <c r="M2397" s="17"/>
      <c r="N2397" s="17"/>
      <c r="O2397" s="19"/>
      <c r="P2397" s="629">
        <f>+H2380</f>
        <v>13.03</v>
      </c>
      <c r="Q2397" s="17"/>
      <c r="R2397" s="412"/>
      <c r="S2397" s="626"/>
      <c r="T2397" s="20"/>
      <c r="U2397" s="20"/>
      <c r="V2397" s="430"/>
      <c r="W2397" s="14" t="str">
        <f t="shared" si="767"/>
        <v/>
      </c>
      <c r="X2397" s="14" t="str">
        <f t="shared" si="768"/>
        <v/>
      </c>
      <c r="Y2397" s="14" t="str">
        <f t="shared" si="769"/>
        <v/>
      </c>
      <c r="Z2397" s="14" t="str">
        <f t="shared" si="770"/>
        <v/>
      </c>
      <c r="AA2397" s="15" t="str">
        <f t="shared" si="761"/>
        <v/>
      </c>
    </row>
    <row r="2398" spans="2:27" ht="18" x14ac:dyDescent="0.25">
      <c r="B2398" s="16"/>
      <c r="C2398" s="17"/>
      <c r="D2398" s="17"/>
      <c r="E2398" s="17"/>
      <c r="F2398" s="17"/>
      <c r="G2398" s="17"/>
      <c r="H2398" s="17"/>
      <c r="I2398" s="17"/>
      <c r="J2398" s="17"/>
      <c r="K2398" s="17"/>
      <c r="L2398" s="17"/>
      <c r="M2398" s="17"/>
      <c r="N2398" s="17"/>
      <c r="O2398" s="19"/>
      <c r="P2398" s="629">
        <f>+H2380</f>
        <v>13.03</v>
      </c>
      <c r="Q2398" s="17"/>
      <c r="R2398" s="412"/>
      <c r="S2398" s="626"/>
      <c r="T2398" s="20"/>
      <c r="U2398" s="20"/>
      <c r="V2398" s="430"/>
      <c r="W2398" s="14" t="str">
        <f t="shared" si="767"/>
        <v/>
      </c>
      <c r="X2398" s="14" t="str">
        <f t="shared" si="768"/>
        <v/>
      </c>
      <c r="Y2398" s="14" t="str">
        <f t="shared" si="769"/>
        <v/>
      </c>
      <c r="Z2398" s="14" t="str">
        <f t="shared" si="770"/>
        <v/>
      </c>
      <c r="AA2398" s="15" t="str">
        <f t="shared" si="761"/>
        <v/>
      </c>
    </row>
    <row r="2399" spans="2:27" ht="18" x14ac:dyDescent="0.25">
      <c r="B2399" s="16"/>
      <c r="D2399" s="17"/>
      <c r="E2399" s="17"/>
      <c r="F2399" s="17"/>
      <c r="G2399" s="17"/>
      <c r="H2399" s="17"/>
      <c r="I2399" s="17"/>
      <c r="J2399" s="17"/>
      <c r="K2399" s="17"/>
      <c r="L2399" s="17"/>
      <c r="M2399" s="17"/>
      <c r="N2399" s="17"/>
      <c r="O2399" s="19"/>
      <c r="P2399" s="629">
        <f>+H2380</f>
        <v>13.03</v>
      </c>
      <c r="Q2399" s="17"/>
      <c r="R2399" s="412"/>
      <c r="S2399" s="626"/>
      <c r="T2399" s="20"/>
      <c r="U2399" s="20"/>
      <c r="V2399" s="20"/>
      <c r="W2399" s="14" t="str">
        <f t="shared" si="767"/>
        <v/>
      </c>
      <c r="X2399" s="14" t="str">
        <f t="shared" si="768"/>
        <v/>
      </c>
      <c r="Y2399" s="14" t="str">
        <f t="shared" si="769"/>
        <v/>
      </c>
      <c r="Z2399" s="14" t="str">
        <f t="shared" si="770"/>
        <v/>
      </c>
      <c r="AA2399" s="15" t="str">
        <f t="shared" si="761"/>
        <v/>
      </c>
    </row>
    <row r="2400" spans="2:27" ht="18" x14ac:dyDescent="0.25">
      <c r="B2400" s="16"/>
      <c r="C2400" s="17"/>
      <c r="D2400" s="17"/>
      <c r="E2400" s="17"/>
      <c r="F2400" s="17"/>
      <c r="G2400" s="17"/>
      <c r="H2400" s="17"/>
      <c r="I2400" s="17"/>
      <c r="J2400" s="17"/>
      <c r="K2400" s="17"/>
      <c r="L2400" s="17"/>
      <c r="M2400" s="17"/>
      <c r="N2400" s="17"/>
      <c r="O2400" s="19"/>
      <c r="P2400" s="629">
        <f>+H2380</f>
        <v>13.03</v>
      </c>
      <c r="Q2400" s="17"/>
      <c r="R2400" s="412"/>
      <c r="S2400" s="626"/>
      <c r="T2400" s="20"/>
      <c r="U2400" s="20"/>
      <c r="V2400" s="430"/>
      <c r="W2400" s="14" t="str">
        <f t="shared" si="767"/>
        <v/>
      </c>
      <c r="X2400" s="14" t="str">
        <f t="shared" si="768"/>
        <v/>
      </c>
      <c r="Y2400" s="14" t="str">
        <f t="shared" si="769"/>
        <v/>
      </c>
      <c r="Z2400" s="14" t="str">
        <f t="shared" si="770"/>
        <v/>
      </c>
      <c r="AA2400" s="15" t="str">
        <f t="shared" si="761"/>
        <v/>
      </c>
    </row>
    <row r="2401" spans="2:27" ht="18" x14ac:dyDescent="0.25">
      <c r="B2401" s="16"/>
      <c r="C2401" s="17"/>
      <c r="D2401" s="17"/>
      <c r="E2401" s="17"/>
      <c r="F2401" s="17"/>
      <c r="G2401" s="17"/>
      <c r="H2401" s="17"/>
      <c r="I2401" s="17"/>
      <c r="J2401" s="17"/>
      <c r="K2401" s="17"/>
      <c r="L2401" s="17"/>
      <c r="M2401" s="17"/>
      <c r="N2401" s="17"/>
      <c r="O2401" s="19"/>
      <c r="P2401" s="629">
        <f>+H2380</f>
        <v>13.03</v>
      </c>
      <c r="Q2401" s="17"/>
      <c r="R2401" s="412"/>
      <c r="S2401" s="626"/>
      <c r="T2401" s="20"/>
      <c r="U2401" s="20"/>
      <c r="V2401" s="430"/>
      <c r="W2401" s="14" t="str">
        <f t="shared" si="767"/>
        <v/>
      </c>
      <c r="X2401" s="14" t="str">
        <f t="shared" si="768"/>
        <v/>
      </c>
      <c r="Y2401" s="14" t="str">
        <f t="shared" si="769"/>
        <v/>
      </c>
      <c r="Z2401" s="14" t="str">
        <f t="shared" si="770"/>
        <v/>
      </c>
      <c r="AA2401" s="15" t="str">
        <f t="shared" si="761"/>
        <v/>
      </c>
    </row>
    <row r="2402" spans="2:27" ht="18" x14ac:dyDescent="0.25">
      <c r="B2402" s="16"/>
      <c r="C2402" s="17"/>
      <c r="D2402" s="17"/>
      <c r="E2402" s="17"/>
      <c r="F2402" s="17"/>
      <c r="G2402" s="17"/>
      <c r="H2402" s="17"/>
      <c r="I2402" s="17"/>
      <c r="J2402" s="17"/>
      <c r="K2402" s="17"/>
      <c r="L2402" s="17"/>
      <c r="M2402" s="17"/>
      <c r="N2402" s="17"/>
      <c r="O2402" s="19"/>
      <c r="P2402" s="629">
        <f>+H2380</f>
        <v>13.03</v>
      </c>
      <c r="Q2402" s="17"/>
      <c r="R2402" s="21"/>
      <c r="S2402" s="626"/>
      <c r="T2402" s="20"/>
      <c r="U2402" s="20"/>
      <c r="V2402" s="430"/>
      <c r="W2402" s="14" t="str">
        <f t="shared" si="767"/>
        <v/>
      </c>
      <c r="X2402" s="14" t="str">
        <f t="shared" si="768"/>
        <v/>
      </c>
      <c r="Y2402" s="14" t="str">
        <f t="shared" si="769"/>
        <v/>
      </c>
      <c r="Z2402" s="14" t="str">
        <f t="shared" si="770"/>
        <v/>
      </c>
      <c r="AA2402" s="15" t="str">
        <f t="shared" si="761"/>
        <v/>
      </c>
    </row>
    <row r="2403" spans="2:27" ht="18" x14ac:dyDescent="0.25">
      <c r="B2403" s="16"/>
      <c r="C2403" s="17"/>
      <c r="D2403" s="17"/>
      <c r="E2403" s="17"/>
      <c r="F2403" s="17"/>
      <c r="G2403" s="17"/>
      <c r="H2403" s="17"/>
      <c r="I2403" s="17"/>
      <c r="J2403" s="17"/>
      <c r="K2403" s="17"/>
      <c r="L2403" s="17"/>
      <c r="M2403" s="17"/>
      <c r="N2403" s="17"/>
      <c r="O2403" s="19"/>
      <c r="P2403" s="629">
        <f>+H2380</f>
        <v>13.03</v>
      </c>
      <c r="Q2403" s="17"/>
      <c r="R2403" s="26"/>
      <c r="S2403" s="626"/>
      <c r="T2403" s="20"/>
      <c r="U2403" s="20"/>
      <c r="V2403" s="430"/>
      <c r="W2403" s="14" t="str">
        <f t="shared" si="767"/>
        <v/>
      </c>
      <c r="X2403" s="14" t="str">
        <f t="shared" si="768"/>
        <v/>
      </c>
      <c r="Y2403" s="14" t="str">
        <f t="shared" si="769"/>
        <v/>
      </c>
      <c r="Z2403" s="14" t="str">
        <f t="shared" si="770"/>
        <v/>
      </c>
      <c r="AA2403" s="15" t="str">
        <f t="shared" si="761"/>
        <v/>
      </c>
    </row>
    <row r="2404" spans="2:27" ht="18" x14ac:dyDescent="0.25">
      <c r="B2404" s="16"/>
      <c r="C2404" s="17"/>
      <c r="D2404" s="17"/>
      <c r="E2404" s="17"/>
      <c r="F2404" s="17"/>
      <c r="G2404" s="17"/>
      <c r="H2404" s="17"/>
      <c r="I2404" s="17"/>
      <c r="J2404" s="17"/>
      <c r="K2404" s="17"/>
      <c r="L2404" s="17"/>
      <c r="M2404" s="17"/>
      <c r="N2404" s="17"/>
      <c r="O2404" s="19"/>
      <c r="P2404" s="629">
        <f>+H2380</f>
        <v>13.03</v>
      </c>
      <c r="Q2404" s="17"/>
      <c r="R2404" s="26"/>
      <c r="S2404" s="626"/>
      <c r="T2404" s="20"/>
      <c r="U2404" s="20"/>
      <c r="V2404" s="430"/>
      <c r="W2404" s="14" t="str">
        <f t="shared" si="767"/>
        <v/>
      </c>
      <c r="X2404" s="14" t="str">
        <f t="shared" si="768"/>
        <v/>
      </c>
      <c r="Y2404" s="14" t="str">
        <f t="shared" si="769"/>
        <v/>
      </c>
      <c r="Z2404" s="14" t="str">
        <f t="shared" si="770"/>
        <v/>
      </c>
      <c r="AA2404" s="15" t="str">
        <f t="shared" si="761"/>
        <v/>
      </c>
    </row>
    <row r="2405" spans="2:27" ht="18.75" thickBot="1" x14ac:dyDescent="0.3">
      <c r="B2405" s="27"/>
      <c r="C2405" s="28"/>
      <c r="D2405" s="29"/>
      <c r="E2405" s="28"/>
      <c r="F2405" s="29"/>
      <c r="G2405" s="29"/>
      <c r="H2405" s="29"/>
      <c r="I2405" s="29"/>
      <c r="J2405" s="29"/>
      <c r="K2405" s="29"/>
      <c r="L2405" s="29"/>
      <c r="M2405" s="29"/>
      <c r="N2405" s="29"/>
      <c r="O2405" s="30"/>
      <c r="P2405" s="629">
        <f>+H2380</f>
        <v>13.03</v>
      </c>
      <c r="Q2405" s="17"/>
      <c r="R2405" s="630"/>
      <c r="S2405" s="636"/>
      <c r="T2405" s="33"/>
      <c r="U2405" s="33"/>
      <c r="V2405" s="631"/>
      <c r="W2405" s="34" t="str">
        <f t="shared" si="767"/>
        <v/>
      </c>
      <c r="X2405" s="34" t="str">
        <f t="shared" si="768"/>
        <v/>
      </c>
      <c r="Y2405" s="14" t="str">
        <f t="shared" si="769"/>
        <v/>
      </c>
      <c r="Z2405" s="14" t="str">
        <f t="shared" si="770"/>
        <v/>
      </c>
      <c r="AA2405" s="15" t="str">
        <f t="shared" si="761"/>
        <v/>
      </c>
    </row>
    <row r="2406" spans="2:27" ht="18.75" thickBot="1" x14ac:dyDescent="0.3">
      <c r="B2406" s="786"/>
      <c r="C2406" s="787"/>
      <c r="D2406" s="787"/>
      <c r="E2406" s="787"/>
      <c r="F2406" s="787"/>
      <c r="G2406" s="787"/>
      <c r="H2406" s="787"/>
      <c r="I2406" s="787"/>
      <c r="J2406" s="787"/>
      <c r="K2406" s="787"/>
      <c r="L2406" s="787"/>
      <c r="M2406" s="787"/>
      <c r="N2406" s="787"/>
      <c r="O2406" s="787"/>
      <c r="P2406" s="428"/>
      <c r="Q2406" s="629">
        <f>+H2380</f>
        <v>13.03</v>
      </c>
      <c r="R2406" s="1024" t="s">
        <v>58</v>
      </c>
      <c r="S2406" s="1025"/>
      <c r="T2406" s="1027"/>
      <c r="U2406" s="1024" t="s">
        <v>53</v>
      </c>
      <c r="V2406" s="1027"/>
      <c r="W2406" s="1027"/>
      <c r="X2406" s="1026"/>
      <c r="Y2406" s="36"/>
      <c r="Z2406" s="37"/>
      <c r="AA2406" s="38">
        <f>IF(SUM(Y2383:AA2405)=0,SUM(X2383:X2405),SUM(Y2383:AA2405))</f>
        <v>0</v>
      </c>
    </row>
    <row r="2407" spans="2:27" ht="17.25" thickBot="1" x14ac:dyDescent="0.3">
      <c r="B2407" s="792" t="s">
        <v>59</v>
      </c>
      <c r="C2407" s="793"/>
      <c r="D2407" s="793"/>
      <c r="E2407" s="793"/>
      <c r="F2407" s="793"/>
      <c r="G2407" s="793"/>
      <c r="H2407" s="793"/>
      <c r="I2407" s="794"/>
      <c r="J2407" s="792" t="s">
        <v>60</v>
      </c>
      <c r="K2407" s="793"/>
      <c r="L2407" s="793"/>
      <c r="M2407" s="793"/>
      <c r="N2407" s="793"/>
      <c r="O2407" s="793"/>
      <c r="P2407" s="793"/>
      <c r="Q2407" s="793"/>
      <c r="R2407" s="1028"/>
      <c r="S2407" s="634"/>
      <c r="T2407" s="39"/>
      <c r="U2407" s="40"/>
      <c r="V2407" s="40"/>
      <c r="W2407" s="40"/>
      <c r="X2407" s="40"/>
      <c r="Y2407" s="40"/>
      <c r="Z2407" s="40"/>
      <c r="AA2407" s="41"/>
    </row>
    <row r="2408" spans="2:27" ht="21" thickBot="1" x14ac:dyDescent="0.3">
      <c r="B2408" s="795"/>
      <c r="C2408" s="787"/>
      <c r="D2408" s="787"/>
      <c r="E2408" s="787"/>
      <c r="F2408" s="787"/>
      <c r="G2408" s="787"/>
      <c r="H2408" s="787"/>
      <c r="I2408" s="796"/>
      <c r="J2408" s="795"/>
      <c r="K2408" s="787"/>
      <c r="L2408" s="787"/>
      <c r="M2408" s="787"/>
      <c r="N2408" s="787"/>
      <c r="O2408" s="787"/>
      <c r="P2408" s="787"/>
      <c r="Q2408" s="787"/>
      <c r="R2408" s="796"/>
      <c r="S2408" s="635"/>
      <c r="T2408" s="797" t="s">
        <v>61</v>
      </c>
      <c r="U2408" s="798"/>
      <c r="V2408" s="798"/>
      <c r="W2408" s="798"/>
      <c r="X2408" s="798"/>
      <c r="Y2408" s="798"/>
      <c r="Z2408" s="799"/>
      <c r="AA2408" s="42">
        <f>AA2406</f>
        <v>0</v>
      </c>
    </row>
    <row r="2410" spans="2:27" ht="15.75" thickBot="1" x14ac:dyDescent="0.3"/>
    <row r="2411" spans="2:27" x14ac:dyDescent="0.25">
      <c r="B2411" s="800"/>
      <c r="C2411" s="793"/>
      <c r="D2411" s="793"/>
      <c r="E2411" s="793"/>
      <c r="F2411" s="793"/>
      <c r="G2411" s="803" t="s">
        <v>42</v>
      </c>
      <c r="H2411" s="793"/>
      <c r="I2411" s="793"/>
      <c r="J2411" s="793"/>
      <c r="K2411" s="793"/>
      <c r="L2411" s="793"/>
      <c r="M2411" s="793"/>
      <c r="N2411" s="793"/>
      <c r="O2411" s="793"/>
      <c r="P2411" s="793"/>
      <c r="Q2411" s="793"/>
      <c r="R2411" s="793"/>
      <c r="S2411" s="793"/>
      <c r="T2411" s="793"/>
      <c r="U2411" s="804" t="s">
        <v>1</v>
      </c>
      <c r="V2411" s="805"/>
      <c r="W2411" s="805"/>
      <c r="X2411" s="806"/>
      <c r="Y2411" s="807" t="s">
        <v>43</v>
      </c>
      <c r="Z2411" s="805"/>
      <c r="AA2411" s="808"/>
    </row>
    <row r="2412" spans="2:27" x14ac:dyDescent="0.25">
      <c r="B2412" s="801"/>
      <c r="C2412" s="802"/>
      <c r="D2412" s="802"/>
      <c r="E2412" s="802"/>
      <c r="F2412" s="802"/>
      <c r="G2412" s="801"/>
      <c r="H2412" s="802"/>
      <c r="I2412" s="802"/>
      <c r="J2412" s="802"/>
      <c r="K2412" s="802"/>
      <c r="L2412" s="802"/>
      <c r="M2412" s="802"/>
      <c r="N2412" s="802"/>
      <c r="O2412" s="802"/>
      <c r="P2412" s="802"/>
      <c r="Q2412" s="802"/>
      <c r="R2412" s="802"/>
      <c r="S2412" s="802"/>
      <c r="T2412" s="802"/>
      <c r="U2412" s="809" t="s">
        <v>3</v>
      </c>
      <c r="V2412" s="810"/>
      <c r="W2412" s="810"/>
      <c r="X2412" s="811"/>
      <c r="Y2412" s="812">
        <v>1</v>
      </c>
      <c r="Z2412" s="810"/>
      <c r="AA2412" s="813"/>
    </row>
    <row r="2413" spans="2:27" ht="15.75" thickBot="1" x14ac:dyDescent="0.3">
      <c r="B2413" s="795"/>
      <c r="C2413" s="787"/>
      <c r="D2413" s="787"/>
      <c r="E2413" s="787"/>
      <c r="F2413" s="787"/>
      <c r="G2413" s="795"/>
      <c r="H2413" s="787"/>
      <c r="I2413" s="787"/>
      <c r="J2413" s="787"/>
      <c r="K2413" s="787"/>
      <c r="L2413" s="787"/>
      <c r="M2413" s="787"/>
      <c r="N2413" s="787"/>
      <c r="O2413" s="787"/>
      <c r="P2413" s="787"/>
      <c r="Q2413" s="787"/>
      <c r="R2413" s="787"/>
      <c r="S2413" s="787"/>
      <c r="T2413" s="787"/>
      <c r="U2413" s="814" t="s">
        <v>4</v>
      </c>
      <c r="V2413" s="815"/>
      <c r="W2413" s="815"/>
      <c r="X2413" s="816"/>
      <c r="Y2413" s="817">
        <v>44236</v>
      </c>
      <c r="Z2413" s="818"/>
      <c r="AA2413" s="819"/>
    </row>
    <row r="2414" spans="2:27" x14ac:dyDescent="0.25">
      <c r="B2414" s="820" t="s">
        <v>44</v>
      </c>
      <c r="C2414" s="793"/>
      <c r="D2414" s="793"/>
      <c r="E2414" s="793"/>
      <c r="F2414" s="794"/>
      <c r="G2414"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414" s="822"/>
      <c r="I2414" s="822"/>
      <c r="J2414" s="822"/>
      <c r="K2414" s="822"/>
      <c r="L2414" s="822"/>
      <c r="M2414" s="822"/>
      <c r="N2414" s="822"/>
      <c r="O2414" s="822"/>
      <c r="P2414" s="822"/>
      <c r="Q2414" s="822"/>
      <c r="R2414" s="822"/>
      <c r="S2414" s="822"/>
      <c r="T2414" s="822"/>
      <c r="U2414" s="822"/>
      <c r="V2414" s="822"/>
      <c r="W2414" s="822"/>
      <c r="X2414" s="822"/>
      <c r="Y2414" s="822"/>
      <c r="Z2414" s="822"/>
      <c r="AA2414" s="823"/>
    </row>
    <row r="2415" spans="2:27" ht="15.75" thickBot="1" x14ac:dyDescent="0.3">
      <c r="B2415" s="795"/>
      <c r="C2415" s="787"/>
      <c r="D2415" s="787"/>
      <c r="E2415" s="787"/>
      <c r="F2415" s="796"/>
      <c r="G2415" s="824"/>
      <c r="H2415" s="825"/>
      <c r="I2415" s="825"/>
      <c r="J2415" s="825"/>
      <c r="K2415" s="825"/>
      <c r="L2415" s="825"/>
      <c r="M2415" s="825"/>
      <c r="N2415" s="825"/>
      <c r="O2415" s="825"/>
      <c r="P2415" s="825"/>
      <c r="Q2415" s="825"/>
      <c r="R2415" s="825"/>
      <c r="S2415" s="825"/>
      <c r="T2415" s="825"/>
      <c r="U2415" s="825"/>
      <c r="V2415" s="825"/>
      <c r="W2415" s="825"/>
      <c r="X2415" s="825"/>
      <c r="Y2415" s="825"/>
      <c r="Z2415" s="825"/>
      <c r="AA2415" s="826"/>
    </row>
    <row r="2416" spans="2:27" ht="18.75" thickBot="1" x14ac:dyDescent="0.3">
      <c r="B2416" s="827" t="s">
        <v>46</v>
      </c>
      <c r="C2416" s="798"/>
      <c r="D2416" s="798"/>
      <c r="E2416" s="798"/>
      <c r="F2416" s="798"/>
      <c r="G2416" s="798"/>
      <c r="H2416" s="822" t="s">
        <v>47</v>
      </c>
      <c r="I2416" s="793"/>
      <c r="J2416" s="828"/>
      <c r="K2416" s="798"/>
      <c r="L2416" s="798"/>
      <c r="M2416" s="798"/>
      <c r="N2416" s="798"/>
      <c r="O2416" s="798"/>
      <c r="P2416" s="622"/>
      <c r="Q2416" s="622"/>
      <c r="R2416" s="828" t="s">
        <v>48</v>
      </c>
      <c r="S2416" s="828"/>
      <c r="T2416" s="798"/>
      <c r="U2416" s="798"/>
      <c r="V2416" s="798"/>
      <c r="W2416" s="798"/>
      <c r="X2416" s="798"/>
      <c r="Y2416" s="798"/>
      <c r="Z2416" s="798"/>
      <c r="AA2416" s="799"/>
    </row>
    <row r="2417" spans="2:27" ht="39.75" customHeight="1" thickBot="1" x14ac:dyDescent="0.3">
      <c r="B2417" s="829">
        <v>13</v>
      </c>
      <c r="C2417" s="793"/>
      <c r="D2417" s="793"/>
      <c r="E2417" s="793"/>
      <c r="F2417" s="793"/>
      <c r="G2417" s="793"/>
      <c r="H2417" s="830">
        <f>I13.04</f>
        <v>13.04</v>
      </c>
      <c r="I2417" s="831"/>
      <c r="J2417" s="832" t="str">
        <f>VLOOKUP(B2417,'BALANCE GENERAL'!$B:$G,5,FALSE)</f>
        <v>SUMINISTRO E INSTALACION MOBILIARIO</v>
      </c>
      <c r="K2417" s="798"/>
      <c r="L2417" s="798"/>
      <c r="M2417" s="798"/>
      <c r="N2417" s="798"/>
      <c r="O2417" s="799"/>
      <c r="P2417" s="621"/>
      <c r="Q2417" s="621"/>
      <c r="R2417" s="833" t="str">
        <f>VLOOKUP(H2417,'BALANCE GENERAL'!$B:$G,5,FALSE)</f>
        <v xml:space="preserve">SILLA GIRATORIA, BASE CROMADA. APOYO LUMBAR. SISTEMA SYNCRO. BRAZOS 3D. </v>
      </c>
      <c r="S2417" s="1020"/>
      <c r="T2417" s="793"/>
      <c r="U2417" s="793"/>
      <c r="V2417" s="793"/>
      <c r="W2417" s="793"/>
      <c r="X2417" s="793"/>
      <c r="Y2417" s="793"/>
      <c r="Z2417" s="793"/>
      <c r="AA2417" s="794"/>
    </row>
    <row r="2418" spans="2:27" ht="18.75" thickBot="1" x14ac:dyDescent="0.3">
      <c r="B2418" s="821" t="s">
        <v>49</v>
      </c>
      <c r="C2418" s="834"/>
      <c r="D2418" s="834"/>
      <c r="E2418" s="834"/>
      <c r="F2418" s="834"/>
      <c r="G2418" s="834"/>
      <c r="H2418" s="835"/>
      <c r="I2418" s="835"/>
      <c r="J2418" s="834"/>
      <c r="K2418" s="834"/>
      <c r="L2418" s="834"/>
      <c r="M2418" s="834"/>
      <c r="N2418" s="834"/>
      <c r="O2418" s="834"/>
      <c r="P2418" s="623"/>
      <c r="Q2418" s="623"/>
      <c r="R2418" s="837" t="s">
        <v>50</v>
      </c>
      <c r="S2418" s="1030" t="s">
        <v>532</v>
      </c>
      <c r="T2418" s="839" t="s">
        <v>51</v>
      </c>
      <c r="U2418" s="840"/>
      <c r="V2418" s="841"/>
      <c r="W2418" s="842" t="s">
        <v>20</v>
      </c>
      <c r="X2418" s="844" t="s">
        <v>52</v>
      </c>
      <c r="Y2418" s="846" t="s">
        <v>53</v>
      </c>
      <c r="Z2418" s="847"/>
      <c r="AA2418" s="848"/>
    </row>
    <row r="2419" spans="2:27" ht="26.25" thickBot="1" x14ac:dyDescent="0.3">
      <c r="B2419" s="836"/>
      <c r="C2419" s="835"/>
      <c r="D2419" s="835"/>
      <c r="E2419" s="835"/>
      <c r="F2419" s="835"/>
      <c r="G2419" s="835"/>
      <c r="H2419" s="835"/>
      <c r="I2419" s="835"/>
      <c r="J2419" s="835"/>
      <c r="K2419" s="835"/>
      <c r="L2419" s="835"/>
      <c r="M2419" s="835"/>
      <c r="N2419" s="835"/>
      <c r="O2419" s="835"/>
      <c r="P2419" s="623"/>
      <c r="Q2419" s="623"/>
      <c r="R2419" s="838"/>
      <c r="S2419" s="1031"/>
      <c r="T2419" s="4" t="s">
        <v>54</v>
      </c>
      <c r="U2419" s="5" t="s">
        <v>55</v>
      </c>
      <c r="V2419" s="6" t="s">
        <v>56</v>
      </c>
      <c r="W2419" s="843"/>
      <c r="X2419" s="845"/>
      <c r="Y2419" s="7" t="s">
        <v>57</v>
      </c>
      <c r="Z2419" s="8" t="s">
        <v>21</v>
      </c>
      <c r="AA2419" s="9" t="s">
        <v>22</v>
      </c>
    </row>
    <row r="2420" spans="2:27" ht="18" x14ac:dyDescent="0.25">
      <c r="B2420" s="10"/>
      <c r="C2420" s="11"/>
      <c r="D2420" s="11"/>
      <c r="E2420" s="11"/>
      <c r="F2420" s="11"/>
      <c r="G2420" s="11"/>
      <c r="H2420" s="11"/>
      <c r="I2420" s="11"/>
      <c r="J2420" s="11"/>
      <c r="K2420" s="11"/>
      <c r="L2420" s="11"/>
      <c r="M2420" s="11"/>
      <c r="N2420" s="11"/>
      <c r="O2420" s="12"/>
      <c r="P2420" s="629">
        <f>+H2417</f>
        <v>13.04</v>
      </c>
      <c r="Q2420" s="17"/>
      <c r="R2420" s="412" t="s">
        <v>356</v>
      </c>
      <c r="S2420" s="625"/>
      <c r="T2420" s="14"/>
      <c r="U2420" s="14"/>
      <c r="V2420" s="14"/>
      <c r="W2420" s="14" t="str">
        <f>IF(COUNT(T2420:V2420)=1,"m",IF(COUNT(T2420:V2420)=2,"m2",IF(COUNT(T2420:V2420)=3,"m3","")))</f>
        <v/>
      </c>
      <c r="X2420" s="14" t="str">
        <f>IF(S2420="","",1)</f>
        <v/>
      </c>
      <c r="Y2420" s="14" t="str">
        <f>IFERROR(IF(COUNT(T2420:V2420)=1,PRODUCT(T2420:V2420)*X2420,""),"")</f>
        <v/>
      </c>
      <c r="Z2420" s="14" t="str">
        <f>IFERROR(IF(COUNT(T2420:V2420)=2,PRODUCT(T2420:V2420)*X2420,""),"")</f>
        <v/>
      </c>
      <c r="AA2420" s="15" t="str">
        <f>IFERROR(IF(COUNT(T2420:V2420)=3,PRODUCT(T2420:V2420)*X2420,""),"")</f>
        <v/>
      </c>
    </row>
    <row r="2421" spans="2:27" ht="18" x14ac:dyDescent="0.25">
      <c r="B2421" s="16"/>
      <c r="C2421" s="17"/>
      <c r="D2421" s="17"/>
      <c r="E2421" s="17"/>
      <c r="F2421" s="18"/>
      <c r="G2421" s="18"/>
      <c r="H2421" s="18"/>
      <c r="I2421" s="18"/>
      <c r="J2421" s="18"/>
      <c r="K2421" s="18"/>
      <c r="L2421" s="17"/>
      <c r="M2421" s="17"/>
      <c r="N2421" s="17"/>
      <c r="O2421" s="19"/>
      <c r="P2421" s="629">
        <f>+H2417</f>
        <v>13.04</v>
      </c>
      <c r="Q2421" s="17"/>
      <c r="R2421" s="412"/>
      <c r="S2421" s="625"/>
      <c r="T2421" s="20"/>
      <c r="U2421" s="20"/>
      <c r="V2421" s="430"/>
      <c r="W2421" s="14" t="str">
        <f t="shared" ref="W2421:W2423" si="771">IF(COUNT(T2421:V2421)=1,"m",IF(COUNT(T2421:V2421)=2,"m2",IF(COUNT(T2421:V2421)=3,"m3","")))</f>
        <v/>
      </c>
      <c r="X2421" s="14" t="str">
        <f t="shared" ref="X2421:X2423" si="772">IF(S2421="","",1)</f>
        <v/>
      </c>
      <c r="Y2421" s="14" t="str">
        <f t="shared" ref="Y2421:Y2423" si="773">IFERROR(IF(COUNT(T2421:V2421)=1,PRODUCT(T2421:V2421)*X2421,""),"")</f>
        <v/>
      </c>
      <c r="Z2421" s="14" t="str">
        <f t="shared" ref="Z2421:Z2423" si="774">IFERROR(IF(COUNT(T2421:V2421)=2,PRODUCT(T2421:V2421)*X2421,""),"")</f>
        <v/>
      </c>
      <c r="AA2421" s="15" t="str">
        <f t="shared" ref="AA2421:AA2442" si="775">IFERROR(IF(COUNT(T2421:V2421)=3,PRODUCT(T2421:V2421)*X2421,""),"")</f>
        <v/>
      </c>
    </row>
    <row r="2422" spans="2:27" ht="18" x14ac:dyDescent="0.25">
      <c r="B2422" s="16"/>
      <c r="C2422" s="17"/>
      <c r="D2422" s="17"/>
      <c r="E2422" s="17"/>
      <c r="G2422" s="18"/>
      <c r="H2422" s="18"/>
      <c r="I2422" s="18"/>
      <c r="J2422" s="18"/>
      <c r="K2422" s="18"/>
      <c r="L2422" s="17"/>
      <c r="M2422" s="17"/>
      <c r="N2422" s="17"/>
      <c r="O2422" s="19"/>
      <c r="P2422" s="629">
        <f>+H2417</f>
        <v>13.04</v>
      </c>
      <c r="Q2422" s="17"/>
      <c r="R2422" s="412"/>
      <c r="S2422" s="625"/>
      <c r="T2422" s="20"/>
      <c r="U2422" s="20"/>
      <c r="V2422" s="430"/>
      <c r="W2422" s="14" t="str">
        <f t="shared" si="771"/>
        <v/>
      </c>
      <c r="X2422" s="14" t="str">
        <f t="shared" si="772"/>
        <v/>
      </c>
      <c r="Y2422" s="14" t="str">
        <f t="shared" si="773"/>
        <v/>
      </c>
      <c r="Z2422" s="14" t="str">
        <f t="shared" si="774"/>
        <v/>
      </c>
      <c r="AA2422" s="15" t="str">
        <f t="shared" si="775"/>
        <v/>
      </c>
    </row>
    <row r="2423" spans="2:27" ht="18" x14ac:dyDescent="0.25">
      <c r="B2423" s="16"/>
      <c r="C2423" s="17"/>
      <c r="D2423" s="17"/>
      <c r="E2423" s="17"/>
      <c r="F2423" s="18"/>
      <c r="G2423" s="18"/>
      <c r="H2423" s="18"/>
      <c r="I2423" s="18"/>
      <c r="J2423" s="18"/>
      <c r="K2423" s="18"/>
      <c r="L2423" s="17"/>
      <c r="M2423" s="17"/>
      <c r="N2423" s="17"/>
      <c r="O2423" s="19"/>
      <c r="P2423" s="629">
        <f>+H2417</f>
        <v>13.04</v>
      </c>
      <c r="Q2423" s="17"/>
      <c r="R2423" s="412"/>
      <c r="S2423" s="626"/>
      <c r="T2423" s="20"/>
      <c r="U2423" s="20"/>
      <c r="V2423" s="430"/>
      <c r="W2423" s="14" t="str">
        <f t="shared" si="771"/>
        <v/>
      </c>
      <c r="X2423" s="14" t="str">
        <f t="shared" si="772"/>
        <v/>
      </c>
      <c r="Y2423" s="14" t="str">
        <f t="shared" si="773"/>
        <v/>
      </c>
      <c r="Z2423" s="14" t="str">
        <f t="shared" si="774"/>
        <v/>
      </c>
      <c r="AA2423" s="15" t="str">
        <f t="shared" si="775"/>
        <v/>
      </c>
    </row>
    <row r="2424" spans="2:27" ht="18" x14ac:dyDescent="0.25">
      <c r="B2424" s="16"/>
      <c r="D2424" s="17"/>
      <c r="E2424" s="17"/>
      <c r="F2424" s="18"/>
      <c r="G2424" s="18"/>
      <c r="H2424" s="18"/>
      <c r="J2424" s="18"/>
      <c r="K2424" s="18"/>
      <c r="L2424" s="17"/>
      <c r="M2424" s="17"/>
      <c r="N2424" s="17"/>
      <c r="O2424" s="19"/>
      <c r="P2424" s="629">
        <f>+H2417</f>
        <v>13.04</v>
      </c>
      <c r="Q2424" s="17"/>
      <c r="R2424" s="412"/>
      <c r="S2424" s="625"/>
      <c r="T2424" s="20"/>
      <c r="U2424" s="20"/>
      <c r="V2424" s="430"/>
      <c r="W2424" s="14"/>
      <c r="X2424" s="14"/>
      <c r="Y2424" s="14"/>
      <c r="Z2424" s="14"/>
      <c r="AA2424" s="15" t="str">
        <f t="shared" si="775"/>
        <v/>
      </c>
    </row>
    <row r="2425" spans="2:27" ht="18" x14ac:dyDescent="0.25">
      <c r="B2425" s="22"/>
      <c r="C2425" s="17"/>
      <c r="D2425" s="18"/>
      <c r="E2425" s="17"/>
      <c r="F2425" s="18"/>
      <c r="G2425" s="18"/>
      <c r="H2425" s="18"/>
      <c r="I2425" s="18"/>
      <c r="J2425" s="18"/>
      <c r="K2425" s="18"/>
      <c r="L2425" s="17"/>
      <c r="M2425" s="17"/>
      <c r="N2425" s="17"/>
      <c r="O2425" s="19"/>
      <c r="P2425" s="629">
        <f>+H2417</f>
        <v>13.04</v>
      </c>
      <c r="Q2425" s="17"/>
      <c r="R2425" s="412" t="s">
        <v>361</v>
      </c>
      <c r="S2425" s="625"/>
      <c r="T2425" s="20"/>
      <c r="U2425" s="20"/>
      <c r="V2425" s="430"/>
      <c r="W2425" s="14" t="str">
        <f t="shared" ref="W2425:W2426" si="776">IF(COUNT(T2425:V2425)=1,"m",IF(COUNT(T2425:V2425)=2,"m2",IF(COUNT(T2425:V2425)=3,"m3","")))</f>
        <v/>
      </c>
      <c r="X2425" s="14" t="str">
        <f t="shared" ref="X2425:X2431" si="777">IF(S2425="","",1)</f>
        <v/>
      </c>
      <c r="Y2425" s="14" t="str">
        <f t="shared" ref="Y2425:Y2431" si="778">IFERROR(IF(COUNT(T2425:V2425)=1,PRODUCT(T2425:V2425)*X2425,""),"")</f>
        <v/>
      </c>
      <c r="Z2425" s="14" t="str">
        <f t="shared" ref="Z2425:Z2431" si="779">IFERROR(IF(COUNT(T2425:V2425)=2,PRODUCT(T2425:V2425)*X2425,""),"")</f>
        <v/>
      </c>
      <c r="AA2425" s="15" t="str">
        <f t="shared" si="775"/>
        <v/>
      </c>
    </row>
    <row r="2426" spans="2:27" ht="18" x14ac:dyDescent="0.25">
      <c r="B2426" s="16"/>
      <c r="C2426" s="17"/>
      <c r="D2426" s="17"/>
      <c r="E2426" s="17"/>
      <c r="F2426" s="18"/>
      <c r="G2426" s="18"/>
      <c r="H2426" s="18"/>
      <c r="I2426" s="18"/>
      <c r="J2426" s="18"/>
      <c r="K2426" s="18"/>
      <c r="L2426" s="17"/>
      <c r="M2426" s="17"/>
      <c r="N2426" s="17"/>
      <c r="O2426" s="19"/>
      <c r="P2426" s="629">
        <f>+H2417</f>
        <v>13.04</v>
      </c>
      <c r="Q2426" s="17"/>
      <c r="R2426" s="412"/>
      <c r="S2426" s="641"/>
      <c r="T2426" s="20"/>
      <c r="U2426" s="20"/>
      <c r="V2426" s="20"/>
      <c r="W2426" s="14" t="str">
        <f t="shared" si="776"/>
        <v/>
      </c>
      <c r="X2426" s="14" t="str">
        <f t="shared" si="777"/>
        <v/>
      </c>
      <c r="Y2426" s="14" t="str">
        <f t="shared" si="778"/>
        <v/>
      </c>
      <c r="Z2426" s="14" t="str">
        <f t="shared" si="779"/>
        <v/>
      </c>
      <c r="AA2426" s="15" t="str">
        <f t="shared" si="775"/>
        <v/>
      </c>
    </row>
    <row r="2427" spans="2:27" ht="18" x14ac:dyDescent="0.25">
      <c r="B2427" s="16"/>
      <c r="C2427" s="17"/>
      <c r="D2427" s="17"/>
      <c r="E2427" s="17"/>
      <c r="F2427" s="17"/>
      <c r="G2427" s="17"/>
      <c r="H2427" s="17"/>
      <c r="I2427" s="17"/>
      <c r="J2427" s="17"/>
      <c r="K2427" s="17"/>
      <c r="L2427" s="17"/>
      <c r="M2427" s="17"/>
      <c r="N2427" s="17"/>
      <c r="O2427" s="19"/>
      <c r="P2427" s="629">
        <f>+H2417</f>
        <v>13.04</v>
      </c>
      <c r="Q2427" s="17"/>
      <c r="R2427" s="412"/>
      <c r="S2427" s="625"/>
      <c r="T2427" s="20"/>
      <c r="U2427" s="20"/>
      <c r="V2427" s="430"/>
      <c r="W2427" s="14"/>
      <c r="X2427" s="14" t="str">
        <f t="shared" si="777"/>
        <v/>
      </c>
      <c r="Y2427" s="14" t="str">
        <f t="shared" si="778"/>
        <v/>
      </c>
      <c r="Z2427" s="14" t="str">
        <f t="shared" si="779"/>
        <v/>
      </c>
      <c r="AA2427" s="15" t="str">
        <f t="shared" si="775"/>
        <v/>
      </c>
    </row>
    <row r="2428" spans="2:27" ht="18" x14ac:dyDescent="0.25">
      <c r="B2428" s="16"/>
      <c r="C2428" s="18"/>
      <c r="D2428" s="17"/>
      <c r="E2428" s="17"/>
      <c r="F2428" s="17"/>
      <c r="G2428" s="17"/>
      <c r="H2428" s="17"/>
      <c r="I2428" s="17"/>
      <c r="J2428" s="17"/>
      <c r="K2428" s="17"/>
      <c r="L2428" s="17"/>
      <c r="M2428" s="17"/>
      <c r="N2428" s="17"/>
      <c r="O2428" s="19"/>
      <c r="P2428" s="629">
        <f>+H2417</f>
        <v>13.04</v>
      </c>
      <c r="Q2428" s="17"/>
      <c r="R2428" s="412"/>
      <c r="S2428" s="625"/>
      <c r="T2428" s="20"/>
      <c r="U2428" s="20"/>
      <c r="V2428" s="430"/>
      <c r="W2428" s="14"/>
      <c r="X2428" s="14" t="str">
        <f t="shared" si="777"/>
        <v/>
      </c>
      <c r="Y2428" s="14" t="str">
        <f t="shared" si="778"/>
        <v/>
      </c>
      <c r="Z2428" s="14" t="str">
        <f t="shared" si="779"/>
        <v/>
      </c>
      <c r="AA2428" s="15" t="str">
        <f t="shared" si="775"/>
        <v/>
      </c>
    </row>
    <row r="2429" spans="2:27" ht="18" x14ac:dyDescent="0.25">
      <c r="B2429" s="16"/>
      <c r="C2429" s="17"/>
      <c r="D2429" s="17"/>
      <c r="E2429" s="17"/>
      <c r="F2429" s="17"/>
      <c r="G2429" s="17"/>
      <c r="H2429" s="17"/>
      <c r="I2429" s="17"/>
      <c r="J2429" s="17"/>
      <c r="K2429" s="17"/>
      <c r="L2429" s="17"/>
      <c r="M2429" s="17"/>
      <c r="N2429" s="17"/>
      <c r="O2429" s="19"/>
      <c r="P2429" s="629">
        <f>+H2417</f>
        <v>13.04</v>
      </c>
      <c r="Q2429" s="17"/>
      <c r="R2429" s="412"/>
      <c r="S2429" s="625"/>
      <c r="T2429" s="20"/>
      <c r="U2429" s="20"/>
      <c r="V2429" s="430"/>
      <c r="W2429" s="14"/>
      <c r="X2429" s="14" t="str">
        <f t="shared" si="777"/>
        <v/>
      </c>
      <c r="Y2429" s="14" t="str">
        <f t="shared" si="778"/>
        <v/>
      </c>
      <c r="Z2429" s="14" t="str">
        <f t="shared" si="779"/>
        <v/>
      </c>
      <c r="AA2429" s="15" t="str">
        <f t="shared" si="775"/>
        <v/>
      </c>
    </row>
    <row r="2430" spans="2:27" ht="18" x14ac:dyDescent="0.25">
      <c r="B2430" s="16"/>
      <c r="C2430" s="17"/>
      <c r="D2430" s="17"/>
      <c r="E2430" s="18"/>
      <c r="F2430" s="17"/>
      <c r="G2430" s="17"/>
      <c r="H2430" s="17"/>
      <c r="I2430" s="17"/>
      <c r="J2430" s="17"/>
      <c r="K2430" s="17"/>
      <c r="L2430" s="17"/>
      <c r="M2430" s="17"/>
      <c r="N2430" s="17"/>
      <c r="O2430" s="19"/>
      <c r="P2430" s="629">
        <f>+H2417</f>
        <v>13.04</v>
      </c>
      <c r="Q2430" s="17"/>
      <c r="R2430" s="412"/>
      <c r="S2430" s="625"/>
      <c r="T2430" s="20"/>
      <c r="U2430" s="20"/>
      <c r="V2430" s="430"/>
      <c r="W2430" s="14"/>
      <c r="X2430" s="14" t="str">
        <f t="shared" si="777"/>
        <v/>
      </c>
      <c r="Y2430" s="14" t="str">
        <f t="shared" si="778"/>
        <v/>
      </c>
      <c r="Z2430" s="14" t="str">
        <f t="shared" si="779"/>
        <v/>
      </c>
      <c r="AA2430" s="15" t="str">
        <f t="shared" si="775"/>
        <v/>
      </c>
    </row>
    <row r="2431" spans="2:27" ht="18" x14ac:dyDescent="0.25">
      <c r="B2431" s="16"/>
      <c r="C2431" s="18"/>
      <c r="D2431" s="18"/>
      <c r="E2431" s="18"/>
      <c r="F2431" s="18"/>
      <c r="G2431" s="18"/>
      <c r="H2431" s="18"/>
      <c r="I2431" s="18"/>
      <c r="J2431" s="18"/>
      <c r="K2431" s="18"/>
      <c r="L2431" s="18"/>
      <c r="M2431" s="18"/>
      <c r="N2431" s="18"/>
      <c r="O2431" s="19"/>
      <c r="P2431" s="629">
        <f>+H2417</f>
        <v>13.04</v>
      </c>
      <c r="Q2431" s="17"/>
      <c r="R2431" s="412"/>
      <c r="S2431" s="625"/>
      <c r="T2431" s="20"/>
      <c r="U2431" s="20"/>
      <c r="V2431" s="430"/>
      <c r="W2431" s="14" t="str">
        <f t="shared" ref="W2431" si="780">IF(COUNT(T2431:V2431)=1,"m",IF(COUNT(T2431:V2431)=2,"m2",IF(COUNT(T2431:V2431)=3,"m3","")))</f>
        <v/>
      </c>
      <c r="X2431" s="14" t="str">
        <f t="shared" si="777"/>
        <v/>
      </c>
      <c r="Y2431" s="14" t="str">
        <f t="shared" si="778"/>
        <v/>
      </c>
      <c r="Z2431" s="14" t="str">
        <f t="shared" si="779"/>
        <v/>
      </c>
      <c r="AA2431" s="15" t="str">
        <f t="shared" si="775"/>
        <v/>
      </c>
    </row>
    <row r="2432" spans="2:27" ht="18" x14ac:dyDescent="0.25">
      <c r="B2432" s="16"/>
      <c r="C2432" s="17"/>
      <c r="D2432" s="24"/>
      <c r="E2432" s="17"/>
      <c r="F2432" s="17"/>
      <c r="G2432" s="17"/>
      <c r="H2432" s="17"/>
      <c r="I2432" s="17"/>
      <c r="J2432" s="18"/>
      <c r="K2432" s="17"/>
      <c r="L2432" s="17"/>
      <c r="M2432" s="17"/>
      <c r="N2432" s="17"/>
      <c r="O2432" s="19"/>
      <c r="P2432" s="629">
        <f>+H2417</f>
        <v>13.04</v>
      </c>
      <c r="Q2432" s="17"/>
      <c r="R2432" s="412"/>
      <c r="S2432" s="625"/>
      <c r="T2432" s="20"/>
      <c r="U2432" s="20"/>
      <c r="V2432" s="430"/>
      <c r="W2432" s="14"/>
      <c r="X2432" s="14"/>
      <c r="Y2432" s="14"/>
      <c r="Z2432" s="14"/>
      <c r="AA2432" s="15" t="str">
        <f t="shared" si="775"/>
        <v/>
      </c>
    </row>
    <row r="2433" spans="2:27" ht="18" x14ac:dyDescent="0.25">
      <c r="B2433" s="16"/>
      <c r="C2433" s="18"/>
      <c r="D2433" s="17"/>
      <c r="E2433" s="17"/>
      <c r="F2433" s="17"/>
      <c r="G2433" s="17"/>
      <c r="H2433" s="18"/>
      <c r="I2433" s="18"/>
      <c r="J2433" s="17"/>
      <c r="K2433" s="18"/>
      <c r="L2433" s="17"/>
      <c r="M2433" s="17"/>
      <c r="N2433" s="17"/>
      <c r="O2433" s="19"/>
      <c r="P2433" s="629">
        <f>+H2417</f>
        <v>13.04</v>
      </c>
      <c r="Q2433" s="17"/>
      <c r="R2433" s="412" t="s">
        <v>362</v>
      </c>
      <c r="S2433" s="625"/>
      <c r="T2433" s="20"/>
      <c r="U2433" s="20"/>
      <c r="V2433" s="430"/>
      <c r="W2433" s="14" t="str">
        <f t="shared" ref="W2433:W2442" si="781">IF(COUNT(T2433:V2433)=1,"m",IF(COUNT(T2433:V2433)=2,"m2",IF(COUNT(T2433:V2433)=3,"m3","")))</f>
        <v/>
      </c>
      <c r="X2433" s="14" t="str">
        <f t="shared" ref="X2433:X2442" si="782">IF(S2433="","",1)</f>
        <v/>
      </c>
      <c r="Y2433" s="14" t="str">
        <f t="shared" ref="Y2433:Y2442" si="783">IFERROR(IF(COUNT(T2433:V2433)=1,PRODUCT(T2433:V2433)*X2433,""),"")</f>
        <v/>
      </c>
      <c r="Z2433" s="14" t="str">
        <f t="shared" ref="Z2433:Z2442" si="784">IFERROR(IF(COUNT(T2433:V2433)=2,PRODUCT(T2433:V2433)*X2433,""),"")</f>
        <v/>
      </c>
      <c r="AA2433" s="15" t="str">
        <f t="shared" si="775"/>
        <v/>
      </c>
    </row>
    <row r="2434" spans="2:27" ht="18" x14ac:dyDescent="0.25">
      <c r="B2434" s="16"/>
      <c r="C2434" s="17"/>
      <c r="D2434" s="17"/>
      <c r="E2434" s="17"/>
      <c r="F2434" s="17"/>
      <c r="G2434" s="17"/>
      <c r="H2434" s="17"/>
      <c r="I2434" s="17"/>
      <c r="J2434" s="17"/>
      <c r="K2434" s="17"/>
      <c r="L2434" s="17"/>
      <c r="M2434" s="17"/>
      <c r="N2434" s="17"/>
      <c r="O2434" s="19"/>
      <c r="P2434" s="629">
        <f>+H2417</f>
        <v>13.04</v>
      </c>
      <c r="Q2434" s="17"/>
      <c r="R2434" s="412"/>
      <c r="S2434" s="626"/>
      <c r="T2434" s="20"/>
      <c r="U2434" s="20"/>
      <c r="V2434" s="430"/>
      <c r="W2434" s="14" t="str">
        <f t="shared" si="781"/>
        <v/>
      </c>
      <c r="X2434" s="14" t="str">
        <f t="shared" si="782"/>
        <v/>
      </c>
      <c r="Y2434" s="14" t="str">
        <f t="shared" si="783"/>
        <v/>
      </c>
      <c r="Z2434" s="14" t="str">
        <f t="shared" si="784"/>
        <v/>
      </c>
      <c r="AA2434" s="15" t="str">
        <f t="shared" si="775"/>
        <v/>
      </c>
    </row>
    <row r="2435" spans="2:27" ht="18" x14ac:dyDescent="0.25">
      <c r="B2435" s="16"/>
      <c r="C2435" s="17"/>
      <c r="D2435" s="17"/>
      <c r="E2435" s="17"/>
      <c r="F2435" s="17"/>
      <c r="G2435" s="17"/>
      <c r="H2435" s="17"/>
      <c r="I2435" s="17"/>
      <c r="J2435" s="17"/>
      <c r="K2435" s="17"/>
      <c r="L2435" s="17"/>
      <c r="M2435" s="17"/>
      <c r="N2435" s="17"/>
      <c r="O2435" s="19"/>
      <c r="P2435" s="629">
        <f>+H2417</f>
        <v>13.04</v>
      </c>
      <c r="Q2435" s="17"/>
      <c r="R2435" s="412"/>
      <c r="S2435" s="626"/>
      <c r="T2435" s="20"/>
      <c r="U2435" s="20"/>
      <c r="V2435" s="430"/>
      <c r="W2435" s="14" t="str">
        <f t="shared" si="781"/>
        <v/>
      </c>
      <c r="X2435" s="14" t="str">
        <f t="shared" si="782"/>
        <v/>
      </c>
      <c r="Y2435" s="14" t="str">
        <f t="shared" si="783"/>
        <v/>
      </c>
      <c r="Z2435" s="14" t="str">
        <f t="shared" si="784"/>
        <v/>
      </c>
      <c r="AA2435" s="15" t="str">
        <f t="shared" si="775"/>
        <v/>
      </c>
    </row>
    <row r="2436" spans="2:27" ht="18" x14ac:dyDescent="0.25">
      <c r="B2436" s="16"/>
      <c r="D2436" s="17"/>
      <c r="E2436" s="17"/>
      <c r="F2436" s="17"/>
      <c r="G2436" s="17"/>
      <c r="H2436" s="17"/>
      <c r="I2436" s="17"/>
      <c r="J2436" s="17"/>
      <c r="K2436" s="17"/>
      <c r="L2436" s="17"/>
      <c r="M2436" s="17"/>
      <c r="N2436" s="17"/>
      <c r="O2436" s="19"/>
      <c r="P2436" s="629">
        <f>+H2417</f>
        <v>13.04</v>
      </c>
      <c r="Q2436" s="17"/>
      <c r="R2436" s="412"/>
      <c r="S2436" s="626"/>
      <c r="T2436" s="20"/>
      <c r="U2436" s="20"/>
      <c r="V2436" s="20"/>
      <c r="W2436" s="14" t="str">
        <f t="shared" si="781"/>
        <v/>
      </c>
      <c r="X2436" s="14" t="str">
        <f t="shared" si="782"/>
        <v/>
      </c>
      <c r="Y2436" s="14" t="str">
        <f t="shared" si="783"/>
        <v/>
      </c>
      <c r="Z2436" s="14" t="str">
        <f t="shared" si="784"/>
        <v/>
      </c>
      <c r="AA2436" s="15" t="str">
        <f t="shared" si="775"/>
        <v/>
      </c>
    </row>
    <row r="2437" spans="2:27" ht="18" x14ac:dyDescent="0.25">
      <c r="B2437" s="16"/>
      <c r="C2437" s="17"/>
      <c r="D2437" s="17"/>
      <c r="E2437" s="17"/>
      <c r="F2437" s="17"/>
      <c r="G2437" s="17"/>
      <c r="H2437" s="17"/>
      <c r="I2437" s="17"/>
      <c r="J2437" s="17"/>
      <c r="K2437" s="17"/>
      <c r="L2437" s="17"/>
      <c r="M2437" s="17"/>
      <c r="N2437" s="17"/>
      <c r="O2437" s="19"/>
      <c r="P2437" s="629">
        <f>+H2417</f>
        <v>13.04</v>
      </c>
      <c r="Q2437" s="17"/>
      <c r="R2437" s="412"/>
      <c r="S2437" s="626"/>
      <c r="T2437" s="20"/>
      <c r="U2437" s="20"/>
      <c r="V2437" s="430"/>
      <c r="W2437" s="14" t="str">
        <f t="shared" si="781"/>
        <v/>
      </c>
      <c r="X2437" s="14" t="str">
        <f t="shared" si="782"/>
        <v/>
      </c>
      <c r="Y2437" s="14" t="str">
        <f t="shared" si="783"/>
        <v/>
      </c>
      <c r="Z2437" s="14" t="str">
        <f t="shared" si="784"/>
        <v/>
      </c>
      <c r="AA2437" s="15" t="str">
        <f t="shared" si="775"/>
        <v/>
      </c>
    </row>
    <row r="2438" spans="2:27" ht="18" x14ac:dyDescent="0.25">
      <c r="B2438" s="16"/>
      <c r="C2438" s="17"/>
      <c r="D2438" s="17"/>
      <c r="E2438" s="17"/>
      <c r="F2438" s="17"/>
      <c r="G2438" s="17"/>
      <c r="H2438" s="17"/>
      <c r="I2438" s="17"/>
      <c r="J2438" s="17"/>
      <c r="K2438" s="17"/>
      <c r="L2438" s="17"/>
      <c r="M2438" s="17"/>
      <c r="N2438" s="17"/>
      <c r="O2438" s="19"/>
      <c r="P2438" s="629">
        <f>+H2417</f>
        <v>13.04</v>
      </c>
      <c r="Q2438" s="17"/>
      <c r="R2438" s="412"/>
      <c r="S2438" s="626"/>
      <c r="T2438" s="20"/>
      <c r="U2438" s="20"/>
      <c r="V2438" s="430"/>
      <c r="W2438" s="14" t="str">
        <f t="shared" si="781"/>
        <v/>
      </c>
      <c r="X2438" s="14" t="str">
        <f t="shared" si="782"/>
        <v/>
      </c>
      <c r="Y2438" s="14" t="str">
        <f t="shared" si="783"/>
        <v/>
      </c>
      <c r="Z2438" s="14" t="str">
        <f t="shared" si="784"/>
        <v/>
      </c>
      <c r="AA2438" s="15" t="str">
        <f t="shared" si="775"/>
        <v/>
      </c>
    </row>
    <row r="2439" spans="2:27" ht="18" x14ac:dyDescent="0.25">
      <c r="B2439" s="16"/>
      <c r="C2439" s="17"/>
      <c r="D2439" s="17"/>
      <c r="E2439" s="17"/>
      <c r="F2439" s="17"/>
      <c r="G2439" s="17"/>
      <c r="H2439" s="17"/>
      <c r="I2439" s="17"/>
      <c r="J2439" s="17"/>
      <c r="K2439" s="17"/>
      <c r="L2439" s="17"/>
      <c r="M2439" s="17"/>
      <c r="N2439" s="17"/>
      <c r="O2439" s="19"/>
      <c r="P2439" s="629">
        <f>+H2417</f>
        <v>13.04</v>
      </c>
      <c r="Q2439" s="17"/>
      <c r="R2439" s="21"/>
      <c r="S2439" s="626"/>
      <c r="T2439" s="20"/>
      <c r="U2439" s="20"/>
      <c r="V2439" s="430"/>
      <c r="W2439" s="14" t="str">
        <f t="shared" si="781"/>
        <v/>
      </c>
      <c r="X2439" s="14" t="str">
        <f t="shared" si="782"/>
        <v/>
      </c>
      <c r="Y2439" s="14" t="str">
        <f t="shared" si="783"/>
        <v/>
      </c>
      <c r="Z2439" s="14" t="str">
        <f t="shared" si="784"/>
        <v/>
      </c>
      <c r="AA2439" s="15" t="str">
        <f t="shared" si="775"/>
        <v/>
      </c>
    </row>
    <row r="2440" spans="2:27" ht="18" x14ac:dyDescent="0.25">
      <c r="B2440" s="16"/>
      <c r="C2440" s="17"/>
      <c r="D2440" s="17"/>
      <c r="E2440" s="17"/>
      <c r="F2440" s="17"/>
      <c r="G2440" s="17"/>
      <c r="H2440" s="17"/>
      <c r="I2440" s="17"/>
      <c r="J2440" s="17"/>
      <c r="K2440" s="17"/>
      <c r="L2440" s="17"/>
      <c r="M2440" s="17"/>
      <c r="N2440" s="17"/>
      <c r="O2440" s="19"/>
      <c r="P2440" s="629">
        <f>+H2417</f>
        <v>13.04</v>
      </c>
      <c r="Q2440" s="17"/>
      <c r="R2440" s="26"/>
      <c r="S2440" s="626"/>
      <c r="T2440" s="20"/>
      <c r="U2440" s="20"/>
      <c r="V2440" s="430"/>
      <c r="W2440" s="14" t="str">
        <f t="shared" si="781"/>
        <v/>
      </c>
      <c r="X2440" s="14" t="str">
        <f t="shared" si="782"/>
        <v/>
      </c>
      <c r="Y2440" s="14" t="str">
        <f t="shared" si="783"/>
        <v/>
      </c>
      <c r="Z2440" s="14" t="str">
        <f t="shared" si="784"/>
        <v/>
      </c>
      <c r="AA2440" s="15" t="str">
        <f t="shared" si="775"/>
        <v/>
      </c>
    </row>
    <row r="2441" spans="2:27" ht="18" x14ac:dyDescent="0.25">
      <c r="B2441" s="16"/>
      <c r="C2441" s="17"/>
      <c r="D2441" s="17"/>
      <c r="E2441" s="17"/>
      <c r="F2441" s="17"/>
      <c r="G2441" s="17"/>
      <c r="H2441" s="17"/>
      <c r="I2441" s="17"/>
      <c r="J2441" s="17"/>
      <c r="K2441" s="17"/>
      <c r="L2441" s="17"/>
      <c r="M2441" s="17"/>
      <c r="N2441" s="17"/>
      <c r="O2441" s="19"/>
      <c r="P2441" s="629">
        <f>+H2417</f>
        <v>13.04</v>
      </c>
      <c r="Q2441" s="17"/>
      <c r="R2441" s="26"/>
      <c r="S2441" s="626"/>
      <c r="T2441" s="20"/>
      <c r="U2441" s="20"/>
      <c r="V2441" s="430"/>
      <c r="W2441" s="14" t="str">
        <f t="shared" si="781"/>
        <v/>
      </c>
      <c r="X2441" s="14" t="str">
        <f t="shared" si="782"/>
        <v/>
      </c>
      <c r="Y2441" s="14" t="str">
        <f t="shared" si="783"/>
        <v/>
      </c>
      <c r="Z2441" s="14" t="str">
        <f t="shared" si="784"/>
        <v/>
      </c>
      <c r="AA2441" s="15" t="str">
        <f t="shared" si="775"/>
        <v/>
      </c>
    </row>
    <row r="2442" spans="2:27" ht="18.75" thickBot="1" x14ac:dyDescent="0.3">
      <c r="B2442" s="27"/>
      <c r="C2442" s="28"/>
      <c r="D2442" s="29"/>
      <c r="E2442" s="28"/>
      <c r="F2442" s="29"/>
      <c r="G2442" s="29"/>
      <c r="H2442" s="29"/>
      <c r="I2442" s="29"/>
      <c r="J2442" s="29"/>
      <c r="K2442" s="29"/>
      <c r="L2442" s="29"/>
      <c r="M2442" s="29"/>
      <c r="N2442" s="29"/>
      <c r="O2442" s="30"/>
      <c r="P2442" s="629">
        <f>+H2417</f>
        <v>13.04</v>
      </c>
      <c r="Q2442" s="17"/>
      <c r="R2442" s="630"/>
      <c r="S2442" s="636"/>
      <c r="T2442" s="33"/>
      <c r="U2442" s="33"/>
      <c r="V2442" s="631"/>
      <c r="W2442" s="34" t="str">
        <f t="shared" si="781"/>
        <v/>
      </c>
      <c r="X2442" s="34" t="str">
        <f t="shared" si="782"/>
        <v/>
      </c>
      <c r="Y2442" s="14" t="str">
        <f t="shared" si="783"/>
        <v/>
      </c>
      <c r="Z2442" s="14" t="str">
        <f t="shared" si="784"/>
        <v/>
      </c>
      <c r="AA2442" s="15" t="str">
        <f t="shared" si="775"/>
        <v/>
      </c>
    </row>
    <row r="2443" spans="2:27" ht="18.75" thickBot="1" x14ac:dyDescent="0.3">
      <c r="B2443" s="786"/>
      <c r="C2443" s="787"/>
      <c r="D2443" s="787"/>
      <c r="E2443" s="787"/>
      <c r="F2443" s="787"/>
      <c r="G2443" s="787"/>
      <c r="H2443" s="787"/>
      <c r="I2443" s="787"/>
      <c r="J2443" s="787"/>
      <c r="K2443" s="787"/>
      <c r="L2443" s="787"/>
      <c r="M2443" s="787"/>
      <c r="N2443" s="787"/>
      <c r="O2443" s="787"/>
      <c r="P2443" s="428"/>
      <c r="Q2443" s="629">
        <f>+H2417</f>
        <v>13.04</v>
      </c>
      <c r="R2443" s="1024" t="s">
        <v>58</v>
      </c>
      <c r="S2443" s="1025"/>
      <c r="T2443" s="1027"/>
      <c r="U2443" s="1024" t="s">
        <v>53</v>
      </c>
      <c r="V2443" s="1027"/>
      <c r="W2443" s="1027"/>
      <c r="X2443" s="1026"/>
      <c r="Y2443" s="36"/>
      <c r="Z2443" s="37"/>
      <c r="AA2443" s="38">
        <f>IF(SUM(Y2420:AA2442)=0,SUM(X2420:X2442),SUM(Y2420:AA2442))</f>
        <v>0</v>
      </c>
    </row>
    <row r="2444" spans="2:27" ht="17.25" thickBot="1" x14ac:dyDescent="0.3">
      <c r="B2444" s="792" t="s">
        <v>59</v>
      </c>
      <c r="C2444" s="793"/>
      <c r="D2444" s="793"/>
      <c r="E2444" s="793"/>
      <c r="F2444" s="793"/>
      <c r="G2444" s="793"/>
      <c r="H2444" s="793"/>
      <c r="I2444" s="794"/>
      <c r="J2444" s="792" t="s">
        <v>60</v>
      </c>
      <c r="K2444" s="793"/>
      <c r="L2444" s="793"/>
      <c r="M2444" s="793"/>
      <c r="N2444" s="793"/>
      <c r="O2444" s="793"/>
      <c r="P2444" s="793"/>
      <c r="Q2444" s="793"/>
      <c r="R2444" s="1028"/>
      <c r="S2444" s="634"/>
      <c r="T2444" s="39"/>
      <c r="U2444" s="40"/>
      <c r="V2444" s="40"/>
      <c r="W2444" s="40"/>
      <c r="X2444" s="40"/>
      <c r="Y2444" s="40"/>
      <c r="Z2444" s="40"/>
      <c r="AA2444" s="41"/>
    </row>
    <row r="2445" spans="2:27" ht="21" thickBot="1" x14ac:dyDescent="0.3">
      <c r="B2445" s="795"/>
      <c r="C2445" s="787"/>
      <c r="D2445" s="787"/>
      <c r="E2445" s="787"/>
      <c r="F2445" s="787"/>
      <c r="G2445" s="787"/>
      <c r="H2445" s="787"/>
      <c r="I2445" s="796"/>
      <c r="J2445" s="795"/>
      <c r="K2445" s="787"/>
      <c r="L2445" s="787"/>
      <c r="M2445" s="787"/>
      <c r="N2445" s="787"/>
      <c r="O2445" s="787"/>
      <c r="P2445" s="787"/>
      <c r="Q2445" s="787"/>
      <c r="R2445" s="796"/>
      <c r="S2445" s="635"/>
      <c r="T2445" s="797" t="s">
        <v>61</v>
      </c>
      <c r="U2445" s="798"/>
      <c r="V2445" s="798"/>
      <c r="W2445" s="798"/>
      <c r="X2445" s="798"/>
      <c r="Y2445" s="798"/>
      <c r="Z2445" s="799"/>
      <c r="AA2445" s="42">
        <f>AA2443</f>
        <v>0</v>
      </c>
    </row>
    <row r="2447" spans="2:27" ht="15.75" thickBot="1" x14ac:dyDescent="0.3"/>
    <row r="2448" spans="2:27" x14ac:dyDescent="0.25">
      <c r="B2448" s="800"/>
      <c r="C2448" s="793"/>
      <c r="D2448" s="793"/>
      <c r="E2448" s="793"/>
      <c r="F2448" s="793"/>
      <c r="G2448" s="803" t="s">
        <v>42</v>
      </c>
      <c r="H2448" s="793"/>
      <c r="I2448" s="793"/>
      <c r="J2448" s="793"/>
      <c r="K2448" s="793"/>
      <c r="L2448" s="793"/>
      <c r="M2448" s="793"/>
      <c r="N2448" s="793"/>
      <c r="O2448" s="793"/>
      <c r="P2448" s="793"/>
      <c r="Q2448" s="793"/>
      <c r="R2448" s="793"/>
      <c r="S2448" s="793"/>
      <c r="T2448" s="793"/>
      <c r="U2448" s="804" t="s">
        <v>1</v>
      </c>
      <c r="V2448" s="805"/>
      <c r="W2448" s="805"/>
      <c r="X2448" s="806"/>
      <c r="Y2448" s="807" t="s">
        <v>43</v>
      </c>
      <c r="Z2448" s="805"/>
      <c r="AA2448" s="808"/>
    </row>
    <row r="2449" spans="2:27" x14ac:dyDescent="0.25">
      <c r="B2449" s="801"/>
      <c r="C2449" s="802"/>
      <c r="D2449" s="802"/>
      <c r="E2449" s="802"/>
      <c r="F2449" s="802"/>
      <c r="G2449" s="801"/>
      <c r="H2449" s="802"/>
      <c r="I2449" s="802"/>
      <c r="J2449" s="802"/>
      <c r="K2449" s="802"/>
      <c r="L2449" s="802"/>
      <c r="M2449" s="802"/>
      <c r="N2449" s="802"/>
      <c r="O2449" s="802"/>
      <c r="P2449" s="802"/>
      <c r="Q2449" s="802"/>
      <c r="R2449" s="802"/>
      <c r="S2449" s="802"/>
      <c r="T2449" s="802"/>
      <c r="U2449" s="809" t="s">
        <v>3</v>
      </c>
      <c r="V2449" s="810"/>
      <c r="W2449" s="810"/>
      <c r="X2449" s="811"/>
      <c r="Y2449" s="812">
        <v>1</v>
      </c>
      <c r="Z2449" s="810"/>
      <c r="AA2449" s="813"/>
    </row>
    <row r="2450" spans="2:27" ht="15.75" thickBot="1" x14ac:dyDescent="0.3">
      <c r="B2450" s="795"/>
      <c r="C2450" s="787"/>
      <c r="D2450" s="787"/>
      <c r="E2450" s="787"/>
      <c r="F2450" s="787"/>
      <c r="G2450" s="795"/>
      <c r="H2450" s="787"/>
      <c r="I2450" s="787"/>
      <c r="J2450" s="787"/>
      <c r="K2450" s="787"/>
      <c r="L2450" s="787"/>
      <c r="M2450" s="787"/>
      <c r="N2450" s="787"/>
      <c r="O2450" s="787"/>
      <c r="P2450" s="787"/>
      <c r="Q2450" s="787"/>
      <c r="R2450" s="787"/>
      <c r="S2450" s="787"/>
      <c r="T2450" s="787"/>
      <c r="U2450" s="814" t="s">
        <v>4</v>
      </c>
      <c r="V2450" s="815"/>
      <c r="W2450" s="815"/>
      <c r="X2450" s="816"/>
      <c r="Y2450" s="817">
        <v>44236</v>
      </c>
      <c r="Z2450" s="818"/>
      <c r="AA2450" s="819"/>
    </row>
    <row r="2451" spans="2:27" x14ac:dyDescent="0.25">
      <c r="B2451" s="820" t="s">
        <v>44</v>
      </c>
      <c r="C2451" s="793"/>
      <c r="D2451" s="793"/>
      <c r="E2451" s="793"/>
      <c r="F2451" s="794"/>
      <c r="G2451"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451" s="822"/>
      <c r="I2451" s="822"/>
      <c r="J2451" s="822"/>
      <c r="K2451" s="822"/>
      <c r="L2451" s="822"/>
      <c r="M2451" s="822"/>
      <c r="N2451" s="822"/>
      <c r="O2451" s="822"/>
      <c r="P2451" s="822"/>
      <c r="Q2451" s="822"/>
      <c r="R2451" s="822"/>
      <c r="S2451" s="822"/>
      <c r="T2451" s="822"/>
      <c r="U2451" s="822"/>
      <c r="V2451" s="822"/>
      <c r="W2451" s="822"/>
      <c r="X2451" s="822"/>
      <c r="Y2451" s="822"/>
      <c r="Z2451" s="822"/>
      <c r="AA2451" s="823"/>
    </row>
    <row r="2452" spans="2:27" ht="15.75" thickBot="1" x14ac:dyDescent="0.3">
      <c r="B2452" s="795"/>
      <c r="C2452" s="787"/>
      <c r="D2452" s="787"/>
      <c r="E2452" s="787"/>
      <c r="F2452" s="796"/>
      <c r="G2452" s="824"/>
      <c r="H2452" s="825"/>
      <c r="I2452" s="825"/>
      <c r="J2452" s="825"/>
      <c r="K2452" s="825"/>
      <c r="L2452" s="825"/>
      <c r="M2452" s="825"/>
      <c r="N2452" s="825"/>
      <c r="O2452" s="825"/>
      <c r="P2452" s="825"/>
      <c r="Q2452" s="825"/>
      <c r="R2452" s="825"/>
      <c r="S2452" s="825"/>
      <c r="T2452" s="825"/>
      <c r="U2452" s="825"/>
      <c r="V2452" s="825"/>
      <c r="W2452" s="825"/>
      <c r="X2452" s="825"/>
      <c r="Y2452" s="825"/>
      <c r="Z2452" s="825"/>
      <c r="AA2452" s="826"/>
    </row>
    <row r="2453" spans="2:27" ht="18.75" thickBot="1" x14ac:dyDescent="0.3">
      <c r="B2453" s="827" t="s">
        <v>46</v>
      </c>
      <c r="C2453" s="798"/>
      <c r="D2453" s="798"/>
      <c r="E2453" s="798"/>
      <c r="F2453" s="798"/>
      <c r="G2453" s="798"/>
      <c r="H2453" s="822" t="s">
        <v>47</v>
      </c>
      <c r="I2453" s="793"/>
      <c r="J2453" s="828"/>
      <c r="K2453" s="798"/>
      <c r="L2453" s="798"/>
      <c r="M2453" s="798"/>
      <c r="N2453" s="798"/>
      <c r="O2453" s="798"/>
      <c r="P2453" s="622"/>
      <c r="Q2453" s="622"/>
      <c r="R2453" s="828" t="s">
        <v>48</v>
      </c>
      <c r="S2453" s="828"/>
      <c r="T2453" s="798"/>
      <c r="U2453" s="798"/>
      <c r="V2453" s="798"/>
      <c r="W2453" s="798"/>
      <c r="X2453" s="798"/>
      <c r="Y2453" s="798"/>
      <c r="Z2453" s="798"/>
      <c r="AA2453" s="799"/>
    </row>
    <row r="2454" spans="2:27" ht="107.25" customHeight="1" thickBot="1" x14ac:dyDescent="0.3">
      <c r="B2454" s="829">
        <v>13</v>
      </c>
      <c r="C2454" s="793"/>
      <c r="D2454" s="793"/>
      <c r="E2454" s="793"/>
      <c r="F2454" s="793"/>
      <c r="G2454" s="793"/>
      <c r="H2454" s="830">
        <f>I13.05</f>
        <v>13.05</v>
      </c>
      <c r="I2454" s="831"/>
      <c r="J2454" s="832" t="str">
        <f>VLOOKUP(B2454,'BALANCE GENERAL'!$B:$G,5,FALSE)</f>
        <v>SUMINISTRO E INSTALACION MOBILIARIO</v>
      </c>
      <c r="K2454" s="798"/>
      <c r="L2454" s="798"/>
      <c r="M2454" s="798"/>
      <c r="N2454" s="798"/>
      <c r="O2454" s="799"/>
      <c r="P2454" s="621"/>
      <c r="Q2454" s="621"/>
      <c r="R2454" s="833" t="str">
        <f>VLOOKUP(H2454,'BALANCE GENERAL'!$B:$G,5,FALSE)</f>
        <v>MESA DE JUNTAS 10 PUESTOS SUPERFICIE EN MADERA DE 30MM ENCHAPADA EN FORMICA COLOR BLANCO. ESTRUCTURA: TUBO METÁLICO CUADRADO CALIBRE 16 CON TERMINACIÓN EN PINTURA ELECTROSTÁTICA. ACABADOS: PASACABLES Y BANDEJA DE CONEXION. MEDIDAS MINIMAS ANCHO 300CMS FONDO 120 CMS ALTO 73 CMS. 10 SILLA INTERLOCUTORA ISOSMART DE OFICINA SIN BRAZO COLOR NEGRO, MATERIAL DE ESTRUCTURA EN TUBERIA OVALA EN ACERO CON PINTURA ELECTROESTATICA, MATERIAL RELLENO EN ESPUMA LAMINADA DE 5 CM DE ESPESOR, MEDIDAS ANCHO 48 CMS, ALTURA 83 CMS, FONDO 43 CMS.</v>
      </c>
      <c r="S2454" s="1020"/>
      <c r="T2454" s="793"/>
      <c r="U2454" s="793"/>
      <c r="V2454" s="793"/>
      <c r="W2454" s="793"/>
      <c r="X2454" s="793"/>
      <c r="Y2454" s="793"/>
      <c r="Z2454" s="793"/>
      <c r="AA2454" s="794"/>
    </row>
    <row r="2455" spans="2:27" ht="18.75" thickBot="1" x14ac:dyDescent="0.3">
      <c r="B2455" s="821" t="s">
        <v>49</v>
      </c>
      <c r="C2455" s="834"/>
      <c r="D2455" s="834"/>
      <c r="E2455" s="834"/>
      <c r="F2455" s="834"/>
      <c r="G2455" s="834"/>
      <c r="H2455" s="835"/>
      <c r="I2455" s="835"/>
      <c r="J2455" s="834"/>
      <c r="K2455" s="834"/>
      <c r="L2455" s="834"/>
      <c r="M2455" s="834"/>
      <c r="N2455" s="834"/>
      <c r="O2455" s="834"/>
      <c r="P2455" s="623"/>
      <c r="Q2455" s="623"/>
      <c r="R2455" s="837" t="s">
        <v>50</v>
      </c>
      <c r="S2455" s="1030" t="s">
        <v>532</v>
      </c>
      <c r="T2455" s="839" t="s">
        <v>51</v>
      </c>
      <c r="U2455" s="840"/>
      <c r="V2455" s="841"/>
      <c r="W2455" s="842" t="s">
        <v>20</v>
      </c>
      <c r="X2455" s="844" t="s">
        <v>52</v>
      </c>
      <c r="Y2455" s="846" t="s">
        <v>53</v>
      </c>
      <c r="Z2455" s="847"/>
      <c r="AA2455" s="848"/>
    </row>
    <row r="2456" spans="2:27" ht="26.25" thickBot="1" x14ac:dyDescent="0.3">
      <c r="B2456" s="836"/>
      <c r="C2456" s="835"/>
      <c r="D2456" s="835"/>
      <c r="E2456" s="835"/>
      <c r="F2456" s="835"/>
      <c r="G2456" s="835"/>
      <c r="H2456" s="835"/>
      <c r="I2456" s="835"/>
      <c r="J2456" s="835"/>
      <c r="K2456" s="835"/>
      <c r="L2456" s="835"/>
      <c r="M2456" s="835"/>
      <c r="N2456" s="835"/>
      <c r="O2456" s="835"/>
      <c r="P2456" s="623"/>
      <c r="Q2456" s="623"/>
      <c r="R2456" s="838"/>
      <c r="S2456" s="1031"/>
      <c r="T2456" s="4" t="s">
        <v>54</v>
      </c>
      <c r="U2456" s="5" t="s">
        <v>55</v>
      </c>
      <c r="V2456" s="6" t="s">
        <v>56</v>
      </c>
      <c r="W2456" s="843"/>
      <c r="X2456" s="845"/>
      <c r="Y2456" s="7" t="s">
        <v>57</v>
      </c>
      <c r="Z2456" s="8" t="s">
        <v>21</v>
      </c>
      <c r="AA2456" s="9" t="s">
        <v>22</v>
      </c>
    </row>
    <row r="2457" spans="2:27" ht="18" x14ac:dyDescent="0.25">
      <c r="B2457" s="10"/>
      <c r="C2457" s="11"/>
      <c r="D2457" s="11"/>
      <c r="E2457" s="11"/>
      <c r="F2457" s="11"/>
      <c r="G2457" s="11"/>
      <c r="H2457" s="11"/>
      <c r="I2457" s="11"/>
      <c r="J2457" s="11"/>
      <c r="K2457" s="11"/>
      <c r="L2457" s="11"/>
      <c r="M2457" s="11"/>
      <c r="N2457" s="11"/>
      <c r="O2457" s="12"/>
      <c r="P2457" s="629">
        <f>+H2454</f>
        <v>13.05</v>
      </c>
      <c r="Q2457" s="17"/>
      <c r="R2457" s="412" t="s">
        <v>356</v>
      </c>
      <c r="S2457" s="625"/>
      <c r="T2457" s="14"/>
      <c r="U2457" s="14"/>
      <c r="V2457" s="14"/>
      <c r="W2457" s="14" t="str">
        <f>IF(COUNT(T2457:V2457)=1,"m",IF(COUNT(T2457:V2457)=2,"m2",IF(COUNT(T2457:V2457)=3,"m3","")))</f>
        <v/>
      </c>
      <c r="X2457" s="14" t="str">
        <f>IF(S2457="","",1)</f>
        <v/>
      </c>
      <c r="Y2457" s="14" t="str">
        <f>IFERROR(IF(COUNT(T2457:V2457)=1,PRODUCT(T2457:V2457)*X2457,""),"")</f>
        <v/>
      </c>
      <c r="Z2457" s="14" t="str">
        <f>IFERROR(IF(COUNT(T2457:V2457)=2,PRODUCT(T2457:V2457)*X2457,""),"")</f>
        <v/>
      </c>
      <c r="AA2457" s="15" t="str">
        <f>IFERROR(IF(COUNT(T2457:V2457)=3,PRODUCT(T2457:V2457)*X2457,""),"")</f>
        <v/>
      </c>
    </row>
    <row r="2458" spans="2:27" ht="18" x14ac:dyDescent="0.25">
      <c r="B2458" s="16"/>
      <c r="C2458" s="17"/>
      <c r="D2458" s="17"/>
      <c r="E2458" s="17"/>
      <c r="F2458" s="18"/>
      <c r="G2458" s="18"/>
      <c r="H2458" s="18"/>
      <c r="I2458" s="18"/>
      <c r="J2458" s="18"/>
      <c r="K2458" s="18"/>
      <c r="L2458" s="17"/>
      <c r="M2458" s="17"/>
      <c r="N2458" s="17"/>
      <c r="O2458" s="19"/>
      <c r="P2458" s="629">
        <f>+H2454</f>
        <v>13.05</v>
      </c>
      <c r="Q2458" s="17"/>
      <c r="R2458" s="412"/>
      <c r="S2458" s="625"/>
      <c r="T2458" s="20"/>
      <c r="U2458" s="20"/>
      <c r="V2458" s="430"/>
      <c r="W2458" s="14" t="str">
        <f t="shared" ref="W2458:W2460" si="785">IF(COUNT(T2458:V2458)=1,"m",IF(COUNT(T2458:V2458)=2,"m2",IF(COUNT(T2458:V2458)=3,"m3","")))</f>
        <v/>
      </c>
      <c r="X2458" s="14" t="str">
        <f t="shared" ref="X2458:X2460" si="786">IF(S2458="","",1)</f>
        <v/>
      </c>
      <c r="Y2458" s="14" t="str">
        <f t="shared" ref="Y2458:Y2460" si="787">IFERROR(IF(COUNT(T2458:V2458)=1,PRODUCT(T2458:V2458)*X2458,""),"")</f>
        <v/>
      </c>
      <c r="Z2458" s="14" t="str">
        <f t="shared" ref="Z2458:Z2460" si="788">IFERROR(IF(COUNT(T2458:V2458)=2,PRODUCT(T2458:V2458)*X2458,""),"")</f>
        <v/>
      </c>
      <c r="AA2458" s="15" t="str">
        <f t="shared" ref="AA2458:AA2479" si="789">IFERROR(IF(COUNT(T2458:V2458)=3,PRODUCT(T2458:V2458)*X2458,""),"")</f>
        <v/>
      </c>
    </row>
    <row r="2459" spans="2:27" ht="18" x14ac:dyDescent="0.25">
      <c r="B2459" s="16"/>
      <c r="C2459" s="17"/>
      <c r="D2459" s="17"/>
      <c r="E2459" s="17"/>
      <c r="G2459" s="18"/>
      <c r="H2459" s="18"/>
      <c r="I2459" s="18"/>
      <c r="J2459" s="18"/>
      <c r="K2459" s="18"/>
      <c r="L2459" s="17"/>
      <c r="M2459" s="17"/>
      <c r="N2459" s="17"/>
      <c r="O2459" s="19"/>
      <c r="P2459" s="629">
        <f>+H2454</f>
        <v>13.05</v>
      </c>
      <c r="Q2459" s="17"/>
      <c r="R2459" s="412"/>
      <c r="S2459" s="625"/>
      <c r="T2459" s="20"/>
      <c r="U2459" s="20"/>
      <c r="V2459" s="430"/>
      <c r="W2459" s="14" t="str">
        <f t="shared" si="785"/>
        <v/>
      </c>
      <c r="X2459" s="14" t="str">
        <f t="shared" si="786"/>
        <v/>
      </c>
      <c r="Y2459" s="14" t="str">
        <f t="shared" si="787"/>
        <v/>
      </c>
      <c r="Z2459" s="14" t="str">
        <f t="shared" si="788"/>
        <v/>
      </c>
      <c r="AA2459" s="15" t="str">
        <f t="shared" si="789"/>
        <v/>
      </c>
    </row>
    <row r="2460" spans="2:27" ht="18" x14ac:dyDescent="0.25">
      <c r="B2460" s="16"/>
      <c r="C2460" s="17"/>
      <c r="D2460" s="17"/>
      <c r="E2460" s="17"/>
      <c r="F2460" s="18"/>
      <c r="G2460" s="18"/>
      <c r="H2460" s="18"/>
      <c r="I2460" s="18"/>
      <c r="J2460" s="18"/>
      <c r="K2460" s="18"/>
      <c r="L2460" s="17"/>
      <c r="M2460" s="17"/>
      <c r="N2460" s="17"/>
      <c r="O2460" s="19"/>
      <c r="P2460" s="629">
        <f>+H2454</f>
        <v>13.05</v>
      </c>
      <c r="Q2460" s="17"/>
      <c r="R2460" s="412"/>
      <c r="S2460" s="626"/>
      <c r="T2460" s="20"/>
      <c r="U2460" s="20"/>
      <c r="V2460" s="430"/>
      <c r="W2460" s="14" t="str">
        <f t="shared" si="785"/>
        <v/>
      </c>
      <c r="X2460" s="14" t="str">
        <f t="shared" si="786"/>
        <v/>
      </c>
      <c r="Y2460" s="14" t="str">
        <f t="shared" si="787"/>
        <v/>
      </c>
      <c r="Z2460" s="14" t="str">
        <f t="shared" si="788"/>
        <v/>
      </c>
      <c r="AA2460" s="15" t="str">
        <f t="shared" si="789"/>
        <v/>
      </c>
    </row>
    <row r="2461" spans="2:27" ht="18" x14ac:dyDescent="0.25">
      <c r="B2461" s="16"/>
      <c r="D2461" s="17"/>
      <c r="E2461" s="17"/>
      <c r="F2461" s="18"/>
      <c r="G2461" s="18"/>
      <c r="H2461" s="18"/>
      <c r="J2461" s="18"/>
      <c r="K2461" s="18"/>
      <c r="L2461" s="17"/>
      <c r="M2461" s="17"/>
      <c r="N2461" s="17"/>
      <c r="O2461" s="19"/>
      <c r="P2461" s="629">
        <f>+H2454</f>
        <v>13.05</v>
      </c>
      <c r="Q2461" s="17"/>
      <c r="R2461" s="412"/>
      <c r="S2461" s="625"/>
      <c r="T2461" s="20"/>
      <c r="U2461" s="20"/>
      <c r="V2461" s="430"/>
      <c r="W2461" s="14"/>
      <c r="X2461" s="14"/>
      <c r="Y2461" s="14"/>
      <c r="Z2461" s="14"/>
      <c r="AA2461" s="15" t="str">
        <f t="shared" si="789"/>
        <v/>
      </c>
    </row>
    <row r="2462" spans="2:27" ht="18" x14ac:dyDescent="0.25">
      <c r="B2462" s="22"/>
      <c r="C2462" s="17"/>
      <c r="D2462" s="18"/>
      <c r="E2462" s="17"/>
      <c r="F2462" s="18"/>
      <c r="G2462" s="18"/>
      <c r="H2462" s="18"/>
      <c r="I2462" s="18"/>
      <c r="J2462" s="18"/>
      <c r="K2462" s="18"/>
      <c r="L2462" s="17"/>
      <c r="M2462" s="17"/>
      <c r="N2462" s="17"/>
      <c r="O2462" s="19"/>
      <c r="P2462" s="629">
        <f>+H2454</f>
        <v>13.05</v>
      </c>
      <c r="Q2462" s="17"/>
      <c r="R2462" s="412" t="s">
        <v>361</v>
      </c>
      <c r="S2462" s="625"/>
      <c r="T2462" s="20"/>
      <c r="U2462" s="20"/>
      <c r="V2462" s="430"/>
      <c r="W2462" s="14" t="str">
        <f t="shared" ref="W2462:W2463" si="790">IF(COUNT(T2462:V2462)=1,"m",IF(COUNT(T2462:V2462)=2,"m2",IF(COUNT(T2462:V2462)=3,"m3","")))</f>
        <v/>
      </c>
      <c r="X2462" s="14" t="str">
        <f t="shared" ref="X2462:X2468" si="791">IF(S2462="","",1)</f>
        <v/>
      </c>
      <c r="Y2462" s="14" t="str">
        <f t="shared" ref="Y2462:Y2468" si="792">IFERROR(IF(COUNT(T2462:V2462)=1,PRODUCT(T2462:V2462)*X2462,""),"")</f>
        <v/>
      </c>
      <c r="Z2462" s="14" t="str">
        <f t="shared" ref="Z2462:Z2468" si="793">IFERROR(IF(COUNT(T2462:V2462)=2,PRODUCT(T2462:V2462)*X2462,""),"")</f>
        <v/>
      </c>
      <c r="AA2462" s="15" t="str">
        <f t="shared" si="789"/>
        <v/>
      </c>
    </row>
    <row r="2463" spans="2:27" ht="18" x14ac:dyDescent="0.25">
      <c r="B2463" s="16"/>
      <c r="C2463" s="17"/>
      <c r="D2463" s="17"/>
      <c r="E2463" s="17"/>
      <c r="F2463" s="18"/>
      <c r="G2463" s="18"/>
      <c r="H2463" s="18"/>
      <c r="I2463" s="18"/>
      <c r="J2463" s="18"/>
      <c r="K2463" s="18"/>
      <c r="L2463" s="17"/>
      <c r="M2463" s="17"/>
      <c r="N2463" s="17"/>
      <c r="O2463" s="19"/>
      <c r="P2463" s="629">
        <f>+H2454</f>
        <v>13.05</v>
      </c>
      <c r="Q2463" s="17"/>
      <c r="R2463" s="412"/>
      <c r="S2463" s="641"/>
      <c r="T2463" s="20"/>
      <c r="U2463" s="20"/>
      <c r="V2463" s="20"/>
      <c r="W2463" s="14" t="str">
        <f t="shared" si="790"/>
        <v/>
      </c>
      <c r="X2463" s="14" t="str">
        <f t="shared" si="791"/>
        <v/>
      </c>
      <c r="Y2463" s="14" t="str">
        <f t="shared" si="792"/>
        <v/>
      </c>
      <c r="Z2463" s="14" t="str">
        <f t="shared" si="793"/>
        <v/>
      </c>
      <c r="AA2463" s="15" t="str">
        <f t="shared" si="789"/>
        <v/>
      </c>
    </row>
    <row r="2464" spans="2:27" ht="18" x14ac:dyDescent="0.25">
      <c r="B2464" s="16"/>
      <c r="C2464" s="17"/>
      <c r="D2464" s="17"/>
      <c r="E2464" s="17"/>
      <c r="F2464" s="17"/>
      <c r="G2464" s="17"/>
      <c r="H2464" s="17"/>
      <c r="I2464" s="17"/>
      <c r="J2464" s="17"/>
      <c r="K2464" s="17"/>
      <c r="L2464" s="17"/>
      <c r="M2464" s="17"/>
      <c r="N2464" s="17"/>
      <c r="O2464" s="19"/>
      <c r="P2464" s="629">
        <f>+H2454</f>
        <v>13.05</v>
      </c>
      <c r="Q2464" s="17"/>
      <c r="R2464" s="412"/>
      <c r="S2464" s="625"/>
      <c r="T2464" s="20"/>
      <c r="U2464" s="20"/>
      <c r="V2464" s="430"/>
      <c r="W2464" s="14"/>
      <c r="X2464" s="14" t="str">
        <f t="shared" si="791"/>
        <v/>
      </c>
      <c r="Y2464" s="14" t="str">
        <f t="shared" si="792"/>
        <v/>
      </c>
      <c r="Z2464" s="14" t="str">
        <f t="shared" si="793"/>
        <v/>
      </c>
      <c r="AA2464" s="15" t="str">
        <f t="shared" si="789"/>
        <v/>
      </c>
    </row>
    <row r="2465" spans="2:27" ht="18" x14ac:dyDescent="0.25">
      <c r="B2465" s="16"/>
      <c r="C2465" s="18"/>
      <c r="D2465" s="17"/>
      <c r="E2465" s="17"/>
      <c r="F2465" s="17"/>
      <c r="G2465" s="17"/>
      <c r="H2465" s="17"/>
      <c r="I2465" s="17"/>
      <c r="J2465" s="17"/>
      <c r="K2465" s="17"/>
      <c r="L2465" s="17"/>
      <c r="M2465" s="17"/>
      <c r="N2465" s="17"/>
      <c r="O2465" s="19"/>
      <c r="P2465" s="629">
        <f>+H2454</f>
        <v>13.05</v>
      </c>
      <c r="Q2465" s="17"/>
      <c r="R2465" s="412"/>
      <c r="S2465" s="625"/>
      <c r="T2465" s="20"/>
      <c r="U2465" s="20"/>
      <c r="V2465" s="430"/>
      <c r="W2465" s="14"/>
      <c r="X2465" s="14" t="str">
        <f t="shared" si="791"/>
        <v/>
      </c>
      <c r="Y2465" s="14" t="str">
        <f t="shared" si="792"/>
        <v/>
      </c>
      <c r="Z2465" s="14" t="str">
        <f t="shared" si="793"/>
        <v/>
      </c>
      <c r="AA2465" s="15" t="str">
        <f t="shared" si="789"/>
        <v/>
      </c>
    </row>
    <row r="2466" spans="2:27" ht="18" x14ac:dyDescent="0.25">
      <c r="B2466" s="16"/>
      <c r="C2466" s="17"/>
      <c r="D2466" s="17"/>
      <c r="E2466" s="17"/>
      <c r="F2466" s="17"/>
      <c r="G2466" s="17"/>
      <c r="H2466" s="17"/>
      <c r="I2466" s="17"/>
      <c r="J2466" s="17"/>
      <c r="K2466" s="17"/>
      <c r="L2466" s="17"/>
      <c r="M2466" s="17"/>
      <c r="N2466" s="17"/>
      <c r="O2466" s="19"/>
      <c r="P2466" s="629">
        <f>+H2454</f>
        <v>13.05</v>
      </c>
      <c r="Q2466" s="17"/>
      <c r="R2466" s="412"/>
      <c r="S2466" s="625"/>
      <c r="T2466" s="20"/>
      <c r="U2466" s="20"/>
      <c r="V2466" s="430"/>
      <c r="W2466" s="14"/>
      <c r="X2466" s="14" t="str">
        <f t="shared" si="791"/>
        <v/>
      </c>
      <c r="Y2466" s="14" t="str">
        <f t="shared" si="792"/>
        <v/>
      </c>
      <c r="Z2466" s="14" t="str">
        <f t="shared" si="793"/>
        <v/>
      </c>
      <c r="AA2466" s="15" t="str">
        <f t="shared" si="789"/>
        <v/>
      </c>
    </row>
    <row r="2467" spans="2:27" ht="18" x14ac:dyDescent="0.25">
      <c r="B2467" s="16"/>
      <c r="C2467" s="17"/>
      <c r="D2467" s="17"/>
      <c r="E2467" s="18"/>
      <c r="F2467" s="17"/>
      <c r="G2467" s="17"/>
      <c r="H2467" s="17"/>
      <c r="I2467" s="17"/>
      <c r="J2467" s="17"/>
      <c r="K2467" s="17"/>
      <c r="L2467" s="17"/>
      <c r="M2467" s="17"/>
      <c r="N2467" s="17"/>
      <c r="O2467" s="19"/>
      <c r="P2467" s="629">
        <f>+H2454</f>
        <v>13.05</v>
      </c>
      <c r="Q2467" s="17"/>
      <c r="R2467" s="412"/>
      <c r="S2467" s="625"/>
      <c r="T2467" s="20"/>
      <c r="U2467" s="20"/>
      <c r="V2467" s="430"/>
      <c r="W2467" s="14"/>
      <c r="X2467" s="14" t="str">
        <f t="shared" si="791"/>
        <v/>
      </c>
      <c r="Y2467" s="14" t="str">
        <f t="shared" si="792"/>
        <v/>
      </c>
      <c r="Z2467" s="14" t="str">
        <f t="shared" si="793"/>
        <v/>
      </c>
      <c r="AA2467" s="15" t="str">
        <f t="shared" si="789"/>
        <v/>
      </c>
    </row>
    <row r="2468" spans="2:27" ht="18" x14ac:dyDescent="0.25">
      <c r="B2468" s="16"/>
      <c r="C2468" s="18"/>
      <c r="D2468" s="18"/>
      <c r="E2468" s="18"/>
      <c r="F2468" s="18"/>
      <c r="G2468" s="18"/>
      <c r="H2468" s="18"/>
      <c r="I2468" s="18"/>
      <c r="J2468" s="18"/>
      <c r="K2468" s="18"/>
      <c r="L2468" s="18"/>
      <c r="M2468" s="18"/>
      <c r="N2468" s="18"/>
      <c r="O2468" s="19"/>
      <c r="P2468" s="629">
        <f>+H2454</f>
        <v>13.05</v>
      </c>
      <c r="Q2468" s="17"/>
      <c r="R2468" s="412"/>
      <c r="S2468" s="625"/>
      <c r="T2468" s="20"/>
      <c r="U2468" s="20"/>
      <c r="V2468" s="430"/>
      <c r="W2468" s="14" t="str">
        <f t="shared" ref="W2468" si="794">IF(COUNT(T2468:V2468)=1,"m",IF(COUNT(T2468:V2468)=2,"m2",IF(COUNT(T2468:V2468)=3,"m3","")))</f>
        <v/>
      </c>
      <c r="X2468" s="14" t="str">
        <f t="shared" si="791"/>
        <v/>
      </c>
      <c r="Y2468" s="14" t="str">
        <f t="shared" si="792"/>
        <v/>
      </c>
      <c r="Z2468" s="14" t="str">
        <f t="shared" si="793"/>
        <v/>
      </c>
      <c r="AA2468" s="15" t="str">
        <f t="shared" si="789"/>
        <v/>
      </c>
    </row>
    <row r="2469" spans="2:27" ht="18" x14ac:dyDescent="0.25">
      <c r="B2469" s="16"/>
      <c r="C2469" s="17"/>
      <c r="D2469" s="24"/>
      <c r="E2469" s="17"/>
      <c r="F2469" s="17"/>
      <c r="G2469" s="17"/>
      <c r="H2469" s="17"/>
      <c r="I2469" s="17"/>
      <c r="J2469" s="18"/>
      <c r="K2469" s="17"/>
      <c r="L2469" s="17"/>
      <c r="M2469" s="17"/>
      <c r="N2469" s="17"/>
      <c r="O2469" s="19"/>
      <c r="P2469" s="629">
        <f>+H2454</f>
        <v>13.05</v>
      </c>
      <c r="Q2469" s="17"/>
      <c r="R2469" s="412"/>
      <c r="S2469" s="625"/>
      <c r="T2469" s="20"/>
      <c r="U2469" s="20"/>
      <c r="V2469" s="430"/>
      <c r="W2469" s="14"/>
      <c r="X2469" s="14"/>
      <c r="Y2469" s="14"/>
      <c r="Z2469" s="14"/>
      <c r="AA2469" s="15" t="str">
        <f t="shared" si="789"/>
        <v/>
      </c>
    </row>
    <row r="2470" spans="2:27" ht="18" x14ac:dyDescent="0.25">
      <c r="B2470" s="16"/>
      <c r="C2470" s="18"/>
      <c r="D2470" s="17"/>
      <c r="E2470" s="17"/>
      <c r="F2470" s="17"/>
      <c r="G2470" s="17"/>
      <c r="H2470" s="18"/>
      <c r="I2470" s="18"/>
      <c r="J2470" s="17"/>
      <c r="K2470" s="18"/>
      <c r="L2470" s="17"/>
      <c r="M2470" s="17"/>
      <c r="N2470" s="17"/>
      <c r="O2470" s="19"/>
      <c r="P2470" s="629">
        <f>+H2454</f>
        <v>13.05</v>
      </c>
      <c r="Q2470" s="17"/>
      <c r="R2470" s="412" t="s">
        <v>362</v>
      </c>
      <c r="S2470" s="625"/>
      <c r="T2470" s="20"/>
      <c r="U2470" s="20"/>
      <c r="V2470" s="430"/>
      <c r="W2470" s="14" t="str">
        <f t="shared" ref="W2470:W2479" si="795">IF(COUNT(T2470:V2470)=1,"m",IF(COUNT(T2470:V2470)=2,"m2",IF(COUNT(T2470:V2470)=3,"m3","")))</f>
        <v/>
      </c>
      <c r="X2470" s="14" t="str">
        <f t="shared" ref="X2470:X2479" si="796">IF(S2470="","",1)</f>
        <v/>
      </c>
      <c r="Y2470" s="14" t="str">
        <f t="shared" ref="Y2470:Y2479" si="797">IFERROR(IF(COUNT(T2470:V2470)=1,PRODUCT(T2470:V2470)*X2470,""),"")</f>
        <v/>
      </c>
      <c r="Z2470" s="14" t="str">
        <f t="shared" ref="Z2470:Z2479" si="798">IFERROR(IF(COUNT(T2470:V2470)=2,PRODUCT(T2470:V2470)*X2470,""),"")</f>
        <v/>
      </c>
      <c r="AA2470" s="15" t="str">
        <f t="shared" si="789"/>
        <v/>
      </c>
    </row>
    <row r="2471" spans="2:27" ht="18" x14ac:dyDescent="0.25">
      <c r="B2471" s="16"/>
      <c r="C2471" s="17"/>
      <c r="D2471" s="17"/>
      <c r="E2471" s="17"/>
      <c r="F2471" s="17"/>
      <c r="G2471" s="17"/>
      <c r="H2471" s="17"/>
      <c r="I2471" s="17"/>
      <c r="J2471" s="17"/>
      <c r="K2471" s="17"/>
      <c r="L2471" s="17"/>
      <c r="M2471" s="17"/>
      <c r="N2471" s="17"/>
      <c r="O2471" s="19"/>
      <c r="P2471" s="629">
        <f>+H2454</f>
        <v>13.05</v>
      </c>
      <c r="Q2471" s="17"/>
      <c r="R2471" s="412"/>
      <c r="S2471" s="626"/>
      <c r="T2471" s="20"/>
      <c r="U2471" s="20"/>
      <c r="V2471" s="430"/>
      <c r="W2471" s="14" t="str">
        <f t="shared" si="795"/>
        <v/>
      </c>
      <c r="X2471" s="14" t="str">
        <f t="shared" si="796"/>
        <v/>
      </c>
      <c r="Y2471" s="14" t="str">
        <f t="shared" si="797"/>
        <v/>
      </c>
      <c r="Z2471" s="14" t="str">
        <f t="shared" si="798"/>
        <v/>
      </c>
      <c r="AA2471" s="15" t="str">
        <f t="shared" si="789"/>
        <v/>
      </c>
    </row>
    <row r="2472" spans="2:27" ht="18" x14ac:dyDescent="0.25">
      <c r="B2472" s="16"/>
      <c r="C2472" s="17"/>
      <c r="D2472" s="17"/>
      <c r="E2472" s="17"/>
      <c r="F2472" s="17"/>
      <c r="G2472" s="17"/>
      <c r="H2472" s="17"/>
      <c r="I2472" s="17"/>
      <c r="J2472" s="17"/>
      <c r="K2472" s="17"/>
      <c r="L2472" s="17"/>
      <c r="M2472" s="17"/>
      <c r="N2472" s="17"/>
      <c r="O2472" s="19"/>
      <c r="P2472" s="629">
        <f>+H2454</f>
        <v>13.05</v>
      </c>
      <c r="Q2472" s="17"/>
      <c r="R2472" s="412"/>
      <c r="S2472" s="626"/>
      <c r="T2472" s="20"/>
      <c r="U2472" s="20"/>
      <c r="V2472" s="430"/>
      <c r="W2472" s="14" t="str">
        <f t="shared" si="795"/>
        <v/>
      </c>
      <c r="X2472" s="14" t="str">
        <f t="shared" si="796"/>
        <v/>
      </c>
      <c r="Y2472" s="14" t="str">
        <f t="shared" si="797"/>
        <v/>
      </c>
      <c r="Z2472" s="14" t="str">
        <f t="shared" si="798"/>
        <v/>
      </c>
      <c r="AA2472" s="15" t="str">
        <f t="shared" si="789"/>
        <v/>
      </c>
    </row>
    <row r="2473" spans="2:27" ht="18" x14ac:dyDescent="0.25">
      <c r="B2473" s="16"/>
      <c r="D2473" s="17"/>
      <c r="E2473" s="17"/>
      <c r="F2473" s="17"/>
      <c r="G2473" s="17"/>
      <c r="H2473" s="17"/>
      <c r="I2473" s="17"/>
      <c r="J2473" s="17"/>
      <c r="K2473" s="17"/>
      <c r="L2473" s="17"/>
      <c r="M2473" s="17"/>
      <c r="N2473" s="17"/>
      <c r="O2473" s="19"/>
      <c r="P2473" s="629">
        <f>+H2454</f>
        <v>13.05</v>
      </c>
      <c r="Q2473" s="17"/>
      <c r="R2473" s="412"/>
      <c r="S2473" s="626"/>
      <c r="T2473" s="20"/>
      <c r="U2473" s="20"/>
      <c r="V2473" s="20"/>
      <c r="W2473" s="14" t="str">
        <f t="shared" si="795"/>
        <v/>
      </c>
      <c r="X2473" s="14" t="str">
        <f t="shared" si="796"/>
        <v/>
      </c>
      <c r="Y2473" s="14" t="str">
        <f t="shared" si="797"/>
        <v/>
      </c>
      <c r="Z2473" s="14" t="str">
        <f t="shared" si="798"/>
        <v/>
      </c>
      <c r="AA2473" s="15" t="str">
        <f t="shared" si="789"/>
        <v/>
      </c>
    </row>
    <row r="2474" spans="2:27" ht="18" x14ac:dyDescent="0.25">
      <c r="B2474" s="16"/>
      <c r="C2474" s="17"/>
      <c r="D2474" s="17"/>
      <c r="E2474" s="17"/>
      <c r="F2474" s="17"/>
      <c r="G2474" s="17"/>
      <c r="H2474" s="17"/>
      <c r="I2474" s="17"/>
      <c r="J2474" s="17"/>
      <c r="K2474" s="17"/>
      <c r="L2474" s="17"/>
      <c r="M2474" s="17"/>
      <c r="N2474" s="17"/>
      <c r="O2474" s="19"/>
      <c r="P2474" s="629">
        <f>+H2454</f>
        <v>13.05</v>
      </c>
      <c r="Q2474" s="17"/>
      <c r="R2474" s="412"/>
      <c r="S2474" s="626"/>
      <c r="T2474" s="20"/>
      <c r="U2474" s="20"/>
      <c r="V2474" s="430"/>
      <c r="W2474" s="14" t="str">
        <f t="shared" si="795"/>
        <v/>
      </c>
      <c r="X2474" s="14" t="str">
        <f t="shared" si="796"/>
        <v/>
      </c>
      <c r="Y2474" s="14" t="str">
        <f t="shared" si="797"/>
        <v/>
      </c>
      <c r="Z2474" s="14" t="str">
        <f t="shared" si="798"/>
        <v/>
      </c>
      <c r="AA2474" s="15" t="str">
        <f t="shared" si="789"/>
        <v/>
      </c>
    </row>
    <row r="2475" spans="2:27" ht="18" x14ac:dyDescent="0.25">
      <c r="B2475" s="16"/>
      <c r="C2475" s="17"/>
      <c r="D2475" s="17"/>
      <c r="E2475" s="17"/>
      <c r="F2475" s="17"/>
      <c r="G2475" s="17"/>
      <c r="H2475" s="17"/>
      <c r="I2475" s="17"/>
      <c r="J2475" s="17"/>
      <c r="K2475" s="17"/>
      <c r="L2475" s="17"/>
      <c r="M2475" s="17"/>
      <c r="N2475" s="17"/>
      <c r="O2475" s="19"/>
      <c r="P2475" s="629">
        <f>+H2454</f>
        <v>13.05</v>
      </c>
      <c r="Q2475" s="17"/>
      <c r="R2475" s="412"/>
      <c r="S2475" s="626"/>
      <c r="T2475" s="20"/>
      <c r="U2475" s="20"/>
      <c r="V2475" s="430"/>
      <c r="W2475" s="14" t="str">
        <f t="shared" si="795"/>
        <v/>
      </c>
      <c r="X2475" s="14" t="str">
        <f t="shared" si="796"/>
        <v/>
      </c>
      <c r="Y2475" s="14" t="str">
        <f t="shared" si="797"/>
        <v/>
      </c>
      <c r="Z2475" s="14" t="str">
        <f t="shared" si="798"/>
        <v/>
      </c>
      <c r="AA2475" s="15" t="str">
        <f t="shared" si="789"/>
        <v/>
      </c>
    </row>
    <row r="2476" spans="2:27" ht="18" x14ac:dyDescent="0.25">
      <c r="B2476" s="16"/>
      <c r="C2476" s="17"/>
      <c r="D2476" s="17"/>
      <c r="E2476" s="17"/>
      <c r="F2476" s="17"/>
      <c r="G2476" s="17"/>
      <c r="H2476" s="17"/>
      <c r="I2476" s="17"/>
      <c r="J2476" s="17"/>
      <c r="K2476" s="17"/>
      <c r="L2476" s="17"/>
      <c r="M2476" s="17"/>
      <c r="N2476" s="17"/>
      <c r="O2476" s="19"/>
      <c r="P2476" s="629">
        <f>+H2454</f>
        <v>13.05</v>
      </c>
      <c r="Q2476" s="17"/>
      <c r="R2476" s="21"/>
      <c r="S2476" s="626"/>
      <c r="T2476" s="20"/>
      <c r="U2476" s="20"/>
      <c r="V2476" s="430"/>
      <c r="W2476" s="14" t="str">
        <f t="shared" si="795"/>
        <v/>
      </c>
      <c r="X2476" s="14" t="str">
        <f t="shared" si="796"/>
        <v/>
      </c>
      <c r="Y2476" s="14" t="str">
        <f t="shared" si="797"/>
        <v/>
      </c>
      <c r="Z2476" s="14" t="str">
        <f t="shared" si="798"/>
        <v/>
      </c>
      <c r="AA2476" s="15" t="str">
        <f t="shared" si="789"/>
        <v/>
      </c>
    </row>
    <row r="2477" spans="2:27" ht="18" x14ac:dyDescent="0.25">
      <c r="B2477" s="16"/>
      <c r="C2477" s="17"/>
      <c r="D2477" s="17"/>
      <c r="E2477" s="17"/>
      <c r="F2477" s="17"/>
      <c r="G2477" s="17"/>
      <c r="H2477" s="17"/>
      <c r="I2477" s="17"/>
      <c r="J2477" s="17"/>
      <c r="K2477" s="17"/>
      <c r="L2477" s="17"/>
      <c r="M2477" s="17"/>
      <c r="N2477" s="17"/>
      <c r="O2477" s="19"/>
      <c r="P2477" s="629">
        <f>+H2454</f>
        <v>13.05</v>
      </c>
      <c r="Q2477" s="17"/>
      <c r="R2477" s="26"/>
      <c r="S2477" s="626"/>
      <c r="T2477" s="20"/>
      <c r="U2477" s="20"/>
      <c r="V2477" s="430"/>
      <c r="W2477" s="14" t="str">
        <f t="shared" si="795"/>
        <v/>
      </c>
      <c r="X2477" s="14" t="str">
        <f t="shared" si="796"/>
        <v/>
      </c>
      <c r="Y2477" s="14" t="str">
        <f t="shared" si="797"/>
        <v/>
      </c>
      <c r="Z2477" s="14" t="str">
        <f t="shared" si="798"/>
        <v/>
      </c>
      <c r="AA2477" s="15" t="str">
        <f t="shared" si="789"/>
        <v/>
      </c>
    </row>
    <row r="2478" spans="2:27" ht="18" x14ac:dyDescent="0.25">
      <c r="B2478" s="16"/>
      <c r="C2478" s="17"/>
      <c r="D2478" s="17"/>
      <c r="E2478" s="17"/>
      <c r="F2478" s="17"/>
      <c r="G2478" s="17"/>
      <c r="H2478" s="17"/>
      <c r="I2478" s="17"/>
      <c r="J2478" s="17"/>
      <c r="K2478" s="17"/>
      <c r="L2478" s="17"/>
      <c r="M2478" s="17"/>
      <c r="N2478" s="17"/>
      <c r="O2478" s="19"/>
      <c r="P2478" s="629">
        <f>+H2454</f>
        <v>13.05</v>
      </c>
      <c r="Q2478" s="17"/>
      <c r="R2478" s="26"/>
      <c r="S2478" s="626"/>
      <c r="T2478" s="20"/>
      <c r="U2478" s="20"/>
      <c r="V2478" s="430"/>
      <c r="W2478" s="14" t="str">
        <f t="shared" si="795"/>
        <v/>
      </c>
      <c r="X2478" s="14" t="str">
        <f t="shared" si="796"/>
        <v/>
      </c>
      <c r="Y2478" s="14" t="str">
        <f t="shared" si="797"/>
        <v/>
      </c>
      <c r="Z2478" s="14" t="str">
        <f t="shared" si="798"/>
        <v/>
      </c>
      <c r="AA2478" s="15" t="str">
        <f t="shared" si="789"/>
        <v/>
      </c>
    </row>
    <row r="2479" spans="2:27" ht="18.75" thickBot="1" x14ac:dyDescent="0.3">
      <c r="B2479" s="27"/>
      <c r="C2479" s="28"/>
      <c r="D2479" s="29"/>
      <c r="E2479" s="28"/>
      <c r="F2479" s="29"/>
      <c r="G2479" s="29"/>
      <c r="H2479" s="29"/>
      <c r="I2479" s="29"/>
      <c r="J2479" s="29"/>
      <c r="K2479" s="29"/>
      <c r="L2479" s="29"/>
      <c r="M2479" s="29"/>
      <c r="N2479" s="29"/>
      <c r="O2479" s="30"/>
      <c r="P2479" s="629">
        <f>+H2454</f>
        <v>13.05</v>
      </c>
      <c r="Q2479" s="17"/>
      <c r="R2479" s="630"/>
      <c r="S2479" s="636"/>
      <c r="T2479" s="33"/>
      <c r="U2479" s="33"/>
      <c r="V2479" s="631"/>
      <c r="W2479" s="34" t="str">
        <f t="shared" si="795"/>
        <v/>
      </c>
      <c r="X2479" s="34" t="str">
        <f t="shared" si="796"/>
        <v/>
      </c>
      <c r="Y2479" s="14" t="str">
        <f t="shared" si="797"/>
        <v/>
      </c>
      <c r="Z2479" s="14" t="str">
        <f t="shared" si="798"/>
        <v/>
      </c>
      <c r="AA2479" s="15" t="str">
        <f t="shared" si="789"/>
        <v/>
      </c>
    </row>
    <row r="2480" spans="2:27" ht="18.75" thickBot="1" x14ac:dyDescent="0.3">
      <c r="B2480" s="786"/>
      <c r="C2480" s="787"/>
      <c r="D2480" s="787"/>
      <c r="E2480" s="787"/>
      <c r="F2480" s="787"/>
      <c r="G2480" s="787"/>
      <c r="H2480" s="787"/>
      <c r="I2480" s="787"/>
      <c r="J2480" s="787"/>
      <c r="K2480" s="787"/>
      <c r="L2480" s="787"/>
      <c r="M2480" s="787"/>
      <c r="N2480" s="787"/>
      <c r="O2480" s="787"/>
      <c r="P2480" s="428"/>
      <c r="Q2480" s="629">
        <f>+H2454</f>
        <v>13.05</v>
      </c>
      <c r="R2480" s="1024" t="s">
        <v>58</v>
      </c>
      <c r="S2480" s="1025"/>
      <c r="T2480" s="1027"/>
      <c r="U2480" s="1024" t="s">
        <v>53</v>
      </c>
      <c r="V2480" s="1027"/>
      <c r="W2480" s="1027"/>
      <c r="X2480" s="1026"/>
      <c r="Y2480" s="36"/>
      <c r="Z2480" s="37"/>
      <c r="AA2480" s="38">
        <f>IF(SUM(Y2457:AA2479)=0,SUM(X2457:X2479),SUM(Y2457:AA2479))</f>
        <v>0</v>
      </c>
    </row>
    <row r="2481" spans="2:27" ht="17.25" thickBot="1" x14ac:dyDescent="0.3">
      <c r="B2481" s="792" t="s">
        <v>59</v>
      </c>
      <c r="C2481" s="793"/>
      <c r="D2481" s="793"/>
      <c r="E2481" s="793"/>
      <c r="F2481" s="793"/>
      <c r="G2481" s="793"/>
      <c r="H2481" s="793"/>
      <c r="I2481" s="794"/>
      <c r="J2481" s="792" t="s">
        <v>60</v>
      </c>
      <c r="K2481" s="793"/>
      <c r="L2481" s="793"/>
      <c r="M2481" s="793"/>
      <c r="N2481" s="793"/>
      <c r="O2481" s="793"/>
      <c r="P2481" s="793"/>
      <c r="Q2481" s="793"/>
      <c r="R2481" s="1028"/>
      <c r="S2481" s="634"/>
      <c r="T2481" s="39"/>
      <c r="U2481" s="40"/>
      <c r="V2481" s="40"/>
      <c r="W2481" s="40"/>
      <c r="X2481" s="40"/>
      <c r="Y2481" s="40"/>
      <c r="Z2481" s="40"/>
      <c r="AA2481" s="41"/>
    </row>
    <row r="2482" spans="2:27" ht="21" thickBot="1" x14ac:dyDescent="0.3">
      <c r="B2482" s="795"/>
      <c r="C2482" s="787"/>
      <c r="D2482" s="787"/>
      <c r="E2482" s="787"/>
      <c r="F2482" s="787"/>
      <c r="G2482" s="787"/>
      <c r="H2482" s="787"/>
      <c r="I2482" s="796"/>
      <c r="J2482" s="795"/>
      <c r="K2482" s="787"/>
      <c r="L2482" s="787"/>
      <c r="M2482" s="787"/>
      <c r="N2482" s="787"/>
      <c r="O2482" s="787"/>
      <c r="P2482" s="787"/>
      <c r="Q2482" s="787"/>
      <c r="R2482" s="796"/>
      <c r="S2482" s="635"/>
      <c r="T2482" s="797" t="s">
        <v>61</v>
      </c>
      <c r="U2482" s="798"/>
      <c r="V2482" s="798"/>
      <c r="W2482" s="798"/>
      <c r="X2482" s="798"/>
      <c r="Y2482" s="798"/>
      <c r="Z2482" s="799"/>
      <c r="AA2482" s="42">
        <f>AA2480</f>
        <v>0</v>
      </c>
    </row>
    <row r="2484" spans="2:27" ht="15.75" thickBot="1" x14ac:dyDescent="0.3"/>
    <row r="2485" spans="2:27" x14ac:dyDescent="0.25">
      <c r="B2485" s="800"/>
      <c r="C2485" s="793"/>
      <c r="D2485" s="793"/>
      <c r="E2485" s="793"/>
      <c r="F2485" s="793"/>
      <c r="G2485" s="803" t="s">
        <v>42</v>
      </c>
      <c r="H2485" s="793"/>
      <c r="I2485" s="793"/>
      <c r="J2485" s="793"/>
      <c r="K2485" s="793"/>
      <c r="L2485" s="793"/>
      <c r="M2485" s="793"/>
      <c r="N2485" s="793"/>
      <c r="O2485" s="793"/>
      <c r="P2485" s="793"/>
      <c r="Q2485" s="793"/>
      <c r="R2485" s="793"/>
      <c r="S2485" s="793"/>
      <c r="T2485" s="793"/>
      <c r="U2485" s="804" t="s">
        <v>1</v>
      </c>
      <c r="V2485" s="805"/>
      <c r="W2485" s="805"/>
      <c r="X2485" s="806"/>
      <c r="Y2485" s="807" t="s">
        <v>43</v>
      </c>
      <c r="Z2485" s="805"/>
      <c r="AA2485" s="808"/>
    </row>
    <row r="2486" spans="2:27" x14ac:dyDescent="0.25">
      <c r="B2486" s="801"/>
      <c r="C2486" s="802"/>
      <c r="D2486" s="802"/>
      <c r="E2486" s="802"/>
      <c r="F2486" s="802"/>
      <c r="G2486" s="801"/>
      <c r="H2486" s="802"/>
      <c r="I2486" s="802"/>
      <c r="J2486" s="802"/>
      <c r="K2486" s="802"/>
      <c r="L2486" s="802"/>
      <c r="M2486" s="802"/>
      <c r="N2486" s="802"/>
      <c r="O2486" s="802"/>
      <c r="P2486" s="802"/>
      <c r="Q2486" s="802"/>
      <c r="R2486" s="802"/>
      <c r="S2486" s="802"/>
      <c r="T2486" s="802"/>
      <c r="U2486" s="809" t="s">
        <v>3</v>
      </c>
      <c r="V2486" s="810"/>
      <c r="W2486" s="810"/>
      <c r="X2486" s="811"/>
      <c r="Y2486" s="812">
        <v>1</v>
      </c>
      <c r="Z2486" s="810"/>
      <c r="AA2486" s="813"/>
    </row>
    <row r="2487" spans="2:27" ht="15.75" thickBot="1" x14ac:dyDescent="0.3">
      <c r="B2487" s="795"/>
      <c r="C2487" s="787"/>
      <c r="D2487" s="787"/>
      <c r="E2487" s="787"/>
      <c r="F2487" s="787"/>
      <c r="G2487" s="795"/>
      <c r="H2487" s="787"/>
      <c r="I2487" s="787"/>
      <c r="J2487" s="787"/>
      <c r="K2487" s="787"/>
      <c r="L2487" s="787"/>
      <c r="M2487" s="787"/>
      <c r="N2487" s="787"/>
      <c r="O2487" s="787"/>
      <c r="P2487" s="787"/>
      <c r="Q2487" s="787"/>
      <c r="R2487" s="787"/>
      <c r="S2487" s="787"/>
      <c r="T2487" s="787"/>
      <c r="U2487" s="814" t="s">
        <v>4</v>
      </c>
      <c r="V2487" s="815"/>
      <c r="W2487" s="815"/>
      <c r="X2487" s="816"/>
      <c r="Y2487" s="817">
        <v>44236</v>
      </c>
      <c r="Z2487" s="818"/>
      <c r="AA2487" s="819"/>
    </row>
    <row r="2488" spans="2:27" x14ac:dyDescent="0.25">
      <c r="B2488" s="820" t="s">
        <v>44</v>
      </c>
      <c r="C2488" s="793"/>
      <c r="D2488" s="793"/>
      <c r="E2488" s="793"/>
      <c r="F2488" s="794"/>
      <c r="G2488"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488" s="822"/>
      <c r="I2488" s="822"/>
      <c r="J2488" s="822"/>
      <c r="K2488" s="822"/>
      <c r="L2488" s="822"/>
      <c r="M2488" s="822"/>
      <c r="N2488" s="822"/>
      <c r="O2488" s="822"/>
      <c r="P2488" s="822"/>
      <c r="Q2488" s="822"/>
      <c r="R2488" s="822"/>
      <c r="S2488" s="822"/>
      <c r="T2488" s="822"/>
      <c r="U2488" s="822"/>
      <c r="V2488" s="822"/>
      <c r="W2488" s="822"/>
      <c r="X2488" s="822"/>
      <c r="Y2488" s="822"/>
      <c r="Z2488" s="822"/>
      <c r="AA2488" s="823"/>
    </row>
    <row r="2489" spans="2:27" ht="15.75" thickBot="1" x14ac:dyDescent="0.3">
      <c r="B2489" s="795"/>
      <c r="C2489" s="787"/>
      <c r="D2489" s="787"/>
      <c r="E2489" s="787"/>
      <c r="F2489" s="796"/>
      <c r="G2489" s="824"/>
      <c r="H2489" s="825"/>
      <c r="I2489" s="825"/>
      <c r="J2489" s="825"/>
      <c r="K2489" s="825"/>
      <c r="L2489" s="825"/>
      <c r="M2489" s="825"/>
      <c r="N2489" s="825"/>
      <c r="O2489" s="825"/>
      <c r="P2489" s="825"/>
      <c r="Q2489" s="825"/>
      <c r="R2489" s="825"/>
      <c r="S2489" s="825"/>
      <c r="T2489" s="825"/>
      <c r="U2489" s="825"/>
      <c r="V2489" s="825"/>
      <c r="W2489" s="825"/>
      <c r="X2489" s="825"/>
      <c r="Y2489" s="825"/>
      <c r="Z2489" s="825"/>
      <c r="AA2489" s="826"/>
    </row>
    <row r="2490" spans="2:27" ht="18.75" thickBot="1" x14ac:dyDescent="0.3">
      <c r="B2490" s="827" t="s">
        <v>46</v>
      </c>
      <c r="C2490" s="798"/>
      <c r="D2490" s="798"/>
      <c r="E2490" s="798"/>
      <c r="F2490" s="798"/>
      <c r="G2490" s="798"/>
      <c r="H2490" s="822" t="s">
        <v>47</v>
      </c>
      <c r="I2490" s="793"/>
      <c r="J2490" s="828"/>
      <c r="K2490" s="798"/>
      <c r="L2490" s="798"/>
      <c r="M2490" s="798"/>
      <c r="N2490" s="798"/>
      <c r="O2490" s="798"/>
      <c r="P2490" s="622"/>
      <c r="Q2490" s="622"/>
      <c r="R2490" s="828" t="s">
        <v>48</v>
      </c>
      <c r="S2490" s="828"/>
      <c r="T2490" s="798"/>
      <c r="U2490" s="798"/>
      <c r="V2490" s="798"/>
      <c r="W2490" s="798"/>
      <c r="X2490" s="798"/>
      <c r="Y2490" s="798"/>
      <c r="Z2490" s="798"/>
      <c r="AA2490" s="799"/>
    </row>
    <row r="2491" spans="2:27" ht="107.25" customHeight="1" thickBot="1" x14ac:dyDescent="0.3">
      <c r="B2491" s="829">
        <v>13</v>
      </c>
      <c r="C2491" s="793"/>
      <c r="D2491" s="793"/>
      <c r="E2491" s="793"/>
      <c r="F2491" s="793"/>
      <c r="G2491" s="793"/>
      <c r="H2491" s="830">
        <f>I13.06</f>
        <v>13.06</v>
      </c>
      <c r="I2491" s="831"/>
      <c r="J2491" s="832" t="str">
        <f>VLOOKUP(B2491,'BALANCE GENERAL'!$B:$G,5,FALSE)</f>
        <v>SUMINISTRO E INSTALACION MOBILIARIO</v>
      </c>
      <c r="K2491" s="798"/>
      <c r="L2491" s="798"/>
      <c r="M2491" s="798"/>
      <c r="N2491" s="798"/>
      <c r="O2491" s="799"/>
      <c r="P2491" s="621"/>
      <c r="Q2491" s="621"/>
      <c r="R2491" s="833" t="str">
        <f>VLOOKUP(H2491,'BALANCE GENERAL'!$B:$G,5,FALSE)</f>
        <v>SILLA INTERLOCUTORA ISOCELES DE OFICINA SIN BRAZO COLOR NEGRO, MATERIAL DE ESTRUCTURA EN TUBERIA OVALA EN ACERO CON PINTURA ELECTROESTATICA, MATERIAL RELLENO EN ESPUMA LAMINADA DE 5 CM DE ESPESOR, MEDIDAS ANCHO 48 CMS, ALTURA 83 CMS, FONDO 43 CMS.</v>
      </c>
      <c r="S2491" s="1020"/>
      <c r="T2491" s="793"/>
      <c r="U2491" s="793"/>
      <c r="V2491" s="793"/>
      <c r="W2491" s="793"/>
      <c r="X2491" s="793"/>
      <c r="Y2491" s="793"/>
      <c r="Z2491" s="793"/>
      <c r="AA2491" s="794"/>
    </row>
    <row r="2492" spans="2:27" ht="18.75" thickBot="1" x14ac:dyDescent="0.3">
      <c r="B2492" s="821" t="s">
        <v>49</v>
      </c>
      <c r="C2492" s="834"/>
      <c r="D2492" s="834"/>
      <c r="E2492" s="834"/>
      <c r="F2492" s="834"/>
      <c r="G2492" s="834"/>
      <c r="H2492" s="835"/>
      <c r="I2492" s="835"/>
      <c r="J2492" s="834"/>
      <c r="K2492" s="834"/>
      <c r="L2492" s="834"/>
      <c r="M2492" s="834"/>
      <c r="N2492" s="834"/>
      <c r="O2492" s="834"/>
      <c r="P2492" s="623"/>
      <c r="Q2492" s="623"/>
      <c r="R2492" s="837" t="s">
        <v>50</v>
      </c>
      <c r="S2492" s="1030" t="s">
        <v>532</v>
      </c>
      <c r="T2492" s="839" t="s">
        <v>51</v>
      </c>
      <c r="U2492" s="840"/>
      <c r="V2492" s="841"/>
      <c r="W2492" s="842" t="s">
        <v>20</v>
      </c>
      <c r="X2492" s="844" t="s">
        <v>52</v>
      </c>
      <c r="Y2492" s="846" t="s">
        <v>53</v>
      </c>
      <c r="Z2492" s="847"/>
      <c r="AA2492" s="848"/>
    </row>
    <row r="2493" spans="2:27" ht="26.25" thickBot="1" x14ac:dyDescent="0.3">
      <c r="B2493" s="836"/>
      <c r="C2493" s="835"/>
      <c r="D2493" s="835"/>
      <c r="E2493" s="835"/>
      <c r="F2493" s="835"/>
      <c r="G2493" s="835"/>
      <c r="H2493" s="835"/>
      <c r="I2493" s="835"/>
      <c r="J2493" s="835"/>
      <c r="K2493" s="835"/>
      <c r="L2493" s="835"/>
      <c r="M2493" s="835"/>
      <c r="N2493" s="835"/>
      <c r="O2493" s="835"/>
      <c r="P2493" s="623"/>
      <c r="Q2493" s="623"/>
      <c r="R2493" s="838"/>
      <c r="S2493" s="1031"/>
      <c r="T2493" s="4" t="s">
        <v>54</v>
      </c>
      <c r="U2493" s="5" t="s">
        <v>55</v>
      </c>
      <c r="V2493" s="6" t="s">
        <v>56</v>
      </c>
      <c r="W2493" s="843"/>
      <c r="X2493" s="845"/>
      <c r="Y2493" s="7" t="s">
        <v>57</v>
      </c>
      <c r="Z2493" s="8" t="s">
        <v>21</v>
      </c>
      <c r="AA2493" s="9" t="s">
        <v>22</v>
      </c>
    </row>
    <row r="2494" spans="2:27" ht="18" x14ac:dyDescent="0.25">
      <c r="B2494" s="10"/>
      <c r="C2494" s="11"/>
      <c r="D2494" s="11"/>
      <c r="E2494" s="11"/>
      <c r="F2494" s="11"/>
      <c r="G2494" s="11"/>
      <c r="H2494" s="11"/>
      <c r="I2494" s="11"/>
      <c r="J2494" s="11"/>
      <c r="K2494" s="11"/>
      <c r="L2494" s="11"/>
      <c r="M2494" s="11"/>
      <c r="N2494" s="11"/>
      <c r="O2494" s="12"/>
      <c r="P2494" s="629">
        <f>+H2491</f>
        <v>13.06</v>
      </c>
      <c r="Q2494" s="17"/>
      <c r="R2494" s="412" t="s">
        <v>356</v>
      </c>
      <c r="S2494" s="625"/>
      <c r="T2494" s="14"/>
      <c r="U2494" s="14"/>
      <c r="V2494" s="14"/>
      <c r="W2494" s="14" t="str">
        <f>IF(COUNT(T2494:V2494)=1,"m",IF(COUNT(T2494:V2494)=2,"m2",IF(COUNT(T2494:V2494)=3,"m3","")))</f>
        <v/>
      </c>
      <c r="X2494" s="14" t="str">
        <f>IF(S2494="","",1)</f>
        <v/>
      </c>
      <c r="Y2494" s="14" t="str">
        <f>IFERROR(IF(COUNT(T2494:V2494)=1,PRODUCT(T2494:V2494)*X2494,""),"")</f>
        <v/>
      </c>
      <c r="Z2494" s="14" t="str">
        <f>IFERROR(IF(COUNT(T2494:V2494)=2,PRODUCT(T2494:V2494)*X2494,""),"")</f>
        <v/>
      </c>
      <c r="AA2494" s="15" t="str">
        <f>IFERROR(IF(COUNT(T2494:V2494)=3,PRODUCT(T2494:V2494)*X2494,""),"")</f>
        <v/>
      </c>
    </row>
    <row r="2495" spans="2:27" ht="18" x14ac:dyDescent="0.25">
      <c r="B2495" s="16"/>
      <c r="C2495" s="17"/>
      <c r="D2495" s="17"/>
      <c r="E2495" s="17"/>
      <c r="F2495" s="18"/>
      <c r="G2495" s="18"/>
      <c r="H2495" s="18"/>
      <c r="I2495" s="18"/>
      <c r="J2495" s="18"/>
      <c r="K2495" s="18"/>
      <c r="L2495" s="17"/>
      <c r="M2495" s="17"/>
      <c r="N2495" s="17"/>
      <c r="O2495" s="19"/>
      <c r="P2495" s="629">
        <f>+H2491</f>
        <v>13.06</v>
      </c>
      <c r="Q2495" s="17"/>
      <c r="R2495" s="412"/>
      <c r="S2495" s="625"/>
      <c r="T2495" s="20"/>
      <c r="U2495" s="20"/>
      <c r="V2495" s="430"/>
      <c r="W2495" s="14" t="str">
        <f t="shared" ref="W2495:W2497" si="799">IF(COUNT(T2495:V2495)=1,"m",IF(COUNT(T2495:V2495)=2,"m2",IF(COUNT(T2495:V2495)=3,"m3","")))</f>
        <v/>
      </c>
      <c r="X2495" s="14" t="str">
        <f t="shared" ref="X2495:X2497" si="800">IF(S2495="","",1)</f>
        <v/>
      </c>
      <c r="Y2495" s="14" t="str">
        <f t="shared" ref="Y2495:Y2497" si="801">IFERROR(IF(COUNT(T2495:V2495)=1,PRODUCT(T2495:V2495)*X2495,""),"")</f>
        <v/>
      </c>
      <c r="Z2495" s="14" t="str">
        <f t="shared" ref="Z2495:Z2497" si="802">IFERROR(IF(COUNT(T2495:V2495)=2,PRODUCT(T2495:V2495)*X2495,""),"")</f>
        <v/>
      </c>
      <c r="AA2495" s="15" t="str">
        <f t="shared" ref="AA2495:AA2516" si="803">IFERROR(IF(COUNT(T2495:V2495)=3,PRODUCT(T2495:V2495)*X2495,""),"")</f>
        <v/>
      </c>
    </row>
    <row r="2496" spans="2:27" ht="18" x14ac:dyDescent="0.25">
      <c r="B2496" s="16"/>
      <c r="C2496" s="17"/>
      <c r="D2496" s="17"/>
      <c r="E2496" s="17"/>
      <c r="G2496" s="18"/>
      <c r="H2496" s="18"/>
      <c r="I2496" s="18"/>
      <c r="J2496" s="18"/>
      <c r="K2496" s="18"/>
      <c r="L2496" s="17"/>
      <c r="M2496" s="17"/>
      <c r="N2496" s="17"/>
      <c r="O2496" s="19"/>
      <c r="P2496" s="629">
        <f>+H2491</f>
        <v>13.06</v>
      </c>
      <c r="Q2496" s="17"/>
      <c r="R2496" s="412"/>
      <c r="S2496" s="625"/>
      <c r="T2496" s="20"/>
      <c r="U2496" s="20"/>
      <c r="V2496" s="430"/>
      <c r="W2496" s="14" t="str">
        <f t="shared" si="799"/>
        <v/>
      </c>
      <c r="X2496" s="14" t="str">
        <f t="shared" si="800"/>
        <v/>
      </c>
      <c r="Y2496" s="14" t="str">
        <f t="shared" si="801"/>
        <v/>
      </c>
      <c r="Z2496" s="14" t="str">
        <f t="shared" si="802"/>
        <v/>
      </c>
      <c r="AA2496" s="15" t="str">
        <f t="shared" si="803"/>
        <v/>
      </c>
    </row>
    <row r="2497" spans="2:27" ht="18" x14ac:dyDescent="0.25">
      <c r="B2497" s="16"/>
      <c r="C2497" s="17"/>
      <c r="D2497" s="17"/>
      <c r="E2497" s="17"/>
      <c r="F2497" s="18"/>
      <c r="G2497" s="18"/>
      <c r="H2497" s="18"/>
      <c r="I2497" s="18"/>
      <c r="J2497" s="18"/>
      <c r="K2497" s="18"/>
      <c r="L2497" s="17"/>
      <c r="M2497" s="17"/>
      <c r="N2497" s="17"/>
      <c r="O2497" s="19"/>
      <c r="P2497" s="629">
        <f>+H2491</f>
        <v>13.06</v>
      </c>
      <c r="Q2497" s="17"/>
      <c r="R2497" s="412"/>
      <c r="S2497" s="626"/>
      <c r="T2497" s="20"/>
      <c r="U2497" s="20"/>
      <c r="V2497" s="430"/>
      <c r="W2497" s="14" t="str">
        <f t="shared" si="799"/>
        <v/>
      </c>
      <c r="X2497" s="14" t="str">
        <f t="shared" si="800"/>
        <v/>
      </c>
      <c r="Y2497" s="14" t="str">
        <f t="shared" si="801"/>
        <v/>
      </c>
      <c r="Z2497" s="14" t="str">
        <f t="shared" si="802"/>
        <v/>
      </c>
      <c r="AA2497" s="15" t="str">
        <f t="shared" si="803"/>
        <v/>
      </c>
    </row>
    <row r="2498" spans="2:27" ht="18" x14ac:dyDescent="0.25">
      <c r="B2498" s="16"/>
      <c r="D2498" s="17"/>
      <c r="E2498" s="17"/>
      <c r="F2498" s="18"/>
      <c r="G2498" s="18"/>
      <c r="H2498" s="18"/>
      <c r="J2498" s="18"/>
      <c r="K2498" s="18"/>
      <c r="L2498" s="17"/>
      <c r="M2498" s="17"/>
      <c r="N2498" s="17"/>
      <c r="O2498" s="19"/>
      <c r="P2498" s="629">
        <f>+H2491</f>
        <v>13.06</v>
      </c>
      <c r="Q2498" s="17"/>
      <c r="R2498" s="412"/>
      <c r="S2498" s="625"/>
      <c r="T2498" s="20"/>
      <c r="U2498" s="20"/>
      <c r="V2498" s="430"/>
      <c r="W2498" s="14"/>
      <c r="X2498" s="14"/>
      <c r="Y2498" s="14"/>
      <c r="Z2498" s="14"/>
      <c r="AA2498" s="15" t="str">
        <f t="shared" si="803"/>
        <v/>
      </c>
    </row>
    <row r="2499" spans="2:27" ht="18" x14ac:dyDescent="0.25">
      <c r="B2499" s="22"/>
      <c r="C2499" s="17"/>
      <c r="D2499" s="18"/>
      <c r="E2499" s="17"/>
      <c r="F2499" s="18"/>
      <c r="G2499" s="18"/>
      <c r="H2499" s="18"/>
      <c r="I2499" s="18"/>
      <c r="J2499" s="18"/>
      <c r="K2499" s="18"/>
      <c r="L2499" s="17"/>
      <c r="M2499" s="17"/>
      <c r="N2499" s="17"/>
      <c r="O2499" s="19"/>
      <c r="P2499" s="629">
        <f>+H2491</f>
        <v>13.06</v>
      </c>
      <c r="Q2499" s="17"/>
      <c r="R2499" s="412" t="s">
        <v>361</v>
      </c>
      <c r="S2499" s="625"/>
      <c r="T2499" s="20"/>
      <c r="U2499" s="20"/>
      <c r="V2499" s="430"/>
      <c r="W2499" s="14" t="str">
        <f t="shared" ref="W2499:W2500" si="804">IF(COUNT(T2499:V2499)=1,"m",IF(COUNT(T2499:V2499)=2,"m2",IF(COUNT(T2499:V2499)=3,"m3","")))</f>
        <v/>
      </c>
      <c r="X2499" s="14" t="str">
        <f t="shared" ref="X2499:X2505" si="805">IF(S2499="","",1)</f>
        <v/>
      </c>
      <c r="Y2499" s="14" t="str">
        <f t="shared" ref="Y2499:Y2505" si="806">IFERROR(IF(COUNT(T2499:V2499)=1,PRODUCT(T2499:V2499)*X2499,""),"")</f>
        <v/>
      </c>
      <c r="Z2499" s="14" t="str">
        <f t="shared" ref="Z2499:Z2505" si="807">IFERROR(IF(COUNT(T2499:V2499)=2,PRODUCT(T2499:V2499)*X2499,""),"")</f>
        <v/>
      </c>
      <c r="AA2499" s="15" t="str">
        <f t="shared" si="803"/>
        <v/>
      </c>
    </row>
    <row r="2500" spans="2:27" ht="18" x14ac:dyDescent="0.25">
      <c r="B2500" s="16"/>
      <c r="C2500" s="17"/>
      <c r="D2500" s="17"/>
      <c r="E2500" s="17"/>
      <c r="F2500" s="18"/>
      <c r="G2500" s="18"/>
      <c r="H2500" s="18"/>
      <c r="I2500" s="18"/>
      <c r="J2500" s="18"/>
      <c r="K2500" s="18"/>
      <c r="L2500" s="17"/>
      <c r="M2500" s="17"/>
      <c r="N2500" s="17"/>
      <c r="O2500" s="19"/>
      <c r="P2500" s="629">
        <f>+H2491</f>
        <v>13.06</v>
      </c>
      <c r="Q2500" s="17"/>
      <c r="R2500" s="412"/>
      <c r="S2500" s="641"/>
      <c r="T2500" s="20"/>
      <c r="U2500" s="20"/>
      <c r="V2500" s="20"/>
      <c r="W2500" s="14" t="str">
        <f t="shared" si="804"/>
        <v/>
      </c>
      <c r="X2500" s="14" t="str">
        <f t="shared" si="805"/>
        <v/>
      </c>
      <c r="Y2500" s="14" t="str">
        <f t="shared" si="806"/>
        <v/>
      </c>
      <c r="Z2500" s="14" t="str">
        <f t="shared" si="807"/>
        <v/>
      </c>
      <c r="AA2500" s="15" t="str">
        <f t="shared" si="803"/>
        <v/>
      </c>
    </row>
    <row r="2501" spans="2:27" ht="18" x14ac:dyDescent="0.25">
      <c r="B2501" s="16"/>
      <c r="C2501" s="17"/>
      <c r="D2501" s="17"/>
      <c r="E2501" s="17"/>
      <c r="F2501" s="17"/>
      <c r="G2501" s="17"/>
      <c r="H2501" s="17"/>
      <c r="I2501" s="17"/>
      <c r="J2501" s="17"/>
      <c r="K2501" s="17"/>
      <c r="L2501" s="17"/>
      <c r="M2501" s="17"/>
      <c r="N2501" s="17"/>
      <c r="O2501" s="19"/>
      <c r="P2501" s="629">
        <f>+H2491</f>
        <v>13.06</v>
      </c>
      <c r="Q2501" s="17"/>
      <c r="R2501" s="412"/>
      <c r="S2501" s="625"/>
      <c r="T2501" s="20"/>
      <c r="U2501" s="20"/>
      <c r="V2501" s="430"/>
      <c r="W2501" s="14"/>
      <c r="X2501" s="14" t="str">
        <f t="shared" si="805"/>
        <v/>
      </c>
      <c r="Y2501" s="14" t="str">
        <f t="shared" si="806"/>
        <v/>
      </c>
      <c r="Z2501" s="14" t="str">
        <f t="shared" si="807"/>
        <v/>
      </c>
      <c r="AA2501" s="15" t="str">
        <f t="shared" si="803"/>
        <v/>
      </c>
    </row>
    <row r="2502" spans="2:27" ht="18" x14ac:dyDescent="0.25">
      <c r="B2502" s="16"/>
      <c r="C2502" s="18"/>
      <c r="D2502" s="17"/>
      <c r="E2502" s="17"/>
      <c r="F2502" s="17"/>
      <c r="G2502" s="17"/>
      <c r="H2502" s="17"/>
      <c r="I2502" s="17"/>
      <c r="J2502" s="17"/>
      <c r="K2502" s="17"/>
      <c r="L2502" s="17"/>
      <c r="M2502" s="17"/>
      <c r="N2502" s="17"/>
      <c r="O2502" s="19"/>
      <c r="P2502" s="629">
        <f>+H2491</f>
        <v>13.06</v>
      </c>
      <c r="Q2502" s="17"/>
      <c r="R2502" s="412"/>
      <c r="S2502" s="625"/>
      <c r="T2502" s="20"/>
      <c r="U2502" s="20"/>
      <c r="V2502" s="430"/>
      <c r="W2502" s="14"/>
      <c r="X2502" s="14" t="str">
        <f t="shared" si="805"/>
        <v/>
      </c>
      <c r="Y2502" s="14" t="str">
        <f t="shared" si="806"/>
        <v/>
      </c>
      <c r="Z2502" s="14" t="str">
        <f t="shared" si="807"/>
        <v/>
      </c>
      <c r="AA2502" s="15" t="str">
        <f t="shared" si="803"/>
        <v/>
      </c>
    </row>
    <row r="2503" spans="2:27" ht="18" x14ac:dyDescent="0.25">
      <c r="B2503" s="16"/>
      <c r="C2503" s="17"/>
      <c r="D2503" s="17"/>
      <c r="E2503" s="17"/>
      <c r="F2503" s="17"/>
      <c r="G2503" s="17"/>
      <c r="H2503" s="17"/>
      <c r="I2503" s="17"/>
      <c r="J2503" s="17"/>
      <c r="K2503" s="17"/>
      <c r="L2503" s="17"/>
      <c r="M2503" s="17"/>
      <c r="N2503" s="17"/>
      <c r="O2503" s="19"/>
      <c r="P2503" s="629">
        <f>+H2491</f>
        <v>13.06</v>
      </c>
      <c r="Q2503" s="17"/>
      <c r="R2503" s="412"/>
      <c r="S2503" s="625"/>
      <c r="T2503" s="20"/>
      <c r="U2503" s="20"/>
      <c r="V2503" s="430"/>
      <c r="W2503" s="14"/>
      <c r="X2503" s="14" t="str">
        <f t="shared" si="805"/>
        <v/>
      </c>
      <c r="Y2503" s="14" t="str">
        <f t="shared" si="806"/>
        <v/>
      </c>
      <c r="Z2503" s="14" t="str">
        <f t="shared" si="807"/>
        <v/>
      </c>
      <c r="AA2503" s="15" t="str">
        <f t="shared" si="803"/>
        <v/>
      </c>
    </row>
    <row r="2504" spans="2:27" ht="18" x14ac:dyDescent="0.25">
      <c r="B2504" s="16"/>
      <c r="C2504" s="17"/>
      <c r="D2504" s="17"/>
      <c r="E2504" s="18"/>
      <c r="F2504" s="17"/>
      <c r="G2504" s="17"/>
      <c r="H2504" s="17"/>
      <c r="I2504" s="17"/>
      <c r="J2504" s="17"/>
      <c r="K2504" s="17"/>
      <c r="L2504" s="17"/>
      <c r="M2504" s="17"/>
      <c r="N2504" s="17"/>
      <c r="O2504" s="19"/>
      <c r="P2504" s="629">
        <f>+H2491</f>
        <v>13.06</v>
      </c>
      <c r="Q2504" s="17"/>
      <c r="R2504" s="412"/>
      <c r="S2504" s="625"/>
      <c r="T2504" s="20"/>
      <c r="U2504" s="20"/>
      <c r="V2504" s="430"/>
      <c r="W2504" s="14"/>
      <c r="X2504" s="14" t="str">
        <f t="shared" si="805"/>
        <v/>
      </c>
      <c r="Y2504" s="14" t="str">
        <f t="shared" si="806"/>
        <v/>
      </c>
      <c r="Z2504" s="14" t="str">
        <f t="shared" si="807"/>
        <v/>
      </c>
      <c r="AA2504" s="15" t="str">
        <f t="shared" si="803"/>
        <v/>
      </c>
    </row>
    <row r="2505" spans="2:27" ht="18" x14ac:dyDescent="0.25">
      <c r="B2505" s="16"/>
      <c r="C2505" s="18"/>
      <c r="D2505" s="18"/>
      <c r="E2505" s="18"/>
      <c r="F2505" s="18"/>
      <c r="G2505" s="18"/>
      <c r="H2505" s="18"/>
      <c r="I2505" s="18"/>
      <c r="J2505" s="18"/>
      <c r="K2505" s="18"/>
      <c r="L2505" s="18"/>
      <c r="M2505" s="18"/>
      <c r="N2505" s="18"/>
      <c r="O2505" s="19"/>
      <c r="P2505" s="629">
        <f>+H2491</f>
        <v>13.06</v>
      </c>
      <c r="Q2505" s="17"/>
      <c r="R2505" s="412"/>
      <c r="S2505" s="625"/>
      <c r="T2505" s="20"/>
      <c r="U2505" s="20"/>
      <c r="V2505" s="430"/>
      <c r="W2505" s="14" t="str">
        <f t="shared" ref="W2505" si="808">IF(COUNT(T2505:V2505)=1,"m",IF(COUNT(T2505:V2505)=2,"m2",IF(COUNT(T2505:V2505)=3,"m3","")))</f>
        <v/>
      </c>
      <c r="X2505" s="14" t="str">
        <f t="shared" si="805"/>
        <v/>
      </c>
      <c r="Y2505" s="14" t="str">
        <f t="shared" si="806"/>
        <v/>
      </c>
      <c r="Z2505" s="14" t="str">
        <f t="shared" si="807"/>
        <v/>
      </c>
      <c r="AA2505" s="15" t="str">
        <f t="shared" si="803"/>
        <v/>
      </c>
    </row>
    <row r="2506" spans="2:27" ht="18" x14ac:dyDescent="0.25">
      <c r="B2506" s="16"/>
      <c r="C2506" s="17"/>
      <c r="D2506" s="24"/>
      <c r="E2506" s="17"/>
      <c r="F2506" s="17"/>
      <c r="G2506" s="17"/>
      <c r="H2506" s="17"/>
      <c r="I2506" s="17"/>
      <c r="J2506" s="18"/>
      <c r="K2506" s="17"/>
      <c r="L2506" s="17"/>
      <c r="M2506" s="17"/>
      <c r="N2506" s="17"/>
      <c r="O2506" s="19"/>
      <c r="P2506" s="629">
        <f>+H2491</f>
        <v>13.06</v>
      </c>
      <c r="Q2506" s="17"/>
      <c r="R2506" s="412"/>
      <c r="S2506" s="625"/>
      <c r="T2506" s="20"/>
      <c r="U2506" s="20"/>
      <c r="V2506" s="430"/>
      <c r="W2506" s="14"/>
      <c r="X2506" s="14"/>
      <c r="Y2506" s="14"/>
      <c r="Z2506" s="14"/>
      <c r="AA2506" s="15" t="str">
        <f t="shared" si="803"/>
        <v/>
      </c>
    </row>
    <row r="2507" spans="2:27" ht="18" x14ac:dyDescent="0.25">
      <c r="B2507" s="16"/>
      <c r="C2507" s="18"/>
      <c r="D2507" s="17"/>
      <c r="E2507" s="17"/>
      <c r="F2507" s="17"/>
      <c r="G2507" s="17"/>
      <c r="H2507" s="18"/>
      <c r="I2507" s="18"/>
      <c r="J2507" s="17"/>
      <c r="K2507" s="18"/>
      <c r="L2507" s="17"/>
      <c r="M2507" s="17"/>
      <c r="N2507" s="17"/>
      <c r="O2507" s="19"/>
      <c r="P2507" s="629">
        <f>+H2491</f>
        <v>13.06</v>
      </c>
      <c r="Q2507" s="17"/>
      <c r="R2507" s="412" t="s">
        <v>362</v>
      </c>
      <c r="S2507" s="625"/>
      <c r="T2507" s="20"/>
      <c r="U2507" s="20"/>
      <c r="V2507" s="430"/>
      <c r="W2507" s="14" t="str">
        <f t="shared" ref="W2507:W2516" si="809">IF(COUNT(T2507:V2507)=1,"m",IF(COUNT(T2507:V2507)=2,"m2",IF(COUNT(T2507:V2507)=3,"m3","")))</f>
        <v/>
      </c>
      <c r="X2507" s="14" t="str">
        <f t="shared" ref="X2507:X2516" si="810">IF(S2507="","",1)</f>
        <v/>
      </c>
      <c r="Y2507" s="14" t="str">
        <f t="shared" ref="Y2507:Y2516" si="811">IFERROR(IF(COUNT(T2507:V2507)=1,PRODUCT(T2507:V2507)*X2507,""),"")</f>
        <v/>
      </c>
      <c r="Z2507" s="14" t="str">
        <f t="shared" ref="Z2507:Z2516" si="812">IFERROR(IF(COUNT(T2507:V2507)=2,PRODUCT(T2507:V2507)*X2507,""),"")</f>
        <v/>
      </c>
      <c r="AA2507" s="15" t="str">
        <f t="shared" si="803"/>
        <v/>
      </c>
    </row>
    <row r="2508" spans="2:27" ht="18" x14ac:dyDescent="0.25">
      <c r="B2508" s="16"/>
      <c r="C2508" s="17"/>
      <c r="D2508" s="17"/>
      <c r="E2508" s="17"/>
      <c r="F2508" s="17"/>
      <c r="G2508" s="17"/>
      <c r="H2508" s="17"/>
      <c r="I2508" s="17"/>
      <c r="J2508" s="17"/>
      <c r="K2508" s="17"/>
      <c r="L2508" s="17"/>
      <c r="M2508" s="17"/>
      <c r="N2508" s="17"/>
      <c r="O2508" s="19"/>
      <c r="P2508" s="629">
        <f>+H2491</f>
        <v>13.06</v>
      </c>
      <c r="Q2508" s="17"/>
      <c r="R2508" s="412"/>
      <c r="S2508" s="626"/>
      <c r="T2508" s="20"/>
      <c r="U2508" s="20"/>
      <c r="V2508" s="430"/>
      <c r="W2508" s="14" t="str">
        <f t="shared" si="809"/>
        <v/>
      </c>
      <c r="X2508" s="14" t="str">
        <f t="shared" si="810"/>
        <v/>
      </c>
      <c r="Y2508" s="14" t="str">
        <f t="shared" si="811"/>
        <v/>
      </c>
      <c r="Z2508" s="14" t="str">
        <f t="shared" si="812"/>
        <v/>
      </c>
      <c r="AA2508" s="15" t="str">
        <f t="shared" si="803"/>
        <v/>
      </c>
    </row>
    <row r="2509" spans="2:27" ht="18" x14ac:dyDescent="0.25">
      <c r="B2509" s="16"/>
      <c r="C2509" s="17"/>
      <c r="D2509" s="17"/>
      <c r="E2509" s="17"/>
      <c r="F2509" s="17"/>
      <c r="G2509" s="17"/>
      <c r="H2509" s="17"/>
      <c r="I2509" s="17"/>
      <c r="J2509" s="17"/>
      <c r="K2509" s="17"/>
      <c r="L2509" s="17"/>
      <c r="M2509" s="17"/>
      <c r="N2509" s="17"/>
      <c r="O2509" s="19"/>
      <c r="P2509" s="629">
        <f>+H2491</f>
        <v>13.06</v>
      </c>
      <c r="Q2509" s="17"/>
      <c r="R2509" s="412"/>
      <c r="S2509" s="626"/>
      <c r="T2509" s="20"/>
      <c r="U2509" s="20"/>
      <c r="V2509" s="430"/>
      <c r="W2509" s="14" t="str">
        <f t="shared" si="809"/>
        <v/>
      </c>
      <c r="X2509" s="14" t="str">
        <f t="shared" si="810"/>
        <v/>
      </c>
      <c r="Y2509" s="14" t="str">
        <f t="shared" si="811"/>
        <v/>
      </c>
      <c r="Z2509" s="14" t="str">
        <f t="shared" si="812"/>
        <v/>
      </c>
      <c r="AA2509" s="15" t="str">
        <f t="shared" si="803"/>
        <v/>
      </c>
    </row>
    <row r="2510" spans="2:27" ht="18" x14ac:dyDescent="0.25">
      <c r="B2510" s="16"/>
      <c r="D2510" s="17"/>
      <c r="E2510" s="17"/>
      <c r="F2510" s="17"/>
      <c r="G2510" s="17"/>
      <c r="H2510" s="17"/>
      <c r="I2510" s="17"/>
      <c r="J2510" s="17"/>
      <c r="K2510" s="17"/>
      <c r="L2510" s="17"/>
      <c r="M2510" s="17"/>
      <c r="N2510" s="17"/>
      <c r="O2510" s="19"/>
      <c r="P2510" s="629">
        <f>+H2491</f>
        <v>13.06</v>
      </c>
      <c r="Q2510" s="17"/>
      <c r="R2510" s="412"/>
      <c r="S2510" s="626"/>
      <c r="T2510" s="20"/>
      <c r="U2510" s="20"/>
      <c r="V2510" s="20"/>
      <c r="W2510" s="14" t="str">
        <f t="shared" si="809"/>
        <v/>
      </c>
      <c r="X2510" s="14" t="str">
        <f t="shared" si="810"/>
        <v/>
      </c>
      <c r="Y2510" s="14" t="str">
        <f t="shared" si="811"/>
        <v/>
      </c>
      <c r="Z2510" s="14" t="str">
        <f t="shared" si="812"/>
        <v/>
      </c>
      <c r="AA2510" s="15" t="str">
        <f t="shared" si="803"/>
        <v/>
      </c>
    </row>
    <row r="2511" spans="2:27" ht="18" x14ac:dyDescent="0.25">
      <c r="B2511" s="16"/>
      <c r="C2511" s="17"/>
      <c r="D2511" s="17"/>
      <c r="E2511" s="17"/>
      <c r="F2511" s="17"/>
      <c r="G2511" s="17"/>
      <c r="H2511" s="17"/>
      <c r="I2511" s="17"/>
      <c r="J2511" s="17"/>
      <c r="K2511" s="17"/>
      <c r="L2511" s="17"/>
      <c r="M2511" s="17"/>
      <c r="N2511" s="17"/>
      <c r="O2511" s="19"/>
      <c r="P2511" s="629">
        <f>+H2491</f>
        <v>13.06</v>
      </c>
      <c r="Q2511" s="17"/>
      <c r="R2511" s="412"/>
      <c r="S2511" s="626"/>
      <c r="T2511" s="20"/>
      <c r="U2511" s="20"/>
      <c r="V2511" s="430"/>
      <c r="W2511" s="14" t="str">
        <f t="shared" si="809"/>
        <v/>
      </c>
      <c r="X2511" s="14" t="str">
        <f t="shared" si="810"/>
        <v/>
      </c>
      <c r="Y2511" s="14" t="str">
        <f t="shared" si="811"/>
        <v/>
      </c>
      <c r="Z2511" s="14" t="str">
        <f t="shared" si="812"/>
        <v/>
      </c>
      <c r="AA2511" s="15" t="str">
        <f t="shared" si="803"/>
        <v/>
      </c>
    </row>
    <row r="2512" spans="2:27" ht="18" x14ac:dyDescent="0.25">
      <c r="B2512" s="16"/>
      <c r="C2512" s="17"/>
      <c r="D2512" s="17"/>
      <c r="E2512" s="17"/>
      <c r="F2512" s="17"/>
      <c r="G2512" s="17"/>
      <c r="H2512" s="17"/>
      <c r="I2512" s="17"/>
      <c r="J2512" s="17"/>
      <c r="K2512" s="17"/>
      <c r="L2512" s="17"/>
      <c r="M2512" s="17"/>
      <c r="N2512" s="17"/>
      <c r="O2512" s="19"/>
      <c r="P2512" s="629">
        <f>+H2491</f>
        <v>13.06</v>
      </c>
      <c r="Q2512" s="17"/>
      <c r="R2512" s="412"/>
      <c r="S2512" s="626"/>
      <c r="T2512" s="20"/>
      <c r="U2512" s="20"/>
      <c r="V2512" s="430"/>
      <c r="W2512" s="14" t="str">
        <f t="shared" si="809"/>
        <v/>
      </c>
      <c r="X2512" s="14" t="str">
        <f t="shared" si="810"/>
        <v/>
      </c>
      <c r="Y2512" s="14" t="str">
        <f t="shared" si="811"/>
        <v/>
      </c>
      <c r="Z2512" s="14" t="str">
        <f t="shared" si="812"/>
        <v/>
      </c>
      <c r="AA2512" s="15" t="str">
        <f t="shared" si="803"/>
        <v/>
      </c>
    </row>
    <row r="2513" spans="2:27" ht="18" x14ac:dyDescent="0.25">
      <c r="B2513" s="16"/>
      <c r="C2513" s="17"/>
      <c r="D2513" s="17"/>
      <c r="E2513" s="17"/>
      <c r="F2513" s="17"/>
      <c r="G2513" s="17"/>
      <c r="H2513" s="17"/>
      <c r="I2513" s="17"/>
      <c r="J2513" s="17"/>
      <c r="K2513" s="17"/>
      <c r="L2513" s="17"/>
      <c r="M2513" s="17"/>
      <c r="N2513" s="17"/>
      <c r="O2513" s="19"/>
      <c r="P2513" s="629">
        <f>+H2491</f>
        <v>13.06</v>
      </c>
      <c r="Q2513" s="17"/>
      <c r="R2513" s="21"/>
      <c r="S2513" s="626"/>
      <c r="T2513" s="20"/>
      <c r="U2513" s="20"/>
      <c r="V2513" s="430"/>
      <c r="W2513" s="14" t="str">
        <f t="shared" si="809"/>
        <v/>
      </c>
      <c r="X2513" s="14" t="str">
        <f t="shared" si="810"/>
        <v/>
      </c>
      <c r="Y2513" s="14" t="str">
        <f t="shared" si="811"/>
        <v/>
      </c>
      <c r="Z2513" s="14" t="str">
        <f t="shared" si="812"/>
        <v/>
      </c>
      <c r="AA2513" s="15" t="str">
        <f t="shared" si="803"/>
        <v/>
      </c>
    </row>
    <row r="2514" spans="2:27" ht="18" x14ac:dyDescent="0.25">
      <c r="B2514" s="16"/>
      <c r="C2514" s="17"/>
      <c r="D2514" s="17"/>
      <c r="E2514" s="17"/>
      <c r="F2514" s="17"/>
      <c r="G2514" s="17"/>
      <c r="H2514" s="17"/>
      <c r="I2514" s="17"/>
      <c r="J2514" s="17"/>
      <c r="K2514" s="17"/>
      <c r="L2514" s="17"/>
      <c r="M2514" s="17"/>
      <c r="N2514" s="17"/>
      <c r="O2514" s="19"/>
      <c r="P2514" s="629">
        <f>+H2491</f>
        <v>13.06</v>
      </c>
      <c r="Q2514" s="17"/>
      <c r="R2514" s="26"/>
      <c r="S2514" s="626"/>
      <c r="T2514" s="20"/>
      <c r="U2514" s="20"/>
      <c r="V2514" s="430"/>
      <c r="W2514" s="14" t="str">
        <f t="shared" si="809"/>
        <v/>
      </c>
      <c r="X2514" s="14" t="str">
        <f t="shared" si="810"/>
        <v/>
      </c>
      <c r="Y2514" s="14" t="str">
        <f t="shared" si="811"/>
        <v/>
      </c>
      <c r="Z2514" s="14" t="str">
        <f t="shared" si="812"/>
        <v/>
      </c>
      <c r="AA2514" s="15" t="str">
        <f t="shared" si="803"/>
        <v/>
      </c>
    </row>
    <row r="2515" spans="2:27" ht="18" x14ac:dyDescent="0.25">
      <c r="B2515" s="16"/>
      <c r="C2515" s="17"/>
      <c r="D2515" s="17"/>
      <c r="E2515" s="17"/>
      <c r="F2515" s="17"/>
      <c r="G2515" s="17"/>
      <c r="H2515" s="17"/>
      <c r="I2515" s="17"/>
      <c r="J2515" s="17"/>
      <c r="K2515" s="17"/>
      <c r="L2515" s="17"/>
      <c r="M2515" s="17"/>
      <c r="N2515" s="17"/>
      <c r="O2515" s="19"/>
      <c r="P2515" s="629">
        <f>+H2491</f>
        <v>13.06</v>
      </c>
      <c r="Q2515" s="17"/>
      <c r="R2515" s="26"/>
      <c r="S2515" s="626"/>
      <c r="T2515" s="20"/>
      <c r="U2515" s="20"/>
      <c r="V2515" s="430"/>
      <c r="W2515" s="14" t="str">
        <f t="shared" si="809"/>
        <v/>
      </c>
      <c r="X2515" s="14" t="str">
        <f t="shared" si="810"/>
        <v/>
      </c>
      <c r="Y2515" s="14" t="str">
        <f t="shared" si="811"/>
        <v/>
      </c>
      <c r="Z2515" s="14" t="str">
        <f t="shared" si="812"/>
        <v/>
      </c>
      <c r="AA2515" s="15" t="str">
        <f t="shared" si="803"/>
        <v/>
      </c>
    </row>
    <row r="2516" spans="2:27" ht="18.75" thickBot="1" x14ac:dyDescent="0.3">
      <c r="B2516" s="27"/>
      <c r="C2516" s="28"/>
      <c r="D2516" s="29"/>
      <c r="E2516" s="28"/>
      <c r="F2516" s="29"/>
      <c r="G2516" s="29"/>
      <c r="H2516" s="29"/>
      <c r="I2516" s="29"/>
      <c r="J2516" s="29"/>
      <c r="K2516" s="29"/>
      <c r="L2516" s="29"/>
      <c r="M2516" s="29"/>
      <c r="N2516" s="29"/>
      <c r="O2516" s="30"/>
      <c r="P2516" s="629">
        <f>+H2491</f>
        <v>13.06</v>
      </c>
      <c r="Q2516" s="17"/>
      <c r="R2516" s="630"/>
      <c r="S2516" s="636"/>
      <c r="T2516" s="33"/>
      <c r="U2516" s="33"/>
      <c r="V2516" s="631"/>
      <c r="W2516" s="34" t="str">
        <f t="shared" si="809"/>
        <v/>
      </c>
      <c r="X2516" s="34" t="str">
        <f t="shared" si="810"/>
        <v/>
      </c>
      <c r="Y2516" s="14" t="str">
        <f t="shared" si="811"/>
        <v/>
      </c>
      <c r="Z2516" s="14" t="str">
        <f t="shared" si="812"/>
        <v/>
      </c>
      <c r="AA2516" s="15" t="str">
        <f t="shared" si="803"/>
        <v/>
      </c>
    </row>
    <row r="2517" spans="2:27" ht="18.75" thickBot="1" x14ac:dyDescent="0.3">
      <c r="B2517" s="786"/>
      <c r="C2517" s="787"/>
      <c r="D2517" s="787"/>
      <c r="E2517" s="787"/>
      <c r="F2517" s="787"/>
      <c r="G2517" s="787"/>
      <c r="H2517" s="787"/>
      <c r="I2517" s="787"/>
      <c r="J2517" s="787"/>
      <c r="K2517" s="787"/>
      <c r="L2517" s="787"/>
      <c r="M2517" s="787"/>
      <c r="N2517" s="787"/>
      <c r="O2517" s="787"/>
      <c r="P2517" s="428"/>
      <c r="Q2517" s="629">
        <f>+H2491</f>
        <v>13.06</v>
      </c>
      <c r="R2517" s="1024" t="s">
        <v>58</v>
      </c>
      <c r="S2517" s="1025"/>
      <c r="T2517" s="1027"/>
      <c r="U2517" s="1024" t="s">
        <v>53</v>
      </c>
      <c r="V2517" s="1027"/>
      <c r="W2517" s="1027"/>
      <c r="X2517" s="1026"/>
      <c r="Y2517" s="36"/>
      <c r="Z2517" s="37"/>
      <c r="AA2517" s="38">
        <f>IF(SUM(Y2494:AA2516)=0,SUM(X2494:X2516),SUM(Y2494:AA2516))</f>
        <v>0</v>
      </c>
    </row>
    <row r="2518" spans="2:27" ht="17.25" thickBot="1" x14ac:dyDescent="0.3">
      <c r="B2518" s="792" t="s">
        <v>59</v>
      </c>
      <c r="C2518" s="793"/>
      <c r="D2518" s="793"/>
      <c r="E2518" s="793"/>
      <c r="F2518" s="793"/>
      <c r="G2518" s="793"/>
      <c r="H2518" s="793"/>
      <c r="I2518" s="794"/>
      <c r="J2518" s="792" t="s">
        <v>60</v>
      </c>
      <c r="K2518" s="793"/>
      <c r="L2518" s="793"/>
      <c r="M2518" s="793"/>
      <c r="N2518" s="793"/>
      <c r="O2518" s="793"/>
      <c r="P2518" s="793"/>
      <c r="Q2518" s="793"/>
      <c r="R2518" s="1028"/>
      <c r="S2518" s="634"/>
      <c r="T2518" s="39"/>
      <c r="U2518" s="40"/>
      <c r="V2518" s="40"/>
      <c r="W2518" s="40"/>
      <c r="X2518" s="40"/>
      <c r="Y2518" s="40"/>
      <c r="Z2518" s="40"/>
      <c r="AA2518" s="41"/>
    </row>
    <row r="2519" spans="2:27" ht="21" thickBot="1" x14ac:dyDescent="0.3">
      <c r="B2519" s="795"/>
      <c r="C2519" s="787"/>
      <c r="D2519" s="787"/>
      <c r="E2519" s="787"/>
      <c r="F2519" s="787"/>
      <c r="G2519" s="787"/>
      <c r="H2519" s="787"/>
      <c r="I2519" s="796"/>
      <c r="J2519" s="795"/>
      <c r="K2519" s="787"/>
      <c r="L2519" s="787"/>
      <c r="M2519" s="787"/>
      <c r="N2519" s="787"/>
      <c r="O2519" s="787"/>
      <c r="P2519" s="787"/>
      <c r="Q2519" s="787"/>
      <c r="R2519" s="796"/>
      <c r="S2519" s="635"/>
      <c r="T2519" s="797" t="s">
        <v>61</v>
      </c>
      <c r="U2519" s="798"/>
      <c r="V2519" s="798"/>
      <c r="W2519" s="798"/>
      <c r="X2519" s="798"/>
      <c r="Y2519" s="798"/>
      <c r="Z2519" s="799"/>
      <c r="AA2519" s="42">
        <f>AA2517</f>
        <v>0</v>
      </c>
    </row>
    <row r="2521" spans="2:27" ht="15.75" thickBot="1" x14ac:dyDescent="0.3"/>
    <row r="2522" spans="2:27" x14ac:dyDescent="0.25">
      <c r="B2522" s="800"/>
      <c r="C2522" s="793"/>
      <c r="D2522" s="793"/>
      <c r="E2522" s="793"/>
      <c r="F2522" s="793"/>
      <c r="G2522" s="803" t="s">
        <v>42</v>
      </c>
      <c r="H2522" s="793"/>
      <c r="I2522" s="793"/>
      <c r="J2522" s="793"/>
      <c r="K2522" s="793"/>
      <c r="L2522" s="793"/>
      <c r="M2522" s="793"/>
      <c r="N2522" s="793"/>
      <c r="O2522" s="793"/>
      <c r="P2522" s="793"/>
      <c r="Q2522" s="793"/>
      <c r="R2522" s="793"/>
      <c r="S2522" s="793"/>
      <c r="T2522" s="793"/>
      <c r="U2522" s="804" t="s">
        <v>1</v>
      </c>
      <c r="V2522" s="805"/>
      <c r="W2522" s="805"/>
      <c r="X2522" s="806"/>
      <c r="Y2522" s="807" t="s">
        <v>43</v>
      </c>
      <c r="Z2522" s="805"/>
      <c r="AA2522" s="808"/>
    </row>
    <row r="2523" spans="2:27" x14ac:dyDescent="0.25">
      <c r="B2523" s="801"/>
      <c r="C2523" s="802"/>
      <c r="D2523" s="802"/>
      <c r="E2523" s="802"/>
      <c r="F2523" s="802"/>
      <c r="G2523" s="801"/>
      <c r="H2523" s="802"/>
      <c r="I2523" s="802"/>
      <c r="J2523" s="802"/>
      <c r="K2523" s="802"/>
      <c r="L2523" s="802"/>
      <c r="M2523" s="802"/>
      <c r="N2523" s="802"/>
      <c r="O2523" s="802"/>
      <c r="P2523" s="802"/>
      <c r="Q2523" s="802"/>
      <c r="R2523" s="802"/>
      <c r="S2523" s="802"/>
      <c r="T2523" s="802"/>
      <c r="U2523" s="809" t="s">
        <v>3</v>
      </c>
      <c r="V2523" s="810"/>
      <c r="W2523" s="810"/>
      <c r="X2523" s="811"/>
      <c r="Y2523" s="812">
        <v>1</v>
      </c>
      <c r="Z2523" s="810"/>
      <c r="AA2523" s="813"/>
    </row>
    <row r="2524" spans="2:27" ht="15.75" thickBot="1" x14ac:dyDescent="0.3">
      <c r="B2524" s="795"/>
      <c r="C2524" s="787"/>
      <c r="D2524" s="787"/>
      <c r="E2524" s="787"/>
      <c r="F2524" s="787"/>
      <c r="G2524" s="795"/>
      <c r="H2524" s="787"/>
      <c r="I2524" s="787"/>
      <c r="J2524" s="787"/>
      <c r="K2524" s="787"/>
      <c r="L2524" s="787"/>
      <c r="M2524" s="787"/>
      <c r="N2524" s="787"/>
      <c r="O2524" s="787"/>
      <c r="P2524" s="787"/>
      <c r="Q2524" s="787"/>
      <c r="R2524" s="787"/>
      <c r="S2524" s="787"/>
      <c r="T2524" s="787"/>
      <c r="U2524" s="814" t="s">
        <v>4</v>
      </c>
      <c r="V2524" s="815"/>
      <c r="W2524" s="815"/>
      <c r="X2524" s="816"/>
      <c r="Y2524" s="817">
        <v>44236</v>
      </c>
      <c r="Z2524" s="818"/>
      <c r="AA2524" s="819"/>
    </row>
    <row r="2525" spans="2:27" x14ac:dyDescent="0.25">
      <c r="B2525" s="820" t="s">
        <v>44</v>
      </c>
      <c r="C2525" s="793"/>
      <c r="D2525" s="793"/>
      <c r="E2525" s="793"/>
      <c r="F2525" s="794"/>
      <c r="G2525"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525" s="822"/>
      <c r="I2525" s="822"/>
      <c r="J2525" s="822"/>
      <c r="K2525" s="822"/>
      <c r="L2525" s="822"/>
      <c r="M2525" s="822"/>
      <c r="N2525" s="822"/>
      <c r="O2525" s="822"/>
      <c r="P2525" s="822"/>
      <c r="Q2525" s="822"/>
      <c r="R2525" s="822"/>
      <c r="S2525" s="822"/>
      <c r="T2525" s="822"/>
      <c r="U2525" s="822"/>
      <c r="V2525" s="822"/>
      <c r="W2525" s="822"/>
      <c r="X2525" s="822"/>
      <c r="Y2525" s="822"/>
      <c r="Z2525" s="822"/>
      <c r="AA2525" s="823"/>
    </row>
    <row r="2526" spans="2:27" ht="30" customHeight="1" thickBot="1" x14ac:dyDescent="0.3">
      <c r="B2526" s="795"/>
      <c r="C2526" s="787"/>
      <c r="D2526" s="787"/>
      <c r="E2526" s="787"/>
      <c r="F2526" s="796"/>
      <c r="G2526" s="824"/>
      <c r="H2526" s="825"/>
      <c r="I2526" s="825"/>
      <c r="J2526" s="825"/>
      <c r="K2526" s="825"/>
      <c r="L2526" s="825"/>
      <c r="M2526" s="825"/>
      <c r="N2526" s="825"/>
      <c r="O2526" s="825"/>
      <c r="P2526" s="825"/>
      <c r="Q2526" s="825"/>
      <c r="R2526" s="825"/>
      <c r="S2526" s="825"/>
      <c r="T2526" s="825"/>
      <c r="U2526" s="825"/>
      <c r="V2526" s="825"/>
      <c r="W2526" s="825"/>
      <c r="X2526" s="825"/>
      <c r="Y2526" s="825"/>
      <c r="Z2526" s="825"/>
      <c r="AA2526" s="826"/>
    </row>
    <row r="2527" spans="2:27" ht="18.75" thickBot="1" x14ac:dyDescent="0.3">
      <c r="B2527" s="827" t="s">
        <v>46</v>
      </c>
      <c r="C2527" s="798"/>
      <c r="D2527" s="798"/>
      <c r="E2527" s="798"/>
      <c r="F2527" s="798"/>
      <c r="G2527" s="798"/>
      <c r="H2527" s="822" t="s">
        <v>47</v>
      </c>
      <c r="I2527" s="793"/>
      <c r="J2527" s="828"/>
      <c r="K2527" s="798"/>
      <c r="L2527" s="798"/>
      <c r="M2527" s="798"/>
      <c r="N2527" s="798"/>
      <c r="O2527" s="798"/>
      <c r="P2527" s="622"/>
      <c r="Q2527" s="622"/>
      <c r="R2527" s="828" t="s">
        <v>48</v>
      </c>
      <c r="S2527" s="828"/>
      <c r="T2527" s="798"/>
      <c r="U2527" s="798"/>
      <c r="V2527" s="798"/>
      <c r="W2527" s="798"/>
      <c r="X2527" s="798"/>
      <c r="Y2527" s="798"/>
      <c r="Z2527" s="798"/>
      <c r="AA2527" s="799"/>
    </row>
    <row r="2528" spans="2:27" ht="84.75" customHeight="1" thickBot="1" x14ac:dyDescent="0.3">
      <c r="B2528" s="829">
        <v>13</v>
      </c>
      <c r="C2528" s="793"/>
      <c r="D2528" s="793"/>
      <c r="E2528" s="793"/>
      <c r="F2528" s="793"/>
      <c r="G2528" s="793"/>
      <c r="H2528" s="830">
        <f>I13.07</f>
        <v>13.07</v>
      </c>
      <c r="I2528" s="831"/>
      <c r="J2528" s="832" t="str">
        <f>VLOOKUP(B2528,'BALANCE GENERAL'!$B:$G,5,FALSE)</f>
        <v>SUMINISTRO E INSTALACION MOBILIARIO</v>
      </c>
      <c r="K2528" s="798"/>
      <c r="L2528" s="798"/>
      <c r="M2528" s="798"/>
      <c r="N2528" s="798"/>
      <c r="O2528" s="799"/>
      <c r="P2528" s="621"/>
      <c r="Q2528" s="621"/>
      <c r="R2528" s="833" t="str">
        <f>VLOOKUP(H2528,'BALANCE GENERAL'!$B:$G,5,FALSE)</f>
        <v>ARCHIVADOR ESTANTE METÁLICO GRIS CON PUERTA- 5 ENTREPAÑOS INTERNOS - ALTO: 180 CMS. - FRENTE: 90 CMS. - FONDO: 45 CMS. - ELABORADO: LÁMINA CR 22. - BASE: 6 CMS. INCLUIDA. -CERRADURA CON LLAVES Y MANIJA. - ACABADO: PINTURA ELECTROSTÁTICA PREVIO DESENGRASE Y FOSFATADO. - COLORES: GRIS.</v>
      </c>
      <c r="S2528" s="1020"/>
      <c r="T2528" s="793"/>
      <c r="U2528" s="793"/>
      <c r="V2528" s="793"/>
      <c r="W2528" s="793"/>
      <c r="X2528" s="793"/>
      <c r="Y2528" s="793"/>
      <c r="Z2528" s="793"/>
      <c r="AA2528" s="794"/>
    </row>
    <row r="2529" spans="2:27" ht="18.75" thickBot="1" x14ac:dyDescent="0.3">
      <c r="B2529" s="821" t="s">
        <v>49</v>
      </c>
      <c r="C2529" s="834"/>
      <c r="D2529" s="834"/>
      <c r="E2529" s="834"/>
      <c r="F2529" s="834"/>
      <c r="G2529" s="834"/>
      <c r="H2529" s="835"/>
      <c r="I2529" s="835"/>
      <c r="J2529" s="834"/>
      <c r="K2529" s="834"/>
      <c r="L2529" s="834"/>
      <c r="M2529" s="834"/>
      <c r="N2529" s="834"/>
      <c r="O2529" s="834"/>
      <c r="P2529" s="623"/>
      <c r="Q2529" s="623"/>
      <c r="R2529" s="837" t="s">
        <v>50</v>
      </c>
      <c r="S2529" s="1030" t="s">
        <v>532</v>
      </c>
      <c r="T2529" s="839" t="s">
        <v>51</v>
      </c>
      <c r="U2529" s="840"/>
      <c r="V2529" s="841"/>
      <c r="W2529" s="842" t="s">
        <v>20</v>
      </c>
      <c r="X2529" s="844" t="s">
        <v>52</v>
      </c>
      <c r="Y2529" s="846" t="s">
        <v>53</v>
      </c>
      <c r="Z2529" s="847"/>
      <c r="AA2529" s="848"/>
    </row>
    <row r="2530" spans="2:27" ht="26.25" thickBot="1" x14ac:dyDescent="0.3">
      <c r="B2530" s="836"/>
      <c r="C2530" s="835"/>
      <c r="D2530" s="835"/>
      <c r="E2530" s="835"/>
      <c r="F2530" s="835"/>
      <c r="G2530" s="835"/>
      <c r="H2530" s="835"/>
      <c r="I2530" s="835"/>
      <c r="J2530" s="835"/>
      <c r="K2530" s="835"/>
      <c r="L2530" s="835"/>
      <c r="M2530" s="835"/>
      <c r="N2530" s="835"/>
      <c r="O2530" s="835"/>
      <c r="P2530" s="623"/>
      <c r="Q2530" s="623"/>
      <c r="R2530" s="838"/>
      <c r="S2530" s="1031"/>
      <c r="T2530" s="4" t="s">
        <v>54</v>
      </c>
      <c r="U2530" s="5" t="s">
        <v>55</v>
      </c>
      <c r="V2530" s="6" t="s">
        <v>56</v>
      </c>
      <c r="W2530" s="843"/>
      <c r="X2530" s="845"/>
      <c r="Y2530" s="7" t="s">
        <v>57</v>
      </c>
      <c r="Z2530" s="8" t="s">
        <v>21</v>
      </c>
      <c r="AA2530" s="9" t="s">
        <v>22</v>
      </c>
    </row>
    <row r="2531" spans="2:27" ht="18" x14ac:dyDescent="0.25">
      <c r="B2531" s="10"/>
      <c r="C2531" s="11"/>
      <c r="D2531" s="11"/>
      <c r="E2531" s="11"/>
      <c r="F2531" s="11"/>
      <c r="G2531" s="11"/>
      <c r="H2531" s="11"/>
      <c r="I2531" s="11"/>
      <c r="J2531" s="11"/>
      <c r="K2531" s="11"/>
      <c r="L2531" s="11"/>
      <c r="M2531" s="11"/>
      <c r="N2531" s="11"/>
      <c r="O2531" s="12"/>
      <c r="P2531" s="629">
        <f>+H2528</f>
        <v>13.07</v>
      </c>
      <c r="Q2531" s="17"/>
      <c r="R2531" s="412" t="s">
        <v>356</v>
      </c>
      <c r="S2531" s="625"/>
      <c r="T2531" s="14"/>
      <c r="U2531" s="14"/>
      <c r="V2531" s="14"/>
      <c r="W2531" s="14" t="str">
        <f>IF(COUNT(T2531:V2531)=1,"m",IF(COUNT(T2531:V2531)=2,"m2",IF(COUNT(T2531:V2531)=3,"m3","")))</f>
        <v/>
      </c>
      <c r="X2531" s="14" t="str">
        <f>IF(S2531="","",1)</f>
        <v/>
      </c>
      <c r="Y2531" s="14" t="str">
        <f>IFERROR(IF(COUNT(T2531:V2531)=1,PRODUCT(T2531:V2531)*X2531,""),"")</f>
        <v/>
      </c>
      <c r="Z2531" s="14" t="str">
        <f>IFERROR(IF(COUNT(T2531:V2531)=2,PRODUCT(T2531:V2531)*X2531,""),"")</f>
        <v/>
      </c>
      <c r="AA2531" s="15" t="str">
        <f>IFERROR(IF(COUNT(T2531:V2531)=3,PRODUCT(T2531:V2531)*X2531,""),"")</f>
        <v/>
      </c>
    </row>
    <row r="2532" spans="2:27" ht="18" x14ac:dyDescent="0.25">
      <c r="B2532" s="16"/>
      <c r="C2532" s="17"/>
      <c r="D2532" s="17"/>
      <c r="E2532" s="17"/>
      <c r="F2532" s="18"/>
      <c r="G2532" s="18"/>
      <c r="H2532" s="18"/>
      <c r="I2532" s="18"/>
      <c r="J2532" s="18"/>
      <c r="K2532" s="18"/>
      <c r="L2532" s="17"/>
      <c r="M2532" s="17"/>
      <c r="N2532" s="17"/>
      <c r="O2532" s="19"/>
      <c r="P2532" s="629">
        <f>+H2528</f>
        <v>13.07</v>
      </c>
      <c r="Q2532" s="17"/>
      <c r="R2532" s="412"/>
      <c r="S2532" s="625"/>
      <c r="T2532" s="20"/>
      <c r="U2532" s="20"/>
      <c r="V2532" s="430"/>
      <c r="W2532" s="14" t="str">
        <f t="shared" ref="W2532:W2534" si="813">IF(COUNT(T2532:V2532)=1,"m",IF(COUNT(T2532:V2532)=2,"m2",IF(COUNT(T2532:V2532)=3,"m3","")))</f>
        <v/>
      </c>
      <c r="X2532" s="14" t="str">
        <f t="shared" ref="X2532:X2534" si="814">IF(S2532="","",1)</f>
        <v/>
      </c>
      <c r="Y2532" s="14" t="str">
        <f t="shared" ref="Y2532:Y2534" si="815">IFERROR(IF(COUNT(T2532:V2532)=1,PRODUCT(T2532:V2532)*X2532,""),"")</f>
        <v/>
      </c>
      <c r="Z2532" s="14" t="str">
        <f t="shared" ref="Z2532:Z2534" si="816">IFERROR(IF(COUNT(T2532:V2532)=2,PRODUCT(T2532:V2532)*X2532,""),"")</f>
        <v/>
      </c>
      <c r="AA2532" s="15" t="str">
        <f t="shared" ref="AA2532:AA2553" si="817">IFERROR(IF(COUNT(T2532:V2532)=3,PRODUCT(T2532:V2532)*X2532,""),"")</f>
        <v/>
      </c>
    </row>
    <row r="2533" spans="2:27" ht="18" x14ac:dyDescent="0.25">
      <c r="B2533" s="16"/>
      <c r="C2533" s="17"/>
      <c r="D2533" s="17"/>
      <c r="E2533" s="17"/>
      <c r="G2533" s="18"/>
      <c r="H2533" s="18"/>
      <c r="I2533" s="18"/>
      <c r="J2533" s="18"/>
      <c r="K2533" s="18"/>
      <c r="L2533" s="17"/>
      <c r="M2533" s="17"/>
      <c r="N2533" s="17"/>
      <c r="O2533" s="19"/>
      <c r="P2533" s="629">
        <f>+H2528</f>
        <v>13.07</v>
      </c>
      <c r="Q2533" s="17"/>
      <c r="R2533" s="412"/>
      <c r="S2533" s="625"/>
      <c r="T2533" s="20"/>
      <c r="U2533" s="20"/>
      <c r="V2533" s="430"/>
      <c r="W2533" s="14" t="str">
        <f t="shared" si="813"/>
        <v/>
      </c>
      <c r="X2533" s="14" t="str">
        <f t="shared" si="814"/>
        <v/>
      </c>
      <c r="Y2533" s="14" t="str">
        <f t="shared" si="815"/>
        <v/>
      </c>
      <c r="Z2533" s="14" t="str">
        <f t="shared" si="816"/>
        <v/>
      </c>
      <c r="AA2533" s="15" t="str">
        <f t="shared" si="817"/>
        <v/>
      </c>
    </row>
    <row r="2534" spans="2:27" ht="18" x14ac:dyDescent="0.25">
      <c r="B2534" s="16"/>
      <c r="C2534" s="17"/>
      <c r="D2534" s="17"/>
      <c r="E2534" s="17"/>
      <c r="F2534" s="18"/>
      <c r="G2534" s="18"/>
      <c r="H2534" s="18"/>
      <c r="I2534" s="18"/>
      <c r="J2534" s="18"/>
      <c r="K2534" s="18"/>
      <c r="L2534" s="17"/>
      <c r="M2534" s="17"/>
      <c r="N2534" s="17"/>
      <c r="O2534" s="19"/>
      <c r="P2534" s="629">
        <f>+H2528</f>
        <v>13.07</v>
      </c>
      <c r="Q2534" s="17"/>
      <c r="R2534" s="412"/>
      <c r="S2534" s="626"/>
      <c r="T2534" s="20"/>
      <c r="U2534" s="20"/>
      <c r="V2534" s="430"/>
      <c r="W2534" s="14" t="str">
        <f t="shared" si="813"/>
        <v/>
      </c>
      <c r="X2534" s="14" t="str">
        <f t="shared" si="814"/>
        <v/>
      </c>
      <c r="Y2534" s="14" t="str">
        <f t="shared" si="815"/>
        <v/>
      </c>
      <c r="Z2534" s="14" t="str">
        <f t="shared" si="816"/>
        <v/>
      </c>
      <c r="AA2534" s="15" t="str">
        <f t="shared" si="817"/>
        <v/>
      </c>
    </row>
    <row r="2535" spans="2:27" ht="18" x14ac:dyDescent="0.25">
      <c r="B2535" s="16"/>
      <c r="D2535" s="17"/>
      <c r="E2535" s="17"/>
      <c r="F2535" s="18"/>
      <c r="G2535" s="18"/>
      <c r="H2535" s="18"/>
      <c r="J2535" s="18"/>
      <c r="K2535" s="18"/>
      <c r="L2535" s="17"/>
      <c r="M2535" s="17"/>
      <c r="N2535" s="17"/>
      <c r="O2535" s="19"/>
      <c r="P2535" s="629">
        <f>+H2528</f>
        <v>13.07</v>
      </c>
      <c r="Q2535" s="17"/>
      <c r="R2535" s="412"/>
      <c r="S2535" s="625"/>
      <c r="T2535" s="20"/>
      <c r="U2535" s="20"/>
      <c r="V2535" s="430"/>
      <c r="W2535" s="14"/>
      <c r="X2535" s="14"/>
      <c r="Y2535" s="14"/>
      <c r="Z2535" s="14"/>
      <c r="AA2535" s="15" t="str">
        <f t="shared" si="817"/>
        <v/>
      </c>
    </row>
    <row r="2536" spans="2:27" ht="18" x14ac:dyDescent="0.25">
      <c r="B2536" s="22"/>
      <c r="C2536" s="17"/>
      <c r="D2536" s="18"/>
      <c r="E2536" s="17"/>
      <c r="F2536" s="18"/>
      <c r="G2536" s="18"/>
      <c r="H2536" s="18"/>
      <c r="I2536" s="18"/>
      <c r="J2536" s="18"/>
      <c r="K2536" s="18"/>
      <c r="L2536" s="17"/>
      <c r="M2536" s="17"/>
      <c r="N2536" s="17"/>
      <c r="O2536" s="19"/>
      <c r="P2536" s="629">
        <f>+H2528</f>
        <v>13.07</v>
      </c>
      <c r="Q2536" s="17"/>
      <c r="R2536" s="412" t="s">
        <v>361</v>
      </c>
      <c r="S2536" s="625"/>
      <c r="T2536" s="20"/>
      <c r="U2536" s="20"/>
      <c r="V2536" s="430"/>
      <c r="W2536" s="14" t="str">
        <f t="shared" ref="W2536:W2537" si="818">IF(COUNT(T2536:V2536)=1,"m",IF(COUNT(T2536:V2536)=2,"m2",IF(COUNT(T2536:V2536)=3,"m3","")))</f>
        <v/>
      </c>
      <c r="X2536" s="14" t="str">
        <f t="shared" ref="X2536:X2542" si="819">IF(S2536="","",1)</f>
        <v/>
      </c>
      <c r="Y2536" s="14" t="str">
        <f t="shared" ref="Y2536:Y2542" si="820">IFERROR(IF(COUNT(T2536:V2536)=1,PRODUCT(T2536:V2536)*X2536,""),"")</f>
        <v/>
      </c>
      <c r="Z2536" s="14" t="str">
        <f t="shared" ref="Z2536:Z2542" si="821">IFERROR(IF(COUNT(T2536:V2536)=2,PRODUCT(T2536:V2536)*X2536,""),"")</f>
        <v/>
      </c>
      <c r="AA2536" s="15" t="str">
        <f t="shared" si="817"/>
        <v/>
      </c>
    </row>
    <row r="2537" spans="2:27" ht="18" x14ac:dyDescent="0.25">
      <c r="B2537" s="16"/>
      <c r="C2537" s="17"/>
      <c r="D2537" s="17"/>
      <c r="E2537" s="17"/>
      <c r="F2537" s="18"/>
      <c r="G2537" s="18"/>
      <c r="H2537" s="18"/>
      <c r="I2537" s="18"/>
      <c r="J2537" s="18"/>
      <c r="K2537" s="18"/>
      <c r="L2537" s="17"/>
      <c r="M2537" s="17"/>
      <c r="N2537" s="17"/>
      <c r="O2537" s="19"/>
      <c r="P2537" s="629">
        <f>+H2528</f>
        <v>13.07</v>
      </c>
      <c r="Q2537" s="17"/>
      <c r="R2537" s="412"/>
      <c r="S2537" s="641"/>
      <c r="T2537" s="20"/>
      <c r="U2537" s="20"/>
      <c r="V2537" s="20"/>
      <c r="W2537" s="14" t="str">
        <f t="shared" si="818"/>
        <v/>
      </c>
      <c r="X2537" s="14" t="str">
        <f t="shared" si="819"/>
        <v/>
      </c>
      <c r="Y2537" s="14" t="str">
        <f t="shared" si="820"/>
        <v/>
      </c>
      <c r="Z2537" s="14" t="str">
        <f t="shared" si="821"/>
        <v/>
      </c>
      <c r="AA2537" s="15" t="str">
        <f t="shared" si="817"/>
        <v/>
      </c>
    </row>
    <row r="2538" spans="2:27" ht="18" x14ac:dyDescent="0.25">
      <c r="B2538" s="16"/>
      <c r="C2538" s="17"/>
      <c r="D2538" s="17"/>
      <c r="E2538" s="17"/>
      <c r="F2538" s="17"/>
      <c r="G2538" s="17"/>
      <c r="H2538" s="17"/>
      <c r="I2538" s="17"/>
      <c r="J2538" s="17"/>
      <c r="K2538" s="17"/>
      <c r="L2538" s="17"/>
      <c r="M2538" s="17"/>
      <c r="N2538" s="17"/>
      <c r="O2538" s="19"/>
      <c r="P2538" s="629">
        <f>+H2528</f>
        <v>13.07</v>
      </c>
      <c r="Q2538" s="17"/>
      <c r="R2538" s="412"/>
      <c r="S2538" s="625"/>
      <c r="T2538" s="20"/>
      <c r="U2538" s="20"/>
      <c r="V2538" s="430"/>
      <c r="W2538" s="14"/>
      <c r="X2538" s="14" t="str">
        <f t="shared" si="819"/>
        <v/>
      </c>
      <c r="Y2538" s="14" t="str">
        <f t="shared" si="820"/>
        <v/>
      </c>
      <c r="Z2538" s="14" t="str">
        <f t="shared" si="821"/>
        <v/>
      </c>
      <c r="AA2538" s="15" t="str">
        <f t="shared" si="817"/>
        <v/>
      </c>
    </row>
    <row r="2539" spans="2:27" ht="18" x14ac:dyDescent="0.25">
      <c r="B2539" s="16"/>
      <c r="C2539" s="18"/>
      <c r="D2539" s="17"/>
      <c r="E2539" s="17"/>
      <c r="F2539" s="17"/>
      <c r="G2539" s="17"/>
      <c r="H2539" s="17"/>
      <c r="I2539" s="17"/>
      <c r="J2539" s="17"/>
      <c r="K2539" s="17"/>
      <c r="L2539" s="17"/>
      <c r="M2539" s="17"/>
      <c r="N2539" s="17"/>
      <c r="O2539" s="19"/>
      <c r="P2539" s="629">
        <f>+H2528</f>
        <v>13.07</v>
      </c>
      <c r="Q2539" s="17"/>
      <c r="R2539" s="412"/>
      <c r="S2539" s="625"/>
      <c r="T2539" s="20"/>
      <c r="U2539" s="20"/>
      <c r="V2539" s="430"/>
      <c r="W2539" s="14"/>
      <c r="X2539" s="14" t="str">
        <f t="shared" si="819"/>
        <v/>
      </c>
      <c r="Y2539" s="14" t="str">
        <f t="shared" si="820"/>
        <v/>
      </c>
      <c r="Z2539" s="14" t="str">
        <f t="shared" si="821"/>
        <v/>
      </c>
      <c r="AA2539" s="15" t="str">
        <f t="shared" si="817"/>
        <v/>
      </c>
    </row>
    <row r="2540" spans="2:27" ht="18" x14ac:dyDescent="0.25">
      <c r="B2540" s="16"/>
      <c r="C2540" s="17"/>
      <c r="D2540" s="17"/>
      <c r="E2540" s="17"/>
      <c r="F2540" s="17"/>
      <c r="G2540" s="17"/>
      <c r="H2540" s="17"/>
      <c r="I2540" s="17"/>
      <c r="J2540" s="17"/>
      <c r="K2540" s="17"/>
      <c r="L2540" s="17"/>
      <c r="M2540" s="17"/>
      <c r="N2540" s="17"/>
      <c r="O2540" s="19"/>
      <c r="P2540" s="629">
        <f>+H2528</f>
        <v>13.07</v>
      </c>
      <c r="Q2540" s="17"/>
      <c r="R2540" s="412"/>
      <c r="S2540" s="625"/>
      <c r="T2540" s="20"/>
      <c r="U2540" s="20"/>
      <c r="V2540" s="430"/>
      <c r="W2540" s="14"/>
      <c r="X2540" s="14" t="str">
        <f t="shared" si="819"/>
        <v/>
      </c>
      <c r="Y2540" s="14" t="str">
        <f t="shared" si="820"/>
        <v/>
      </c>
      <c r="Z2540" s="14" t="str">
        <f t="shared" si="821"/>
        <v/>
      </c>
      <c r="AA2540" s="15" t="str">
        <f t="shared" si="817"/>
        <v/>
      </c>
    </row>
    <row r="2541" spans="2:27" ht="18" x14ac:dyDescent="0.25">
      <c r="B2541" s="16"/>
      <c r="C2541" s="17"/>
      <c r="D2541" s="17"/>
      <c r="E2541" s="18"/>
      <c r="F2541" s="17"/>
      <c r="G2541" s="17"/>
      <c r="H2541" s="17"/>
      <c r="I2541" s="17"/>
      <c r="J2541" s="17"/>
      <c r="K2541" s="17"/>
      <c r="L2541" s="17"/>
      <c r="M2541" s="17"/>
      <c r="N2541" s="17"/>
      <c r="O2541" s="19"/>
      <c r="P2541" s="629">
        <f>+H2528</f>
        <v>13.07</v>
      </c>
      <c r="Q2541" s="17"/>
      <c r="R2541" s="412"/>
      <c r="S2541" s="625"/>
      <c r="T2541" s="20"/>
      <c r="U2541" s="20"/>
      <c r="V2541" s="430"/>
      <c r="W2541" s="14"/>
      <c r="X2541" s="14" t="str">
        <f t="shared" si="819"/>
        <v/>
      </c>
      <c r="Y2541" s="14" t="str">
        <f t="shared" si="820"/>
        <v/>
      </c>
      <c r="Z2541" s="14" t="str">
        <f t="shared" si="821"/>
        <v/>
      </c>
      <c r="AA2541" s="15" t="str">
        <f t="shared" si="817"/>
        <v/>
      </c>
    </row>
    <row r="2542" spans="2:27" ht="18" x14ac:dyDescent="0.25">
      <c r="B2542" s="16"/>
      <c r="C2542" s="18"/>
      <c r="D2542" s="18"/>
      <c r="E2542" s="18"/>
      <c r="F2542" s="18"/>
      <c r="G2542" s="18"/>
      <c r="H2542" s="18"/>
      <c r="I2542" s="18"/>
      <c r="J2542" s="18"/>
      <c r="K2542" s="18"/>
      <c r="L2542" s="18"/>
      <c r="M2542" s="18"/>
      <c r="N2542" s="18"/>
      <c r="O2542" s="19"/>
      <c r="P2542" s="629">
        <f>+H2528</f>
        <v>13.07</v>
      </c>
      <c r="Q2542" s="17"/>
      <c r="R2542" s="412"/>
      <c r="S2542" s="625"/>
      <c r="T2542" s="20"/>
      <c r="U2542" s="20"/>
      <c r="V2542" s="430"/>
      <c r="W2542" s="14" t="str">
        <f t="shared" ref="W2542" si="822">IF(COUNT(T2542:V2542)=1,"m",IF(COUNT(T2542:V2542)=2,"m2",IF(COUNT(T2542:V2542)=3,"m3","")))</f>
        <v/>
      </c>
      <c r="X2542" s="14" t="str">
        <f t="shared" si="819"/>
        <v/>
      </c>
      <c r="Y2542" s="14" t="str">
        <f t="shared" si="820"/>
        <v/>
      </c>
      <c r="Z2542" s="14" t="str">
        <f t="shared" si="821"/>
        <v/>
      </c>
      <c r="AA2542" s="15" t="str">
        <f t="shared" si="817"/>
        <v/>
      </c>
    </row>
    <row r="2543" spans="2:27" ht="18" x14ac:dyDescent="0.25">
      <c r="B2543" s="16"/>
      <c r="C2543" s="17"/>
      <c r="D2543" s="24"/>
      <c r="E2543" s="17"/>
      <c r="F2543" s="17"/>
      <c r="G2543" s="17"/>
      <c r="H2543" s="17"/>
      <c r="I2543" s="17"/>
      <c r="J2543" s="18"/>
      <c r="K2543" s="17"/>
      <c r="L2543" s="17"/>
      <c r="M2543" s="17"/>
      <c r="N2543" s="17"/>
      <c r="O2543" s="19"/>
      <c r="P2543" s="629">
        <f>+H2528</f>
        <v>13.07</v>
      </c>
      <c r="Q2543" s="17"/>
      <c r="R2543" s="412"/>
      <c r="S2543" s="625"/>
      <c r="T2543" s="20"/>
      <c r="U2543" s="20"/>
      <c r="V2543" s="430"/>
      <c r="W2543" s="14"/>
      <c r="X2543" s="14"/>
      <c r="Y2543" s="14"/>
      <c r="Z2543" s="14"/>
      <c r="AA2543" s="15" t="str">
        <f t="shared" si="817"/>
        <v/>
      </c>
    </row>
    <row r="2544" spans="2:27" ht="18" x14ac:dyDescent="0.25">
      <c r="B2544" s="16"/>
      <c r="C2544" s="18"/>
      <c r="D2544" s="17"/>
      <c r="E2544" s="17"/>
      <c r="F2544" s="17"/>
      <c r="G2544" s="17"/>
      <c r="H2544" s="18"/>
      <c r="I2544" s="18"/>
      <c r="J2544" s="17"/>
      <c r="K2544" s="18"/>
      <c r="L2544" s="17"/>
      <c r="M2544" s="17"/>
      <c r="N2544" s="17"/>
      <c r="O2544" s="19"/>
      <c r="P2544" s="629">
        <f>+H2528</f>
        <v>13.07</v>
      </c>
      <c r="Q2544" s="17"/>
      <c r="R2544" s="412" t="s">
        <v>362</v>
      </c>
      <c r="S2544" s="625"/>
      <c r="T2544" s="20"/>
      <c r="U2544" s="20"/>
      <c r="V2544" s="430"/>
      <c r="W2544" s="14" t="str">
        <f t="shared" ref="W2544:W2553" si="823">IF(COUNT(T2544:V2544)=1,"m",IF(COUNT(T2544:V2544)=2,"m2",IF(COUNT(T2544:V2544)=3,"m3","")))</f>
        <v/>
      </c>
      <c r="X2544" s="14" t="str">
        <f t="shared" ref="X2544:X2553" si="824">IF(S2544="","",1)</f>
        <v/>
      </c>
      <c r="Y2544" s="14" t="str">
        <f t="shared" ref="Y2544:Y2553" si="825">IFERROR(IF(COUNT(T2544:V2544)=1,PRODUCT(T2544:V2544)*X2544,""),"")</f>
        <v/>
      </c>
      <c r="Z2544" s="14" t="str">
        <f t="shared" ref="Z2544:Z2553" si="826">IFERROR(IF(COUNT(T2544:V2544)=2,PRODUCT(T2544:V2544)*X2544,""),"")</f>
        <v/>
      </c>
      <c r="AA2544" s="15" t="str">
        <f t="shared" si="817"/>
        <v/>
      </c>
    </row>
    <row r="2545" spans="2:27" ht="18" x14ac:dyDescent="0.25">
      <c r="B2545" s="16"/>
      <c r="C2545" s="17"/>
      <c r="D2545" s="17"/>
      <c r="E2545" s="17"/>
      <c r="F2545" s="17"/>
      <c r="G2545" s="17"/>
      <c r="H2545" s="17"/>
      <c r="I2545" s="17"/>
      <c r="J2545" s="17"/>
      <c r="K2545" s="17"/>
      <c r="L2545" s="17"/>
      <c r="M2545" s="17"/>
      <c r="N2545" s="17"/>
      <c r="O2545" s="19"/>
      <c r="P2545" s="629">
        <f>+H2528</f>
        <v>13.07</v>
      </c>
      <c r="Q2545" s="17"/>
      <c r="R2545" s="412"/>
      <c r="S2545" s="626"/>
      <c r="T2545" s="20"/>
      <c r="U2545" s="20"/>
      <c r="V2545" s="430"/>
      <c r="W2545" s="14" t="str">
        <f t="shared" si="823"/>
        <v/>
      </c>
      <c r="X2545" s="14" t="str">
        <f t="shared" si="824"/>
        <v/>
      </c>
      <c r="Y2545" s="14" t="str">
        <f t="shared" si="825"/>
        <v/>
      </c>
      <c r="Z2545" s="14" t="str">
        <f t="shared" si="826"/>
        <v/>
      </c>
      <c r="AA2545" s="15" t="str">
        <f t="shared" si="817"/>
        <v/>
      </c>
    </row>
    <row r="2546" spans="2:27" ht="18" x14ac:dyDescent="0.25">
      <c r="B2546" s="16"/>
      <c r="C2546" s="17"/>
      <c r="D2546" s="17"/>
      <c r="E2546" s="17"/>
      <c r="F2546" s="17"/>
      <c r="G2546" s="17"/>
      <c r="H2546" s="17"/>
      <c r="I2546" s="17"/>
      <c r="J2546" s="17"/>
      <c r="K2546" s="17"/>
      <c r="L2546" s="17"/>
      <c r="M2546" s="17"/>
      <c r="N2546" s="17"/>
      <c r="O2546" s="19"/>
      <c r="P2546" s="629">
        <f>+H2528</f>
        <v>13.07</v>
      </c>
      <c r="Q2546" s="17"/>
      <c r="R2546" s="412"/>
      <c r="S2546" s="626"/>
      <c r="T2546" s="20"/>
      <c r="U2546" s="20"/>
      <c r="V2546" s="430"/>
      <c r="W2546" s="14" t="str">
        <f t="shared" si="823"/>
        <v/>
      </c>
      <c r="X2546" s="14" t="str">
        <f t="shared" si="824"/>
        <v/>
      </c>
      <c r="Y2546" s="14" t="str">
        <f t="shared" si="825"/>
        <v/>
      </c>
      <c r="Z2546" s="14" t="str">
        <f t="shared" si="826"/>
        <v/>
      </c>
      <c r="AA2546" s="15" t="str">
        <f t="shared" si="817"/>
        <v/>
      </c>
    </row>
    <row r="2547" spans="2:27" ht="18" x14ac:dyDescent="0.25">
      <c r="B2547" s="16"/>
      <c r="D2547" s="17"/>
      <c r="E2547" s="17"/>
      <c r="F2547" s="17"/>
      <c r="G2547" s="17"/>
      <c r="H2547" s="17"/>
      <c r="I2547" s="17"/>
      <c r="J2547" s="17"/>
      <c r="K2547" s="17"/>
      <c r="L2547" s="17"/>
      <c r="M2547" s="17"/>
      <c r="N2547" s="17"/>
      <c r="O2547" s="19"/>
      <c r="P2547" s="629">
        <f>+H2528</f>
        <v>13.07</v>
      </c>
      <c r="Q2547" s="17"/>
      <c r="R2547" s="412"/>
      <c r="S2547" s="626"/>
      <c r="T2547" s="20"/>
      <c r="U2547" s="20"/>
      <c r="V2547" s="20"/>
      <c r="W2547" s="14" t="str">
        <f t="shared" si="823"/>
        <v/>
      </c>
      <c r="X2547" s="14" t="str">
        <f t="shared" si="824"/>
        <v/>
      </c>
      <c r="Y2547" s="14" t="str">
        <f t="shared" si="825"/>
        <v/>
      </c>
      <c r="Z2547" s="14" t="str">
        <f t="shared" si="826"/>
        <v/>
      </c>
      <c r="AA2547" s="15" t="str">
        <f t="shared" si="817"/>
        <v/>
      </c>
    </row>
    <row r="2548" spans="2:27" ht="18" x14ac:dyDescent="0.25">
      <c r="B2548" s="16"/>
      <c r="C2548" s="17"/>
      <c r="D2548" s="17"/>
      <c r="E2548" s="17"/>
      <c r="F2548" s="17"/>
      <c r="G2548" s="17"/>
      <c r="H2548" s="17"/>
      <c r="I2548" s="17"/>
      <c r="J2548" s="17"/>
      <c r="K2548" s="17"/>
      <c r="L2548" s="17"/>
      <c r="M2548" s="17"/>
      <c r="N2548" s="17"/>
      <c r="O2548" s="19"/>
      <c r="P2548" s="629">
        <f>+H2528</f>
        <v>13.07</v>
      </c>
      <c r="Q2548" s="17"/>
      <c r="R2548" s="412"/>
      <c r="S2548" s="626"/>
      <c r="T2548" s="20"/>
      <c r="U2548" s="20"/>
      <c r="V2548" s="430"/>
      <c r="W2548" s="14" t="str">
        <f t="shared" si="823"/>
        <v/>
      </c>
      <c r="X2548" s="14" t="str">
        <f t="shared" si="824"/>
        <v/>
      </c>
      <c r="Y2548" s="14" t="str">
        <f t="shared" si="825"/>
        <v/>
      </c>
      <c r="Z2548" s="14" t="str">
        <f t="shared" si="826"/>
        <v/>
      </c>
      <c r="AA2548" s="15" t="str">
        <f t="shared" si="817"/>
        <v/>
      </c>
    </row>
    <row r="2549" spans="2:27" ht="18" x14ac:dyDescent="0.25">
      <c r="B2549" s="16"/>
      <c r="C2549" s="17"/>
      <c r="D2549" s="17"/>
      <c r="E2549" s="17"/>
      <c r="F2549" s="17"/>
      <c r="G2549" s="17"/>
      <c r="H2549" s="17"/>
      <c r="I2549" s="17"/>
      <c r="J2549" s="17"/>
      <c r="K2549" s="17"/>
      <c r="L2549" s="17"/>
      <c r="M2549" s="17"/>
      <c r="N2549" s="17"/>
      <c r="O2549" s="19"/>
      <c r="P2549" s="629">
        <f>+H2528</f>
        <v>13.07</v>
      </c>
      <c r="Q2549" s="17"/>
      <c r="R2549" s="412"/>
      <c r="S2549" s="626"/>
      <c r="T2549" s="20"/>
      <c r="U2549" s="20"/>
      <c r="V2549" s="430"/>
      <c r="W2549" s="14" t="str">
        <f t="shared" si="823"/>
        <v/>
      </c>
      <c r="X2549" s="14" t="str">
        <f t="shared" si="824"/>
        <v/>
      </c>
      <c r="Y2549" s="14" t="str">
        <f t="shared" si="825"/>
        <v/>
      </c>
      <c r="Z2549" s="14" t="str">
        <f t="shared" si="826"/>
        <v/>
      </c>
      <c r="AA2549" s="15" t="str">
        <f t="shared" si="817"/>
        <v/>
      </c>
    </row>
    <row r="2550" spans="2:27" ht="18" x14ac:dyDescent="0.25">
      <c r="B2550" s="16"/>
      <c r="C2550" s="17"/>
      <c r="D2550" s="17"/>
      <c r="E2550" s="17"/>
      <c r="F2550" s="17"/>
      <c r="G2550" s="17"/>
      <c r="H2550" s="17"/>
      <c r="I2550" s="17"/>
      <c r="J2550" s="17"/>
      <c r="K2550" s="17"/>
      <c r="L2550" s="17"/>
      <c r="M2550" s="17"/>
      <c r="N2550" s="17"/>
      <c r="O2550" s="19"/>
      <c r="P2550" s="629">
        <f>+H2528</f>
        <v>13.07</v>
      </c>
      <c r="Q2550" s="17"/>
      <c r="R2550" s="21"/>
      <c r="S2550" s="626"/>
      <c r="T2550" s="20"/>
      <c r="U2550" s="20"/>
      <c r="V2550" s="430"/>
      <c r="W2550" s="14" t="str">
        <f t="shared" si="823"/>
        <v/>
      </c>
      <c r="X2550" s="14" t="str">
        <f t="shared" si="824"/>
        <v/>
      </c>
      <c r="Y2550" s="14" t="str">
        <f t="shared" si="825"/>
        <v/>
      </c>
      <c r="Z2550" s="14" t="str">
        <f t="shared" si="826"/>
        <v/>
      </c>
      <c r="AA2550" s="15" t="str">
        <f t="shared" si="817"/>
        <v/>
      </c>
    </row>
    <row r="2551" spans="2:27" ht="18" x14ac:dyDescent="0.25">
      <c r="B2551" s="16"/>
      <c r="C2551" s="17"/>
      <c r="D2551" s="17"/>
      <c r="E2551" s="17"/>
      <c r="F2551" s="17"/>
      <c r="G2551" s="17"/>
      <c r="H2551" s="17"/>
      <c r="I2551" s="17"/>
      <c r="J2551" s="17"/>
      <c r="K2551" s="17"/>
      <c r="L2551" s="17"/>
      <c r="M2551" s="17"/>
      <c r="N2551" s="17"/>
      <c r="O2551" s="19"/>
      <c r="P2551" s="629">
        <f>+H2528</f>
        <v>13.07</v>
      </c>
      <c r="Q2551" s="17"/>
      <c r="R2551" s="26"/>
      <c r="S2551" s="626"/>
      <c r="T2551" s="20"/>
      <c r="U2551" s="20"/>
      <c r="V2551" s="430"/>
      <c r="W2551" s="14" t="str">
        <f t="shared" si="823"/>
        <v/>
      </c>
      <c r="X2551" s="14" t="str">
        <f t="shared" si="824"/>
        <v/>
      </c>
      <c r="Y2551" s="14" t="str">
        <f t="shared" si="825"/>
        <v/>
      </c>
      <c r="Z2551" s="14" t="str">
        <f t="shared" si="826"/>
        <v/>
      </c>
      <c r="AA2551" s="15" t="str">
        <f t="shared" si="817"/>
        <v/>
      </c>
    </row>
    <row r="2552" spans="2:27" ht="18" x14ac:dyDescent="0.25">
      <c r="B2552" s="16"/>
      <c r="C2552" s="17"/>
      <c r="D2552" s="17"/>
      <c r="E2552" s="17"/>
      <c r="F2552" s="17"/>
      <c r="G2552" s="17"/>
      <c r="H2552" s="17"/>
      <c r="I2552" s="17"/>
      <c r="J2552" s="17"/>
      <c r="K2552" s="17"/>
      <c r="L2552" s="17"/>
      <c r="M2552" s="17"/>
      <c r="N2552" s="17"/>
      <c r="O2552" s="19"/>
      <c r="P2552" s="629">
        <f>+H2528</f>
        <v>13.07</v>
      </c>
      <c r="Q2552" s="17"/>
      <c r="R2552" s="26"/>
      <c r="S2552" s="626"/>
      <c r="T2552" s="20"/>
      <c r="U2552" s="20"/>
      <c r="V2552" s="430"/>
      <c r="W2552" s="14" t="str">
        <f t="shared" si="823"/>
        <v/>
      </c>
      <c r="X2552" s="14" t="str">
        <f t="shared" si="824"/>
        <v/>
      </c>
      <c r="Y2552" s="14" t="str">
        <f t="shared" si="825"/>
        <v/>
      </c>
      <c r="Z2552" s="14" t="str">
        <f t="shared" si="826"/>
        <v/>
      </c>
      <c r="AA2552" s="15" t="str">
        <f t="shared" si="817"/>
        <v/>
      </c>
    </row>
    <row r="2553" spans="2:27" ht="18.75" thickBot="1" x14ac:dyDescent="0.3">
      <c r="B2553" s="27"/>
      <c r="C2553" s="28"/>
      <c r="D2553" s="29"/>
      <c r="E2553" s="28"/>
      <c r="F2553" s="29"/>
      <c r="G2553" s="29"/>
      <c r="H2553" s="29"/>
      <c r="I2553" s="29"/>
      <c r="J2553" s="29"/>
      <c r="K2553" s="29"/>
      <c r="L2553" s="29"/>
      <c r="M2553" s="29"/>
      <c r="N2553" s="29"/>
      <c r="O2553" s="30"/>
      <c r="P2553" s="629">
        <f>+H2528</f>
        <v>13.07</v>
      </c>
      <c r="Q2553" s="17"/>
      <c r="R2553" s="630"/>
      <c r="S2553" s="636"/>
      <c r="T2553" s="33"/>
      <c r="U2553" s="33"/>
      <c r="V2553" s="631"/>
      <c r="W2553" s="34" t="str">
        <f t="shared" si="823"/>
        <v/>
      </c>
      <c r="X2553" s="34" t="str">
        <f t="shared" si="824"/>
        <v/>
      </c>
      <c r="Y2553" s="14" t="str">
        <f t="shared" si="825"/>
        <v/>
      </c>
      <c r="Z2553" s="14" t="str">
        <f t="shared" si="826"/>
        <v/>
      </c>
      <c r="AA2553" s="15" t="str">
        <f t="shared" si="817"/>
        <v/>
      </c>
    </row>
    <row r="2554" spans="2:27" ht="18.75" thickBot="1" x14ac:dyDescent="0.3">
      <c r="B2554" s="786"/>
      <c r="C2554" s="787"/>
      <c r="D2554" s="787"/>
      <c r="E2554" s="787"/>
      <c r="F2554" s="787"/>
      <c r="G2554" s="787"/>
      <c r="H2554" s="787"/>
      <c r="I2554" s="787"/>
      <c r="J2554" s="787"/>
      <c r="K2554" s="787"/>
      <c r="L2554" s="787"/>
      <c r="M2554" s="787"/>
      <c r="N2554" s="787"/>
      <c r="O2554" s="787"/>
      <c r="P2554" s="428"/>
      <c r="Q2554" s="629">
        <f>+H2528</f>
        <v>13.07</v>
      </c>
      <c r="R2554" s="1024" t="s">
        <v>58</v>
      </c>
      <c r="S2554" s="1025"/>
      <c r="T2554" s="1027"/>
      <c r="U2554" s="1024" t="s">
        <v>53</v>
      </c>
      <c r="V2554" s="1027"/>
      <c r="W2554" s="1027"/>
      <c r="X2554" s="1026"/>
      <c r="Y2554" s="36"/>
      <c r="Z2554" s="37"/>
      <c r="AA2554" s="38">
        <f>IF(SUM(Y2531:AA2553)=0,SUM(X2531:X2553),SUM(Y2531:AA2553))</f>
        <v>0</v>
      </c>
    </row>
    <row r="2555" spans="2:27" ht="17.25" thickBot="1" x14ac:dyDescent="0.3">
      <c r="B2555" s="792" t="s">
        <v>59</v>
      </c>
      <c r="C2555" s="793"/>
      <c r="D2555" s="793"/>
      <c r="E2555" s="793"/>
      <c r="F2555" s="793"/>
      <c r="G2555" s="793"/>
      <c r="H2555" s="793"/>
      <c r="I2555" s="794"/>
      <c r="J2555" s="792" t="s">
        <v>60</v>
      </c>
      <c r="K2555" s="793"/>
      <c r="L2555" s="793"/>
      <c r="M2555" s="793"/>
      <c r="N2555" s="793"/>
      <c r="O2555" s="793"/>
      <c r="P2555" s="793"/>
      <c r="Q2555" s="793"/>
      <c r="R2555" s="1028"/>
      <c r="S2555" s="634"/>
      <c r="T2555" s="39"/>
      <c r="U2555" s="40"/>
      <c r="V2555" s="40"/>
      <c r="W2555" s="40"/>
      <c r="X2555" s="40"/>
      <c r="Y2555" s="40"/>
      <c r="Z2555" s="40"/>
      <c r="AA2555" s="41"/>
    </row>
    <row r="2556" spans="2:27" ht="21" thickBot="1" x14ac:dyDescent="0.3">
      <c r="B2556" s="795"/>
      <c r="C2556" s="787"/>
      <c r="D2556" s="787"/>
      <c r="E2556" s="787"/>
      <c r="F2556" s="787"/>
      <c r="G2556" s="787"/>
      <c r="H2556" s="787"/>
      <c r="I2556" s="796"/>
      <c r="J2556" s="795"/>
      <c r="K2556" s="787"/>
      <c r="L2556" s="787"/>
      <c r="M2556" s="787"/>
      <c r="N2556" s="787"/>
      <c r="O2556" s="787"/>
      <c r="P2556" s="787"/>
      <c r="Q2556" s="787"/>
      <c r="R2556" s="796"/>
      <c r="S2556" s="635"/>
      <c r="T2556" s="797" t="s">
        <v>61</v>
      </c>
      <c r="U2556" s="798"/>
      <c r="V2556" s="798"/>
      <c r="W2556" s="798"/>
      <c r="X2556" s="798"/>
      <c r="Y2556" s="798"/>
      <c r="Z2556" s="799"/>
      <c r="AA2556" s="42">
        <f>AA2554</f>
        <v>0</v>
      </c>
    </row>
    <row r="2558" spans="2:27" ht="15.75" thickBot="1" x14ac:dyDescent="0.3"/>
    <row r="2559" spans="2:27" x14ac:dyDescent="0.25">
      <c r="B2559" s="800"/>
      <c r="C2559" s="793"/>
      <c r="D2559" s="793"/>
      <c r="E2559" s="793"/>
      <c r="F2559" s="793"/>
      <c r="G2559" s="803" t="s">
        <v>42</v>
      </c>
      <c r="H2559" s="793"/>
      <c r="I2559" s="793"/>
      <c r="J2559" s="793"/>
      <c r="K2559" s="793"/>
      <c r="L2559" s="793"/>
      <c r="M2559" s="793"/>
      <c r="N2559" s="793"/>
      <c r="O2559" s="793"/>
      <c r="P2559" s="793"/>
      <c r="Q2559" s="793"/>
      <c r="R2559" s="793"/>
      <c r="S2559" s="793"/>
      <c r="T2559" s="793"/>
      <c r="U2559" s="804" t="s">
        <v>1</v>
      </c>
      <c r="V2559" s="805"/>
      <c r="W2559" s="805"/>
      <c r="X2559" s="806"/>
      <c r="Y2559" s="807" t="s">
        <v>43</v>
      </c>
      <c r="Z2559" s="805"/>
      <c r="AA2559" s="808"/>
    </row>
    <row r="2560" spans="2:27" x14ac:dyDescent="0.25">
      <c r="B2560" s="801"/>
      <c r="C2560" s="802"/>
      <c r="D2560" s="802"/>
      <c r="E2560" s="802"/>
      <c r="F2560" s="802"/>
      <c r="G2560" s="801"/>
      <c r="H2560" s="802"/>
      <c r="I2560" s="802"/>
      <c r="J2560" s="802"/>
      <c r="K2560" s="802"/>
      <c r="L2560" s="802"/>
      <c r="M2560" s="802"/>
      <c r="N2560" s="802"/>
      <c r="O2560" s="802"/>
      <c r="P2560" s="802"/>
      <c r="Q2560" s="802"/>
      <c r="R2560" s="802"/>
      <c r="S2560" s="802"/>
      <c r="T2560" s="802"/>
      <c r="U2560" s="809" t="s">
        <v>3</v>
      </c>
      <c r="V2560" s="810"/>
      <c r="W2560" s="810"/>
      <c r="X2560" s="811"/>
      <c r="Y2560" s="812">
        <v>1</v>
      </c>
      <c r="Z2560" s="810"/>
      <c r="AA2560" s="813"/>
    </row>
    <row r="2561" spans="2:27" ht="15.75" thickBot="1" x14ac:dyDescent="0.3">
      <c r="B2561" s="795"/>
      <c r="C2561" s="787"/>
      <c r="D2561" s="787"/>
      <c r="E2561" s="787"/>
      <c r="F2561" s="787"/>
      <c r="G2561" s="795"/>
      <c r="H2561" s="787"/>
      <c r="I2561" s="787"/>
      <c r="J2561" s="787"/>
      <c r="K2561" s="787"/>
      <c r="L2561" s="787"/>
      <c r="M2561" s="787"/>
      <c r="N2561" s="787"/>
      <c r="O2561" s="787"/>
      <c r="P2561" s="787"/>
      <c r="Q2561" s="787"/>
      <c r="R2561" s="787"/>
      <c r="S2561" s="787"/>
      <c r="T2561" s="787"/>
      <c r="U2561" s="814" t="s">
        <v>4</v>
      </c>
      <c r="V2561" s="815"/>
      <c r="W2561" s="815"/>
      <c r="X2561" s="816"/>
      <c r="Y2561" s="817">
        <v>44236</v>
      </c>
      <c r="Z2561" s="818"/>
      <c r="AA2561" s="819"/>
    </row>
    <row r="2562" spans="2:27" x14ac:dyDescent="0.25">
      <c r="B2562" s="820" t="s">
        <v>44</v>
      </c>
      <c r="C2562" s="793"/>
      <c r="D2562" s="793"/>
      <c r="E2562" s="793"/>
      <c r="F2562" s="794"/>
      <c r="G2562"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562" s="822"/>
      <c r="I2562" s="822"/>
      <c r="J2562" s="822"/>
      <c r="K2562" s="822"/>
      <c r="L2562" s="822"/>
      <c r="M2562" s="822"/>
      <c r="N2562" s="822"/>
      <c r="O2562" s="822"/>
      <c r="P2562" s="822"/>
      <c r="Q2562" s="822"/>
      <c r="R2562" s="822"/>
      <c r="S2562" s="822"/>
      <c r="T2562" s="822"/>
      <c r="U2562" s="822"/>
      <c r="V2562" s="822"/>
      <c r="W2562" s="822"/>
      <c r="X2562" s="822"/>
      <c r="Y2562" s="822"/>
      <c r="Z2562" s="822"/>
      <c r="AA2562" s="823"/>
    </row>
    <row r="2563" spans="2:27" ht="30" customHeight="1" thickBot="1" x14ac:dyDescent="0.3">
      <c r="B2563" s="795"/>
      <c r="C2563" s="787"/>
      <c r="D2563" s="787"/>
      <c r="E2563" s="787"/>
      <c r="F2563" s="796"/>
      <c r="G2563" s="824"/>
      <c r="H2563" s="825"/>
      <c r="I2563" s="825"/>
      <c r="J2563" s="825"/>
      <c r="K2563" s="825"/>
      <c r="L2563" s="825"/>
      <c r="M2563" s="825"/>
      <c r="N2563" s="825"/>
      <c r="O2563" s="825"/>
      <c r="P2563" s="825"/>
      <c r="Q2563" s="825"/>
      <c r="R2563" s="825"/>
      <c r="S2563" s="825"/>
      <c r="T2563" s="825"/>
      <c r="U2563" s="825"/>
      <c r="V2563" s="825"/>
      <c r="W2563" s="825"/>
      <c r="X2563" s="825"/>
      <c r="Y2563" s="825"/>
      <c r="Z2563" s="825"/>
      <c r="AA2563" s="826"/>
    </row>
    <row r="2564" spans="2:27" ht="18.75" thickBot="1" x14ac:dyDescent="0.3">
      <c r="B2564" s="827" t="s">
        <v>46</v>
      </c>
      <c r="C2564" s="798"/>
      <c r="D2564" s="798"/>
      <c r="E2564" s="798"/>
      <c r="F2564" s="798"/>
      <c r="G2564" s="798"/>
      <c r="H2564" s="822" t="s">
        <v>47</v>
      </c>
      <c r="I2564" s="793"/>
      <c r="J2564" s="828"/>
      <c r="K2564" s="798"/>
      <c r="L2564" s="798"/>
      <c r="M2564" s="798"/>
      <c r="N2564" s="798"/>
      <c r="O2564" s="798"/>
      <c r="P2564" s="622"/>
      <c r="Q2564" s="622"/>
      <c r="R2564" s="828" t="s">
        <v>48</v>
      </c>
      <c r="S2564" s="828"/>
      <c r="T2564" s="798"/>
      <c r="U2564" s="798"/>
      <c r="V2564" s="798"/>
      <c r="W2564" s="798"/>
      <c r="X2564" s="798"/>
      <c r="Y2564" s="798"/>
      <c r="Z2564" s="798"/>
      <c r="AA2564" s="799"/>
    </row>
    <row r="2565" spans="2:27" ht="84.75" customHeight="1" thickBot="1" x14ac:dyDescent="0.3">
      <c r="B2565" s="829">
        <v>13</v>
      </c>
      <c r="C2565" s="793"/>
      <c r="D2565" s="793"/>
      <c r="E2565" s="793"/>
      <c r="F2565" s="793"/>
      <c r="G2565" s="793"/>
      <c r="H2565" s="830">
        <f>I13.08</f>
        <v>13.08</v>
      </c>
      <c r="I2565" s="831"/>
      <c r="J2565" s="832" t="str">
        <f>VLOOKUP(B2565,'BALANCE GENERAL'!$B:$G,5,FALSE)</f>
        <v>SUMINISTRO E INSTALACION MOBILIARIO</v>
      </c>
      <c r="K2565" s="798"/>
      <c r="L2565" s="798"/>
      <c r="M2565" s="798"/>
      <c r="N2565" s="798"/>
      <c r="O2565" s="799"/>
      <c r="P2565" s="621"/>
      <c r="Q2565" s="621"/>
      <c r="R2565" s="833" t="str">
        <f>VLOOKUP(H2565,'BALANCE GENERAL'!$B:$G,5,FALSE)</f>
        <v>TANDEM DE 3 PUESTOS METALICO REF AEROPUERTO, ASIENTO Y ESPALDAR EN UNA SOLA PIEZA DE LAMINA PERFORADA CAL 16 PINTADO EN ELECTROSTATICA; BASES Y BRAZOS CROMADOS</v>
      </c>
      <c r="S2565" s="1020"/>
      <c r="T2565" s="793"/>
      <c r="U2565" s="793"/>
      <c r="V2565" s="793"/>
      <c r="W2565" s="793"/>
      <c r="X2565" s="793"/>
      <c r="Y2565" s="793"/>
      <c r="Z2565" s="793"/>
      <c r="AA2565" s="794"/>
    </row>
    <row r="2566" spans="2:27" ht="18.75" thickBot="1" x14ac:dyDescent="0.3">
      <c r="B2566" s="821" t="s">
        <v>49</v>
      </c>
      <c r="C2566" s="834"/>
      <c r="D2566" s="834"/>
      <c r="E2566" s="834"/>
      <c r="F2566" s="834"/>
      <c r="G2566" s="834"/>
      <c r="H2566" s="835"/>
      <c r="I2566" s="835"/>
      <c r="J2566" s="834"/>
      <c r="K2566" s="834"/>
      <c r="L2566" s="834"/>
      <c r="M2566" s="834"/>
      <c r="N2566" s="834"/>
      <c r="O2566" s="834"/>
      <c r="P2566" s="623"/>
      <c r="Q2566" s="623"/>
      <c r="R2566" s="837" t="s">
        <v>50</v>
      </c>
      <c r="S2566" s="1030" t="s">
        <v>532</v>
      </c>
      <c r="T2566" s="839" t="s">
        <v>51</v>
      </c>
      <c r="U2566" s="840"/>
      <c r="V2566" s="841"/>
      <c r="W2566" s="842" t="s">
        <v>20</v>
      </c>
      <c r="X2566" s="844" t="s">
        <v>52</v>
      </c>
      <c r="Y2566" s="846" t="s">
        <v>53</v>
      </c>
      <c r="Z2566" s="847"/>
      <c r="AA2566" s="848"/>
    </row>
    <row r="2567" spans="2:27" ht="26.25" thickBot="1" x14ac:dyDescent="0.3">
      <c r="B2567" s="836"/>
      <c r="C2567" s="835"/>
      <c r="D2567" s="835"/>
      <c r="E2567" s="835"/>
      <c r="F2567" s="835"/>
      <c r="G2567" s="835"/>
      <c r="H2567" s="835"/>
      <c r="I2567" s="835"/>
      <c r="J2567" s="835"/>
      <c r="K2567" s="835"/>
      <c r="L2567" s="835"/>
      <c r="M2567" s="835"/>
      <c r="N2567" s="835"/>
      <c r="O2567" s="835"/>
      <c r="P2567" s="623"/>
      <c r="Q2567" s="623"/>
      <c r="R2567" s="838"/>
      <c r="S2567" s="1031"/>
      <c r="T2567" s="4" t="s">
        <v>54</v>
      </c>
      <c r="U2567" s="5" t="s">
        <v>55</v>
      </c>
      <c r="V2567" s="6" t="s">
        <v>56</v>
      </c>
      <c r="W2567" s="843"/>
      <c r="X2567" s="845"/>
      <c r="Y2567" s="7" t="s">
        <v>57</v>
      </c>
      <c r="Z2567" s="8" t="s">
        <v>21</v>
      </c>
      <c r="AA2567" s="9" t="s">
        <v>22</v>
      </c>
    </row>
    <row r="2568" spans="2:27" ht="18" x14ac:dyDescent="0.25">
      <c r="B2568" s="10"/>
      <c r="C2568" s="11"/>
      <c r="D2568" s="11"/>
      <c r="E2568" s="11"/>
      <c r="F2568" s="11"/>
      <c r="G2568" s="11"/>
      <c r="H2568" s="11"/>
      <c r="I2568" s="11"/>
      <c r="J2568" s="11"/>
      <c r="K2568" s="11"/>
      <c r="L2568" s="11"/>
      <c r="M2568" s="11"/>
      <c r="N2568" s="11"/>
      <c r="O2568" s="12"/>
      <c r="P2568" s="629">
        <f>+H2565</f>
        <v>13.08</v>
      </c>
      <c r="Q2568" s="17"/>
      <c r="R2568" s="412" t="s">
        <v>356</v>
      </c>
      <c r="S2568" s="625"/>
      <c r="T2568" s="14"/>
      <c r="U2568" s="14"/>
      <c r="V2568" s="14"/>
      <c r="W2568" s="14" t="str">
        <f>IF(COUNT(T2568:V2568)=1,"m",IF(COUNT(T2568:V2568)=2,"m2",IF(COUNT(T2568:V2568)=3,"m3","")))</f>
        <v/>
      </c>
      <c r="X2568" s="14" t="str">
        <f>IF(S2568="","",1)</f>
        <v/>
      </c>
      <c r="Y2568" s="14" t="str">
        <f>IFERROR(IF(COUNT(T2568:V2568)=1,PRODUCT(T2568:V2568)*X2568,""),"")</f>
        <v/>
      </c>
      <c r="Z2568" s="14" t="str">
        <f>IFERROR(IF(COUNT(T2568:V2568)=2,PRODUCT(T2568:V2568)*X2568,""),"")</f>
        <v/>
      </c>
      <c r="AA2568" s="15" t="str">
        <f>IFERROR(IF(COUNT(T2568:V2568)=3,PRODUCT(T2568:V2568)*X2568,""),"")</f>
        <v/>
      </c>
    </row>
    <row r="2569" spans="2:27" ht="18" x14ac:dyDescent="0.25">
      <c r="B2569" s="16"/>
      <c r="C2569" s="17"/>
      <c r="D2569" s="17"/>
      <c r="E2569" s="17"/>
      <c r="F2569" s="18"/>
      <c r="G2569" s="18"/>
      <c r="H2569" s="18"/>
      <c r="I2569" s="18"/>
      <c r="J2569" s="18"/>
      <c r="K2569" s="18"/>
      <c r="L2569" s="17"/>
      <c r="M2569" s="17"/>
      <c r="N2569" s="17"/>
      <c r="O2569" s="19"/>
      <c r="P2569" s="629">
        <f>+H2565</f>
        <v>13.08</v>
      </c>
      <c r="Q2569" s="17"/>
      <c r="R2569" s="412"/>
      <c r="S2569" s="625"/>
      <c r="T2569" s="20"/>
      <c r="U2569" s="20"/>
      <c r="V2569" s="430"/>
      <c r="W2569" s="14" t="str">
        <f t="shared" ref="W2569:W2571" si="827">IF(COUNT(T2569:V2569)=1,"m",IF(COUNT(T2569:V2569)=2,"m2",IF(COUNT(T2569:V2569)=3,"m3","")))</f>
        <v/>
      </c>
      <c r="X2569" s="14" t="str">
        <f t="shared" ref="X2569:X2571" si="828">IF(S2569="","",1)</f>
        <v/>
      </c>
      <c r="Y2569" s="14" t="str">
        <f t="shared" ref="Y2569:Y2571" si="829">IFERROR(IF(COUNT(T2569:V2569)=1,PRODUCT(T2569:V2569)*X2569,""),"")</f>
        <v/>
      </c>
      <c r="Z2569" s="14" t="str">
        <f t="shared" ref="Z2569:Z2571" si="830">IFERROR(IF(COUNT(T2569:V2569)=2,PRODUCT(T2569:V2569)*X2569,""),"")</f>
        <v/>
      </c>
      <c r="AA2569" s="15" t="str">
        <f t="shared" ref="AA2569:AA2590" si="831">IFERROR(IF(COUNT(T2569:V2569)=3,PRODUCT(T2569:V2569)*X2569,""),"")</f>
        <v/>
      </c>
    </row>
    <row r="2570" spans="2:27" ht="18" x14ac:dyDescent="0.25">
      <c r="B2570" s="16"/>
      <c r="C2570" s="17"/>
      <c r="D2570" s="17"/>
      <c r="E2570" s="17"/>
      <c r="G2570" s="18"/>
      <c r="H2570" s="18"/>
      <c r="I2570" s="18"/>
      <c r="J2570" s="18"/>
      <c r="K2570" s="18"/>
      <c r="L2570" s="17"/>
      <c r="M2570" s="17"/>
      <c r="N2570" s="17"/>
      <c r="O2570" s="19"/>
      <c r="P2570" s="629">
        <f>+H2565</f>
        <v>13.08</v>
      </c>
      <c r="Q2570" s="17"/>
      <c r="R2570" s="412"/>
      <c r="S2570" s="625"/>
      <c r="T2570" s="20"/>
      <c r="U2570" s="20"/>
      <c r="V2570" s="430"/>
      <c r="W2570" s="14" t="str">
        <f t="shared" si="827"/>
        <v/>
      </c>
      <c r="X2570" s="14" t="str">
        <f t="shared" si="828"/>
        <v/>
      </c>
      <c r="Y2570" s="14" t="str">
        <f t="shared" si="829"/>
        <v/>
      </c>
      <c r="Z2570" s="14" t="str">
        <f t="shared" si="830"/>
        <v/>
      </c>
      <c r="AA2570" s="15" t="str">
        <f t="shared" si="831"/>
        <v/>
      </c>
    </row>
    <row r="2571" spans="2:27" ht="18" x14ac:dyDescent="0.25">
      <c r="B2571" s="16"/>
      <c r="C2571" s="17"/>
      <c r="D2571" s="17"/>
      <c r="E2571" s="17"/>
      <c r="F2571" s="18"/>
      <c r="G2571" s="18"/>
      <c r="H2571" s="18"/>
      <c r="I2571" s="18"/>
      <c r="J2571" s="18"/>
      <c r="K2571" s="18"/>
      <c r="L2571" s="17"/>
      <c r="M2571" s="17"/>
      <c r="N2571" s="17"/>
      <c r="O2571" s="19"/>
      <c r="P2571" s="629">
        <f>+H2565</f>
        <v>13.08</v>
      </c>
      <c r="Q2571" s="17"/>
      <c r="R2571" s="412"/>
      <c r="S2571" s="626"/>
      <c r="T2571" s="20"/>
      <c r="U2571" s="20"/>
      <c r="V2571" s="430"/>
      <c r="W2571" s="14" t="str">
        <f t="shared" si="827"/>
        <v/>
      </c>
      <c r="X2571" s="14" t="str">
        <f t="shared" si="828"/>
        <v/>
      </c>
      <c r="Y2571" s="14" t="str">
        <f t="shared" si="829"/>
        <v/>
      </c>
      <c r="Z2571" s="14" t="str">
        <f t="shared" si="830"/>
        <v/>
      </c>
      <c r="AA2571" s="15" t="str">
        <f t="shared" si="831"/>
        <v/>
      </c>
    </row>
    <row r="2572" spans="2:27" ht="18" x14ac:dyDescent="0.25">
      <c r="B2572" s="16"/>
      <c r="D2572" s="17"/>
      <c r="E2572" s="17"/>
      <c r="F2572" s="18"/>
      <c r="G2572" s="18"/>
      <c r="H2572" s="18"/>
      <c r="J2572" s="18"/>
      <c r="K2572" s="18"/>
      <c r="L2572" s="17"/>
      <c r="M2572" s="17"/>
      <c r="N2572" s="17"/>
      <c r="O2572" s="19"/>
      <c r="P2572" s="629">
        <f>+H2565</f>
        <v>13.08</v>
      </c>
      <c r="Q2572" s="17"/>
      <c r="R2572" s="412"/>
      <c r="S2572" s="625"/>
      <c r="T2572" s="20"/>
      <c r="U2572" s="20"/>
      <c r="V2572" s="430"/>
      <c r="W2572" s="14"/>
      <c r="X2572" s="14"/>
      <c r="Y2572" s="14"/>
      <c r="Z2572" s="14"/>
      <c r="AA2572" s="15" t="str">
        <f t="shared" si="831"/>
        <v/>
      </c>
    </row>
    <row r="2573" spans="2:27" ht="18" x14ac:dyDescent="0.25">
      <c r="B2573" s="22"/>
      <c r="C2573" s="17"/>
      <c r="D2573" s="18"/>
      <c r="E2573" s="17"/>
      <c r="F2573" s="18"/>
      <c r="G2573" s="18"/>
      <c r="H2573" s="18"/>
      <c r="I2573" s="18"/>
      <c r="J2573" s="18"/>
      <c r="K2573" s="18"/>
      <c r="L2573" s="17"/>
      <c r="M2573" s="17"/>
      <c r="N2573" s="17"/>
      <c r="O2573" s="19"/>
      <c r="P2573" s="629">
        <f>+H2565</f>
        <v>13.08</v>
      </c>
      <c r="Q2573" s="17"/>
      <c r="R2573" s="412" t="s">
        <v>361</v>
      </c>
      <c r="S2573" s="625"/>
      <c r="T2573" s="20"/>
      <c r="U2573" s="20"/>
      <c r="V2573" s="430"/>
      <c r="W2573" s="14" t="str">
        <f t="shared" ref="W2573:W2574" si="832">IF(COUNT(T2573:V2573)=1,"m",IF(COUNT(T2573:V2573)=2,"m2",IF(COUNT(T2573:V2573)=3,"m3","")))</f>
        <v/>
      </c>
      <c r="X2573" s="14" t="str">
        <f t="shared" ref="X2573:X2579" si="833">IF(S2573="","",1)</f>
        <v/>
      </c>
      <c r="Y2573" s="14" t="str">
        <f t="shared" ref="Y2573:Y2579" si="834">IFERROR(IF(COUNT(T2573:V2573)=1,PRODUCT(T2573:V2573)*X2573,""),"")</f>
        <v/>
      </c>
      <c r="Z2573" s="14" t="str">
        <f t="shared" ref="Z2573:Z2579" si="835">IFERROR(IF(COUNT(T2573:V2573)=2,PRODUCT(T2573:V2573)*X2573,""),"")</f>
        <v/>
      </c>
      <c r="AA2573" s="15" t="str">
        <f t="shared" si="831"/>
        <v/>
      </c>
    </row>
    <row r="2574" spans="2:27" ht="18" x14ac:dyDescent="0.25">
      <c r="B2574" s="16"/>
      <c r="C2574" s="17"/>
      <c r="D2574" s="17"/>
      <c r="E2574" s="17"/>
      <c r="F2574" s="18"/>
      <c r="G2574" s="18"/>
      <c r="H2574" s="18"/>
      <c r="I2574" s="18"/>
      <c r="J2574" s="18"/>
      <c r="K2574" s="18"/>
      <c r="L2574" s="17"/>
      <c r="M2574" s="17"/>
      <c r="N2574" s="17"/>
      <c r="O2574" s="19"/>
      <c r="P2574" s="629">
        <f>+H2565</f>
        <v>13.08</v>
      </c>
      <c r="Q2574" s="17"/>
      <c r="R2574" s="412"/>
      <c r="S2574" s="641"/>
      <c r="T2574" s="20"/>
      <c r="U2574" s="20"/>
      <c r="V2574" s="20"/>
      <c r="W2574" s="14" t="str">
        <f t="shared" si="832"/>
        <v/>
      </c>
      <c r="X2574" s="14" t="str">
        <f t="shared" si="833"/>
        <v/>
      </c>
      <c r="Y2574" s="14" t="str">
        <f t="shared" si="834"/>
        <v/>
      </c>
      <c r="Z2574" s="14" t="str">
        <f t="shared" si="835"/>
        <v/>
      </c>
      <c r="AA2574" s="15" t="str">
        <f t="shared" si="831"/>
        <v/>
      </c>
    </row>
    <row r="2575" spans="2:27" ht="18" x14ac:dyDescent="0.25">
      <c r="B2575" s="16"/>
      <c r="C2575" s="17"/>
      <c r="D2575" s="17"/>
      <c r="E2575" s="17"/>
      <c r="F2575" s="17"/>
      <c r="G2575" s="17"/>
      <c r="H2575" s="17"/>
      <c r="I2575" s="17"/>
      <c r="J2575" s="17"/>
      <c r="K2575" s="17"/>
      <c r="L2575" s="17"/>
      <c r="M2575" s="17"/>
      <c r="N2575" s="17"/>
      <c r="O2575" s="19"/>
      <c r="P2575" s="629">
        <f>+H2565</f>
        <v>13.08</v>
      </c>
      <c r="Q2575" s="17"/>
      <c r="R2575" s="412"/>
      <c r="S2575" s="625"/>
      <c r="T2575" s="20"/>
      <c r="U2575" s="20"/>
      <c r="V2575" s="430"/>
      <c r="W2575" s="14"/>
      <c r="X2575" s="14" t="str">
        <f t="shared" si="833"/>
        <v/>
      </c>
      <c r="Y2575" s="14" t="str">
        <f t="shared" si="834"/>
        <v/>
      </c>
      <c r="Z2575" s="14" t="str">
        <f t="shared" si="835"/>
        <v/>
      </c>
      <c r="AA2575" s="15" t="str">
        <f t="shared" si="831"/>
        <v/>
      </c>
    </row>
    <row r="2576" spans="2:27" ht="18" x14ac:dyDescent="0.25">
      <c r="B2576" s="16"/>
      <c r="C2576" s="18"/>
      <c r="D2576" s="17"/>
      <c r="E2576" s="17"/>
      <c r="F2576" s="17"/>
      <c r="G2576" s="17"/>
      <c r="H2576" s="17"/>
      <c r="I2576" s="17"/>
      <c r="J2576" s="17"/>
      <c r="K2576" s="17"/>
      <c r="L2576" s="17"/>
      <c r="M2576" s="17"/>
      <c r="N2576" s="17"/>
      <c r="O2576" s="19"/>
      <c r="P2576" s="629">
        <f>+H2565</f>
        <v>13.08</v>
      </c>
      <c r="Q2576" s="17"/>
      <c r="R2576" s="412"/>
      <c r="S2576" s="625"/>
      <c r="T2576" s="20"/>
      <c r="U2576" s="20"/>
      <c r="V2576" s="430"/>
      <c r="W2576" s="14"/>
      <c r="X2576" s="14" t="str">
        <f t="shared" si="833"/>
        <v/>
      </c>
      <c r="Y2576" s="14" t="str">
        <f t="shared" si="834"/>
        <v/>
      </c>
      <c r="Z2576" s="14" t="str">
        <f t="shared" si="835"/>
        <v/>
      </c>
      <c r="AA2576" s="15" t="str">
        <f t="shared" si="831"/>
        <v/>
      </c>
    </row>
    <row r="2577" spans="2:27" ht="18" x14ac:dyDescent="0.25">
      <c r="B2577" s="16"/>
      <c r="C2577" s="17"/>
      <c r="D2577" s="17"/>
      <c r="E2577" s="17"/>
      <c r="F2577" s="17"/>
      <c r="G2577" s="17"/>
      <c r="H2577" s="17"/>
      <c r="I2577" s="17"/>
      <c r="J2577" s="17"/>
      <c r="K2577" s="17"/>
      <c r="L2577" s="17"/>
      <c r="M2577" s="17"/>
      <c r="N2577" s="17"/>
      <c r="O2577" s="19"/>
      <c r="P2577" s="629">
        <f>+H2565</f>
        <v>13.08</v>
      </c>
      <c r="Q2577" s="17"/>
      <c r="R2577" s="412"/>
      <c r="S2577" s="625"/>
      <c r="T2577" s="20"/>
      <c r="U2577" s="20"/>
      <c r="V2577" s="430"/>
      <c r="W2577" s="14"/>
      <c r="X2577" s="14" t="str">
        <f t="shared" si="833"/>
        <v/>
      </c>
      <c r="Y2577" s="14" t="str">
        <f t="shared" si="834"/>
        <v/>
      </c>
      <c r="Z2577" s="14" t="str">
        <f t="shared" si="835"/>
        <v/>
      </c>
      <c r="AA2577" s="15" t="str">
        <f t="shared" si="831"/>
        <v/>
      </c>
    </row>
    <row r="2578" spans="2:27" ht="18" x14ac:dyDescent="0.25">
      <c r="B2578" s="16"/>
      <c r="C2578" s="17"/>
      <c r="D2578" s="17"/>
      <c r="E2578" s="18"/>
      <c r="F2578" s="17"/>
      <c r="G2578" s="17"/>
      <c r="H2578" s="17"/>
      <c r="I2578" s="17"/>
      <c r="J2578" s="17"/>
      <c r="K2578" s="17"/>
      <c r="L2578" s="17"/>
      <c r="M2578" s="17"/>
      <c r="N2578" s="17"/>
      <c r="O2578" s="19"/>
      <c r="P2578" s="629">
        <f>+H2565</f>
        <v>13.08</v>
      </c>
      <c r="Q2578" s="17"/>
      <c r="R2578" s="412"/>
      <c r="S2578" s="625"/>
      <c r="T2578" s="20"/>
      <c r="U2578" s="20"/>
      <c r="V2578" s="430"/>
      <c r="W2578" s="14"/>
      <c r="X2578" s="14" t="str">
        <f t="shared" si="833"/>
        <v/>
      </c>
      <c r="Y2578" s="14" t="str">
        <f t="shared" si="834"/>
        <v/>
      </c>
      <c r="Z2578" s="14" t="str">
        <f t="shared" si="835"/>
        <v/>
      </c>
      <c r="AA2578" s="15" t="str">
        <f t="shared" si="831"/>
        <v/>
      </c>
    </row>
    <row r="2579" spans="2:27" ht="18" x14ac:dyDescent="0.25">
      <c r="B2579" s="16"/>
      <c r="C2579" s="18"/>
      <c r="D2579" s="18"/>
      <c r="E2579" s="18"/>
      <c r="F2579" s="18"/>
      <c r="G2579" s="18"/>
      <c r="H2579" s="18"/>
      <c r="I2579" s="18"/>
      <c r="J2579" s="18"/>
      <c r="K2579" s="18"/>
      <c r="L2579" s="18"/>
      <c r="M2579" s="18"/>
      <c r="N2579" s="18"/>
      <c r="O2579" s="19"/>
      <c r="P2579" s="629">
        <f>+H2565</f>
        <v>13.08</v>
      </c>
      <c r="Q2579" s="17"/>
      <c r="R2579" s="412"/>
      <c r="S2579" s="625"/>
      <c r="T2579" s="20"/>
      <c r="U2579" s="20"/>
      <c r="V2579" s="430"/>
      <c r="W2579" s="14" t="str">
        <f t="shared" ref="W2579" si="836">IF(COUNT(T2579:V2579)=1,"m",IF(COUNT(T2579:V2579)=2,"m2",IF(COUNT(T2579:V2579)=3,"m3","")))</f>
        <v/>
      </c>
      <c r="X2579" s="14" t="str">
        <f t="shared" si="833"/>
        <v/>
      </c>
      <c r="Y2579" s="14" t="str">
        <f t="shared" si="834"/>
        <v/>
      </c>
      <c r="Z2579" s="14" t="str">
        <f t="shared" si="835"/>
        <v/>
      </c>
      <c r="AA2579" s="15" t="str">
        <f t="shared" si="831"/>
        <v/>
      </c>
    </row>
    <row r="2580" spans="2:27" ht="18" x14ac:dyDescent="0.25">
      <c r="B2580" s="16"/>
      <c r="C2580" s="17"/>
      <c r="D2580" s="24"/>
      <c r="E2580" s="17"/>
      <c r="F2580" s="17"/>
      <c r="G2580" s="17"/>
      <c r="H2580" s="17"/>
      <c r="I2580" s="17"/>
      <c r="J2580" s="18"/>
      <c r="K2580" s="17"/>
      <c r="L2580" s="17"/>
      <c r="M2580" s="17"/>
      <c r="N2580" s="17"/>
      <c r="O2580" s="19"/>
      <c r="P2580" s="629">
        <f>+H2565</f>
        <v>13.08</v>
      </c>
      <c r="Q2580" s="17"/>
      <c r="R2580" s="412"/>
      <c r="S2580" s="625"/>
      <c r="T2580" s="20"/>
      <c r="U2580" s="20"/>
      <c r="V2580" s="430"/>
      <c r="W2580" s="14"/>
      <c r="X2580" s="14"/>
      <c r="Y2580" s="14"/>
      <c r="Z2580" s="14"/>
      <c r="AA2580" s="15" t="str">
        <f t="shared" si="831"/>
        <v/>
      </c>
    </row>
    <row r="2581" spans="2:27" ht="18" x14ac:dyDescent="0.25">
      <c r="B2581" s="16"/>
      <c r="C2581" s="18"/>
      <c r="D2581" s="17"/>
      <c r="E2581" s="17"/>
      <c r="F2581" s="17"/>
      <c r="G2581" s="17"/>
      <c r="H2581" s="18"/>
      <c r="I2581" s="18"/>
      <c r="J2581" s="17"/>
      <c r="K2581" s="18"/>
      <c r="L2581" s="17"/>
      <c r="M2581" s="17"/>
      <c r="N2581" s="17"/>
      <c r="O2581" s="19"/>
      <c r="P2581" s="629">
        <f>+H2565</f>
        <v>13.08</v>
      </c>
      <c r="Q2581" s="17"/>
      <c r="R2581" s="412" t="s">
        <v>362</v>
      </c>
      <c r="S2581" s="625"/>
      <c r="T2581" s="20"/>
      <c r="U2581" s="20"/>
      <c r="V2581" s="430"/>
      <c r="W2581" s="14" t="str">
        <f t="shared" ref="W2581:W2590" si="837">IF(COUNT(T2581:V2581)=1,"m",IF(COUNT(T2581:V2581)=2,"m2",IF(COUNT(T2581:V2581)=3,"m3","")))</f>
        <v/>
      </c>
      <c r="X2581" s="14" t="str">
        <f t="shared" ref="X2581:X2590" si="838">IF(S2581="","",1)</f>
        <v/>
      </c>
      <c r="Y2581" s="14" t="str">
        <f t="shared" ref="Y2581:Y2590" si="839">IFERROR(IF(COUNT(T2581:V2581)=1,PRODUCT(T2581:V2581)*X2581,""),"")</f>
        <v/>
      </c>
      <c r="Z2581" s="14" t="str">
        <f t="shared" ref="Z2581:Z2590" si="840">IFERROR(IF(COUNT(T2581:V2581)=2,PRODUCT(T2581:V2581)*X2581,""),"")</f>
        <v/>
      </c>
      <c r="AA2581" s="15" t="str">
        <f t="shared" si="831"/>
        <v/>
      </c>
    </row>
    <row r="2582" spans="2:27" ht="18" x14ac:dyDescent="0.25">
      <c r="B2582" s="16"/>
      <c r="C2582" s="17"/>
      <c r="D2582" s="17"/>
      <c r="E2582" s="17"/>
      <c r="F2582" s="17"/>
      <c r="G2582" s="17"/>
      <c r="H2582" s="17"/>
      <c r="I2582" s="17"/>
      <c r="J2582" s="17"/>
      <c r="K2582" s="17"/>
      <c r="L2582" s="17"/>
      <c r="M2582" s="17"/>
      <c r="N2582" s="17"/>
      <c r="O2582" s="19"/>
      <c r="P2582" s="629">
        <f>+H2565</f>
        <v>13.08</v>
      </c>
      <c r="Q2582" s="17"/>
      <c r="R2582" s="412"/>
      <c r="S2582" s="626"/>
      <c r="T2582" s="20"/>
      <c r="U2582" s="20"/>
      <c r="V2582" s="430"/>
      <c r="W2582" s="14" t="str">
        <f t="shared" si="837"/>
        <v/>
      </c>
      <c r="X2582" s="14" t="str">
        <f t="shared" si="838"/>
        <v/>
      </c>
      <c r="Y2582" s="14" t="str">
        <f t="shared" si="839"/>
        <v/>
      </c>
      <c r="Z2582" s="14" t="str">
        <f t="shared" si="840"/>
        <v/>
      </c>
      <c r="AA2582" s="15" t="str">
        <f t="shared" si="831"/>
        <v/>
      </c>
    </row>
    <row r="2583" spans="2:27" ht="18" x14ac:dyDescent="0.25">
      <c r="B2583" s="16"/>
      <c r="C2583" s="17"/>
      <c r="D2583" s="17"/>
      <c r="E2583" s="17"/>
      <c r="F2583" s="17"/>
      <c r="G2583" s="17"/>
      <c r="H2583" s="17"/>
      <c r="I2583" s="17"/>
      <c r="J2583" s="17"/>
      <c r="K2583" s="17"/>
      <c r="L2583" s="17"/>
      <c r="M2583" s="17"/>
      <c r="N2583" s="17"/>
      <c r="O2583" s="19"/>
      <c r="P2583" s="629">
        <f>+H2565</f>
        <v>13.08</v>
      </c>
      <c r="Q2583" s="17"/>
      <c r="R2583" s="412"/>
      <c r="S2583" s="626"/>
      <c r="T2583" s="20"/>
      <c r="U2583" s="20"/>
      <c r="V2583" s="430"/>
      <c r="W2583" s="14" t="str">
        <f t="shared" si="837"/>
        <v/>
      </c>
      <c r="X2583" s="14" t="str">
        <f t="shared" si="838"/>
        <v/>
      </c>
      <c r="Y2583" s="14" t="str">
        <f t="shared" si="839"/>
        <v/>
      </c>
      <c r="Z2583" s="14" t="str">
        <f t="shared" si="840"/>
        <v/>
      </c>
      <c r="AA2583" s="15" t="str">
        <f t="shared" si="831"/>
        <v/>
      </c>
    </row>
    <row r="2584" spans="2:27" ht="18" x14ac:dyDescent="0.25">
      <c r="B2584" s="16"/>
      <c r="D2584" s="17"/>
      <c r="E2584" s="17"/>
      <c r="F2584" s="17"/>
      <c r="G2584" s="17"/>
      <c r="H2584" s="17"/>
      <c r="I2584" s="17"/>
      <c r="J2584" s="17"/>
      <c r="K2584" s="17"/>
      <c r="L2584" s="17"/>
      <c r="M2584" s="17"/>
      <c r="N2584" s="17"/>
      <c r="O2584" s="19"/>
      <c r="P2584" s="629">
        <f>+H2565</f>
        <v>13.08</v>
      </c>
      <c r="Q2584" s="17"/>
      <c r="R2584" s="412"/>
      <c r="S2584" s="626"/>
      <c r="T2584" s="20"/>
      <c r="U2584" s="20"/>
      <c r="V2584" s="20"/>
      <c r="W2584" s="14" t="str">
        <f t="shared" si="837"/>
        <v/>
      </c>
      <c r="X2584" s="14" t="str">
        <f t="shared" si="838"/>
        <v/>
      </c>
      <c r="Y2584" s="14" t="str">
        <f t="shared" si="839"/>
        <v/>
      </c>
      <c r="Z2584" s="14" t="str">
        <f t="shared" si="840"/>
        <v/>
      </c>
      <c r="AA2584" s="15" t="str">
        <f t="shared" si="831"/>
        <v/>
      </c>
    </row>
    <row r="2585" spans="2:27" ht="18" x14ac:dyDescent="0.25">
      <c r="B2585" s="16"/>
      <c r="C2585" s="17"/>
      <c r="D2585" s="17"/>
      <c r="E2585" s="17"/>
      <c r="F2585" s="17"/>
      <c r="G2585" s="17"/>
      <c r="H2585" s="17"/>
      <c r="I2585" s="17"/>
      <c r="J2585" s="17"/>
      <c r="K2585" s="17"/>
      <c r="L2585" s="17"/>
      <c r="M2585" s="17"/>
      <c r="N2585" s="17"/>
      <c r="O2585" s="19"/>
      <c r="P2585" s="629">
        <f>+H2565</f>
        <v>13.08</v>
      </c>
      <c r="Q2585" s="17"/>
      <c r="R2585" s="412"/>
      <c r="S2585" s="626"/>
      <c r="T2585" s="20"/>
      <c r="U2585" s="20"/>
      <c r="V2585" s="430"/>
      <c r="W2585" s="14" t="str">
        <f t="shared" si="837"/>
        <v/>
      </c>
      <c r="X2585" s="14" t="str">
        <f t="shared" si="838"/>
        <v/>
      </c>
      <c r="Y2585" s="14" t="str">
        <f t="shared" si="839"/>
        <v/>
      </c>
      <c r="Z2585" s="14" t="str">
        <f t="shared" si="840"/>
        <v/>
      </c>
      <c r="AA2585" s="15" t="str">
        <f t="shared" si="831"/>
        <v/>
      </c>
    </row>
    <row r="2586" spans="2:27" ht="18" x14ac:dyDescent="0.25">
      <c r="B2586" s="16"/>
      <c r="C2586" s="17"/>
      <c r="D2586" s="17"/>
      <c r="E2586" s="17"/>
      <c r="F2586" s="17"/>
      <c r="G2586" s="17"/>
      <c r="H2586" s="17"/>
      <c r="I2586" s="17"/>
      <c r="J2586" s="17"/>
      <c r="K2586" s="17"/>
      <c r="L2586" s="17"/>
      <c r="M2586" s="17"/>
      <c r="N2586" s="17"/>
      <c r="O2586" s="19"/>
      <c r="P2586" s="629">
        <f>+H2565</f>
        <v>13.08</v>
      </c>
      <c r="Q2586" s="17"/>
      <c r="R2586" s="412"/>
      <c r="S2586" s="626"/>
      <c r="T2586" s="20"/>
      <c r="U2586" s="20"/>
      <c r="V2586" s="430"/>
      <c r="W2586" s="14" t="str">
        <f t="shared" si="837"/>
        <v/>
      </c>
      <c r="X2586" s="14" t="str">
        <f t="shared" si="838"/>
        <v/>
      </c>
      <c r="Y2586" s="14" t="str">
        <f t="shared" si="839"/>
        <v/>
      </c>
      <c r="Z2586" s="14" t="str">
        <f t="shared" si="840"/>
        <v/>
      </c>
      <c r="AA2586" s="15" t="str">
        <f t="shared" si="831"/>
        <v/>
      </c>
    </row>
    <row r="2587" spans="2:27" ht="18" x14ac:dyDescent="0.25">
      <c r="B2587" s="16"/>
      <c r="C2587" s="17"/>
      <c r="D2587" s="17"/>
      <c r="E2587" s="17"/>
      <c r="F2587" s="17"/>
      <c r="G2587" s="17"/>
      <c r="H2587" s="17"/>
      <c r="I2587" s="17"/>
      <c r="J2587" s="17"/>
      <c r="K2587" s="17"/>
      <c r="L2587" s="17"/>
      <c r="M2587" s="17"/>
      <c r="N2587" s="17"/>
      <c r="O2587" s="19"/>
      <c r="P2587" s="629">
        <f>+H2565</f>
        <v>13.08</v>
      </c>
      <c r="Q2587" s="17"/>
      <c r="R2587" s="21"/>
      <c r="S2587" s="626"/>
      <c r="T2587" s="20"/>
      <c r="U2587" s="20"/>
      <c r="V2587" s="430"/>
      <c r="W2587" s="14" t="str">
        <f t="shared" si="837"/>
        <v/>
      </c>
      <c r="X2587" s="14" t="str">
        <f t="shared" si="838"/>
        <v/>
      </c>
      <c r="Y2587" s="14" t="str">
        <f t="shared" si="839"/>
        <v/>
      </c>
      <c r="Z2587" s="14" t="str">
        <f t="shared" si="840"/>
        <v/>
      </c>
      <c r="AA2587" s="15" t="str">
        <f t="shared" si="831"/>
        <v/>
      </c>
    </row>
    <row r="2588" spans="2:27" ht="18" x14ac:dyDescent="0.25">
      <c r="B2588" s="16"/>
      <c r="C2588" s="17"/>
      <c r="D2588" s="17"/>
      <c r="E2588" s="17"/>
      <c r="F2588" s="17"/>
      <c r="G2588" s="17"/>
      <c r="H2588" s="17"/>
      <c r="I2588" s="17"/>
      <c r="J2588" s="17"/>
      <c r="K2588" s="17"/>
      <c r="L2588" s="17"/>
      <c r="M2588" s="17"/>
      <c r="N2588" s="17"/>
      <c r="O2588" s="19"/>
      <c r="P2588" s="629">
        <f>+H2565</f>
        <v>13.08</v>
      </c>
      <c r="Q2588" s="17"/>
      <c r="R2588" s="26"/>
      <c r="S2588" s="626"/>
      <c r="T2588" s="20"/>
      <c r="U2588" s="20"/>
      <c r="V2588" s="430"/>
      <c r="W2588" s="14" t="str">
        <f t="shared" si="837"/>
        <v/>
      </c>
      <c r="X2588" s="14" t="str">
        <f t="shared" si="838"/>
        <v/>
      </c>
      <c r="Y2588" s="14" t="str">
        <f t="shared" si="839"/>
        <v/>
      </c>
      <c r="Z2588" s="14" t="str">
        <f t="shared" si="840"/>
        <v/>
      </c>
      <c r="AA2588" s="15" t="str">
        <f t="shared" si="831"/>
        <v/>
      </c>
    </row>
    <row r="2589" spans="2:27" ht="18" x14ac:dyDescent="0.25">
      <c r="B2589" s="16"/>
      <c r="C2589" s="17"/>
      <c r="D2589" s="17"/>
      <c r="E2589" s="17"/>
      <c r="F2589" s="17"/>
      <c r="G2589" s="17"/>
      <c r="H2589" s="17"/>
      <c r="I2589" s="17"/>
      <c r="J2589" s="17"/>
      <c r="K2589" s="17"/>
      <c r="L2589" s="17"/>
      <c r="M2589" s="17"/>
      <c r="N2589" s="17"/>
      <c r="O2589" s="19"/>
      <c r="P2589" s="629">
        <f>+H2565</f>
        <v>13.08</v>
      </c>
      <c r="Q2589" s="17"/>
      <c r="R2589" s="26"/>
      <c r="S2589" s="626"/>
      <c r="T2589" s="20"/>
      <c r="U2589" s="20"/>
      <c r="V2589" s="430"/>
      <c r="W2589" s="14" t="str">
        <f t="shared" si="837"/>
        <v/>
      </c>
      <c r="X2589" s="14" t="str">
        <f t="shared" si="838"/>
        <v/>
      </c>
      <c r="Y2589" s="14" t="str">
        <f t="shared" si="839"/>
        <v/>
      </c>
      <c r="Z2589" s="14" t="str">
        <f t="shared" si="840"/>
        <v/>
      </c>
      <c r="AA2589" s="15" t="str">
        <f t="shared" si="831"/>
        <v/>
      </c>
    </row>
    <row r="2590" spans="2:27" ht="18.75" thickBot="1" x14ac:dyDescent="0.3">
      <c r="B2590" s="27"/>
      <c r="C2590" s="28"/>
      <c r="D2590" s="29"/>
      <c r="E2590" s="28"/>
      <c r="F2590" s="29"/>
      <c r="G2590" s="29"/>
      <c r="H2590" s="29"/>
      <c r="I2590" s="29"/>
      <c r="J2590" s="29"/>
      <c r="K2590" s="29"/>
      <c r="L2590" s="29"/>
      <c r="M2590" s="29"/>
      <c r="N2590" s="29"/>
      <c r="O2590" s="30"/>
      <c r="P2590" s="629">
        <f>+H2565</f>
        <v>13.08</v>
      </c>
      <c r="Q2590" s="17"/>
      <c r="R2590" s="630"/>
      <c r="S2590" s="636"/>
      <c r="T2590" s="33"/>
      <c r="U2590" s="33"/>
      <c r="V2590" s="631"/>
      <c r="W2590" s="34" t="str">
        <f t="shared" si="837"/>
        <v/>
      </c>
      <c r="X2590" s="34" t="str">
        <f t="shared" si="838"/>
        <v/>
      </c>
      <c r="Y2590" s="14" t="str">
        <f t="shared" si="839"/>
        <v/>
      </c>
      <c r="Z2590" s="14" t="str">
        <f t="shared" si="840"/>
        <v/>
      </c>
      <c r="AA2590" s="15" t="str">
        <f t="shared" si="831"/>
        <v/>
      </c>
    </row>
    <row r="2591" spans="2:27" ht="18.75" thickBot="1" x14ac:dyDescent="0.3">
      <c r="B2591" s="786"/>
      <c r="C2591" s="787"/>
      <c r="D2591" s="787"/>
      <c r="E2591" s="787"/>
      <c r="F2591" s="787"/>
      <c r="G2591" s="787"/>
      <c r="H2591" s="787"/>
      <c r="I2591" s="787"/>
      <c r="J2591" s="787"/>
      <c r="K2591" s="787"/>
      <c r="L2591" s="787"/>
      <c r="M2591" s="787"/>
      <c r="N2591" s="787"/>
      <c r="O2591" s="787"/>
      <c r="P2591" s="428"/>
      <c r="Q2591" s="629">
        <f>+H2565</f>
        <v>13.08</v>
      </c>
      <c r="R2591" s="1024" t="s">
        <v>58</v>
      </c>
      <c r="S2591" s="1025"/>
      <c r="T2591" s="1027"/>
      <c r="U2591" s="1024" t="s">
        <v>53</v>
      </c>
      <c r="V2591" s="1027"/>
      <c r="W2591" s="1027"/>
      <c r="X2591" s="1026"/>
      <c r="Y2591" s="36"/>
      <c r="Z2591" s="37"/>
      <c r="AA2591" s="38">
        <f>IF(SUM(Y2568:AA2590)=0,SUM(X2568:X2590),SUM(Y2568:AA2590))</f>
        <v>0</v>
      </c>
    </row>
    <row r="2592" spans="2:27" ht="17.25" thickBot="1" x14ac:dyDescent="0.3">
      <c r="B2592" s="792" t="s">
        <v>59</v>
      </c>
      <c r="C2592" s="793"/>
      <c r="D2592" s="793"/>
      <c r="E2592" s="793"/>
      <c r="F2592" s="793"/>
      <c r="G2592" s="793"/>
      <c r="H2592" s="793"/>
      <c r="I2592" s="794"/>
      <c r="J2592" s="792" t="s">
        <v>60</v>
      </c>
      <c r="K2592" s="793"/>
      <c r="L2592" s="793"/>
      <c r="M2592" s="793"/>
      <c r="N2592" s="793"/>
      <c r="O2592" s="793"/>
      <c r="P2592" s="793"/>
      <c r="Q2592" s="793"/>
      <c r="R2592" s="1028"/>
      <c r="S2592" s="634"/>
      <c r="T2592" s="39"/>
      <c r="U2592" s="40"/>
      <c r="V2592" s="40"/>
      <c r="W2592" s="40"/>
      <c r="X2592" s="40"/>
      <c r="Y2592" s="40"/>
      <c r="Z2592" s="40"/>
      <c r="AA2592" s="41"/>
    </row>
    <row r="2593" spans="2:27" ht="21" thickBot="1" x14ac:dyDescent="0.3">
      <c r="B2593" s="795"/>
      <c r="C2593" s="787"/>
      <c r="D2593" s="787"/>
      <c r="E2593" s="787"/>
      <c r="F2593" s="787"/>
      <c r="G2593" s="787"/>
      <c r="H2593" s="787"/>
      <c r="I2593" s="796"/>
      <c r="J2593" s="795"/>
      <c r="K2593" s="787"/>
      <c r="L2593" s="787"/>
      <c r="M2593" s="787"/>
      <c r="N2593" s="787"/>
      <c r="O2593" s="787"/>
      <c r="P2593" s="787"/>
      <c r="Q2593" s="787"/>
      <c r="R2593" s="796"/>
      <c r="S2593" s="635"/>
      <c r="T2593" s="797" t="s">
        <v>61</v>
      </c>
      <c r="U2593" s="798"/>
      <c r="V2593" s="798"/>
      <c r="W2593" s="798"/>
      <c r="X2593" s="798"/>
      <c r="Y2593" s="798"/>
      <c r="Z2593" s="799"/>
      <c r="AA2593" s="42">
        <f>AA2591</f>
        <v>0</v>
      </c>
    </row>
    <row r="2595" spans="2:27" ht="15.75" thickBot="1" x14ac:dyDescent="0.3"/>
    <row r="2596" spans="2:27" x14ac:dyDescent="0.25">
      <c r="B2596" s="800"/>
      <c r="C2596" s="793"/>
      <c r="D2596" s="793"/>
      <c r="E2596" s="793"/>
      <c r="F2596" s="793"/>
      <c r="G2596" s="803" t="s">
        <v>42</v>
      </c>
      <c r="H2596" s="793"/>
      <c r="I2596" s="793"/>
      <c r="J2596" s="793"/>
      <c r="K2596" s="793"/>
      <c r="L2596" s="793"/>
      <c r="M2596" s="793"/>
      <c r="N2596" s="793"/>
      <c r="O2596" s="793"/>
      <c r="P2596" s="793"/>
      <c r="Q2596" s="793"/>
      <c r="R2596" s="793"/>
      <c r="S2596" s="793"/>
      <c r="T2596" s="793"/>
      <c r="U2596" s="804" t="s">
        <v>1</v>
      </c>
      <c r="V2596" s="805"/>
      <c r="W2596" s="805"/>
      <c r="X2596" s="806"/>
      <c r="Y2596" s="807" t="s">
        <v>43</v>
      </c>
      <c r="Z2596" s="805"/>
      <c r="AA2596" s="808"/>
    </row>
    <row r="2597" spans="2:27" x14ac:dyDescent="0.25">
      <c r="B2597" s="801"/>
      <c r="C2597" s="802"/>
      <c r="D2597" s="802"/>
      <c r="E2597" s="802"/>
      <c r="F2597" s="802"/>
      <c r="G2597" s="801"/>
      <c r="H2597" s="802"/>
      <c r="I2597" s="802"/>
      <c r="J2597" s="802"/>
      <c r="K2597" s="802"/>
      <c r="L2597" s="802"/>
      <c r="M2597" s="802"/>
      <c r="N2597" s="802"/>
      <c r="O2597" s="802"/>
      <c r="P2597" s="802"/>
      <c r="Q2597" s="802"/>
      <c r="R2597" s="802"/>
      <c r="S2597" s="802"/>
      <c r="T2597" s="802"/>
      <c r="U2597" s="809" t="s">
        <v>3</v>
      </c>
      <c r="V2597" s="810"/>
      <c r="W2597" s="810"/>
      <c r="X2597" s="811"/>
      <c r="Y2597" s="812">
        <v>1</v>
      </c>
      <c r="Z2597" s="810"/>
      <c r="AA2597" s="813"/>
    </row>
    <row r="2598" spans="2:27" ht="15.75" thickBot="1" x14ac:dyDescent="0.3">
      <c r="B2598" s="795"/>
      <c r="C2598" s="787"/>
      <c r="D2598" s="787"/>
      <c r="E2598" s="787"/>
      <c r="F2598" s="787"/>
      <c r="G2598" s="795"/>
      <c r="H2598" s="787"/>
      <c r="I2598" s="787"/>
      <c r="J2598" s="787"/>
      <c r="K2598" s="787"/>
      <c r="L2598" s="787"/>
      <c r="M2598" s="787"/>
      <c r="N2598" s="787"/>
      <c r="O2598" s="787"/>
      <c r="P2598" s="787"/>
      <c r="Q2598" s="787"/>
      <c r="R2598" s="787"/>
      <c r="S2598" s="787"/>
      <c r="T2598" s="787"/>
      <c r="U2598" s="814" t="s">
        <v>4</v>
      </c>
      <c r="V2598" s="815"/>
      <c r="W2598" s="815"/>
      <c r="X2598" s="816"/>
      <c r="Y2598" s="817">
        <v>44236</v>
      </c>
      <c r="Z2598" s="818"/>
      <c r="AA2598" s="819"/>
    </row>
    <row r="2599" spans="2:27" x14ac:dyDescent="0.25">
      <c r="B2599" s="820" t="s">
        <v>44</v>
      </c>
      <c r="C2599" s="793"/>
      <c r="D2599" s="793"/>
      <c r="E2599" s="793"/>
      <c r="F2599" s="794"/>
      <c r="G2599"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599" s="822"/>
      <c r="I2599" s="822"/>
      <c r="J2599" s="822"/>
      <c r="K2599" s="822"/>
      <c r="L2599" s="822"/>
      <c r="M2599" s="822"/>
      <c r="N2599" s="822"/>
      <c r="O2599" s="822"/>
      <c r="P2599" s="822"/>
      <c r="Q2599" s="822"/>
      <c r="R2599" s="822"/>
      <c r="S2599" s="822"/>
      <c r="T2599" s="822"/>
      <c r="U2599" s="822"/>
      <c r="V2599" s="822"/>
      <c r="W2599" s="822"/>
      <c r="X2599" s="822"/>
      <c r="Y2599" s="822"/>
      <c r="Z2599" s="822"/>
      <c r="AA2599" s="823"/>
    </row>
    <row r="2600" spans="2:27" ht="30" customHeight="1" thickBot="1" x14ac:dyDescent="0.3">
      <c r="B2600" s="795"/>
      <c r="C2600" s="787"/>
      <c r="D2600" s="787"/>
      <c r="E2600" s="787"/>
      <c r="F2600" s="796"/>
      <c r="G2600" s="824"/>
      <c r="H2600" s="825"/>
      <c r="I2600" s="825"/>
      <c r="J2600" s="825"/>
      <c r="K2600" s="825"/>
      <c r="L2600" s="825"/>
      <c r="M2600" s="825"/>
      <c r="N2600" s="825"/>
      <c r="O2600" s="825"/>
      <c r="P2600" s="825"/>
      <c r="Q2600" s="825"/>
      <c r="R2600" s="825"/>
      <c r="S2600" s="825"/>
      <c r="T2600" s="825"/>
      <c r="U2600" s="825"/>
      <c r="V2600" s="825"/>
      <c r="W2600" s="825"/>
      <c r="X2600" s="825"/>
      <c r="Y2600" s="825"/>
      <c r="Z2600" s="825"/>
      <c r="AA2600" s="826"/>
    </row>
    <row r="2601" spans="2:27" ht="18.75" thickBot="1" x14ac:dyDescent="0.3">
      <c r="B2601" s="827" t="s">
        <v>46</v>
      </c>
      <c r="C2601" s="798"/>
      <c r="D2601" s="798"/>
      <c r="E2601" s="798"/>
      <c r="F2601" s="798"/>
      <c r="G2601" s="798"/>
      <c r="H2601" s="822" t="s">
        <v>47</v>
      </c>
      <c r="I2601" s="793"/>
      <c r="J2601" s="828"/>
      <c r="K2601" s="798"/>
      <c r="L2601" s="798"/>
      <c r="M2601" s="798"/>
      <c r="N2601" s="798"/>
      <c r="O2601" s="798"/>
      <c r="P2601" s="622"/>
      <c r="Q2601" s="622"/>
      <c r="R2601" s="828" t="s">
        <v>48</v>
      </c>
      <c r="S2601" s="828"/>
      <c r="T2601" s="798"/>
      <c r="U2601" s="798"/>
      <c r="V2601" s="798"/>
      <c r="W2601" s="798"/>
      <c r="X2601" s="798"/>
      <c r="Y2601" s="798"/>
      <c r="Z2601" s="798"/>
      <c r="AA2601" s="799"/>
    </row>
    <row r="2602" spans="2:27" ht="84.75" customHeight="1" thickBot="1" x14ac:dyDescent="0.3">
      <c r="B2602" s="829">
        <v>13</v>
      </c>
      <c r="C2602" s="793"/>
      <c r="D2602" s="793"/>
      <c r="E2602" s="793"/>
      <c r="F2602" s="793"/>
      <c r="G2602" s="793"/>
      <c r="H2602" s="830">
        <f>I13.09</f>
        <v>13.09</v>
      </c>
      <c r="I2602" s="831"/>
      <c r="J2602" s="832" t="str">
        <f>VLOOKUP(B2602,'BALANCE GENERAL'!$B:$G,5,FALSE)</f>
        <v>SUMINISTRO E INSTALACION MOBILIARIO</v>
      </c>
      <c r="K2602" s="798"/>
      <c r="L2602" s="798"/>
      <c r="M2602" s="798"/>
      <c r="N2602" s="798"/>
      <c r="O2602" s="799"/>
      <c r="P2602" s="621"/>
      <c r="Q2602" s="621"/>
      <c r="R2602" s="833" t="str">
        <f>VLOOKUP(H2602,'BALANCE GENERAL'!$B:$G,5,FALSE)</f>
        <v>TANDEM DE 2 PUESTOS METALICO REF AEROPUERTO, ASIENTO Y ESPALDAR EN UNA SOLA PIEZA DE LAMINA PERFORADA CAL 16 PINTADO EN ELECTROSTATICA; BASES Y BRAZOS CROMADOS</v>
      </c>
      <c r="S2602" s="1020"/>
      <c r="T2602" s="793"/>
      <c r="U2602" s="793"/>
      <c r="V2602" s="793"/>
      <c r="W2602" s="793"/>
      <c r="X2602" s="793"/>
      <c r="Y2602" s="793"/>
      <c r="Z2602" s="793"/>
      <c r="AA2602" s="794"/>
    </row>
    <row r="2603" spans="2:27" ht="18.75" thickBot="1" x14ac:dyDescent="0.3">
      <c r="B2603" s="821" t="s">
        <v>49</v>
      </c>
      <c r="C2603" s="834"/>
      <c r="D2603" s="834"/>
      <c r="E2603" s="834"/>
      <c r="F2603" s="834"/>
      <c r="G2603" s="834"/>
      <c r="H2603" s="835"/>
      <c r="I2603" s="835"/>
      <c r="J2603" s="834"/>
      <c r="K2603" s="834"/>
      <c r="L2603" s="834"/>
      <c r="M2603" s="834"/>
      <c r="N2603" s="834"/>
      <c r="O2603" s="834"/>
      <c r="P2603" s="623"/>
      <c r="Q2603" s="623"/>
      <c r="R2603" s="837" t="s">
        <v>50</v>
      </c>
      <c r="S2603" s="1030" t="s">
        <v>532</v>
      </c>
      <c r="T2603" s="839" t="s">
        <v>51</v>
      </c>
      <c r="U2603" s="840"/>
      <c r="V2603" s="841"/>
      <c r="W2603" s="842" t="s">
        <v>20</v>
      </c>
      <c r="X2603" s="844" t="s">
        <v>52</v>
      </c>
      <c r="Y2603" s="846" t="s">
        <v>53</v>
      </c>
      <c r="Z2603" s="847"/>
      <c r="AA2603" s="848"/>
    </row>
    <row r="2604" spans="2:27" ht="26.25" thickBot="1" x14ac:dyDescent="0.3">
      <c r="B2604" s="836"/>
      <c r="C2604" s="835"/>
      <c r="D2604" s="835"/>
      <c r="E2604" s="835"/>
      <c r="F2604" s="835"/>
      <c r="G2604" s="835"/>
      <c r="H2604" s="835"/>
      <c r="I2604" s="835"/>
      <c r="J2604" s="835"/>
      <c r="K2604" s="835"/>
      <c r="L2604" s="835"/>
      <c r="M2604" s="835"/>
      <c r="N2604" s="835"/>
      <c r="O2604" s="835"/>
      <c r="P2604" s="623"/>
      <c r="Q2604" s="623"/>
      <c r="R2604" s="838"/>
      <c r="S2604" s="1031"/>
      <c r="T2604" s="4" t="s">
        <v>54</v>
      </c>
      <c r="U2604" s="5" t="s">
        <v>55</v>
      </c>
      <c r="V2604" s="6" t="s">
        <v>56</v>
      </c>
      <c r="W2604" s="843"/>
      <c r="X2604" s="845"/>
      <c r="Y2604" s="7" t="s">
        <v>57</v>
      </c>
      <c r="Z2604" s="8" t="s">
        <v>21</v>
      </c>
      <c r="AA2604" s="9" t="s">
        <v>22</v>
      </c>
    </row>
    <row r="2605" spans="2:27" ht="18" x14ac:dyDescent="0.25">
      <c r="B2605" s="10"/>
      <c r="C2605" s="11"/>
      <c r="D2605" s="11"/>
      <c r="E2605" s="11"/>
      <c r="F2605" s="11"/>
      <c r="G2605" s="11"/>
      <c r="H2605" s="11"/>
      <c r="I2605" s="11"/>
      <c r="J2605" s="11"/>
      <c r="K2605" s="11"/>
      <c r="L2605" s="11"/>
      <c r="M2605" s="11"/>
      <c r="N2605" s="11"/>
      <c r="O2605" s="12"/>
      <c r="P2605" s="629">
        <f>+H2602</f>
        <v>13.09</v>
      </c>
      <c r="Q2605" s="17"/>
      <c r="R2605" s="412" t="s">
        <v>356</v>
      </c>
      <c r="S2605" s="625"/>
      <c r="T2605" s="14"/>
      <c r="U2605" s="14"/>
      <c r="V2605" s="14"/>
      <c r="W2605" s="14" t="str">
        <f>IF(COUNT(T2605:V2605)=1,"m",IF(COUNT(T2605:V2605)=2,"m2",IF(COUNT(T2605:V2605)=3,"m3","")))</f>
        <v/>
      </c>
      <c r="X2605" s="14" t="str">
        <f>IF(S2605="","",1)</f>
        <v/>
      </c>
      <c r="Y2605" s="14" t="str">
        <f>IFERROR(IF(COUNT(T2605:V2605)=1,PRODUCT(T2605:V2605)*X2605,""),"")</f>
        <v/>
      </c>
      <c r="Z2605" s="14" t="str">
        <f>IFERROR(IF(COUNT(T2605:V2605)=2,PRODUCT(T2605:V2605)*X2605,""),"")</f>
        <v/>
      </c>
      <c r="AA2605" s="15" t="str">
        <f>IFERROR(IF(COUNT(T2605:V2605)=3,PRODUCT(T2605:V2605)*X2605,""),"")</f>
        <v/>
      </c>
    </row>
    <row r="2606" spans="2:27" ht="18" x14ac:dyDescent="0.25">
      <c r="B2606" s="16"/>
      <c r="C2606" s="17"/>
      <c r="D2606" s="17"/>
      <c r="E2606" s="17"/>
      <c r="F2606" s="18"/>
      <c r="G2606" s="18"/>
      <c r="H2606" s="18"/>
      <c r="I2606" s="18"/>
      <c r="J2606" s="18"/>
      <c r="K2606" s="18"/>
      <c r="L2606" s="17"/>
      <c r="M2606" s="17"/>
      <c r="N2606" s="17"/>
      <c r="O2606" s="19"/>
      <c r="P2606" s="629">
        <f>+H2602</f>
        <v>13.09</v>
      </c>
      <c r="Q2606" s="17"/>
      <c r="R2606" s="412"/>
      <c r="S2606" s="625"/>
      <c r="T2606" s="20"/>
      <c r="U2606" s="20"/>
      <c r="V2606" s="430"/>
      <c r="W2606" s="14" t="str">
        <f t="shared" ref="W2606:W2608" si="841">IF(COUNT(T2606:V2606)=1,"m",IF(COUNT(T2606:V2606)=2,"m2",IF(COUNT(T2606:V2606)=3,"m3","")))</f>
        <v/>
      </c>
      <c r="X2606" s="14" t="str">
        <f t="shared" ref="X2606:X2608" si="842">IF(S2606="","",1)</f>
        <v/>
      </c>
      <c r="Y2606" s="14" t="str">
        <f t="shared" ref="Y2606:Y2608" si="843">IFERROR(IF(COUNT(T2606:V2606)=1,PRODUCT(T2606:V2606)*X2606,""),"")</f>
        <v/>
      </c>
      <c r="Z2606" s="14" t="str">
        <f t="shared" ref="Z2606:Z2608" si="844">IFERROR(IF(COUNT(T2606:V2606)=2,PRODUCT(T2606:V2606)*X2606,""),"")</f>
        <v/>
      </c>
      <c r="AA2606" s="15" t="str">
        <f t="shared" ref="AA2606:AA2627" si="845">IFERROR(IF(COUNT(T2606:V2606)=3,PRODUCT(T2606:V2606)*X2606,""),"")</f>
        <v/>
      </c>
    </row>
    <row r="2607" spans="2:27" ht="18" x14ac:dyDescent="0.25">
      <c r="B2607" s="16"/>
      <c r="C2607" s="17"/>
      <c r="D2607" s="17"/>
      <c r="E2607" s="17"/>
      <c r="G2607" s="18"/>
      <c r="H2607" s="18"/>
      <c r="I2607" s="18"/>
      <c r="J2607" s="18"/>
      <c r="K2607" s="18"/>
      <c r="L2607" s="17"/>
      <c r="M2607" s="17"/>
      <c r="N2607" s="17"/>
      <c r="O2607" s="19"/>
      <c r="P2607" s="629">
        <f>+H2602</f>
        <v>13.09</v>
      </c>
      <c r="Q2607" s="17"/>
      <c r="R2607" s="412"/>
      <c r="S2607" s="625"/>
      <c r="T2607" s="20"/>
      <c r="U2607" s="20"/>
      <c r="V2607" s="430"/>
      <c r="W2607" s="14" t="str">
        <f t="shared" si="841"/>
        <v/>
      </c>
      <c r="X2607" s="14" t="str">
        <f t="shared" si="842"/>
        <v/>
      </c>
      <c r="Y2607" s="14" t="str">
        <f t="shared" si="843"/>
        <v/>
      </c>
      <c r="Z2607" s="14" t="str">
        <f t="shared" si="844"/>
        <v/>
      </c>
      <c r="AA2607" s="15" t="str">
        <f t="shared" si="845"/>
        <v/>
      </c>
    </row>
    <row r="2608" spans="2:27" ht="18" x14ac:dyDescent="0.25">
      <c r="B2608" s="16"/>
      <c r="C2608" s="17"/>
      <c r="D2608" s="17"/>
      <c r="E2608" s="17"/>
      <c r="F2608" s="18"/>
      <c r="G2608" s="18"/>
      <c r="H2608" s="18"/>
      <c r="I2608" s="18"/>
      <c r="J2608" s="18"/>
      <c r="K2608" s="18"/>
      <c r="L2608" s="17"/>
      <c r="M2608" s="17"/>
      <c r="N2608" s="17"/>
      <c r="O2608" s="19"/>
      <c r="P2608" s="629">
        <f>+H2602</f>
        <v>13.09</v>
      </c>
      <c r="Q2608" s="17"/>
      <c r="R2608" s="412"/>
      <c r="S2608" s="626"/>
      <c r="T2608" s="20"/>
      <c r="U2608" s="20"/>
      <c r="V2608" s="430"/>
      <c r="W2608" s="14" t="str">
        <f t="shared" si="841"/>
        <v/>
      </c>
      <c r="X2608" s="14" t="str">
        <f t="shared" si="842"/>
        <v/>
      </c>
      <c r="Y2608" s="14" t="str">
        <f t="shared" si="843"/>
        <v/>
      </c>
      <c r="Z2608" s="14" t="str">
        <f t="shared" si="844"/>
        <v/>
      </c>
      <c r="AA2608" s="15" t="str">
        <f t="shared" si="845"/>
        <v/>
      </c>
    </row>
    <row r="2609" spans="2:27" ht="18" x14ac:dyDescent="0.25">
      <c r="B2609" s="16"/>
      <c r="D2609" s="17"/>
      <c r="E2609" s="17"/>
      <c r="F2609" s="18"/>
      <c r="G2609" s="18"/>
      <c r="H2609" s="18"/>
      <c r="J2609" s="18"/>
      <c r="K2609" s="18"/>
      <c r="L2609" s="17"/>
      <c r="M2609" s="17"/>
      <c r="N2609" s="17"/>
      <c r="O2609" s="19"/>
      <c r="P2609" s="629">
        <f>+H2602</f>
        <v>13.09</v>
      </c>
      <c r="Q2609" s="17"/>
      <c r="R2609" s="412"/>
      <c r="S2609" s="625"/>
      <c r="T2609" s="20"/>
      <c r="U2609" s="20"/>
      <c r="V2609" s="430"/>
      <c r="W2609" s="14"/>
      <c r="X2609" s="14"/>
      <c r="Y2609" s="14"/>
      <c r="Z2609" s="14"/>
      <c r="AA2609" s="15" t="str">
        <f t="shared" si="845"/>
        <v/>
      </c>
    </row>
    <row r="2610" spans="2:27" ht="18" x14ac:dyDescent="0.25">
      <c r="B2610" s="22"/>
      <c r="C2610" s="17"/>
      <c r="D2610" s="18"/>
      <c r="E2610" s="17"/>
      <c r="F2610" s="18"/>
      <c r="G2610" s="18"/>
      <c r="H2610" s="18"/>
      <c r="I2610" s="18"/>
      <c r="J2610" s="18"/>
      <c r="K2610" s="18"/>
      <c r="L2610" s="17"/>
      <c r="M2610" s="17"/>
      <c r="N2610" s="17"/>
      <c r="O2610" s="19"/>
      <c r="P2610" s="629">
        <f>+H2602</f>
        <v>13.09</v>
      </c>
      <c r="Q2610" s="17"/>
      <c r="R2610" s="412" t="s">
        <v>361</v>
      </c>
      <c r="S2610" s="625"/>
      <c r="T2610" s="20"/>
      <c r="U2610" s="20"/>
      <c r="V2610" s="430"/>
      <c r="W2610" s="14" t="str">
        <f t="shared" ref="W2610:W2611" si="846">IF(COUNT(T2610:V2610)=1,"m",IF(COUNT(T2610:V2610)=2,"m2",IF(COUNT(T2610:V2610)=3,"m3","")))</f>
        <v/>
      </c>
      <c r="X2610" s="14" t="str">
        <f t="shared" ref="X2610:X2616" si="847">IF(S2610="","",1)</f>
        <v/>
      </c>
      <c r="Y2610" s="14" t="str">
        <f t="shared" ref="Y2610:Y2616" si="848">IFERROR(IF(COUNT(T2610:V2610)=1,PRODUCT(T2610:V2610)*X2610,""),"")</f>
        <v/>
      </c>
      <c r="Z2610" s="14" t="str">
        <f t="shared" ref="Z2610:Z2616" si="849">IFERROR(IF(COUNT(T2610:V2610)=2,PRODUCT(T2610:V2610)*X2610,""),"")</f>
        <v/>
      </c>
      <c r="AA2610" s="15" t="str">
        <f t="shared" si="845"/>
        <v/>
      </c>
    </row>
    <row r="2611" spans="2:27" ht="18" x14ac:dyDescent="0.25">
      <c r="B2611" s="16"/>
      <c r="C2611" s="17"/>
      <c r="D2611" s="17"/>
      <c r="E2611" s="17"/>
      <c r="F2611" s="18"/>
      <c r="G2611" s="18"/>
      <c r="H2611" s="18"/>
      <c r="I2611" s="18"/>
      <c r="J2611" s="18"/>
      <c r="K2611" s="18"/>
      <c r="L2611" s="17"/>
      <c r="M2611" s="17"/>
      <c r="N2611" s="17"/>
      <c r="O2611" s="19"/>
      <c r="P2611" s="629">
        <f>+H2602</f>
        <v>13.09</v>
      </c>
      <c r="Q2611" s="17"/>
      <c r="R2611" s="412"/>
      <c r="S2611" s="641"/>
      <c r="T2611" s="20"/>
      <c r="U2611" s="20"/>
      <c r="V2611" s="20"/>
      <c r="W2611" s="14" t="str">
        <f t="shared" si="846"/>
        <v/>
      </c>
      <c r="X2611" s="14" t="str">
        <f t="shared" si="847"/>
        <v/>
      </c>
      <c r="Y2611" s="14" t="str">
        <f t="shared" si="848"/>
        <v/>
      </c>
      <c r="Z2611" s="14" t="str">
        <f t="shared" si="849"/>
        <v/>
      </c>
      <c r="AA2611" s="15" t="str">
        <f t="shared" si="845"/>
        <v/>
      </c>
    </row>
    <row r="2612" spans="2:27" ht="18" x14ac:dyDescent="0.25">
      <c r="B2612" s="16"/>
      <c r="C2612" s="17"/>
      <c r="D2612" s="17"/>
      <c r="E2612" s="17"/>
      <c r="F2612" s="17"/>
      <c r="G2612" s="17"/>
      <c r="H2612" s="17"/>
      <c r="I2612" s="17"/>
      <c r="J2612" s="17"/>
      <c r="K2612" s="17"/>
      <c r="L2612" s="17"/>
      <c r="M2612" s="17"/>
      <c r="N2612" s="17"/>
      <c r="O2612" s="19"/>
      <c r="P2612" s="629">
        <f>+H2602</f>
        <v>13.09</v>
      </c>
      <c r="Q2612" s="17"/>
      <c r="R2612" s="412"/>
      <c r="S2612" s="625"/>
      <c r="T2612" s="20"/>
      <c r="U2612" s="20"/>
      <c r="V2612" s="430"/>
      <c r="W2612" s="14"/>
      <c r="X2612" s="14" t="str">
        <f t="shared" si="847"/>
        <v/>
      </c>
      <c r="Y2612" s="14" t="str">
        <f t="shared" si="848"/>
        <v/>
      </c>
      <c r="Z2612" s="14" t="str">
        <f t="shared" si="849"/>
        <v/>
      </c>
      <c r="AA2612" s="15" t="str">
        <f t="shared" si="845"/>
        <v/>
      </c>
    </row>
    <row r="2613" spans="2:27" ht="18" x14ac:dyDescent="0.25">
      <c r="B2613" s="16"/>
      <c r="C2613" s="18"/>
      <c r="D2613" s="17"/>
      <c r="E2613" s="17"/>
      <c r="F2613" s="17"/>
      <c r="G2613" s="17"/>
      <c r="H2613" s="17"/>
      <c r="I2613" s="17"/>
      <c r="J2613" s="17"/>
      <c r="K2613" s="17"/>
      <c r="L2613" s="17"/>
      <c r="M2613" s="17"/>
      <c r="N2613" s="17"/>
      <c r="O2613" s="19"/>
      <c r="P2613" s="629">
        <f>+H2602</f>
        <v>13.09</v>
      </c>
      <c r="Q2613" s="17"/>
      <c r="R2613" s="412"/>
      <c r="S2613" s="625"/>
      <c r="T2613" s="20"/>
      <c r="U2613" s="20"/>
      <c r="V2613" s="430"/>
      <c r="W2613" s="14"/>
      <c r="X2613" s="14" t="str">
        <f t="shared" si="847"/>
        <v/>
      </c>
      <c r="Y2613" s="14" t="str">
        <f t="shared" si="848"/>
        <v/>
      </c>
      <c r="Z2613" s="14" t="str">
        <f t="shared" si="849"/>
        <v/>
      </c>
      <c r="AA2613" s="15" t="str">
        <f t="shared" si="845"/>
        <v/>
      </c>
    </row>
    <row r="2614" spans="2:27" ht="18" x14ac:dyDescent="0.25">
      <c r="B2614" s="16"/>
      <c r="C2614" s="17"/>
      <c r="D2614" s="17"/>
      <c r="E2614" s="17"/>
      <c r="F2614" s="17"/>
      <c r="G2614" s="17"/>
      <c r="H2614" s="17"/>
      <c r="I2614" s="17"/>
      <c r="J2614" s="17"/>
      <c r="K2614" s="17"/>
      <c r="L2614" s="17"/>
      <c r="M2614" s="17"/>
      <c r="N2614" s="17"/>
      <c r="O2614" s="19"/>
      <c r="P2614" s="629">
        <f>+H2602</f>
        <v>13.09</v>
      </c>
      <c r="Q2614" s="17"/>
      <c r="R2614" s="412"/>
      <c r="S2614" s="625"/>
      <c r="T2614" s="20"/>
      <c r="U2614" s="20"/>
      <c r="V2614" s="430"/>
      <c r="W2614" s="14"/>
      <c r="X2614" s="14" t="str">
        <f t="shared" si="847"/>
        <v/>
      </c>
      <c r="Y2614" s="14" t="str">
        <f t="shared" si="848"/>
        <v/>
      </c>
      <c r="Z2614" s="14" t="str">
        <f t="shared" si="849"/>
        <v/>
      </c>
      <c r="AA2614" s="15" t="str">
        <f t="shared" si="845"/>
        <v/>
      </c>
    </row>
    <row r="2615" spans="2:27" ht="18" x14ac:dyDescent="0.25">
      <c r="B2615" s="16"/>
      <c r="C2615" s="17"/>
      <c r="D2615" s="17"/>
      <c r="E2615" s="18"/>
      <c r="F2615" s="17"/>
      <c r="G2615" s="17"/>
      <c r="H2615" s="17"/>
      <c r="I2615" s="17"/>
      <c r="J2615" s="17"/>
      <c r="K2615" s="17"/>
      <c r="L2615" s="17"/>
      <c r="M2615" s="17"/>
      <c r="N2615" s="17"/>
      <c r="O2615" s="19"/>
      <c r="P2615" s="629">
        <f>+H2602</f>
        <v>13.09</v>
      </c>
      <c r="Q2615" s="17"/>
      <c r="R2615" s="412"/>
      <c r="S2615" s="625"/>
      <c r="T2615" s="20"/>
      <c r="U2615" s="20"/>
      <c r="V2615" s="430"/>
      <c r="W2615" s="14"/>
      <c r="X2615" s="14" t="str">
        <f t="shared" si="847"/>
        <v/>
      </c>
      <c r="Y2615" s="14" t="str">
        <f t="shared" si="848"/>
        <v/>
      </c>
      <c r="Z2615" s="14" t="str">
        <f t="shared" si="849"/>
        <v/>
      </c>
      <c r="AA2615" s="15" t="str">
        <f t="shared" si="845"/>
        <v/>
      </c>
    </row>
    <row r="2616" spans="2:27" ht="18" x14ac:dyDescent="0.25">
      <c r="B2616" s="16"/>
      <c r="C2616" s="18"/>
      <c r="D2616" s="18"/>
      <c r="E2616" s="18"/>
      <c r="F2616" s="18"/>
      <c r="G2616" s="18"/>
      <c r="H2616" s="18"/>
      <c r="I2616" s="18"/>
      <c r="J2616" s="18"/>
      <c r="K2616" s="18"/>
      <c r="L2616" s="18"/>
      <c r="M2616" s="18"/>
      <c r="N2616" s="18"/>
      <c r="O2616" s="19"/>
      <c r="P2616" s="629">
        <f>+H2602</f>
        <v>13.09</v>
      </c>
      <c r="Q2616" s="17"/>
      <c r="R2616" s="412"/>
      <c r="S2616" s="625"/>
      <c r="T2616" s="20"/>
      <c r="U2616" s="20"/>
      <c r="V2616" s="430"/>
      <c r="W2616" s="14" t="str">
        <f t="shared" ref="W2616" si="850">IF(COUNT(T2616:V2616)=1,"m",IF(COUNT(T2616:V2616)=2,"m2",IF(COUNT(T2616:V2616)=3,"m3","")))</f>
        <v/>
      </c>
      <c r="X2616" s="14" t="str">
        <f t="shared" si="847"/>
        <v/>
      </c>
      <c r="Y2616" s="14" t="str">
        <f t="shared" si="848"/>
        <v/>
      </c>
      <c r="Z2616" s="14" t="str">
        <f t="shared" si="849"/>
        <v/>
      </c>
      <c r="AA2616" s="15" t="str">
        <f t="shared" si="845"/>
        <v/>
      </c>
    </row>
    <row r="2617" spans="2:27" ht="18" x14ac:dyDescent="0.25">
      <c r="B2617" s="16"/>
      <c r="C2617" s="17"/>
      <c r="D2617" s="24"/>
      <c r="E2617" s="17"/>
      <c r="F2617" s="17"/>
      <c r="G2617" s="17"/>
      <c r="H2617" s="17"/>
      <c r="I2617" s="17"/>
      <c r="J2617" s="18"/>
      <c r="K2617" s="17"/>
      <c r="L2617" s="17"/>
      <c r="M2617" s="17"/>
      <c r="N2617" s="17"/>
      <c r="O2617" s="19"/>
      <c r="P2617" s="629">
        <f>+H2602</f>
        <v>13.09</v>
      </c>
      <c r="Q2617" s="17"/>
      <c r="R2617" s="412"/>
      <c r="S2617" s="625"/>
      <c r="T2617" s="20"/>
      <c r="U2617" s="20"/>
      <c r="V2617" s="430"/>
      <c r="W2617" s="14"/>
      <c r="X2617" s="14"/>
      <c r="Y2617" s="14"/>
      <c r="Z2617" s="14"/>
      <c r="AA2617" s="15" t="str">
        <f t="shared" si="845"/>
        <v/>
      </c>
    </row>
    <row r="2618" spans="2:27" ht="18" x14ac:dyDescent="0.25">
      <c r="B2618" s="16"/>
      <c r="C2618" s="18"/>
      <c r="D2618" s="17"/>
      <c r="E2618" s="17"/>
      <c r="F2618" s="17"/>
      <c r="G2618" s="17"/>
      <c r="H2618" s="18"/>
      <c r="I2618" s="18"/>
      <c r="J2618" s="17"/>
      <c r="K2618" s="18"/>
      <c r="L2618" s="17"/>
      <c r="M2618" s="17"/>
      <c r="N2618" s="17"/>
      <c r="O2618" s="19"/>
      <c r="P2618" s="629">
        <f>+H2602</f>
        <v>13.09</v>
      </c>
      <c r="Q2618" s="17"/>
      <c r="R2618" s="412" t="s">
        <v>362</v>
      </c>
      <c r="S2618" s="625"/>
      <c r="T2618" s="20"/>
      <c r="U2618" s="20"/>
      <c r="V2618" s="430"/>
      <c r="W2618" s="14" t="str">
        <f t="shared" ref="W2618:W2627" si="851">IF(COUNT(T2618:V2618)=1,"m",IF(COUNT(T2618:V2618)=2,"m2",IF(COUNT(T2618:V2618)=3,"m3","")))</f>
        <v/>
      </c>
      <c r="X2618" s="14" t="str">
        <f t="shared" ref="X2618:X2627" si="852">IF(S2618="","",1)</f>
        <v/>
      </c>
      <c r="Y2618" s="14" t="str">
        <f t="shared" ref="Y2618:Y2627" si="853">IFERROR(IF(COUNT(T2618:V2618)=1,PRODUCT(T2618:V2618)*X2618,""),"")</f>
        <v/>
      </c>
      <c r="Z2618" s="14" t="str">
        <f t="shared" ref="Z2618:Z2627" si="854">IFERROR(IF(COUNT(T2618:V2618)=2,PRODUCT(T2618:V2618)*X2618,""),"")</f>
        <v/>
      </c>
      <c r="AA2618" s="15" t="str">
        <f t="shared" si="845"/>
        <v/>
      </c>
    </row>
    <row r="2619" spans="2:27" ht="18" x14ac:dyDescent="0.25">
      <c r="B2619" s="16"/>
      <c r="C2619" s="17"/>
      <c r="D2619" s="17"/>
      <c r="E2619" s="17"/>
      <c r="F2619" s="17"/>
      <c r="G2619" s="17"/>
      <c r="H2619" s="17"/>
      <c r="I2619" s="17"/>
      <c r="J2619" s="17"/>
      <c r="K2619" s="17"/>
      <c r="L2619" s="17"/>
      <c r="M2619" s="17"/>
      <c r="N2619" s="17"/>
      <c r="O2619" s="19"/>
      <c r="P2619" s="629">
        <f>+H2602</f>
        <v>13.09</v>
      </c>
      <c r="Q2619" s="17"/>
      <c r="R2619" s="412"/>
      <c r="S2619" s="626"/>
      <c r="T2619" s="20"/>
      <c r="U2619" s="20"/>
      <c r="V2619" s="430"/>
      <c r="W2619" s="14" t="str">
        <f t="shared" si="851"/>
        <v/>
      </c>
      <c r="X2619" s="14" t="str">
        <f t="shared" si="852"/>
        <v/>
      </c>
      <c r="Y2619" s="14" t="str">
        <f t="shared" si="853"/>
        <v/>
      </c>
      <c r="Z2619" s="14" t="str">
        <f t="shared" si="854"/>
        <v/>
      </c>
      <c r="AA2619" s="15" t="str">
        <f t="shared" si="845"/>
        <v/>
      </c>
    </row>
    <row r="2620" spans="2:27" ht="18" x14ac:dyDescent="0.25">
      <c r="B2620" s="16"/>
      <c r="C2620" s="17"/>
      <c r="D2620" s="17"/>
      <c r="E2620" s="17"/>
      <c r="F2620" s="17"/>
      <c r="G2620" s="17"/>
      <c r="H2620" s="17"/>
      <c r="I2620" s="17"/>
      <c r="J2620" s="17"/>
      <c r="K2620" s="17"/>
      <c r="L2620" s="17"/>
      <c r="M2620" s="17"/>
      <c r="N2620" s="17"/>
      <c r="O2620" s="19"/>
      <c r="P2620" s="629">
        <f>+H2602</f>
        <v>13.09</v>
      </c>
      <c r="Q2620" s="17"/>
      <c r="R2620" s="412"/>
      <c r="S2620" s="626"/>
      <c r="T2620" s="20"/>
      <c r="U2620" s="20"/>
      <c r="V2620" s="430"/>
      <c r="W2620" s="14" t="str">
        <f t="shared" si="851"/>
        <v/>
      </c>
      <c r="X2620" s="14" t="str">
        <f t="shared" si="852"/>
        <v/>
      </c>
      <c r="Y2620" s="14" t="str">
        <f t="shared" si="853"/>
        <v/>
      </c>
      <c r="Z2620" s="14" t="str">
        <f t="shared" si="854"/>
        <v/>
      </c>
      <c r="AA2620" s="15" t="str">
        <f t="shared" si="845"/>
        <v/>
      </c>
    </row>
    <row r="2621" spans="2:27" ht="18" x14ac:dyDescent="0.25">
      <c r="B2621" s="16"/>
      <c r="D2621" s="17"/>
      <c r="E2621" s="17"/>
      <c r="F2621" s="17"/>
      <c r="G2621" s="17"/>
      <c r="H2621" s="17"/>
      <c r="I2621" s="17"/>
      <c r="J2621" s="17"/>
      <c r="K2621" s="17"/>
      <c r="L2621" s="17"/>
      <c r="M2621" s="17"/>
      <c r="N2621" s="17"/>
      <c r="O2621" s="19"/>
      <c r="P2621" s="629">
        <f>+H2602</f>
        <v>13.09</v>
      </c>
      <c r="Q2621" s="17"/>
      <c r="R2621" s="412"/>
      <c r="S2621" s="626"/>
      <c r="T2621" s="20"/>
      <c r="U2621" s="20"/>
      <c r="V2621" s="20"/>
      <c r="W2621" s="14" t="str">
        <f t="shared" si="851"/>
        <v/>
      </c>
      <c r="X2621" s="14" t="str">
        <f t="shared" si="852"/>
        <v/>
      </c>
      <c r="Y2621" s="14" t="str">
        <f t="shared" si="853"/>
        <v/>
      </c>
      <c r="Z2621" s="14" t="str">
        <f t="shared" si="854"/>
        <v/>
      </c>
      <c r="AA2621" s="15" t="str">
        <f t="shared" si="845"/>
        <v/>
      </c>
    </row>
    <row r="2622" spans="2:27" ht="18" x14ac:dyDescent="0.25">
      <c r="B2622" s="16"/>
      <c r="C2622" s="17"/>
      <c r="D2622" s="17"/>
      <c r="E2622" s="17"/>
      <c r="F2622" s="17"/>
      <c r="G2622" s="17"/>
      <c r="H2622" s="17"/>
      <c r="I2622" s="17"/>
      <c r="J2622" s="17"/>
      <c r="K2622" s="17"/>
      <c r="L2622" s="17"/>
      <c r="M2622" s="17"/>
      <c r="N2622" s="17"/>
      <c r="O2622" s="19"/>
      <c r="P2622" s="629">
        <f>+H2602</f>
        <v>13.09</v>
      </c>
      <c r="Q2622" s="17"/>
      <c r="R2622" s="412"/>
      <c r="S2622" s="626"/>
      <c r="T2622" s="20"/>
      <c r="U2622" s="20"/>
      <c r="V2622" s="430"/>
      <c r="W2622" s="14" t="str">
        <f t="shared" si="851"/>
        <v/>
      </c>
      <c r="X2622" s="14" t="str">
        <f t="shared" si="852"/>
        <v/>
      </c>
      <c r="Y2622" s="14" t="str">
        <f t="shared" si="853"/>
        <v/>
      </c>
      <c r="Z2622" s="14" t="str">
        <f t="shared" si="854"/>
        <v/>
      </c>
      <c r="AA2622" s="15" t="str">
        <f t="shared" si="845"/>
        <v/>
      </c>
    </row>
    <row r="2623" spans="2:27" ht="18" x14ac:dyDescent="0.25">
      <c r="B2623" s="16"/>
      <c r="C2623" s="17"/>
      <c r="D2623" s="17"/>
      <c r="E2623" s="17"/>
      <c r="F2623" s="17"/>
      <c r="G2623" s="17"/>
      <c r="H2623" s="17"/>
      <c r="I2623" s="17"/>
      <c r="J2623" s="17"/>
      <c r="K2623" s="17"/>
      <c r="L2623" s="17"/>
      <c r="M2623" s="17"/>
      <c r="N2623" s="17"/>
      <c r="O2623" s="19"/>
      <c r="P2623" s="629">
        <f>+H2602</f>
        <v>13.09</v>
      </c>
      <c r="Q2623" s="17"/>
      <c r="R2623" s="412"/>
      <c r="S2623" s="626"/>
      <c r="T2623" s="20"/>
      <c r="U2623" s="20"/>
      <c r="V2623" s="430"/>
      <c r="W2623" s="14" t="str">
        <f t="shared" si="851"/>
        <v/>
      </c>
      <c r="X2623" s="14" t="str">
        <f t="shared" si="852"/>
        <v/>
      </c>
      <c r="Y2623" s="14" t="str">
        <f t="shared" si="853"/>
        <v/>
      </c>
      <c r="Z2623" s="14" t="str">
        <f t="shared" si="854"/>
        <v/>
      </c>
      <c r="AA2623" s="15" t="str">
        <f t="shared" si="845"/>
        <v/>
      </c>
    </row>
    <row r="2624" spans="2:27" ht="18" x14ac:dyDescent="0.25">
      <c r="B2624" s="16"/>
      <c r="C2624" s="17"/>
      <c r="D2624" s="17"/>
      <c r="E2624" s="17"/>
      <c r="F2624" s="17"/>
      <c r="G2624" s="17"/>
      <c r="H2624" s="17"/>
      <c r="I2624" s="17"/>
      <c r="J2624" s="17"/>
      <c r="K2624" s="17"/>
      <c r="L2624" s="17"/>
      <c r="M2624" s="17"/>
      <c r="N2624" s="17"/>
      <c r="O2624" s="19"/>
      <c r="P2624" s="629">
        <f>+H2602</f>
        <v>13.09</v>
      </c>
      <c r="Q2624" s="17"/>
      <c r="R2624" s="21"/>
      <c r="S2624" s="626"/>
      <c r="T2624" s="20"/>
      <c r="U2624" s="20"/>
      <c r="V2624" s="430"/>
      <c r="W2624" s="14" t="str">
        <f t="shared" si="851"/>
        <v/>
      </c>
      <c r="X2624" s="14" t="str">
        <f t="shared" si="852"/>
        <v/>
      </c>
      <c r="Y2624" s="14" t="str">
        <f t="shared" si="853"/>
        <v/>
      </c>
      <c r="Z2624" s="14" t="str">
        <f t="shared" si="854"/>
        <v/>
      </c>
      <c r="AA2624" s="15" t="str">
        <f t="shared" si="845"/>
        <v/>
      </c>
    </row>
    <row r="2625" spans="2:27" ht="18" x14ac:dyDescent="0.25">
      <c r="B2625" s="16"/>
      <c r="C2625" s="17"/>
      <c r="D2625" s="17"/>
      <c r="E2625" s="17"/>
      <c r="F2625" s="17"/>
      <c r="G2625" s="17"/>
      <c r="H2625" s="17"/>
      <c r="I2625" s="17"/>
      <c r="J2625" s="17"/>
      <c r="K2625" s="17"/>
      <c r="L2625" s="17"/>
      <c r="M2625" s="17"/>
      <c r="N2625" s="17"/>
      <c r="O2625" s="19"/>
      <c r="P2625" s="629">
        <f>+H2602</f>
        <v>13.09</v>
      </c>
      <c r="Q2625" s="17"/>
      <c r="R2625" s="26"/>
      <c r="S2625" s="626"/>
      <c r="T2625" s="20"/>
      <c r="U2625" s="20"/>
      <c r="V2625" s="430"/>
      <c r="W2625" s="14" t="str">
        <f t="shared" si="851"/>
        <v/>
      </c>
      <c r="X2625" s="14" t="str">
        <f t="shared" si="852"/>
        <v/>
      </c>
      <c r="Y2625" s="14" t="str">
        <f t="shared" si="853"/>
        <v/>
      </c>
      <c r="Z2625" s="14" t="str">
        <f t="shared" si="854"/>
        <v/>
      </c>
      <c r="AA2625" s="15" t="str">
        <f t="shared" si="845"/>
        <v/>
      </c>
    </row>
    <row r="2626" spans="2:27" ht="18" x14ac:dyDescent="0.25">
      <c r="B2626" s="16"/>
      <c r="C2626" s="17"/>
      <c r="D2626" s="17"/>
      <c r="E2626" s="17"/>
      <c r="F2626" s="17"/>
      <c r="G2626" s="17"/>
      <c r="H2626" s="17"/>
      <c r="I2626" s="17"/>
      <c r="J2626" s="17"/>
      <c r="K2626" s="17"/>
      <c r="L2626" s="17"/>
      <c r="M2626" s="17"/>
      <c r="N2626" s="17"/>
      <c r="O2626" s="19"/>
      <c r="P2626" s="629">
        <f>+H2602</f>
        <v>13.09</v>
      </c>
      <c r="Q2626" s="17"/>
      <c r="R2626" s="26"/>
      <c r="S2626" s="626"/>
      <c r="T2626" s="20"/>
      <c r="U2626" s="20"/>
      <c r="V2626" s="430"/>
      <c r="W2626" s="14" t="str">
        <f t="shared" si="851"/>
        <v/>
      </c>
      <c r="X2626" s="14" t="str">
        <f t="shared" si="852"/>
        <v/>
      </c>
      <c r="Y2626" s="14" t="str">
        <f t="shared" si="853"/>
        <v/>
      </c>
      <c r="Z2626" s="14" t="str">
        <f t="shared" si="854"/>
        <v/>
      </c>
      <c r="AA2626" s="15" t="str">
        <f t="shared" si="845"/>
        <v/>
      </c>
    </row>
    <row r="2627" spans="2:27" ht="18.75" thickBot="1" x14ac:dyDescent="0.3">
      <c r="B2627" s="27"/>
      <c r="C2627" s="28"/>
      <c r="D2627" s="29"/>
      <c r="E2627" s="28"/>
      <c r="F2627" s="29"/>
      <c r="G2627" s="29"/>
      <c r="H2627" s="29"/>
      <c r="I2627" s="29"/>
      <c r="J2627" s="29"/>
      <c r="K2627" s="29"/>
      <c r="L2627" s="29"/>
      <c r="M2627" s="29"/>
      <c r="N2627" s="29"/>
      <c r="O2627" s="30"/>
      <c r="P2627" s="629">
        <f>+H2602</f>
        <v>13.09</v>
      </c>
      <c r="Q2627" s="17"/>
      <c r="R2627" s="630"/>
      <c r="S2627" s="636"/>
      <c r="T2627" s="33"/>
      <c r="U2627" s="33"/>
      <c r="V2627" s="631"/>
      <c r="W2627" s="34" t="str">
        <f t="shared" si="851"/>
        <v/>
      </c>
      <c r="X2627" s="34" t="str">
        <f t="shared" si="852"/>
        <v/>
      </c>
      <c r="Y2627" s="14" t="str">
        <f t="shared" si="853"/>
        <v/>
      </c>
      <c r="Z2627" s="14" t="str">
        <f t="shared" si="854"/>
        <v/>
      </c>
      <c r="AA2627" s="15" t="str">
        <f t="shared" si="845"/>
        <v/>
      </c>
    </row>
    <row r="2628" spans="2:27" ht="18.75" thickBot="1" x14ac:dyDescent="0.3">
      <c r="B2628" s="786"/>
      <c r="C2628" s="787"/>
      <c r="D2628" s="787"/>
      <c r="E2628" s="787"/>
      <c r="F2628" s="787"/>
      <c r="G2628" s="787"/>
      <c r="H2628" s="787"/>
      <c r="I2628" s="787"/>
      <c r="J2628" s="787"/>
      <c r="K2628" s="787"/>
      <c r="L2628" s="787"/>
      <c r="M2628" s="787"/>
      <c r="N2628" s="787"/>
      <c r="O2628" s="787"/>
      <c r="P2628" s="428"/>
      <c r="Q2628" s="629">
        <f>+H2602</f>
        <v>13.09</v>
      </c>
      <c r="R2628" s="1024" t="s">
        <v>58</v>
      </c>
      <c r="S2628" s="1025"/>
      <c r="T2628" s="1027"/>
      <c r="U2628" s="1024" t="s">
        <v>53</v>
      </c>
      <c r="V2628" s="1027"/>
      <c r="W2628" s="1027"/>
      <c r="X2628" s="1026"/>
      <c r="Y2628" s="36"/>
      <c r="Z2628" s="37"/>
      <c r="AA2628" s="38">
        <f>IF(SUM(Y2605:AA2627)=0,SUM(X2605:X2627),SUM(Y2605:AA2627))</f>
        <v>0</v>
      </c>
    </row>
    <row r="2629" spans="2:27" ht="17.25" thickBot="1" x14ac:dyDescent="0.3">
      <c r="B2629" s="792" t="s">
        <v>59</v>
      </c>
      <c r="C2629" s="793"/>
      <c r="D2629" s="793"/>
      <c r="E2629" s="793"/>
      <c r="F2629" s="793"/>
      <c r="G2629" s="793"/>
      <c r="H2629" s="793"/>
      <c r="I2629" s="794"/>
      <c r="J2629" s="792" t="s">
        <v>60</v>
      </c>
      <c r="K2629" s="793"/>
      <c r="L2629" s="793"/>
      <c r="M2629" s="793"/>
      <c r="N2629" s="793"/>
      <c r="O2629" s="793"/>
      <c r="P2629" s="793"/>
      <c r="Q2629" s="793"/>
      <c r="R2629" s="1028"/>
      <c r="S2629" s="634"/>
      <c r="T2629" s="39"/>
      <c r="U2629" s="40"/>
      <c r="V2629" s="40"/>
      <c r="W2629" s="40"/>
      <c r="X2629" s="40"/>
      <c r="Y2629" s="40"/>
      <c r="Z2629" s="40"/>
      <c r="AA2629" s="41"/>
    </row>
    <row r="2630" spans="2:27" ht="21" thickBot="1" x14ac:dyDescent="0.3">
      <c r="B2630" s="795"/>
      <c r="C2630" s="787"/>
      <c r="D2630" s="787"/>
      <c r="E2630" s="787"/>
      <c r="F2630" s="787"/>
      <c r="G2630" s="787"/>
      <c r="H2630" s="787"/>
      <c r="I2630" s="796"/>
      <c r="J2630" s="795"/>
      <c r="K2630" s="787"/>
      <c r="L2630" s="787"/>
      <c r="M2630" s="787"/>
      <c r="N2630" s="787"/>
      <c r="O2630" s="787"/>
      <c r="P2630" s="787"/>
      <c r="Q2630" s="787"/>
      <c r="R2630" s="796"/>
      <c r="S2630" s="635"/>
      <c r="T2630" s="797" t="s">
        <v>61</v>
      </c>
      <c r="U2630" s="798"/>
      <c r="V2630" s="798"/>
      <c r="W2630" s="798"/>
      <c r="X2630" s="798"/>
      <c r="Y2630" s="798"/>
      <c r="Z2630" s="799"/>
      <c r="AA2630" s="42">
        <f>AA2628</f>
        <v>0</v>
      </c>
    </row>
    <row r="2632" spans="2:27" ht="15.75" thickBot="1" x14ac:dyDescent="0.3"/>
    <row r="2633" spans="2:27" x14ac:dyDescent="0.25">
      <c r="B2633" s="800"/>
      <c r="C2633" s="793"/>
      <c r="D2633" s="793"/>
      <c r="E2633" s="793"/>
      <c r="F2633" s="793"/>
      <c r="G2633" s="803" t="s">
        <v>42</v>
      </c>
      <c r="H2633" s="793"/>
      <c r="I2633" s="793"/>
      <c r="J2633" s="793"/>
      <c r="K2633" s="793"/>
      <c r="L2633" s="793"/>
      <c r="M2633" s="793"/>
      <c r="N2633" s="793"/>
      <c r="O2633" s="793"/>
      <c r="P2633" s="793"/>
      <c r="Q2633" s="793"/>
      <c r="R2633" s="793"/>
      <c r="S2633" s="793"/>
      <c r="T2633" s="793"/>
      <c r="U2633" s="804" t="s">
        <v>1</v>
      </c>
      <c r="V2633" s="805"/>
      <c r="W2633" s="805"/>
      <c r="X2633" s="806"/>
      <c r="Y2633" s="807" t="s">
        <v>43</v>
      </c>
      <c r="Z2633" s="805"/>
      <c r="AA2633" s="808"/>
    </row>
    <row r="2634" spans="2:27" x14ac:dyDescent="0.25">
      <c r="B2634" s="801"/>
      <c r="C2634" s="802"/>
      <c r="D2634" s="802"/>
      <c r="E2634" s="802"/>
      <c r="F2634" s="802"/>
      <c r="G2634" s="801"/>
      <c r="H2634" s="802"/>
      <c r="I2634" s="802"/>
      <c r="J2634" s="802"/>
      <c r="K2634" s="802"/>
      <c r="L2634" s="802"/>
      <c r="M2634" s="802"/>
      <c r="N2634" s="802"/>
      <c r="O2634" s="802"/>
      <c r="P2634" s="802"/>
      <c r="Q2634" s="802"/>
      <c r="R2634" s="802"/>
      <c r="S2634" s="802"/>
      <c r="T2634" s="802"/>
      <c r="U2634" s="809" t="s">
        <v>3</v>
      </c>
      <c r="V2634" s="810"/>
      <c r="W2634" s="810"/>
      <c r="X2634" s="811"/>
      <c r="Y2634" s="812">
        <v>1</v>
      </c>
      <c r="Z2634" s="810"/>
      <c r="AA2634" s="813"/>
    </row>
    <row r="2635" spans="2:27" ht="15.75" thickBot="1" x14ac:dyDescent="0.3">
      <c r="B2635" s="795"/>
      <c r="C2635" s="787"/>
      <c r="D2635" s="787"/>
      <c r="E2635" s="787"/>
      <c r="F2635" s="787"/>
      <c r="G2635" s="795"/>
      <c r="H2635" s="787"/>
      <c r="I2635" s="787"/>
      <c r="J2635" s="787"/>
      <c r="K2635" s="787"/>
      <c r="L2635" s="787"/>
      <c r="M2635" s="787"/>
      <c r="N2635" s="787"/>
      <c r="O2635" s="787"/>
      <c r="P2635" s="787"/>
      <c r="Q2635" s="787"/>
      <c r="R2635" s="787"/>
      <c r="S2635" s="787"/>
      <c r="T2635" s="787"/>
      <c r="U2635" s="814" t="s">
        <v>4</v>
      </c>
      <c r="V2635" s="815"/>
      <c r="W2635" s="815"/>
      <c r="X2635" s="816"/>
      <c r="Y2635" s="817">
        <v>44236</v>
      </c>
      <c r="Z2635" s="818"/>
      <c r="AA2635" s="819"/>
    </row>
    <row r="2636" spans="2:27" x14ac:dyDescent="0.25">
      <c r="B2636" s="820" t="s">
        <v>44</v>
      </c>
      <c r="C2636" s="793"/>
      <c r="D2636" s="793"/>
      <c r="E2636" s="793"/>
      <c r="F2636" s="794"/>
      <c r="G2636"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636" s="822"/>
      <c r="I2636" s="822"/>
      <c r="J2636" s="822"/>
      <c r="K2636" s="822"/>
      <c r="L2636" s="822"/>
      <c r="M2636" s="822"/>
      <c r="N2636" s="822"/>
      <c r="O2636" s="822"/>
      <c r="P2636" s="822"/>
      <c r="Q2636" s="822"/>
      <c r="R2636" s="822"/>
      <c r="S2636" s="822"/>
      <c r="T2636" s="822"/>
      <c r="U2636" s="822"/>
      <c r="V2636" s="822"/>
      <c r="W2636" s="822"/>
      <c r="X2636" s="822"/>
      <c r="Y2636" s="822"/>
      <c r="Z2636" s="822"/>
      <c r="AA2636" s="823"/>
    </row>
    <row r="2637" spans="2:27" ht="30" customHeight="1" thickBot="1" x14ac:dyDescent="0.3">
      <c r="B2637" s="795"/>
      <c r="C2637" s="787"/>
      <c r="D2637" s="787"/>
      <c r="E2637" s="787"/>
      <c r="F2637" s="796"/>
      <c r="G2637" s="824"/>
      <c r="H2637" s="825"/>
      <c r="I2637" s="825"/>
      <c r="J2637" s="825"/>
      <c r="K2637" s="825"/>
      <c r="L2637" s="825"/>
      <c r="M2637" s="825"/>
      <c r="N2637" s="825"/>
      <c r="O2637" s="825"/>
      <c r="P2637" s="825"/>
      <c r="Q2637" s="825"/>
      <c r="R2637" s="825"/>
      <c r="S2637" s="825"/>
      <c r="T2637" s="825"/>
      <c r="U2637" s="825"/>
      <c r="V2637" s="825"/>
      <c r="W2637" s="825"/>
      <c r="X2637" s="825"/>
      <c r="Y2637" s="825"/>
      <c r="Z2637" s="825"/>
      <c r="AA2637" s="826"/>
    </row>
    <row r="2638" spans="2:27" ht="18.75" thickBot="1" x14ac:dyDescent="0.3">
      <c r="B2638" s="827" t="s">
        <v>46</v>
      </c>
      <c r="C2638" s="798"/>
      <c r="D2638" s="798"/>
      <c r="E2638" s="798"/>
      <c r="F2638" s="798"/>
      <c r="G2638" s="798"/>
      <c r="H2638" s="822" t="s">
        <v>47</v>
      </c>
      <c r="I2638" s="793"/>
      <c r="J2638" s="828"/>
      <c r="K2638" s="798"/>
      <c r="L2638" s="798"/>
      <c r="M2638" s="798"/>
      <c r="N2638" s="798"/>
      <c r="O2638" s="798"/>
      <c r="P2638" s="622"/>
      <c r="Q2638" s="622"/>
      <c r="R2638" s="828" t="s">
        <v>48</v>
      </c>
      <c r="S2638" s="828"/>
      <c r="T2638" s="798"/>
      <c r="U2638" s="798"/>
      <c r="V2638" s="798"/>
      <c r="W2638" s="798"/>
      <c r="X2638" s="798"/>
      <c r="Y2638" s="798"/>
      <c r="Z2638" s="798"/>
      <c r="AA2638" s="799"/>
    </row>
    <row r="2639" spans="2:27" ht="84.75" customHeight="1" thickBot="1" x14ac:dyDescent="0.3">
      <c r="B2639" s="829">
        <v>13</v>
      </c>
      <c r="C2639" s="793"/>
      <c r="D2639" s="793"/>
      <c r="E2639" s="793"/>
      <c r="F2639" s="793"/>
      <c r="G2639" s="793"/>
      <c r="H2639" s="830">
        <f>I13.10</f>
        <v>13.1</v>
      </c>
      <c r="I2639" s="831"/>
      <c r="J2639" s="832" t="str">
        <f>VLOOKUP(B2639,'BALANCE GENERAL'!$B:$G,5,FALSE)</f>
        <v>SUMINISTRO E INSTALACION MOBILIARIO</v>
      </c>
      <c r="K2639" s="798"/>
      <c r="L2639" s="798"/>
      <c r="M2639" s="798"/>
      <c r="N2639" s="798"/>
      <c r="O2639" s="799"/>
      <c r="P2639" s="621"/>
      <c r="Q2639" s="621"/>
      <c r="R2639" s="833" t="str">
        <f>VLOOKUP(H2639,'BALANCE GENERAL'!$B:$G,5,FALSE)</f>
        <v>MUEBLE PARA IMPRESORA, MEDIDAS MEDIDAS 0.90x060.x0.73  MTS DE ALTO, CUERPO ELABORADO EN LAMINA COLD ROLLED CON UN ENTREPAÑO INTERNO Y ACABADO EN PINTURA ELECTROSTATICA, SUPERFICIE Y PUERTAS ELABORADO EN MELAMINA DE 15 MM BORDES EN CANTO RIGIDO TERMOFUNDIDO, CERRADURA Y MANIJAS EN ACERO.</v>
      </c>
      <c r="S2639" s="1020"/>
      <c r="T2639" s="793"/>
      <c r="U2639" s="793"/>
      <c r="V2639" s="793"/>
      <c r="W2639" s="793"/>
      <c r="X2639" s="793"/>
      <c r="Y2639" s="793"/>
      <c r="Z2639" s="793"/>
      <c r="AA2639" s="794"/>
    </row>
    <row r="2640" spans="2:27" ht="18.75" thickBot="1" x14ac:dyDescent="0.3">
      <c r="B2640" s="821" t="s">
        <v>49</v>
      </c>
      <c r="C2640" s="834"/>
      <c r="D2640" s="834"/>
      <c r="E2640" s="834"/>
      <c r="F2640" s="834"/>
      <c r="G2640" s="834"/>
      <c r="H2640" s="835"/>
      <c r="I2640" s="835"/>
      <c r="J2640" s="834"/>
      <c r="K2640" s="834"/>
      <c r="L2640" s="834"/>
      <c r="M2640" s="834"/>
      <c r="N2640" s="834"/>
      <c r="O2640" s="834"/>
      <c r="P2640" s="623"/>
      <c r="Q2640" s="623"/>
      <c r="R2640" s="837" t="s">
        <v>50</v>
      </c>
      <c r="S2640" s="1030" t="s">
        <v>532</v>
      </c>
      <c r="T2640" s="839" t="s">
        <v>51</v>
      </c>
      <c r="U2640" s="840"/>
      <c r="V2640" s="841"/>
      <c r="W2640" s="842" t="s">
        <v>20</v>
      </c>
      <c r="X2640" s="844" t="s">
        <v>52</v>
      </c>
      <c r="Y2640" s="846" t="s">
        <v>53</v>
      </c>
      <c r="Z2640" s="847"/>
      <c r="AA2640" s="848"/>
    </row>
    <row r="2641" spans="2:27" ht="26.25" thickBot="1" x14ac:dyDescent="0.3">
      <c r="B2641" s="836"/>
      <c r="C2641" s="835"/>
      <c r="D2641" s="835"/>
      <c r="E2641" s="835"/>
      <c r="F2641" s="835"/>
      <c r="G2641" s="835"/>
      <c r="H2641" s="835"/>
      <c r="I2641" s="835"/>
      <c r="J2641" s="835"/>
      <c r="K2641" s="835"/>
      <c r="L2641" s="835"/>
      <c r="M2641" s="835"/>
      <c r="N2641" s="835"/>
      <c r="O2641" s="835"/>
      <c r="P2641" s="623"/>
      <c r="Q2641" s="623"/>
      <c r="R2641" s="838"/>
      <c r="S2641" s="1031"/>
      <c r="T2641" s="4" t="s">
        <v>54</v>
      </c>
      <c r="U2641" s="5" t="s">
        <v>55</v>
      </c>
      <c r="V2641" s="6" t="s">
        <v>56</v>
      </c>
      <c r="W2641" s="843"/>
      <c r="X2641" s="845"/>
      <c r="Y2641" s="7" t="s">
        <v>57</v>
      </c>
      <c r="Z2641" s="8" t="s">
        <v>21</v>
      </c>
      <c r="AA2641" s="9" t="s">
        <v>22</v>
      </c>
    </row>
    <row r="2642" spans="2:27" ht="18" x14ac:dyDescent="0.25">
      <c r="B2642" s="10"/>
      <c r="C2642" s="11"/>
      <c r="D2642" s="11"/>
      <c r="E2642" s="11"/>
      <c r="F2642" s="11"/>
      <c r="G2642" s="11"/>
      <c r="H2642" s="11"/>
      <c r="I2642" s="11"/>
      <c r="J2642" s="11"/>
      <c r="K2642" s="11"/>
      <c r="L2642" s="11"/>
      <c r="M2642" s="11"/>
      <c r="N2642" s="11"/>
      <c r="O2642" s="12"/>
      <c r="P2642" s="629">
        <f>+H2639</f>
        <v>13.1</v>
      </c>
      <c r="Q2642" s="17"/>
      <c r="R2642" s="412" t="s">
        <v>356</v>
      </c>
      <c r="S2642" s="625"/>
      <c r="T2642" s="14"/>
      <c r="U2642" s="14"/>
      <c r="V2642" s="14"/>
      <c r="W2642" s="14" t="str">
        <f>IF(COUNT(T2642:V2642)=1,"m",IF(COUNT(T2642:V2642)=2,"m2",IF(COUNT(T2642:V2642)=3,"m3","")))</f>
        <v/>
      </c>
      <c r="X2642" s="14" t="str">
        <f>IF(S2642="","",1)</f>
        <v/>
      </c>
      <c r="Y2642" s="14" t="str">
        <f>IFERROR(IF(COUNT(T2642:V2642)=1,PRODUCT(T2642:V2642)*X2642,""),"")</f>
        <v/>
      </c>
      <c r="Z2642" s="14" t="str">
        <f>IFERROR(IF(COUNT(T2642:V2642)=2,PRODUCT(T2642:V2642)*X2642,""),"")</f>
        <v/>
      </c>
      <c r="AA2642" s="15" t="str">
        <f>IFERROR(IF(COUNT(T2642:V2642)=3,PRODUCT(T2642:V2642)*X2642,""),"")</f>
        <v/>
      </c>
    </row>
    <row r="2643" spans="2:27" ht="18" x14ac:dyDescent="0.25">
      <c r="B2643" s="16"/>
      <c r="C2643" s="17"/>
      <c r="D2643" s="17"/>
      <c r="E2643" s="17"/>
      <c r="F2643" s="18"/>
      <c r="G2643" s="18"/>
      <c r="H2643" s="18"/>
      <c r="I2643" s="18"/>
      <c r="J2643" s="18"/>
      <c r="K2643" s="18"/>
      <c r="L2643" s="17"/>
      <c r="M2643" s="17"/>
      <c r="N2643" s="17"/>
      <c r="O2643" s="19"/>
      <c r="P2643" s="629">
        <f>+H2639</f>
        <v>13.1</v>
      </c>
      <c r="Q2643" s="17"/>
      <c r="R2643" s="412"/>
      <c r="S2643" s="625"/>
      <c r="T2643" s="20"/>
      <c r="U2643" s="20"/>
      <c r="V2643" s="430"/>
      <c r="W2643" s="14" t="str">
        <f t="shared" ref="W2643:W2645" si="855">IF(COUNT(T2643:V2643)=1,"m",IF(COUNT(T2643:V2643)=2,"m2",IF(COUNT(T2643:V2643)=3,"m3","")))</f>
        <v/>
      </c>
      <c r="X2643" s="14" t="str">
        <f t="shared" ref="X2643:X2645" si="856">IF(S2643="","",1)</f>
        <v/>
      </c>
      <c r="Y2643" s="14" t="str">
        <f t="shared" ref="Y2643:Y2645" si="857">IFERROR(IF(COUNT(T2643:V2643)=1,PRODUCT(T2643:V2643)*X2643,""),"")</f>
        <v/>
      </c>
      <c r="Z2643" s="14" t="str">
        <f t="shared" ref="Z2643:Z2645" si="858">IFERROR(IF(COUNT(T2643:V2643)=2,PRODUCT(T2643:V2643)*X2643,""),"")</f>
        <v/>
      </c>
      <c r="AA2643" s="15" t="str">
        <f t="shared" ref="AA2643:AA2664" si="859">IFERROR(IF(COUNT(T2643:V2643)=3,PRODUCT(T2643:V2643)*X2643,""),"")</f>
        <v/>
      </c>
    </row>
    <row r="2644" spans="2:27" ht="18" x14ac:dyDescent="0.25">
      <c r="B2644" s="16"/>
      <c r="C2644" s="17"/>
      <c r="D2644" s="17"/>
      <c r="E2644" s="17"/>
      <c r="G2644" s="18"/>
      <c r="H2644" s="18"/>
      <c r="I2644" s="18"/>
      <c r="J2644" s="18"/>
      <c r="K2644" s="18"/>
      <c r="L2644" s="17"/>
      <c r="M2644" s="17"/>
      <c r="N2644" s="17"/>
      <c r="O2644" s="19"/>
      <c r="P2644" s="629">
        <f>+H2639</f>
        <v>13.1</v>
      </c>
      <c r="Q2644" s="17"/>
      <c r="R2644" s="412"/>
      <c r="S2644" s="625"/>
      <c r="T2644" s="20"/>
      <c r="U2644" s="20"/>
      <c r="V2644" s="430"/>
      <c r="W2644" s="14" t="str">
        <f t="shared" si="855"/>
        <v/>
      </c>
      <c r="X2644" s="14" t="str">
        <f t="shared" si="856"/>
        <v/>
      </c>
      <c r="Y2644" s="14" t="str">
        <f t="shared" si="857"/>
        <v/>
      </c>
      <c r="Z2644" s="14" t="str">
        <f t="shared" si="858"/>
        <v/>
      </c>
      <c r="AA2644" s="15" t="str">
        <f t="shared" si="859"/>
        <v/>
      </c>
    </row>
    <row r="2645" spans="2:27" ht="18" x14ac:dyDescent="0.25">
      <c r="B2645" s="16"/>
      <c r="C2645" s="17"/>
      <c r="D2645" s="17"/>
      <c r="E2645" s="17"/>
      <c r="F2645" s="18"/>
      <c r="G2645" s="18"/>
      <c r="H2645" s="18"/>
      <c r="I2645" s="18"/>
      <c r="J2645" s="18"/>
      <c r="K2645" s="18"/>
      <c r="L2645" s="17"/>
      <c r="M2645" s="17"/>
      <c r="N2645" s="17"/>
      <c r="O2645" s="19"/>
      <c r="P2645" s="629">
        <f>+H2639</f>
        <v>13.1</v>
      </c>
      <c r="Q2645" s="17"/>
      <c r="R2645" s="412"/>
      <c r="S2645" s="626"/>
      <c r="T2645" s="20"/>
      <c r="U2645" s="20"/>
      <c r="V2645" s="430"/>
      <c r="W2645" s="14" t="str">
        <f t="shared" si="855"/>
        <v/>
      </c>
      <c r="X2645" s="14" t="str">
        <f t="shared" si="856"/>
        <v/>
      </c>
      <c r="Y2645" s="14" t="str">
        <f t="shared" si="857"/>
        <v/>
      </c>
      <c r="Z2645" s="14" t="str">
        <f t="shared" si="858"/>
        <v/>
      </c>
      <c r="AA2645" s="15" t="str">
        <f t="shared" si="859"/>
        <v/>
      </c>
    </row>
    <row r="2646" spans="2:27" ht="18" x14ac:dyDescent="0.25">
      <c r="B2646" s="16"/>
      <c r="D2646" s="17"/>
      <c r="E2646" s="17"/>
      <c r="F2646" s="18"/>
      <c r="G2646" s="18"/>
      <c r="H2646" s="18"/>
      <c r="J2646" s="18"/>
      <c r="K2646" s="18"/>
      <c r="L2646" s="17"/>
      <c r="M2646" s="17"/>
      <c r="N2646" s="17"/>
      <c r="O2646" s="19"/>
      <c r="P2646" s="629">
        <f>+H2639</f>
        <v>13.1</v>
      </c>
      <c r="Q2646" s="17"/>
      <c r="R2646" s="412"/>
      <c r="S2646" s="625"/>
      <c r="T2646" s="20"/>
      <c r="U2646" s="20"/>
      <c r="V2646" s="430"/>
      <c r="W2646" s="14"/>
      <c r="X2646" s="14"/>
      <c r="Y2646" s="14"/>
      <c r="Z2646" s="14"/>
      <c r="AA2646" s="15" t="str">
        <f t="shared" si="859"/>
        <v/>
      </c>
    </row>
    <row r="2647" spans="2:27" ht="18" x14ac:dyDescent="0.25">
      <c r="B2647" s="22"/>
      <c r="C2647" s="17"/>
      <c r="D2647" s="18"/>
      <c r="E2647" s="17"/>
      <c r="F2647" s="18"/>
      <c r="G2647" s="18"/>
      <c r="H2647" s="18"/>
      <c r="I2647" s="18"/>
      <c r="J2647" s="18"/>
      <c r="K2647" s="18"/>
      <c r="L2647" s="17"/>
      <c r="M2647" s="17"/>
      <c r="N2647" s="17"/>
      <c r="O2647" s="19"/>
      <c r="P2647" s="629">
        <f>+H2639</f>
        <v>13.1</v>
      </c>
      <c r="Q2647" s="17"/>
      <c r="R2647" s="412" t="s">
        <v>361</v>
      </c>
      <c r="S2647" s="625"/>
      <c r="T2647" s="20"/>
      <c r="U2647" s="20"/>
      <c r="V2647" s="430"/>
      <c r="W2647" s="14" t="str">
        <f t="shared" ref="W2647:W2648" si="860">IF(COUNT(T2647:V2647)=1,"m",IF(COUNT(T2647:V2647)=2,"m2",IF(COUNT(T2647:V2647)=3,"m3","")))</f>
        <v/>
      </c>
      <c r="X2647" s="14" t="str">
        <f t="shared" ref="X2647:X2653" si="861">IF(S2647="","",1)</f>
        <v/>
      </c>
      <c r="Y2647" s="14" t="str">
        <f t="shared" ref="Y2647:Y2653" si="862">IFERROR(IF(COUNT(T2647:V2647)=1,PRODUCT(T2647:V2647)*X2647,""),"")</f>
        <v/>
      </c>
      <c r="Z2647" s="14" t="str">
        <f t="shared" ref="Z2647:Z2653" si="863">IFERROR(IF(COUNT(T2647:V2647)=2,PRODUCT(T2647:V2647)*X2647,""),"")</f>
        <v/>
      </c>
      <c r="AA2647" s="15" t="str">
        <f t="shared" si="859"/>
        <v/>
      </c>
    </row>
    <row r="2648" spans="2:27" ht="18" x14ac:dyDescent="0.25">
      <c r="B2648" s="16"/>
      <c r="C2648" s="17"/>
      <c r="D2648" s="17"/>
      <c r="E2648" s="17"/>
      <c r="F2648" s="18"/>
      <c r="G2648" s="18"/>
      <c r="H2648" s="18"/>
      <c r="I2648" s="18"/>
      <c r="J2648" s="18"/>
      <c r="K2648" s="18"/>
      <c r="L2648" s="17"/>
      <c r="M2648" s="17"/>
      <c r="N2648" s="17"/>
      <c r="O2648" s="19"/>
      <c r="P2648" s="629">
        <f>+H2639</f>
        <v>13.1</v>
      </c>
      <c r="Q2648" s="17"/>
      <c r="R2648" s="412"/>
      <c r="S2648" s="641"/>
      <c r="T2648" s="20"/>
      <c r="U2648" s="20"/>
      <c r="V2648" s="20"/>
      <c r="W2648" s="14" t="str">
        <f t="shared" si="860"/>
        <v/>
      </c>
      <c r="X2648" s="14" t="str">
        <f t="shared" si="861"/>
        <v/>
      </c>
      <c r="Y2648" s="14" t="str">
        <f t="shared" si="862"/>
        <v/>
      </c>
      <c r="Z2648" s="14" t="str">
        <f t="shared" si="863"/>
        <v/>
      </c>
      <c r="AA2648" s="15" t="str">
        <f t="shared" si="859"/>
        <v/>
      </c>
    </row>
    <row r="2649" spans="2:27" ht="18" x14ac:dyDescent="0.25">
      <c r="B2649" s="16"/>
      <c r="C2649" s="17"/>
      <c r="D2649" s="17"/>
      <c r="E2649" s="17"/>
      <c r="F2649" s="17"/>
      <c r="G2649" s="17"/>
      <c r="H2649" s="17"/>
      <c r="I2649" s="17"/>
      <c r="J2649" s="17"/>
      <c r="K2649" s="17"/>
      <c r="L2649" s="17"/>
      <c r="M2649" s="17"/>
      <c r="N2649" s="17"/>
      <c r="O2649" s="19"/>
      <c r="P2649" s="629">
        <f>+H2639</f>
        <v>13.1</v>
      </c>
      <c r="Q2649" s="17"/>
      <c r="R2649" s="412"/>
      <c r="S2649" s="625"/>
      <c r="T2649" s="20"/>
      <c r="U2649" s="20"/>
      <c r="V2649" s="430"/>
      <c r="W2649" s="14"/>
      <c r="X2649" s="14" t="str">
        <f t="shared" si="861"/>
        <v/>
      </c>
      <c r="Y2649" s="14" t="str">
        <f t="shared" si="862"/>
        <v/>
      </c>
      <c r="Z2649" s="14" t="str">
        <f t="shared" si="863"/>
        <v/>
      </c>
      <c r="AA2649" s="15" t="str">
        <f t="shared" si="859"/>
        <v/>
      </c>
    </row>
    <row r="2650" spans="2:27" ht="18" x14ac:dyDescent="0.25">
      <c r="B2650" s="16"/>
      <c r="C2650" s="18"/>
      <c r="D2650" s="17"/>
      <c r="E2650" s="17"/>
      <c r="F2650" s="17"/>
      <c r="G2650" s="17"/>
      <c r="H2650" s="17"/>
      <c r="I2650" s="17"/>
      <c r="J2650" s="17"/>
      <c r="K2650" s="17"/>
      <c r="L2650" s="17"/>
      <c r="M2650" s="17"/>
      <c r="N2650" s="17"/>
      <c r="O2650" s="19"/>
      <c r="P2650" s="629">
        <f>+H2639</f>
        <v>13.1</v>
      </c>
      <c r="Q2650" s="17"/>
      <c r="R2650" s="412"/>
      <c r="S2650" s="625"/>
      <c r="T2650" s="20"/>
      <c r="U2650" s="20"/>
      <c r="V2650" s="430"/>
      <c r="W2650" s="14"/>
      <c r="X2650" s="14" t="str">
        <f t="shared" si="861"/>
        <v/>
      </c>
      <c r="Y2650" s="14" t="str">
        <f t="shared" si="862"/>
        <v/>
      </c>
      <c r="Z2650" s="14" t="str">
        <f t="shared" si="863"/>
        <v/>
      </c>
      <c r="AA2650" s="15" t="str">
        <f t="shared" si="859"/>
        <v/>
      </c>
    </row>
    <row r="2651" spans="2:27" ht="18" x14ac:dyDescent="0.25">
      <c r="B2651" s="16"/>
      <c r="C2651" s="17"/>
      <c r="D2651" s="17"/>
      <c r="E2651" s="17"/>
      <c r="F2651" s="17"/>
      <c r="G2651" s="17"/>
      <c r="H2651" s="17"/>
      <c r="I2651" s="17"/>
      <c r="J2651" s="17"/>
      <c r="K2651" s="17"/>
      <c r="L2651" s="17"/>
      <c r="M2651" s="17"/>
      <c r="N2651" s="17"/>
      <c r="O2651" s="19"/>
      <c r="P2651" s="629">
        <f>+H2639</f>
        <v>13.1</v>
      </c>
      <c r="Q2651" s="17"/>
      <c r="R2651" s="412"/>
      <c r="S2651" s="625"/>
      <c r="T2651" s="20"/>
      <c r="U2651" s="20"/>
      <c r="V2651" s="430"/>
      <c r="W2651" s="14"/>
      <c r="X2651" s="14" t="str">
        <f t="shared" si="861"/>
        <v/>
      </c>
      <c r="Y2651" s="14" t="str">
        <f t="shared" si="862"/>
        <v/>
      </c>
      <c r="Z2651" s="14" t="str">
        <f t="shared" si="863"/>
        <v/>
      </c>
      <c r="AA2651" s="15" t="str">
        <f t="shared" si="859"/>
        <v/>
      </c>
    </row>
    <row r="2652" spans="2:27" ht="18" x14ac:dyDescent="0.25">
      <c r="B2652" s="16"/>
      <c r="C2652" s="17"/>
      <c r="D2652" s="17"/>
      <c r="E2652" s="18"/>
      <c r="F2652" s="17"/>
      <c r="G2652" s="17"/>
      <c r="H2652" s="17"/>
      <c r="I2652" s="17"/>
      <c r="J2652" s="17"/>
      <c r="K2652" s="17"/>
      <c r="L2652" s="17"/>
      <c r="M2652" s="17"/>
      <c r="N2652" s="17"/>
      <c r="O2652" s="19"/>
      <c r="P2652" s="629">
        <f>+H2639</f>
        <v>13.1</v>
      </c>
      <c r="Q2652" s="17"/>
      <c r="R2652" s="412"/>
      <c r="S2652" s="625"/>
      <c r="T2652" s="20"/>
      <c r="U2652" s="20"/>
      <c r="V2652" s="430"/>
      <c r="W2652" s="14"/>
      <c r="X2652" s="14" t="str">
        <f t="shared" si="861"/>
        <v/>
      </c>
      <c r="Y2652" s="14" t="str">
        <f t="shared" si="862"/>
        <v/>
      </c>
      <c r="Z2652" s="14" t="str">
        <f t="shared" si="863"/>
        <v/>
      </c>
      <c r="AA2652" s="15" t="str">
        <f t="shared" si="859"/>
        <v/>
      </c>
    </row>
    <row r="2653" spans="2:27" ht="18" x14ac:dyDescent="0.25">
      <c r="B2653" s="16"/>
      <c r="C2653" s="18"/>
      <c r="D2653" s="18"/>
      <c r="E2653" s="18"/>
      <c r="F2653" s="18"/>
      <c r="G2653" s="18"/>
      <c r="H2653" s="18"/>
      <c r="I2653" s="18"/>
      <c r="J2653" s="18"/>
      <c r="K2653" s="18"/>
      <c r="L2653" s="18"/>
      <c r="M2653" s="18"/>
      <c r="N2653" s="18"/>
      <c r="O2653" s="19"/>
      <c r="P2653" s="629">
        <f>+H2639</f>
        <v>13.1</v>
      </c>
      <c r="Q2653" s="17"/>
      <c r="R2653" s="412"/>
      <c r="S2653" s="625"/>
      <c r="T2653" s="20"/>
      <c r="U2653" s="20"/>
      <c r="V2653" s="430"/>
      <c r="W2653" s="14" t="str">
        <f t="shared" ref="W2653" si="864">IF(COUNT(T2653:V2653)=1,"m",IF(COUNT(T2653:V2653)=2,"m2",IF(COUNT(T2653:V2653)=3,"m3","")))</f>
        <v/>
      </c>
      <c r="X2653" s="14" t="str">
        <f t="shared" si="861"/>
        <v/>
      </c>
      <c r="Y2653" s="14" t="str">
        <f t="shared" si="862"/>
        <v/>
      </c>
      <c r="Z2653" s="14" t="str">
        <f t="shared" si="863"/>
        <v/>
      </c>
      <c r="AA2653" s="15" t="str">
        <f t="shared" si="859"/>
        <v/>
      </c>
    </row>
    <row r="2654" spans="2:27" ht="18" x14ac:dyDescent="0.25">
      <c r="B2654" s="16"/>
      <c r="C2654" s="17"/>
      <c r="D2654" s="24"/>
      <c r="E2654" s="17"/>
      <c r="F2654" s="17"/>
      <c r="G2654" s="17"/>
      <c r="H2654" s="17"/>
      <c r="I2654" s="17"/>
      <c r="J2654" s="18"/>
      <c r="K2654" s="17"/>
      <c r="L2654" s="17"/>
      <c r="M2654" s="17"/>
      <c r="N2654" s="17"/>
      <c r="O2654" s="19"/>
      <c r="P2654" s="629">
        <f>+H2639</f>
        <v>13.1</v>
      </c>
      <c r="Q2654" s="17"/>
      <c r="R2654" s="412"/>
      <c r="S2654" s="625"/>
      <c r="T2654" s="20"/>
      <c r="U2654" s="20"/>
      <c r="V2654" s="430"/>
      <c r="W2654" s="14"/>
      <c r="X2654" s="14"/>
      <c r="Y2654" s="14"/>
      <c r="Z2654" s="14"/>
      <c r="AA2654" s="15" t="str">
        <f t="shared" si="859"/>
        <v/>
      </c>
    </row>
    <row r="2655" spans="2:27" ht="18" x14ac:dyDescent="0.25">
      <c r="B2655" s="16"/>
      <c r="C2655" s="18"/>
      <c r="D2655" s="17"/>
      <c r="E2655" s="17"/>
      <c r="F2655" s="17"/>
      <c r="G2655" s="17"/>
      <c r="H2655" s="18"/>
      <c r="I2655" s="18"/>
      <c r="J2655" s="17"/>
      <c r="K2655" s="18"/>
      <c r="L2655" s="17"/>
      <c r="M2655" s="17"/>
      <c r="N2655" s="17"/>
      <c r="O2655" s="19"/>
      <c r="P2655" s="629">
        <f>+H2639</f>
        <v>13.1</v>
      </c>
      <c r="Q2655" s="17"/>
      <c r="R2655" s="412" t="s">
        <v>362</v>
      </c>
      <c r="S2655" s="625"/>
      <c r="T2655" s="20"/>
      <c r="U2655" s="20"/>
      <c r="V2655" s="430"/>
      <c r="W2655" s="14" t="str">
        <f t="shared" ref="W2655:W2664" si="865">IF(COUNT(T2655:V2655)=1,"m",IF(COUNT(T2655:V2655)=2,"m2",IF(COUNT(T2655:V2655)=3,"m3","")))</f>
        <v/>
      </c>
      <c r="X2655" s="14" t="str">
        <f t="shared" ref="X2655:X2664" si="866">IF(S2655="","",1)</f>
        <v/>
      </c>
      <c r="Y2655" s="14" t="str">
        <f t="shared" ref="Y2655:Y2664" si="867">IFERROR(IF(COUNT(T2655:V2655)=1,PRODUCT(T2655:V2655)*X2655,""),"")</f>
        <v/>
      </c>
      <c r="Z2655" s="14" t="str">
        <f t="shared" ref="Z2655:Z2664" si="868">IFERROR(IF(COUNT(T2655:V2655)=2,PRODUCT(T2655:V2655)*X2655,""),"")</f>
        <v/>
      </c>
      <c r="AA2655" s="15" t="str">
        <f t="shared" si="859"/>
        <v/>
      </c>
    </row>
    <row r="2656" spans="2:27" ht="18" x14ac:dyDescent="0.25">
      <c r="B2656" s="16"/>
      <c r="C2656" s="17"/>
      <c r="D2656" s="17"/>
      <c r="E2656" s="17"/>
      <c r="F2656" s="17"/>
      <c r="G2656" s="17"/>
      <c r="H2656" s="17"/>
      <c r="I2656" s="17"/>
      <c r="J2656" s="17"/>
      <c r="K2656" s="17"/>
      <c r="L2656" s="17"/>
      <c r="M2656" s="17"/>
      <c r="N2656" s="17"/>
      <c r="O2656" s="19"/>
      <c r="P2656" s="629">
        <f>+H2639</f>
        <v>13.1</v>
      </c>
      <c r="Q2656" s="17"/>
      <c r="R2656" s="412"/>
      <c r="S2656" s="626"/>
      <c r="T2656" s="20"/>
      <c r="U2656" s="20"/>
      <c r="V2656" s="430"/>
      <c r="W2656" s="14" t="str">
        <f t="shared" si="865"/>
        <v/>
      </c>
      <c r="X2656" s="14" t="str">
        <f t="shared" si="866"/>
        <v/>
      </c>
      <c r="Y2656" s="14" t="str">
        <f t="shared" si="867"/>
        <v/>
      </c>
      <c r="Z2656" s="14" t="str">
        <f t="shared" si="868"/>
        <v/>
      </c>
      <c r="AA2656" s="15" t="str">
        <f t="shared" si="859"/>
        <v/>
      </c>
    </row>
    <row r="2657" spans="2:27" ht="18" x14ac:dyDescent="0.25">
      <c r="B2657" s="16"/>
      <c r="C2657" s="17"/>
      <c r="D2657" s="17"/>
      <c r="E2657" s="17"/>
      <c r="F2657" s="17"/>
      <c r="G2657" s="17"/>
      <c r="H2657" s="17"/>
      <c r="I2657" s="17"/>
      <c r="J2657" s="17"/>
      <c r="K2657" s="17"/>
      <c r="L2657" s="17"/>
      <c r="M2657" s="17"/>
      <c r="N2657" s="17"/>
      <c r="O2657" s="19"/>
      <c r="P2657" s="629">
        <f>+H2639</f>
        <v>13.1</v>
      </c>
      <c r="Q2657" s="17"/>
      <c r="R2657" s="412"/>
      <c r="S2657" s="626"/>
      <c r="T2657" s="20"/>
      <c r="U2657" s="20"/>
      <c r="V2657" s="430"/>
      <c r="W2657" s="14" t="str">
        <f t="shared" si="865"/>
        <v/>
      </c>
      <c r="X2657" s="14" t="str">
        <f t="shared" si="866"/>
        <v/>
      </c>
      <c r="Y2657" s="14" t="str">
        <f t="shared" si="867"/>
        <v/>
      </c>
      <c r="Z2657" s="14" t="str">
        <f t="shared" si="868"/>
        <v/>
      </c>
      <c r="AA2657" s="15" t="str">
        <f t="shared" si="859"/>
        <v/>
      </c>
    </row>
    <row r="2658" spans="2:27" ht="18" x14ac:dyDescent="0.25">
      <c r="B2658" s="16"/>
      <c r="D2658" s="17"/>
      <c r="E2658" s="17"/>
      <c r="F2658" s="17"/>
      <c r="G2658" s="17"/>
      <c r="H2658" s="17"/>
      <c r="I2658" s="17"/>
      <c r="J2658" s="17"/>
      <c r="K2658" s="17"/>
      <c r="L2658" s="17"/>
      <c r="M2658" s="17"/>
      <c r="N2658" s="17"/>
      <c r="O2658" s="19"/>
      <c r="P2658" s="629">
        <f>+H2639</f>
        <v>13.1</v>
      </c>
      <c r="Q2658" s="17"/>
      <c r="R2658" s="412"/>
      <c r="S2658" s="626"/>
      <c r="T2658" s="20"/>
      <c r="U2658" s="20"/>
      <c r="V2658" s="20"/>
      <c r="W2658" s="14" t="str">
        <f t="shared" si="865"/>
        <v/>
      </c>
      <c r="X2658" s="14" t="str">
        <f t="shared" si="866"/>
        <v/>
      </c>
      <c r="Y2658" s="14" t="str">
        <f t="shared" si="867"/>
        <v/>
      </c>
      <c r="Z2658" s="14" t="str">
        <f t="shared" si="868"/>
        <v/>
      </c>
      <c r="AA2658" s="15" t="str">
        <f t="shared" si="859"/>
        <v/>
      </c>
    </row>
    <row r="2659" spans="2:27" ht="18" x14ac:dyDescent="0.25">
      <c r="B2659" s="16"/>
      <c r="C2659" s="17"/>
      <c r="D2659" s="17"/>
      <c r="E2659" s="17"/>
      <c r="F2659" s="17"/>
      <c r="G2659" s="17"/>
      <c r="H2659" s="17"/>
      <c r="I2659" s="17"/>
      <c r="J2659" s="17"/>
      <c r="K2659" s="17"/>
      <c r="L2659" s="17"/>
      <c r="M2659" s="17"/>
      <c r="N2659" s="17"/>
      <c r="O2659" s="19"/>
      <c r="P2659" s="629">
        <f>+H2639</f>
        <v>13.1</v>
      </c>
      <c r="Q2659" s="17"/>
      <c r="R2659" s="412"/>
      <c r="S2659" s="626"/>
      <c r="T2659" s="20"/>
      <c r="U2659" s="20"/>
      <c r="V2659" s="430"/>
      <c r="W2659" s="14" t="str">
        <f t="shared" si="865"/>
        <v/>
      </c>
      <c r="X2659" s="14" t="str">
        <f t="shared" si="866"/>
        <v/>
      </c>
      <c r="Y2659" s="14" t="str">
        <f t="shared" si="867"/>
        <v/>
      </c>
      <c r="Z2659" s="14" t="str">
        <f t="shared" si="868"/>
        <v/>
      </c>
      <c r="AA2659" s="15" t="str">
        <f t="shared" si="859"/>
        <v/>
      </c>
    </row>
    <row r="2660" spans="2:27" ht="18" x14ac:dyDescent="0.25">
      <c r="B2660" s="16"/>
      <c r="C2660" s="17"/>
      <c r="D2660" s="17"/>
      <c r="E2660" s="17"/>
      <c r="F2660" s="17"/>
      <c r="G2660" s="17"/>
      <c r="H2660" s="17"/>
      <c r="I2660" s="17"/>
      <c r="J2660" s="17"/>
      <c r="K2660" s="17"/>
      <c r="L2660" s="17"/>
      <c r="M2660" s="17"/>
      <c r="N2660" s="17"/>
      <c r="O2660" s="19"/>
      <c r="P2660" s="629">
        <f>+H2639</f>
        <v>13.1</v>
      </c>
      <c r="Q2660" s="17"/>
      <c r="R2660" s="412"/>
      <c r="S2660" s="626"/>
      <c r="T2660" s="20"/>
      <c r="U2660" s="20"/>
      <c r="V2660" s="430"/>
      <c r="W2660" s="14" t="str">
        <f t="shared" si="865"/>
        <v/>
      </c>
      <c r="X2660" s="14" t="str">
        <f t="shared" si="866"/>
        <v/>
      </c>
      <c r="Y2660" s="14" t="str">
        <f t="shared" si="867"/>
        <v/>
      </c>
      <c r="Z2660" s="14" t="str">
        <f t="shared" si="868"/>
        <v/>
      </c>
      <c r="AA2660" s="15" t="str">
        <f t="shared" si="859"/>
        <v/>
      </c>
    </row>
    <row r="2661" spans="2:27" ht="18" x14ac:dyDescent="0.25">
      <c r="B2661" s="16"/>
      <c r="C2661" s="17"/>
      <c r="D2661" s="17"/>
      <c r="E2661" s="17"/>
      <c r="F2661" s="17"/>
      <c r="G2661" s="17"/>
      <c r="H2661" s="17"/>
      <c r="I2661" s="17"/>
      <c r="J2661" s="17"/>
      <c r="K2661" s="17"/>
      <c r="L2661" s="17"/>
      <c r="M2661" s="17"/>
      <c r="N2661" s="17"/>
      <c r="O2661" s="19"/>
      <c r="P2661" s="629">
        <f>+H2639</f>
        <v>13.1</v>
      </c>
      <c r="Q2661" s="17"/>
      <c r="R2661" s="21"/>
      <c r="S2661" s="626"/>
      <c r="T2661" s="20"/>
      <c r="U2661" s="20"/>
      <c r="V2661" s="430"/>
      <c r="W2661" s="14" t="str">
        <f t="shared" si="865"/>
        <v/>
      </c>
      <c r="X2661" s="14" t="str">
        <f t="shared" si="866"/>
        <v/>
      </c>
      <c r="Y2661" s="14" t="str">
        <f t="shared" si="867"/>
        <v/>
      </c>
      <c r="Z2661" s="14" t="str">
        <f t="shared" si="868"/>
        <v/>
      </c>
      <c r="AA2661" s="15" t="str">
        <f t="shared" si="859"/>
        <v/>
      </c>
    </row>
    <row r="2662" spans="2:27" ht="18" x14ac:dyDescent="0.25">
      <c r="B2662" s="16"/>
      <c r="C2662" s="17"/>
      <c r="D2662" s="17"/>
      <c r="E2662" s="17"/>
      <c r="F2662" s="17"/>
      <c r="G2662" s="17"/>
      <c r="H2662" s="17"/>
      <c r="I2662" s="17"/>
      <c r="J2662" s="17"/>
      <c r="K2662" s="17"/>
      <c r="L2662" s="17"/>
      <c r="M2662" s="17"/>
      <c r="N2662" s="17"/>
      <c r="O2662" s="19"/>
      <c r="P2662" s="629">
        <f>+H2639</f>
        <v>13.1</v>
      </c>
      <c r="Q2662" s="17"/>
      <c r="R2662" s="26"/>
      <c r="S2662" s="626"/>
      <c r="T2662" s="20"/>
      <c r="U2662" s="20"/>
      <c r="V2662" s="430"/>
      <c r="W2662" s="14" t="str">
        <f t="shared" si="865"/>
        <v/>
      </c>
      <c r="X2662" s="14" t="str">
        <f t="shared" si="866"/>
        <v/>
      </c>
      <c r="Y2662" s="14" t="str">
        <f t="shared" si="867"/>
        <v/>
      </c>
      <c r="Z2662" s="14" t="str">
        <f t="shared" si="868"/>
        <v/>
      </c>
      <c r="AA2662" s="15" t="str">
        <f t="shared" si="859"/>
        <v/>
      </c>
    </row>
    <row r="2663" spans="2:27" ht="18" x14ac:dyDescent="0.25">
      <c r="B2663" s="16"/>
      <c r="C2663" s="17"/>
      <c r="D2663" s="17"/>
      <c r="E2663" s="17"/>
      <c r="F2663" s="17"/>
      <c r="G2663" s="17"/>
      <c r="H2663" s="17"/>
      <c r="I2663" s="17"/>
      <c r="J2663" s="17"/>
      <c r="K2663" s="17"/>
      <c r="L2663" s="17"/>
      <c r="M2663" s="17"/>
      <c r="N2663" s="17"/>
      <c r="O2663" s="19"/>
      <c r="P2663" s="629">
        <f>+H2639</f>
        <v>13.1</v>
      </c>
      <c r="Q2663" s="17"/>
      <c r="R2663" s="26"/>
      <c r="S2663" s="626"/>
      <c r="T2663" s="20"/>
      <c r="U2663" s="20"/>
      <c r="V2663" s="430"/>
      <c r="W2663" s="14" t="str">
        <f t="shared" si="865"/>
        <v/>
      </c>
      <c r="X2663" s="14" t="str">
        <f t="shared" si="866"/>
        <v/>
      </c>
      <c r="Y2663" s="14" t="str">
        <f t="shared" si="867"/>
        <v/>
      </c>
      <c r="Z2663" s="14" t="str">
        <f t="shared" si="868"/>
        <v/>
      </c>
      <c r="AA2663" s="15" t="str">
        <f t="shared" si="859"/>
        <v/>
      </c>
    </row>
    <row r="2664" spans="2:27" ht="18.75" thickBot="1" x14ac:dyDescent="0.3">
      <c r="B2664" s="27"/>
      <c r="C2664" s="28"/>
      <c r="D2664" s="29"/>
      <c r="E2664" s="28"/>
      <c r="F2664" s="29"/>
      <c r="G2664" s="29"/>
      <c r="H2664" s="29"/>
      <c r="I2664" s="29"/>
      <c r="J2664" s="29"/>
      <c r="K2664" s="29"/>
      <c r="L2664" s="29"/>
      <c r="M2664" s="29"/>
      <c r="N2664" s="29"/>
      <c r="O2664" s="30"/>
      <c r="P2664" s="629">
        <f>+H2639</f>
        <v>13.1</v>
      </c>
      <c r="Q2664" s="17"/>
      <c r="R2664" s="630"/>
      <c r="S2664" s="636"/>
      <c r="T2664" s="33"/>
      <c r="U2664" s="33"/>
      <c r="V2664" s="631"/>
      <c r="W2664" s="34" t="str">
        <f t="shared" si="865"/>
        <v/>
      </c>
      <c r="X2664" s="34" t="str">
        <f t="shared" si="866"/>
        <v/>
      </c>
      <c r="Y2664" s="14" t="str">
        <f t="shared" si="867"/>
        <v/>
      </c>
      <c r="Z2664" s="14" t="str">
        <f t="shared" si="868"/>
        <v/>
      </c>
      <c r="AA2664" s="15" t="str">
        <f t="shared" si="859"/>
        <v/>
      </c>
    </row>
    <row r="2665" spans="2:27" ht="18.75" thickBot="1" x14ac:dyDescent="0.3">
      <c r="B2665" s="786"/>
      <c r="C2665" s="787"/>
      <c r="D2665" s="787"/>
      <c r="E2665" s="787"/>
      <c r="F2665" s="787"/>
      <c r="G2665" s="787"/>
      <c r="H2665" s="787"/>
      <c r="I2665" s="787"/>
      <c r="J2665" s="787"/>
      <c r="K2665" s="787"/>
      <c r="L2665" s="787"/>
      <c r="M2665" s="787"/>
      <c r="N2665" s="787"/>
      <c r="O2665" s="787"/>
      <c r="P2665" s="428"/>
      <c r="Q2665" s="629">
        <f>+H2639</f>
        <v>13.1</v>
      </c>
      <c r="R2665" s="1024" t="s">
        <v>58</v>
      </c>
      <c r="S2665" s="1025"/>
      <c r="T2665" s="1027"/>
      <c r="U2665" s="1024" t="s">
        <v>53</v>
      </c>
      <c r="V2665" s="1027"/>
      <c r="W2665" s="1027"/>
      <c r="X2665" s="1026"/>
      <c r="Y2665" s="36"/>
      <c r="Z2665" s="37"/>
      <c r="AA2665" s="38">
        <f>IF(SUM(Y2642:AA2664)=0,SUM(X2642:X2664),SUM(Y2642:AA2664))</f>
        <v>0</v>
      </c>
    </row>
    <row r="2666" spans="2:27" ht="17.25" thickBot="1" x14ac:dyDescent="0.3">
      <c r="B2666" s="792" t="s">
        <v>59</v>
      </c>
      <c r="C2666" s="793"/>
      <c r="D2666" s="793"/>
      <c r="E2666" s="793"/>
      <c r="F2666" s="793"/>
      <c r="G2666" s="793"/>
      <c r="H2666" s="793"/>
      <c r="I2666" s="794"/>
      <c r="J2666" s="792" t="s">
        <v>60</v>
      </c>
      <c r="K2666" s="793"/>
      <c r="L2666" s="793"/>
      <c r="M2666" s="793"/>
      <c r="N2666" s="793"/>
      <c r="O2666" s="793"/>
      <c r="P2666" s="793"/>
      <c r="Q2666" s="793"/>
      <c r="R2666" s="1028"/>
      <c r="S2666" s="634"/>
      <c r="T2666" s="39"/>
      <c r="U2666" s="40"/>
      <c r="V2666" s="40"/>
      <c r="W2666" s="40"/>
      <c r="X2666" s="40"/>
      <c r="Y2666" s="40"/>
      <c r="Z2666" s="40"/>
      <c r="AA2666" s="41"/>
    </row>
    <row r="2667" spans="2:27" ht="21" thickBot="1" x14ac:dyDescent="0.3">
      <c r="B2667" s="795"/>
      <c r="C2667" s="787"/>
      <c r="D2667" s="787"/>
      <c r="E2667" s="787"/>
      <c r="F2667" s="787"/>
      <c r="G2667" s="787"/>
      <c r="H2667" s="787"/>
      <c r="I2667" s="796"/>
      <c r="J2667" s="795"/>
      <c r="K2667" s="787"/>
      <c r="L2667" s="787"/>
      <c r="M2667" s="787"/>
      <c r="N2667" s="787"/>
      <c r="O2667" s="787"/>
      <c r="P2667" s="787"/>
      <c r="Q2667" s="787"/>
      <c r="R2667" s="796"/>
      <c r="S2667" s="635"/>
      <c r="T2667" s="797" t="s">
        <v>61</v>
      </c>
      <c r="U2667" s="798"/>
      <c r="V2667" s="798"/>
      <c r="W2667" s="798"/>
      <c r="X2667" s="798"/>
      <c r="Y2667" s="798"/>
      <c r="Z2667" s="799"/>
      <c r="AA2667" s="42">
        <f>AA2665</f>
        <v>0</v>
      </c>
    </row>
    <row r="2669" spans="2:27" ht="15.75" thickBot="1" x14ac:dyDescent="0.3"/>
    <row r="2670" spans="2:27" x14ac:dyDescent="0.25">
      <c r="B2670" s="800"/>
      <c r="C2670" s="793"/>
      <c r="D2670" s="793"/>
      <c r="E2670" s="793"/>
      <c r="F2670" s="793"/>
      <c r="G2670" s="803" t="s">
        <v>42</v>
      </c>
      <c r="H2670" s="793"/>
      <c r="I2670" s="793"/>
      <c r="J2670" s="793"/>
      <c r="K2670" s="793"/>
      <c r="L2670" s="793"/>
      <c r="M2670" s="793"/>
      <c r="N2670" s="793"/>
      <c r="O2670" s="793"/>
      <c r="P2670" s="793"/>
      <c r="Q2670" s="793"/>
      <c r="R2670" s="793"/>
      <c r="S2670" s="793"/>
      <c r="T2670" s="793"/>
      <c r="U2670" s="804" t="s">
        <v>1</v>
      </c>
      <c r="V2670" s="805"/>
      <c r="W2670" s="805"/>
      <c r="X2670" s="806"/>
      <c r="Y2670" s="807" t="s">
        <v>43</v>
      </c>
      <c r="Z2670" s="805"/>
      <c r="AA2670" s="808"/>
    </row>
    <row r="2671" spans="2:27" x14ac:dyDescent="0.25">
      <c r="B2671" s="801"/>
      <c r="C2671" s="802"/>
      <c r="D2671" s="802"/>
      <c r="E2671" s="802"/>
      <c r="F2671" s="802"/>
      <c r="G2671" s="801"/>
      <c r="H2671" s="802"/>
      <c r="I2671" s="802"/>
      <c r="J2671" s="802"/>
      <c r="K2671" s="802"/>
      <c r="L2671" s="802"/>
      <c r="M2671" s="802"/>
      <c r="N2671" s="802"/>
      <c r="O2671" s="802"/>
      <c r="P2671" s="802"/>
      <c r="Q2671" s="802"/>
      <c r="R2671" s="802"/>
      <c r="S2671" s="802"/>
      <c r="T2671" s="802"/>
      <c r="U2671" s="809" t="s">
        <v>3</v>
      </c>
      <c r="V2671" s="810"/>
      <c r="W2671" s="810"/>
      <c r="X2671" s="811"/>
      <c r="Y2671" s="812">
        <v>1</v>
      </c>
      <c r="Z2671" s="810"/>
      <c r="AA2671" s="813"/>
    </row>
    <row r="2672" spans="2:27" ht="15.75" thickBot="1" x14ac:dyDescent="0.3">
      <c r="B2672" s="795"/>
      <c r="C2672" s="787"/>
      <c r="D2672" s="787"/>
      <c r="E2672" s="787"/>
      <c r="F2672" s="787"/>
      <c r="G2672" s="795"/>
      <c r="H2672" s="787"/>
      <c r="I2672" s="787"/>
      <c r="J2672" s="787"/>
      <c r="K2672" s="787"/>
      <c r="L2672" s="787"/>
      <c r="M2672" s="787"/>
      <c r="N2672" s="787"/>
      <c r="O2672" s="787"/>
      <c r="P2672" s="787"/>
      <c r="Q2672" s="787"/>
      <c r="R2672" s="787"/>
      <c r="S2672" s="787"/>
      <c r="T2672" s="787"/>
      <c r="U2672" s="814" t="s">
        <v>4</v>
      </c>
      <c r="V2672" s="815"/>
      <c r="W2672" s="815"/>
      <c r="X2672" s="816"/>
      <c r="Y2672" s="817">
        <v>44236</v>
      </c>
      <c r="Z2672" s="818"/>
      <c r="AA2672" s="819"/>
    </row>
    <row r="2673" spans="2:27" x14ac:dyDescent="0.25">
      <c r="B2673" s="820" t="s">
        <v>44</v>
      </c>
      <c r="C2673" s="793"/>
      <c r="D2673" s="793"/>
      <c r="E2673" s="793"/>
      <c r="F2673" s="794"/>
      <c r="G2673"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673" s="822"/>
      <c r="I2673" s="822"/>
      <c r="J2673" s="822"/>
      <c r="K2673" s="822"/>
      <c r="L2673" s="822"/>
      <c r="M2673" s="822"/>
      <c r="N2673" s="822"/>
      <c r="O2673" s="822"/>
      <c r="P2673" s="822"/>
      <c r="Q2673" s="822"/>
      <c r="R2673" s="822"/>
      <c r="S2673" s="822"/>
      <c r="T2673" s="822"/>
      <c r="U2673" s="822"/>
      <c r="V2673" s="822"/>
      <c r="W2673" s="822"/>
      <c r="X2673" s="822"/>
      <c r="Y2673" s="822"/>
      <c r="Z2673" s="822"/>
      <c r="AA2673" s="823"/>
    </row>
    <row r="2674" spans="2:27" ht="30" customHeight="1" thickBot="1" x14ac:dyDescent="0.3">
      <c r="B2674" s="795"/>
      <c r="C2674" s="787"/>
      <c r="D2674" s="787"/>
      <c r="E2674" s="787"/>
      <c r="F2674" s="796"/>
      <c r="G2674" s="824"/>
      <c r="H2674" s="825"/>
      <c r="I2674" s="825"/>
      <c r="J2674" s="825"/>
      <c r="K2674" s="825"/>
      <c r="L2674" s="825"/>
      <c r="M2674" s="825"/>
      <c r="N2674" s="825"/>
      <c r="O2674" s="825"/>
      <c r="P2674" s="825"/>
      <c r="Q2674" s="825"/>
      <c r="R2674" s="825"/>
      <c r="S2674" s="825"/>
      <c r="T2674" s="825"/>
      <c r="U2674" s="825"/>
      <c r="V2674" s="825"/>
      <c r="W2674" s="825"/>
      <c r="X2674" s="825"/>
      <c r="Y2674" s="825"/>
      <c r="Z2674" s="825"/>
      <c r="AA2674" s="826"/>
    </row>
    <row r="2675" spans="2:27" ht="18.75" thickBot="1" x14ac:dyDescent="0.3">
      <c r="B2675" s="827" t="s">
        <v>46</v>
      </c>
      <c r="C2675" s="798"/>
      <c r="D2675" s="798"/>
      <c r="E2675" s="798"/>
      <c r="F2675" s="798"/>
      <c r="G2675" s="798"/>
      <c r="H2675" s="822" t="s">
        <v>47</v>
      </c>
      <c r="I2675" s="793"/>
      <c r="J2675" s="828"/>
      <c r="K2675" s="798"/>
      <c r="L2675" s="798"/>
      <c r="M2675" s="798"/>
      <c r="N2675" s="798"/>
      <c r="O2675" s="798"/>
      <c r="P2675" s="622"/>
      <c r="Q2675" s="622"/>
      <c r="R2675" s="828" t="s">
        <v>48</v>
      </c>
      <c r="S2675" s="828"/>
      <c r="T2675" s="798"/>
      <c r="U2675" s="798"/>
      <c r="V2675" s="798"/>
      <c r="W2675" s="798"/>
      <c r="X2675" s="798"/>
      <c r="Y2675" s="798"/>
      <c r="Z2675" s="798"/>
      <c r="AA2675" s="799"/>
    </row>
    <row r="2676" spans="2:27" ht="84.75" customHeight="1" thickBot="1" x14ac:dyDescent="0.3">
      <c r="B2676" s="829">
        <v>13</v>
      </c>
      <c r="C2676" s="793"/>
      <c r="D2676" s="793"/>
      <c r="E2676" s="793"/>
      <c r="F2676" s="793"/>
      <c r="G2676" s="793"/>
      <c r="H2676" s="830">
        <f>I13.11</f>
        <v>13.11</v>
      </c>
      <c r="I2676" s="831"/>
      <c r="J2676" s="832" t="str">
        <f>VLOOKUP(B2676,'BALANCE GENERAL'!$B:$G,5,FALSE)</f>
        <v>SUMINISTRO E INSTALACION MOBILIARIO</v>
      </c>
      <c r="K2676" s="798"/>
      <c r="L2676" s="798"/>
      <c r="M2676" s="798"/>
      <c r="N2676" s="798"/>
      <c r="O2676" s="799"/>
      <c r="P2676" s="621"/>
      <c r="Q2676" s="621"/>
      <c r="R2676" s="833" t="str">
        <f>VLOOKUP(H2676,'BALANCE GENERAL'!$B:$G,5,FALSE)</f>
        <v>TELEVISOR LED 55" SMART TV 3 PUERTOS HDMI, 2 PUERTOS USB, CONTROL REMOTO, RESOLUCION 4K ULTRA HD, ENTRADA A INTERNET, CONEXIÓN BLUETOOTH Y WIFI, MEDIDAS ALTO 72 CM, ANCHO 124 CM, LARGO 6 CM</v>
      </c>
      <c r="S2676" s="1020"/>
      <c r="T2676" s="793"/>
      <c r="U2676" s="793"/>
      <c r="V2676" s="793"/>
      <c r="W2676" s="793"/>
      <c r="X2676" s="793"/>
      <c r="Y2676" s="793"/>
      <c r="Z2676" s="793"/>
      <c r="AA2676" s="794"/>
    </row>
    <row r="2677" spans="2:27" ht="18.75" thickBot="1" x14ac:dyDescent="0.3">
      <c r="B2677" s="821" t="s">
        <v>49</v>
      </c>
      <c r="C2677" s="834"/>
      <c r="D2677" s="834"/>
      <c r="E2677" s="834"/>
      <c r="F2677" s="834"/>
      <c r="G2677" s="834"/>
      <c r="H2677" s="835"/>
      <c r="I2677" s="835"/>
      <c r="J2677" s="834"/>
      <c r="K2677" s="834"/>
      <c r="L2677" s="834"/>
      <c r="M2677" s="834"/>
      <c r="N2677" s="834"/>
      <c r="O2677" s="834"/>
      <c r="P2677" s="623"/>
      <c r="Q2677" s="623"/>
      <c r="R2677" s="837" t="s">
        <v>50</v>
      </c>
      <c r="S2677" s="1030" t="s">
        <v>532</v>
      </c>
      <c r="T2677" s="839" t="s">
        <v>51</v>
      </c>
      <c r="U2677" s="840"/>
      <c r="V2677" s="841"/>
      <c r="W2677" s="842" t="s">
        <v>20</v>
      </c>
      <c r="X2677" s="844" t="s">
        <v>52</v>
      </c>
      <c r="Y2677" s="846" t="s">
        <v>53</v>
      </c>
      <c r="Z2677" s="847"/>
      <c r="AA2677" s="848"/>
    </row>
    <row r="2678" spans="2:27" ht="26.25" thickBot="1" x14ac:dyDescent="0.3">
      <c r="B2678" s="836"/>
      <c r="C2678" s="835"/>
      <c r="D2678" s="835"/>
      <c r="E2678" s="835"/>
      <c r="F2678" s="835"/>
      <c r="G2678" s="835"/>
      <c r="H2678" s="835"/>
      <c r="I2678" s="835"/>
      <c r="J2678" s="835"/>
      <c r="K2678" s="835"/>
      <c r="L2678" s="835"/>
      <c r="M2678" s="835"/>
      <c r="N2678" s="835"/>
      <c r="O2678" s="835"/>
      <c r="P2678" s="623"/>
      <c r="Q2678" s="623"/>
      <c r="R2678" s="838"/>
      <c r="S2678" s="1031"/>
      <c r="T2678" s="4" t="s">
        <v>54</v>
      </c>
      <c r="U2678" s="5" t="s">
        <v>55</v>
      </c>
      <c r="V2678" s="6" t="s">
        <v>56</v>
      </c>
      <c r="W2678" s="843"/>
      <c r="X2678" s="845"/>
      <c r="Y2678" s="7" t="s">
        <v>57</v>
      </c>
      <c r="Z2678" s="8" t="s">
        <v>21</v>
      </c>
      <c r="AA2678" s="9" t="s">
        <v>22</v>
      </c>
    </row>
    <row r="2679" spans="2:27" ht="18" x14ac:dyDescent="0.25">
      <c r="B2679" s="10"/>
      <c r="C2679" s="11"/>
      <c r="D2679" s="11"/>
      <c r="E2679" s="11"/>
      <c r="F2679" s="11"/>
      <c r="G2679" s="11"/>
      <c r="H2679" s="11"/>
      <c r="I2679" s="11"/>
      <c r="J2679" s="11"/>
      <c r="K2679" s="11"/>
      <c r="L2679" s="11"/>
      <c r="M2679" s="11"/>
      <c r="N2679" s="11"/>
      <c r="O2679" s="12"/>
      <c r="P2679" s="629">
        <f>+H2676</f>
        <v>13.11</v>
      </c>
      <c r="Q2679" s="17"/>
      <c r="R2679" s="412" t="s">
        <v>356</v>
      </c>
      <c r="S2679" s="625" t="s">
        <v>601</v>
      </c>
      <c r="T2679" s="14"/>
      <c r="U2679" s="14"/>
      <c r="V2679" s="14"/>
      <c r="W2679" s="14" t="s">
        <v>20</v>
      </c>
      <c r="X2679" s="14">
        <f>IF(S2679="","",1)</f>
        <v>1</v>
      </c>
      <c r="Y2679" s="14" t="str">
        <f>IFERROR(IF(COUNT(T2679:V2679)=1,PRODUCT(T2679:V2679)*X2679,""),"")</f>
        <v/>
      </c>
      <c r="Z2679" s="14" t="str">
        <f>IFERROR(IF(COUNT(T2679:V2679)=2,PRODUCT(T2679:V2679)*X2679,""),"")</f>
        <v/>
      </c>
      <c r="AA2679" s="15" t="str">
        <f>IFERROR(IF(COUNT(T2679:V2679)=3,PRODUCT(T2679:V2679)*X2679,""),"")</f>
        <v/>
      </c>
    </row>
    <row r="2680" spans="2:27" ht="18" x14ac:dyDescent="0.25">
      <c r="B2680" s="16"/>
      <c r="C2680" s="17"/>
      <c r="D2680" s="17"/>
      <c r="E2680" s="17"/>
      <c r="F2680" s="18"/>
      <c r="G2680" s="18"/>
      <c r="H2680" s="18"/>
      <c r="I2680" s="18"/>
      <c r="J2680" s="18"/>
      <c r="K2680" s="18"/>
      <c r="L2680" s="17"/>
      <c r="M2680" s="17"/>
      <c r="N2680" s="17"/>
      <c r="O2680" s="19"/>
      <c r="P2680" s="629">
        <f>+H2676</f>
        <v>13.11</v>
      </c>
      <c r="Q2680" s="17"/>
      <c r="R2680" s="412"/>
      <c r="S2680" s="625"/>
      <c r="T2680" s="20"/>
      <c r="U2680" s="20"/>
      <c r="V2680" s="430"/>
      <c r="W2680" s="14" t="str">
        <f t="shared" ref="W2680:W2682" si="869">IF(COUNT(T2680:V2680)=1,"m",IF(COUNT(T2680:V2680)=2,"m2",IF(COUNT(T2680:V2680)=3,"m3","")))</f>
        <v/>
      </c>
      <c r="X2680" s="14" t="str">
        <f t="shared" ref="X2680:X2682" si="870">IF(S2680="","",1)</f>
        <v/>
      </c>
      <c r="Y2680" s="14" t="str">
        <f t="shared" ref="Y2680:Y2682" si="871">IFERROR(IF(COUNT(T2680:V2680)=1,PRODUCT(T2680:V2680)*X2680,""),"")</f>
        <v/>
      </c>
      <c r="Z2680" s="14" t="str">
        <f t="shared" ref="Z2680:Z2682" si="872">IFERROR(IF(COUNT(T2680:V2680)=2,PRODUCT(T2680:V2680)*X2680,""),"")</f>
        <v/>
      </c>
      <c r="AA2680" s="15" t="str">
        <f t="shared" ref="AA2680:AA2701" si="873">IFERROR(IF(COUNT(T2680:V2680)=3,PRODUCT(T2680:V2680)*X2680,""),"")</f>
        <v/>
      </c>
    </row>
    <row r="2681" spans="2:27" ht="18" x14ac:dyDescent="0.25">
      <c r="B2681" s="16"/>
      <c r="C2681" s="17"/>
      <c r="D2681" s="17"/>
      <c r="E2681" s="17"/>
      <c r="G2681" s="18"/>
      <c r="H2681" s="18"/>
      <c r="I2681" s="18"/>
      <c r="J2681" s="18"/>
      <c r="K2681" s="18"/>
      <c r="L2681" s="17"/>
      <c r="M2681" s="17"/>
      <c r="N2681" s="17"/>
      <c r="O2681" s="19"/>
      <c r="P2681" s="629">
        <f>+H2676</f>
        <v>13.11</v>
      </c>
      <c r="Q2681" s="17"/>
      <c r="R2681" s="412"/>
      <c r="S2681" s="625"/>
      <c r="T2681" s="20"/>
      <c r="U2681" s="20"/>
      <c r="V2681" s="430"/>
      <c r="W2681" s="14" t="str">
        <f t="shared" si="869"/>
        <v/>
      </c>
      <c r="X2681" s="14" t="str">
        <f t="shared" si="870"/>
        <v/>
      </c>
      <c r="Y2681" s="14" t="str">
        <f t="shared" si="871"/>
        <v/>
      </c>
      <c r="Z2681" s="14" t="str">
        <f t="shared" si="872"/>
        <v/>
      </c>
      <c r="AA2681" s="15" t="str">
        <f t="shared" si="873"/>
        <v/>
      </c>
    </row>
    <row r="2682" spans="2:27" ht="18" x14ac:dyDescent="0.25">
      <c r="B2682" s="16"/>
      <c r="C2682" s="17"/>
      <c r="D2682" s="17"/>
      <c r="E2682" s="17"/>
      <c r="F2682" s="18"/>
      <c r="G2682" s="18"/>
      <c r="H2682" s="18"/>
      <c r="I2682" s="18"/>
      <c r="J2682" s="18"/>
      <c r="K2682" s="18"/>
      <c r="L2682" s="17"/>
      <c r="M2682" s="17"/>
      <c r="N2682" s="17"/>
      <c r="O2682" s="19"/>
      <c r="P2682" s="629">
        <f>+H2676</f>
        <v>13.11</v>
      </c>
      <c r="Q2682" s="17"/>
      <c r="R2682" s="412"/>
      <c r="S2682" s="626"/>
      <c r="T2682" s="20"/>
      <c r="U2682" s="20"/>
      <c r="V2682" s="430"/>
      <c r="W2682" s="14" t="str">
        <f t="shared" si="869"/>
        <v/>
      </c>
      <c r="X2682" s="14" t="str">
        <f t="shared" si="870"/>
        <v/>
      </c>
      <c r="Y2682" s="14" t="str">
        <f t="shared" si="871"/>
        <v/>
      </c>
      <c r="Z2682" s="14" t="str">
        <f t="shared" si="872"/>
        <v/>
      </c>
      <c r="AA2682" s="15" t="str">
        <f t="shared" si="873"/>
        <v/>
      </c>
    </row>
    <row r="2683" spans="2:27" ht="18" x14ac:dyDescent="0.25">
      <c r="B2683" s="16"/>
      <c r="D2683" s="17"/>
      <c r="E2683" s="17"/>
      <c r="F2683" s="18"/>
      <c r="G2683" s="18"/>
      <c r="H2683" s="18"/>
      <c r="J2683" s="18"/>
      <c r="K2683" s="18"/>
      <c r="L2683" s="17"/>
      <c r="M2683" s="17"/>
      <c r="N2683" s="17"/>
      <c r="O2683" s="19"/>
      <c r="P2683" s="629">
        <f>+H2676</f>
        <v>13.11</v>
      </c>
      <c r="Q2683" s="17"/>
      <c r="R2683" s="412"/>
      <c r="S2683" s="625"/>
      <c r="T2683" s="20"/>
      <c r="U2683" s="20"/>
      <c r="V2683" s="430"/>
      <c r="W2683" s="14"/>
      <c r="X2683" s="14"/>
      <c r="Y2683" s="14"/>
      <c r="Z2683" s="14"/>
      <c r="AA2683" s="15" t="str">
        <f t="shared" si="873"/>
        <v/>
      </c>
    </row>
    <row r="2684" spans="2:27" ht="18" x14ac:dyDescent="0.25">
      <c r="B2684" s="22"/>
      <c r="C2684" s="17"/>
      <c r="D2684" s="18"/>
      <c r="E2684" s="17"/>
      <c r="F2684" s="18"/>
      <c r="G2684" s="18"/>
      <c r="H2684" s="18"/>
      <c r="I2684" s="18"/>
      <c r="J2684" s="18"/>
      <c r="K2684" s="18"/>
      <c r="L2684" s="17"/>
      <c r="M2684" s="17"/>
      <c r="N2684" s="17"/>
      <c r="O2684" s="19"/>
      <c r="P2684" s="629">
        <f>+H2676</f>
        <v>13.11</v>
      </c>
      <c r="Q2684" s="17"/>
      <c r="R2684" s="412" t="s">
        <v>361</v>
      </c>
      <c r="S2684" s="625"/>
      <c r="T2684" s="20"/>
      <c r="U2684" s="20"/>
      <c r="V2684" s="430"/>
      <c r="W2684" s="14" t="str">
        <f t="shared" ref="W2684:W2685" si="874">IF(COUNT(T2684:V2684)=1,"m",IF(COUNT(T2684:V2684)=2,"m2",IF(COUNT(T2684:V2684)=3,"m3","")))</f>
        <v/>
      </c>
      <c r="X2684" s="14" t="str">
        <f t="shared" ref="X2684:X2690" si="875">IF(S2684="","",1)</f>
        <v/>
      </c>
      <c r="Y2684" s="14" t="str">
        <f t="shared" ref="Y2684:Y2690" si="876">IFERROR(IF(COUNT(T2684:V2684)=1,PRODUCT(T2684:V2684)*X2684,""),"")</f>
        <v/>
      </c>
      <c r="Z2684" s="14" t="str">
        <f t="shared" ref="Z2684:Z2690" si="877">IFERROR(IF(COUNT(T2684:V2684)=2,PRODUCT(T2684:V2684)*X2684,""),"")</f>
        <v/>
      </c>
      <c r="AA2684" s="15" t="str">
        <f t="shared" si="873"/>
        <v/>
      </c>
    </row>
    <row r="2685" spans="2:27" ht="18" x14ac:dyDescent="0.25">
      <c r="B2685" s="16"/>
      <c r="C2685" s="17"/>
      <c r="D2685" s="17"/>
      <c r="E2685" s="17"/>
      <c r="F2685" s="18"/>
      <c r="G2685" s="18"/>
      <c r="H2685" s="18"/>
      <c r="I2685" s="18"/>
      <c r="J2685" s="18"/>
      <c r="K2685" s="18"/>
      <c r="L2685" s="17"/>
      <c r="M2685" s="17"/>
      <c r="N2685" s="17"/>
      <c r="O2685" s="19"/>
      <c r="P2685" s="629">
        <f>+H2676</f>
        <v>13.11</v>
      </c>
      <c r="Q2685" s="17"/>
      <c r="R2685" s="412"/>
      <c r="S2685" s="641"/>
      <c r="T2685" s="20"/>
      <c r="U2685" s="20"/>
      <c r="V2685" s="20"/>
      <c r="W2685" s="14" t="str">
        <f t="shared" si="874"/>
        <v/>
      </c>
      <c r="X2685" s="14" t="str">
        <f t="shared" si="875"/>
        <v/>
      </c>
      <c r="Y2685" s="14" t="str">
        <f t="shared" si="876"/>
        <v/>
      </c>
      <c r="Z2685" s="14" t="str">
        <f t="shared" si="877"/>
        <v/>
      </c>
      <c r="AA2685" s="15" t="str">
        <f t="shared" si="873"/>
        <v/>
      </c>
    </row>
    <row r="2686" spans="2:27" ht="18" x14ac:dyDescent="0.25">
      <c r="B2686" s="16"/>
      <c r="C2686" s="17"/>
      <c r="D2686" s="17"/>
      <c r="E2686" s="17"/>
      <c r="F2686" s="17"/>
      <c r="G2686" s="17"/>
      <c r="H2686" s="17"/>
      <c r="I2686" s="17"/>
      <c r="J2686" s="17"/>
      <c r="K2686" s="17"/>
      <c r="L2686" s="17"/>
      <c r="M2686" s="17"/>
      <c r="N2686" s="17"/>
      <c r="O2686" s="19"/>
      <c r="P2686" s="629">
        <f>+H2676</f>
        <v>13.11</v>
      </c>
      <c r="Q2686" s="17"/>
      <c r="R2686" s="412"/>
      <c r="S2686" s="625"/>
      <c r="T2686" s="20"/>
      <c r="U2686" s="20"/>
      <c r="V2686" s="430"/>
      <c r="W2686" s="14"/>
      <c r="X2686" s="14" t="str">
        <f t="shared" si="875"/>
        <v/>
      </c>
      <c r="Y2686" s="14" t="str">
        <f t="shared" si="876"/>
        <v/>
      </c>
      <c r="Z2686" s="14" t="str">
        <f t="shared" si="877"/>
        <v/>
      </c>
      <c r="AA2686" s="15" t="str">
        <f t="shared" si="873"/>
        <v/>
      </c>
    </row>
    <row r="2687" spans="2:27" ht="18" x14ac:dyDescent="0.25">
      <c r="B2687" s="16"/>
      <c r="C2687" s="18"/>
      <c r="D2687" s="17"/>
      <c r="E2687" s="17"/>
      <c r="F2687" s="17"/>
      <c r="G2687" s="17"/>
      <c r="H2687" s="17"/>
      <c r="I2687" s="17"/>
      <c r="J2687" s="17"/>
      <c r="K2687" s="17"/>
      <c r="L2687" s="17"/>
      <c r="M2687" s="17"/>
      <c r="N2687" s="17"/>
      <c r="O2687" s="19"/>
      <c r="P2687" s="629">
        <f>+H2676</f>
        <v>13.11</v>
      </c>
      <c r="Q2687" s="17"/>
      <c r="R2687" s="412"/>
      <c r="S2687" s="625"/>
      <c r="T2687" s="20"/>
      <c r="U2687" s="20"/>
      <c r="V2687" s="430"/>
      <c r="W2687" s="14"/>
      <c r="X2687" s="14" t="str">
        <f t="shared" si="875"/>
        <v/>
      </c>
      <c r="Y2687" s="14" t="str">
        <f t="shared" si="876"/>
        <v/>
      </c>
      <c r="Z2687" s="14" t="str">
        <f t="shared" si="877"/>
        <v/>
      </c>
      <c r="AA2687" s="15" t="str">
        <f t="shared" si="873"/>
        <v/>
      </c>
    </row>
    <row r="2688" spans="2:27" ht="18" x14ac:dyDescent="0.25">
      <c r="B2688" s="16"/>
      <c r="C2688" s="17"/>
      <c r="D2688" s="17"/>
      <c r="E2688" s="17"/>
      <c r="F2688" s="17"/>
      <c r="G2688" s="17"/>
      <c r="H2688" s="17"/>
      <c r="I2688" s="17"/>
      <c r="J2688" s="17"/>
      <c r="K2688" s="17"/>
      <c r="L2688" s="17"/>
      <c r="M2688" s="17"/>
      <c r="N2688" s="17"/>
      <c r="O2688" s="19"/>
      <c r="P2688" s="629">
        <f>+H2676</f>
        <v>13.11</v>
      </c>
      <c r="Q2688" s="17"/>
      <c r="R2688" s="412"/>
      <c r="S2688" s="625"/>
      <c r="T2688" s="20"/>
      <c r="U2688" s="20"/>
      <c r="V2688" s="430"/>
      <c r="W2688" s="14"/>
      <c r="X2688" s="14" t="str">
        <f t="shared" si="875"/>
        <v/>
      </c>
      <c r="Y2688" s="14" t="str">
        <f t="shared" si="876"/>
        <v/>
      </c>
      <c r="Z2688" s="14" t="str">
        <f t="shared" si="877"/>
        <v/>
      </c>
      <c r="AA2688" s="15" t="str">
        <f t="shared" si="873"/>
        <v/>
      </c>
    </row>
    <row r="2689" spans="2:27" ht="18" x14ac:dyDescent="0.25">
      <c r="B2689" s="16"/>
      <c r="C2689" s="17"/>
      <c r="D2689" s="17"/>
      <c r="E2689" s="18"/>
      <c r="F2689" s="17"/>
      <c r="G2689" s="17"/>
      <c r="H2689" s="17"/>
      <c r="I2689" s="17"/>
      <c r="J2689" s="17"/>
      <c r="K2689" s="17"/>
      <c r="L2689" s="17"/>
      <c r="M2689" s="17"/>
      <c r="N2689" s="17"/>
      <c r="O2689" s="19"/>
      <c r="P2689" s="629">
        <f>+H2676</f>
        <v>13.11</v>
      </c>
      <c r="Q2689" s="17"/>
      <c r="R2689" s="412"/>
      <c r="S2689" s="625"/>
      <c r="T2689" s="20"/>
      <c r="U2689" s="20"/>
      <c r="V2689" s="430"/>
      <c r="W2689" s="14"/>
      <c r="X2689" s="14" t="str">
        <f t="shared" si="875"/>
        <v/>
      </c>
      <c r="Y2689" s="14" t="str">
        <f t="shared" si="876"/>
        <v/>
      </c>
      <c r="Z2689" s="14" t="str">
        <f t="shared" si="877"/>
        <v/>
      </c>
      <c r="AA2689" s="15" t="str">
        <f t="shared" si="873"/>
        <v/>
      </c>
    </row>
    <row r="2690" spans="2:27" ht="18" x14ac:dyDescent="0.25">
      <c r="B2690" s="16"/>
      <c r="C2690" s="18"/>
      <c r="D2690" s="18"/>
      <c r="E2690" s="18"/>
      <c r="F2690" s="18"/>
      <c r="G2690" s="18"/>
      <c r="H2690" s="18"/>
      <c r="I2690" s="18"/>
      <c r="J2690" s="18"/>
      <c r="K2690" s="18"/>
      <c r="L2690" s="18"/>
      <c r="M2690" s="18"/>
      <c r="N2690" s="18"/>
      <c r="O2690" s="19"/>
      <c r="P2690" s="629">
        <f>+H2676</f>
        <v>13.11</v>
      </c>
      <c r="Q2690" s="17"/>
      <c r="R2690" s="412"/>
      <c r="S2690" s="625"/>
      <c r="T2690" s="20"/>
      <c r="U2690" s="20"/>
      <c r="V2690" s="430"/>
      <c r="W2690" s="14" t="str">
        <f t="shared" ref="W2690" si="878">IF(COUNT(T2690:V2690)=1,"m",IF(COUNT(T2690:V2690)=2,"m2",IF(COUNT(T2690:V2690)=3,"m3","")))</f>
        <v/>
      </c>
      <c r="X2690" s="14" t="str">
        <f t="shared" si="875"/>
        <v/>
      </c>
      <c r="Y2690" s="14" t="str">
        <f t="shared" si="876"/>
        <v/>
      </c>
      <c r="Z2690" s="14" t="str">
        <f t="shared" si="877"/>
        <v/>
      </c>
      <c r="AA2690" s="15" t="str">
        <f t="shared" si="873"/>
        <v/>
      </c>
    </row>
    <row r="2691" spans="2:27" ht="18" x14ac:dyDescent="0.25">
      <c r="B2691" s="16"/>
      <c r="C2691" s="17"/>
      <c r="D2691" s="24"/>
      <c r="E2691" s="17"/>
      <c r="F2691" s="17"/>
      <c r="G2691" s="17"/>
      <c r="H2691" s="17"/>
      <c r="I2691" s="17"/>
      <c r="J2691" s="18"/>
      <c r="K2691" s="17"/>
      <c r="L2691" s="17"/>
      <c r="M2691" s="17"/>
      <c r="N2691" s="17"/>
      <c r="O2691" s="19"/>
      <c r="P2691" s="629">
        <f>+H2676</f>
        <v>13.11</v>
      </c>
      <c r="Q2691" s="17"/>
      <c r="R2691" s="412"/>
      <c r="S2691" s="625"/>
      <c r="T2691" s="20"/>
      <c r="U2691" s="20"/>
      <c r="V2691" s="430"/>
      <c r="W2691" s="14"/>
      <c r="X2691" s="14"/>
      <c r="Y2691" s="14"/>
      <c r="Z2691" s="14"/>
      <c r="AA2691" s="15" t="str">
        <f t="shared" si="873"/>
        <v/>
      </c>
    </row>
    <row r="2692" spans="2:27" ht="18" x14ac:dyDescent="0.25">
      <c r="B2692" s="16"/>
      <c r="C2692" s="18"/>
      <c r="D2692" s="17"/>
      <c r="E2692" s="17"/>
      <c r="F2692" s="17"/>
      <c r="G2692" s="17"/>
      <c r="H2692" s="18"/>
      <c r="I2692" s="18"/>
      <c r="J2692" s="17"/>
      <c r="K2692" s="18"/>
      <c r="L2692" s="17"/>
      <c r="M2692" s="17"/>
      <c r="N2692" s="17"/>
      <c r="O2692" s="19"/>
      <c r="P2692" s="629">
        <f>+H2676</f>
        <v>13.11</v>
      </c>
      <c r="Q2692" s="17"/>
      <c r="R2692" s="412" t="s">
        <v>362</v>
      </c>
      <c r="S2692" s="625" t="s">
        <v>601</v>
      </c>
      <c r="T2692" s="20"/>
      <c r="U2692" s="20"/>
      <c r="V2692" s="430"/>
      <c r="W2692" s="14" t="s">
        <v>20</v>
      </c>
      <c r="X2692" s="14">
        <v>1</v>
      </c>
      <c r="Y2692" s="14" t="str">
        <f t="shared" ref="Y2692:Y2701" si="879">IFERROR(IF(COUNT(T2692:V2692)=1,PRODUCT(T2692:V2692)*X2692,""),"")</f>
        <v/>
      </c>
      <c r="Z2692" s="14" t="str">
        <f t="shared" ref="Z2692:Z2701" si="880">IFERROR(IF(COUNT(T2692:V2692)=2,PRODUCT(T2692:V2692)*X2692,""),"")</f>
        <v/>
      </c>
      <c r="AA2692" s="15" t="str">
        <f t="shared" si="873"/>
        <v/>
      </c>
    </row>
    <row r="2693" spans="2:27" ht="18" x14ac:dyDescent="0.25">
      <c r="B2693" s="16"/>
      <c r="C2693" s="17"/>
      <c r="D2693" s="17"/>
      <c r="E2693" s="17"/>
      <c r="F2693" s="17"/>
      <c r="G2693" s="17"/>
      <c r="H2693" s="17"/>
      <c r="I2693" s="17"/>
      <c r="J2693" s="17"/>
      <c r="K2693" s="17"/>
      <c r="L2693" s="17"/>
      <c r="M2693" s="17"/>
      <c r="N2693" s="17"/>
      <c r="O2693" s="19"/>
      <c r="P2693" s="629">
        <f>+H2676</f>
        <v>13.11</v>
      </c>
      <c r="Q2693" s="17"/>
      <c r="R2693" s="412"/>
      <c r="S2693" s="626"/>
      <c r="T2693" s="20"/>
      <c r="U2693" s="20"/>
      <c r="V2693" s="430"/>
      <c r="W2693" s="14" t="str">
        <f t="shared" ref="W2693:W2701" si="881">IF(COUNT(T2693:V2693)=1,"m",IF(COUNT(T2693:V2693)=2,"m2",IF(COUNT(T2693:V2693)=3,"m3","")))</f>
        <v/>
      </c>
      <c r="X2693" s="14" t="str">
        <f t="shared" ref="X2693:X2701" si="882">IF(S2693="","",1)</f>
        <v/>
      </c>
      <c r="Y2693" s="14" t="str">
        <f t="shared" si="879"/>
        <v/>
      </c>
      <c r="Z2693" s="14" t="str">
        <f t="shared" si="880"/>
        <v/>
      </c>
      <c r="AA2693" s="15" t="str">
        <f t="shared" si="873"/>
        <v/>
      </c>
    </row>
    <row r="2694" spans="2:27" ht="18" x14ac:dyDescent="0.25">
      <c r="B2694" s="16"/>
      <c r="C2694" s="17"/>
      <c r="D2694" s="17"/>
      <c r="E2694" s="17"/>
      <c r="F2694" s="17"/>
      <c r="G2694" s="17"/>
      <c r="H2694" s="17"/>
      <c r="I2694" s="17"/>
      <c r="J2694" s="17"/>
      <c r="K2694" s="17"/>
      <c r="L2694" s="17"/>
      <c r="M2694" s="17"/>
      <c r="N2694" s="17"/>
      <c r="O2694" s="19"/>
      <c r="P2694" s="629">
        <f>+H2676</f>
        <v>13.11</v>
      </c>
      <c r="Q2694" s="17"/>
      <c r="R2694" s="412"/>
      <c r="S2694" s="626"/>
      <c r="T2694" s="20"/>
      <c r="U2694" s="20"/>
      <c r="V2694" s="430"/>
      <c r="W2694" s="14" t="str">
        <f t="shared" si="881"/>
        <v/>
      </c>
      <c r="X2694" s="14" t="str">
        <f t="shared" si="882"/>
        <v/>
      </c>
      <c r="Y2694" s="14" t="str">
        <f t="shared" si="879"/>
        <v/>
      </c>
      <c r="Z2694" s="14" t="str">
        <f t="shared" si="880"/>
        <v/>
      </c>
      <c r="AA2694" s="15" t="str">
        <f t="shared" si="873"/>
        <v/>
      </c>
    </row>
    <row r="2695" spans="2:27" ht="18" x14ac:dyDescent="0.25">
      <c r="B2695" s="16"/>
      <c r="D2695" s="17"/>
      <c r="E2695" s="17"/>
      <c r="F2695" s="17"/>
      <c r="G2695" s="17"/>
      <c r="H2695" s="17"/>
      <c r="I2695" s="17"/>
      <c r="J2695" s="17"/>
      <c r="K2695" s="17"/>
      <c r="L2695" s="17"/>
      <c r="M2695" s="17"/>
      <c r="N2695" s="17"/>
      <c r="O2695" s="19"/>
      <c r="P2695" s="629">
        <f>+H2676</f>
        <v>13.11</v>
      </c>
      <c r="Q2695" s="17"/>
      <c r="R2695" s="412"/>
      <c r="S2695" s="626"/>
      <c r="T2695" s="20"/>
      <c r="U2695" s="20"/>
      <c r="V2695" s="20"/>
      <c r="W2695" s="14" t="str">
        <f t="shared" si="881"/>
        <v/>
      </c>
      <c r="X2695" s="14" t="str">
        <f t="shared" si="882"/>
        <v/>
      </c>
      <c r="Y2695" s="14" t="str">
        <f t="shared" si="879"/>
        <v/>
      </c>
      <c r="Z2695" s="14" t="str">
        <f t="shared" si="880"/>
        <v/>
      </c>
      <c r="AA2695" s="15" t="str">
        <f t="shared" si="873"/>
        <v/>
      </c>
    </row>
    <row r="2696" spans="2:27" ht="18" x14ac:dyDescent="0.25">
      <c r="B2696" s="16"/>
      <c r="C2696" s="17"/>
      <c r="D2696" s="17"/>
      <c r="E2696" s="17"/>
      <c r="F2696" s="17"/>
      <c r="G2696" s="17"/>
      <c r="H2696" s="17"/>
      <c r="I2696" s="17"/>
      <c r="J2696" s="17"/>
      <c r="K2696" s="17"/>
      <c r="L2696" s="17"/>
      <c r="M2696" s="17"/>
      <c r="N2696" s="17"/>
      <c r="O2696" s="19"/>
      <c r="P2696" s="629">
        <f>+H2676</f>
        <v>13.11</v>
      </c>
      <c r="Q2696" s="17"/>
      <c r="R2696" s="412"/>
      <c r="S2696" s="626"/>
      <c r="T2696" s="20"/>
      <c r="U2696" s="20"/>
      <c r="V2696" s="430"/>
      <c r="W2696" s="14" t="str">
        <f t="shared" si="881"/>
        <v/>
      </c>
      <c r="X2696" s="14" t="str">
        <f t="shared" si="882"/>
        <v/>
      </c>
      <c r="Y2696" s="14" t="str">
        <f t="shared" si="879"/>
        <v/>
      </c>
      <c r="Z2696" s="14" t="str">
        <f t="shared" si="880"/>
        <v/>
      </c>
      <c r="AA2696" s="15" t="str">
        <f t="shared" si="873"/>
        <v/>
      </c>
    </row>
    <row r="2697" spans="2:27" ht="18" x14ac:dyDescent="0.25">
      <c r="B2697" s="16"/>
      <c r="C2697" s="17"/>
      <c r="D2697" s="17"/>
      <c r="E2697" s="17"/>
      <c r="F2697" s="17"/>
      <c r="G2697" s="17"/>
      <c r="H2697" s="17"/>
      <c r="I2697" s="17"/>
      <c r="J2697" s="17"/>
      <c r="K2697" s="17"/>
      <c r="L2697" s="17"/>
      <c r="M2697" s="17"/>
      <c r="N2697" s="17"/>
      <c r="O2697" s="19"/>
      <c r="P2697" s="629">
        <f>+H2676</f>
        <v>13.11</v>
      </c>
      <c r="Q2697" s="17"/>
      <c r="R2697" s="412"/>
      <c r="S2697" s="626"/>
      <c r="T2697" s="20"/>
      <c r="U2697" s="20"/>
      <c r="V2697" s="430"/>
      <c r="W2697" s="14" t="str">
        <f t="shared" si="881"/>
        <v/>
      </c>
      <c r="X2697" s="14" t="str">
        <f t="shared" si="882"/>
        <v/>
      </c>
      <c r="Y2697" s="14" t="str">
        <f t="shared" si="879"/>
        <v/>
      </c>
      <c r="Z2697" s="14" t="str">
        <f t="shared" si="880"/>
        <v/>
      </c>
      <c r="AA2697" s="15" t="str">
        <f t="shared" si="873"/>
        <v/>
      </c>
    </row>
    <row r="2698" spans="2:27" ht="18" x14ac:dyDescent="0.25">
      <c r="B2698" s="16"/>
      <c r="C2698" s="17"/>
      <c r="D2698" s="17"/>
      <c r="E2698" s="17"/>
      <c r="F2698" s="17"/>
      <c r="G2698" s="17"/>
      <c r="H2698" s="17"/>
      <c r="I2698" s="17"/>
      <c r="J2698" s="17"/>
      <c r="K2698" s="17"/>
      <c r="L2698" s="17"/>
      <c r="M2698" s="17"/>
      <c r="N2698" s="17"/>
      <c r="O2698" s="19"/>
      <c r="P2698" s="629">
        <f>+H2676</f>
        <v>13.11</v>
      </c>
      <c r="Q2698" s="17"/>
      <c r="R2698" s="21"/>
      <c r="S2698" s="626"/>
      <c r="T2698" s="20"/>
      <c r="U2698" s="20"/>
      <c r="V2698" s="430"/>
      <c r="W2698" s="14" t="str">
        <f t="shared" si="881"/>
        <v/>
      </c>
      <c r="X2698" s="14" t="str">
        <f t="shared" si="882"/>
        <v/>
      </c>
      <c r="Y2698" s="14" t="str">
        <f t="shared" si="879"/>
        <v/>
      </c>
      <c r="Z2698" s="14" t="str">
        <f t="shared" si="880"/>
        <v/>
      </c>
      <c r="AA2698" s="15" t="str">
        <f t="shared" si="873"/>
        <v/>
      </c>
    </row>
    <row r="2699" spans="2:27" ht="18" x14ac:dyDescent="0.25">
      <c r="B2699" s="16"/>
      <c r="C2699" s="17"/>
      <c r="D2699" s="17"/>
      <c r="E2699" s="17"/>
      <c r="F2699" s="17"/>
      <c r="G2699" s="17"/>
      <c r="H2699" s="17"/>
      <c r="I2699" s="17"/>
      <c r="J2699" s="17"/>
      <c r="K2699" s="17"/>
      <c r="L2699" s="17"/>
      <c r="M2699" s="17"/>
      <c r="N2699" s="17"/>
      <c r="O2699" s="19"/>
      <c r="P2699" s="629">
        <f>+H2676</f>
        <v>13.11</v>
      </c>
      <c r="Q2699" s="17"/>
      <c r="R2699" s="26"/>
      <c r="S2699" s="626"/>
      <c r="T2699" s="20"/>
      <c r="U2699" s="20"/>
      <c r="V2699" s="430"/>
      <c r="W2699" s="14" t="str">
        <f t="shared" si="881"/>
        <v/>
      </c>
      <c r="X2699" s="14" t="str">
        <f t="shared" si="882"/>
        <v/>
      </c>
      <c r="Y2699" s="14" t="str">
        <f t="shared" si="879"/>
        <v/>
      </c>
      <c r="Z2699" s="14" t="str">
        <f t="shared" si="880"/>
        <v/>
      </c>
      <c r="AA2699" s="15" t="str">
        <f t="shared" si="873"/>
        <v/>
      </c>
    </row>
    <row r="2700" spans="2:27" ht="18" x14ac:dyDescent="0.25">
      <c r="B2700" s="16"/>
      <c r="C2700" s="17"/>
      <c r="D2700" s="17"/>
      <c r="E2700" s="17"/>
      <c r="F2700" s="17"/>
      <c r="G2700" s="17"/>
      <c r="H2700" s="17"/>
      <c r="I2700" s="17"/>
      <c r="J2700" s="17"/>
      <c r="K2700" s="17"/>
      <c r="L2700" s="17"/>
      <c r="M2700" s="17"/>
      <c r="N2700" s="17"/>
      <c r="O2700" s="19"/>
      <c r="P2700" s="629">
        <f>+H2676</f>
        <v>13.11</v>
      </c>
      <c r="Q2700" s="17"/>
      <c r="R2700" s="26"/>
      <c r="S2700" s="626"/>
      <c r="T2700" s="20"/>
      <c r="U2700" s="20"/>
      <c r="V2700" s="430"/>
      <c r="W2700" s="14" t="str">
        <f t="shared" si="881"/>
        <v/>
      </c>
      <c r="X2700" s="14" t="str">
        <f t="shared" si="882"/>
        <v/>
      </c>
      <c r="Y2700" s="14" t="str">
        <f t="shared" si="879"/>
        <v/>
      </c>
      <c r="Z2700" s="14" t="str">
        <f t="shared" si="880"/>
        <v/>
      </c>
      <c r="AA2700" s="15" t="str">
        <f t="shared" si="873"/>
        <v/>
      </c>
    </row>
    <row r="2701" spans="2:27" ht="18.75" thickBot="1" x14ac:dyDescent="0.3">
      <c r="B2701" s="27"/>
      <c r="C2701" s="28"/>
      <c r="D2701" s="29"/>
      <c r="E2701" s="28"/>
      <c r="F2701" s="29"/>
      <c r="G2701" s="29"/>
      <c r="H2701" s="29"/>
      <c r="I2701" s="29"/>
      <c r="J2701" s="29"/>
      <c r="K2701" s="29"/>
      <c r="L2701" s="29"/>
      <c r="M2701" s="29"/>
      <c r="N2701" s="29"/>
      <c r="O2701" s="30"/>
      <c r="P2701" s="629">
        <f>+H2676</f>
        <v>13.11</v>
      </c>
      <c r="Q2701" s="17"/>
      <c r="R2701" s="630"/>
      <c r="S2701" s="636"/>
      <c r="T2701" s="33"/>
      <c r="U2701" s="33"/>
      <c r="V2701" s="631"/>
      <c r="W2701" s="34" t="str">
        <f t="shared" si="881"/>
        <v/>
      </c>
      <c r="X2701" s="34" t="str">
        <f t="shared" si="882"/>
        <v/>
      </c>
      <c r="Y2701" s="14" t="str">
        <f t="shared" si="879"/>
        <v/>
      </c>
      <c r="Z2701" s="14" t="str">
        <f t="shared" si="880"/>
        <v/>
      </c>
      <c r="AA2701" s="15" t="str">
        <f t="shared" si="873"/>
        <v/>
      </c>
    </row>
    <row r="2702" spans="2:27" ht="18.75" thickBot="1" x14ac:dyDescent="0.3">
      <c r="B2702" s="786"/>
      <c r="C2702" s="787"/>
      <c r="D2702" s="787"/>
      <c r="E2702" s="787"/>
      <c r="F2702" s="787"/>
      <c r="G2702" s="787"/>
      <c r="H2702" s="787"/>
      <c r="I2702" s="787"/>
      <c r="J2702" s="787"/>
      <c r="K2702" s="787"/>
      <c r="L2702" s="787"/>
      <c r="M2702" s="787"/>
      <c r="N2702" s="787"/>
      <c r="O2702" s="787"/>
      <c r="P2702" s="428"/>
      <c r="Q2702" s="629">
        <f>+H2676</f>
        <v>13.11</v>
      </c>
      <c r="R2702" s="1024" t="s">
        <v>58</v>
      </c>
      <c r="S2702" s="1025"/>
      <c r="T2702" s="1027"/>
      <c r="U2702" s="1024" t="s">
        <v>53</v>
      </c>
      <c r="V2702" s="1027"/>
      <c r="W2702" s="1027"/>
      <c r="X2702" s="1026"/>
      <c r="Y2702" s="36"/>
      <c r="Z2702" s="37"/>
      <c r="AA2702" s="38">
        <f>IF(SUM(Y2679:AA2701)=0,SUM(X2679:X2701),SUM(Y2679:AA2701))</f>
        <v>2</v>
      </c>
    </row>
    <row r="2703" spans="2:27" ht="17.25" thickBot="1" x14ac:dyDescent="0.3">
      <c r="B2703" s="792" t="s">
        <v>59</v>
      </c>
      <c r="C2703" s="793"/>
      <c r="D2703" s="793"/>
      <c r="E2703" s="793"/>
      <c r="F2703" s="793"/>
      <c r="G2703" s="793"/>
      <c r="H2703" s="793"/>
      <c r="I2703" s="794"/>
      <c r="J2703" s="792" t="s">
        <v>60</v>
      </c>
      <c r="K2703" s="793"/>
      <c r="L2703" s="793"/>
      <c r="M2703" s="793"/>
      <c r="N2703" s="793"/>
      <c r="O2703" s="793"/>
      <c r="P2703" s="793"/>
      <c r="Q2703" s="793"/>
      <c r="R2703" s="1028"/>
      <c r="S2703" s="634"/>
      <c r="T2703" s="39"/>
      <c r="U2703" s="40"/>
      <c r="V2703" s="40"/>
      <c r="W2703" s="40"/>
      <c r="X2703" s="40"/>
      <c r="Y2703" s="40"/>
      <c r="Z2703" s="40"/>
      <c r="AA2703" s="41"/>
    </row>
    <row r="2704" spans="2:27" ht="21" thickBot="1" x14ac:dyDescent="0.3">
      <c r="B2704" s="795"/>
      <c r="C2704" s="787"/>
      <c r="D2704" s="787"/>
      <c r="E2704" s="787"/>
      <c r="F2704" s="787"/>
      <c r="G2704" s="787"/>
      <c r="H2704" s="787"/>
      <c r="I2704" s="796"/>
      <c r="J2704" s="795"/>
      <c r="K2704" s="787"/>
      <c r="L2704" s="787"/>
      <c r="M2704" s="787"/>
      <c r="N2704" s="787"/>
      <c r="O2704" s="787"/>
      <c r="P2704" s="787"/>
      <c r="Q2704" s="787"/>
      <c r="R2704" s="796"/>
      <c r="S2704" s="635"/>
      <c r="T2704" s="797" t="s">
        <v>61</v>
      </c>
      <c r="U2704" s="798"/>
      <c r="V2704" s="798"/>
      <c r="W2704" s="798"/>
      <c r="X2704" s="798"/>
      <c r="Y2704" s="798"/>
      <c r="Z2704" s="799"/>
      <c r="AA2704" s="42">
        <f>AA2702</f>
        <v>2</v>
      </c>
    </row>
    <row r="2706" spans="2:27" ht="15.75" thickBot="1" x14ac:dyDescent="0.3"/>
    <row r="2707" spans="2:27" x14ac:dyDescent="0.25">
      <c r="B2707" s="800"/>
      <c r="C2707" s="793"/>
      <c r="D2707" s="793"/>
      <c r="E2707" s="793"/>
      <c r="F2707" s="793"/>
      <c r="G2707" s="803" t="s">
        <v>42</v>
      </c>
      <c r="H2707" s="793"/>
      <c r="I2707" s="793"/>
      <c r="J2707" s="793"/>
      <c r="K2707" s="793"/>
      <c r="L2707" s="793"/>
      <c r="M2707" s="793"/>
      <c r="N2707" s="793"/>
      <c r="O2707" s="793"/>
      <c r="P2707" s="793"/>
      <c r="Q2707" s="793"/>
      <c r="R2707" s="793"/>
      <c r="S2707" s="793"/>
      <c r="T2707" s="793"/>
      <c r="U2707" s="804" t="s">
        <v>1</v>
      </c>
      <c r="V2707" s="805"/>
      <c r="W2707" s="805"/>
      <c r="X2707" s="806"/>
      <c r="Y2707" s="807" t="s">
        <v>43</v>
      </c>
      <c r="Z2707" s="805"/>
      <c r="AA2707" s="808"/>
    </row>
    <row r="2708" spans="2:27" x14ac:dyDescent="0.25">
      <c r="B2708" s="801"/>
      <c r="C2708" s="802"/>
      <c r="D2708" s="802"/>
      <c r="E2708" s="802"/>
      <c r="F2708" s="802"/>
      <c r="G2708" s="801"/>
      <c r="H2708" s="802"/>
      <c r="I2708" s="802"/>
      <c r="J2708" s="802"/>
      <c r="K2708" s="802"/>
      <c r="L2708" s="802"/>
      <c r="M2708" s="802"/>
      <c r="N2708" s="802"/>
      <c r="O2708" s="802"/>
      <c r="P2708" s="802"/>
      <c r="Q2708" s="802"/>
      <c r="R2708" s="802"/>
      <c r="S2708" s="802"/>
      <c r="T2708" s="802"/>
      <c r="U2708" s="809" t="s">
        <v>3</v>
      </c>
      <c r="V2708" s="810"/>
      <c r="W2708" s="810"/>
      <c r="X2708" s="811"/>
      <c r="Y2708" s="812">
        <v>1</v>
      </c>
      <c r="Z2708" s="810"/>
      <c r="AA2708" s="813"/>
    </row>
    <row r="2709" spans="2:27" ht="15.75" thickBot="1" x14ac:dyDescent="0.3">
      <c r="B2709" s="795"/>
      <c r="C2709" s="787"/>
      <c r="D2709" s="787"/>
      <c r="E2709" s="787"/>
      <c r="F2709" s="787"/>
      <c r="G2709" s="795"/>
      <c r="H2709" s="787"/>
      <c r="I2709" s="787"/>
      <c r="J2709" s="787"/>
      <c r="K2709" s="787"/>
      <c r="L2709" s="787"/>
      <c r="M2709" s="787"/>
      <c r="N2709" s="787"/>
      <c r="O2709" s="787"/>
      <c r="P2709" s="787"/>
      <c r="Q2709" s="787"/>
      <c r="R2709" s="787"/>
      <c r="S2709" s="787"/>
      <c r="T2709" s="787"/>
      <c r="U2709" s="814" t="s">
        <v>4</v>
      </c>
      <c r="V2709" s="815"/>
      <c r="W2709" s="815"/>
      <c r="X2709" s="816"/>
      <c r="Y2709" s="817">
        <v>44236</v>
      </c>
      <c r="Z2709" s="818"/>
      <c r="AA2709" s="819"/>
    </row>
    <row r="2710" spans="2:27" x14ac:dyDescent="0.25">
      <c r="B2710" s="820" t="s">
        <v>44</v>
      </c>
      <c r="C2710" s="793"/>
      <c r="D2710" s="793"/>
      <c r="E2710" s="793"/>
      <c r="F2710" s="794"/>
      <c r="G2710"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710" s="822"/>
      <c r="I2710" s="822"/>
      <c r="J2710" s="822"/>
      <c r="K2710" s="822"/>
      <c r="L2710" s="822"/>
      <c r="M2710" s="822"/>
      <c r="N2710" s="822"/>
      <c r="O2710" s="822"/>
      <c r="P2710" s="822"/>
      <c r="Q2710" s="822"/>
      <c r="R2710" s="822"/>
      <c r="S2710" s="822"/>
      <c r="T2710" s="822"/>
      <c r="U2710" s="822"/>
      <c r="V2710" s="822"/>
      <c r="W2710" s="822"/>
      <c r="X2710" s="822"/>
      <c r="Y2710" s="822"/>
      <c r="Z2710" s="822"/>
      <c r="AA2710" s="823"/>
    </row>
    <row r="2711" spans="2:27" ht="30" customHeight="1" thickBot="1" x14ac:dyDescent="0.3">
      <c r="B2711" s="795"/>
      <c r="C2711" s="787"/>
      <c r="D2711" s="787"/>
      <c r="E2711" s="787"/>
      <c r="F2711" s="796"/>
      <c r="G2711" s="824"/>
      <c r="H2711" s="825"/>
      <c r="I2711" s="825"/>
      <c r="J2711" s="825"/>
      <c r="K2711" s="825"/>
      <c r="L2711" s="825"/>
      <c r="M2711" s="825"/>
      <c r="N2711" s="825"/>
      <c r="O2711" s="825"/>
      <c r="P2711" s="825"/>
      <c r="Q2711" s="825"/>
      <c r="R2711" s="825"/>
      <c r="S2711" s="825"/>
      <c r="T2711" s="825"/>
      <c r="U2711" s="825"/>
      <c r="V2711" s="825"/>
      <c r="W2711" s="825"/>
      <c r="X2711" s="825"/>
      <c r="Y2711" s="825"/>
      <c r="Z2711" s="825"/>
      <c r="AA2711" s="826"/>
    </row>
    <row r="2712" spans="2:27" ht="18.75" thickBot="1" x14ac:dyDescent="0.3">
      <c r="B2712" s="827" t="s">
        <v>46</v>
      </c>
      <c r="C2712" s="798"/>
      <c r="D2712" s="798"/>
      <c r="E2712" s="798"/>
      <c r="F2712" s="798"/>
      <c r="G2712" s="798"/>
      <c r="H2712" s="822" t="s">
        <v>47</v>
      </c>
      <c r="I2712" s="793"/>
      <c r="J2712" s="828"/>
      <c r="K2712" s="798"/>
      <c r="L2712" s="798"/>
      <c r="M2712" s="798"/>
      <c r="N2712" s="798"/>
      <c r="O2712" s="798"/>
      <c r="P2712" s="622"/>
      <c r="Q2712" s="622"/>
      <c r="R2712" s="828" t="s">
        <v>48</v>
      </c>
      <c r="S2712" s="828"/>
      <c r="T2712" s="798"/>
      <c r="U2712" s="798"/>
      <c r="V2712" s="798"/>
      <c r="W2712" s="798"/>
      <c r="X2712" s="798"/>
      <c r="Y2712" s="798"/>
      <c r="Z2712" s="798"/>
      <c r="AA2712" s="799"/>
    </row>
    <row r="2713" spans="2:27" ht="84.75" customHeight="1" thickBot="1" x14ac:dyDescent="0.3">
      <c r="B2713" s="829">
        <v>13</v>
      </c>
      <c r="C2713" s="793"/>
      <c r="D2713" s="793"/>
      <c r="E2713" s="793"/>
      <c r="F2713" s="793"/>
      <c r="G2713" s="793"/>
      <c r="H2713" s="830">
        <f>I13.12</f>
        <v>13.12</v>
      </c>
      <c r="I2713" s="831"/>
      <c r="J2713" s="832" t="str">
        <f>VLOOKUP(B2713,'BALANCE GENERAL'!$B:$G,5,FALSE)</f>
        <v>SUMINISTRO E INSTALACION MOBILIARIO</v>
      </c>
      <c r="K2713" s="798"/>
      <c r="L2713" s="798"/>
      <c r="M2713" s="798"/>
      <c r="N2713" s="798"/>
      <c r="O2713" s="799"/>
      <c r="P2713" s="621"/>
      <c r="Q2713" s="621"/>
      <c r="R2713" s="833" t="str">
        <f>VLOOKUP(H2713,'BALANCE GENERAL'!$B:$G,5,FALSE)</f>
        <v>SOPORTE PARA TV P4 DE 55"  + TORNILLERIA UNIVERSAL PARA LA MAYORÍA DE LAS MARCAS.</v>
      </c>
      <c r="S2713" s="1020"/>
      <c r="T2713" s="793"/>
      <c r="U2713" s="793"/>
      <c r="V2713" s="793"/>
      <c r="W2713" s="793"/>
      <c r="X2713" s="793"/>
      <c r="Y2713" s="793"/>
      <c r="Z2713" s="793"/>
      <c r="AA2713" s="794"/>
    </row>
    <row r="2714" spans="2:27" ht="18.75" thickBot="1" x14ac:dyDescent="0.3">
      <c r="B2714" s="821" t="s">
        <v>49</v>
      </c>
      <c r="C2714" s="834"/>
      <c r="D2714" s="834"/>
      <c r="E2714" s="834"/>
      <c r="F2714" s="834"/>
      <c r="G2714" s="834"/>
      <c r="H2714" s="835"/>
      <c r="I2714" s="835"/>
      <c r="J2714" s="834"/>
      <c r="K2714" s="834"/>
      <c r="L2714" s="834"/>
      <c r="M2714" s="834"/>
      <c r="N2714" s="834"/>
      <c r="O2714" s="834"/>
      <c r="P2714" s="623"/>
      <c r="Q2714" s="623"/>
      <c r="R2714" s="837" t="s">
        <v>50</v>
      </c>
      <c r="S2714" s="1030" t="s">
        <v>532</v>
      </c>
      <c r="T2714" s="839" t="s">
        <v>51</v>
      </c>
      <c r="U2714" s="840"/>
      <c r="V2714" s="841"/>
      <c r="W2714" s="842" t="s">
        <v>20</v>
      </c>
      <c r="X2714" s="844" t="s">
        <v>52</v>
      </c>
      <c r="Y2714" s="846" t="s">
        <v>53</v>
      </c>
      <c r="Z2714" s="847"/>
      <c r="AA2714" s="848"/>
    </row>
    <row r="2715" spans="2:27" ht="26.25" thickBot="1" x14ac:dyDescent="0.3">
      <c r="B2715" s="836"/>
      <c r="C2715" s="835"/>
      <c r="D2715" s="835"/>
      <c r="E2715" s="835"/>
      <c r="F2715" s="835"/>
      <c r="G2715" s="835"/>
      <c r="H2715" s="835"/>
      <c r="I2715" s="835"/>
      <c r="J2715" s="835"/>
      <c r="K2715" s="835"/>
      <c r="L2715" s="835"/>
      <c r="M2715" s="835"/>
      <c r="N2715" s="835"/>
      <c r="O2715" s="835"/>
      <c r="P2715" s="623"/>
      <c r="Q2715" s="623"/>
      <c r="R2715" s="838"/>
      <c r="S2715" s="1031"/>
      <c r="T2715" s="4" t="s">
        <v>54</v>
      </c>
      <c r="U2715" s="5" t="s">
        <v>55</v>
      </c>
      <c r="V2715" s="6" t="s">
        <v>56</v>
      </c>
      <c r="W2715" s="843"/>
      <c r="X2715" s="845"/>
      <c r="Y2715" s="7" t="s">
        <v>57</v>
      </c>
      <c r="Z2715" s="8" t="s">
        <v>21</v>
      </c>
      <c r="AA2715" s="9" t="s">
        <v>22</v>
      </c>
    </row>
    <row r="2716" spans="2:27" ht="18" x14ac:dyDescent="0.25">
      <c r="B2716" s="10"/>
      <c r="C2716" s="11"/>
      <c r="D2716" s="11"/>
      <c r="E2716" s="11"/>
      <c r="F2716" s="11"/>
      <c r="G2716" s="11"/>
      <c r="H2716" s="11"/>
      <c r="I2716" s="11"/>
      <c r="J2716" s="11"/>
      <c r="K2716" s="11"/>
      <c r="L2716" s="11"/>
      <c r="M2716" s="11"/>
      <c r="N2716" s="11"/>
      <c r="O2716" s="12"/>
      <c r="P2716" s="629">
        <f>+H2713</f>
        <v>13.12</v>
      </c>
      <c r="Q2716" s="17"/>
      <c r="R2716" s="412" t="s">
        <v>356</v>
      </c>
      <c r="S2716" s="625" t="s">
        <v>601</v>
      </c>
      <c r="T2716" s="14"/>
      <c r="U2716" s="14"/>
      <c r="V2716" s="14"/>
      <c r="W2716" s="14" t="s">
        <v>20</v>
      </c>
      <c r="X2716" s="14">
        <f>IF(S2716="","",1)</f>
        <v>1</v>
      </c>
      <c r="Y2716" s="14" t="str">
        <f>IFERROR(IF(COUNT(T2716:V2716)=1,PRODUCT(T2716:V2716)*X2716,""),"")</f>
        <v/>
      </c>
      <c r="Z2716" s="14" t="str">
        <f>IFERROR(IF(COUNT(T2716:V2716)=2,PRODUCT(T2716:V2716)*X2716,""),"")</f>
        <v/>
      </c>
      <c r="AA2716" s="15" t="str">
        <f>IFERROR(IF(COUNT(T2716:V2716)=3,PRODUCT(T2716:V2716)*X2716,""),"")</f>
        <v/>
      </c>
    </row>
    <row r="2717" spans="2:27" ht="18" x14ac:dyDescent="0.25">
      <c r="B2717" s="16"/>
      <c r="C2717" s="17"/>
      <c r="D2717" s="17"/>
      <c r="E2717" s="17"/>
      <c r="F2717" s="18"/>
      <c r="G2717" s="18"/>
      <c r="H2717" s="18"/>
      <c r="I2717" s="18"/>
      <c r="J2717" s="18"/>
      <c r="K2717" s="18"/>
      <c r="L2717" s="17"/>
      <c r="M2717" s="17"/>
      <c r="N2717" s="17"/>
      <c r="O2717" s="19"/>
      <c r="P2717" s="629">
        <f>+H2713</f>
        <v>13.12</v>
      </c>
      <c r="Q2717" s="17"/>
      <c r="R2717" s="412"/>
      <c r="S2717" s="625"/>
      <c r="T2717" s="20"/>
      <c r="U2717" s="20"/>
      <c r="V2717" s="430"/>
      <c r="W2717" s="14" t="str">
        <f t="shared" ref="W2717:W2719" si="883">IF(COUNT(T2717:V2717)=1,"m",IF(COUNT(T2717:V2717)=2,"m2",IF(COUNT(T2717:V2717)=3,"m3","")))</f>
        <v/>
      </c>
      <c r="X2717" s="14" t="str">
        <f t="shared" ref="X2717:X2719" si="884">IF(S2717="","",1)</f>
        <v/>
      </c>
      <c r="Y2717" s="14" t="str">
        <f t="shared" ref="Y2717:Y2719" si="885">IFERROR(IF(COUNT(T2717:V2717)=1,PRODUCT(T2717:V2717)*X2717,""),"")</f>
        <v/>
      </c>
      <c r="Z2717" s="14" t="str">
        <f t="shared" ref="Z2717:Z2719" si="886">IFERROR(IF(COUNT(T2717:V2717)=2,PRODUCT(T2717:V2717)*X2717,""),"")</f>
        <v/>
      </c>
      <c r="AA2717" s="15" t="str">
        <f t="shared" ref="AA2717:AA2738" si="887">IFERROR(IF(COUNT(T2717:V2717)=3,PRODUCT(T2717:V2717)*X2717,""),"")</f>
        <v/>
      </c>
    </row>
    <row r="2718" spans="2:27" ht="18" x14ac:dyDescent="0.25">
      <c r="B2718" s="16"/>
      <c r="C2718" s="17"/>
      <c r="D2718" s="17"/>
      <c r="E2718" s="17"/>
      <c r="G2718" s="18"/>
      <c r="H2718" s="18"/>
      <c r="I2718" s="18"/>
      <c r="J2718" s="18"/>
      <c r="K2718" s="18"/>
      <c r="L2718" s="17"/>
      <c r="M2718" s="17"/>
      <c r="N2718" s="17"/>
      <c r="O2718" s="19"/>
      <c r="P2718" s="629">
        <f>+H2713</f>
        <v>13.12</v>
      </c>
      <c r="Q2718" s="17"/>
      <c r="R2718" s="412"/>
      <c r="S2718" s="625"/>
      <c r="T2718" s="20"/>
      <c r="U2718" s="20"/>
      <c r="V2718" s="430"/>
      <c r="W2718" s="14" t="str">
        <f t="shared" si="883"/>
        <v/>
      </c>
      <c r="X2718" s="14" t="str">
        <f t="shared" si="884"/>
        <v/>
      </c>
      <c r="Y2718" s="14" t="str">
        <f t="shared" si="885"/>
        <v/>
      </c>
      <c r="Z2718" s="14" t="str">
        <f t="shared" si="886"/>
        <v/>
      </c>
      <c r="AA2718" s="15" t="str">
        <f t="shared" si="887"/>
        <v/>
      </c>
    </row>
    <row r="2719" spans="2:27" ht="18" x14ac:dyDescent="0.25">
      <c r="B2719" s="16"/>
      <c r="C2719" s="17"/>
      <c r="D2719" s="17"/>
      <c r="E2719" s="17"/>
      <c r="F2719" s="18"/>
      <c r="G2719" s="18"/>
      <c r="H2719" s="18"/>
      <c r="I2719" s="18"/>
      <c r="J2719" s="18"/>
      <c r="K2719" s="18"/>
      <c r="L2719" s="17"/>
      <c r="M2719" s="17"/>
      <c r="N2719" s="17"/>
      <c r="O2719" s="19"/>
      <c r="P2719" s="629">
        <f>+H2713</f>
        <v>13.12</v>
      </c>
      <c r="Q2719" s="17"/>
      <c r="R2719" s="412"/>
      <c r="S2719" s="626"/>
      <c r="T2719" s="20"/>
      <c r="U2719" s="20"/>
      <c r="V2719" s="430"/>
      <c r="W2719" s="14" t="str">
        <f t="shared" si="883"/>
        <v/>
      </c>
      <c r="X2719" s="14" t="str">
        <f t="shared" si="884"/>
        <v/>
      </c>
      <c r="Y2719" s="14" t="str">
        <f t="shared" si="885"/>
        <v/>
      </c>
      <c r="Z2719" s="14" t="str">
        <f t="shared" si="886"/>
        <v/>
      </c>
      <c r="AA2719" s="15" t="str">
        <f t="shared" si="887"/>
        <v/>
      </c>
    </row>
    <row r="2720" spans="2:27" ht="18" x14ac:dyDescent="0.25">
      <c r="B2720" s="16"/>
      <c r="D2720" s="17"/>
      <c r="E2720" s="17"/>
      <c r="F2720" s="18"/>
      <c r="G2720" s="18"/>
      <c r="H2720" s="18"/>
      <c r="J2720" s="18"/>
      <c r="K2720" s="18"/>
      <c r="L2720" s="17"/>
      <c r="M2720" s="17"/>
      <c r="N2720" s="17"/>
      <c r="O2720" s="19"/>
      <c r="P2720" s="629">
        <f>+H2713</f>
        <v>13.12</v>
      </c>
      <c r="Q2720" s="17"/>
      <c r="R2720" s="412"/>
      <c r="S2720" s="625"/>
      <c r="T2720" s="20"/>
      <c r="U2720" s="20"/>
      <c r="V2720" s="430"/>
      <c r="W2720" s="14"/>
      <c r="X2720" s="14"/>
      <c r="Y2720" s="14"/>
      <c r="Z2720" s="14"/>
      <c r="AA2720" s="15" t="str">
        <f t="shared" si="887"/>
        <v/>
      </c>
    </row>
    <row r="2721" spans="2:27" ht="18" x14ac:dyDescent="0.25">
      <c r="B2721" s="22"/>
      <c r="C2721" s="17"/>
      <c r="D2721" s="18"/>
      <c r="E2721" s="17"/>
      <c r="F2721" s="18"/>
      <c r="G2721" s="18"/>
      <c r="H2721" s="18"/>
      <c r="I2721" s="18"/>
      <c r="J2721" s="18"/>
      <c r="K2721" s="18"/>
      <c r="L2721" s="17"/>
      <c r="M2721" s="17"/>
      <c r="N2721" s="17"/>
      <c r="O2721" s="19"/>
      <c r="P2721" s="629">
        <f>+H2713</f>
        <v>13.12</v>
      </c>
      <c r="Q2721" s="17"/>
      <c r="R2721" s="412" t="s">
        <v>361</v>
      </c>
      <c r="S2721" s="625"/>
      <c r="T2721" s="20"/>
      <c r="U2721" s="20"/>
      <c r="V2721" s="430"/>
      <c r="W2721" s="14" t="str">
        <f t="shared" ref="W2721:W2722" si="888">IF(COUNT(T2721:V2721)=1,"m",IF(COUNT(T2721:V2721)=2,"m2",IF(COUNT(T2721:V2721)=3,"m3","")))</f>
        <v/>
      </c>
      <c r="X2721" s="14" t="str">
        <f t="shared" ref="X2721:X2727" si="889">IF(S2721="","",1)</f>
        <v/>
      </c>
      <c r="Y2721" s="14" t="str">
        <f t="shared" ref="Y2721:Y2727" si="890">IFERROR(IF(COUNT(T2721:V2721)=1,PRODUCT(T2721:V2721)*X2721,""),"")</f>
        <v/>
      </c>
      <c r="Z2721" s="14" t="str">
        <f t="shared" ref="Z2721:Z2727" si="891">IFERROR(IF(COUNT(T2721:V2721)=2,PRODUCT(T2721:V2721)*X2721,""),"")</f>
        <v/>
      </c>
      <c r="AA2721" s="15" t="str">
        <f t="shared" si="887"/>
        <v/>
      </c>
    </row>
    <row r="2722" spans="2:27" ht="18" x14ac:dyDescent="0.25">
      <c r="B2722" s="16"/>
      <c r="C2722" s="17"/>
      <c r="D2722" s="17"/>
      <c r="E2722" s="17"/>
      <c r="F2722" s="18"/>
      <c r="G2722" s="18"/>
      <c r="H2722" s="18"/>
      <c r="I2722" s="18"/>
      <c r="J2722" s="18"/>
      <c r="K2722" s="18"/>
      <c r="L2722" s="17"/>
      <c r="M2722" s="17"/>
      <c r="N2722" s="17"/>
      <c r="O2722" s="19"/>
      <c r="P2722" s="629">
        <f>+H2713</f>
        <v>13.12</v>
      </c>
      <c r="Q2722" s="17"/>
      <c r="R2722" s="412"/>
      <c r="S2722" s="641"/>
      <c r="T2722" s="20"/>
      <c r="U2722" s="20"/>
      <c r="V2722" s="20"/>
      <c r="W2722" s="14" t="str">
        <f t="shared" si="888"/>
        <v/>
      </c>
      <c r="X2722" s="14" t="str">
        <f t="shared" si="889"/>
        <v/>
      </c>
      <c r="Y2722" s="14" t="str">
        <f t="shared" si="890"/>
        <v/>
      </c>
      <c r="Z2722" s="14" t="str">
        <f t="shared" si="891"/>
        <v/>
      </c>
      <c r="AA2722" s="15" t="str">
        <f t="shared" si="887"/>
        <v/>
      </c>
    </row>
    <row r="2723" spans="2:27" ht="18" x14ac:dyDescent="0.25">
      <c r="B2723" s="16"/>
      <c r="C2723" s="17"/>
      <c r="D2723" s="17"/>
      <c r="E2723" s="17"/>
      <c r="F2723" s="17"/>
      <c r="G2723" s="17"/>
      <c r="H2723" s="17"/>
      <c r="I2723" s="17"/>
      <c r="J2723" s="17"/>
      <c r="K2723" s="17"/>
      <c r="L2723" s="17"/>
      <c r="M2723" s="17"/>
      <c r="N2723" s="17"/>
      <c r="O2723" s="19"/>
      <c r="P2723" s="629">
        <f>+H2713</f>
        <v>13.12</v>
      </c>
      <c r="Q2723" s="17"/>
      <c r="R2723" s="412"/>
      <c r="S2723" s="625"/>
      <c r="T2723" s="20"/>
      <c r="U2723" s="20"/>
      <c r="V2723" s="430"/>
      <c r="W2723" s="14"/>
      <c r="X2723" s="14" t="str">
        <f t="shared" si="889"/>
        <v/>
      </c>
      <c r="Y2723" s="14" t="str">
        <f t="shared" si="890"/>
        <v/>
      </c>
      <c r="Z2723" s="14" t="str">
        <f t="shared" si="891"/>
        <v/>
      </c>
      <c r="AA2723" s="15" t="str">
        <f t="shared" si="887"/>
        <v/>
      </c>
    </row>
    <row r="2724" spans="2:27" ht="18" x14ac:dyDescent="0.25">
      <c r="B2724" s="16"/>
      <c r="C2724" s="18"/>
      <c r="D2724" s="17"/>
      <c r="E2724" s="17"/>
      <c r="F2724" s="17"/>
      <c r="G2724" s="17"/>
      <c r="H2724" s="17"/>
      <c r="I2724" s="17"/>
      <c r="J2724" s="17"/>
      <c r="K2724" s="17"/>
      <c r="L2724" s="17"/>
      <c r="M2724" s="17"/>
      <c r="N2724" s="17"/>
      <c r="O2724" s="19"/>
      <c r="P2724" s="629">
        <f>+H2713</f>
        <v>13.12</v>
      </c>
      <c r="Q2724" s="17"/>
      <c r="R2724" s="412"/>
      <c r="S2724" s="625"/>
      <c r="T2724" s="20"/>
      <c r="U2724" s="20"/>
      <c r="V2724" s="430"/>
      <c r="W2724" s="14"/>
      <c r="X2724" s="14" t="str">
        <f t="shared" si="889"/>
        <v/>
      </c>
      <c r="Y2724" s="14" t="str">
        <f t="shared" si="890"/>
        <v/>
      </c>
      <c r="Z2724" s="14" t="str">
        <f t="shared" si="891"/>
        <v/>
      </c>
      <c r="AA2724" s="15" t="str">
        <f t="shared" si="887"/>
        <v/>
      </c>
    </row>
    <row r="2725" spans="2:27" ht="18" x14ac:dyDescent="0.25">
      <c r="B2725" s="16"/>
      <c r="C2725" s="17"/>
      <c r="D2725" s="17"/>
      <c r="E2725" s="17"/>
      <c r="F2725" s="17"/>
      <c r="G2725" s="17"/>
      <c r="H2725" s="17"/>
      <c r="I2725" s="17"/>
      <c r="J2725" s="17"/>
      <c r="K2725" s="17"/>
      <c r="L2725" s="17"/>
      <c r="M2725" s="17"/>
      <c r="N2725" s="17"/>
      <c r="O2725" s="19"/>
      <c r="P2725" s="629">
        <f>+H2713</f>
        <v>13.12</v>
      </c>
      <c r="Q2725" s="17"/>
      <c r="R2725" s="412"/>
      <c r="S2725" s="625"/>
      <c r="T2725" s="20"/>
      <c r="U2725" s="20"/>
      <c r="V2725" s="430"/>
      <c r="W2725" s="14"/>
      <c r="X2725" s="14" t="str">
        <f t="shared" si="889"/>
        <v/>
      </c>
      <c r="Y2725" s="14" t="str">
        <f t="shared" si="890"/>
        <v/>
      </c>
      <c r="Z2725" s="14" t="str">
        <f t="shared" si="891"/>
        <v/>
      </c>
      <c r="AA2725" s="15" t="str">
        <f t="shared" si="887"/>
        <v/>
      </c>
    </row>
    <row r="2726" spans="2:27" ht="18" x14ac:dyDescent="0.25">
      <c r="B2726" s="16"/>
      <c r="C2726" s="17"/>
      <c r="D2726" s="17"/>
      <c r="E2726" s="18"/>
      <c r="F2726" s="17"/>
      <c r="G2726" s="17"/>
      <c r="H2726" s="17"/>
      <c r="I2726" s="17"/>
      <c r="J2726" s="17"/>
      <c r="K2726" s="17"/>
      <c r="L2726" s="17"/>
      <c r="M2726" s="17"/>
      <c r="N2726" s="17"/>
      <c r="O2726" s="19"/>
      <c r="P2726" s="629">
        <f>+H2713</f>
        <v>13.12</v>
      </c>
      <c r="Q2726" s="17"/>
      <c r="R2726" s="412"/>
      <c r="S2726" s="625"/>
      <c r="T2726" s="20"/>
      <c r="U2726" s="20"/>
      <c r="V2726" s="430"/>
      <c r="W2726" s="14"/>
      <c r="X2726" s="14" t="str">
        <f t="shared" si="889"/>
        <v/>
      </c>
      <c r="Y2726" s="14" t="str">
        <f t="shared" si="890"/>
        <v/>
      </c>
      <c r="Z2726" s="14" t="str">
        <f t="shared" si="891"/>
        <v/>
      </c>
      <c r="AA2726" s="15" t="str">
        <f t="shared" si="887"/>
        <v/>
      </c>
    </row>
    <row r="2727" spans="2:27" ht="18" x14ac:dyDescent="0.25">
      <c r="B2727" s="16"/>
      <c r="C2727" s="18"/>
      <c r="D2727" s="18"/>
      <c r="E2727" s="18"/>
      <c r="F2727" s="18"/>
      <c r="G2727" s="18"/>
      <c r="H2727" s="18"/>
      <c r="I2727" s="18"/>
      <c r="J2727" s="18"/>
      <c r="K2727" s="18"/>
      <c r="L2727" s="18"/>
      <c r="M2727" s="18"/>
      <c r="N2727" s="18"/>
      <c r="O2727" s="19"/>
      <c r="P2727" s="629">
        <f>+H2713</f>
        <v>13.12</v>
      </c>
      <c r="Q2727" s="17"/>
      <c r="R2727" s="412"/>
      <c r="S2727" s="625"/>
      <c r="T2727" s="20"/>
      <c r="U2727" s="20"/>
      <c r="V2727" s="430"/>
      <c r="W2727" s="14" t="str">
        <f t="shared" ref="W2727" si="892">IF(COUNT(T2727:V2727)=1,"m",IF(COUNT(T2727:V2727)=2,"m2",IF(COUNT(T2727:V2727)=3,"m3","")))</f>
        <v/>
      </c>
      <c r="X2727" s="14" t="str">
        <f t="shared" si="889"/>
        <v/>
      </c>
      <c r="Y2727" s="14" t="str">
        <f t="shared" si="890"/>
        <v/>
      </c>
      <c r="Z2727" s="14" t="str">
        <f t="shared" si="891"/>
        <v/>
      </c>
      <c r="AA2727" s="15" t="str">
        <f t="shared" si="887"/>
        <v/>
      </c>
    </row>
    <row r="2728" spans="2:27" ht="18" x14ac:dyDescent="0.25">
      <c r="B2728" s="16"/>
      <c r="C2728" s="17"/>
      <c r="D2728" s="24"/>
      <c r="E2728" s="17"/>
      <c r="F2728" s="17"/>
      <c r="G2728" s="17"/>
      <c r="H2728" s="17"/>
      <c r="I2728" s="17"/>
      <c r="J2728" s="18"/>
      <c r="K2728" s="17"/>
      <c r="L2728" s="17"/>
      <c r="M2728" s="17"/>
      <c r="N2728" s="17"/>
      <c r="O2728" s="19"/>
      <c r="P2728" s="629">
        <f>+H2713</f>
        <v>13.12</v>
      </c>
      <c r="Q2728" s="17"/>
      <c r="R2728" s="412"/>
      <c r="S2728" s="625"/>
      <c r="T2728" s="20"/>
      <c r="U2728" s="20"/>
      <c r="V2728" s="430"/>
      <c r="W2728" s="14"/>
      <c r="X2728" s="14"/>
      <c r="Y2728" s="14"/>
      <c r="Z2728" s="14"/>
      <c r="AA2728" s="15" t="str">
        <f t="shared" si="887"/>
        <v/>
      </c>
    </row>
    <row r="2729" spans="2:27" ht="18" x14ac:dyDescent="0.25">
      <c r="B2729" s="16"/>
      <c r="C2729" s="18"/>
      <c r="D2729" s="17"/>
      <c r="E2729" s="17"/>
      <c r="F2729" s="17"/>
      <c r="G2729" s="17"/>
      <c r="H2729" s="18"/>
      <c r="I2729" s="18"/>
      <c r="J2729" s="17"/>
      <c r="K2729" s="18"/>
      <c r="L2729" s="17"/>
      <c r="M2729" s="17"/>
      <c r="N2729" s="17"/>
      <c r="O2729" s="19"/>
      <c r="P2729" s="629">
        <f>+H2713</f>
        <v>13.12</v>
      </c>
      <c r="Q2729" s="17"/>
      <c r="R2729" s="412" t="s">
        <v>362</v>
      </c>
      <c r="S2729" s="625" t="s">
        <v>601</v>
      </c>
      <c r="T2729" s="20"/>
      <c r="U2729" s="20"/>
      <c r="V2729" s="430"/>
      <c r="W2729" s="14" t="s">
        <v>20</v>
      </c>
      <c r="X2729" s="14">
        <v>1</v>
      </c>
      <c r="Y2729" s="14" t="str">
        <f t="shared" ref="Y2729:Y2738" si="893">IFERROR(IF(COUNT(T2729:V2729)=1,PRODUCT(T2729:V2729)*X2729,""),"")</f>
        <v/>
      </c>
      <c r="Z2729" s="14" t="str">
        <f t="shared" ref="Z2729:Z2738" si="894">IFERROR(IF(COUNT(T2729:V2729)=2,PRODUCT(T2729:V2729)*X2729,""),"")</f>
        <v/>
      </c>
      <c r="AA2729" s="15" t="str">
        <f t="shared" si="887"/>
        <v/>
      </c>
    </row>
    <row r="2730" spans="2:27" ht="18" x14ac:dyDescent="0.25">
      <c r="B2730" s="16"/>
      <c r="C2730" s="17"/>
      <c r="D2730" s="17"/>
      <c r="E2730" s="17"/>
      <c r="F2730" s="17"/>
      <c r="G2730" s="17"/>
      <c r="H2730" s="17"/>
      <c r="I2730" s="17"/>
      <c r="J2730" s="17"/>
      <c r="K2730" s="17"/>
      <c r="L2730" s="17"/>
      <c r="M2730" s="17"/>
      <c r="N2730" s="17"/>
      <c r="O2730" s="19"/>
      <c r="P2730" s="629">
        <f>+H2713</f>
        <v>13.12</v>
      </c>
      <c r="Q2730" s="17"/>
      <c r="R2730" s="412"/>
      <c r="S2730" s="626"/>
      <c r="T2730" s="20"/>
      <c r="U2730" s="20"/>
      <c r="V2730" s="430"/>
      <c r="W2730" s="14" t="str">
        <f t="shared" ref="W2730:W2738" si="895">IF(COUNT(T2730:V2730)=1,"m",IF(COUNT(T2730:V2730)=2,"m2",IF(COUNT(T2730:V2730)=3,"m3","")))</f>
        <v/>
      </c>
      <c r="X2730" s="14" t="str">
        <f t="shared" ref="X2730:X2738" si="896">IF(S2730="","",1)</f>
        <v/>
      </c>
      <c r="Y2730" s="14" t="str">
        <f t="shared" si="893"/>
        <v/>
      </c>
      <c r="Z2730" s="14" t="str">
        <f t="shared" si="894"/>
        <v/>
      </c>
      <c r="AA2730" s="15" t="str">
        <f t="shared" si="887"/>
        <v/>
      </c>
    </row>
    <row r="2731" spans="2:27" ht="18" x14ac:dyDescent="0.25">
      <c r="B2731" s="16"/>
      <c r="C2731" s="17"/>
      <c r="D2731" s="17"/>
      <c r="E2731" s="17"/>
      <c r="F2731" s="17"/>
      <c r="G2731" s="17"/>
      <c r="H2731" s="17"/>
      <c r="I2731" s="17"/>
      <c r="J2731" s="17"/>
      <c r="K2731" s="17"/>
      <c r="L2731" s="17"/>
      <c r="M2731" s="17"/>
      <c r="N2731" s="17"/>
      <c r="O2731" s="19"/>
      <c r="P2731" s="629">
        <f>+H2713</f>
        <v>13.12</v>
      </c>
      <c r="Q2731" s="17"/>
      <c r="R2731" s="412"/>
      <c r="S2731" s="626"/>
      <c r="T2731" s="20"/>
      <c r="U2731" s="20"/>
      <c r="V2731" s="430"/>
      <c r="W2731" s="14" t="str">
        <f t="shared" si="895"/>
        <v/>
      </c>
      <c r="X2731" s="14" t="str">
        <f t="shared" si="896"/>
        <v/>
      </c>
      <c r="Y2731" s="14" t="str">
        <f t="shared" si="893"/>
        <v/>
      </c>
      <c r="Z2731" s="14" t="str">
        <f t="shared" si="894"/>
        <v/>
      </c>
      <c r="AA2731" s="15" t="str">
        <f t="shared" si="887"/>
        <v/>
      </c>
    </row>
    <row r="2732" spans="2:27" ht="18" x14ac:dyDescent="0.25">
      <c r="B2732" s="16"/>
      <c r="D2732" s="17"/>
      <c r="E2732" s="17"/>
      <c r="F2732" s="17"/>
      <c r="G2732" s="17"/>
      <c r="H2732" s="17"/>
      <c r="I2732" s="17"/>
      <c r="J2732" s="17"/>
      <c r="K2732" s="17"/>
      <c r="L2732" s="17"/>
      <c r="M2732" s="17"/>
      <c r="N2732" s="17"/>
      <c r="O2732" s="19"/>
      <c r="P2732" s="629">
        <f>+H2713</f>
        <v>13.12</v>
      </c>
      <c r="Q2732" s="17"/>
      <c r="R2732" s="412"/>
      <c r="S2732" s="626"/>
      <c r="T2732" s="20"/>
      <c r="U2732" s="20"/>
      <c r="V2732" s="20"/>
      <c r="W2732" s="14" t="str">
        <f t="shared" si="895"/>
        <v/>
      </c>
      <c r="X2732" s="14" t="str">
        <f t="shared" si="896"/>
        <v/>
      </c>
      <c r="Y2732" s="14" t="str">
        <f t="shared" si="893"/>
        <v/>
      </c>
      <c r="Z2732" s="14" t="str">
        <f t="shared" si="894"/>
        <v/>
      </c>
      <c r="AA2732" s="15" t="str">
        <f t="shared" si="887"/>
        <v/>
      </c>
    </row>
    <row r="2733" spans="2:27" ht="18" x14ac:dyDescent="0.25">
      <c r="B2733" s="16"/>
      <c r="C2733" s="17"/>
      <c r="D2733" s="17"/>
      <c r="E2733" s="17"/>
      <c r="F2733" s="17"/>
      <c r="G2733" s="17"/>
      <c r="H2733" s="17"/>
      <c r="I2733" s="17"/>
      <c r="J2733" s="17"/>
      <c r="K2733" s="17"/>
      <c r="L2733" s="17"/>
      <c r="M2733" s="17"/>
      <c r="N2733" s="17"/>
      <c r="O2733" s="19"/>
      <c r="P2733" s="629">
        <f>+H2713</f>
        <v>13.12</v>
      </c>
      <c r="Q2733" s="17"/>
      <c r="R2733" s="412"/>
      <c r="S2733" s="626"/>
      <c r="T2733" s="20"/>
      <c r="U2733" s="20"/>
      <c r="V2733" s="430"/>
      <c r="W2733" s="14" t="str">
        <f t="shared" si="895"/>
        <v/>
      </c>
      <c r="X2733" s="14" t="str">
        <f t="shared" si="896"/>
        <v/>
      </c>
      <c r="Y2733" s="14" t="str">
        <f t="shared" si="893"/>
        <v/>
      </c>
      <c r="Z2733" s="14" t="str">
        <f t="shared" si="894"/>
        <v/>
      </c>
      <c r="AA2733" s="15" t="str">
        <f t="shared" si="887"/>
        <v/>
      </c>
    </row>
    <row r="2734" spans="2:27" ht="18" x14ac:dyDescent="0.25">
      <c r="B2734" s="16"/>
      <c r="C2734" s="17"/>
      <c r="D2734" s="17"/>
      <c r="E2734" s="17"/>
      <c r="F2734" s="17"/>
      <c r="G2734" s="17"/>
      <c r="H2734" s="17"/>
      <c r="I2734" s="17"/>
      <c r="J2734" s="17"/>
      <c r="K2734" s="17"/>
      <c r="L2734" s="17"/>
      <c r="M2734" s="17"/>
      <c r="N2734" s="17"/>
      <c r="O2734" s="19"/>
      <c r="P2734" s="629">
        <f>+H2713</f>
        <v>13.12</v>
      </c>
      <c r="Q2734" s="17"/>
      <c r="R2734" s="412"/>
      <c r="S2734" s="626"/>
      <c r="T2734" s="20"/>
      <c r="U2734" s="20"/>
      <c r="V2734" s="430"/>
      <c r="W2734" s="14" t="str">
        <f t="shared" si="895"/>
        <v/>
      </c>
      <c r="X2734" s="14" t="str">
        <f t="shared" si="896"/>
        <v/>
      </c>
      <c r="Y2734" s="14" t="str">
        <f t="shared" si="893"/>
        <v/>
      </c>
      <c r="Z2734" s="14" t="str">
        <f t="shared" si="894"/>
        <v/>
      </c>
      <c r="AA2734" s="15" t="str">
        <f t="shared" si="887"/>
        <v/>
      </c>
    </row>
    <row r="2735" spans="2:27" ht="18" x14ac:dyDescent="0.25">
      <c r="B2735" s="16"/>
      <c r="C2735" s="17"/>
      <c r="D2735" s="17"/>
      <c r="E2735" s="17"/>
      <c r="F2735" s="17"/>
      <c r="G2735" s="17"/>
      <c r="H2735" s="17"/>
      <c r="I2735" s="17"/>
      <c r="J2735" s="17"/>
      <c r="K2735" s="17"/>
      <c r="L2735" s="17"/>
      <c r="M2735" s="17"/>
      <c r="N2735" s="17"/>
      <c r="O2735" s="19"/>
      <c r="P2735" s="629">
        <f>+H2713</f>
        <v>13.12</v>
      </c>
      <c r="Q2735" s="17"/>
      <c r="R2735" s="21"/>
      <c r="S2735" s="626"/>
      <c r="T2735" s="20"/>
      <c r="U2735" s="20"/>
      <c r="V2735" s="430"/>
      <c r="W2735" s="14" t="str">
        <f t="shared" si="895"/>
        <v/>
      </c>
      <c r="X2735" s="14" t="str">
        <f t="shared" si="896"/>
        <v/>
      </c>
      <c r="Y2735" s="14" t="str">
        <f t="shared" si="893"/>
        <v/>
      </c>
      <c r="Z2735" s="14" t="str">
        <f t="shared" si="894"/>
        <v/>
      </c>
      <c r="AA2735" s="15" t="str">
        <f t="shared" si="887"/>
        <v/>
      </c>
    </row>
    <row r="2736" spans="2:27" ht="18" x14ac:dyDescent="0.25">
      <c r="B2736" s="16"/>
      <c r="C2736" s="17"/>
      <c r="D2736" s="17"/>
      <c r="E2736" s="17"/>
      <c r="F2736" s="17"/>
      <c r="G2736" s="17"/>
      <c r="H2736" s="17"/>
      <c r="I2736" s="17"/>
      <c r="J2736" s="17"/>
      <c r="K2736" s="17"/>
      <c r="L2736" s="17"/>
      <c r="M2736" s="17"/>
      <c r="N2736" s="17"/>
      <c r="O2736" s="19"/>
      <c r="P2736" s="629">
        <f>+H2713</f>
        <v>13.12</v>
      </c>
      <c r="Q2736" s="17"/>
      <c r="R2736" s="26"/>
      <c r="S2736" s="626"/>
      <c r="T2736" s="20"/>
      <c r="U2736" s="20"/>
      <c r="V2736" s="430"/>
      <c r="W2736" s="14" t="str">
        <f t="shared" si="895"/>
        <v/>
      </c>
      <c r="X2736" s="14" t="str">
        <f t="shared" si="896"/>
        <v/>
      </c>
      <c r="Y2736" s="14" t="str">
        <f t="shared" si="893"/>
        <v/>
      </c>
      <c r="Z2736" s="14" t="str">
        <f t="shared" si="894"/>
        <v/>
      </c>
      <c r="AA2736" s="15" t="str">
        <f t="shared" si="887"/>
        <v/>
      </c>
    </row>
    <row r="2737" spans="2:27" ht="18" x14ac:dyDescent="0.25">
      <c r="B2737" s="16"/>
      <c r="C2737" s="17"/>
      <c r="D2737" s="17"/>
      <c r="E2737" s="17"/>
      <c r="F2737" s="17"/>
      <c r="G2737" s="17"/>
      <c r="H2737" s="17"/>
      <c r="I2737" s="17"/>
      <c r="J2737" s="17"/>
      <c r="K2737" s="17"/>
      <c r="L2737" s="17"/>
      <c r="M2737" s="17"/>
      <c r="N2737" s="17"/>
      <c r="O2737" s="19"/>
      <c r="P2737" s="629">
        <f>+H2713</f>
        <v>13.12</v>
      </c>
      <c r="Q2737" s="17"/>
      <c r="R2737" s="26"/>
      <c r="S2737" s="626"/>
      <c r="T2737" s="20"/>
      <c r="U2737" s="20"/>
      <c r="V2737" s="430"/>
      <c r="W2737" s="14" t="str">
        <f t="shared" si="895"/>
        <v/>
      </c>
      <c r="X2737" s="14" t="str">
        <f t="shared" si="896"/>
        <v/>
      </c>
      <c r="Y2737" s="14" t="str">
        <f t="shared" si="893"/>
        <v/>
      </c>
      <c r="Z2737" s="14" t="str">
        <f t="shared" si="894"/>
        <v/>
      </c>
      <c r="AA2737" s="15" t="str">
        <f t="shared" si="887"/>
        <v/>
      </c>
    </row>
    <row r="2738" spans="2:27" ht="18.75" thickBot="1" x14ac:dyDescent="0.3">
      <c r="B2738" s="27"/>
      <c r="C2738" s="28"/>
      <c r="D2738" s="29"/>
      <c r="E2738" s="28"/>
      <c r="F2738" s="29"/>
      <c r="G2738" s="29"/>
      <c r="H2738" s="29"/>
      <c r="I2738" s="29"/>
      <c r="J2738" s="29"/>
      <c r="K2738" s="29"/>
      <c r="L2738" s="29"/>
      <c r="M2738" s="29"/>
      <c r="N2738" s="29"/>
      <c r="O2738" s="30"/>
      <c r="P2738" s="629">
        <f>+H2713</f>
        <v>13.12</v>
      </c>
      <c r="Q2738" s="17"/>
      <c r="R2738" s="630"/>
      <c r="S2738" s="636"/>
      <c r="T2738" s="33"/>
      <c r="U2738" s="33"/>
      <c r="V2738" s="631"/>
      <c r="W2738" s="34" t="str">
        <f t="shared" si="895"/>
        <v/>
      </c>
      <c r="X2738" s="34" t="str">
        <f t="shared" si="896"/>
        <v/>
      </c>
      <c r="Y2738" s="14" t="str">
        <f t="shared" si="893"/>
        <v/>
      </c>
      <c r="Z2738" s="14" t="str">
        <f t="shared" si="894"/>
        <v/>
      </c>
      <c r="AA2738" s="15" t="str">
        <f t="shared" si="887"/>
        <v/>
      </c>
    </row>
    <row r="2739" spans="2:27" ht="18.75" thickBot="1" x14ac:dyDescent="0.3">
      <c r="B2739" s="786"/>
      <c r="C2739" s="787"/>
      <c r="D2739" s="787"/>
      <c r="E2739" s="787"/>
      <c r="F2739" s="787"/>
      <c r="G2739" s="787"/>
      <c r="H2739" s="787"/>
      <c r="I2739" s="787"/>
      <c r="J2739" s="787"/>
      <c r="K2739" s="787"/>
      <c r="L2739" s="787"/>
      <c r="M2739" s="787"/>
      <c r="N2739" s="787"/>
      <c r="O2739" s="787"/>
      <c r="P2739" s="428"/>
      <c r="Q2739" s="629">
        <f>+H2713</f>
        <v>13.12</v>
      </c>
      <c r="R2739" s="1024" t="s">
        <v>58</v>
      </c>
      <c r="S2739" s="1025"/>
      <c r="T2739" s="1027"/>
      <c r="U2739" s="1024" t="s">
        <v>53</v>
      </c>
      <c r="V2739" s="1027"/>
      <c r="W2739" s="1027"/>
      <c r="X2739" s="1026"/>
      <c r="Y2739" s="36"/>
      <c r="Z2739" s="37"/>
      <c r="AA2739" s="38">
        <f>IF(SUM(Y2716:AA2738)=0,SUM(X2716:X2738),SUM(Y2716:AA2738))</f>
        <v>2</v>
      </c>
    </row>
    <row r="2740" spans="2:27" ht="17.25" thickBot="1" x14ac:dyDescent="0.3">
      <c r="B2740" s="792" t="s">
        <v>59</v>
      </c>
      <c r="C2740" s="793"/>
      <c r="D2740" s="793"/>
      <c r="E2740" s="793"/>
      <c r="F2740" s="793"/>
      <c r="G2740" s="793"/>
      <c r="H2740" s="793"/>
      <c r="I2740" s="794"/>
      <c r="J2740" s="792" t="s">
        <v>60</v>
      </c>
      <c r="K2740" s="793"/>
      <c r="L2740" s="793"/>
      <c r="M2740" s="793"/>
      <c r="N2740" s="793"/>
      <c r="O2740" s="793"/>
      <c r="P2740" s="793"/>
      <c r="Q2740" s="793"/>
      <c r="R2740" s="1028"/>
      <c r="S2740" s="634"/>
      <c r="T2740" s="39"/>
      <c r="U2740" s="40"/>
      <c r="V2740" s="40"/>
      <c r="W2740" s="40"/>
      <c r="X2740" s="40"/>
      <c r="Y2740" s="40"/>
      <c r="Z2740" s="40"/>
      <c r="AA2740" s="41"/>
    </row>
    <row r="2741" spans="2:27" ht="21" thickBot="1" x14ac:dyDescent="0.3">
      <c r="B2741" s="795"/>
      <c r="C2741" s="787"/>
      <c r="D2741" s="787"/>
      <c r="E2741" s="787"/>
      <c r="F2741" s="787"/>
      <c r="G2741" s="787"/>
      <c r="H2741" s="787"/>
      <c r="I2741" s="796"/>
      <c r="J2741" s="795"/>
      <c r="K2741" s="787"/>
      <c r="L2741" s="787"/>
      <c r="M2741" s="787"/>
      <c r="N2741" s="787"/>
      <c r="O2741" s="787"/>
      <c r="P2741" s="787"/>
      <c r="Q2741" s="787"/>
      <c r="R2741" s="796"/>
      <c r="S2741" s="635"/>
      <c r="T2741" s="797" t="s">
        <v>61</v>
      </c>
      <c r="U2741" s="798"/>
      <c r="V2741" s="798"/>
      <c r="W2741" s="798"/>
      <c r="X2741" s="798"/>
      <c r="Y2741" s="798"/>
      <c r="Z2741" s="799"/>
      <c r="AA2741" s="42">
        <f>AA2739</f>
        <v>2</v>
      </c>
    </row>
    <row r="2743" spans="2:27" ht="15.75" outlineLevel="1" thickBot="1" x14ac:dyDescent="0.3"/>
    <row r="2744" spans="2:27" outlineLevel="1" x14ac:dyDescent="0.25">
      <c r="B2744" s="800"/>
      <c r="C2744" s="793"/>
      <c r="D2744" s="793"/>
      <c r="E2744" s="793"/>
      <c r="F2744" s="793"/>
      <c r="G2744" s="803" t="s">
        <v>42</v>
      </c>
      <c r="H2744" s="793"/>
      <c r="I2744" s="793"/>
      <c r="J2744" s="793"/>
      <c r="K2744" s="793"/>
      <c r="L2744" s="793"/>
      <c r="M2744" s="793"/>
      <c r="N2744" s="793"/>
      <c r="O2744" s="793"/>
      <c r="P2744" s="793"/>
      <c r="Q2744" s="793"/>
      <c r="R2744" s="793"/>
      <c r="S2744" s="793"/>
      <c r="T2744" s="793"/>
      <c r="U2744" s="804" t="s">
        <v>1</v>
      </c>
      <c r="V2744" s="805"/>
      <c r="W2744" s="805"/>
      <c r="X2744" s="806"/>
      <c r="Y2744" s="807" t="s">
        <v>43</v>
      </c>
      <c r="Z2744" s="805"/>
      <c r="AA2744" s="808"/>
    </row>
    <row r="2745" spans="2:27" outlineLevel="1" x14ac:dyDescent="0.25">
      <c r="B2745" s="801"/>
      <c r="C2745" s="802"/>
      <c r="D2745" s="802"/>
      <c r="E2745" s="802"/>
      <c r="F2745" s="802"/>
      <c r="G2745" s="801"/>
      <c r="H2745" s="802"/>
      <c r="I2745" s="802"/>
      <c r="J2745" s="802"/>
      <c r="K2745" s="802"/>
      <c r="L2745" s="802"/>
      <c r="M2745" s="802"/>
      <c r="N2745" s="802"/>
      <c r="O2745" s="802"/>
      <c r="P2745" s="802"/>
      <c r="Q2745" s="802"/>
      <c r="R2745" s="802"/>
      <c r="S2745" s="802"/>
      <c r="T2745" s="802"/>
      <c r="U2745" s="809" t="s">
        <v>3</v>
      </c>
      <c r="V2745" s="810"/>
      <c r="W2745" s="810"/>
      <c r="X2745" s="811"/>
      <c r="Y2745" s="812">
        <v>1</v>
      </c>
      <c r="Z2745" s="810"/>
      <c r="AA2745" s="813"/>
    </row>
    <row r="2746" spans="2:27" ht="15.75" outlineLevel="1" thickBot="1" x14ac:dyDescent="0.3">
      <c r="B2746" s="795"/>
      <c r="C2746" s="787"/>
      <c r="D2746" s="787"/>
      <c r="E2746" s="787"/>
      <c r="F2746" s="787"/>
      <c r="G2746" s="795"/>
      <c r="H2746" s="787"/>
      <c r="I2746" s="787"/>
      <c r="J2746" s="787"/>
      <c r="K2746" s="787"/>
      <c r="L2746" s="787"/>
      <c r="M2746" s="787"/>
      <c r="N2746" s="787"/>
      <c r="O2746" s="787"/>
      <c r="P2746" s="787"/>
      <c r="Q2746" s="787"/>
      <c r="R2746" s="787"/>
      <c r="S2746" s="787"/>
      <c r="T2746" s="787"/>
      <c r="U2746" s="814" t="s">
        <v>4</v>
      </c>
      <c r="V2746" s="815"/>
      <c r="W2746" s="815"/>
      <c r="X2746" s="816"/>
      <c r="Y2746" s="817">
        <v>44236</v>
      </c>
      <c r="Z2746" s="818"/>
      <c r="AA2746" s="819"/>
    </row>
    <row r="2747" spans="2:27" outlineLevel="1" x14ac:dyDescent="0.25">
      <c r="B2747" s="820" t="s">
        <v>44</v>
      </c>
      <c r="C2747" s="793"/>
      <c r="D2747" s="793"/>
      <c r="E2747" s="793"/>
      <c r="F2747" s="794"/>
      <c r="G2747"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747" s="822"/>
      <c r="I2747" s="822"/>
      <c r="J2747" s="822"/>
      <c r="K2747" s="822"/>
      <c r="L2747" s="822"/>
      <c r="M2747" s="822"/>
      <c r="N2747" s="822"/>
      <c r="O2747" s="822"/>
      <c r="P2747" s="822"/>
      <c r="Q2747" s="822"/>
      <c r="R2747" s="822"/>
      <c r="S2747" s="822"/>
      <c r="T2747" s="822"/>
      <c r="U2747" s="822"/>
      <c r="V2747" s="822"/>
      <c r="W2747" s="822"/>
      <c r="X2747" s="822"/>
      <c r="Y2747" s="822"/>
      <c r="Z2747" s="822"/>
      <c r="AA2747" s="823"/>
    </row>
    <row r="2748" spans="2:27" ht="30" customHeight="1" outlineLevel="1" thickBot="1" x14ac:dyDescent="0.3">
      <c r="B2748" s="795"/>
      <c r="C2748" s="787"/>
      <c r="D2748" s="787"/>
      <c r="E2748" s="787"/>
      <c r="F2748" s="796"/>
      <c r="G2748" s="824"/>
      <c r="H2748" s="825"/>
      <c r="I2748" s="825"/>
      <c r="J2748" s="825"/>
      <c r="K2748" s="825"/>
      <c r="L2748" s="825"/>
      <c r="M2748" s="825"/>
      <c r="N2748" s="825"/>
      <c r="O2748" s="825"/>
      <c r="P2748" s="825"/>
      <c r="Q2748" s="825"/>
      <c r="R2748" s="825"/>
      <c r="S2748" s="825"/>
      <c r="T2748" s="825"/>
      <c r="U2748" s="825"/>
      <c r="V2748" s="825"/>
      <c r="W2748" s="825"/>
      <c r="X2748" s="825"/>
      <c r="Y2748" s="825"/>
      <c r="Z2748" s="825"/>
      <c r="AA2748" s="826"/>
    </row>
    <row r="2749" spans="2:27" ht="18.75" outlineLevel="1" thickBot="1" x14ac:dyDescent="0.3">
      <c r="B2749" s="827" t="s">
        <v>46</v>
      </c>
      <c r="C2749" s="798"/>
      <c r="D2749" s="798"/>
      <c r="E2749" s="798"/>
      <c r="F2749" s="798"/>
      <c r="G2749" s="798"/>
      <c r="H2749" s="822" t="s">
        <v>47</v>
      </c>
      <c r="I2749" s="793"/>
      <c r="J2749" s="828"/>
      <c r="K2749" s="798"/>
      <c r="L2749" s="798"/>
      <c r="M2749" s="798"/>
      <c r="N2749" s="798"/>
      <c r="O2749" s="798"/>
      <c r="P2749" s="622"/>
      <c r="Q2749" s="622"/>
      <c r="R2749" s="828" t="s">
        <v>48</v>
      </c>
      <c r="S2749" s="828"/>
      <c r="T2749" s="798"/>
      <c r="U2749" s="798"/>
      <c r="V2749" s="798"/>
      <c r="W2749" s="798"/>
      <c r="X2749" s="798"/>
      <c r="Y2749" s="798"/>
      <c r="Z2749" s="798"/>
      <c r="AA2749" s="799"/>
    </row>
    <row r="2750" spans="2:27" ht="35.25" customHeight="1" outlineLevel="1" thickBot="1" x14ac:dyDescent="0.3">
      <c r="B2750" s="829">
        <v>14</v>
      </c>
      <c r="C2750" s="793"/>
      <c r="D2750" s="793"/>
      <c r="E2750" s="793"/>
      <c r="F2750" s="793"/>
      <c r="G2750" s="793"/>
      <c r="H2750" s="830" t="str">
        <f>I14.01.1</f>
        <v>14.01.1</v>
      </c>
      <c r="I2750" s="831"/>
      <c r="J2750" s="832" t="str">
        <f>VLOOKUP(B2750,'BALANCE GENERAL'!$B:$G,5,FALSE)</f>
        <v>ITEMS NO PREVISTO</v>
      </c>
      <c r="K2750" s="798"/>
      <c r="L2750" s="798"/>
      <c r="M2750" s="798"/>
      <c r="N2750" s="798"/>
      <c r="O2750" s="799"/>
      <c r="P2750" s="621"/>
      <c r="Q2750" s="621"/>
      <c r="R2750" s="833" t="str">
        <f>VLOOKUP(H2750,'BALANCE GENERAL'!$B:$G,5,FALSE)</f>
        <v>Demolición de plantilla en mal estado (Incluye retiro de material sobrante y disposición final en R.S.)</v>
      </c>
      <c r="S2750" s="1020"/>
      <c r="T2750" s="793"/>
      <c r="U2750" s="793"/>
      <c r="V2750" s="793"/>
      <c r="W2750" s="793"/>
      <c r="X2750" s="793"/>
      <c r="Y2750" s="793"/>
      <c r="Z2750" s="793"/>
      <c r="AA2750" s="794"/>
    </row>
    <row r="2751" spans="2:27" ht="18.75" outlineLevel="1" thickBot="1" x14ac:dyDescent="0.3">
      <c r="B2751" s="821" t="s">
        <v>49</v>
      </c>
      <c r="C2751" s="834"/>
      <c r="D2751" s="834"/>
      <c r="E2751" s="834"/>
      <c r="F2751" s="834"/>
      <c r="G2751" s="834"/>
      <c r="H2751" s="835"/>
      <c r="I2751" s="835"/>
      <c r="J2751" s="834"/>
      <c r="K2751" s="834"/>
      <c r="L2751" s="834"/>
      <c r="M2751" s="834"/>
      <c r="N2751" s="834"/>
      <c r="O2751" s="834"/>
      <c r="P2751" s="623"/>
      <c r="Q2751" s="623"/>
      <c r="R2751" s="837" t="s">
        <v>50</v>
      </c>
      <c r="S2751" s="1030" t="s">
        <v>532</v>
      </c>
      <c r="T2751" s="839" t="s">
        <v>51</v>
      </c>
      <c r="U2751" s="840"/>
      <c r="V2751" s="841"/>
      <c r="W2751" s="842" t="s">
        <v>20</v>
      </c>
      <c r="X2751" s="844" t="s">
        <v>52</v>
      </c>
      <c r="Y2751" s="846" t="s">
        <v>53</v>
      </c>
      <c r="Z2751" s="847"/>
      <c r="AA2751" s="848"/>
    </row>
    <row r="2752" spans="2:27" ht="26.25" outlineLevel="1" thickBot="1" x14ac:dyDescent="0.3">
      <c r="B2752" s="836"/>
      <c r="C2752" s="835"/>
      <c r="D2752" s="835"/>
      <c r="E2752" s="835"/>
      <c r="F2752" s="835"/>
      <c r="G2752" s="835"/>
      <c r="H2752" s="835"/>
      <c r="I2752" s="835"/>
      <c r="J2752" s="835"/>
      <c r="K2752" s="835"/>
      <c r="L2752" s="835"/>
      <c r="M2752" s="835"/>
      <c r="N2752" s="835"/>
      <c r="O2752" s="835"/>
      <c r="P2752" s="623"/>
      <c r="Q2752" s="623"/>
      <c r="R2752" s="838"/>
      <c r="S2752" s="1031"/>
      <c r="T2752" s="4" t="s">
        <v>54</v>
      </c>
      <c r="U2752" s="5" t="s">
        <v>55</v>
      </c>
      <c r="V2752" s="6" t="s">
        <v>56</v>
      </c>
      <c r="W2752" s="843"/>
      <c r="X2752" s="845"/>
      <c r="Y2752" s="7" t="s">
        <v>57</v>
      </c>
      <c r="Z2752" s="8" t="s">
        <v>21</v>
      </c>
      <c r="AA2752" s="9" t="s">
        <v>22</v>
      </c>
    </row>
    <row r="2753" spans="2:27" ht="18" outlineLevel="1" x14ac:dyDescent="0.25">
      <c r="B2753" s="10"/>
      <c r="C2753" s="11"/>
      <c r="D2753" s="11"/>
      <c r="E2753" s="11"/>
      <c r="F2753" s="11"/>
      <c r="G2753" s="11"/>
      <c r="H2753" s="11"/>
      <c r="I2753" s="11"/>
      <c r="J2753" s="11"/>
      <c r="K2753" s="11"/>
      <c r="L2753" s="11"/>
      <c r="M2753" s="11"/>
      <c r="N2753" s="11"/>
      <c r="O2753" s="12"/>
      <c r="P2753" s="629" t="str">
        <f>+H2750</f>
        <v>14.01.1</v>
      </c>
      <c r="Q2753" s="17"/>
      <c r="R2753" s="412" t="str">
        <f>+R305</f>
        <v>SINTRAOFIPUCAR</v>
      </c>
      <c r="S2753" s="625" t="str">
        <f t="shared" ref="S2753:U2753" si="897">+S305</f>
        <v>PISO 1 - OFICINA</v>
      </c>
      <c r="T2753" s="14">
        <f t="shared" si="897"/>
        <v>5</v>
      </c>
      <c r="U2753" s="14">
        <f t="shared" si="897"/>
        <v>3.4</v>
      </c>
      <c r="V2753" s="14"/>
      <c r="W2753" s="14" t="str">
        <f>IF(COUNT(T2753:V2753)=1,"m",IF(COUNT(T2753:V2753)=2,"m2",IF(COUNT(T2753:V2753)=3,"m3","")))</f>
        <v>m2</v>
      </c>
      <c r="X2753" s="14">
        <f>IF(S2753="","",1)</f>
        <v>1</v>
      </c>
      <c r="Y2753" s="14" t="str">
        <f>IFERROR(IF(COUNT(T2753:V2753)=1,PRODUCT(T2753:V2753)*X2753,""),"")</f>
        <v/>
      </c>
      <c r="Z2753" s="14">
        <f>IFERROR(IF(COUNT(T2753:V2753)=2,PRODUCT(T2753:V2753)*X2753,""),"")</f>
        <v>17</v>
      </c>
      <c r="AA2753" s="15" t="str">
        <f>IFERROR(IF(COUNT(T2753:V2753)=3,PRODUCT(T2753:V2753)*X2753,""),"")</f>
        <v/>
      </c>
    </row>
    <row r="2754" spans="2:27" ht="18" outlineLevel="1" x14ac:dyDescent="0.25">
      <c r="B2754" s="16"/>
      <c r="C2754" s="17"/>
      <c r="D2754" s="17"/>
      <c r="E2754" s="17"/>
      <c r="F2754" s="18"/>
      <c r="G2754" s="18"/>
      <c r="H2754" s="18"/>
      <c r="I2754" s="18"/>
      <c r="J2754" s="18"/>
      <c r="K2754" s="18"/>
      <c r="L2754" s="17"/>
      <c r="M2754" s="17"/>
      <c r="N2754" s="17"/>
      <c r="O2754" s="19"/>
      <c r="P2754" s="629" t="str">
        <f>+H2750</f>
        <v>14.01.1</v>
      </c>
      <c r="Q2754" s="17"/>
      <c r="R2754" s="412" t="str">
        <f t="shared" ref="R2754:U2756" si="898">+R306</f>
        <v>SINTRAOFIPUCAR</v>
      </c>
      <c r="S2754" s="625" t="str">
        <f t="shared" si="898"/>
        <v>PISO 1 - COCINETA</v>
      </c>
      <c r="T2754" s="20">
        <f t="shared" si="898"/>
        <v>1.6</v>
      </c>
      <c r="U2754" s="20">
        <f t="shared" si="898"/>
        <v>1.65</v>
      </c>
      <c r="V2754" s="430"/>
      <c r="W2754" s="14" t="str">
        <f t="shared" ref="W2754:W2756" si="899">IF(COUNT(T2754:V2754)=1,"m",IF(COUNT(T2754:V2754)=2,"m2",IF(COUNT(T2754:V2754)=3,"m3","")))</f>
        <v>m2</v>
      </c>
      <c r="X2754" s="14">
        <f t="shared" ref="X2754:X2756" si="900">IF(S2754="","",1)</f>
        <v>1</v>
      </c>
      <c r="Y2754" s="14" t="str">
        <f t="shared" ref="Y2754:Y2756" si="901">IFERROR(IF(COUNT(T2754:V2754)=1,PRODUCT(T2754:V2754)*X2754,""),"")</f>
        <v/>
      </c>
      <c r="Z2754" s="14">
        <f t="shared" ref="Z2754:Z2756" si="902">IFERROR(IF(COUNT(T2754:V2754)=2,PRODUCT(T2754:V2754)*X2754,""),"")</f>
        <v>2.64</v>
      </c>
      <c r="AA2754" s="15" t="str">
        <f t="shared" ref="AA2754:AA2775" si="903">IFERROR(IF(COUNT(T2754:V2754)=3,PRODUCT(T2754:V2754)*X2754,""),"")</f>
        <v/>
      </c>
    </row>
    <row r="2755" spans="2:27" ht="18" outlineLevel="1" x14ac:dyDescent="0.25">
      <c r="B2755" s="16"/>
      <c r="C2755" s="17"/>
      <c r="D2755" s="17"/>
      <c r="E2755" s="17"/>
      <c r="G2755" s="18"/>
      <c r="H2755" s="18"/>
      <c r="I2755" s="18"/>
      <c r="J2755" s="18"/>
      <c r="K2755" s="18"/>
      <c r="L2755" s="17"/>
      <c r="M2755" s="17"/>
      <c r="N2755" s="17"/>
      <c r="O2755" s="19"/>
      <c r="P2755" s="629" t="str">
        <f>+H2750</f>
        <v>14.01.1</v>
      </c>
      <c r="Q2755" s="17"/>
      <c r="R2755" s="412" t="str">
        <f t="shared" si="898"/>
        <v>SINTRAOFIPUCAR</v>
      </c>
      <c r="S2755" s="625" t="str">
        <f t="shared" si="898"/>
        <v>PISO 1 - BAÑO - PISO</v>
      </c>
      <c r="T2755" s="20">
        <f t="shared" si="898"/>
        <v>1.62</v>
      </c>
      <c r="U2755" s="20">
        <f t="shared" si="898"/>
        <v>1.52</v>
      </c>
      <c r="V2755" s="430"/>
      <c r="W2755" s="14" t="str">
        <f t="shared" si="899"/>
        <v>m2</v>
      </c>
      <c r="X2755" s="14">
        <f t="shared" si="900"/>
        <v>1</v>
      </c>
      <c r="Y2755" s="14" t="str">
        <f t="shared" si="901"/>
        <v/>
      </c>
      <c r="Z2755" s="14">
        <f t="shared" si="902"/>
        <v>2.4624000000000001</v>
      </c>
      <c r="AA2755" s="15" t="str">
        <f t="shared" si="903"/>
        <v/>
      </c>
    </row>
    <row r="2756" spans="2:27" ht="18" outlineLevel="1" x14ac:dyDescent="0.25">
      <c r="B2756" s="16"/>
      <c r="C2756" s="17"/>
      <c r="D2756" s="17"/>
      <c r="E2756" s="17"/>
      <c r="F2756" s="18"/>
      <c r="G2756" s="18"/>
      <c r="H2756" s="18"/>
      <c r="I2756" s="18"/>
      <c r="J2756" s="18"/>
      <c r="K2756" s="18"/>
      <c r="L2756" s="17"/>
      <c r="M2756" s="17"/>
      <c r="N2756" s="17"/>
      <c r="O2756" s="19"/>
      <c r="P2756" s="629" t="str">
        <f>+H2750</f>
        <v>14.01.1</v>
      </c>
      <c r="Q2756" s="17"/>
      <c r="R2756" s="412" t="str">
        <f t="shared" si="898"/>
        <v>SINTRAOFIPUCAR</v>
      </c>
      <c r="S2756" s="626"/>
      <c r="T2756" s="20"/>
      <c r="U2756" s="20"/>
      <c r="V2756" s="430"/>
      <c r="W2756" s="14" t="str">
        <f t="shared" si="899"/>
        <v/>
      </c>
      <c r="X2756" s="14" t="str">
        <f t="shared" si="900"/>
        <v/>
      </c>
      <c r="Y2756" s="14" t="str">
        <f t="shared" si="901"/>
        <v/>
      </c>
      <c r="Z2756" s="14" t="str">
        <f t="shared" si="902"/>
        <v/>
      </c>
      <c r="AA2756" s="15" t="str">
        <f t="shared" si="903"/>
        <v/>
      </c>
    </row>
    <row r="2757" spans="2:27" ht="18" outlineLevel="1" x14ac:dyDescent="0.25">
      <c r="B2757" s="16"/>
      <c r="D2757" s="17"/>
      <c r="E2757" s="17"/>
      <c r="F2757" s="18"/>
      <c r="G2757" s="18"/>
      <c r="H2757" s="18"/>
      <c r="J2757" s="18"/>
      <c r="K2757" s="18"/>
      <c r="L2757" s="17"/>
      <c r="M2757" s="17"/>
      <c r="N2757" s="17"/>
      <c r="O2757" s="19"/>
      <c r="P2757" s="629" t="str">
        <f>+H2750</f>
        <v>14.01.1</v>
      </c>
      <c r="Q2757" s="17"/>
      <c r="R2757" s="412"/>
      <c r="S2757" s="625"/>
      <c r="T2757" s="20"/>
      <c r="U2757" s="20"/>
      <c r="V2757" s="430"/>
      <c r="W2757" s="14"/>
      <c r="X2757" s="14"/>
      <c r="Y2757" s="14"/>
      <c r="Z2757" s="14"/>
      <c r="AA2757" s="15" t="str">
        <f t="shared" si="903"/>
        <v/>
      </c>
    </row>
    <row r="2758" spans="2:27" ht="18" outlineLevel="1" x14ac:dyDescent="0.25">
      <c r="B2758" s="22"/>
      <c r="C2758" s="17"/>
      <c r="D2758" s="18"/>
      <c r="E2758" s="17"/>
      <c r="F2758" s="18"/>
      <c r="G2758" s="18"/>
      <c r="H2758" s="18"/>
      <c r="I2758" s="18"/>
      <c r="J2758" s="18"/>
      <c r="K2758" s="18"/>
      <c r="L2758" s="17"/>
      <c r="M2758" s="17"/>
      <c r="N2758" s="17"/>
      <c r="O2758" s="19"/>
      <c r="P2758" s="629" t="str">
        <f>+H2750</f>
        <v>14.01.1</v>
      </c>
      <c r="Q2758" s="17"/>
      <c r="R2758" s="412" t="str">
        <f t="shared" ref="R2758:U2764" si="904">+R310</f>
        <v>UNALDE</v>
      </c>
      <c r="S2758" s="625" t="str">
        <f t="shared" si="904"/>
        <v>PISO 1 - OFICINAS</v>
      </c>
      <c r="T2758" s="20">
        <f t="shared" si="904"/>
        <v>5.07</v>
      </c>
      <c r="U2758" s="20">
        <f t="shared" si="904"/>
        <v>3.42</v>
      </c>
      <c r="V2758" s="430"/>
      <c r="W2758" s="14" t="str">
        <f t="shared" ref="W2758:W2764" si="905">IF(COUNT(T2758:V2758)=1,"m",IF(COUNT(T2758:V2758)=2,"m2",IF(COUNT(T2758:V2758)=3,"m3","")))</f>
        <v>m2</v>
      </c>
      <c r="X2758" s="14">
        <f t="shared" ref="X2758:X2764" si="906">IF(S2758="","",1)</f>
        <v>1</v>
      </c>
      <c r="Y2758" s="14" t="str">
        <f t="shared" ref="Y2758:Y2764" si="907">IFERROR(IF(COUNT(T2758:V2758)=1,PRODUCT(T2758:V2758)*X2758,""),"")</f>
        <v/>
      </c>
      <c r="Z2758" s="14">
        <f t="shared" ref="Z2758:Z2764" si="908">IFERROR(IF(COUNT(T2758:V2758)=2,PRODUCT(T2758:V2758)*X2758,""),"")</f>
        <v>17.339400000000001</v>
      </c>
      <c r="AA2758" s="15" t="str">
        <f t="shared" si="903"/>
        <v/>
      </c>
    </row>
    <row r="2759" spans="2:27" ht="18" outlineLevel="1" x14ac:dyDescent="0.25">
      <c r="B2759" s="16"/>
      <c r="C2759" s="17"/>
      <c r="D2759" s="17"/>
      <c r="E2759" s="17"/>
      <c r="F2759" s="18"/>
      <c r="G2759" s="18"/>
      <c r="H2759" s="18"/>
      <c r="I2759" s="18"/>
      <c r="J2759" s="18"/>
      <c r="K2759" s="18"/>
      <c r="L2759" s="17"/>
      <c r="M2759" s="17"/>
      <c r="N2759" s="17"/>
      <c r="O2759" s="19"/>
      <c r="P2759" s="629" t="str">
        <f>+H2750</f>
        <v>14.01.1</v>
      </c>
      <c r="Q2759" s="17"/>
      <c r="R2759" s="412" t="str">
        <f t="shared" si="904"/>
        <v>UNALDE</v>
      </c>
      <c r="S2759" s="641" t="str">
        <f t="shared" si="904"/>
        <v>PISO 1 - COCINETA</v>
      </c>
      <c r="T2759" s="20">
        <f t="shared" si="904"/>
        <v>0.45</v>
      </c>
      <c r="U2759" s="20">
        <f t="shared" si="904"/>
        <v>1.05</v>
      </c>
      <c r="V2759" s="20"/>
      <c r="W2759" s="14" t="str">
        <f t="shared" si="905"/>
        <v>m2</v>
      </c>
      <c r="X2759" s="14">
        <f t="shared" si="906"/>
        <v>1</v>
      </c>
      <c r="Y2759" s="14" t="str">
        <f t="shared" si="907"/>
        <v/>
      </c>
      <c r="Z2759" s="14">
        <f t="shared" si="908"/>
        <v>0.47250000000000003</v>
      </c>
      <c r="AA2759" s="15" t="str">
        <f t="shared" si="903"/>
        <v/>
      </c>
    </row>
    <row r="2760" spans="2:27" ht="18" outlineLevel="1" x14ac:dyDescent="0.25">
      <c r="B2760" s="16"/>
      <c r="C2760" s="17"/>
      <c r="D2760" s="17"/>
      <c r="E2760" s="17"/>
      <c r="F2760" s="17"/>
      <c r="G2760" s="17"/>
      <c r="H2760" s="17"/>
      <c r="I2760" s="17"/>
      <c r="J2760" s="17"/>
      <c r="K2760" s="17"/>
      <c r="L2760" s="17"/>
      <c r="M2760" s="17"/>
      <c r="N2760" s="17"/>
      <c r="O2760" s="19"/>
      <c r="P2760" s="629" t="str">
        <f>+H2750</f>
        <v>14.01.1</v>
      </c>
      <c r="Q2760" s="17"/>
      <c r="R2760" s="412" t="str">
        <f t="shared" si="904"/>
        <v>UNALDE</v>
      </c>
      <c r="S2760" s="625" t="str">
        <f t="shared" si="904"/>
        <v>PISO 1 - BAÑO FONDO</v>
      </c>
      <c r="T2760" s="20">
        <f t="shared" si="904"/>
        <v>0.94</v>
      </c>
      <c r="U2760" s="20">
        <f t="shared" si="904"/>
        <v>3.35</v>
      </c>
      <c r="V2760" s="430"/>
      <c r="W2760" s="14" t="str">
        <f t="shared" si="905"/>
        <v>m2</v>
      </c>
      <c r="X2760" s="14">
        <f t="shared" si="906"/>
        <v>1</v>
      </c>
      <c r="Y2760" s="14" t="str">
        <f t="shared" si="907"/>
        <v/>
      </c>
      <c r="Z2760" s="14">
        <f t="shared" si="908"/>
        <v>3.149</v>
      </c>
      <c r="AA2760" s="15" t="str">
        <f t="shared" si="903"/>
        <v/>
      </c>
    </row>
    <row r="2761" spans="2:27" ht="36" outlineLevel="1" x14ac:dyDescent="0.25">
      <c r="B2761" s="16"/>
      <c r="C2761" s="18"/>
      <c r="D2761" s="17"/>
      <c r="E2761" s="17"/>
      <c r="F2761" s="17"/>
      <c r="G2761" s="17"/>
      <c r="H2761" s="17"/>
      <c r="I2761" s="17"/>
      <c r="J2761" s="17"/>
      <c r="K2761" s="17"/>
      <c r="L2761" s="17"/>
      <c r="M2761" s="17"/>
      <c r="N2761" s="17"/>
      <c r="O2761" s="19"/>
      <c r="P2761" s="629" t="str">
        <f>+H2750</f>
        <v>14.01.1</v>
      </c>
      <c r="Q2761" s="17"/>
      <c r="R2761" s="412" t="str">
        <f t="shared" si="904"/>
        <v>UNALDE</v>
      </c>
      <c r="S2761" s="625" t="str">
        <f t="shared" si="904"/>
        <v>PISO 1 - BAÑO - ENTRADA</v>
      </c>
      <c r="T2761" s="20">
        <f t="shared" si="904"/>
        <v>0.5</v>
      </c>
      <c r="U2761" s="20">
        <f t="shared" si="904"/>
        <v>1</v>
      </c>
      <c r="V2761" s="430"/>
      <c r="W2761" s="14" t="str">
        <f t="shared" si="905"/>
        <v>m2</v>
      </c>
      <c r="X2761" s="14">
        <f t="shared" si="906"/>
        <v>1</v>
      </c>
      <c r="Y2761" s="14" t="str">
        <f t="shared" si="907"/>
        <v/>
      </c>
      <c r="Z2761" s="14">
        <f t="shared" si="908"/>
        <v>0.5</v>
      </c>
      <c r="AA2761" s="15" t="str">
        <f t="shared" si="903"/>
        <v/>
      </c>
    </row>
    <row r="2762" spans="2:27" ht="36" outlineLevel="1" x14ac:dyDescent="0.25">
      <c r="B2762" s="16"/>
      <c r="C2762" s="17"/>
      <c r="D2762" s="17"/>
      <c r="E2762" s="17"/>
      <c r="F2762" s="17"/>
      <c r="G2762" s="17"/>
      <c r="H2762" s="17"/>
      <c r="I2762" s="17"/>
      <c r="J2762" s="17"/>
      <c r="K2762" s="17"/>
      <c r="L2762" s="17"/>
      <c r="M2762" s="17"/>
      <c r="N2762" s="17"/>
      <c r="O2762" s="19"/>
      <c r="P2762" s="629" t="str">
        <f>+H2750</f>
        <v>14.01.1</v>
      </c>
      <c r="Q2762" s="17"/>
      <c r="R2762" s="412" t="str">
        <f t="shared" si="904"/>
        <v>UNALDE</v>
      </c>
      <c r="S2762" s="625" t="str">
        <f t="shared" si="904"/>
        <v>PISO - BAÑO - DEBAJO DE ESCALERAS</v>
      </c>
      <c r="T2762" s="20">
        <f t="shared" si="904"/>
        <v>0.5</v>
      </c>
      <c r="U2762" s="20">
        <f t="shared" si="904"/>
        <v>1</v>
      </c>
      <c r="V2762" s="430"/>
      <c r="W2762" s="14" t="str">
        <f t="shared" si="905"/>
        <v>m2</v>
      </c>
      <c r="X2762" s="14">
        <f t="shared" si="906"/>
        <v>1</v>
      </c>
      <c r="Y2762" s="14" t="str">
        <f t="shared" si="907"/>
        <v/>
      </c>
      <c r="Z2762" s="14">
        <f t="shared" si="908"/>
        <v>0.5</v>
      </c>
      <c r="AA2762" s="15" t="str">
        <f t="shared" si="903"/>
        <v/>
      </c>
    </row>
    <row r="2763" spans="2:27" ht="18" outlineLevel="1" x14ac:dyDescent="0.25">
      <c r="B2763" s="16"/>
      <c r="C2763" s="17"/>
      <c r="D2763" s="17"/>
      <c r="E2763" s="18"/>
      <c r="F2763" s="17"/>
      <c r="G2763" s="17"/>
      <c r="H2763" s="17"/>
      <c r="I2763" s="17"/>
      <c r="J2763" s="17"/>
      <c r="K2763" s="17"/>
      <c r="L2763" s="17"/>
      <c r="M2763" s="17"/>
      <c r="N2763" s="17"/>
      <c r="O2763" s="19"/>
      <c r="P2763" s="629" t="str">
        <f>+H2750</f>
        <v>14.01.1</v>
      </c>
      <c r="Q2763" s="17"/>
      <c r="R2763" s="412" t="str">
        <f t="shared" si="904"/>
        <v>UNALDE</v>
      </c>
      <c r="S2763" s="625" t="str">
        <f t="shared" si="904"/>
        <v>PISO 2 - OFICINA</v>
      </c>
      <c r="T2763" s="20">
        <f t="shared" si="904"/>
        <v>3.97</v>
      </c>
      <c r="U2763" s="20">
        <f t="shared" si="904"/>
        <v>3.36</v>
      </c>
      <c r="V2763" s="430"/>
      <c r="W2763" s="14" t="str">
        <f t="shared" si="905"/>
        <v>m2</v>
      </c>
      <c r="X2763" s="14">
        <f t="shared" si="906"/>
        <v>1</v>
      </c>
      <c r="Y2763" s="14" t="str">
        <f t="shared" si="907"/>
        <v/>
      </c>
      <c r="Z2763" s="14">
        <f t="shared" si="908"/>
        <v>13.3392</v>
      </c>
      <c r="AA2763" s="15" t="str">
        <f t="shared" si="903"/>
        <v/>
      </c>
    </row>
    <row r="2764" spans="2:27" ht="18" outlineLevel="1" x14ac:dyDescent="0.25">
      <c r="B2764" s="16"/>
      <c r="C2764" s="18"/>
      <c r="D2764" s="18"/>
      <c r="E2764" s="18"/>
      <c r="F2764" s="18"/>
      <c r="G2764" s="18"/>
      <c r="H2764" s="18"/>
      <c r="I2764" s="18"/>
      <c r="J2764" s="18"/>
      <c r="K2764" s="18"/>
      <c r="L2764" s="18"/>
      <c r="M2764" s="18"/>
      <c r="N2764" s="18"/>
      <c r="O2764" s="19"/>
      <c r="P2764" s="629" t="str">
        <f>+H2750</f>
        <v>14.01.1</v>
      </c>
      <c r="Q2764" s="17"/>
      <c r="R2764" s="412" t="str">
        <f t="shared" si="904"/>
        <v>UNALDE</v>
      </c>
      <c r="S2764" s="625" t="str">
        <f t="shared" si="904"/>
        <v>PISO 2 - ESPACIO MURO</v>
      </c>
      <c r="T2764" s="20">
        <f t="shared" si="904"/>
        <v>1.07</v>
      </c>
      <c r="U2764" s="20">
        <f t="shared" si="904"/>
        <v>0.43</v>
      </c>
      <c r="V2764" s="430"/>
      <c r="W2764" s="14" t="str">
        <f t="shared" si="905"/>
        <v>m2</v>
      </c>
      <c r="X2764" s="14">
        <f t="shared" si="906"/>
        <v>1</v>
      </c>
      <c r="Y2764" s="14" t="str">
        <f t="shared" si="907"/>
        <v/>
      </c>
      <c r="Z2764" s="14">
        <f t="shared" si="908"/>
        <v>0.46010000000000001</v>
      </c>
      <c r="AA2764" s="15" t="str">
        <f t="shared" si="903"/>
        <v/>
      </c>
    </row>
    <row r="2765" spans="2:27" ht="18" outlineLevel="1" x14ac:dyDescent="0.25">
      <c r="B2765" s="16"/>
      <c r="C2765" s="17"/>
      <c r="D2765" s="24"/>
      <c r="E2765" s="17"/>
      <c r="F2765" s="17"/>
      <c r="G2765" s="17"/>
      <c r="H2765" s="17"/>
      <c r="I2765" s="17"/>
      <c r="J2765" s="18"/>
      <c r="K2765" s="17"/>
      <c r="L2765" s="17"/>
      <c r="M2765" s="17"/>
      <c r="N2765" s="17"/>
      <c r="O2765" s="19"/>
      <c r="P2765" s="629" t="str">
        <f>+H2750</f>
        <v>14.01.1</v>
      </c>
      <c r="Q2765" s="17"/>
      <c r="R2765" s="412"/>
      <c r="S2765" s="625"/>
      <c r="T2765" s="20"/>
      <c r="U2765" s="20"/>
      <c r="V2765" s="430"/>
      <c r="W2765" s="14"/>
      <c r="X2765" s="14"/>
      <c r="Y2765" s="14"/>
      <c r="Z2765" s="14"/>
      <c r="AA2765" s="15" t="str">
        <f t="shared" si="903"/>
        <v/>
      </c>
    </row>
    <row r="2766" spans="2:27" ht="18" outlineLevel="1" x14ac:dyDescent="0.25">
      <c r="B2766" s="16"/>
      <c r="C2766" s="18"/>
      <c r="D2766" s="17"/>
      <c r="E2766" s="17"/>
      <c r="F2766" s="17"/>
      <c r="G2766" s="17"/>
      <c r="H2766" s="18"/>
      <c r="I2766" s="18"/>
      <c r="J2766" s="17"/>
      <c r="K2766" s="18"/>
      <c r="L2766" s="17"/>
      <c r="M2766" s="17"/>
      <c r="N2766" s="17"/>
      <c r="O2766" s="19"/>
      <c r="P2766" s="629" t="str">
        <f>+H2750</f>
        <v>14.01.1</v>
      </c>
      <c r="Q2766" s="17"/>
      <c r="R2766" s="412" t="str">
        <f t="shared" ref="R2766:U2771" si="909">+R318</f>
        <v>FEDEJAC</v>
      </c>
      <c r="S2766" s="625" t="str">
        <f t="shared" si="909"/>
        <v>PISO 1 - OFICINAS</v>
      </c>
      <c r="T2766" s="20">
        <f t="shared" si="909"/>
        <v>3.66</v>
      </c>
      <c r="U2766" s="20">
        <f t="shared" si="909"/>
        <v>3.4</v>
      </c>
      <c r="V2766" s="430"/>
      <c r="W2766" s="14" t="str">
        <f t="shared" ref="W2766:W2775" si="910">IF(COUNT(T2766:V2766)=1,"m",IF(COUNT(T2766:V2766)=2,"m2",IF(COUNT(T2766:V2766)=3,"m3","")))</f>
        <v>m2</v>
      </c>
      <c r="X2766" s="14">
        <f t="shared" ref="X2766:X2775" si="911">IF(S2766="","",1)</f>
        <v>1</v>
      </c>
      <c r="Y2766" s="14" t="str">
        <f t="shared" ref="Y2766:Y2775" si="912">IFERROR(IF(COUNT(T2766:V2766)=1,PRODUCT(T2766:V2766)*X2766,""),"")</f>
        <v/>
      </c>
      <c r="Z2766" s="14">
        <f t="shared" ref="Z2766:Z2775" si="913">IFERROR(IF(COUNT(T2766:V2766)=2,PRODUCT(T2766:V2766)*X2766,""),"")</f>
        <v>12.444000000000001</v>
      </c>
      <c r="AA2766" s="15" t="str">
        <f t="shared" si="903"/>
        <v/>
      </c>
    </row>
    <row r="2767" spans="2:27" ht="18" outlineLevel="1" x14ac:dyDescent="0.25">
      <c r="B2767" s="16"/>
      <c r="C2767" s="17"/>
      <c r="D2767" s="17"/>
      <c r="E2767" s="17"/>
      <c r="F2767" s="17"/>
      <c r="G2767" s="17"/>
      <c r="H2767" s="17"/>
      <c r="I2767" s="17"/>
      <c r="J2767" s="17"/>
      <c r="K2767" s="17"/>
      <c r="L2767" s="17"/>
      <c r="M2767" s="17"/>
      <c r="N2767" s="17"/>
      <c r="O2767" s="19"/>
      <c r="P2767" s="629" t="str">
        <f>+H2750</f>
        <v>14.01.1</v>
      </c>
      <c r="Q2767" s="17"/>
      <c r="R2767" s="412" t="str">
        <f t="shared" si="909"/>
        <v>FEDEJAC</v>
      </c>
      <c r="S2767" s="626" t="str">
        <f t="shared" si="909"/>
        <v>PISO 1 - ESCALERAS</v>
      </c>
      <c r="T2767" s="20">
        <f t="shared" si="909"/>
        <v>1.66</v>
      </c>
      <c r="U2767" s="20">
        <f t="shared" si="909"/>
        <v>1.62</v>
      </c>
      <c r="V2767" s="430"/>
      <c r="W2767" s="14" t="str">
        <f t="shared" si="910"/>
        <v>m2</v>
      </c>
      <c r="X2767" s="14">
        <f t="shared" si="911"/>
        <v>1</v>
      </c>
      <c r="Y2767" s="14" t="str">
        <f t="shared" si="912"/>
        <v/>
      </c>
      <c r="Z2767" s="14">
        <f t="shared" si="913"/>
        <v>2.6892</v>
      </c>
      <c r="AA2767" s="15" t="str">
        <f t="shared" si="903"/>
        <v/>
      </c>
    </row>
    <row r="2768" spans="2:27" ht="18" outlineLevel="1" x14ac:dyDescent="0.25">
      <c r="B2768" s="16"/>
      <c r="C2768" s="17"/>
      <c r="D2768" s="17"/>
      <c r="E2768" s="17"/>
      <c r="F2768" s="17"/>
      <c r="G2768" s="17"/>
      <c r="H2768" s="17"/>
      <c r="I2768" s="17"/>
      <c r="J2768" s="17"/>
      <c r="K2768" s="17"/>
      <c r="L2768" s="17"/>
      <c r="M2768" s="17"/>
      <c r="N2768" s="17"/>
      <c r="O2768" s="19"/>
      <c r="P2768" s="629" t="str">
        <f>+H2750</f>
        <v>14.01.1</v>
      </c>
      <c r="Q2768" s="17"/>
      <c r="R2768" s="412" t="str">
        <f t="shared" si="909"/>
        <v>FEDEJAC</v>
      </c>
      <c r="S2768" s="626" t="str">
        <f t="shared" si="909"/>
        <v>PISO 1 - BAÑOS - PISO</v>
      </c>
      <c r="T2768" s="20">
        <f t="shared" si="909"/>
        <v>1.65</v>
      </c>
      <c r="U2768" s="20">
        <f t="shared" si="909"/>
        <v>1.62</v>
      </c>
      <c r="V2768" s="430"/>
      <c r="W2768" s="14" t="str">
        <f t="shared" si="910"/>
        <v>m2</v>
      </c>
      <c r="X2768" s="14">
        <f t="shared" si="911"/>
        <v>1</v>
      </c>
      <c r="Y2768" s="14" t="str">
        <f t="shared" si="912"/>
        <v/>
      </c>
      <c r="Z2768" s="14">
        <f t="shared" si="913"/>
        <v>2.673</v>
      </c>
      <c r="AA2768" s="15" t="str">
        <f t="shared" si="903"/>
        <v/>
      </c>
    </row>
    <row r="2769" spans="2:27" ht="18" outlineLevel="1" x14ac:dyDescent="0.25">
      <c r="B2769" s="16"/>
      <c r="D2769" s="17"/>
      <c r="E2769" s="17"/>
      <c r="F2769" s="17"/>
      <c r="G2769" s="17"/>
      <c r="H2769" s="17"/>
      <c r="I2769" s="17"/>
      <c r="J2769" s="17"/>
      <c r="K2769" s="17"/>
      <c r="L2769" s="17"/>
      <c r="M2769" s="17"/>
      <c r="N2769" s="17"/>
      <c r="O2769" s="19"/>
      <c r="P2769" s="629" t="str">
        <f>+H2750</f>
        <v>14.01.1</v>
      </c>
      <c r="Q2769" s="17"/>
      <c r="R2769" s="412" t="str">
        <f t="shared" si="909"/>
        <v>FEDEJAC</v>
      </c>
      <c r="S2769" s="626"/>
      <c r="T2769" s="20"/>
      <c r="U2769" s="20"/>
      <c r="V2769" s="20"/>
      <c r="W2769" s="14" t="str">
        <f t="shared" si="910"/>
        <v/>
      </c>
      <c r="X2769" s="14" t="str">
        <f t="shared" si="911"/>
        <v/>
      </c>
      <c r="Y2769" s="14" t="str">
        <f t="shared" si="912"/>
        <v/>
      </c>
      <c r="Z2769" s="14" t="str">
        <f t="shared" si="913"/>
        <v/>
      </c>
      <c r="AA2769" s="15" t="str">
        <f t="shared" si="903"/>
        <v/>
      </c>
    </row>
    <row r="2770" spans="2:27" ht="18" outlineLevel="1" x14ac:dyDescent="0.25">
      <c r="B2770" s="16"/>
      <c r="C2770" s="17"/>
      <c r="D2770" s="17"/>
      <c r="E2770" s="17"/>
      <c r="F2770" s="17"/>
      <c r="G2770" s="17"/>
      <c r="H2770" s="17"/>
      <c r="I2770" s="17"/>
      <c r="J2770" s="17"/>
      <c r="K2770" s="17"/>
      <c r="L2770" s="17"/>
      <c r="M2770" s="17"/>
      <c r="N2770" s="17"/>
      <c r="O2770" s="19"/>
      <c r="P2770" s="629" t="str">
        <f>+H2750</f>
        <v>14.01.1</v>
      </c>
      <c r="Q2770" s="17"/>
      <c r="R2770" s="412" t="str">
        <f t="shared" si="909"/>
        <v>FEDEJAC</v>
      </c>
      <c r="S2770" s="626" t="str">
        <f t="shared" si="909"/>
        <v>PISO 2 - OFICINAS</v>
      </c>
      <c r="T2770" s="20">
        <f t="shared" si="909"/>
        <v>3.86</v>
      </c>
      <c r="U2770" s="20">
        <f t="shared" si="909"/>
        <v>3.4</v>
      </c>
      <c r="V2770" s="430"/>
      <c r="W2770" s="14" t="str">
        <f t="shared" si="910"/>
        <v>m2</v>
      </c>
      <c r="X2770" s="14">
        <f t="shared" si="911"/>
        <v>1</v>
      </c>
      <c r="Y2770" s="14" t="str">
        <f t="shared" si="912"/>
        <v/>
      </c>
      <c r="Z2770" s="14">
        <f t="shared" si="913"/>
        <v>13.123999999999999</v>
      </c>
      <c r="AA2770" s="15" t="str">
        <f t="shared" si="903"/>
        <v/>
      </c>
    </row>
    <row r="2771" spans="2:27" ht="18" outlineLevel="1" x14ac:dyDescent="0.25">
      <c r="B2771" s="16"/>
      <c r="C2771" s="17"/>
      <c r="D2771" s="17"/>
      <c r="E2771" s="17"/>
      <c r="F2771" s="17"/>
      <c r="G2771" s="17"/>
      <c r="H2771" s="17"/>
      <c r="I2771" s="17"/>
      <c r="J2771" s="17"/>
      <c r="K2771" s="17"/>
      <c r="L2771" s="17"/>
      <c r="M2771" s="17"/>
      <c r="N2771" s="17"/>
      <c r="O2771" s="19"/>
      <c r="P2771" s="629" t="str">
        <f>+H2750</f>
        <v>14.01.1</v>
      </c>
      <c r="Q2771" s="17"/>
      <c r="R2771" s="412" t="str">
        <f t="shared" si="909"/>
        <v>FEDEJAC</v>
      </c>
      <c r="S2771" s="626" t="str">
        <f t="shared" si="909"/>
        <v>PISO 2 - OFICINAS</v>
      </c>
      <c r="T2771" s="20">
        <f t="shared" si="909"/>
        <v>1.42</v>
      </c>
      <c r="U2771" s="20">
        <f t="shared" si="909"/>
        <v>1.83</v>
      </c>
      <c r="V2771" s="430"/>
      <c r="W2771" s="14" t="str">
        <f t="shared" si="910"/>
        <v>m2</v>
      </c>
      <c r="X2771" s="14">
        <f t="shared" si="911"/>
        <v>1</v>
      </c>
      <c r="Y2771" s="14" t="str">
        <f t="shared" si="912"/>
        <v/>
      </c>
      <c r="Z2771" s="14">
        <f t="shared" si="913"/>
        <v>2.5985999999999998</v>
      </c>
      <c r="AA2771" s="15" t="str">
        <f t="shared" si="903"/>
        <v/>
      </c>
    </row>
    <row r="2772" spans="2:27" ht="18" outlineLevel="1" x14ac:dyDescent="0.25">
      <c r="B2772" s="16"/>
      <c r="C2772" s="17"/>
      <c r="D2772" s="17"/>
      <c r="E2772" s="17"/>
      <c r="F2772" s="17"/>
      <c r="G2772" s="17"/>
      <c r="H2772" s="17"/>
      <c r="I2772" s="17"/>
      <c r="J2772" s="17"/>
      <c r="K2772" s="17"/>
      <c r="L2772" s="17"/>
      <c r="M2772" s="17"/>
      <c r="N2772" s="17"/>
      <c r="O2772" s="19"/>
      <c r="P2772" s="629" t="str">
        <f>+H2750</f>
        <v>14.01.1</v>
      </c>
      <c r="Q2772" s="17"/>
      <c r="R2772" s="21"/>
      <c r="S2772" s="626"/>
      <c r="T2772" s="20"/>
      <c r="U2772" s="20"/>
      <c r="V2772" s="430"/>
      <c r="W2772" s="14" t="str">
        <f t="shared" si="910"/>
        <v/>
      </c>
      <c r="X2772" s="14" t="str">
        <f t="shared" si="911"/>
        <v/>
      </c>
      <c r="Y2772" s="14" t="str">
        <f t="shared" si="912"/>
        <v/>
      </c>
      <c r="Z2772" s="14" t="str">
        <f t="shared" si="913"/>
        <v/>
      </c>
      <c r="AA2772" s="15" t="str">
        <f t="shared" si="903"/>
        <v/>
      </c>
    </row>
    <row r="2773" spans="2:27" ht="18" outlineLevel="1" x14ac:dyDescent="0.25">
      <c r="B2773" s="16"/>
      <c r="C2773" s="17"/>
      <c r="D2773" s="17"/>
      <c r="E2773" s="17"/>
      <c r="F2773" s="17"/>
      <c r="G2773" s="17"/>
      <c r="H2773" s="17"/>
      <c r="I2773" s="17"/>
      <c r="J2773" s="17"/>
      <c r="K2773" s="17"/>
      <c r="L2773" s="17"/>
      <c r="M2773" s="17"/>
      <c r="N2773" s="17"/>
      <c r="O2773" s="19"/>
      <c r="P2773" s="629" t="str">
        <f>+H2750</f>
        <v>14.01.1</v>
      </c>
      <c r="Q2773" s="17"/>
      <c r="R2773" s="26"/>
      <c r="S2773" s="626"/>
      <c r="T2773" s="20"/>
      <c r="U2773" s="20"/>
      <c r="V2773" s="430"/>
      <c r="W2773" s="14" t="str">
        <f t="shared" si="910"/>
        <v/>
      </c>
      <c r="X2773" s="14" t="str">
        <f t="shared" si="911"/>
        <v/>
      </c>
      <c r="Y2773" s="14" t="str">
        <f t="shared" si="912"/>
        <v/>
      </c>
      <c r="Z2773" s="14" t="str">
        <f t="shared" si="913"/>
        <v/>
      </c>
      <c r="AA2773" s="15" t="str">
        <f t="shared" si="903"/>
        <v/>
      </c>
    </row>
    <row r="2774" spans="2:27" ht="18" outlineLevel="1" x14ac:dyDescent="0.25">
      <c r="B2774" s="16"/>
      <c r="C2774" s="17"/>
      <c r="D2774" s="17"/>
      <c r="E2774" s="17"/>
      <c r="F2774" s="17"/>
      <c r="G2774" s="17"/>
      <c r="H2774" s="17"/>
      <c r="I2774" s="17"/>
      <c r="J2774" s="17"/>
      <c r="K2774" s="17"/>
      <c r="L2774" s="17"/>
      <c r="M2774" s="17"/>
      <c r="N2774" s="17"/>
      <c r="O2774" s="19"/>
      <c r="P2774" s="629" t="str">
        <f>+H2750</f>
        <v>14.01.1</v>
      </c>
      <c r="Q2774" s="17"/>
      <c r="R2774" s="26"/>
      <c r="S2774" s="626"/>
      <c r="T2774" s="20"/>
      <c r="U2774" s="20"/>
      <c r="V2774" s="430"/>
      <c r="W2774" s="14" t="str">
        <f t="shared" si="910"/>
        <v/>
      </c>
      <c r="X2774" s="14" t="str">
        <f t="shared" si="911"/>
        <v/>
      </c>
      <c r="Y2774" s="14" t="str">
        <f t="shared" si="912"/>
        <v/>
      </c>
      <c r="Z2774" s="14" t="str">
        <f t="shared" si="913"/>
        <v/>
      </c>
      <c r="AA2774" s="15" t="str">
        <f t="shared" si="903"/>
        <v/>
      </c>
    </row>
    <row r="2775" spans="2:27" ht="18.75" outlineLevel="1" thickBot="1" x14ac:dyDescent="0.3">
      <c r="B2775" s="27"/>
      <c r="C2775" s="28"/>
      <c r="D2775" s="29"/>
      <c r="E2775" s="28"/>
      <c r="F2775" s="29"/>
      <c r="G2775" s="29"/>
      <c r="H2775" s="29"/>
      <c r="I2775" s="29"/>
      <c r="J2775" s="29"/>
      <c r="K2775" s="29"/>
      <c r="L2775" s="29"/>
      <c r="M2775" s="29"/>
      <c r="N2775" s="29"/>
      <c r="O2775" s="30"/>
      <c r="P2775" s="629" t="str">
        <f>+H2750</f>
        <v>14.01.1</v>
      </c>
      <c r="Q2775" s="17"/>
      <c r="R2775" s="630"/>
      <c r="S2775" s="636"/>
      <c r="T2775" s="33"/>
      <c r="U2775" s="33"/>
      <c r="V2775" s="631"/>
      <c r="W2775" s="34" t="str">
        <f t="shared" si="910"/>
        <v/>
      </c>
      <c r="X2775" s="34" t="str">
        <f t="shared" si="911"/>
        <v/>
      </c>
      <c r="Y2775" s="14" t="str">
        <f t="shared" si="912"/>
        <v/>
      </c>
      <c r="Z2775" s="14" t="str">
        <f t="shared" si="913"/>
        <v/>
      </c>
      <c r="AA2775" s="15" t="str">
        <f t="shared" si="903"/>
        <v/>
      </c>
    </row>
    <row r="2776" spans="2:27" ht="18.75" outlineLevel="1" thickBot="1" x14ac:dyDescent="0.3">
      <c r="B2776" s="786"/>
      <c r="C2776" s="787"/>
      <c r="D2776" s="787"/>
      <c r="E2776" s="787"/>
      <c r="F2776" s="787"/>
      <c r="G2776" s="787"/>
      <c r="H2776" s="787"/>
      <c r="I2776" s="787"/>
      <c r="J2776" s="787"/>
      <c r="K2776" s="787"/>
      <c r="L2776" s="787"/>
      <c r="M2776" s="787"/>
      <c r="N2776" s="787"/>
      <c r="O2776" s="787"/>
      <c r="P2776" s="428"/>
      <c r="Q2776" s="629" t="str">
        <f>+H2750</f>
        <v>14.01.1</v>
      </c>
      <c r="R2776" s="1024" t="s">
        <v>58</v>
      </c>
      <c r="S2776" s="1025"/>
      <c r="T2776" s="1027"/>
      <c r="U2776" s="1024" t="s">
        <v>53</v>
      </c>
      <c r="V2776" s="1027"/>
      <c r="W2776" s="1027"/>
      <c r="X2776" s="1026"/>
      <c r="Y2776" s="36"/>
      <c r="Z2776" s="37"/>
      <c r="AA2776" s="38">
        <f>IF(SUM(Y2753:AA2775)=0,SUM(X2753:X2775),SUM(Y2753:AA2775))</f>
        <v>91.39139999999999</v>
      </c>
    </row>
    <row r="2777" spans="2:27" ht="17.25" outlineLevel="1" thickBot="1" x14ac:dyDescent="0.3">
      <c r="B2777" s="792" t="s">
        <v>59</v>
      </c>
      <c r="C2777" s="793"/>
      <c r="D2777" s="793"/>
      <c r="E2777" s="793"/>
      <c r="F2777" s="793"/>
      <c r="G2777" s="793"/>
      <c r="H2777" s="793"/>
      <c r="I2777" s="794"/>
      <c r="J2777" s="792" t="s">
        <v>60</v>
      </c>
      <c r="K2777" s="793"/>
      <c r="L2777" s="793"/>
      <c r="M2777" s="793"/>
      <c r="N2777" s="793"/>
      <c r="O2777" s="793"/>
      <c r="P2777" s="793"/>
      <c r="Q2777" s="793"/>
      <c r="R2777" s="1028"/>
      <c r="S2777" s="634"/>
      <c r="T2777" s="39"/>
      <c r="U2777" s="40"/>
      <c r="V2777" s="40"/>
      <c r="W2777" s="40"/>
      <c r="X2777" s="40"/>
      <c r="Y2777" s="40"/>
      <c r="Z2777" s="40"/>
      <c r="AA2777" s="41"/>
    </row>
    <row r="2778" spans="2:27" ht="21" outlineLevel="1" thickBot="1" x14ac:dyDescent="0.3">
      <c r="B2778" s="795"/>
      <c r="C2778" s="787"/>
      <c r="D2778" s="787"/>
      <c r="E2778" s="787"/>
      <c r="F2778" s="787"/>
      <c r="G2778" s="787"/>
      <c r="H2778" s="787"/>
      <c r="I2778" s="796"/>
      <c r="J2778" s="795"/>
      <c r="K2778" s="787"/>
      <c r="L2778" s="787"/>
      <c r="M2778" s="787"/>
      <c r="N2778" s="787"/>
      <c r="O2778" s="787"/>
      <c r="P2778" s="787"/>
      <c r="Q2778" s="787"/>
      <c r="R2778" s="796"/>
      <c r="S2778" s="635"/>
      <c r="T2778" s="797" t="s">
        <v>61</v>
      </c>
      <c r="U2778" s="798"/>
      <c r="V2778" s="798"/>
      <c r="W2778" s="798"/>
      <c r="X2778" s="798"/>
      <c r="Y2778" s="798"/>
      <c r="Z2778" s="799"/>
      <c r="AA2778" s="42">
        <f>AA2776</f>
        <v>91.39139999999999</v>
      </c>
    </row>
    <row r="2779" spans="2:27" outlineLevel="1" x14ac:dyDescent="0.25"/>
    <row r="2780" spans="2:27" ht="15.75" outlineLevel="1" thickBot="1" x14ac:dyDescent="0.3"/>
    <row r="2781" spans="2:27" outlineLevel="1" x14ac:dyDescent="0.25">
      <c r="B2781" s="800"/>
      <c r="C2781" s="793"/>
      <c r="D2781" s="793"/>
      <c r="E2781" s="793"/>
      <c r="F2781" s="793"/>
      <c r="G2781" s="803" t="s">
        <v>42</v>
      </c>
      <c r="H2781" s="793"/>
      <c r="I2781" s="793"/>
      <c r="J2781" s="793"/>
      <c r="K2781" s="793"/>
      <c r="L2781" s="793"/>
      <c r="M2781" s="793"/>
      <c r="N2781" s="793"/>
      <c r="O2781" s="793"/>
      <c r="P2781" s="793"/>
      <c r="Q2781" s="793"/>
      <c r="R2781" s="793"/>
      <c r="S2781" s="793"/>
      <c r="T2781" s="793"/>
      <c r="U2781" s="804" t="s">
        <v>1</v>
      </c>
      <c r="V2781" s="805"/>
      <c r="W2781" s="805"/>
      <c r="X2781" s="806"/>
      <c r="Y2781" s="807" t="s">
        <v>43</v>
      </c>
      <c r="Z2781" s="805"/>
      <c r="AA2781" s="808"/>
    </row>
    <row r="2782" spans="2:27" outlineLevel="1" x14ac:dyDescent="0.25">
      <c r="B2782" s="801"/>
      <c r="C2782" s="802"/>
      <c r="D2782" s="802"/>
      <c r="E2782" s="802"/>
      <c r="F2782" s="802"/>
      <c r="G2782" s="801"/>
      <c r="H2782" s="802"/>
      <c r="I2782" s="802"/>
      <c r="J2782" s="802"/>
      <c r="K2782" s="802"/>
      <c r="L2782" s="802"/>
      <c r="M2782" s="802"/>
      <c r="N2782" s="802"/>
      <c r="O2782" s="802"/>
      <c r="P2782" s="802"/>
      <c r="Q2782" s="802"/>
      <c r="R2782" s="802"/>
      <c r="S2782" s="802"/>
      <c r="T2782" s="802"/>
      <c r="U2782" s="809" t="s">
        <v>3</v>
      </c>
      <c r="V2782" s="810"/>
      <c r="W2782" s="810"/>
      <c r="X2782" s="811"/>
      <c r="Y2782" s="812">
        <v>1</v>
      </c>
      <c r="Z2782" s="810"/>
      <c r="AA2782" s="813"/>
    </row>
    <row r="2783" spans="2:27" ht="15.75" outlineLevel="1" thickBot="1" x14ac:dyDescent="0.3">
      <c r="B2783" s="795"/>
      <c r="C2783" s="787"/>
      <c r="D2783" s="787"/>
      <c r="E2783" s="787"/>
      <c r="F2783" s="787"/>
      <c r="G2783" s="795"/>
      <c r="H2783" s="787"/>
      <c r="I2783" s="787"/>
      <c r="J2783" s="787"/>
      <c r="K2783" s="787"/>
      <c r="L2783" s="787"/>
      <c r="M2783" s="787"/>
      <c r="N2783" s="787"/>
      <c r="O2783" s="787"/>
      <c r="P2783" s="787"/>
      <c r="Q2783" s="787"/>
      <c r="R2783" s="787"/>
      <c r="S2783" s="787"/>
      <c r="T2783" s="787"/>
      <c r="U2783" s="814" t="s">
        <v>4</v>
      </c>
      <c r="V2783" s="815"/>
      <c r="W2783" s="815"/>
      <c r="X2783" s="816"/>
      <c r="Y2783" s="817">
        <v>44236</v>
      </c>
      <c r="Z2783" s="818"/>
      <c r="AA2783" s="819"/>
    </row>
    <row r="2784" spans="2:27" outlineLevel="1" x14ac:dyDescent="0.25">
      <c r="B2784" s="820" t="s">
        <v>44</v>
      </c>
      <c r="C2784" s="793"/>
      <c r="D2784" s="793"/>
      <c r="E2784" s="793"/>
      <c r="F2784" s="794"/>
      <c r="G2784"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784" s="822"/>
      <c r="I2784" s="822"/>
      <c r="J2784" s="822"/>
      <c r="K2784" s="822"/>
      <c r="L2784" s="822"/>
      <c r="M2784" s="822"/>
      <c r="N2784" s="822"/>
      <c r="O2784" s="822"/>
      <c r="P2784" s="822"/>
      <c r="Q2784" s="822"/>
      <c r="R2784" s="822"/>
      <c r="S2784" s="822"/>
      <c r="T2784" s="822"/>
      <c r="U2784" s="822"/>
      <c r="V2784" s="822"/>
      <c r="W2784" s="822"/>
      <c r="X2784" s="822"/>
      <c r="Y2784" s="822"/>
      <c r="Z2784" s="822"/>
      <c r="AA2784" s="823"/>
    </row>
    <row r="2785" spans="2:27" ht="30" customHeight="1" outlineLevel="1" thickBot="1" x14ac:dyDescent="0.3">
      <c r="B2785" s="795"/>
      <c r="C2785" s="787"/>
      <c r="D2785" s="787"/>
      <c r="E2785" s="787"/>
      <c r="F2785" s="796"/>
      <c r="G2785" s="824"/>
      <c r="H2785" s="825"/>
      <c r="I2785" s="825"/>
      <c r="J2785" s="825"/>
      <c r="K2785" s="825"/>
      <c r="L2785" s="825"/>
      <c r="M2785" s="825"/>
      <c r="N2785" s="825"/>
      <c r="O2785" s="825"/>
      <c r="P2785" s="825"/>
      <c r="Q2785" s="825"/>
      <c r="R2785" s="825"/>
      <c r="S2785" s="825"/>
      <c r="T2785" s="825"/>
      <c r="U2785" s="825"/>
      <c r="V2785" s="825"/>
      <c r="W2785" s="825"/>
      <c r="X2785" s="825"/>
      <c r="Y2785" s="825"/>
      <c r="Z2785" s="825"/>
      <c r="AA2785" s="826"/>
    </row>
    <row r="2786" spans="2:27" ht="18.75" outlineLevel="1" thickBot="1" x14ac:dyDescent="0.3">
      <c r="B2786" s="827" t="s">
        <v>46</v>
      </c>
      <c r="C2786" s="798"/>
      <c r="D2786" s="798"/>
      <c r="E2786" s="798"/>
      <c r="F2786" s="798"/>
      <c r="G2786" s="798"/>
      <c r="H2786" s="822" t="s">
        <v>47</v>
      </c>
      <c r="I2786" s="793"/>
      <c r="J2786" s="828"/>
      <c r="K2786" s="798"/>
      <c r="L2786" s="798"/>
      <c r="M2786" s="798"/>
      <c r="N2786" s="798"/>
      <c r="O2786" s="798"/>
      <c r="P2786" s="622"/>
      <c r="Q2786" s="622"/>
      <c r="R2786" s="828" t="s">
        <v>48</v>
      </c>
      <c r="S2786" s="828"/>
      <c r="T2786" s="798"/>
      <c r="U2786" s="798"/>
      <c r="V2786" s="798"/>
      <c r="W2786" s="798"/>
      <c r="X2786" s="798"/>
      <c r="Y2786" s="798"/>
      <c r="Z2786" s="798"/>
      <c r="AA2786" s="799"/>
    </row>
    <row r="2787" spans="2:27" ht="35.25" customHeight="1" outlineLevel="1" thickBot="1" x14ac:dyDescent="0.3">
      <c r="B2787" s="829">
        <v>14</v>
      </c>
      <c r="C2787" s="793"/>
      <c r="D2787" s="793"/>
      <c r="E2787" s="793"/>
      <c r="F2787" s="793"/>
      <c r="G2787" s="793"/>
      <c r="H2787" s="830" t="str">
        <f>I14.01.2</f>
        <v>14.01.2</v>
      </c>
      <c r="I2787" s="831"/>
      <c r="J2787" s="832" t="str">
        <f>VLOOKUP(B2787,'BALANCE GENERAL'!$B:$G,5,FALSE)</f>
        <v>ITEMS NO PREVISTO</v>
      </c>
      <c r="K2787" s="798"/>
      <c r="L2787" s="798"/>
      <c r="M2787" s="798"/>
      <c r="N2787" s="798"/>
      <c r="O2787" s="799"/>
      <c r="P2787" s="621"/>
      <c r="Q2787" s="621"/>
      <c r="R2787" s="833" t="str">
        <f>VLOOKUP(H2787,'BALANCE GENERAL'!$B:$G,5,FALSE)</f>
        <v>Demolición de tablón de piso en arcilla (Incluye retiro de material sobrante y disposición final en R.S.)</v>
      </c>
      <c r="S2787" s="1020"/>
      <c r="T2787" s="793"/>
      <c r="U2787" s="793"/>
      <c r="V2787" s="793"/>
      <c r="W2787" s="793"/>
      <c r="X2787" s="793"/>
      <c r="Y2787" s="793"/>
      <c r="Z2787" s="793"/>
      <c r="AA2787" s="794"/>
    </row>
    <row r="2788" spans="2:27" ht="18.75" outlineLevel="1" thickBot="1" x14ac:dyDescent="0.3">
      <c r="B2788" s="821" t="s">
        <v>49</v>
      </c>
      <c r="C2788" s="834"/>
      <c r="D2788" s="834"/>
      <c r="E2788" s="834"/>
      <c r="F2788" s="834"/>
      <c r="G2788" s="834"/>
      <c r="H2788" s="835"/>
      <c r="I2788" s="835"/>
      <c r="J2788" s="834"/>
      <c r="K2788" s="834"/>
      <c r="L2788" s="834"/>
      <c r="M2788" s="834"/>
      <c r="N2788" s="834"/>
      <c r="O2788" s="834"/>
      <c r="P2788" s="623"/>
      <c r="Q2788" s="623"/>
      <c r="R2788" s="837" t="s">
        <v>50</v>
      </c>
      <c r="S2788" s="1030" t="s">
        <v>532</v>
      </c>
      <c r="T2788" s="839" t="s">
        <v>51</v>
      </c>
      <c r="U2788" s="840"/>
      <c r="V2788" s="841"/>
      <c r="W2788" s="842" t="s">
        <v>20</v>
      </c>
      <c r="X2788" s="844" t="s">
        <v>52</v>
      </c>
      <c r="Y2788" s="846" t="s">
        <v>53</v>
      </c>
      <c r="Z2788" s="847"/>
      <c r="AA2788" s="848"/>
    </row>
    <row r="2789" spans="2:27" ht="26.25" outlineLevel="1" thickBot="1" x14ac:dyDescent="0.3">
      <c r="B2789" s="836"/>
      <c r="C2789" s="835"/>
      <c r="D2789" s="835"/>
      <c r="E2789" s="835"/>
      <c r="F2789" s="835"/>
      <c r="G2789" s="835"/>
      <c r="H2789" s="835"/>
      <c r="I2789" s="835"/>
      <c r="J2789" s="835"/>
      <c r="K2789" s="835"/>
      <c r="L2789" s="835"/>
      <c r="M2789" s="835"/>
      <c r="N2789" s="835"/>
      <c r="O2789" s="835"/>
      <c r="P2789" s="623"/>
      <c r="Q2789" s="623"/>
      <c r="R2789" s="838"/>
      <c r="S2789" s="1031"/>
      <c r="T2789" s="4" t="s">
        <v>54</v>
      </c>
      <c r="U2789" s="5" t="s">
        <v>55</v>
      </c>
      <c r="V2789" s="6" t="s">
        <v>56</v>
      </c>
      <c r="W2789" s="843"/>
      <c r="X2789" s="845"/>
      <c r="Y2789" s="7" t="s">
        <v>57</v>
      </c>
      <c r="Z2789" s="8" t="s">
        <v>21</v>
      </c>
      <c r="AA2789" s="9" t="s">
        <v>22</v>
      </c>
    </row>
    <row r="2790" spans="2:27" ht="18" outlineLevel="1" x14ac:dyDescent="0.25">
      <c r="B2790" s="10"/>
      <c r="C2790" s="11"/>
      <c r="D2790" s="11"/>
      <c r="E2790" s="11"/>
      <c r="F2790" s="11"/>
      <c r="G2790" s="11"/>
      <c r="H2790" s="11"/>
      <c r="I2790" s="11"/>
      <c r="J2790" s="11"/>
      <c r="K2790" s="11"/>
      <c r="L2790" s="11"/>
      <c r="M2790" s="11"/>
      <c r="N2790" s="11"/>
      <c r="O2790" s="12"/>
      <c r="P2790" s="629" t="str">
        <f>+H2787</f>
        <v>14.01.2</v>
      </c>
      <c r="Q2790" s="17"/>
      <c r="R2790" s="412" t="str">
        <f>+R305</f>
        <v>SINTRAOFIPUCAR</v>
      </c>
      <c r="S2790" s="625" t="str">
        <f t="shared" ref="S2790:U2790" si="914">+S305</f>
        <v>PISO 1 - OFICINA</v>
      </c>
      <c r="T2790" s="14">
        <f t="shared" si="914"/>
        <v>5</v>
      </c>
      <c r="U2790" s="14">
        <f t="shared" si="914"/>
        <v>3.4</v>
      </c>
      <c r="V2790" s="14"/>
      <c r="W2790" s="14" t="str">
        <f>IF(COUNT(T2790:V2790)=1,"m",IF(COUNT(T2790:V2790)=2,"m2",IF(COUNT(T2790:V2790)=3,"m3","")))</f>
        <v>m2</v>
      </c>
      <c r="X2790" s="14">
        <f>IF(S2790="","",1)</f>
        <v>1</v>
      </c>
      <c r="Y2790" s="14" t="str">
        <f>IFERROR(IF(COUNT(T2790:V2790)=1,PRODUCT(T2790:V2790)*X2790,""),"")</f>
        <v/>
      </c>
      <c r="Z2790" s="14">
        <f>IFERROR(IF(COUNT(T2790:V2790)=2,PRODUCT(T2790:V2790)*X2790,""),"")</f>
        <v>17</v>
      </c>
      <c r="AA2790" s="15" t="str">
        <f>IFERROR(IF(COUNT(T2790:V2790)=3,PRODUCT(T2790:V2790)*X2790,""),"")</f>
        <v/>
      </c>
    </row>
    <row r="2791" spans="2:27" ht="18" outlineLevel="1" x14ac:dyDescent="0.25">
      <c r="B2791" s="16"/>
      <c r="C2791" s="17"/>
      <c r="D2791" s="17"/>
      <c r="E2791" s="17"/>
      <c r="F2791" s="18"/>
      <c r="G2791" s="18"/>
      <c r="H2791" s="18"/>
      <c r="I2791" s="18"/>
      <c r="J2791" s="18"/>
      <c r="K2791" s="18"/>
      <c r="L2791" s="17"/>
      <c r="M2791" s="17"/>
      <c r="N2791" s="17"/>
      <c r="O2791" s="19"/>
      <c r="P2791" s="629" t="str">
        <f>+H2787</f>
        <v>14.01.2</v>
      </c>
      <c r="Q2791" s="17"/>
      <c r="R2791" s="412" t="str">
        <f t="shared" ref="R2791:V2793" si="915">+R306</f>
        <v>SINTRAOFIPUCAR</v>
      </c>
      <c r="S2791" s="625" t="str">
        <f t="shared" si="915"/>
        <v>PISO 1 - COCINETA</v>
      </c>
      <c r="T2791" s="20">
        <f t="shared" si="915"/>
        <v>1.6</v>
      </c>
      <c r="U2791" s="20">
        <f t="shared" si="915"/>
        <v>1.65</v>
      </c>
      <c r="V2791" s="430"/>
      <c r="W2791" s="14" t="str">
        <f t="shared" ref="W2791:W2793" si="916">IF(COUNT(T2791:V2791)=1,"m",IF(COUNT(T2791:V2791)=2,"m2",IF(COUNT(T2791:V2791)=3,"m3","")))</f>
        <v>m2</v>
      </c>
      <c r="X2791" s="14">
        <f t="shared" ref="X2791:X2793" si="917">IF(S2791="","",1)</f>
        <v>1</v>
      </c>
      <c r="Y2791" s="14" t="str">
        <f t="shared" ref="Y2791:Y2793" si="918">IFERROR(IF(COUNT(T2791:V2791)=1,PRODUCT(T2791:V2791)*X2791,""),"")</f>
        <v/>
      </c>
      <c r="Z2791" s="14">
        <f t="shared" ref="Z2791:Z2793" si="919">IFERROR(IF(COUNT(T2791:V2791)=2,PRODUCT(T2791:V2791)*X2791,""),"")</f>
        <v>2.64</v>
      </c>
      <c r="AA2791" s="15" t="str">
        <f t="shared" ref="AA2791:AA2812" si="920">IFERROR(IF(COUNT(T2791:V2791)=3,PRODUCT(T2791:V2791)*X2791,""),"")</f>
        <v/>
      </c>
    </row>
    <row r="2792" spans="2:27" ht="18" outlineLevel="1" x14ac:dyDescent="0.25">
      <c r="B2792" s="16"/>
      <c r="C2792" s="17"/>
      <c r="D2792" s="17"/>
      <c r="E2792" s="17"/>
      <c r="G2792" s="18"/>
      <c r="H2792" s="18"/>
      <c r="I2792" s="18"/>
      <c r="J2792" s="18"/>
      <c r="K2792" s="18"/>
      <c r="L2792" s="17"/>
      <c r="M2792" s="17"/>
      <c r="N2792" s="17"/>
      <c r="O2792" s="19"/>
      <c r="P2792" s="629" t="str">
        <f>+H2787</f>
        <v>14.01.2</v>
      </c>
      <c r="Q2792" s="17"/>
      <c r="R2792" s="412" t="str">
        <f t="shared" si="915"/>
        <v>SINTRAOFIPUCAR</v>
      </c>
      <c r="S2792" s="625" t="str">
        <f t="shared" si="915"/>
        <v>PISO 1 - BAÑO - PISO</v>
      </c>
      <c r="T2792" s="20">
        <f t="shared" si="915"/>
        <v>1.62</v>
      </c>
      <c r="U2792" s="20">
        <f t="shared" si="915"/>
        <v>1.52</v>
      </c>
      <c r="V2792" s="430"/>
      <c r="W2792" s="14" t="str">
        <f t="shared" si="916"/>
        <v>m2</v>
      </c>
      <c r="X2792" s="14">
        <f t="shared" si="917"/>
        <v>1</v>
      </c>
      <c r="Y2792" s="14" t="str">
        <f t="shared" si="918"/>
        <v/>
      </c>
      <c r="Z2792" s="14">
        <f t="shared" si="919"/>
        <v>2.4624000000000001</v>
      </c>
      <c r="AA2792" s="15" t="str">
        <f t="shared" si="920"/>
        <v/>
      </c>
    </row>
    <row r="2793" spans="2:27" ht="36" outlineLevel="1" x14ac:dyDescent="0.25">
      <c r="B2793" s="16"/>
      <c r="C2793" s="17"/>
      <c r="D2793" s="17"/>
      <c r="E2793" s="17"/>
      <c r="F2793" s="18"/>
      <c r="G2793" s="18"/>
      <c r="H2793" s="18"/>
      <c r="I2793" s="18"/>
      <c r="J2793" s="18"/>
      <c r="K2793" s="18"/>
      <c r="L2793" s="17"/>
      <c r="M2793" s="17"/>
      <c r="N2793" s="17"/>
      <c r="O2793" s="19"/>
      <c r="P2793" s="629" t="str">
        <f>+H2787</f>
        <v>14.01.2</v>
      </c>
      <c r="Q2793" s="17"/>
      <c r="R2793" s="412" t="str">
        <f t="shared" si="915"/>
        <v>SINTRAOFIPUCAR</v>
      </c>
      <c r="S2793" s="626" t="str">
        <f t="shared" si="915"/>
        <v>PISO 1 - BAÑO - PAREDES</v>
      </c>
      <c r="T2793" s="20">
        <f t="shared" si="915"/>
        <v>5.6</v>
      </c>
      <c r="U2793" s="20"/>
      <c r="V2793" s="430">
        <f t="shared" si="915"/>
        <v>2.2200000000000002</v>
      </c>
      <c r="W2793" s="14" t="str">
        <f t="shared" si="916"/>
        <v>m2</v>
      </c>
      <c r="X2793" s="14">
        <f t="shared" si="917"/>
        <v>1</v>
      </c>
      <c r="Y2793" s="14" t="str">
        <f t="shared" si="918"/>
        <v/>
      </c>
      <c r="Z2793" s="14">
        <f t="shared" si="919"/>
        <v>12.432</v>
      </c>
      <c r="AA2793" s="15" t="str">
        <f t="shared" si="920"/>
        <v/>
      </c>
    </row>
    <row r="2794" spans="2:27" ht="18" outlineLevel="1" x14ac:dyDescent="0.25">
      <c r="B2794" s="16"/>
      <c r="D2794" s="17"/>
      <c r="E2794" s="17"/>
      <c r="F2794" s="18"/>
      <c r="G2794" s="18"/>
      <c r="H2794" s="18"/>
      <c r="J2794" s="18"/>
      <c r="K2794" s="18"/>
      <c r="L2794" s="17"/>
      <c r="M2794" s="17"/>
      <c r="N2794" s="17"/>
      <c r="O2794" s="19"/>
      <c r="P2794" s="629" t="str">
        <f>+H2787</f>
        <v>14.01.2</v>
      </c>
      <c r="Q2794" s="17"/>
      <c r="R2794" s="412"/>
      <c r="S2794" s="625"/>
      <c r="T2794" s="20"/>
      <c r="U2794" s="20"/>
      <c r="V2794" s="430"/>
      <c r="W2794" s="14"/>
      <c r="X2794" s="14"/>
      <c r="Y2794" s="14"/>
      <c r="Z2794" s="14"/>
      <c r="AA2794" s="15" t="str">
        <f t="shared" si="920"/>
        <v/>
      </c>
    </row>
    <row r="2795" spans="2:27" ht="18" outlineLevel="1" x14ac:dyDescent="0.25">
      <c r="B2795" s="22"/>
      <c r="C2795" s="17"/>
      <c r="D2795" s="18"/>
      <c r="E2795" s="17"/>
      <c r="F2795" s="18"/>
      <c r="G2795" s="18"/>
      <c r="H2795" s="18"/>
      <c r="I2795" s="18"/>
      <c r="J2795" s="18"/>
      <c r="K2795" s="18"/>
      <c r="L2795" s="17"/>
      <c r="M2795" s="17"/>
      <c r="N2795" s="17"/>
      <c r="O2795" s="19"/>
      <c r="P2795" s="629" t="str">
        <f>+H2787</f>
        <v>14.01.2</v>
      </c>
      <c r="Q2795" s="17"/>
      <c r="R2795" s="412" t="s">
        <v>361</v>
      </c>
      <c r="S2795" s="625"/>
      <c r="T2795" s="20"/>
      <c r="U2795" s="20"/>
      <c r="V2795" s="430"/>
      <c r="W2795" s="14" t="str">
        <f t="shared" ref="W2795:W2796" si="921">IF(COUNT(T2795:V2795)=1,"m",IF(COUNT(T2795:V2795)=2,"m2",IF(COUNT(T2795:V2795)=3,"m3","")))</f>
        <v/>
      </c>
      <c r="X2795" s="14" t="str">
        <f t="shared" ref="X2795:X2801" si="922">IF(S2795="","",1)</f>
        <v/>
      </c>
      <c r="Y2795" s="14" t="str">
        <f t="shared" ref="Y2795:Y2801" si="923">IFERROR(IF(COUNT(T2795:V2795)=1,PRODUCT(T2795:V2795)*X2795,""),"")</f>
        <v/>
      </c>
      <c r="Z2795" s="14" t="str">
        <f t="shared" ref="Z2795:Z2801" si="924">IFERROR(IF(COUNT(T2795:V2795)=2,PRODUCT(T2795:V2795)*X2795,""),"")</f>
        <v/>
      </c>
      <c r="AA2795" s="15" t="str">
        <f t="shared" si="920"/>
        <v/>
      </c>
    </row>
    <row r="2796" spans="2:27" ht="18" outlineLevel="1" x14ac:dyDescent="0.25">
      <c r="B2796" s="16"/>
      <c r="C2796" s="17"/>
      <c r="D2796" s="17"/>
      <c r="E2796" s="17"/>
      <c r="F2796" s="18"/>
      <c r="G2796" s="18"/>
      <c r="H2796" s="18"/>
      <c r="I2796" s="18"/>
      <c r="J2796" s="18"/>
      <c r="K2796" s="18"/>
      <c r="L2796" s="17"/>
      <c r="M2796" s="17"/>
      <c r="N2796" s="17"/>
      <c r="O2796" s="19"/>
      <c r="P2796" s="629" t="str">
        <f>+H2787</f>
        <v>14.01.2</v>
      </c>
      <c r="Q2796" s="17"/>
      <c r="R2796" s="412"/>
      <c r="S2796" s="641"/>
      <c r="T2796" s="20"/>
      <c r="U2796" s="20"/>
      <c r="V2796" s="20"/>
      <c r="W2796" s="14" t="str">
        <f t="shared" si="921"/>
        <v/>
      </c>
      <c r="X2796" s="14" t="str">
        <f t="shared" si="922"/>
        <v/>
      </c>
      <c r="Y2796" s="14" t="str">
        <f t="shared" si="923"/>
        <v/>
      </c>
      <c r="Z2796" s="14" t="str">
        <f t="shared" si="924"/>
        <v/>
      </c>
      <c r="AA2796" s="15" t="str">
        <f t="shared" si="920"/>
        <v/>
      </c>
    </row>
    <row r="2797" spans="2:27" ht="18" outlineLevel="1" x14ac:dyDescent="0.25">
      <c r="B2797" s="16"/>
      <c r="C2797" s="17"/>
      <c r="D2797" s="17"/>
      <c r="E2797" s="17"/>
      <c r="F2797" s="17"/>
      <c r="G2797" s="17"/>
      <c r="H2797" s="17"/>
      <c r="I2797" s="17"/>
      <c r="J2797" s="17"/>
      <c r="K2797" s="17"/>
      <c r="L2797" s="17"/>
      <c r="M2797" s="17"/>
      <c r="N2797" s="17"/>
      <c r="O2797" s="19"/>
      <c r="P2797" s="629" t="str">
        <f>+H2787</f>
        <v>14.01.2</v>
      </c>
      <c r="Q2797" s="17"/>
      <c r="R2797" s="412"/>
      <c r="S2797" s="625"/>
      <c r="T2797" s="20"/>
      <c r="U2797" s="20"/>
      <c r="V2797" s="430"/>
      <c r="W2797" s="14"/>
      <c r="X2797" s="14" t="str">
        <f t="shared" si="922"/>
        <v/>
      </c>
      <c r="Y2797" s="14" t="str">
        <f t="shared" si="923"/>
        <v/>
      </c>
      <c r="Z2797" s="14" t="str">
        <f t="shared" si="924"/>
        <v/>
      </c>
      <c r="AA2797" s="15" t="str">
        <f t="shared" si="920"/>
        <v/>
      </c>
    </row>
    <row r="2798" spans="2:27" ht="18" outlineLevel="1" x14ac:dyDescent="0.25">
      <c r="B2798" s="16"/>
      <c r="C2798" s="18"/>
      <c r="D2798" s="17"/>
      <c r="E2798" s="17"/>
      <c r="F2798" s="17"/>
      <c r="G2798" s="17"/>
      <c r="H2798" s="17"/>
      <c r="I2798" s="17"/>
      <c r="J2798" s="17"/>
      <c r="K2798" s="17"/>
      <c r="L2798" s="17"/>
      <c r="M2798" s="17"/>
      <c r="N2798" s="17"/>
      <c r="O2798" s="19"/>
      <c r="P2798" s="629" t="str">
        <f>+H2787</f>
        <v>14.01.2</v>
      </c>
      <c r="Q2798" s="17"/>
      <c r="R2798" s="412"/>
      <c r="S2798" s="625"/>
      <c r="T2798" s="20"/>
      <c r="U2798" s="20"/>
      <c r="V2798" s="430"/>
      <c r="W2798" s="14"/>
      <c r="X2798" s="14" t="str">
        <f t="shared" si="922"/>
        <v/>
      </c>
      <c r="Y2798" s="14" t="str">
        <f t="shared" si="923"/>
        <v/>
      </c>
      <c r="Z2798" s="14" t="str">
        <f t="shared" si="924"/>
        <v/>
      </c>
      <c r="AA2798" s="15" t="str">
        <f t="shared" si="920"/>
        <v/>
      </c>
    </row>
    <row r="2799" spans="2:27" ht="18" outlineLevel="1" x14ac:dyDescent="0.25">
      <c r="B2799" s="16"/>
      <c r="C2799" s="17"/>
      <c r="D2799" s="17"/>
      <c r="E2799" s="17"/>
      <c r="F2799" s="17"/>
      <c r="G2799" s="17"/>
      <c r="H2799" s="17"/>
      <c r="I2799" s="17"/>
      <c r="J2799" s="17"/>
      <c r="K2799" s="17"/>
      <c r="L2799" s="17"/>
      <c r="M2799" s="17"/>
      <c r="N2799" s="17"/>
      <c r="O2799" s="19"/>
      <c r="P2799" s="629" t="str">
        <f>+H2787</f>
        <v>14.01.2</v>
      </c>
      <c r="Q2799" s="17"/>
      <c r="R2799" s="412"/>
      <c r="S2799" s="625"/>
      <c r="T2799" s="20"/>
      <c r="U2799" s="20"/>
      <c r="V2799" s="430"/>
      <c r="W2799" s="14"/>
      <c r="X2799" s="14" t="str">
        <f t="shared" si="922"/>
        <v/>
      </c>
      <c r="Y2799" s="14" t="str">
        <f t="shared" si="923"/>
        <v/>
      </c>
      <c r="Z2799" s="14" t="str">
        <f t="shared" si="924"/>
        <v/>
      </c>
      <c r="AA2799" s="15" t="str">
        <f t="shared" si="920"/>
        <v/>
      </c>
    </row>
    <row r="2800" spans="2:27" ht="18" outlineLevel="1" x14ac:dyDescent="0.25">
      <c r="B2800" s="16"/>
      <c r="C2800" s="17"/>
      <c r="D2800" s="17"/>
      <c r="E2800" s="18"/>
      <c r="F2800" s="17"/>
      <c r="G2800" s="17"/>
      <c r="H2800" s="17"/>
      <c r="I2800" s="17"/>
      <c r="J2800" s="17"/>
      <c r="K2800" s="17"/>
      <c r="L2800" s="17"/>
      <c r="M2800" s="17"/>
      <c r="N2800" s="17"/>
      <c r="O2800" s="19"/>
      <c r="P2800" s="629" t="str">
        <f>+H2787</f>
        <v>14.01.2</v>
      </c>
      <c r="Q2800" s="17"/>
      <c r="R2800" s="412"/>
      <c r="S2800" s="625"/>
      <c r="T2800" s="20"/>
      <c r="U2800" s="20"/>
      <c r="V2800" s="430"/>
      <c r="W2800" s="14"/>
      <c r="X2800" s="14" t="str">
        <f t="shared" si="922"/>
        <v/>
      </c>
      <c r="Y2800" s="14" t="str">
        <f t="shared" si="923"/>
        <v/>
      </c>
      <c r="Z2800" s="14" t="str">
        <f t="shared" si="924"/>
        <v/>
      </c>
      <c r="AA2800" s="15" t="str">
        <f t="shared" si="920"/>
        <v/>
      </c>
    </row>
    <row r="2801" spans="2:27" ht="18" outlineLevel="1" x14ac:dyDescent="0.25">
      <c r="B2801" s="16"/>
      <c r="C2801" s="18"/>
      <c r="D2801" s="18"/>
      <c r="E2801" s="18"/>
      <c r="F2801" s="18"/>
      <c r="G2801" s="18"/>
      <c r="H2801" s="18"/>
      <c r="I2801" s="18"/>
      <c r="J2801" s="18"/>
      <c r="K2801" s="18"/>
      <c r="L2801" s="18"/>
      <c r="M2801" s="18"/>
      <c r="N2801" s="18"/>
      <c r="O2801" s="19"/>
      <c r="P2801" s="629" t="str">
        <f>+H2787</f>
        <v>14.01.2</v>
      </c>
      <c r="Q2801" s="17"/>
      <c r="R2801" s="412"/>
      <c r="S2801" s="625"/>
      <c r="T2801" s="20"/>
      <c r="U2801" s="20"/>
      <c r="V2801" s="430"/>
      <c r="W2801" s="14" t="str">
        <f t="shared" ref="W2801" si="925">IF(COUNT(T2801:V2801)=1,"m",IF(COUNT(T2801:V2801)=2,"m2",IF(COUNT(T2801:V2801)=3,"m3","")))</f>
        <v/>
      </c>
      <c r="X2801" s="14" t="str">
        <f t="shared" si="922"/>
        <v/>
      </c>
      <c r="Y2801" s="14" t="str">
        <f t="shared" si="923"/>
        <v/>
      </c>
      <c r="Z2801" s="14" t="str">
        <f t="shared" si="924"/>
        <v/>
      </c>
      <c r="AA2801" s="15" t="str">
        <f t="shared" si="920"/>
        <v/>
      </c>
    </row>
    <row r="2802" spans="2:27" ht="18" outlineLevel="1" x14ac:dyDescent="0.25">
      <c r="B2802" s="16"/>
      <c r="C2802" s="17"/>
      <c r="D2802" s="24"/>
      <c r="E2802" s="17"/>
      <c r="F2802" s="17"/>
      <c r="G2802" s="17"/>
      <c r="H2802" s="17"/>
      <c r="I2802" s="17"/>
      <c r="J2802" s="18"/>
      <c r="K2802" s="17"/>
      <c r="L2802" s="17"/>
      <c r="M2802" s="17"/>
      <c r="N2802" s="17"/>
      <c r="O2802" s="19"/>
      <c r="P2802" s="629" t="str">
        <f>+H2787</f>
        <v>14.01.2</v>
      </c>
      <c r="Q2802" s="17"/>
      <c r="R2802" s="412"/>
      <c r="S2802" s="625"/>
      <c r="T2802" s="20"/>
      <c r="U2802" s="20"/>
      <c r="V2802" s="430"/>
      <c r="W2802" s="14"/>
      <c r="X2802" s="14"/>
      <c r="Y2802" s="14"/>
      <c r="Z2802" s="14"/>
      <c r="AA2802" s="15" t="str">
        <f t="shared" si="920"/>
        <v/>
      </c>
    </row>
    <row r="2803" spans="2:27" ht="18" outlineLevel="1" x14ac:dyDescent="0.25">
      <c r="B2803" s="16"/>
      <c r="C2803" s="18"/>
      <c r="D2803" s="17"/>
      <c r="E2803" s="17"/>
      <c r="F2803" s="17"/>
      <c r="G2803" s="17"/>
      <c r="H2803" s="18"/>
      <c r="I2803" s="18"/>
      <c r="J2803" s="17"/>
      <c r="K2803" s="18"/>
      <c r="L2803" s="17"/>
      <c r="M2803" s="17"/>
      <c r="N2803" s="17"/>
      <c r="O2803" s="19"/>
      <c r="P2803" s="629" t="str">
        <f>+H2787</f>
        <v>14.01.2</v>
      </c>
      <c r="Q2803" s="17"/>
      <c r="R2803" s="412" t="s">
        <v>362</v>
      </c>
      <c r="S2803" s="625"/>
      <c r="T2803" s="20"/>
      <c r="U2803" s="20"/>
      <c r="V2803" s="430"/>
      <c r="W2803" s="14" t="str">
        <f t="shared" ref="W2803:W2812" si="926">IF(COUNT(T2803:V2803)=1,"m",IF(COUNT(T2803:V2803)=2,"m2",IF(COUNT(T2803:V2803)=3,"m3","")))</f>
        <v/>
      </c>
      <c r="X2803" s="14" t="str">
        <f t="shared" ref="X2803:X2812" si="927">IF(S2803="","",1)</f>
        <v/>
      </c>
      <c r="Y2803" s="14" t="str">
        <f t="shared" ref="Y2803:Y2812" si="928">IFERROR(IF(COUNT(T2803:V2803)=1,PRODUCT(T2803:V2803)*X2803,""),"")</f>
        <v/>
      </c>
      <c r="Z2803" s="14" t="str">
        <f t="shared" ref="Z2803:Z2812" si="929">IFERROR(IF(COUNT(T2803:V2803)=2,PRODUCT(T2803:V2803)*X2803,""),"")</f>
        <v/>
      </c>
      <c r="AA2803" s="15" t="str">
        <f t="shared" si="920"/>
        <v/>
      </c>
    </row>
    <row r="2804" spans="2:27" ht="18" outlineLevel="1" x14ac:dyDescent="0.25">
      <c r="B2804" s="16"/>
      <c r="C2804" s="17"/>
      <c r="D2804" s="17"/>
      <c r="E2804" s="17"/>
      <c r="F2804" s="17"/>
      <c r="G2804" s="17"/>
      <c r="H2804" s="17"/>
      <c r="I2804" s="17"/>
      <c r="J2804" s="17"/>
      <c r="K2804" s="17"/>
      <c r="L2804" s="17"/>
      <c r="M2804" s="17"/>
      <c r="N2804" s="17"/>
      <c r="O2804" s="19"/>
      <c r="P2804" s="629" t="str">
        <f>+H2787</f>
        <v>14.01.2</v>
      </c>
      <c r="Q2804" s="17"/>
      <c r="R2804" s="412"/>
      <c r="S2804" s="626"/>
      <c r="T2804" s="20"/>
      <c r="U2804" s="20"/>
      <c r="V2804" s="430"/>
      <c r="W2804" s="14" t="str">
        <f t="shared" si="926"/>
        <v/>
      </c>
      <c r="X2804" s="14" t="str">
        <f t="shared" si="927"/>
        <v/>
      </c>
      <c r="Y2804" s="14" t="str">
        <f t="shared" si="928"/>
        <v/>
      </c>
      <c r="Z2804" s="14" t="str">
        <f t="shared" si="929"/>
        <v/>
      </c>
      <c r="AA2804" s="15" t="str">
        <f t="shared" si="920"/>
        <v/>
      </c>
    </row>
    <row r="2805" spans="2:27" ht="18" outlineLevel="1" x14ac:dyDescent="0.25">
      <c r="B2805" s="16"/>
      <c r="C2805" s="17"/>
      <c r="D2805" s="17"/>
      <c r="E2805" s="17"/>
      <c r="F2805" s="17"/>
      <c r="G2805" s="17"/>
      <c r="H2805" s="17"/>
      <c r="I2805" s="17"/>
      <c r="J2805" s="17"/>
      <c r="K2805" s="17"/>
      <c r="L2805" s="17"/>
      <c r="M2805" s="17"/>
      <c r="N2805" s="17"/>
      <c r="O2805" s="19"/>
      <c r="P2805" s="629" t="str">
        <f>+H2787</f>
        <v>14.01.2</v>
      </c>
      <c r="Q2805" s="17"/>
      <c r="R2805" s="412"/>
      <c r="S2805" s="626"/>
      <c r="T2805" s="20"/>
      <c r="U2805" s="20"/>
      <c r="V2805" s="430"/>
      <c r="W2805" s="14" t="str">
        <f t="shared" si="926"/>
        <v/>
      </c>
      <c r="X2805" s="14" t="str">
        <f t="shared" si="927"/>
        <v/>
      </c>
      <c r="Y2805" s="14" t="str">
        <f t="shared" si="928"/>
        <v/>
      </c>
      <c r="Z2805" s="14" t="str">
        <f t="shared" si="929"/>
        <v/>
      </c>
      <c r="AA2805" s="15" t="str">
        <f t="shared" si="920"/>
        <v/>
      </c>
    </row>
    <row r="2806" spans="2:27" ht="18" outlineLevel="1" x14ac:dyDescent="0.25">
      <c r="B2806" s="16"/>
      <c r="D2806" s="17"/>
      <c r="E2806" s="17"/>
      <c r="F2806" s="17"/>
      <c r="G2806" s="17"/>
      <c r="H2806" s="17"/>
      <c r="I2806" s="17"/>
      <c r="J2806" s="17"/>
      <c r="K2806" s="17"/>
      <c r="L2806" s="17"/>
      <c r="M2806" s="17"/>
      <c r="N2806" s="17"/>
      <c r="O2806" s="19"/>
      <c r="P2806" s="629" t="str">
        <f>+H2787</f>
        <v>14.01.2</v>
      </c>
      <c r="Q2806" s="17"/>
      <c r="R2806" s="412"/>
      <c r="S2806" s="626"/>
      <c r="T2806" s="20"/>
      <c r="U2806" s="20"/>
      <c r="V2806" s="20"/>
      <c r="W2806" s="14" t="str">
        <f t="shared" si="926"/>
        <v/>
      </c>
      <c r="X2806" s="14" t="str">
        <f t="shared" si="927"/>
        <v/>
      </c>
      <c r="Y2806" s="14" t="str">
        <f t="shared" si="928"/>
        <v/>
      </c>
      <c r="Z2806" s="14" t="str">
        <f t="shared" si="929"/>
        <v/>
      </c>
      <c r="AA2806" s="15" t="str">
        <f t="shared" si="920"/>
        <v/>
      </c>
    </row>
    <row r="2807" spans="2:27" ht="18" outlineLevel="1" x14ac:dyDescent="0.25">
      <c r="B2807" s="16"/>
      <c r="C2807" s="17"/>
      <c r="D2807" s="17"/>
      <c r="E2807" s="17"/>
      <c r="F2807" s="17"/>
      <c r="G2807" s="17"/>
      <c r="H2807" s="17"/>
      <c r="I2807" s="17"/>
      <c r="J2807" s="17"/>
      <c r="K2807" s="17"/>
      <c r="L2807" s="17"/>
      <c r="M2807" s="17"/>
      <c r="N2807" s="17"/>
      <c r="O2807" s="19"/>
      <c r="P2807" s="629" t="str">
        <f>+H2787</f>
        <v>14.01.2</v>
      </c>
      <c r="Q2807" s="17"/>
      <c r="R2807" s="412"/>
      <c r="S2807" s="626"/>
      <c r="T2807" s="20"/>
      <c r="U2807" s="20"/>
      <c r="V2807" s="430"/>
      <c r="W2807" s="14" t="str">
        <f t="shared" si="926"/>
        <v/>
      </c>
      <c r="X2807" s="14" t="str">
        <f t="shared" si="927"/>
        <v/>
      </c>
      <c r="Y2807" s="14" t="str">
        <f t="shared" si="928"/>
        <v/>
      </c>
      <c r="Z2807" s="14" t="str">
        <f t="shared" si="929"/>
        <v/>
      </c>
      <c r="AA2807" s="15" t="str">
        <f t="shared" si="920"/>
        <v/>
      </c>
    </row>
    <row r="2808" spans="2:27" ht="18" outlineLevel="1" x14ac:dyDescent="0.25">
      <c r="B2808" s="16"/>
      <c r="C2808" s="17"/>
      <c r="D2808" s="17"/>
      <c r="E2808" s="17"/>
      <c r="F2808" s="17"/>
      <c r="G2808" s="17"/>
      <c r="H2808" s="17"/>
      <c r="I2808" s="17"/>
      <c r="J2808" s="17"/>
      <c r="K2808" s="17"/>
      <c r="L2808" s="17"/>
      <c r="M2808" s="17"/>
      <c r="N2808" s="17"/>
      <c r="O2808" s="19"/>
      <c r="P2808" s="629" t="str">
        <f>+H2787</f>
        <v>14.01.2</v>
      </c>
      <c r="Q2808" s="17"/>
      <c r="R2808" s="412"/>
      <c r="S2808" s="626"/>
      <c r="T2808" s="20"/>
      <c r="U2808" s="20"/>
      <c r="V2808" s="430"/>
      <c r="W2808" s="14" t="str">
        <f t="shared" si="926"/>
        <v/>
      </c>
      <c r="X2808" s="14" t="str">
        <f t="shared" si="927"/>
        <v/>
      </c>
      <c r="Y2808" s="14" t="str">
        <f t="shared" si="928"/>
        <v/>
      </c>
      <c r="Z2808" s="14" t="str">
        <f t="shared" si="929"/>
        <v/>
      </c>
      <c r="AA2808" s="15" t="str">
        <f t="shared" si="920"/>
        <v/>
      </c>
    </row>
    <row r="2809" spans="2:27" ht="18" outlineLevel="1" x14ac:dyDescent="0.25">
      <c r="B2809" s="16"/>
      <c r="C2809" s="17"/>
      <c r="D2809" s="17"/>
      <c r="E2809" s="17"/>
      <c r="F2809" s="17"/>
      <c r="G2809" s="17"/>
      <c r="H2809" s="17"/>
      <c r="I2809" s="17"/>
      <c r="J2809" s="17"/>
      <c r="K2809" s="17"/>
      <c r="L2809" s="17"/>
      <c r="M2809" s="17"/>
      <c r="N2809" s="17"/>
      <c r="O2809" s="19"/>
      <c r="P2809" s="629" t="str">
        <f>+H2787</f>
        <v>14.01.2</v>
      </c>
      <c r="Q2809" s="17"/>
      <c r="R2809" s="21"/>
      <c r="S2809" s="626"/>
      <c r="T2809" s="20"/>
      <c r="U2809" s="20"/>
      <c r="V2809" s="430"/>
      <c r="W2809" s="14" t="str">
        <f t="shared" si="926"/>
        <v/>
      </c>
      <c r="X2809" s="14" t="str">
        <f t="shared" si="927"/>
        <v/>
      </c>
      <c r="Y2809" s="14" t="str">
        <f t="shared" si="928"/>
        <v/>
      </c>
      <c r="Z2809" s="14" t="str">
        <f t="shared" si="929"/>
        <v/>
      </c>
      <c r="AA2809" s="15" t="str">
        <f t="shared" si="920"/>
        <v/>
      </c>
    </row>
    <row r="2810" spans="2:27" ht="18" outlineLevel="1" x14ac:dyDescent="0.25">
      <c r="B2810" s="16"/>
      <c r="C2810" s="17"/>
      <c r="D2810" s="17"/>
      <c r="E2810" s="17"/>
      <c r="F2810" s="17"/>
      <c r="G2810" s="17"/>
      <c r="H2810" s="17"/>
      <c r="I2810" s="17"/>
      <c r="J2810" s="17"/>
      <c r="K2810" s="17"/>
      <c r="L2810" s="17"/>
      <c r="M2810" s="17"/>
      <c r="N2810" s="17"/>
      <c r="O2810" s="19"/>
      <c r="P2810" s="629" t="str">
        <f>+H2787</f>
        <v>14.01.2</v>
      </c>
      <c r="Q2810" s="17"/>
      <c r="R2810" s="26"/>
      <c r="S2810" s="626"/>
      <c r="T2810" s="20"/>
      <c r="U2810" s="20"/>
      <c r="V2810" s="430"/>
      <c r="W2810" s="14" t="str">
        <f t="shared" si="926"/>
        <v/>
      </c>
      <c r="X2810" s="14" t="str">
        <f t="shared" si="927"/>
        <v/>
      </c>
      <c r="Y2810" s="14" t="str">
        <f t="shared" si="928"/>
        <v/>
      </c>
      <c r="Z2810" s="14" t="str">
        <f t="shared" si="929"/>
        <v/>
      </c>
      <c r="AA2810" s="15" t="str">
        <f t="shared" si="920"/>
        <v/>
      </c>
    </row>
    <row r="2811" spans="2:27" ht="18" outlineLevel="1" x14ac:dyDescent="0.25">
      <c r="B2811" s="16"/>
      <c r="C2811" s="17"/>
      <c r="D2811" s="17"/>
      <c r="E2811" s="17"/>
      <c r="F2811" s="17"/>
      <c r="G2811" s="17"/>
      <c r="H2811" s="17"/>
      <c r="I2811" s="17"/>
      <c r="J2811" s="17"/>
      <c r="K2811" s="17"/>
      <c r="L2811" s="17"/>
      <c r="M2811" s="17"/>
      <c r="N2811" s="17"/>
      <c r="O2811" s="19"/>
      <c r="P2811" s="629" t="str">
        <f>+H2787</f>
        <v>14.01.2</v>
      </c>
      <c r="Q2811" s="17"/>
      <c r="R2811" s="26"/>
      <c r="S2811" s="626"/>
      <c r="T2811" s="20"/>
      <c r="U2811" s="20"/>
      <c r="V2811" s="430"/>
      <c r="W2811" s="14" t="str">
        <f t="shared" si="926"/>
        <v/>
      </c>
      <c r="X2811" s="14" t="str">
        <f t="shared" si="927"/>
        <v/>
      </c>
      <c r="Y2811" s="14" t="str">
        <f t="shared" si="928"/>
        <v/>
      </c>
      <c r="Z2811" s="14" t="str">
        <f t="shared" si="929"/>
        <v/>
      </c>
      <c r="AA2811" s="15" t="str">
        <f t="shared" si="920"/>
        <v/>
      </c>
    </row>
    <row r="2812" spans="2:27" ht="18.75" outlineLevel="1" thickBot="1" x14ac:dyDescent="0.3">
      <c r="B2812" s="27"/>
      <c r="C2812" s="28"/>
      <c r="D2812" s="29"/>
      <c r="E2812" s="28"/>
      <c r="F2812" s="29"/>
      <c r="G2812" s="29"/>
      <c r="H2812" s="29"/>
      <c r="I2812" s="29"/>
      <c r="J2812" s="29"/>
      <c r="K2812" s="29"/>
      <c r="L2812" s="29"/>
      <c r="M2812" s="29"/>
      <c r="N2812" s="29"/>
      <c r="O2812" s="30"/>
      <c r="P2812" s="629" t="str">
        <f>+H2787</f>
        <v>14.01.2</v>
      </c>
      <c r="Q2812" s="17"/>
      <c r="R2812" s="630"/>
      <c r="S2812" s="636"/>
      <c r="T2812" s="33"/>
      <c r="U2812" s="33"/>
      <c r="V2812" s="631"/>
      <c r="W2812" s="34" t="str">
        <f t="shared" si="926"/>
        <v/>
      </c>
      <c r="X2812" s="34" t="str">
        <f t="shared" si="927"/>
        <v/>
      </c>
      <c r="Y2812" s="14" t="str">
        <f t="shared" si="928"/>
        <v/>
      </c>
      <c r="Z2812" s="14" t="str">
        <f t="shared" si="929"/>
        <v/>
      </c>
      <c r="AA2812" s="15" t="str">
        <f t="shared" si="920"/>
        <v/>
      </c>
    </row>
    <row r="2813" spans="2:27" ht="18.75" outlineLevel="1" thickBot="1" x14ac:dyDescent="0.3">
      <c r="B2813" s="786"/>
      <c r="C2813" s="787"/>
      <c r="D2813" s="787"/>
      <c r="E2813" s="787"/>
      <c r="F2813" s="787"/>
      <c r="G2813" s="787"/>
      <c r="H2813" s="787"/>
      <c r="I2813" s="787"/>
      <c r="J2813" s="787"/>
      <c r="K2813" s="787"/>
      <c r="L2813" s="787"/>
      <c r="M2813" s="787"/>
      <c r="N2813" s="787"/>
      <c r="O2813" s="787"/>
      <c r="P2813" s="428"/>
      <c r="Q2813" s="629" t="str">
        <f>+H2787</f>
        <v>14.01.2</v>
      </c>
      <c r="R2813" s="1024" t="s">
        <v>58</v>
      </c>
      <c r="S2813" s="1025"/>
      <c r="T2813" s="1027"/>
      <c r="U2813" s="1024" t="s">
        <v>53</v>
      </c>
      <c r="V2813" s="1027"/>
      <c r="W2813" s="1027"/>
      <c r="X2813" s="1026"/>
      <c r="Y2813" s="36"/>
      <c r="Z2813" s="37"/>
      <c r="AA2813" s="38">
        <f>IF(SUM(Y2790:AA2812)=0,SUM(X2790:X2812),SUM(Y2790:AA2812))</f>
        <v>34.534399999999998</v>
      </c>
    </row>
    <row r="2814" spans="2:27" ht="17.25" outlineLevel="1" thickBot="1" x14ac:dyDescent="0.3">
      <c r="B2814" s="792" t="s">
        <v>59</v>
      </c>
      <c r="C2814" s="793"/>
      <c r="D2814" s="793"/>
      <c r="E2814" s="793"/>
      <c r="F2814" s="793"/>
      <c r="G2814" s="793"/>
      <c r="H2814" s="793"/>
      <c r="I2814" s="794"/>
      <c r="J2814" s="792" t="s">
        <v>60</v>
      </c>
      <c r="K2814" s="793"/>
      <c r="L2814" s="793"/>
      <c r="M2814" s="793"/>
      <c r="N2814" s="793"/>
      <c r="O2814" s="793"/>
      <c r="P2814" s="793"/>
      <c r="Q2814" s="793"/>
      <c r="R2814" s="1028"/>
      <c r="S2814" s="634"/>
      <c r="T2814" s="39"/>
      <c r="U2814" s="40"/>
      <c r="V2814" s="40"/>
      <c r="W2814" s="40"/>
      <c r="X2814" s="40"/>
      <c r="Y2814" s="40"/>
      <c r="Z2814" s="40"/>
      <c r="AA2814" s="41"/>
    </row>
    <row r="2815" spans="2:27" ht="21" outlineLevel="1" thickBot="1" x14ac:dyDescent="0.3">
      <c r="B2815" s="795"/>
      <c r="C2815" s="787"/>
      <c r="D2815" s="787"/>
      <c r="E2815" s="787"/>
      <c r="F2815" s="787"/>
      <c r="G2815" s="787"/>
      <c r="H2815" s="787"/>
      <c r="I2815" s="796"/>
      <c r="J2815" s="795"/>
      <c r="K2815" s="787"/>
      <c r="L2815" s="787"/>
      <c r="M2815" s="787"/>
      <c r="N2815" s="787"/>
      <c r="O2815" s="787"/>
      <c r="P2815" s="787"/>
      <c r="Q2815" s="787"/>
      <c r="R2815" s="796"/>
      <c r="S2815" s="635"/>
      <c r="T2815" s="797" t="s">
        <v>61</v>
      </c>
      <c r="U2815" s="798"/>
      <c r="V2815" s="798"/>
      <c r="W2815" s="798"/>
      <c r="X2815" s="798"/>
      <c r="Y2815" s="798"/>
      <c r="Z2815" s="799"/>
      <c r="AA2815" s="42">
        <f>AA2813</f>
        <v>34.534399999999998</v>
      </c>
    </row>
    <row r="2816" spans="2:27" outlineLevel="1" x14ac:dyDescent="0.25"/>
    <row r="2817" spans="2:27" ht="15.75" outlineLevel="1" thickBot="1" x14ac:dyDescent="0.3"/>
    <row r="2818" spans="2:27" outlineLevel="1" x14ac:dyDescent="0.25">
      <c r="B2818" s="800"/>
      <c r="C2818" s="793"/>
      <c r="D2818" s="793"/>
      <c r="E2818" s="793"/>
      <c r="F2818" s="793"/>
      <c r="G2818" s="803" t="s">
        <v>42</v>
      </c>
      <c r="H2818" s="793"/>
      <c r="I2818" s="793"/>
      <c r="J2818" s="793"/>
      <c r="K2818" s="793"/>
      <c r="L2818" s="793"/>
      <c r="M2818" s="793"/>
      <c r="N2818" s="793"/>
      <c r="O2818" s="793"/>
      <c r="P2818" s="793"/>
      <c r="Q2818" s="793"/>
      <c r="R2818" s="793"/>
      <c r="S2818" s="793"/>
      <c r="T2818" s="793"/>
      <c r="U2818" s="804" t="s">
        <v>1</v>
      </c>
      <c r="V2818" s="805"/>
      <c r="W2818" s="805"/>
      <c r="X2818" s="806"/>
      <c r="Y2818" s="807" t="s">
        <v>43</v>
      </c>
      <c r="Z2818" s="805"/>
      <c r="AA2818" s="808"/>
    </row>
    <row r="2819" spans="2:27" outlineLevel="1" x14ac:dyDescent="0.25">
      <c r="B2819" s="801"/>
      <c r="C2819" s="802"/>
      <c r="D2819" s="802"/>
      <c r="E2819" s="802"/>
      <c r="F2819" s="802"/>
      <c r="G2819" s="801"/>
      <c r="H2819" s="802"/>
      <c r="I2819" s="802"/>
      <c r="J2819" s="802"/>
      <c r="K2819" s="802"/>
      <c r="L2819" s="802"/>
      <c r="M2819" s="802"/>
      <c r="N2819" s="802"/>
      <c r="O2819" s="802"/>
      <c r="P2819" s="802"/>
      <c r="Q2819" s="802"/>
      <c r="R2819" s="802"/>
      <c r="S2819" s="802"/>
      <c r="T2819" s="802"/>
      <c r="U2819" s="809" t="s">
        <v>3</v>
      </c>
      <c r="V2819" s="810"/>
      <c r="W2819" s="810"/>
      <c r="X2819" s="811"/>
      <c r="Y2819" s="812">
        <v>1</v>
      </c>
      <c r="Z2819" s="810"/>
      <c r="AA2819" s="813"/>
    </row>
    <row r="2820" spans="2:27" ht="15.75" outlineLevel="1" thickBot="1" x14ac:dyDescent="0.3">
      <c r="B2820" s="795"/>
      <c r="C2820" s="787"/>
      <c r="D2820" s="787"/>
      <c r="E2820" s="787"/>
      <c r="F2820" s="787"/>
      <c r="G2820" s="795"/>
      <c r="H2820" s="787"/>
      <c r="I2820" s="787"/>
      <c r="J2820" s="787"/>
      <c r="K2820" s="787"/>
      <c r="L2820" s="787"/>
      <c r="M2820" s="787"/>
      <c r="N2820" s="787"/>
      <c r="O2820" s="787"/>
      <c r="P2820" s="787"/>
      <c r="Q2820" s="787"/>
      <c r="R2820" s="787"/>
      <c r="S2820" s="787"/>
      <c r="T2820" s="787"/>
      <c r="U2820" s="814" t="s">
        <v>4</v>
      </c>
      <c r="V2820" s="815"/>
      <c r="W2820" s="815"/>
      <c r="X2820" s="816"/>
      <c r="Y2820" s="817">
        <v>44236</v>
      </c>
      <c r="Z2820" s="818"/>
      <c r="AA2820" s="819"/>
    </row>
    <row r="2821" spans="2:27" outlineLevel="1" x14ac:dyDescent="0.25">
      <c r="B2821" s="820" t="s">
        <v>44</v>
      </c>
      <c r="C2821" s="793"/>
      <c r="D2821" s="793"/>
      <c r="E2821" s="793"/>
      <c r="F2821" s="794"/>
      <c r="G2821"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821" s="822"/>
      <c r="I2821" s="822"/>
      <c r="J2821" s="822"/>
      <c r="K2821" s="822"/>
      <c r="L2821" s="822"/>
      <c r="M2821" s="822"/>
      <c r="N2821" s="822"/>
      <c r="O2821" s="822"/>
      <c r="P2821" s="822"/>
      <c r="Q2821" s="822"/>
      <c r="R2821" s="822"/>
      <c r="S2821" s="822"/>
      <c r="T2821" s="822"/>
      <c r="U2821" s="822"/>
      <c r="V2821" s="822"/>
      <c r="W2821" s="822"/>
      <c r="X2821" s="822"/>
      <c r="Y2821" s="822"/>
      <c r="Z2821" s="822"/>
      <c r="AA2821" s="823"/>
    </row>
    <row r="2822" spans="2:27" ht="30" customHeight="1" outlineLevel="1" thickBot="1" x14ac:dyDescent="0.3">
      <c r="B2822" s="795"/>
      <c r="C2822" s="787"/>
      <c r="D2822" s="787"/>
      <c r="E2822" s="787"/>
      <c r="F2822" s="796"/>
      <c r="G2822" s="824"/>
      <c r="H2822" s="825"/>
      <c r="I2822" s="825"/>
      <c r="J2822" s="825"/>
      <c r="K2822" s="825"/>
      <c r="L2822" s="825"/>
      <c r="M2822" s="825"/>
      <c r="N2822" s="825"/>
      <c r="O2822" s="825"/>
      <c r="P2822" s="825"/>
      <c r="Q2822" s="825"/>
      <c r="R2822" s="825"/>
      <c r="S2822" s="825"/>
      <c r="T2822" s="825"/>
      <c r="U2822" s="825"/>
      <c r="V2822" s="825"/>
      <c r="W2822" s="825"/>
      <c r="X2822" s="825"/>
      <c r="Y2822" s="825"/>
      <c r="Z2822" s="825"/>
      <c r="AA2822" s="826"/>
    </row>
    <row r="2823" spans="2:27" ht="18.75" outlineLevel="1" thickBot="1" x14ac:dyDescent="0.3">
      <c r="B2823" s="827" t="s">
        <v>46</v>
      </c>
      <c r="C2823" s="798"/>
      <c r="D2823" s="798"/>
      <c r="E2823" s="798"/>
      <c r="F2823" s="798"/>
      <c r="G2823" s="798"/>
      <c r="H2823" s="822" t="s">
        <v>47</v>
      </c>
      <c r="I2823" s="793"/>
      <c r="J2823" s="828"/>
      <c r="K2823" s="798"/>
      <c r="L2823" s="798"/>
      <c r="M2823" s="798"/>
      <c r="N2823" s="798"/>
      <c r="O2823" s="798"/>
      <c r="P2823" s="622"/>
      <c r="Q2823" s="622"/>
      <c r="R2823" s="828" t="s">
        <v>48</v>
      </c>
      <c r="S2823" s="828"/>
      <c r="T2823" s="798"/>
      <c r="U2823" s="798"/>
      <c r="V2823" s="798"/>
      <c r="W2823" s="798"/>
      <c r="X2823" s="798"/>
      <c r="Y2823" s="798"/>
      <c r="Z2823" s="798"/>
      <c r="AA2823" s="799"/>
    </row>
    <row r="2824" spans="2:27" ht="35.25" customHeight="1" outlineLevel="1" thickBot="1" x14ac:dyDescent="0.3">
      <c r="B2824" s="829">
        <v>14</v>
      </c>
      <c r="C2824" s="793"/>
      <c r="D2824" s="793"/>
      <c r="E2824" s="793"/>
      <c r="F2824" s="793"/>
      <c r="G2824" s="793"/>
      <c r="H2824" s="830" t="e">
        <f>I14.01.3</f>
        <v>#REF!</v>
      </c>
      <c r="I2824" s="831"/>
      <c r="J2824" s="832" t="str">
        <f>VLOOKUP(B2824,'BALANCE GENERAL'!$B:$G,5,FALSE)</f>
        <v>ITEMS NO PREVISTO</v>
      </c>
      <c r="K2824" s="798"/>
      <c r="L2824" s="798"/>
      <c r="M2824" s="798"/>
      <c r="N2824" s="798"/>
      <c r="O2824" s="799"/>
      <c r="P2824" s="621"/>
      <c r="Q2824" s="621"/>
      <c r="R2824" s="833" t="e">
        <f>VLOOKUP(H2824,'BALANCE GENERAL'!$B:$G,5,FALSE)</f>
        <v>#REF!</v>
      </c>
      <c r="S2824" s="1020"/>
      <c r="T2824" s="793"/>
      <c r="U2824" s="793"/>
      <c r="V2824" s="793"/>
      <c r="W2824" s="793"/>
      <c r="X2824" s="793"/>
      <c r="Y2824" s="793"/>
      <c r="Z2824" s="793"/>
      <c r="AA2824" s="794"/>
    </row>
    <row r="2825" spans="2:27" ht="18.75" outlineLevel="1" thickBot="1" x14ac:dyDescent="0.3">
      <c r="B2825" s="821" t="s">
        <v>49</v>
      </c>
      <c r="C2825" s="834"/>
      <c r="D2825" s="834"/>
      <c r="E2825" s="834"/>
      <c r="F2825" s="834"/>
      <c r="G2825" s="834"/>
      <c r="H2825" s="835"/>
      <c r="I2825" s="835"/>
      <c r="J2825" s="834"/>
      <c r="K2825" s="834"/>
      <c r="L2825" s="834"/>
      <c r="M2825" s="834"/>
      <c r="N2825" s="834"/>
      <c r="O2825" s="834"/>
      <c r="P2825" s="623"/>
      <c r="Q2825" s="623"/>
      <c r="R2825" s="837" t="s">
        <v>50</v>
      </c>
      <c r="S2825" s="1030" t="s">
        <v>532</v>
      </c>
      <c r="T2825" s="839" t="s">
        <v>51</v>
      </c>
      <c r="U2825" s="840"/>
      <c r="V2825" s="841"/>
      <c r="W2825" s="842" t="s">
        <v>20</v>
      </c>
      <c r="X2825" s="844" t="s">
        <v>52</v>
      </c>
      <c r="Y2825" s="846" t="s">
        <v>53</v>
      </c>
      <c r="Z2825" s="847"/>
      <c r="AA2825" s="848"/>
    </row>
    <row r="2826" spans="2:27" ht="26.25" outlineLevel="1" thickBot="1" x14ac:dyDescent="0.3">
      <c r="B2826" s="836"/>
      <c r="C2826" s="835"/>
      <c r="D2826" s="835"/>
      <c r="E2826" s="835"/>
      <c r="F2826" s="835"/>
      <c r="G2826" s="835"/>
      <c r="H2826" s="835"/>
      <c r="I2826" s="835"/>
      <c r="J2826" s="835"/>
      <c r="K2826" s="835"/>
      <c r="L2826" s="835"/>
      <c r="M2826" s="835"/>
      <c r="N2826" s="835"/>
      <c r="O2826" s="835"/>
      <c r="P2826" s="623"/>
      <c r="Q2826" s="623"/>
      <c r="R2826" s="838"/>
      <c r="S2826" s="1031"/>
      <c r="T2826" s="4" t="s">
        <v>54</v>
      </c>
      <c r="U2826" s="5" t="s">
        <v>55</v>
      </c>
      <c r="V2826" s="6" t="s">
        <v>56</v>
      </c>
      <c r="W2826" s="843"/>
      <c r="X2826" s="845"/>
      <c r="Y2826" s="7" t="s">
        <v>57</v>
      </c>
      <c r="Z2826" s="8" t="s">
        <v>21</v>
      </c>
      <c r="AA2826" s="9" t="s">
        <v>22</v>
      </c>
    </row>
    <row r="2827" spans="2:27" ht="18" outlineLevel="1" x14ac:dyDescent="0.25">
      <c r="B2827" s="10"/>
      <c r="C2827" s="11"/>
      <c r="D2827" s="11"/>
      <c r="E2827" s="11"/>
      <c r="F2827" s="11"/>
      <c r="G2827" s="11"/>
      <c r="H2827" s="11"/>
      <c r="I2827" s="11"/>
      <c r="J2827" s="11"/>
      <c r="K2827" s="11"/>
      <c r="L2827" s="11"/>
      <c r="M2827" s="11"/>
      <c r="N2827" s="11"/>
      <c r="O2827" s="12"/>
      <c r="P2827" s="629" t="e">
        <f>+H2824</f>
        <v>#REF!</v>
      </c>
      <c r="Q2827" s="17"/>
      <c r="R2827" s="412" t="s">
        <v>356</v>
      </c>
      <c r="S2827" s="625"/>
      <c r="T2827" s="14"/>
      <c r="U2827" s="14"/>
      <c r="V2827" s="14"/>
      <c r="W2827" s="14" t="str">
        <f>IF(COUNT(T2827:V2827)=1,"m",IF(COUNT(T2827:V2827)=2,"m2",IF(COUNT(T2827:V2827)=3,"m3","")))</f>
        <v/>
      </c>
      <c r="X2827" s="14" t="str">
        <f>IF(S2827="","",1)</f>
        <v/>
      </c>
      <c r="Y2827" s="14" t="str">
        <f>IFERROR(IF(COUNT(T2827:V2827)=1,PRODUCT(T2827:V2827)*X2827,""),"")</f>
        <v/>
      </c>
      <c r="Z2827" s="14" t="str">
        <f>IFERROR(IF(COUNT(T2827:V2827)=2,PRODUCT(T2827:V2827)*X2827,""),"")</f>
        <v/>
      </c>
      <c r="AA2827" s="15" t="str">
        <f>IFERROR(IF(COUNT(T2827:V2827)=3,PRODUCT(T2827:V2827)*X2827,""),"")</f>
        <v/>
      </c>
    </row>
    <row r="2828" spans="2:27" ht="18" outlineLevel="1" x14ac:dyDescent="0.25">
      <c r="B2828" s="16"/>
      <c r="C2828" s="17"/>
      <c r="D2828" s="17"/>
      <c r="E2828" s="17"/>
      <c r="F2828" s="18"/>
      <c r="G2828" s="18"/>
      <c r="H2828" s="18"/>
      <c r="I2828" s="18"/>
      <c r="J2828" s="18"/>
      <c r="K2828" s="18"/>
      <c r="L2828" s="17"/>
      <c r="M2828" s="17"/>
      <c r="N2828" s="17"/>
      <c r="O2828" s="19"/>
      <c r="P2828" s="629" t="e">
        <f>+H2824</f>
        <v>#REF!</v>
      </c>
      <c r="Q2828" s="17"/>
      <c r="R2828" s="412"/>
      <c r="S2828" s="625"/>
      <c r="T2828" s="20"/>
      <c r="U2828" s="20"/>
      <c r="V2828" s="430"/>
      <c r="W2828" s="14" t="str">
        <f t="shared" ref="W2828:W2830" si="930">IF(COUNT(T2828:V2828)=1,"m",IF(COUNT(T2828:V2828)=2,"m2",IF(COUNT(T2828:V2828)=3,"m3","")))</f>
        <v/>
      </c>
      <c r="X2828" s="14" t="str">
        <f t="shared" ref="X2828:X2830" si="931">IF(S2828="","",1)</f>
        <v/>
      </c>
      <c r="Y2828" s="14" t="str">
        <f t="shared" ref="Y2828:Y2830" si="932">IFERROR(IF(COUNT(T2828:V2828)=1,PRODUCT(T2828:V2828)*X2828,""),"")</f>
        <v/>
      </c>
      <c r="Z2828" s="14" t="str">
        <f t="shared" ref="Z2828:Z2830" si="933">IFERROR(IF(COUNT(T2828:V2828)=2,PRODUCT(T2828:V2828)*X2828,""),"")</f>
        <v/>
      </c>
      <c r="AA2828" s="15" t="str">
        <f t="shared" ref="AA2828:AA2849" si="934">IFERROR(IF(COUNT(T2828:V2828)=3,PRODUCT(T2828:V2828)*X2828,""),"")</f>
        <v/>
      </c>
    </row>
    <row r="2829" spans="2:27" ht="18" outlineLevel="1" x14ac:dyDescent="0.25">
      <c r="B2829" s="16"/>
      <c r="C2829" s="17"/>
      <c r="D2829" s="17"/>
      <c r="E2829" s="17"/>
      <c r="G2829" s="18"/>
      <c r="H2829" s="18"/>
      <c r="I2829" s="18"/>
      <c r="J2829" s="18"/>
      <c r="K2829" s="18"/>
      <c r="L2829" s="17"/>
      <c r="M2829" s="17"/>
      <c r="N2829" s="17"/>
      <c r="O2829" s="19"/>
      <c r="P2829" s="629" t="e">
        <f>+H2824</f>
        <v>#REF!</v>
      </c>
      <c r="Q2829" s="17"/>
      <c r="R2829" s="412"/>
      <c r="S2829" s="625"/>
      <c r="T2829" s="20"/>
      <c r="U2829" s="20"/>
      <c r="V2829" s="430"/>
      <c r="W2829" s="14" t="str">
        <f t="shared" si="930"/>
        <v/>
      </c>
      <c r="X2829" s="14" t="str">
        <f t="shared" si="931"/>
        <v/>
      </c>
      <c r="Y2829" s="14" t="str">
        <f t="shared" si="932"/>
        <v/>
      </c>
      <c r="Z2829" s="14" t="str">
        <f t="shared" si="933"/>
        <v/>
      </c>
      <c r="AA2829" s="15" t="str">
        <f t="shared" si="934"/>
        <v/>
      </c>
    </row>
    <row r="2830" spans="2:27" ht="18" outlineLevel="1" x14ac:dyDescent="0.25">
      <c r="B2830" s="16"/>
      <c r="C2830" s="17"/>
      <c r="D2830" s="17"/>
      <c r="E2830" s="17"/>
      <c r="F2830" s="18"/>
      <c r="G2830" s="18"/>
      <c r="H2830" s="18"/>
      <c r="I2830" s="18"/>
      <c r="J2830" s="18"/>
      <c r="K2830" s="18"/>
      <c r="L2830" s="17"/>
      <c r="M2830" s="17"/>
      <c r="N2830" s="17"/>
      <c r="O2830" s="19"/>
      <c r="P2830" s="629" t="e">
        <f>+H2824</f>
        <v>#REF!</v>
      </c>
      <c r="Q2830" s="17"/>
      <c r="R2830" s="412"/>
      <c r="S2830" s="626"/>
      <c r="T2830" s="20"/>
      <c r="U2830" s="20"/>
      <c r="V2830" s="430"/>
      <c r="W2830" s="14" t="str">
        <f t="shared" si="930"/>
        <v/>
      </c>
      <c r="X2830" s="14" t="str">
        <f t="shared" si="931"/>
        <v/>
      </c>
      <c r="Y2830" s="14" t="str">
        <f t="shared" si="932"/>
        <v/>
      </c>
      <c r="Z2830" s="14" t="str">
        <f t="shared" si="933"/>
        <v/>
      </c>
      <c r="AA2830" s="15" t="str">
        <f t="shared" si="934"/>
        <v/>
      </c>
    </row>
    <row r="2831" spans="2:27" ht="18" outlineLevel="1" x14ac:dyDescent="0.25">
      <c r="B2831" s="16"/>
      <c r="D2831" s="17"/>
      <c r="E2831" s="17"/>
      <c r="F2831" s="18"/>
      <c r="G2831" s="18"/>
      <c r="H2831" s="18"/>
      <c r="J2831" s="18"/>
      <c r="K2831" s="18"/>
      <c r="L2831" s="17"/>
      <c r="M2831" s="17"/>
      <c r="N2831" s="17"/>
      <c r="O2831" s="19"/>
      <c r="P2831" s="629" t="e">
        <f>+H2824</f>
        <v>#REF!</v>
      </c>
      <c r="Q2831" s="17"/>
      <c r="R2831" s="412"/>
      <c r="S2831" s="625"/>
      <c r="T2831" s="20"/>
      <c r="U2831" s="20"/>
      <c r="V2831" s="430"/>
      <c r="W2831" s="14"/>
      <c r="X2831" s="14"/>
      <c r="Y2831" s="14"/>
      <c r="Z2831" s="14"/>
      <c r="AA2831" s="15" t="str">
        <f t="shared" si="934"/>
        <v/>
      </c>
    </row>
    <row r="2832" spans="2:27" ht="18" outlineLevel="1" x14ac:dyDescent="0.25">
      <c r="B2832" s="22"/>
      <c r="C2832" s="17"/>
      <c r="D2832" s="18"/>
      <c r="E2832" s="17"/>
      <c r="F2832" s="18"/>
      <c r="G2832" s="18"/>
      <c r="H2832" s="18"/>
      <c r="I2832" s="18"/>
      <c r="J2832" s="18"/>
      <c r="K2832" s="18"/>
      <c r="L2832" s="17"/>
      <c r="M2832" s="17"/>
      <c r="N2832" s="17"/>
      <c r="O2832" s="19"/>
      <c r="P2832" s="629" t="e">
        <f>+H2824</f>
        <v>#REF!</v>
      </c>
      <c r="Q2832" s="17"/>
      <c r="R2832" s="412" t="s">
        <v>361</v>
      </c>
      <c r="S2832" s="625" t="s">
        <v>588</v>
      </c>
      <c r="T2832" s="20"/>
      <c r="U2832" s="20"/>
      <c r="V2832" s="430"/>
      <c r="W2832" s="14" t="s">
        <v>20</v>
      </c>
      <c r="X2832" s="14">
        <f t="shared" ref="X2832:X2838" si="935">IF(S2832="","",1)</f>
        <v>1</v>
      </c>
      <c r="Y2832" s="14" t="str">
        <f t="shared" ref="Y2832:Y2838" si="936">IFERROR(IF(COUNT(T2832:V2832)=1,PRODUCT(T2832:V2832)*X2832,""),"")</f>
        <v/>
      </c>
      <c r="Z2832" s="14" t="str">
        <f t="shared" ref="Z2832:Z2838" si="937">IFERROR(IF(COUNT(T2832:V2832)=2,PRODUCT(T2832:V2832)*X2832,""),"")</f>
        <v/>
      </c>
      <c r="AA2832" s="15" t="str">
        <f t="shared" si="934"/>
        <v/>
      </c>
    </row>
    <row r="2833" spans="2:27" ht="36" outlineLevel="1" x14ac:dyDescent="0.25">
      <c r="B2833" s="16"/>
      <c r="C2833" s="17"/>
      <c r="D2833" s="17"/>
      <c r="E2833" s="17"/>
      <c r="F2833" s="18"/>
      <c r="G2833" s="18"/>
      <c r="H2833" s="18"/>
      <c r="I2833" s="18"/>
      <c r="J2833" s="18"/>
      <c r="K2833" s="18"/>
      <c r="L2833" s="17"/>
      <c r="M2833" s="17"/>
      <c r="N2833" s="17"/>
      <c r="O2833" s="19"/>
      <c r="P2833" s="629" t="e">
        <f>+H2824</f>
        <v>#REF!</v>
      </c>
      <c r="Q2833" s="17"/>
      <c r="R2833" s="412"/>
      <c r="S2833" s="641" t="s">
        <v>590</v>
      </c>
      <c r="T2833" s="20"/>
      <c r="U2833" s="20"/>
      <c r="V2833" s="20"/>
      <c r="W2833" s="14" t="s">
        <v>20</v>
      </c>
      <c r="X2833" s="14">
        <f t="shared" si="935"/>
        <v>1</v>
      </c>
      <c r="Y2833" s="14" t="str">
        <f t="shared" si="936"/>
        <v/>
      </c>
      <c r="Z2833" s="14" t="str">
        <f t="shared" si="937"/>
        <v/>
      </c>
      <c r="AA2833" s="15" t="str">
        <f t="shared" si="934"/>
        <v/>
      </c>
    </row>
    <row r="2834" spans="2:27" ht="18" outlineLevel="1" x14ac:dyDescent="0.25">
      <c r="B2834" s="16"/>
      <c r="C2834" s="17"/>
      <c r="D2834" s="17"/>
      <c r="E2834" s="17"/>
      <c r="F2834" s="17"/>
      <c r="G2834" s="17"/>
      <c r="H2834" s="17"/>
      <c r="I2834" s="17"/>
      <c r="J2834" s="17"/>
      <c r="K2834" s="17"/>
      <c r="L2834" s="17"/>
      <c r="M2834" s="17"/>
      <c r="N2834" s="17"/>
      <c r="O2834" s="19"/>
      <c r="P2834" s="629" t="e">
        <f>+H2824</f>
        <v>#REF!</v>
      </c>
      <c r="Q2834" s="17"/>
      <c r="R2834" s="412"/>
      <c r="S2834" s="625" t="s">
        <v>589</v>
      </c>
      <c r="T2834" s="20"/>
      <c r="U2834" s="20"/>
      <c r="V2834" s="430"/>
      <c r="W2834" s="14" t="s">
        <v>20</v>
      </c>
      <c r="X2834" s="14">
        <f t="shared" si="935"/>
        <v>1</v>
      </c>
      <c r="Y2834" s="14" t="str">
        <f t="shared" si="936"/>
        <v/>
      </c>
      <c r="Z2834" s="14" t="str">
        <f t="shared" si="937"/>
        <v/>
      </c>
      <c r="AA2834" s="15" t="str">
        <f t="shared" si="934"/>
        <v/>
      </c>
    </row>
    <row r="2835" spans="2:27" ht="18" outlineLevel="1" x14ac:dyDescent="0.25">
      <c r="B2835" s="16"/>
      <c r="C2835" s="18"/>
      <c r="D2835" s="17"/>
      <c r="E2835" s="17"/>
      <c r="F2835" s="17"/>
      <c r="G2835" s="17"/>
      <c r="H2835" s="17"/>
      <c r="I2835" s="17"/>
      <c r="J2835" s="17"/>
      <c r="K2835" s="17"/>
      <c r="L2835" s="17"/>
      <c r="M2835" s="17"/>
      <c r="N2835" s="17"/>
      <c r="O2835" s="19"/>
      <c r="P2835" s="629" t="e">
        <f>+H2824</f>
        <v>#REF!</v>
      </c>
      <c r="Q2835" s="17"/>
      <c r="R2835" s="412"/>
      <c r="S2835" s="625"/>
      <c r="T2835" s="20"/>
      <c r="U2835" s="20"/>
      <c r="V2835" s="430"/>
      <c r="W2835" s="14"/>
      <c r="X2835" s="14" t="str">
        <f t="shared" si="935"/>
        <v/>
      </c>
      <c r="Y2835" s="14" t="str">
        <f t="shared" si="936"/>
        <v/>
      </c>
      <c r="Z2835" s="14" t="str">
        <f t="shared" si="937"/>
        <v/>
      </c>
      <c r="AA2835" s="15" t="str">
        <f t="shared" si="934"/>
        <v/>
      </c>
    </row>
    <row r="2836" spans="2:27" ht="18" outlineLevel="1" x14ac:dyDescent="0.25">
      <c r="B2836" s="16"/>
      <c r="C2836" s="17"/>
      <c r="D2836" s="17"/>
      <c r="E2836" s="17"/>
      <c r="F2836" s="17"/>
      <c r="G2836" s="17"/>
      <c r="H2836" s="17"/>
      <c r="I2836" s="17"/>
      <c r="J2836" s="17"/>
      <c r="K2836" s="17"/>
      <c r="L2836" s="17"/>
      <c r="M2836" s="17"/>
      <c r="N2836" s="17"/>
      <c r="O2836" s="19"/>
      <c r="P2836" s="629" t="e">
        <f>+H2824</f>
        <v>#REF!</v>
      </c>
      <c r="Q2836" s="17"/>
      <c r="R2836" s="412"/>
      <c r="S2836" s="625"/>
      <c r="T2836" s="20"/>
      <c r="U2836" s="20"/>
      <c r="V2836" s="430"/>
      <c r="W2836" s="14"/>
      <c r="X2836" s="14" t="str">
        <f t="shared" si="935"/>
        <v/>
      </c>
      <c r="Y2836" s="14" t="str">
        <f t="shared" si="936"/>
        <v/>
      </c>
      <c r="Z2836" s="14" t="str">
        <f t="shared" si="937"/>
        <v/>
      </c>
      <c r="AA2836" s="15" t="str">
        <f t="shared" si="934"/>
        <v/>
      </c>
    </row>
    <row r="2837" spans="2:27" ht="18" outlineLevel="1" x14ac:dyDescent="0.25">
      <c r="B2837" s="16"/>
      <c r="C2837" s="17"/>
      <c r="D2837" s="17"/>
      <c r="E2837" s="18"/>
      <c r="F2837" s="17"/>
      <c r="G2837" s="17"/>
      <c r="H2837" s="17"/>
      <c r="I2837" s="17"/>
      <c r="J2837" s="17"/>
      <c r="K2837" s="17"/>
      <c r="L2837" s="17"/>
      <c r="M2837" s="17"/>
      <c r="N2837" s="17"/>
      <c r="O2837" s="19"/>
      <c r="P2837" s="629" t="e">
        <f>+H2824</f>
        <v>#REF!</v>
      </c>
      <c r="Q2837" s="17"/>
      <c r="R2837" s="412"/>
      <c r="S2837" s="625"/>
      <c r="T2837" s="20"/>
      <c r="U2837" s="20"/>
      <c r="V2837" s="430"/>
      <c r="W2837" s="14"/>
      <c r="X2837" s="14" t="str">
        <f t="shared" si="935"/>
        <v/>
      </c>
      <c r="Y2837" s="14" t="str">
        <f t="shared" si="936"/>
        <v/>
      </c>
      <c r="Z2837" s="14" t="str">
        <f t="shared" si="937"/>
        <v/>
      </c>
      <c r="AA2837" s="15" t="str">
        <f t="shared" si="934"/>
        <v/>
      </c>
    </row>
    <row r="2838" spans="2:27" ht="18" outlineLevel="1" x14ac:dyDescent="0.25">
      <c r="B2838" s="16"/>
      <c r="C2838" s="18"/>
      <c r="D2838" s="18"/>
      <c r="E2838" s="18"/>
      <c r="F2838" s="18"/>
      <c r="G2838" s="18"/>
      <c r="H2838" s="18"/>
      <c r="I2838" s="18"/>
      <c r="J2838" s="18"/>
      <c r="K2838" s="18"/>
      <c r="L2838" s="18"/>
      <c r="M2838" s="18"/>
      <c r="N2838" s="18"/>
      <c r="O2838" s="19"/>
      <c r="P2838" s="629" t="e">
        <f>+H2824</f>
        <v>#REF!</v>
      </c>
      <c r="Q2838" s="17"/>
      <c r="R2838" s="412"/>
      <c r="S2838" s="625"/>
      <c r="T2838" s="20"/>
      <c r="U2838" s="20"/>
      <c r="V2838" s="430"/>
      <c r="W2838" s="14" t="str">
        <f t="shared" ref="W2838" si="938">IF(COUNT(T2838:V2838)=1,"m",IF(COUNT(T2838:V2838)=2,"m2",IF(COUNT(T2838:V2838)=3,"m3","")))</f>
        <v/>
      </c>
      <c r="X2838" s="14" t="str">
        <f t="shared" si="935"/>
        <v/>
      </c>
      <c r="Y2838" s="14" t="str">
        <f t="shared" si="936"/>
        <v/>
      </c>
      <c r="Z2838" s="14" t="str">
        <f t="shared" si="937"/>
        <v/>
      </c>
      <c r="AA2838" s="15" t="str">
        <f t="shared" si="934"/>
        <v/>
      </c>
    </row>
    <row r="2839" spans="2:27" ht="18" outlineLevel="1" x14ac:dyDescent="0.25">
      <c r="B2839" s="16"/>
      <c r="C2839" s="17"/>
      <c r="D2839" s="24"/>
      <c r="E2839" s="17"/>
      <c r="F2839" s="17"/>
      <c r="G2839" s="17"/>
      <c r="H2839" s="17"/>
      <c r="I2839" s="17"/>
      <c r="J2839" s="18"/>
      <c r="K2839" s="17"/>
      <c r="L2839" s="17"/>
      <c r="M2839" s="17"/>
      <c r="N2839" s="17"/>
      <c r="O2839" s="19"/>
      <c r="P2839" s="629" t="e">
        <f>+H2824</f>
        <v>#REF!</v>
      </c>
      <c r="Q2839" s="17"/>
      <c r="R2839" s="412"/>
      <c r="S2839" s="625"/>
      <c r="T2839" s="20"/>
      <c r="U2839" s="20"/>
      <c r="V2839" s="430"/>
      <c r="W2839" s="14"/>
      <c r="X2839" s="14"/>
      <c r="Y2839" s="14"/>
      <c r="Z2839" s="14"/>
      <c r="AA2839" s="15" t="str">
        <f t="shared" si="934"/>
        <v/>
      </c>
    </row>
    <row r="2840" spans="2:27" ht="18" outlineLevel="1" x14ac:dyDescent="0.25">
      <c r="B2840" s="16"/>
      <c r="C2840" s="18"/>
      <c r="D2840" s="17"/>
      <c r="E2840" s="17"/>
      <c r="F2840" s="17"/>
      <c r="G2840" s="17"/>
      <c r="H2840" s="18"/>
      <c r="I2840" s="18"/>
      <c r="J2840" s="17"/>
      <c r="K2840" s="18"/>
      <c r="L2840" s="17"/>
      <c r="M2840" s="17"/>
      <c r="N2840" s="17"/>
      <c r="O2840" s="19"/>
      <c r="P2840" s="629" t="e">
        <f>+H2824</f>
        <v>#REF!</v>
      </c>
      <c r="Q2840" s="17"/>
      <c r="R2840" s="412" t="s">
        <v>362</v>
      </c>
      <c r="S2840" s="625"/>
      <c r="T2840" s="20"/>
      <c r="U2840" s="20"/>
      <c r="V2840" s="430"/>
      <c r="W2840" s="14" t="str">
        <f t="shared" ref="W2840:W2849" si="939">IF(COUNT(T2840:V2840)=1,"m",IF(COUNT(T2840:V2840)=2,"m2",IF(COUNT(T2840:V2840)=3,"m3","")))</f>
        <v/>
      </c>
      <c r="X2840" s="14" t="str">
        <f t="shared" ref="X2840:X2849" si="940">IF(S2840="","",1)</f>
        <v/>
      </c>
      <c r="Y2840" s="14" t="str">
        <f t="shared" ref="Y2840:Y2849" si="941">IFERROR(IF(COUNT(T2840:V2840)=1,PRODUCT(T2840:V2840)*X2840,""),"")</f>
        <v/>
      </c>
      <c r="Z2840" s="14" t="str">
        <f t="shared" ref="Z2840:Z2849" si="942">IFERROR(IF(COUNT(T2840:V2840)=2,PRODUCT(T2840:V2840)*X2840,""),"")</f>
        <v/>
      </c>
      <c r="AA2840" s="15" t="str">
        <f t="shared" si="934"/>
        <v/>
      </c>
    </row>
    <row r="2841" spans="2:27" ht="18" outlineLevel="1" x14ac:dyDescent="0.25">
      <c r="B2841" s="16"/>
      <c r="C2841" s="17"/>
      <c r="D2841" s="17"/>
      <c r="E2841" s="17"/>
      <c r="F2841" s="17"/>
      <c r="G2841" s="17"/>
      <c r="H2841" s="17"/>
      <c r="I2841" s="17"/>
      <c r="J2841" s="17"/>
      <c r="K2841" s="17"/>
      <c r="L2841" s="17"/>
      <c r="M2841" s="17"/>
      <c r="N2841" s="17"/>
      <c r="O2841" s="19"/>
      <c r="P2841" s="629" t="e">
        <f>+H2824</f>
        <v>#REF!</v>
      </c>
      <c r="Q2841" s="17"/>
      <c r="R2841" s="412"/>
      <c r="S2841" s="626"/>
      <c r="T2841" s="20"/>
      <c r="U2841" s="20"/>
      <c r="V2841" s="430"/>
      <c r="W2841" s="14" t="str">
        <f t="shared" si="939"/>
        <v/>
      </c>
      <c r="X2841" s="14" t="str">
        <f t="shared" si="940"/>
        <v/>
      </c>
      <c r="Y2841" s="14" t="str">
        <f t="shared" si="941"/>
        <v/>
      </c>
      <c r="Z2841" s="14" t="str">
        <f t="shared" si="942"/>
        <v/>
      </c>
      <c r="AA2841" s="15" t="str">
        <f t="shared" si="934"/>
        <v/>
      </c>
    </row>
    <row r="2842" spans="2:27" ht="18" outlineLevel="1" x14ac:dyDescent="0.25">
      <c r="B2842" s="16"/>
      <c r="C2842" s="17"/>
      <c r="D2842" s="17"/>
      <c r="E2842" s="17"/>
      <c r="F2842" s="17"/>
      <c r="G2842" s="17"/>
      <c r="H2842" s="17"/>
      <c r="I2842" s="17"/>
      <c r="J2842" s="17"/>
      <c r="K2842" s="17"/>
      <c r="L2842" s="17"/>
      <c r="M2842" s="17"/>
      <c r="N2842" s="17"/>
      <c r="O2842" s="19"/>
      <c r="P2842" s="629" t="e">
        <f>+H2824</f>
        <v>#REF!</v>
      </c>
      <c r="Q2842" s="17"/>
      <c r="R2842" s="412"/>
      <c r="S2842" s="626"/>
      <c r="T2842" s="20"/>
      <c r="U2842" s="20"/>
      <c r="V2842" s="430"/>
      <c r="W2842" s="14" t="str">
        <f t="shared" si="939"/>
        <v/>
      </c>
      <c r="X2842" s="14" t="str">
        <f t="shared" si="940"/>
        <v/>
      </c>
      <c r="Y2842" s="14" t="str">
        <f t="shared" si="941"/>
        <v/>
      </c>
      <c r="Z2842" s="14" t="str">
        <f t="shared" si="942"/>
        <v/>
      </c>
      <c r="AA2842" s="15" t="str">
        <f t="shared" si="934"/>
        <v/>
      </c>
    </row>
    <row r="2843" spans="2:27" ht="18" outlineLevel="1" x14ac:dyDescent="0.25">
      <c r="B2843" s="16"/>
      <c r="D2843" s="17"/>
      <c r="E2843" s="17"/>
      <c r="F2843" s="17"/>
      <c r="G2843" s="17"/>
      <c r="H2843" s="17"/>
      <c r="I2843" s="17"/>
      <c r="J2843" s="17"/>
      <c r="K2843" s="17"/>
      <c r="L2843" s="17"/>
      <c r="M2843" s="17"/>
      <c r="N2843" s="17"/>
      <c r="O2843" s="19"/>
      <c r="P2843" s="629" t="e">
        <f>+H2824</f>
        <v>#REF!</v>
      </c>
      <c r="Q2843" s="17"/>
      <c r="R2843" s="412"/>
      <c r="S2843" s="626"/>
      <c r="T2843" s="20"/>
      <c r="U2843" s="20"/>
      <c r="V2843" s="20"/>
      <c r="W2843" s="14" t="str">
        <f t="shared" si="939"/>
        <v/>
      </c>
      <c r="X2843" s="14" t="str">
        <f t="shared" si="940"/>
        <v/>
      </c>
      <c r="Y2843" s="14" t="str">
        <f t="shared" si="941"/>
        <v/>
      </c>
      <c r="Z2843" s="14" t="str">
        <f t="shared" si="942"/>
        <v/>
      </c>
      <c r="AA2843" s="15" t="str">
        <f t="shared" si="934"/>
        <v/>
      </c>
    </row>
    <row r="2844" spans="2:27" ht="18" outlineLevel="1" x14ac:dyDescent="0.25">
      <c r="B2844" s="16"/>
      <c r="C2844" s="17"/>
      <c r="D2844" s="17"/>
      <c r="E2844" s="17"/>
      <c r="F2844" s="17"/>
      <c r="G2844" s="17"/>
      <c r="H2844" s="17"/>
      <c r="I2844" s="17"/>
      <c r="J2844" s="17"/>
      <c r="K2844" s="17"/>
      <c r="L2844" s="17"/>
      <c r="M2844" s="17"/>
      <c r="N2844" s="17"/>
      <c r="O2844" s="19"/>
      <c r="P2844" s="629" t="e">
        <f>+H2824</f>
        <v>#REF!</v>
      </c>
      <c r="Q2844" s="17"/>
      <c r="R2844" s="412"/>
      <c r="S2844" s="626"/>
      <c r="T2844" s="20"/>
      <c r="U2844" s="20"/>
      <c r="V2844" s="430"/>
      <c r="W2844" s="14" t="str">
        <f t="shared" si="939"/>
        <v/>
      </c>
      <c r="X2844" s="14" t="str">
        <f t="shared" si="940"/>
        <v/>
      </c>
      <c r="Y2844" s="14" t="str">
        <f t="shared" si="941"/>
        <v/>
      </c>
      <c r="Z2844" s="14" t="str">
        <f t="shared" si="942"/>
        <v/>
      </c>
      <c r="AA2844" s="15" t="str">
        <f t="shared" si="934"/>
        <v/>
      </c>
    </row>
    <row r="2845" spans="2:27" ht="18" outlineLevel="1" x14ac:dyDescent="0.25">
      <c r="B2845" s="16"/>
      <c r="C2845" s="17"/>
      <c r="D2845" s="17"/>
      <c r="E2845" s="17"/>
      <c r="F2845" s="17"/>
      <c r="G2845" s="17"/>
      <c r="H2845" s="17"/>
      <c r="I2845" s="17"/>
      <c r="J2845" s="17"/>
      <c r="K2845" s="17"/>
      <c r="L2845" s="17"/>
      <c r="M2845" s="17"/>
      <c r="N2845" s="17"/>
      <c r="O2845" s="19"/>
      <c r="P2845" s="629" t="e">
        <f>+H2824</f>
        <v>#REF!</v>
      </c>
      <c r="Q2845" s="17"/>
      <c r="R2845" s="412"/>
      <c r="S2845" s="626"/>
      <c r="T2845" s="20"/>
      <c r="U2845" s="20"/>
      <c r="V2845" s="430"/>
      <c r="W2845" s="14" t="str">
        <f t="shared" si="939"/>
        <v/>
      </c>
      <c r="X2845" s="14" t="str">
        <f t="shared" si="940"/>
        <v/>
      </c>
      <c r="Y2845" s="14" t="str">
        <f t="shared" si="941"/>
        <v/>
      </c>
      <c r="Z2845" s="14" t="str">
        <f t="shared" si="942"/>
        <v/>
      </c>
      <c r="AA2845" s="15" t="str">
        <f t="shared" si="934"/>
        <v/>
      </c>
    </row>
    <row r="2846" spans="2:27" ht="18" outlineLevel="1" x14ac:dyDescent="0.25">
      <c r="B2846" s="16"/>
      <c r="C2846" s="17"/>
      <c r="D2846" s="17"/>
      <c r="E2846" s="17"/>
      <c r="F2846" s="17"/>
      <c r="G2846" s="17"/>
      <c r="H2846" s="17"/>
      <c r="I2846" s="17"/>
      <c r="J2846" s="17"/>
      <c r="K2846" s="17"/>
      <c r="L2846" s="17"/>
      <c r="M2846" s="17"/>
      <c r="N2846" s="17"/>
      <c r="O2846" s="19"/>
      <c r="P2846" s="629" t="e">
        <f>+H2824</f>
        <v>#REF!</v>
      </c>
      <c r="Q2846" s="17"/>
      <c r="R2846" s="21"/>
      <c r="S2846" s="626"/>
      <c r="T2846" s="20"/>
      <c r="U2846" s="20"/>
      <c r="V2846" s="430"/>
      <c r="W2846" s="14" t="str">
        <f t="shared" si="939"/>
        <v/>
      </c>
      <c r="X2846" s="14" t="str">
        <f t="shared" si="940"/>
        <v/>
      </c>
      <c r="Y2846" s="14" t="str">
        <f t="shared" si="941"/>
        <v/>
      </c>
      <c r="Z2846" s="14" t="str">
        <f t="shared" si="942"/>
        <v/>
      </c>
      <c r="AA2846" s="15" t="str">
        <f t="shared" si="934"/>
        <v/>
      </c>
    </row>
    <row r="2847" spans="2:27" ht="18" outlineLevel="1" x14ac:dyDescent="0.25">
      <c r="B2847" s="16"/>
      <c r="C2847" s="17"/>
      <c r="D2847" s="17"/>
      <c r="E2847" s="17"/>
      <c r="F2847" s="17"/>
      <c r="G2847" s="17"/>
      <c r="H2847" s="17"/>
      <c r="I2847" s="17"/>
      <c r="J2847" s="17"/>
      <c r="K2847" s="17"/>
      <c r="L2847" s="17"/>
      <c r="M2847" s="17"/>
      <c r="N2847" s="17"/>
      <c r="O2847" s="19"/>
      <c r="P2847" s="629" t="e">
        <f>+H2824</f>
        <v>#REF!</v>
      </c>
      <c r="Q2847" s="17"/>
      <c r="R2847" s="26"/>
      <c r="S2847" s="626"/>
      <c r="T2847" s="20"/>
      <c r="U2847" s="20"/>
      <c r="V2847" s="430"/>
      <c r="W2847" s="14" t="str">
        <f t="shared" si="939"/>
        <v/>
      </c>
      <c r="X2847" s="14" t="str">
        <f t="shared" si="940"/>
        <v/>
      </c>
      <c r="Y2847" s="14" t="str">
        <f t="shared" si="941"/>
        <v/>
      </c>
      <c r="Z2847" s="14" t="str">
        <f t="shared" si="942"/>
        <v/>
      </c>
      <c r="AA2847" s="15" t="str">
        <f t="shared" si="934"/>
        <v/>
      </c>
    </row>
    <row r="2848" spans="2:27" ht="18" outlineLevel="1" x14ac:dyDescent="0.25">
      <c r="B2848" s="16"/>
      <c r="C2848" s="17"/>
      <c r="D2848" s="17"/>
      <c r="E2848" s="17"/>
      <c r="F2848" s="17"/>
      <c r="G2848" s="17"/>
      <c r="H2848" s="17"/>
      <c r="I2848" s="17"/>
      <c r="J2848" s="17"/>
      <c r="K2848" s="17"/>
      <c r="L2848" s="17"/>
      <c r="M2848" s="17"/>
      <c r="N2848" s="17"/>
      <c r="O2848" s="19"/>
      <c r="P2848" s="629" t="e">
        <f>+H2824</f>
        <v>#REF!</v>
      </c>
      <c r="Q2848" s="17"/>
      <c r="R2848" s="26"/>
      <c r="S2848" s="626"/>
      <c r="T2848" s="20"/>
      <c r="U2848" s="20"/>
      <c r="V2848" s="430"/>
      <c r="W2848" s="14" t="str">
        <f t="shared" si="939"/>
        <v/>
      </c>
      <c r="X2848" s="14" t="str">
        <f t="shared" si="940"/>
        <v/>
      </c>
      <c r="Y2848" s="14" t="str">
        <f t="shared" si="941"/>
        <v/>
      </c>
      <c r="Z2848" s="14" t="str">
        <f t="shared" si="942"/>
        <v/>
      </c>
      <c r="AA2848" s="15" t="str">
        <f t="shared" si="934"/>
        <v/>
      </c>
    </row>
    <row r="2849" spans="2:27" ht="18.75" outlineLevel="1" thickBot="1" x14ac:dyDescent="0.3">
      <c r="B2849" s="27"/>
      <c r="C2849" s="28"/>
      <c r="D2849" s="29"/>
      <c r="E2849" s="28"/>
      <c r="F2849" s="29"/>
      <c r="G2849" s="29"/>
      <c r="H2849" s="29"/>
      <c r="I2849" s="29"/>
      <c r="J2849" s="29"/>
      <c r="K2849" s="29"/>
      <c r="L2849" s="29"/>
      <c r="M2849" s="29"/>
      <c r="N2849" s="29"/>
      <c r="O2849" s="30"/>
      <c r="P2849" s="629" t="e">
        <f>+H2824</f>
        <v>#REF!</v>
      </c>
      <c r="Q2849" s="17"/>
      <c r="R2849" s="630"/>
      <c r="S2849" s="636"/>
      <c r="T2849" s="33"/>
      <c r="U2849" s="33"/>
      <c r="V2849" s="631"/>
      <c r="W2849" s="34" t="str">
        <f t="shared" si="939"/>
        <v/>
      </c>
      <c r="X2849" s="34" t="str">
        <f t="shared" si="940"/>
        <v/>
      </c>
      <c r="Y2849" s="14" t="str">
        <f t="shared" si="941"/>
        <v/>
      </c>
      <c r="Z2849" s="14" t="str">
        <f t="shared" si="942"/>
        <v/>
      </c>
      <c r="AA2849" s="15" t="str">
        <f t="shared" si="934"/>
        <v/>
      </c>
    </row>
    <row r="2850" spans="2:27" ht="18.75" outlineLevel="1" thickBot="1" x14ac:dyDescent="0.3">
      <c r="B2850" s="786"/>
      <c r="C2850" s="787"/>
      <c r="D2850" s="787"/>
      <c r="E2850" s="787"/>
      <c r="F2850" s="787"/>
      <c r="G2850" s="787"/>
      <c r="H2850" s="787"/>
      <c r="I2850" s="787"/>
      <c r="J2850" s="787"/>
      <c r="K2850" s="787"/>
      <c r="L2850" s="787"/>
      <c r="M2850" s="787"/>
      <c r="N2850" s="787"/>
      <c r="O2850" s="787"/>
      <c r="P2850" s="428"/>
      <c r="Q2850" s="629" t="e">
        <f>+H2824</f>
        <v>#REF!</v>
      </c>
      <c r="R2850" s="1024" t="s">
        <v>58</v>
      </c>
      <c r="S2850" s="1025"/>
      <c r="T2850" s="1027"/>
      <c r="U2850" s="1024" t="s">
        <v>53</v>
      </c>
      <c r="V2850" s="1027"/>
      <c r="W2850" s="1027"/>
      <c r="X2850" s="1026"/>
      <c r="Y2850" s="36"/>
      <c r="Z2850" s="37"/>
      <c r="AA2850" s="38">
        <f>IF(SUM(Y2827:AA2849)=0,SUM(X2827:X2849),SUM(Y2827:AA2849))</f>
        <v>3</v>
      </c>
    </row>
    <row r="2851" spans="2:27" ht="17.25" outlineLevel="1" thickBot="1" x14ac:dyDescent="0.3">
      <c r="B2851" s="792" t="s">
        <v>59</v>
      </c>
      <c r="C2851" s="793"/>
      <c r="D2851" s="793"/>
      <c r="E2851" s="793"/>
      <c r="F2851" s="793"/>
      <c r="G2851" s="793"/>
      <c r="H2851" s="793"/>
      <c r="I2851" s="794"/>
      <c r="J2851" s="792" t="s">
        <v>60</v>
      </c>
      <c r="K2851" s="793"/>
      <c r="L2851" s="793"/>
      <c r="M2851" s="793"/>
      <c r="N2851" s="793"/>
      <c r="O2851" s="793"/>
      <c r="P2851" s="793"/>
      <c r="Q2851" s="793"/>
      <c r="R2851" s="1028"/>
      <c r="S2851" s="634"/>
      <c r="T2851" s="39"/>
      <c r="U2851" s="40"/>
      <c r="V2851" s="40"/>
      <c r="W2851" s="40"/>
      <c r="X2851" s="40"/>
      <c r="Y2851" s="40"/>
      <c r="Z2851" s="40"/>
      <c r="AA2851" s="41"/>
    </row>
    <row r="2852" spans="2:27" ht="21" outlineLevel="1" thickBot="1" x14ac:dyDescent="0.3">
      <c r="B2852" s="795"/>
      <c r="C2852" s="787"/>
      <c r="D2852" s="787"/>
      <c r="E2852" s="787"/>
      <c r="F2852" s="787"/>
      <c r="G2852" s="787"/>
      <c r="H2852" s="787"/>
      <c r="I2852" s="796"/>
      <c r="J2852" s="795"/>
      <c r="K2852" s="787"/>
      <c r="L2852" s="787"/>
      <c r="M2852" s="787"/>
      <c r="N2852" s="787"/>
      <c r="O2852" s="787"/>
      <c r="P2852" s="787"/>
      <c r="Q2852" s="787"/>
      <c r="R2852" s="796"/>
      <c r="S2852" s="635"/>
      <c r="T2852" s="797" t="s">
        <v>61</v>
      </c>
      <c r="U2852" s="798"/>
      <c r="V2852" s="798"/>
      <c r="W2852" s="798"/>
      <c r="X2852" s="798"/>
      <c r="Y2852" s="798"/>
      <c r="Z2852" s="799"/>
      <c r="AA2852" s="42">
        <f>AA2850</f>
        <v>3</v>
      </c>
    </row>
    <row r="2853" spans="2:27" outlineLevel="1" x14ac:dyDescent="0.25"/>
    <row r="2854" spans="2:27" ht="15.75" outlineLevel="1" thickBot="1" x14ac:dyDescent="0.3"/>
    <row r="2855" spans="2:27" outlineLevel="1" x14ac:dyDescent="0.25">
      <c r="B2855" s="800"/>
      <c r="C2855" s="793"/>
      <c r="D2855" s="793"/>
      <c r="E2855" s="793"/>
      <c r="F2855" s="793"/>
      <c r="G2855" s="803" t="s">
        <v>42</v>
      </c>
      <c r="H2855" s="793"/>
      <c r="I2855" s="793"/>
      <c r="J2855" s="793"/>
      <c r="K2855" s="793"/>
      <c r="L2855" s="793"/>
      <c r="M2855" s="793"/>
      <c r="N2855" s="793"/>
      <c r="O2855" s="793"/>
      <c r="P2855" s="793"/>
      <c r="Q2855" s="793"/>
      <c r="R2855" s="793"/>
      <c r="S2855" s="793"/>
      <c r="T2855" s="793"/>
      <c r="U2855" s="804" t="s">
        <v>1</v>
      </c>
      <c r="V2855" s="805"/>
      <c r="W2855" s="805"/>
      <c r="X2855" s="806"/>
      <c r="Y2855" s="807" t="s">
        <v>43</v>
      </c>
      <c r="Z2855" s="805"/>
      <c r="AA2855" s="808"/>
    </row>
    <row r="2856" spans="2:27" outlineLevel="1" x14ac:dyDescent="0.25">
      <c r="B2856" s="801"/>
      <c r="C2856" s="802"/>
      <c r="D2856" s="802"/>
      <c r="E2856" s="802"/>
      <c r="F2856" s="802"/>
      <c r="G2856" s="801"/>
      <c r="H2856" s="802"/>
      <c r="I2856" s="802"/>
      <c r="J2856" s="802"/>
      <c r="K2856" s="802"/>
      <c r="L2856" s="802"/>
      <c r="M2856" s="802"/>
      <c r="N2856" s="802"/>
      <c r="O2856" s="802"/>
      <c r="P2856" s="802"/>
      <c r="Q2856" s="802"/>
      <c r="R2856" s="802"/>
      <c r="S2856" s="802"/>
      <c r="T2856" s="802"/>
      <c r="U2856" s="809" t="s">
        <v>3</v>
      </c>
      <c r="V2856" s="810"/>
      <c r="W2856" s="810"/>
      <c r="X2856" s="811"/>
      <c r="Y2856" s="812">
        <v>1</v>
      </c>
      <c r="Z2856" s="810"/>
      <c r="AA2856" s="813"/>
    </row>
    <row r="2857" spans="2:27" ht="15.75" outlineLevel="1" thickBot="1" x14ac:dyDescent="0.3">
      <c r="B2857" s="795"/>
      <c r="C2857" s="787"/>
      <c r="D2857" s="787"/>
      <c r="E2857" s="787"/>
      <c r="F2857" s="787"/>
      <c r="G2857" s="795"/>
      <c r="H2857" s="787"/>
      <c r="I2857" s="787"/>
      <c r="J2857" s="787"/>
      <c r="K2857" s="787"/>
      <c r="L2857" s="787"/>
      <c r="M2857" s="787"/>
      <c r="N2857" s="787"/>
      <c r="O2857" s="787"/>
      <c r="P2857" s="787"/>
      <c r="Q2857" s="787"/>
      <c r="R2857" s="787"/>
      <c r="S2857" s="787"/>
      <c r="T2857" s="787"/>
      <c r="U2857" s="814" t="s">
        <v>4</v>
      </c>
      <c r="V2857" s="815"/>
      <c r="W2857" s="815"/>
      <c r="X2857" s="816"/>
      <c r="Y2857" s="817">
        <v>44236</v>
      </c>
      <c r="Z2857" s="818"/>
      <c r="AA2857" s="819"/>
    </row>
    <row r="2858" spans="2:27" outlineLevel="1" x14ac:dyDescent="0.25">
      <c r="B2858" s="820" t="s">
        <v>44</v>
      </c>
      <c r="C2858" s="793"/>
      <c r="D2858" s="793"/>
      <c r="E2858" s="793"/>
      <c r="F2858" s="794"/>
      <c r="G2858"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858" s="822"/>
      <c r="I2858" s="822"/>
      <c r="J2858" s="822"/>
      <c r="K2858" s="822"/>
      <c r="L2858" s="822"/>
      <c r="M2858" s="822"/>
      <c r="N2858" s="822"/>
      <c r="O2858" s="822"/>
      <c r="P2858" s="822"/>
      <c r="Q2858" s="822"/>
      <c r="R2858" s="822"/>
      <c r="S2858" s="822"/>
      <c r="T2858" s="822"/>
      <c r="U2858" s="822"/>
      <c r="V2858" s="822"/>
      <c r="W2858" s="822"/>
      <c r="X2858" s="822"/>
      <c r="Y2858" s="822"/>
      <c r="Z2858" s="822"/>
      <c r="AA2858" s="823"/>
    </row>
    <row r="2859" spans="2:27" ht="30" customHeight="1" outlineLevel="1" thickBot="1" x14ac:dyDescent="0.3">
      <c r="B2859" s="795"/>
      <c r="C2859" s="787"/>
      <c r="D2859" s="787"/>
      <c r="E2859" s="787"/>
      <c r="F2859" s="796"/>
      <c r="G2859" s="824"/>
      <c r="H2859" s="825"/>
      <c r="I2859" s="825"/>
      <c r="J2859" s="825"/>
      <c r="K2859" s="825"/>
      <c r="L2859" s="825"/>
      <c r="M2859" s="825"/>
      <c r="N2859" s="825"/>
      <c r="O2859" s="825"/>
      <c r="P2859" s="825"/>
      <c r="Q2859" s="825"/>
      <c r="R2859" s="825"/>
      <c r="S2859" s="825"/>
      <c r="T2859" s="825"/>
      <c r="U2859" s="825"/>
      <c r="V2859" s="825"/>
      <c r="W2859" s="825"/>
      <c r="X2859" s="825"/>
      <c r="Y2859" s="825"/>
      <c r="Z2859" s="825"/>
      <c r="AA2859" s="826"/>
    </row>
    <row r="2860" spans="2:27" ht="18.75" outlineLevel="1" thickBot="1" x14ac:dyDescent="0.3">
      <c r="B2860" s="827" t="s">
        <v>46</v>
      </c>
      <c r="C2860" s="798"/>
      <c r="D2860" s="798"/>
      <c r="E2860" s="798"/>
      <c r="F2860" s="798"/>
      <c r="G2860" s="798"/>
      <c r="H2860" s="822" t="s">
        <v>47</v>
      </c>
      <c r="I2860" s="793"/>
      <c r="J2860" s="828"/>
      <c r="K2860" s="798"/>
      <c r="L2860" s="798"/>
      <c r="M2860" s="798"/>
      <c r="N2860" s="798"/>
      <c r="O2860" s="798"/>
      <c r="P2860" s="622"/>
      <c r="Q2860" s="622"/>
      <c r="R2860" s="828" t="s">
        <v>48</v>
      </c>
      <c r="S2860" s="828"/>
      <c r="T2860" s="798"/>
      <c r="U2860" s="798"/>
      <c r="V2860" s="798"/>
      <c r="W2860" s="798"/>
      <c r="X2860" s="798"/>
      <c r="Y2860" s="798"/>
      <c r="Z2860" s="798"/>
      <c r="AA2860" s="799"/>
    </row>
    <row r="2861" spans="2:27" ht="35.25" customHeight="1" outlineLevel="1" thickBot="1" x14ac:dyDescent="0.3">
      <c r="B2861" s="829">
        <v>14</v>
      </c>
      <c r="C2861" s="793"/>
      <c r="D2861" s="793"/>
      <c r="E2861" s="793"/>
      <c r="F2861" s="793"/>
      <c r="G2861" s="793"/>
      <c r="H2861" s="830" t="str">
        <f>I14.02.1</f>
        <v>14.02.1</v>
      </c>
      <c r="I2861" s="831"/>
      <c r="J2861" s="832" t="str">
        <f>VLOOKUP(B2861,'BALANCE GENERAL'!$B:$G,5,FALSE)</f>
        <v>ITEMS NO PREVISTO</v>
      </c>
      <c r="K2861" s="798"/>
      <c r="L2861" s="798"/>
      <c r="M2861" s="798"/>
      <c r="N2861" s="798"/>
      <c r="O2861" s="799"/>
      <c r="P2861" s="621"/>
      <c r="Q2861" s="621"/>
      <c r="R2861" s="833" t="str">
        <f>VLOOKUP(H2861,'BALANCE GENERAL'!$B:$G,5,FALSE)</f>
        <v>Construcción de plantilla de nivelación esp: 0.05 m en concreto simple hecho en obra</v>
      </c>
      <c r="S2861" s="1020"/>
      <c r="T2861" s="793"/>
      <c r="U2861" s="793"/>
      <c r="V2861" s="793"/>
      <c r="W2861" s="793"/>
      <c r="X2861" s="793"/>
      <c r="Y2861" s="793"/>
      <c r="Z2861" s="793"/>
      <c r="AA2861" s="794"/>
    </row>
    <row r="2862" spans="2:27" ht="18.75" outlineLevel="1" thickBot="1" x14ac:dyDescent="0.3">
      <c r="B2862" s="821" t="s">
        <v>49</v>
      </c>
      <c r="C2862" s="834"/>
      <c r="D2862" s="834"/>
      <c r="E2862" s="834"/>
      <c r="F2862" s="834"/>
      <c r="G2862" s="834"/>
      <c r="H2862" s="835"/>
      <c r="I2862" s="835"/>
      <c r="J2862" s="834"/>
      <c r="K2862" s="834"/>
      <c r="L2862" s="834"/>
      <c r="M2862" s="834"/>
      <c r="N2862" s="834"/>
      <c r="O2862" s="834"/>
      <c r="P2862" s="623"/>
      <c r="Q2862" s="623"/>
      <c r="R2862" s="837" t="s">
        <v>50</v>
      </c>
      <c r="S2862" s="1030" t="s">
        <v>532</v>
      </c>
      <c r="T2862" s="839" t="s">
        <v>51</v>
      </c>
      <c r="U2862" s="840"/>
      <c r="V2862" s="841"/>
      <c r="W2862" s="842" t="s">
        <v>20</v>
      </c>
      <c r="X2862" s="844" t="s">
        <v>52</v>
      </c>
      <c r="Y2862" s="846" t="s">
        <v>53</v>
      </c>
      <c r="Z2862" s="847"/>
      <c r="AA2862" s="848"/>
    </row>
    <row r="2863" spans="2:27" ht="26.25" outlineLevel="1" thickBot="1" x14ac:dyDescent="0.3">
      <c r="B2863" s="836"/>
      <c r="C2863" s="835"/>
      <c r="D2863" s="835"/>
      <c r="E2863" s="835"/>
      <c r="F2863" s="835"/>
      <c r="G2863" s="835"/>
      <c r="H2863" s="835"/>
      <c r="I2863" s="835"/>
      <c r="J2863" s="835"/>
      <c r="K2863" s="835"/>
      <c r="L2863" s="835"/>
      <c r="M2863" s="835"/>
      <c r="N2863" s="835"/>
      <c r="O2863" s="835"/>
      <c r="P2863" s="623"/>
      <c r="Q2863" s="623"/>
      <c r="R2863" s="838"/>
      <c r="S2863" s="1031"/>
      <c r="T2863" s="4" t="s">
        <v>54</v>
      </c>
      <c r="U2863" s="5" t="s">
        <v>55</v>
      </c>
      <c r="V2863" s="6" t="s">
        <v>56</v>
      </c>
      <c r="W2863" s="843"/>
      <c r="X2863" s="845"/>
      <c r="Y2863" s="7" t="s">
        <v>57</v>
      </c>
      <c r="Z2863" s="8" t="s">
        <v>21</v>
      </c>
      <c r="AA2863" s="9" t="s">
        <v>22</v>
      </c>
    </row>
    <row r="2864" spans="2:27" ht="18" outlineLevel="1" x14ac:dyDescent="0.25">
      <c r="B2864" s="10"/>
      <c r="C2864" s="11"/>
      <c r="D2864" s="11"/>
      <c r="E2864" s="11"/>
      <c r="F2864" s="11"/>
      <c r="G2864" s="11"/>
      <c r="H2864" s="11"/>
      <c r="I2864" s="11"/>
      <c r="J2864" s="11"/>
      <c r="K2864" s="11"/>
      <c r="L2864" s="11"/>
      <c r="M2864" s="11"/>
      <c r="N2864" s="11"/>
      <c r="O2864" s="12"/>
      <c r="P2864" s="629" t="str">
        <f>+H2861</f>
        <v>14.02.1</v>
      </c>
      <c r="Q2864" s="17"/>
      <c r="R2864" s="412" t="str">
        <f>+R2753</f>
        <v>SINTRAOFIPUCAR</v>
      </c>
      <c r="S2864" s="625" t="str">
        <f t="shared" ref="S2864:U2864" si="943">+S2753</f>
        <v>PISO 1 - OFICINA</v>
      </c>
      <c r="T2864" s="14">
        <f t="shared" si="943"/>
        <v>5</v>
      </c>
      <c r="U2864" s="14">
        <f t="shared" si="943"/>
        <v>3.4</v>
      </c>
      <c r="V2864" s="14"/>
      <c r="W2864" s="14" t="str">
        <f>IF(COUNT(T2864:V2864)=1,"m",IF(COUNT(T2864:V2864)=2,"m2",IF(COUNT(T2864:V2864)=3,"m3","")))</f>
        <v>m2</v>
      </c>
      <c r="X2864" s="14">
        <f>IF(S2864="","",1)</f>
        <v>1</v>
      </c>
      <c r="Y2864" s="14" t="str">
        <f>IFERROR(IF(COUNT(T2864:V2864)=1,PRODUCT(T2864:V2864)*X2864,""),"")</f>
        <v/>
      </c>
      <c r="Z2864" s="14">
        <f>IFERROR(IF(COUNT(T2864:V2864)=2,PRODUCT(T2864:V2864)*X2864,""),"")</f>
        <v>17</v>
      </c>
      <c r="AA2864" s="15" t="str">
        <f>IFERROR(IF(COUNT(T2864:V2864)=3,PRODUCT(T2864:V2864)*X2864,""),"")</f>
        <v/>
      </c>
    </row>
    <row r="2865" spans="2:27" ht="18" outlineLevel="1" x14ac:dyDescent="0.25">
      <c r="B2865" s="16"/>
      <c r="C2865" s="17"/>
      <c r="D2865" s="17"/>
      <c r="E2865" s="17"/>
      <c r="F2865" s="18"/>
      <c r="G2865" s="18"/>
      <c r="H2865" s="18"/>
      <c r="I2865" s="18"/>
      <c r="J2865" s="18"/>
      <c r="K2865" s="18"/>
      <c r="L2865" s="17"/>
      <c r="M2865" s="17"/>
      <c r="N2865" s="17"/>
      <c r="O2865" s="19"/>
      <c r="P2865" s="629" t="str">
        <f>+H2861</f>
        <v>14.02.1</v>
      </c>
      <c r="Q2865" s="17"/>
      <c r="R2865" s="412" t="str">
        <f t="shared" ref="R2865:U2866" si="944">+R2754</f>
        <v>SINTRAOFIPUCAR</v>
      </c>
      <c r="S2865" s="625" t="str">
        <f t="shared" si="944"/>
        <v>PISO 1 - COCINETA</v>
      </c>
      <c r="T2865" s="20">
        <f t="shared" si="944"/>
        <v>1.6</v>
      </c>
      <c r="U2865" s="20">
        <f t="shared" si="944"/>
        <v>1.65</v>
      </c>
      <c r="V2865" s="430"/>
      <c r="W2865" s="14" t="str">
        <f t="shared" ref="W2865:W2867" si="945">IF(COUNT(T2865:V2865)=1,"m",IF(COUNT(T2865:V2865)=2,"m2",IF(COUNT(T2865:V2865)=3,"m3","")))</f>
        <v>m2</v>
      </c>
      <c r="X2865" s="14">
        <f t="shared" ref="X2865:X2867" si="946">IF(S2865="","",1)</f>
        <v>1</v>
      </c>
      <c r="Y2865" s="14" t="str">
        <f t="shared" ref="Y2865:Y2867" si="947">IFERROR(IF(COUNT(T2865:V2865)=1,PRODUCT(T2865:V2865)*X2865,""),"")</f>
        <v/>
      </c>
      <c r="Z2865" s="14">
        <f t="shared" ref="Z2865:Z2867" si="948">IFERROR(IF(COUNT(T2865:V2865)=2,PRODUCT(T2865:V2865)*X2865,""),"")</f>
        <v>2.64</v>
      </c>
      <c r="AA2865" s="15" t="str">
        <f t="shared" ref="AA2865:AA2886" si="949">IFERROR(IF(COUNT(T2865:V2865)=3,PRODUCT(T2865:V2865)*X2865,""),"")</f>
        <v/>
      </c>
    </row>
    <row r="2866" spans="2:27" ht="18" outlineLevel="1" x14ac:dyDescent="0.25">
      <c r="B2866" s="16"/>
      <c r="C2866" s="17"/>
      <c r="D2866" s="17"/>
      <c r="E2866" s="17"/>
      <c r="G2866" s="18"/>
      <c r="H2866" s="18"/>
      <c r="I2866" s="18"/>
      <c r="J2866" s="18"/>
      <c r="K2866" s="18"/>
      <c r="L2866" s="17"/>
      <c r="M2866" s="17"/>
      <c r="N2866" s="17"/>
      <c r="O2866" s="19"/>
      <c r="P2866" s="629" t="str">
        <f>+H2861</f>
        <v>14.02.1</v>
      </c>
      <c r="Q2866" s="17"/>
      <c r="R2866" s="412" t="str">
        <f t="shared" si="944"/>
        <v>SINTRAOFIPUCAR</v>
      </c>
      <c r="S2866" s="625" t="str">
        <f t="shared" si="944"/>
        <v>PISO 1 - BAÑO - PISO</v>
      </c>
      <c r="T2866" s="20">
        <f t="shared" si="944"/>
        <v>1.62</v>
      </c>
      <c r="U2866" s="20">
        <f t="shared" si="944"/>
        <v>1.52</v>
      </c>
      <c r="V2866" s="430"/>
      <c r="W2866" s="14" t="str">
        <f t="shared" si="945"/>
        <v>m2</v>
      </c>
      <c r="X2866" s="14">
        <f t="shared" si="946"/>
        <v>1</v>
      </c>
      <c r="Y2866" s="14" t="str">
        <f t="shared" si="947"/>
        <v/>
      </c>
      <c r="Z2866" s="14">
        <f t="shared" si="948"/>
        <v>2.4624000000000001</v>
      </c>
      <c r="AA2866" s="15" t="str">
        <f t="shared" si="949"/>
        <v/>
      </c>
    </row>
    <row r="2867" spans="2:27" ht="18" outlineLevel="1" x14ac:dyDescent="0.25">
      <c r="B2867" s="16"/>
      <c r="C2867" s="17"/>
      <c r="D2867" s="17"/>
      <c r="E2867" s="17"/>
      <c r="F2867" s="18"/>
      <c r="G2867" s="18"/>
      <c r="H2867" s="18"/>
      <c r="I2867" s="18"/>
      <c r="J2867" s="18"/>
      <c r="K2867" s="18"/>
      <c r="L2867" s="17"/>
      <c r="M2867" s="17"/>
      <c r="N2867" s="17"/>
      <c r="O2867" s="19"/>
      <c r="P2867" s="629" t="str">
        <f>+H2861</f>
        <v>14.02.1</v>
      </c>
      <c r="Q2867" s="17"/>
      <c r="R2867" s="412"/>
      <c r="S2867" s="626"/>
      <c r="T2867" s="20"/>
      <c r="U2867" s="20"/>
      <c r="V2867" s="430"/>
      <c r="W2867" s="14" t="str">
        <f t="shared" si="945"/>
        <v/>
      </c>
      <c r="X2867" s="14" t="str">
        <f t="shared" si="946"/>
        <v/>
      </c>
      <c r="Y2867" s="14" t="str">
        <f t="shared" si="947"/>
        <v/>
      </c>
      <c r="Z2867" s="14" t="str">
        <f t="shared" si="948"/>
        <v/>
      </c>
      <c r="AA2867" s="15" t="str">
        <f t="shared" si="949"/>
        <v/>
      </c>
    </row>
    <row r="2868" spans="2:27" ht="18" outlineLevel="1" x14ac:dyDescent="0.25">
      <c r="B2868" s="16"/>
      <c r="D2868" s="17"/>
      <c r="E2868" s="17"/>
      <c r="F2868" s="18"/>
      <c r="G2868" s="18"/>
      <c r="H2868" s="18"/>
      <c r="J2868" s="18"/>
      <c r="K2868" s="18"/>
      <c r="L2868" s="17"/>
      <c r="M2868" s="17"/>
      <c r="N2868" s="17"/>
      <c r="O2868" s="19"/>
      <c r="P2868" s="629" t="str">
        <f>+H2861</f>
        <v>14.02.1</v>
      </c>
      <c r="Q2868" s="17"/>
      <c r="R2868" s="412"/>
      <c r="S2868" s="625"/>
      <c r="T2868" s="20"/>
      <c r="U2868" s="20"/>
      <c r="V2868" s="430"/>
      <c r="W2868" s="14"/>
      <c r="X2868" s="14"/>
      <c r="Y2868" s="14"/>
      <c r="Z2868" s="14"/>
      <c r="AA2868" s="15" t="str">
        <f t="shared" si="949"/>
        <v/>
      </c>
    </row>
    <row r="2869" spans="2:27" ht="18" outlineLevel="1" x14ac:dyDescent="0.25">
      <c r="B2869" s="22"/>
      <c r="C2869" s="17"/>
      <c r="D2869" s="18"/>
      <c r="E2869" s="17"/>
      <c r="F2869" s="18"/>
      <c r="G2869" s="18"/>
      <c r="H2869" s="18"/>
      <c r="I2869" s="18"/>
      <c r="J2869" s="18"/>
      <c r="K2869" s="18"/>
      <c r="L2869" s="17"/>
      <c r="M2869" s="17"/>
      <c r="N2869" s="17"/>
      <c r="O2869" s="19"/>
      <c r="P2869" s="629" t="str">
        <f>+H2861</f>
        <v>14.02.1</v>
      </c>
      <c r="Q2869" s="17"/>
      <c r="R2869" s="412" t="str">
        <f t="shared" ref="R2869:U2875" si="950">+R2758</f>
        <v>UNALDE</v>
      </c>
      <c r="S2869" s="625" t="str">
        <f t="shared" si="950"/>
        <v>PISO 1 - OFICINAS</v>
      </c>
      <c r="T2869" s="20">
        <f t="shared" si="950"/>
        <v>5.07</v>
      </c>
      <c r="U2869" s="20">
        <f t="shared" si="950"/>
        <v>3.42</v>
      </c>
      <c r="V2869" s="430"/>
      <c r="W2869" s="14" t="str">
        <f t="shared" ref="W2869:W2875" si="951">IF(COUNT(T2869:V2869)=1,"m",IF(COUNT(T2869:V2869)=2,"m2",IF(COUNT(T2869:V2869)=3,"m3","")))</f>
        <v>m2</v>
      </c>
      <c r="X2869" s="14">
        <f t="shared" ref="X2869:X2875" si="952">IF(S2869="","",1)</f>
        <v>1</v>
      </c>
      <c r="Y2869" s="14" t="str">
        <f t="shared" ref="Y2869:Y2875" si="953">IFERROR(IF(COUNT(T2869:V2869)=1,PRODUCT(T2869:V2869)*X2869,""),"")</f>
        <v/>
      </c>
      <c r="Z2869" s="14">
        <f t="shared" ref="Z2869:Z2875" si="954">IFERROR(IF(COUNT(T2869:V2869)=2,PRODUCT(T2869:V2869)*X2869,""),"")</f>
        <v>17.339400000000001</v>
      </c>
      <c r="AA2869" s="15" t="str">
        <f t="shared" si="949"/>
        <v/>
      </c>
    </row>
    <row r="2870" spans="2:27" ht="18" outlineLevel="1" x14ac:dyDescent="0.25">
      <c r="B2870" s="16"/>
      <c r="C2870" s="17"/>
      <c r="D2870" s="17"/>
      <c r="E2870" s="17"/>
      <c r="F2870" s="18"/>
      <c r="G2870" s="18"/>
      <c r="H2870" s="18"/>
      <c r="I2870" s="18"/>
      <c r="J2870" s="18"/>
      <c r="K2870" s="18"/>
      <c r="L2870" s="17"/>
      <c r="M2870" s="17"/>
      <c r="N2870" s="17"/>
      <c r="O2870" s="19"/>
      <c r="P2870" s="629" t="str">
        <f>+H2861</f>
        <v>14.02.1</v>
      </c>
      <c r="Q2870" s="17"/>
      <c r="R2870" s="412" t="str">
        <f t="shared" si="950"/>
        <v>UNALDE</v>
      </c>
      <c r="S2870" s="641" t="str">
        <f t="shared" si="950"/>
        <v>PISO 1 - COCINETA</v>
      </c>
      <c r="T2870" s="20">
        <f t="shared" si="950"/>
        <v>0.45</v>
      </c>
      <c r="U2870" s="20">
        <f t="shared" si="950"/>
        <v>1.05</v>
      </c>
      <c r="V2870" s="20"/>
      <c r="W2870" s="14" t="str">
        <f t="shared" si="951"/>
        <v>m2</v>
      </c>
      <c r="X2870" s="14">
        <f t="shared" si="952"/>
        <v>1</v>
      </c>
      <c r="Y2870" s="14" t="str">
        <f t="shared" si="953"/>
        <v/>
      </c>
      <c r="Z2870" s="14">
        <f t="shared" si="954"/>
        <v>0.47250000000000003</v>
      </c>
      <c r="AA2870" s="15" t="str">
        <f t="shared" si="949"/>
        <v/>
      </c>
    </row>
    <row r="2871" spans="2:27" ht="18" outlineLevel="1" x14ac:dyDescent="0.25">
      <c r="B2871" s="16"/>
      <c r="C2871" s="17"/>
      <c r="D2871" s="17"/>
      <c r="E2871" s="17"/>
      <c r="F2871" s="17"/>
      <c r="G2871" s="17"/>
      <c r="H2871" s="17"/>
      <c r="I2871" s="17"/>
      <c r="J2871" s="17"/>
      <c r="K2871" s="17"/>
      <c r="L2871" s="17"/>
      <c r="M2871" s="17"/>
      <c r="N2871" s="17"/>
      <c r="O2871" s="19"/>
      <c r="P2871" s="629" t="str">
        <f>+H2861</f>
        <v>14.02.1</v>
      </c>
      <c r="Q2871" s="17"/>
      <c r="R2871" s="412" t="str">
        <f t="shared" si="950"/>
        <v>UNALDE</v>
      </c>
      <c r="S2871" s="625" t="str">
        <f t="shared" si="950"/>
        <v>PISO 1 - BAÑO FONDO</v>
      </c>
      <c r="T2871" s="20">
        <f t="shared" si="950"/>
        <v>0.94</v>
      </c>
      <c r="U2871" s="20">
        <f t="shared" si="950"/>
        <v>3.35</v>
      </c>
      <c r="V2871" s="430"/>
      <c r="W2871" s="14" t="str">
        <f t="shared" si="951"/>
        <v>m2</v>
      </c>
      <c r="X2871" s="14">
        <f t="shared" si="952"/>
        <v>1</v>
      </c>
      <c r="Y2871" s="14" t="str">
        <f t="shared" si="953"/>
        <v/>
      </c>
      <c r="Z2871" s="14">
        <f t="shared" si="954"/>
        <v>3.149</v>
      </c>
      <c r="AA2871" s="15" t="str">
        <f t="shared" si="949"/>
        <v/>
      </c>
    </row>
    <row r="2872" spans="2:27" ht="36" outlineLevel="1" x14ac:dyDescent="0.25">
      <c r="B2872" s="16"/>
      <c r="C2872" s="18"/>
      <c r="D2872" s="17"/>
      <c r="E2872" s="17"/>
      <c r="F2872" s="17"/>
      <c r="G2872" s="17"/>
      <c r="H2872" s="17"/>
      <c r="I2872" s="17"/>
      <c r="J2872" s="17"/>
      <c r="K2872" s="17"/>
      <c r="L2872" s="17"/>
      <c r="M2872" s="17"/>
      <c r="N2872" s="17"/>
      <c r="O2872" s="19"/>
      <c r="P2872" s="629" t="str">
        <f>+H2861</f>
        <v>14.02.1</v>
      </c>
      <c r="Q2872" s="17"/>
      <c r="R2872" s="412" t="str">
        <f t="shared" si="950"/>
        <v>UNALDE</v>
      </c>
      <c r="S2872" s="625" t="str">
        <f t="shared" si="950"/>
        <v>PISO 1 - BAÑO - ENTRADA</v>
      </c>
      <c r="T2872" s="20">
        <f t="shared" si="950"/>
        <v>0.5</v>
      </c>
      <c r="U2872" s="20">
        <f t="shared" si="950"/>
        <v>1</v>
      </c>
      <c r="V2872" s="430"/>
      <c r="W2872" s="14" t="str">
        <f t="shared" si="951"/>
        <v>m2</v>
      </c>
      <c r="X2872" s="14">
        <f t="shared" si="952"/>
        <v>1</v>
      </c>
      <c r="Y2872" s="14" t="str">
        <f t="shared" si="953"/>
        <v/>
      </c>
      <c r="Z2872" s="14">
        <f t="shared" si="954"/>
        <v>0.5</v>
      </c>
      <c r="AA2872" s="15" t="str">
        <f t="shared" si="949"/>
        <v/>
      </c>
    </row>
    <row r="2873" spans="2:27" ht="36" outlineLevel="1" x14ac:dyDescent="0.25">
      <c r="B2873" s="16"/>
      <c r="C2873" s="17"/>
      <c r="D2873" s="17"/>
      <c r="E2873" s="17"/>
      <c r="F2873" s="17"/>
      <c r="G2873" s="17"/>
      <c r="H2873" s="17"/>
      <c r="I2873" s="17"/>
      <c r="J2873" s="17"/>
      <c r="K2873" s="17"/>
      <c r="L2873" s="17"/>
      <c r="M2873" s="17"/>
      <c r="N2873" s="17"/>
      <c r="O2873" s="19"/>
      <c r="P2873" s="629" t="str">
        <f>+H2861</f>
        <v>14.02.1</v>
      </c>
      <c r="Q2873" s="17"/>
      <c r="R2873" s="412" t="str">
        <f t="shared" si="950"/>
        <v>UNALDE</v>
      </c>
      <c r="S2873" s="625" t="str">
        <f t="shared" si="950"/>
        <v>PISO - BAÑO - DEBAJO DE ESCALERAS</v>
      </c>
      <c r="T2873" s="20">
        <f t="shared" si="950"/>
        <v>0.5</v>
      </c>
      <c r="U2873" s="20">
        <f t="shared" si="950"/>
        <v>1</v>
      </c>
      <c r="V2873" s="430"/>
      <c r="W2873" s="14" t="str">
        <f t="shared" si="951"/>
        <v>m2</v>
      </c>
      <c r="X2873" s="14">
        <f t="shared" si="952"/>
        <v>1</v>
      </c>
      <c r="Y2873" s="14" t="str">
        <f t="shared" si="953"/>
        <v/>
      </c>
      <c r="Z2873" s="14">
        <f t="shared" si="954"/>
        <v>0.5</v>
      </c>
      <c r="AA2873" s="15" t="str">
        <f t="shared" si="949"/>
        <v/>
      </c>
    </row>
    <row r="2874" spans="2:27" ht="18" outlineLevel="1" x14ac:dyDescent="0.25">
      <c r="B2874" s="16"/>
      <c r="C2874" s="17"/>
      <c r="D2874" s="17"/>
      <c r="E2874" s="18"/>
      <c r="F2874" s="17"/>
      <c r="G2874" s="17"/>
      <c r="H2874" s="17"/>
      <c r="I2874" s="17"/>
      <c r="J2874" s="17"/>
      <c r="K2874" s="17"/>
      <c r="L2874" s="17"/>
      <c r="M2874" s="17"/>
      <c r="N2874" s="17"/>
      <c r="O2874" s="19"/>
      <c r="P2874" s="629" t="str">
        <f>+H2861</f>
        <v>14.02.1</v>
      </c>
      <c r="Q2874" s="17"/>
      <c r="R2874" s="412" t="str">
        <f t="shared" si="950"/>
        <v>UNALDE</v>
      </c>
      <c r="S2874" s="625" t="str">
        <f t="shared" si="950"/>
        <v>PISO 2 - OFICINA</v>
      </c>
      <c r="T2874" s="20">
        <f t="shared" si="950"/>
        <v>3.97</v>
      </c>
      <c r="U2874" s="20">
        <f t="shared" si="950"/>
        <v>3.36</v>
      </c>
      <c r="V2874" s="430"/>
      <c r="W2874" s="14" t="str">
        <f t="shared" si="951"/>
        <v>m2</v>
      </c>
      <c r="X2874" s="14">
        <f t="shared" si="952"/>
        <v>1</v>
      </c>
      <c r="Y2874" s="14" t="str">
        <f t="shared" si="953"/>
        <v/>
      </c>
      <c r="Z2874" s="14">
        <f t="shared" si="954"/>
        <v>13.3392</v>
      </c>
      <c r="AA2874" s="15" t="str">
        <f t="shared" si="949"/>
        <v/>
      </c>
    </row>
    <row r="2875" spans="2:27" ht="18" outlineLevel="1" x14ac:dyDescent="0.25">
      <c r="B2875" s="16"/>
      <c r="C2875" s="18"/>
      <c r="D2875" s="18"/>
      <c r="E2875" s="18"/>
      <c r="F2875" s="18"/>
      <c r="G2875" s="18"/>
      <c r="H2875" s="18"/>
      <c r="I2875" s="18"/>
      <c r="J2875" s="18"/>
      <c r="K2875" s="18"/>
      <c r="L2875" s="18"/>
      <c r="M2875" s="18"/>
      <c r="N2875" s="18"/>
      <c r="O2875" s="19"/>
      <c r="P2875" s="629" t="str">
        <f>+H2861</f>
        <v>14.02.1</v>
      </c>
      <c r="Q2875" s="17"/>
      <c r="R2875" s="412" t="str">
        <f t="shared" si="950"/>
        <v>UNALDE</v>
      </c>
      <c r="S2875" s="625" t="str">
        <f t="shared" si="950"/>
        <v>PISO 2 - ESPACIO MURO</v>
      </c>
      <c r="T2875" s="20">
        <f t="shared" si="950"/>
        <v>1.07</v>
      </c>
      <c r="U2875" s="20">
        <f t="shared" si="950"/>
        <v>0.43</v>
      </c>
      <c r="V2875" s="430"/>
      <c r="W2875" s="14" t="str">
        <f t="shared" si="951"/>
        <v>m2</v>
      </c>
      <c r="X2875" s="14">
        <f t="shared" si="952"/>
        <v>1</v>
      </c>
      <c r="Y2875" s="14" t="str">
        <f t="shared" si="953"/>
        <v/>
      </c>
      <c r="Z2875" s="14">
        <f t="shared" si="954"/>
        <v>0.46010000000000001</v>
      </c>
      <c r="AA2875" s="15" t="str">
        <f t="shared" si="949"/>
        <v/>
      </c>
    </row>
    <row r="2876" spans="2:27" ht="36" outlineLevel="1" x14ac:dyDescent="0.25">
      <c r="B2876" s="16"/>
      <c r="C2876" s="17"/>
      <c r="D2876" s="24"/>
      <c r="E2876" s="17"/>
      <c r="F2876" s="17"/>
      <c r="G2876" s="17"/>
      <c r="H2876" s="17"/>
      <c r="I2876" s="17"/>
      <c r="J2876" s="18"/>
      <c r="K2876" s="17"/>
      <c r="L2876" s="17"/>
      <c r="M2876" s="17"/>
      <c r="N2876" s="17"/>
      <c r="O2876" s="19"/>
      <c r="P2876" s="629" t="str">
        <f>+H2861</f>
        <v>14.02.1</v>
      </c>
      <c r="Q2876" s="17"/>
      <c r="R2876" s="412" t="s">
        <v>361</v>
      </c>
      <c r="S2876" s="625" t="s">
        <v>591</v>
      </c>
      <c r="T2876" s="20"/>
      <c r="U2876" s="20"/>
      <c r="V2876" s="430"/>
      <c r="W2876" s="14"/>
      <c r="X2876" s="14"/>
      <c r="Y2876" s="14"/>
      <c r="Z2876" s="14"/>
      <c r="AA2876" s="15" t="str">
        <f t="shared" si="949"/>
        <v/>
      </c>
    </row>
    <row r="2877" spans="2:27" ht="18" outlineLevel="1" x14ac:dyDescent="0.25">
      <c r="B2877" s="16"/>
      <c r="C2877" s="18"/>
      <c r="D2877" s="17"/>
      <c r="E2877" s="17"/>
      <c r="F2877" s="17"/>
      <c r="G2877" s="17"/>
      <c r="H2877" s="18"/>
      <c r="I2877" s="18"/>
      <c r="J2877" s="17"/>
      <c r="K2877" s="18"/>
      <c r="L2877" s="17"/>
      <c r="M2877" s="17"/>
      <c r="N2877" s="17"/>
      <c r="O2877" s="19"/>
      <c r="P2877" s="629" t="str">
        <f>+H2861</f>
        <v>14.02.1</v>
      </c>
      <c r="Q2877" s="17"/>
      <c r="R2877" s="412"/>
      <c r="S2877" s="625"/>
      <c r="T2877" s="20"/>
      <c r="U2877" s="20"/>
      <c r="V2877" s="430"/>
      <c r="W2877" s="14" t="str">
        <f t="shared" ref="W2877:W2886" si="955">IF(COUNT(T2877:V2877)=1,"m",IF(COUNT(T2877:V2877)=2,"m2",IF(COUNT(T2877:V2877)=3,"m3","")))</f>
        <v/>
      </c>
      <c r="X2877" s="14" t="str">
        <f t="shared" ref="X2877:X2886" si="956">IF(S2877="","",1)</f>
        <v/>
      </c>
      <c r="Y2877" s="14" t="str">
        <f t="shared" ref="Y2877:Y2886" si="957">IFERROR(IF(COUNT(T2877:V2877)=1,PRODUCT(T2877:V2877)*X2877,""),"")</f>
        <v/>
      </c>
      <c r="Z2877" s="14" t="str">
        <f t="shared" ref="Z2877:Z2886" si="958">IFERROR(IF(COUNT(T2877:V2877)=2,PRODUCT(T2877:V2877)*X2877,""),"")</f>
        <v/>
      </c>
      <c r="AA2877" s="15" t="str">
        <f t="shared" si="949"/>
        <v/>
      </c>
    </row>
    <row r="2878" spans="2:27" ht="18" outlineLevel="1" x14ac:dyDescent="0.25">
      <c r="B2878" s="16"/>
      <c r="C2878" s="17"/>
      <c r="D2878" s="17"/>
      <c r="E2878" s="17"/>
      <c r="F2878" s="17"/>
      <c r="G2878" s="17"/>
      <c r="H2878" s="17"/>
      <c r="I2878" s="17"/>
      <c r="J2878" s="17"/>
      <c r="K2878" s="17"/>
      <c r="L2878" s="17"/>
      <c r="M2878" s="17"/>
      <c r="N2878" s="17"/>
      <c r="O2878" s="19"/>
      <c r="P2878" s="629" t="str">
        <f>+H2861</f>
        <v>14.02.1</v>
      </c>
      <c r="Q2878" s="17"/>
      <c r="R2878" s="412" t="s">
        <v>362</v>
      </c>
      <c r="S2878" s="626" t="s">
        <v>538</v>
      </c>
      <c r="T2878" s="20">
        <v>3.66</v>
      </c>
      <c r="U2878" s="20">
        <v>3.4</v>
      </c>
      <c r="V2878" s="430"/>
      <c r="W2878" s="14" t="str">
        <f t="shared" si="955"/>
        <v>m2</v>
      </c>
      <c r="X2878" s="14">
        <f t="shared" si="956"/>
        <v>1</v>
      </c>
      <c r="Y2878" s="14" t="str">
        <f t="shared" si="957"/>
        <v/>
      </c>
      <c r="Z2878" s="14">
        <f t="shared" si="958"/>
        <v>12.444000000000001</v>
      </c>
      <c r="AA2878" s="15" t="str">
        <f t="shared" si="949"/>
        <v/>
      </c>
    </row>
    <row r="2879" spans="2:27" ht="18" outlineLevel="1" x14ac:dyDescent="0.25">
      <c r="B2879" s="16"/>
      <c r="C2879" s="17"/>
      <c r="D2879" s="17"/>
      <c r="E2879" s="17"/>
      <c r="F2879" s="17"/>
      <c r="G2879" s="17"/>
      <c r="H2879" s="17"/>
      <c r="I2879" s="17"/>
      <c r="J2879" s="17"/>
      <c r="K2879" s="17"/>
      <c r="L2879" s="17"/>
      <c r="M2879" s="17"/>
      <c r="N2879" s="17"/>
      <c r="O2879" s="19"/>
      <c r="P2879" s="629" t="str">
        <f>+H2861</f>
        <v>14.02.1</v>
      </c>
      <c r="Q2879" s="17"/>
      <c r="R2879" s="412" t="s">
        <v>362</v>
      </c>
      <c r="S2879" s="626" t="s">
        <v>543</v>
      </c>
      <c r="T2879" s="20">
        <v>1.66</v>
      </c>
      <c r="U2879" s="20">
        <v>1.62</v>
      </c>
      <c r="V2879" s="430"/>
      <c r="W2879" s="14" t="str">
        <f t="shared" si="955"/>
        <v>m2</v>
      </c>
      <c r="X2879" s="14">
        <f t="shared" si="956"/>
        <v>1</v>
      </c>
      <c r="Y2879" s="14" t="str">
        <f t="shared" si="957"/>
        <v/>
      </c>
      <c r="Z2879" s="14">
        <f t="shared" si="958"/>
        <v>2.6892</v>
      </c>
      <c r="AA2879" s="15" t="str">
        <f t="shared" si="949"/>
        <v/>
      </c>
    </row>
    <row r="2880" spans="2:27" ht="18" outlineLevel="1" x14ac:dyDescent="0.25">
      <c r="B2880" s="16"/>
      <c r="D2880" s="17"/>
      <c r="E2880" s="17"/>
      <c r="F2880" s="17"/>
      <c r="G2880" s="17"/>
      <c r="H2880" s="17"/>
      <c r="I2880" s="17"/>
      <c r="J2880" s="17"/>
      <c r="K2880" s="17"/>
      <c r="L2880" s="17"/>
      <c r="M2880" s="17"/>
      <c r="N2880" s="17"/>
      <c r="O2880" s="19"/>
      <c r="P2880" s="629" t="str">
        <f>+H2861</f>
        <v>14.02.1</v>
      </c>
      <c r="Q2880" s="17"/>
      <c r="R2880" s="412" t="s">
        <v>362</v>
      </c>
      <c r="S2880" s="626" t="s">
        <v>544</v>
      </c>
      <c r="T2880" s="20">
        <v>1.65</v>
      </c>
      <c r="U2880" s="20">
        <v>1.62</v>
      </c>
      <c r="V2880" s="20"/>
      <c r="W2880" s="14" t="str">
        <f t="shared" si="955"/>
        <v>m2</v>
      </c>
      <c r="X2880" s="14">
        <f t="shared" si="956"/>
        <v>1</v>
      </c>
      <c r="Y2880" s="14" t="str">
        <f t="shared" si="957"/>
        <v/>
      </c>
      <c r="Z2880" s="14">
        <f t="shared" si="958"/>
        <v>2.673</v>
      </c>
      <c r="AA2880" s="15" t="str">
        <f t="shared" si="949"/>
        <v/>
      </c>
    </row>
    <row r="2881" spans="2:27" ht="18" outlineLevel="1" x14ac:dyDescent="0.25">
      <c r="B2881" s="16"/>
      <c r="C2881" s="17"/>
      <c r="D2881" s="17"/>
      <c r="E2881" s="17"/>
      <c r="F2881" s="17"/>
      <c r="G2881" s="17"/>
      <c r="H2881" s="17"/>
      <c r="I2881" s="17"/>
      <c r="J2881" s="17"/>
      <c r="K2881" s="17"/>
      <c r="L2881" s="17"/>
      <c r="M2881" s="17"/>
      <c r="N2881" s="17"/>
      <c r="O2881" s="19"/>
      <c r="P2881" s="629" t="str">
        <f>+H2861</f>
        <v>14.02.1</v>
      </c>
      <c r="Q2881" s="17"/>
      <c r="R2881" s="412" t="str">
        <f t="shared" ref="R2881:U2882" si="959">+R2770</f>
        <v>FEDEJAC</v>
      </c>
      <c r="S2881" s="626" t="str">
        <f t="shared" si="959"/>
        <v>PISO 2 - OFICINAS</v>
      </c>
      <c r="T2881" s="20">
        <f t="shared" si="959"/>
        <v>3.86</v>
      </c>
      <c r="U2881" s="20">
        <f t="shared" si="959"/>
        <v>3.4</v>
      </c>
      <c r="V2881" s="430"/>
      <c r="W2881" s="14" t="str">
        <f t="shared" si="955"/>
        <v>m2</v>
      </c>
      <c r="X2881" s="14">
        <f t="shared" si="956"/>
        <v>1</v>
      </c>
      <c r="Y2881" s="14" t="str">
        <f t="shared" si="957"/>
        <v/>
      </c>
      <c r="Z2881" s="14">
        <f t="shared" si="958"/>
        <v>13.123999999999999</v>
      </c>
      <c r="AA2881" s="15" t="str">
        <f t="shared" si="949"/>
        <v/>
      </c>
    </row>
    <row r="2882" spans="2:27" ht="18" outlineLevel="1" x14ac:dyDescent="0.25">
      <c r="B2882" s="16"/>
      <c r="C2882" s="17"/>
      <c r="D2882" s="17"/>
      <c r="E2882" s="17"/>
      <c r="F2882" s="17"/>
      <c r="G2882" s="17"/>
      <c r="H2882" s="17"/>
      <c r="I2882" s="17"/>
      <c r="J2882" s="17"/>
      <c r="K2882" s="17"/>
      <c r="L2882" s="17"/>
      <c r="M2882" s="17"/>
      <c r="N2882" s="17"/>
      <c r="O2882" s="19"/>
      <c r="P2882" s="629" t="str">
        <f>+H2861</f>
        <v>14.02.1</v>
      </c>
      <c r="Q2882" s="17"/>
      <c r="R2882" s="412" t="str">
        <f t="shared" si="959"/>
        <v>FEDEJAC</v>
      </c>
      <c r="S2882" s="626" t="str">
        <f t="shared" si="959"/>
        <v>PISO 2 - OFICINAS</v>
      </c>
      <c r="T2882" s="20">
        <f t="shared" si="959"/>
        <v>1.42</v>
      </c>
      <c r="U2882" s="20">
        <f t="shared" si="959"/>
        <v>1.83</v>
      </c>
      <c r="V2882" s="430"/>
      <c r="W2882" s="14" t="str">
        <f t="shared" si="955"/>
        <v>m2</v>
      </c>
      <c r="X2882" s="14">
        <f t="shared" si="956"/>
        <v>1</v>
      </c>
      <c r="Y2882" s="14" t="str">
        <f t="shared" si="957"/>
        <v/>
      </c>
      <c r="Z2882" s="14">
        <f t="shared" si="958"/>
        <v>2.5985999999999998</v>
      </c>
      <c r="AA2882" s="15" t="str">
        <f t="shared" si="949"/>
        <v/>
      </c>
    </row>
    <row r="2883" spans="2:27" ht="18" outlineLevel="1" x14ac:dyDescent="0.25">
      <c r="B2883" s="16"/>
      <c r="C2883" s="17"/>
      <c r="D2883" s="17"/>
      <c r="E2883" s="17"/>
      <c r="F2883" s="17"/>
      <c r="G2883" s="17"/>
      <c r="H2883" s="17"/>
      <c r="I2883" s="17"/>
      <c r="J2883" s="17"/>
      <c r="K2883" s="17"/>
      <c r="L2883" s="17"/>
      <c r="M2883" s="17"/>
      <c r="N2883" s="17"/>
      <c r="O2883" s="19"/>
      <c r="P2883" s="629" t="str">
        <f>+H2861</f>
        <v>14.02.1</v>
      </c>
      <c r="Q2883" s="17"/>
      <c r="R2883" s="21"/>
      <c r="S2883" s="626"/>
      <c r="T2883" s="20"/>
      <c r="U2883" s="20"/>
      <c r="V2883" s="430"/>
      <c r="W2883" s="14" t="str">
        <f t="shared" si="955"/>
        <v/>
      </c>
      <c r="X2883" s="14" t="str">
        <f t="shared" si="956"/>
        <v/>
      </c>
      <c r="Y2883" s="14" t="str">
        <f t="shared" si="957"/>
        <v/>
      </c>
      <c r="Z2883" s="14" t="str">
        <f t="shared" si="958"/>
        <v/>
      </c>
      <c r="AA2883" s="15" t="str">
        <f t="shared" si="949"/>
        <v/>
      </c>
    </row>
    <row r="2884" spans="2:27" ht="18" outlineLevel="1" x14ac:dyDescent="0.25">
      <c r="B2884" s="16"/>
      <c r="C2884" s="17"/>
      <c r="D2884" s="17"/>
      <c r="E2884" s="17"/>
      <c r="F2884" s="17"/>
      <c r="G2884" s="17"/>
      <c r="H2884" s="17"/>
      <c r="I2884" s="17"/>
      <c r="J2884" s="17"/>
      <c r="K2884" s="17"/>
      <c r="L2884" s="17"/>
      <c r="M2884" s="17"/>
      <c r="N2884" s="17"/>
      <c r="O2884" s="19"/>
      <c r="P2884" s="629" t="str">
        <f>+H2861</f>
        <v>14.02.1</v>
      </c>
      <c r="Q2884" s="17"/>
      <c r="R2884" s="26"/>
      <c r="S2884" s="626"/>
      <c r="T2884" s="20"/>
      <c r="U2884" s="20"/>
      <c r="V2884" s="430"/>
      <c r="W2884" s="14" t="str">
        <f t="shared" si="955"/>
        <v/>
      </c>
      <c r="X2884" s="14" t="str">
        <f t="shared" si="956"/>
        <v/>
      </c>
      <c r="Y2884" s="14" t="str">
        <f t="shared" si="957"/>
        <v/>
      </c>
      <c r="Z2884" s="14" t="str">
        <f t="shared" si="958"/>
        <v/>
      </c>
      <c r="AA2884" s="15" t="str">
        <f t="shared" si="949"/>
        <v/>
      </c>
    </row>
    <row r="2885" spans="2:27" ht="18" outlineLevel="1" x14ac:dyDescent="0.25">
      <c r="B2885" s="16"/>
      <c r="C2885" s="17"/>
      <c r="D2885" s="17"/>
      <c r="E2885" s="17"/>
      <c r="F2885" s="17"/>
      <c r="G2885" s="17"/>
      <c r="H2885" s="17"/>
      <c r="I2885" s="17"/>
      <c r="J2885" s="17"/>
      <c r="K2885" s="17"/>
      <c r="L2885" s="17"/>
      <c r="M2885" s="17"/>
      <c r="N2885" s="17"/>
      <c r="O2885" s="19"/>
      <c r="P2885" s="629" t="str">
        <f>+H2861</f>
        <v>14.02.1</v>
      </c>
      <c r="Q2885" s="17"/>
      <c r="R2885" s="26"/>
      <c r="S2885" s="626"/>
      <c r="T2885" s="20"/>
      <c r="U2885" s="20"/>
      <c r="V2885" s="430"/>
      <c r="W2885" s="14" t="str">
        <f t="shared" si="955"/>
        <v/>
      </c>
      <c r="X2885" s="14" t="str">
        <f t="shared" si="956"/>
        <v/>
      </c>
      <c r="Y2885" s="14" t="str">
        <f t="shared" si="957"/>
        <v/>
      </c>
      <c r="Z2885" s="14" t="str">
        <f t="shared" si="958"/>
        <v/>
      </c>
      <c r="AA2885" s="15" t="str">
        <f t="shared" si="949"/>
        <v/>
      </c>
    </row>
    <row r="2886" spans="2:27" ht="18.75" outlineLevel="1" thickBot="1" x14ac:dyDescent="0.3">
      <c r="B2886" s="27"/>
      <c r="C2886" s="28"/>
      <c r="D2886" s="29"/>
      <c r="E2886" s="28"/>
      <c r="F2886" s="29"/>
      <c r="G2886" s="29"/>
      <c r="H2886" s="29"/>
      <c r="I2886" s="29"/>
      <c r="J2886" s="29"/>
      <c r="K2886" s="29"/>
      <c r="L2886" s="29"/>
      <c r="M2886" s="29"/>
      <c r="N2886" s="29"/>
      <c r="O2886" s="30"/>
      <c r="P2886" s="629" t="str">
        <f>+H2861</f>
        <v>14.02.1</v>
      </c>
      <c r="Q2886" s="17"/>
      <c r="R2886" s="630"/>
      <c r="S2886" s="636"/>
      <c r="T2886" s="33"/>
      <c r="U2886" s="33"/>
      <c r="V2886" s="631"/>
      <c r="W2886" s="34" t="str">
        <f t="shared" si="955"/>
        <v/>
      </c>
      <c r="X2886" s="34" t="str">
        <f t="shared" si="956"/>
        <v/>
      </c>
      <c r="Y2886" s="14" t="str">
        <f t="shared" si="957"/>
        <v/>
      </c>
      <c r="Z2886" s="14" t="str">
        <f t="shared" si="958"/>
        <v/>
      </c>
      <c r="AA2886" s="15" t="str">
        <f t="shared" si="949"/>
        <v/>
      </c>
    </row>
    <row r="2887" spans="2:27" ht="18.75" outlineLevel="1" thickBot="1" x14ac:dyDescent="0.3">
      <c r="B2887" s="786"/>
      <c r="C2887" s="787"/>
      <c r="D2887" s="787"/>
      <c r="E2887" s="787"/>
      <c r="F2887" s="787"/>
      <c r="G2887" s="787"/>
      <c r="H2887" s="787"/>
      <c r="I2887" s="787"/>
      <c r="J2887" s="787"/>
      <c r="K2887" s="787"/>
      <c r="L2887" s="787"/>
      <c r="M2887" s="787"/>
      <c r="N2887" s="787"/>
      <c r="O2887" s="787"/>
      <c r="P2887" s="428"/>
      <c r="Q2887" s="629" t="str">
        <f>+H2861</f>
        <v>14.02.1</v>
      </c>
      <c r="R2887" s="1024" t="s">
        <v>58</v>
      </c>
      <c r="S2887" s="1025"/>
      <c r="T2887" s="1027"/>
      <c r="U2887" s="1024" t="s">
        <v>53</v>
      </c>
      <c r="V2887" s="1027"/>
      <c r="W2887" s="1027"/>
      <c r="X2887" s="1026"/>
      <c r="Y2887" s="36"/>
      <c r="Z2887" s="37"/>
      <c r="AA2887" s="38">
        <f>IF(SUM(Y2864:AA2886)=0,SUM(X2864:X2886),SUM(Y2864:AA2886))</f>
        <v>91.39139999999999</v>
      </c>
    </row>
    <row r="2888" spans="2:27" ht="17.25" outlineLevel="1" thickBot="1" x14ac:dyDescent="0.3">
      <c r="B2888" s="792" t="s">
        <v>59</v>
      </c>
      <c r="C2888" s="793"/>
      <c r="D2888" s="793"/>
      <c r="E2888" s="793"/>
      <c r="F2888" s="793"/>
      <c r="G2888" s="793"/>
      <c r="H2888" s="793"/>
      <c r="I2888" s="794"/>
      <c r="J2888" s="792" t="s">
        <v>60</v>
      </c>
      <c r="K2888" s="793"/>
      <c r="L2888" s="793"/>
      <c r="M2888" s="793"/>
      <c r="N2888" s="793"/>
      <c r="O2888" s="793"/>
      <c r="P2888" s="793"/>
      <c r="Q2888" s="793"/>
      <c r="R2888" s="1028"/>
      <c r="S2888" s="634"/>
      <c r="T2888" s="39"/>
      <c r="U2888" s="40"/>
      <c r="V2888" s="40"/>
      <c r="W2888" s="40"/>
      <c r="X2888" s="40"/>
      <c r="Y2888" s="40"/>
      <c r="Z2888" s="40"/>
      <c r="AA2888" s="41"/>
    </row>
    <row r="2889" spans="2:27" ht="21" outlineLevel="1" thickBot="1" x14ac:dyDescent="0.3">
      <c r="B2889" s="795"/>
      <c r="C2889" s="787"/>
      <c r="D2889" s="787"/>
      <c r="E2889" s="787"/>
      <c r="F2889" s="787"/>
      <c r="G2889" s="787"/>
      <c r="H2889" s="787"/>
      <c r="I2889" s="796"/>
      <c r="J2889" s="795"/>
      <c r="K2889" s="787"/>
      <c r="L2889" s="787"/>
      <c r="M2889" s="787"/>
      <c r="N2889" s="787"/>
      <c r="O2889" s="787"/>
      <c r="P2889" s="787"/>
      <c r="Q2889" s="787"/>
      <c r="R2889" s="796"/>
      <c r="S2889" s="635"/>
      <c r="T2889" s="797" t="s">
        <v>61</v>
      </c>
      <c r="U2889" s="798"/>
      <c r="V2889" s="798"/>
      <c r="W2889" s="798"/>
      <c r="X2889" s="798"/>
      <c r="Y2889" s="798"/>
      <c r="Z2889" s="799"/>
      <c r="AA2889" s="42">
        <f>AA2887</f>
        <v>91.39139999999999</v>
      </c>
    </row>
    <row r="2890" spans="2:27" outlineLevel="1" x14ac:dyDescent="0.25"/>
    <row r="2891" spans="2:27" ht="15.75" outlineLevel="1" thickBot="1" x14ac:dyDescent="0.3"/>
    <row r="2892" spans="2:27" outlineLevel="1" x14ac:dyDescent="0.25">
      <c r="B2892" s="800"/>
      <c r="C2892" s="793"/>
      <c r="D2892" s="793"/>
      <c r="E2892" s="793"/>
      <c r="F2892" s="793"/>
      <c r="G2892" s="803" t="s">
        <v>42</v>
      </c>
      <c r="H2892" s="793"/>
      <c r="I2892" s="793"/>
      <c r="J2892" s="793"/>
      <c r="K2892" s="793"/>
      <c r="L2892" s="793"/>
      <c r="M2892" s="793"/>
      <c r="N2892" s="793"/>
      <c r="O2892" s="793"/>
      <c r="P2892" s="793"/>
      <c r="Q2892" s="793"/>
      <c r="R2892" s="793"/>
      <c r="S2892" s="793"/>
      <c r="T2892" s="793"/>
      <c r="U2892" s="804" t="s">
        <v>1</v>
      </c>
      <c r="V2892" s="805"/>
      <c r="W2892" s="805"/>
      <c r="X2892" s="806"/>
      <c r="Y2892" s="807" t="s">
        <v>43</v>
      </c>
      <c r="Z2892" s="805"/>
      <c r="AA2892" s="808"/>
    </row>
    <row r="2893" spans="2:27" outlineLevel="1" x14ac:dyDescent="0.25">
      <c r="B2893" s="801"/>
      <c r="C2893" s="802"/>
      <c r="D2893" s="802"/>
      <c r="E2893" s="802"/>
      <c r="F2893" s="802"/>
      <c r="G2893" s="801"/>
      <c r="H2893" s="802"/>
      <c r="I2893" s="802"/>
      <c r="J2893" s="802"/>
      <c r="K2893" s="802"/>
      <c r="L2893" s="802"/>
      <c r="M2893" s="802"/>
      <c r="N2893" s="802"/>
      <c r="O2893" s="802"/>
      <c r="P2893" s="802"/>
      <c r="Q2893" s="802"/>
      <c r="R2893" s="802"/>
      <c r="S2893" s="802"/>
      <c r="T2893" s="802"/>
      <c r="U2893" s="809" t="s">
        <v>3</v>
      </c>
      <c r="V2893" s="810"/>
      <c r="W2893" s="810"/>
      <c r="X2893" s="811"/>
      <c r="Y2893" s="812">
        <v>1</v>
      </c>
      <c r="Z2893" s="810"/>
      <c r="AA2893" s="813"/>
    </row>
    <row r="2894" spans="2:27" ht="15.75" outlineLevel="1" thickBot="1" x14ac:dyDescent="0.3">
      <c r="B2894" s="795"/>
      <c r="C2894" s="787"/>
      <c r="D2894" s="787"/>
      <c r="E2894" s="787"/>
      <c r="F2894" s="787"/>
      <c r="G2894" s="795"/>
      <c r="H2894" s="787"/>
      <c r="I2894" s="787"/>
      <c r="J2894" s="787"/>
      <c r="K2894" s="787"/>
      <c r="L2894" s="787"/>
      <c r="M2894" s="787"/>
      <c r="N2894" s="787"/>
      <c r="O2894" s="787"/>
      <c r="P2894" s="787"/>
      <c r="Q2894" s="787"/>
      <c r="R2894" s="787"/>
      <c r="S2894" s="787"/>
      <c r="T2894" s="787"/>
      <c r="U2894" s="814" t="s">
        <v>4</v>
      </c>
      <c r="V2894" s="815"/>
      <c r="W2894" s="815"/>
      <c r="X2894" s="816"/>
      <c r="Y2894" s="817">
        <v>44236</v>
      </c>
      <c r="Z2894" s="818"/>
      <c r="AA2894" s="819"/>
    </row>
    <row r="2895" spans="2:27" outlineLevel="1" x14ac:dyDescent="0.25">
      <c r="B2895" s="820" t="s">
        <v>44</v>
      </c>
      <c r="C2895" s="793"/>
      <c r="D2895" s="793"/>
      <c r="E2895" s="793"/>
      <c r="F2895" s="794"/>
      <c r="G2895"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895" s="822"/>
      <c r="I2895" s="822"/>
      <c r="J2895" s="822"/>
      <c r="K2895" s="822"/>
      <c r="L2895" s="822"/>
      <c r="M2895" s="822"/>
      <c r="N2895" s="822"/>
      <c r="O2895" s="822"/>
      <c r="P2895" s="822"/>
      <c r="Q2895" s="822"/>
      <c r="R2895" s="822"/>
      <c r="S2895" s="822"/>
      <c r="T2895" s="822"/>
      <c r="U2895" s="822"/>
      <c r="V2895" s="822"/>
      <c r="W2895" s="822"/>
      <c r="X2895" s="822"/>
      <c r="Y2895" s="822"/>
      <c r="Z2895" s="822"/>
      <c r="AA2895" s="823"/>
    </row>
    <row r="2896" spans="2:27" ht="30" customHeight="1" outlineLevel="1" thickBot="1" x14ac:dyDescent="0.3">
      <c r="B2896" s="795"/>
      <c r="C2896" s="787"/>
      <c r="D2896" s="787"/>
      <c r="E2896" s="787"/>
      <c r="F2896" s="796"/>
      <c r="G2896" s="824"/>
      <c r="H2896" s="825"/>
      <c r="I2896" s="825"/>
      <c r="J2896" s="825"/>
      <c r="K2896" s="825"/>
      <c r="L2896" s="825"/>
      <c r="M2896" s="825"/>
      <c r="N2896" s="825"/>
      <c r="O2896" s="825"/>
      <c r="P2896" s="825"/>
      <c r="Q2896" s="825"/>
      <c r="R2896" s="825"/>
      <c r="S2896" s="825"/>
      <c r="T2896" s="825"/>
      <c r="U2896" s="825"/>
      <c r="V2896" s="825"/>
      <c r="W2896" s="825"/>
      <c r="X2896" s="825"/>
      <c r="Y2896" s="825"/>
      <c r="Z2896" s="825"/>
      <c r="AA2896" s="826"/>
    </row>
    <row r="2897" spans="2:27" ht="18.75" outlineLevel="1" thickBot="1" x14ac:dyDescent="0.3">
      <c r="B2897" s="827" t="s">
        <v>46</v>
      </c>
      <c r="C2897" s="798"/>
      <c r="D2897" s="798"/>
      <c r="E2897" s="798"/>
      <c r="F2897" s="798"/>
      <c r="G2897" s="798"/>
      <c r="H2897" s="822" t="s">
        <v>47</v>
      </c>
      <c r="I2897" s="793"/>
      <c r="J2897" s="828"/>
      <c r="K2897" s="798"/>
      <c r="L2897" s="798"/>
      <c r="M2897" s="798"/>
      <c r="N2897" s="798"/>
      <c r="O2897" s="798"/>
      <c r="P2897" s="622"/>
      <c r="Q2897" s="622"/>
      <c r="R2897" s="828" t="s">
        <v>48</v>
      </c>
      <c r="S2897" s="828"/>
      <c r="T2897" s="798"/>
      <c r="U2897" s="798"/>
      <c r="V2897" s="798"/>
      <c r="W2897" s="798"/>
      <c r="X2897" s="798"/>
      <c r="Y2897" s="798"/>
      <c r="Z2897" s="798"/>
      <c r="AA2897" s="799"/>
    </row>
    <row r="2898" spans="2:27" ht="35.25" customHeight="1" outlineLevel="1" thickBot="1" x14ac:dyDescent="0.3">
      <c r="B2898" s="829">
        <v>14</v>
      </c>
      <c r="C2898" s="793"/>
      <c r="D2898" s="793"/>
      <c r="E2898" s="793"/>
      <c r="F2898" s="793"/>
      <c r="G2898" s="793"/>
      <c r="H2898" s="830" t="str">
        <f>I14.02.2</f>
        <v>14.02.2</v>
      </c>
      <c r="I2898" s="831"/>
      <c r="J2898" s="832" t="str">
        <f>VLOOKUP(B2898,'BALANCE GENERAL'!$B:$G,5,FALSE)</f>
        <v>ITEMS NO PREVISTO</v>
      </c>
      <c r="K2898" s="798"/>
      <c r="L2898" s="798"/>
      <c r="M2898" s="798"/>
      <c r="N2898" s="798"/>
      <c r="O2898" s="799"/>
      <c r="P2898" s="621"/>
      <c r="Q2898" s="621"/>
      <c r="R2898" s="833" t="str">
        <f>VLOOKUP(H2898,'BALANCE GENERAL'!$B:$G,5,FALSE)</f>
        <v>Suministro e instalacion de enchape pisos tipo ceramica formato 60x60 color gris claro</v>
      </c>
      <c r="S2898" s="1020"/>
      <c r="T2898" s="793"/>
      <c r="U2898" s="793"/>
      <c r="V2898" s="793"/>
      <c r="W2898" s="793"/>
      <c r="X2898" s="793"/>
      <c r="Y2898" s="793"/>
      <c r="Z2898" s="793"/>
      <c r="AA2898" s="794"/>
    </row>
    <row r="2899" spans="2:27" ht="18.75" outlineLevel="1" thickBot="1" x14ac:dyDescent="0.3">
      <c r="B2899" s="821" t="s">
        <v>49</v>
      </c>
      <c r="C2899" s="834"/>
      <c r="D2899" s="834"/>
      <c r="E2899" s="834"/>
      <c r="F2899" s="834"/>
      <c r="G2899" s="834"/>
      <c r="H2899" s="835"/>
      <c r="I2899" s="835"/>
      <c r="J2899" s="834"/>
      <c r="K2899" s="834"/>
      <c r="L2899" s="834"/>
      <c r="M2899" s="834"/>
      <c r="N2899" s="834"/>
      <c r="O2899" s="834"/>
      <c r="P2899" s="623"/>
      <c r="Q2899" s="623"/>
      <c r="R2899" s="837" t="s">
        <v>50</v>
      </c>
      <c r="S2899" s="1030" t="s">
        <v>532</v>
      </c>
      <c r="T2899" s="839" t="s">
        <v>51</v>
      </c>
      <c r="U2899" s="840"/>
      <c r="V2899" s="841"/>
      <c r="W2899" s="842" t="s">
        <v>20</v>
      </c>
      <c r="X2899" s="844" t="s">
        <v>52</v>
      </c>
      <c r="Y2899" s="846" t="s">
        <v>53</v>
      </c>
      <c r="Z2899" s="847"/>
      <c r="AA2899" s="848"/>
    </row>
    <row r="2900" spans="2:27" ht="26.25" outlineLevel="1" thickBot="1" x14ac:dyDescent="0.3">
      <c r="B2900" s="836"/>
      <c r="C2900" s="835"/>
      <c r="D2900" s="835"/>
      <c r="E2900" s="835"/>
      <c r="F2900" s="835"/>
      <c r="G2900" s="835"/>
      <c r="H2900" s="835"/>
      <c r="I2900" s="835"/>
      <c r="J2900" s="835"/>
      <c r="K2900" s="835"/>
      <c r="L2900" s="835"/>
      <c r="M2900" s="835"/>
      <c r="N2900" s="835"/>
      <c r="O2900" s="835"/>
      <c r="P2900" s="623"/>
      <c r="Q2900" s="623"/>
      <c r="R2900" s="838"/>
      <c r="S2900" s="1031"/>
      <c r="T2900" s="4" t="s">
        <v>54</v>
      </c>
      <c r="U2900" s="5" t="s">
        <v>55</v>
      </c>
      <c r="V2900" s="6" t="s">
        <v>56</v>
      </c>
      <c r="W2900" s="843"/>
      <c r="X2900" s="845"/>
      <c r="Y2900" s="7" t="s">
        <v>57</v>
      </c>
      <c r="Z2900" s="8" t="s">
        <v>21</v>
      </c>
      <c r="AA2900" s="9" t="s">
        <v>22</v>
      </c>
    </row>
    <row r="2901" spans="2:27" ht="18" outlineLevel="1" x14ac:dyDescent="0.25">
      <c r="B2901" s="10"/>
      <c r="C2901" s="11"/>
      <c r="D2901" s="11"/>
      <c r="E2901" s="11"/>
      <c r="F2901" s="11"/>
      <c r="G2901" s="11"/>
      <c r="H2901" s="11"/>
      <c r="I2901" s="11"/>
      <c r="J2901" s="11"/>
      <c r="K2901" s="11"/>
      <c r="L2901" s="11"/>
      <c r="M2901" s="11"/>
      <c r="N2901" s="11"/>
      <c r="O2901" s="12"/>
      <c r="P2901" s="629" t="str">
        <f>+H2898</f>
        <v>14.02.2</v>
      </c>
      <c r="Q2901" s="17"/>
      <c r="R2901" s="412" t="str">
        <f>+R2864</f>
        <v>SINTRAOFIPUCAR</v>
      </c>
      <c r="S2901" s="625" t="str">
        <f t="shared" ref="S2901:U2901" si="960">+S2864</f>
        <v>PISO 1 - OFICINA</v>
      </c>
      <c r="T2901" s="14">
        <f t="shared" si="960"/>
        <v>5</v>
      </c>
      <c r="U2901" s="14">
        <f t="shared" si="960"/>
        <v>3.4</v>
      </c>
      <c r="V2901" s="14"/>
      <c r="W2901" s="14" t="str">
        <f>IF(COUNT(T2901:V2901)=1,"m",IF(COUNT(T2901:V2901)=2,"m2",IF(COUNT(T2901:V2901)=3,"m3","")))</f>
        <v>m2</v>
      </c>
      <c r="X2901" s="14">
        <f>IF(S2901="","",1)</f>
        <v>1</v>
      </c>
      <c r="Y2901" s="14" t="str">
        <f>IFERROR(IF(COUNT(T2901:V2901)=1,PRODUCT(T2901:V2901)*X2901,""),"")</f>
        <v/>
      </c>
      <c r="Z2901" s="14">
        <f>IFERROR(IF(COUNT(T2901:V2901)=2,PRODUCT(T2901:V2901)*X2901,""),"")</f>
        <v>17</v>
      </c>
      <c r="AA2901" s="15" t="str">
        <f>IFERROR(IF(COUNT(T2901:V2901)=3,PRODUCT(T2901:V2901)*X2901,""),"")</f>
        <v/>
      </c>
    </row>
    <row r="2902" spans="2:27" ht="18" outlineLevel="1" x14ac:dyDescent="0.25">
      <c r="B2902" s="16"/>
      <c r="C2902" s="17"/>
      <c r="D2902" s="17"/>
      <c r="E2902" s="17"/>
      <c r="F2902" s="18"/>
      <c r="G2902" s="18"/>
      <c r="H2902" s="18"/>
      <c r="I2902" s="18"/>
      <c r="J2902" s="18"/>
      <c r="K2902" s="18"/>
      <c r="L2902" s="17"/>
      <c r="M2902" s="17"/>
      <c r="N2902" s="17"/>
      <c r="O2902" s="19"/>
      <c r="P2902" s="629" t="str">
        <f>+H2898</f>
        <v>14.02.2</v>
      </c>
      <c r="Q2902" s="17"/>
      <c r="R2902" s="412" t="str">
        <f t="shared" ref="R2902:U2913" si="961">+R2865</f>
        <v>SINTRAOFIPUCAR</v>
      </c>
      <c r="S2902" s="625" t="str">
        <f t="shared" si="961"/>
        <v>PISO 1 - COCINETA</v>
      </c>
      <c r="T2902" s="20">
        <f t="shared" si="961"/>
        <v>1.6</v>
      </c>
      <c r="U2902" s="20">
        <f t="shared" si="961"/>
        <v>1.65</v>
      </c>
      <c r="V2902" s="430"/>
      <c r="W2902" s="14" t="str">
        <f t="shared" ref="W2902:W2904" si="962">IF(COUNT(T2902:V2902)=1,"m",IF(COUNT(T2902:V2902)=2,"m2",IF(COUNT(T2902:V2902)=3,"m3","")))</f>
        <v>m2</v>
      </c>
      <c r="X2902" s="14">
        <f t="shared" ref="X2902:X2904" si="963">IF(S2902="","",1)</f>
        <v>1</v>
      </c>
      <c r="Y2902" s="14" t="str">
        <f t="shared" ref="Y2902:Y2904" si="964">IFERROR(IF(COUNT(T2902:V2902)=1,PRODUCT(T2902:V2902)*X2902,""),"")</f>
        <v/>
      </c>
      <c r="Z2902" s="14">
        <f t="shared" ref="Z2902:Z2904" si="965">IFERROR(IF(COUNT(T2902:V2902)=2,PRODUCT(T2902:V2902)*X2902,""),"")</f>
        <v>2.64</v>
      </c>
      <c r="AA2902" s="15" t="str">
        <f t="shared" ref="AA2902:AA2923" si="966">IFERROR(IF(COUNT(T2902:V2902)=3,PRODUCT(T2902:V2902)*X2902,""),"")</f>
        <v/>
      </c>
    </row>
    <row r="2903" spans="2:27" ht="18" outlineLevel="1" x14ac:dyDescent="0.25">
      <c r="B2903" s="16"/>
      <c r="C2903" s="17"/>
      <c r="D2903" s="17"/>
      <c r="E2903" s="17"/>
      <c r="G2903" s="18"/>
      <c r="H2903" s="18"/>
      <c r="I2903" s="18"/>
      <c r="J2903" s="18"/>
      <c r="K2903" s="18"/>
      <c r="L2903" s="17"/>
      <c r="M2903" s="17"/>
      <c r="N2903" s="17"/>
      <c r="O2903" s="19"/>
      <c r="P2903" s="629" t="str">
        <f>+H2898</f>
        <v>14.02.2</v>
      </c>
      <c r="Q2903" s="17"/>
      <c r="R2903" s="412" t="str">
        <f t="shared" si="961"/>
        <v>SINTRAOFIPUCAR</v>
      </c>
      <c r="S2903" s="625" t="str">
        <f t="shared" si="961"/>
        <v>PISO 1 - BAÑO - PISO</v>
      </c>
      <c r="T2903" s="20">
        <f t="shared" si="961"/>
        <v>1.62</v>
      </c>
      <c r="U2903" s="20">
        <f t="shared" si="961"/>
        <v>1.52</v>
      </c>
      <c r="V2903" s="430"/>
      <c r="W2903" s="14" t="str">
        <f t="shared" si="962"/>
        <v>m2</v>
      </c>
      <c r="X2903" s="14">
        <f t="shared" si="963"/>
        <v>1</v>
      </c>
      <c r="Y2903" s="14" t="str">
        <f t="shared" si="964"/>
        <v/>
      </c>
      <c r="Z2903" s="14">
        <f t="shared" si="965"/>
        <v>2.4624000000000001</v>
      </c>
      <c r="AA2903" s="15" t="str">
        <f t="shared" si="966"/>
        <v/>
      </c>
    </row>
    <row r="2904" spans="2:27" ht="18" outlineLevel="1" x14ac:dyDescent="0.25">
      <c r="B2904" s="16"/>
      <c r="C2904" s="17"/>
      <c r="D2904" s="17"/>
      <c r="E2904" s="17"/>
      <c r="F2904" s="18"/>
      <c r="G2904" s="18"/>
      <c r="H2904" s="18"/>
      <c r="I2904" s="18"/>
      <c r="J2904" s="18"/>
      <c r="K2904" s="18"/>
      <c r="L2904" s="17"/>
      <c r="M2904" s="17"/>
      <c r="N2904" s="17"/>
      <c r="O2904" s="19"/>
      <c r="P2904" s="629" t="str">
        <f>+H2898</f>
        <v>14.02.2</v>
      </c>
      <c r="Q2904" s="17"/>
      <c r="R2904" s="412">
        <f t="shared" si="961"/>
        <v>0</v>
      </c>
      <c r="S2904" s="626"/>
      <c r="T2904" s="20"/>
      <c r="U2904" s="20"/>
      <c r="V2904" s="430"/>
      <c r="W2904" s="14" t="str">
        <f t="shared" si="962"/>
        <v/>
      </c>
      <c r="X2904" s="14" t="str">
        <f t="shared" si="963"/>
        <v/>
      </c>
      <c r="Y2904" s="14" t="str">
        <f t="shared" si="964"/>
        <v/>
      </c>
      <c r="Z2904" s="14" t="str">
        <f t="shared" si="965"/>
        <v/>
      </c>
      <c r="AA2904" s="15" t="str">
        <f t="shared" si="966"/>
        <v/>
      </c>
    </row>
    <row r="2905" spans="2:27" ht="18" outlineLevel="1" x14ac:dyDescent="0.25">
      <c r="B2905" s="16"/>
      <c r="D2905" s="17"/>
      <c r="E2905" s="17"/>
      <c r="F2905" s="18"/>
      <c r="G2905" s="18"/>
      <c r="H2905" s="18"/>
      <c r="J2905" s="18"/>
      <c r="K2905" s="18"/>
      <c r="L2905" s="17"/>
      <c r="M2905" s="17"/>
      <c r="N2905" s="17"/>
      <c r="O2905" s="19"/>
      <c r="P2905" s="629" t="str">
        <f>+H2898</f>
        <v>14.02.2</v>
      </c>
      <c r="Q2905" s="17"/>
      <c r="R2905" s="412">
        <f t="shared" si="961"/>
        <v>0</v>
      </c>
      <c r="S2905" s="625"/>
      <c r="T2905" s="20"/>
      <c r="U2905" s="20"/>
      <c r="V2905" s="430"/>
      <c r="W2905" s="14"/>
      <c r="X2905" s="14"/>
      <c r="Y2905" s="14"/>
      <c r="Z2905" s="14"/>
      <c r="AA2905" s="15" t="str">
        <f t="shared" si="966"/>
        <v/>
      </c>
    </row>
    <row r="2906" spans="2:27" ht="18" outlineLevel="1" x14ac:dyDescent="0.25">
      <c r="B2906" s="22"/>
      <c r="C2906" s="17"/>
      <c r="D2906" s="18"/>
      <c r="E2906" s="17"/>
      <c r="F2906" s="18"/>
      <c r="G2906" s="18"/>
      <c r="H2906" s="18"/>
      <c r="I2906" s="18"/>
      <c r="J2906" s="18"/>
      <c r="K2906" s="18"/>
      <c r="L2906" s="17"/>
      <c r="M2906" s="17"/>
      <c r="N2906" s="17"/>
      <c r="O2906" s="19"/>
      <c r="P2906" s="629" t="str">
        <f>+H2898</f>
        <v>14.02.2</v>
      </c>
      <c r="Q2906" s="17"/>
      <c r="R2906" s="412" t="str">
        <f t="shared" si="961"/>
        <v>UNALDE</v>
      </c>
      <c r="S2906" s="625" t="str">
        <f t="shared" si="961"/>
        <v>PISO 1 - OFICINAS</v>
      </c>
      <c r="T2906" s="20">
        <f t="shared" si="961"/>
        <v>5.07</v>
      </c>
      <c r="U2906" s="20">
        <f t="shared" si="961"/>
        <v>3.42</v>
      </c>
      <c r="V2906" s="430"/>
      <c r="W2906" s="14" t="str">
        <f t="shared" ref="W2906:W2907" si="967">IF(COUNT(T2906:V2906)=1,"m",IF(COUNT(T2906:V2906)=2,"m2",IF(COUNT(T2906:V2906)=3,"m3","")))</f>
        <v>m2</v>
      </c>
      <c r="X2906" s="14">
        <f t="shared" ref="X2906:X2912" si="968">IF(S2906="","",1)</f>
        <v>1</v>
      </c>
      <c r="Y2906" s="14" t="str">
        <f t="shared" ref="Y2906:Y2912" si="969">IFERROR(IF(COUNT(T2906:V2906)=1,PRODUCT(T2906:V2906)*X2906,""),"")</f>
        <v/>
      </c>
      <c r="Z2906" s="14">
        <f t="shared" ref="Z2906:Z2912" si="970">IFERROR(IF(COUNT(T2906:V2906)=2,PRODUCT(T2906:V2906)*X2906,""),"")</f>
        <v>17.339400000000001</v>
      </c>
      <c r="AA2906" s="15" t="str">
        <f t="shared" si="966"/>
        <v/>
      </c>
    </row>
    <row r="2907" spans="2:27" ht="18" outlineLevel="1" x14ac:dyDescent="0.25">
      <c r="B2907" s="16"/>
      <c r="C2907" s="17"/>
      <c r="D2907" s="17"/>
      <c r="E2907" s="17"/>
      <c r="F2907" s="18"/>
      <c r="G2907" s="18"/>
      <c r="H2907" s="18"/>
      <c r="I2907" s="18"/>
      <c r="J2907" s="18"/>
      <c r="K2907" s="18"/>
      <c r="L2907" s="17"/>
      <c r="M2907" s="17"/>
      <c r="N2907" s="17"/>
      <c r="O2907" s="19"/>
      <c r="P2907" s="629" t="str">
        <f>+H2898</f>
        <v>14.02.2</v>
      </c>
      <c r="Q2907" s="17"/>
      <c r="R2907" s="412" t="str">
        <f t="shared" si="961"/>
        <v>UNALDE</v>
      </c>
      <c r="S2907" s="641" t="str">
        <f t="shared" si="961"/>
        <v>PISO 1 - COCINETA</v>
      </c>
      <c r="T2907" s="20">
        <f t="shared" si="961"/>
        <v>0.45</v>
      </c>
      <c r="U2907" s="20">
        <f t="shared" si="961"/>
        <v>1.05</v>
      </c>
      <c r="V2907" s="20"/>
      <c r="W2907" s="14" t="str">
        <f t="shared" si="967"/>
        <v>m2</v>
      </c>
      <c r="X2907" s="14">
        <f t="shared" si="968"/>
        <v>1</v>
      </c>
      <c r="Y2907" s="14" t="str">
        <f t="shared" si="969"/>
        <v/>
      </c>
      <c r="Z2907" s="14">
        <f t="shared" si="970"/>
        <v>0.47250000000000003</v>
      </c>
      <c r="AA2907" s="15" t="str">
        <f t="shared" si="966"/>
        <v/>
      </c>
    </row>
    <row r="2908" spans="2:27" ht="18" outlineLevel="1" x14ac:dyDescent="0.25">
      <c r="B2908" s="16"/>
      <c r="C2908" s="17"/>
      <c r="D2908" s="17"/>
      <c r="E2908" s="17"/>
      <c r="F2908" s="17"/>
      <c r="G2908" s="17"/>
      <c r="H2908" s="17"/>
      <c r="I2908" s="17"/>
      <c r="J2908" s="17"/>
      <c r="K2908" s="17"/>
      <c r="L2908" s="17"/>
      <c r="M2908" s="17"/>
      <c r="N2908" s="17"/>
      <c r="O2908" s="19"/>
      <c r="P2908" s="629" t="str">
        <f>+H2898</f>
        <v>14.02.2</v>
      </c>
      <c r="Q2908" s="17"/>
      <c r="R2908" s="412" t="str">
        <f t="shared" si="961"/>
        <v>UNALDE</v>
      </c>
      <c r="S2908" s="625" t="str">
        <f t="shared" si="961"/>
        <v>PISO 1 - BAÑO FONDO</v>
      </c>
      <c r="T2908" s="20">
        <f t="shared" si="961"/>
        <v>0.94</v>
      </c>
      <c r="U2908" s="20">
        <f t="shared" si="961"/>
        <v>3.35</v>
      </c>
      <c r="V2908" s="430"/>
      <c r="W2908" s="14"/>
      <c r="X2908" s="14">
        <f t="shared" si="968"/>
        <v>1</v>
      </c>
      <c r="Y2908" s="14" t="str">
        <f t="shared" si="969"/>
        <v/>
      </c>
      <c r="Z2908" s="14">
        <f t="shared" si="970"/>
        <v>3.149</v>
      </c>
      <c r="AA2908" s="15" t="str">
        <f t="shared" si="966"/>
        <v/>
      </c>
    </row>
    <row r="2909" spans="2:27" ht="36" outlineLevel="1" x14ac:dyDescent="0.25">
      <c r="B2909" s="16"/>
      <c r="C2909" s="18"/>
      <c r="D2909" s="17"/>
      <c r="E2909" s="17"/>
      <c r="F2909" s="17"/>
      <c r="G2909" s="17"/>
      <c r="H2909" s="17"/>
      <c r="I2909" s="17"/>
      <c r="J2909" s="17"/>
      <c r="K2909" s="17"/>
      <c r="L2909" s="17"/>
      <c r="M2909" s="17"/>
      <c r="N2909" s="17"/>
      <c r="O2909" s="19"/>
      <c r="P2909" s="629" t="str">
        <f>+H2898</f>
        <v>14.02.2</v>
      </c>
      <c r="Q2909" s="17"/>
      <c r="R2909" s="412" t="str">
        <f t="shared" si="961"/>
        <v>UNALDE</v>
      </c>
      <c r="S2909" s="625" t="str">
        <f t="shared" si="961"/>
        <v>PISO 1 - BAÑO - ENTRADA</v>
      </c>
      <c r="T2909" s="20">
        <f t="shared" si="961"/>
        <v>0.5</v>
      </c>
      <c r="U2909" s="20">
        <f t="shared" si="961"/>
        <v>1</v>
      </c>
      <c r="V2909" s="430"/>
      <c r="W2909" s="14"/>
      <c r="X2909" s="14">
        <f t="shared" si="968"/>
        <v>1</v>
      </c>
      <c r="Y2909" s="14" t="str">
        <f t="shared" si="969"/>
        <v/>
      </c>
      <c r="Z2909" s="14">
        <f t="shared" si="970"/>
        <v>0.5</v>
      </c>
      <c r="AA2909" s="15" t="str">
        <f t="shared" si="966"/>
        <v/>
      </c>
    </row>
    <row r="2910" spans="2:27" ht="36" outlineLevel="1" x14ac:dyDescent="0.25">
      <c r="B2910" s="16"/>
      <c r="C2910" s="17"/>
      <c r="D2910" s="17"/>
      <c r="E2910" s="17"/>
      <c r="F2910" s="17"/>
      <c r="G2910" s="17"/>
      <c r="H2910" s="17"/>
      <c r="I2910" s="17"/>
      <c r="J2910" s="17"/>
      <c r="K2910" s="17"/>
      <c r="L2910" s="17"/>
      <c r="M2910" s="17"/>
      <c r="N2910" s="17"/>
      <c r="O2910" s="19"/>
      <c r="P2910" s="629" t="str">
        <f>+H2898</f>
        <v>14.02.2</v>
      </c>
      <c r="Q2910" s="17"/>
      <c r="R2910" s="412" t="str">
        <f t="shared" si="961"/>
        <v>UNALDE</v>
      </c>
      <c r="S2910" s="625" t="str">
        <f t="shared" si="961"/>
        <v>PISO - BAÑO - DEBAJO DE ESCALERAS</v>
      </c>
      <c r="T2910" s="20">
        <f t="shared" si="961"/>
        <v>0.5</v>
      </c>
      <c r="U2910" s="20">
        <f t="shared" si="961"/>
        <v>1</v>
      </c>
      <c r="V2910" s="430"/>
      <c r="W2910" s="14"/>
      <c r="X2910" s="14">
        <f t="shared" si="968"/>
        <v>1</v>
      </c>
      <c r="Y2910" s="14" t="str">
        <f t="shared" si="969"/>
        <v/>
      </c>
      <c r="Z2910" s="14">
        <f t="shared" si="970"/>
        <v>0.5</v>
      </c>
      <c r="AA2910" s="15" t="str">
        <f t="shared" si="966"/>
        <v/>
      </c>
    </row>
    <row r="2911" spans="2:27" ht="18" outlineLevel="1" x14ac:dyDescent="0.25">
      <c r="B2911" s="16"/>
      <c r="C2911" s="17"/>
      <c r="D2911" s="17"/>
      <c r="E2911" s="18"/>
      <c r="F2911" s="17"/>
      <c r="G2911" s="17"/>
      <c r="H2911" s="17"/>
      <c r="I2911" s="17"/>
      <c r="J2911" s="17"/>
      <c r="K2911" s="17"/>
      <c r="L2911" s="17"/>
      <c r="M2911" s="17"/>
      <c r="N2911" s="17"/>
      <c r="O2911" s="19"/>
      <c r="P2911" s="629" t="str">
        <f>+H2898</f>
        <v>14.02.2</v>
      </c>
      <c r="Q2911" s="17"/>
      <c r="R2911" s="412" t="str">
        <f t="shared" si="961"/>
        <v>UNALDE</v>
      </c>
      <c r="S2911" s="625" t="str">
        <f t="shared" si="961"/>
        <v>PISO 2 - OFICINA</v>
      </c>
      <c r="T2911" s="20">
        <f t="shared" si="961"/>
        <v>3.97</v>
      </c>
      <c r="U2911" s="20">
        <f t="shared" si="961"/>
        <v>3.36</v>
      </c>
      <c r="V2911" s="430"/>
      <c r="W2911" s="14"/>
      <c r="X2911" s="14">
        <f t="shared" si="968"/>
        <v>1</v>
      </c>
      <c r="Y2911" s="14" t="str">
        <f t="shared" si="969"/>
        <v/>
      </c>
      <c r="Z2911" s="14">
        <f t="shared" si="970"/>
        <v>13.3392</v>
      </c>
      <c r="AA2911" s="15" t="str">
        <f t="shared" si="966"/>
        <v/>
      </c>
    </row>
    <row r="2912" spans="2:27" ht="18" outlineLevel="1" x14ac:dyDescent="0.25">
      <c r="B2912" s="16"/>
      <c r="C2912" s="18"/>
      <c r="D2912" s="18"/>
      <c r="E2912" s="18"/>
      <c r="F2912" s="18"/>
      <c r="G2912" s="18"/>
      <c r="H2912" s="18"/>
      <c r="I2912" s="18"/>
      <c r="J2912" s="18"/>
      <c r="K2912" s="18"/>
      <c r="L2912" s="18"/>
      <c r="M2912" s="18"/>
      <c r="N2912" s="18"/>
      <c r="O2912" s="19"/>
      <c r="P2912" s="629" t="str">
        <f>+H2898</f>
        <v>14.02.2</v>
      </c>
      <c r="Q2912" s="17"/>
      <c r="R2912" s="412" t="str">
        <f t="shared" si="961"/>
        <v>UNALDE</v>
      </c>
      <c r="S2912" s="625" t="str">
        <f t="shared" si="961"/>
        <v>PISO 2 - ESPACIO MURO</v>
      </c>
      <c r="T2912" s="20">
        <f t="shared" si="961"/>
        <v>1.07</v>
      </c>
      <c r="U2912" s="20">
        <f t="shared" si="961"/>
        <v>0.43</v>
      </c>
      <c r="V2912" s="430"/>
      <c r="W2912" s="14" t="str">
        <f t="shared" ref="W2912" si="971">IF(COUNT(T2912:V2912)=1,"m",IF(COUNT(T2912:V2912)=2,"m2",IF(COUNT(T2912:V2912)=3,"m3","")))</f>
        <v>m2</v>
      </c>
      <c r="X2912" s="14">
        <f t="shared" si="968"/>
        <v>1</v>
      </c>
      <c r="Y2912" s="14" t="str">
        <f t="shared" si="969"/>
        <v/>
      </c>
      <c r="Z2912" s="14">
        <f t="shared" si="970"/>
        <v>0.46010000000000001</v>
      </c>
      <c r="AA2912" s="15" t="str">
        <f t="shared" si="966"/>
        <v/>
      </c>
    </row>
    <row r="2913" spans="2:27" ht="36" outlineLevel="1" x14ac:dyDescent="0.25">
      <c r="B2913" s="16"/>
      <c r="C2913" s="17"/>
      <c r="D2913" s="24"/>
      <c r="E2913" s="17"/>
      <c r="F2913" s="17"/>
      <c r="G2913" s="17"/>
      <c r="H2913" s="17"/>
      <c r="I2913" s="17"/>
      <c r="J2913" s="18"/>
      <c r="K2913" s="17"/>
      <c r="L2913" s="17"/>
      <c r="M2913" s="17"/>
      <c r="N2913" s="17"/>
      <c r="O2913" s="19"/>
      <c r="P2913" s="629" t="str">
        <f>+H2898</f>
        <v>14.02.2</v>
      </c>
      <c r="Q2913" s="17"/>
      <c r="R2913" s="412" t="str">
        <f t="shared" si="961"/>
        <v>UNALDE</v>
      </c>
      <c r="S2913" s="625" t="str">
        <f t="shared" si="961"/>
        <v>PISO 2 - EXTENSIONES DE PLACA</v>
      </c>
      <c r="T2913" s="20">
        <f t="shared" si="961"/>
        <v>0</v>
      </c>
      <c r="U2913" s="20">
        <f t="shared" si="961"/>
        <v>0</v>
      </c>
      <c r="V2913" s="430"/>
      <c r="W2913" s="14"/>
      <c r="X2913" s="14"/>
      <c r="Y2913" s="14"/>
      <c r="Z2913" s="14"/>
      <c r="AA2913" s="15" t="str">
        <f t="shared" si="966"/>
        <v/>
      </c>
    </row>
    <row r="2914" spans="2:27" ht="18" outlineLevel="1" x14ac:dyDescent="0.25">
      <c r="B2914" s="16"/>
      <c r="C2914" s="18"/>
      <c r="D2914" s="17"/>
      <c r="E2914" s="17"/>
      <c r="F2914" s="17"/>
      <c r="G2914" s="17"/>
      <c r="H2914" s="18"/>
      <c r="I2914" s="18"/>
      <c r="J2914" s="17"/>
      <c r="K2914" s="18"/>
      <c r="L2914" s="17"/>
      <c r="M2914" s="17"/>
      <c r="N2914" s="17"/>
      <c r="O2914" s="19"/>
      <c r="P2914" s="629" t="str">
        <f>+H2898</f>
        <v>14.02.2</v>
      </c>
      <c r="Q2914" s="17"/>
      <c r="R2914" s="412"/>
      <c r="S2914" s="625"/>
      <c r="T2914" s="20"/>
      <c r="U2914" s="20"/>
      <c r="V2914" s="430"/>
      <c r="W2914" s="14" t="str">
        <f t="shared" ref="W2914:W2923" si="972">IF(COUNT(T2914:V2914)=1,"m",IF(COUNT(T2914:V2914)=2,"m2",IF(COUNT(T2914:V2914)=3,"m3","")))</f>
        <v/>
      </c>
      <c r="X2914" s="14" t="str">
        <f t="shared" ref="X2914:X2923" si="973">IF(S2914="","",1)</f>
        <v/>
      </c>
      <c r="Y2914" s="14" t="str">
        <f t="shared" ref="Y2914:Y2923" si="974">IFERROR(IF(COUNT(T2914:V2914)=1,PRODUCT(T2914:V2914)*X2914,""),"")</f>
        <v/>
      </c>
      <c r="Z2914" s="14" t="str">
        <f t="shared" ref="Z2914:Z2923" si="975">IFERROR(IF(COUNT(T2914:V2914)=2,PRODUCT(T2914:V2914)*X2914,""),"")</f>
        <v/>
      </c>
      <c r="AA2914" s="15" t="str">
        <f t="shared" si="966"/>
        <v/>
      </c>
    </row>
    <row r="2915" spans="2:27" ht="18" outlineLevel="1" x14ac:dyDescent="0.25">
      <c r="B2915" s="16"/>
      <c r="C2915" s="17"/>
      <c r="D2915" s="17"/>
      <c r="E2915" s="17"/>
      <c r="F2915" s="17"/>
      <c r="G2915" s="17"/>
      <c r="H2915" s="17"/>
      <c r="I2915" s="17"/>
      <c r="J2915" s="17"/>
      <c r="K2915" s="17"/>
      <c r="L2915" s="17"/>
      <c r="M2915" s="17"/>
      <c r="N2915" s="17"/>
      <c r="O2915" s="19"/>
      <c r="P2915" s="629" t="str">
        <f>+H2898</f>
        <v>14.02.2</v>
      </c>
      <c r="Q2915" s="17"/>
      <c r="R2915" s="412" t="str">
        <f t="shared" ref="R2915:U2919" si="976">+R2878</f>
        <v>FEDEJAC</v>
      </c>
      <c r="S2915" s="626" t="str">
        <f t="shared" si="976"/>
        <v>PISO 1 - OFICINAS</v>
      </c>
      <c r="T2915" s="20">
        <f t="shared" si="976"/>
        <v>3.66</v>
      </c>
      <c r="U2915" s="20">
        <f t="shared" si="976"/>
        <v>3.4</v>
      </c>
      <c r="V2915" s="430"/>
      <c r="W2915" s="14" t="str">
        <f t="shared" si="972"/>
        <v>m2</v>
      </c>
      <c r="X2915" s="14">
        <f t="shared" si="973"/>
        <v>1</v>
      </c>
      <c r="Y2915" s="14" t="str">
        <f t="shared" si="974"/>
        <v/>
      </c>
      <c r="Z2915" s="14">
        <f t="shared" si="975"/>
        <v>12.444000000000001</v>
      </c>
      <c r="AA2915" s="15" t="str">
        <f t="shared" si="966"/>
        <v/>
      </c>
    </row>
    <row r="2916" spans="2:27" ht="18" outlineLevel="1" x14ac:dyDescent="0.25">
      <c r="B2916" s="16"/>
      <c r="C2916" s="17"/>
      <c r="D2916" s="17"/>
      <c r="E2916" s="17"/>
      <c r="F2916" s="17"/>
      <c r="G2916" s="17"/>
      <c r="H2916" s="17"/>
      <c r="I2916" s="17"/>
      <c r="J2916" s="17"/>
      <c r="K2916" s="17"/>
      <c r="L2916" s="17"/>
      <c r="M2916" s="17"/>
      <c r="N2916" s="17"/>
      <c r="O2916" s="19"/>
      <c r="P2916" s="629" t="str">
        <f>+H2898</f>
        <v>14.02.2</v>
      </c>
      <c r="Q2916" s="17"/>
      <c r="R2916" s="412" t="str">
        <f t="shared" si="976"/>
        <v>FEDEJAC</v>
      </c>
      <c r="S2916" s="626" t="str">
        <f t="shared" si="976"/>
        <v>PISO 1 - ESCALERAS</v>
      </c>
      <c r="T2916" s="20">
        <f t="shared" si="976"/>
        <v>1.66</v>
      </c>
      <c r="U2916" s="20">
        <f t="shared" si="976"/>
        <v>1.62</v>
      </c>
      <c r="V2916" s="430"/>
      <c r="W2916" s="14" t="str">
        <f t="shared" si="972"/>
        <v>m2</v>
      </c>
      <c r="X2916" s="14">
        <f t="shared" si="973"/>
        <v>1</v>
      </c>
      <c r="Y2916" s="14" t="str">
        <f t="shared" si="974"/>
        <v/>
      </c>
      <c r="Z2916" s="14">
        <f t="shared" si="975"/>
        <v>2.6892</v>
      </c>
      <c r="AA2916" s="15" t="str">
        <f t="shared" si="966"/>
        <v/>
      </c>
    </row>
    <row r="2917" spans="2:27" ht="18" outlineLevel="1" x14ac:dyDescent="0.25">
      <c r="B2917" s="16"/>
      <c r="D2917" s="17"/>
      <c r="E2917" s="17"/>
      <c r="F2917" s="17"/>
      <c r="G2917" s="17"/>
      <c r="H2917" s="17"/>
      <c r="I2917" s="17"/>
      <c r="J2917" s="17"/>
      <c r="K2917" s="17"/>
      <c r="L2917" s="17"/>
      <c r="M2917" s="17"/>
      <c r="N2917" s="17"/>
      <c r="O2917" s="19"/>
      <c r="P2917" s="629" t="str">
        <f>+H2898</f>
        <v>14.02.2</v>
      </c>
      <c r="Q2917" s="17"/>
      <c r="R2917" s="412" t="str">
        <f t="shared" si="976"/>
        <v>FEDEJAC</v>
      </c>
      <c r="S2917" s="626" t="str">
        <f t="shared" si="976"/>
        <v>PISO 1 - BAÑOS - PISO</v>
      </c>
      <c r="T2917" s="20">
        <f t="shared" si="976"/>
        <v>1.65</v>
      </c>
      <c r="U2917" s="20">
        <f t="shared" si="976"/>
        <v>1.62</v>
      </c>
      <c r="V2917" s="20"/>
      <c r="W2917" s="14" t="str">
        <f t="shared" si="972"/>
        <v>m2</v>
      </c>
      <c r="X2917" s="14">
        <f t="shared" si="973"/>
        <v>1</v>
      </c>
      <c r="Y2917" s="14" t="str">
        <f t="shared" si="974"/>
        <v/>
      </c>
      <c r="Z2917" s="14">
        <f t="shared" si="975"/>
        <v>2.673</v>
      </c>
      <c r="AA2917" s="15" t="str">
        <f t="shared" si="966"/>
        <v/>
      </c>
    </row>
    <row r="2918" spans="2:27" ht="18" outlineLevel="1" x14ac:dyDescent="0.25">
      <c r="B2918" s="16"/>
      <c r="C2918" s="17"/>
      <c r="D2918" s="17"/>
      <c r="E2918" s="17"/>
      <c r="F2918" s="17"/>
      <c r="G2918" s="17"/>
      <c r="H2918" s="17"/>
      <c r="I2918" s="17"/>
      <c r="J2918" s="17"/>
      <c r="K2918" s="17"/>
      <c r="L2918" s="17"/>
      <c r="M2918" s="17"/>
      <c r="N2918" s="17"/>
      <c r="O2918" s="19"/>
      <c r="P2918" s="629" t="str">
        <f>+H2898</f>
        <v>14.02.2</v>
      </c>
      <c r="Q2918" s="17"/>
      <c r="R2918" s="412" t="str">
        <f t="shared" si="976"/>
        <v>FEDEJAC</v>
      </c>
      <c r="S2918" s="626" t="str">
        <f t="shared" si="976"/>
        <v>PISO 2 - OFICINAS</v>
      </c>
      <c r="T2918" s="20">
        <f t="shared" si="976"/>
        <v>3.86</v>
      </c>
      <c r="U2918" s="20">
        <f t="shared" si="976"/>
        <v>3.4</v>
      </c>
      <c r="V2918" s="430"/>
      <c r="W2918" s="14" t="str">
        <f t="shared" si="972"/>
        <v>m2</v>
      </c>
      <c r="X2918" s="14">
        <f t="shared" si="973"/>
        <v>1</v>
      </c>
      <c r="Y2918" s="14" t="str">
        <f t="shared" si="974"/>
        <v/>
      </c>
      <c r="Z2918" s="14">
        <f t="shared" si="975"/>
        <v>13.123999999999999</v>
      </c>
      <c r="AA2918" s="15" t="str">
        <f t="shared" si="966"/>
        <v/>
      </c>
    </row>
    <row r="2919" spans="2:27" ht="18" outlineLevel="1" x14ac:dyDescent="0.25">
      <c r="B2919" s="16"/>
      <c r="C2919" s="17"/>
      <c r="D2919" s="17"/>
      <c r="E2919" s="17"/>
      <c r="F2919" s="17"/>
      <c r="G2919" s="17"/>
      <c r="H2919" s="17"/>
      <c r="I2919" s="17"/>
      <c r="J2919" s="17"/>
      <c r="K2919" s="17"/>
      <c r="L2919" s="17"/>
      <c r="M2919" s="17"/>
      <c r="N2919" s="17"/>
      <c r="O2919" s="19"/>
      <c r="P2919" s="629" t="str">
        <f>+H2898</f>
        <v>14.02.2</v>
      </c>
      <c r="Q2919" s="17"/>
      <c r="R2919" s="412" t="str">
        <f t="shared" si="976"/>
        <v>FEDEJAC</v>
      </c>
      <c r="S2919" s="626" t="str">
        <f t="shared" si="976"/>
        <v>PISO 2 - OFICINAS</v>
      </c>
      <c r="T2919" s="20">
        <f t="shared" si="976"/>
        <v>1.42</v>
      </c>
      <c r="U2919" s="20">
        <f t="shared" si="976"/>
        <v>1.83</v>
      </c>
      <c r="V2919" s="430"/>
      <c r="W2919" s="14" t="str">
        <f t="shared" si="972"/>
        <v>m2</v>
      </c>
      <c r="X2919" s="14">
        <f t="shared" si="973"/>
        <v>1</v>
      </c>
      <c r="Y2919" s="14" t="str">
        <f t="shared" si="974"/>
        <v/>
      </c>
      <c r="Z2919" s="14">
        <f t="shared" si="975"/>
        <v>2.5985999999999998</v>
      </c>
      <c r="AA2919" s="15" t="str">
        <f t="shared" si="966"/>
        <v/>
      </c>
    </row>
    <row r="2920" spans="2:27" ht="18" outlineLevel="1" x14ac:dyDescent="0.25">
      <c r="B2920" s="16"/>
      <c r="C2920" s="17"/>
      <c r="D2920" s="17"/>
      <c r="E2920" s="17"/>
      <c r="F2920" s="17"/>
      <c r="G2920" s="17"/>
      <c r="H2920" s="17"/>
      <c r="I2920" s="17"/>
      <c r="J2920" s="17"/>
      <c r="K2920" s="17"/>
      <c r="L2920" s="17"/>
      <c r="M2920" s="17"/>
      <c r="N2920" s="17"/>
      <c r="O2920" s="19"/>
      <c r="P2920" s="629" t="str">
        <f>+H2898</f>
        <v>14.02.2</v>
      </c>
      <c r="Q2920" s="17"/>
      <c r="R2920" s="21"/>
      <c r="S2920" s="626"/>
      <c r="T2920" s="20"/>
      <c r="U2920" s="20"/>
      <c r="V2920" s="430"/>
      <c r="W2920" s="14" t="str">
        <f t="shared" si="972"/>
        <v/>
      </c>
      <c r="X2920" s="14" t="str">
        <f t="shared" si="973"/>
        <v/>
      </c>
      <c r="Y2920" s="14" t="str">
        <f t="shared" si="974"/>
        <v/>
      </c>
      <c r="Z2920" s="14" t="str">
        <f t="shared" si="975"/>
        <v/>
      </c>
      <c r="AA2920" s="15" t="str">
        <f t="shared" si="966"/>
        <v/>
      </c>
    </row>
    <row r="2921" spans="2:27" ht="18" outlineLevel="1" x14ac:dyDescent="0.25">
      <c r="B2921" s="16"/>
      <c r="C2921" s="17"/>
      <c r="D2921" s="17"/>
      <c r="E2921" s="17"/>
      <c r="F2921" s="17"/>
      <c r="G2921" s="17"/>
      <c r="H2921" s="17"/>
      <c r="I2921" s="17"/>
      <c r="J2921" s="17"/>
      <c r="K2921" s="17"/>
      <c r="L2921" s="17"/>
      <c r="M2921" s="17"/>
      <c r="N2921" s="17"/>
      <c r="O2921" s="19"/>
      <c r="P2921" s="629" t="str">
        <f>+H2898</f>
        <v>14.02.2</v>
      </c>
      <c r="Q2921" s="17"/>
      <c r="R2921" s="26"/>
      <c r="S2921" s="626"/>
      <c r="T2921" s="20"/>
      <c r="U2921" s="20"/>
      <c r="V2921" s="430"/>
      <c r="W2921" s="14" t="str">
        <f t="shared" si="972"/>
        <v/>
      </c>
      <c r="X2921" s="14" t="str">
        <f t="shared" si="973"/>
        <v/>
      </c>
      <c r="Y2921" s="14" t="str">
        <f t="shared" si="974"/>
        <v/>
      </c>
      <c r="Z2921" s="14" t="str">
        <f t="shared" si="975"/>
        <v/>
      </c>
      <c r="AA2921" s="15" t="str">
        <f t="shared" si="966"/>
        <v/>
      </c>
    </row>
    <row r="2922" spans="2:27" ht="18" outlineLevel="1" x14ac:dyDescent="0.25">
      <c r="B2922" s="16"/>
      <c r="C2922" s="17"/>
      <c r="D2922" s="17"/>
      <c r="E2922" s="17"/>
      <c r="F2922" s="17"/>
      <c r="G2922" s="17"/>
      <c r="H2922" s="17"/>
      <c r="I2922" s="17"/>
      <c r="J2922" s="17"/>
      <c r="K2922" s="17"/>
      <c r="L2922" s="17"/>
      <c r="M2922" s="17"/>
      <c r="N2922" s="17"/>
      <c r="O2922" s="19"/>
      <c r="P2922" s="629" t="str">
        <f>+H2898</f>
        <v>14.02.2</v>
      </c>
      <c r="Q2922" s="17"/>
      <c r="R2922" s="26"/>
      <c r="S2922" s="626"/>
      <c r="T2922" s="20"/>
      <c r="U2922" s="20"/>
      <c r="V2922" s="430"/>
      <c r="W2922" s="14" t="str">
        <f t="shared" si="972"/>
        <v/>
      </c>
      <c r="X2922" s="14" t="str">
        <f t="shared" si="973"/>
        <v/>
      </c>
      <c r="Y2922" s="14" t="str">
        <f t="shared" si="974"/>
        <v/>
      </c>
      <c r="Z2922" s="14" t="str">
        <f t="shared" si="975"/>
        <v/>
      </c>
      <c r="AA2922" s="15" t="str">
        <f t="shared" si="966"/>
        <v/>
      </c>
    </row>
    <row r="2923" spans="2:27" ht="18.75" outlineLevel="1" thickBot="1" x14ac:dyDescent="0.3">
      <c r="B2923" s="27"/>
      <c r="C2923" s="28"/>
      <c r="D2923" s="29"/>
      <c r="E2923" s="28"/>
      <c r="F2923" s="29"/>
      <c r="G2923" s="29"/>
      <c r="H2923" s="29"/>
      <c r="I2923" s="29"/>
      <c r="J2923" s="29"/>
      <c r="K2923" s="29"/>
      <c r="L2923" s="29"/>
      <c r="M2923" s="29"/>
      <c r="N2923" s="29"/>
      <c r="O2923" s="30"/>
      <c r="P2923" s="629" t="str">
        <f>+H2898</f>
        <v>14.02.2</v>
      </c>
      <c r="Q2923" s="17"/>
      <c r="R2923" s="630"/>
      <c r="S2923" s="636"/>
      <c r="T2923" s="33"/>
      <c r="U2923" s="33"/>
      <c r="V2923" s="631"/>
      <c r="W2923" s="34" t="str">
        <f t="shared" si="972"/>
        <v/>
      </c>
      <c r="X2923" s="34" t="str">
        <f t="shared" si="973"/>
        <v/>
      </c>
      <c r="Y2923" s="14" t="str">
        <f t="shared" si="974"/>
        <v/>
      </c>
      <c r="Z2923" s="14" t="str">
        <f t="shared" si="975"/>
        <v/>
      </c>
      <c r="AA2923" s="15" t="str">
        <f t="shared" si="966"/>
        <v/>
      </c>
    </row>
    <row r="2924" spans="2:27" ht="18.75" outlineLevel="1" thickBot="1" x14ac:dyDescent="0.3">
      <c r="B2924" s="786"/>
      <c r="C2924" s="787"/>
      <c r="D2924" s="787"/>
      <c r="E2924" s="787"/>
      <c r="F2924" s="787"/>
      <c r="G2924" s="787"/>
      <c r="H2924" s="787"/>
      <c r="I2924" s="787"/>
      <c r="J2924" s="787"/>
      <c r="K2924" s="787"/>
      <c r="L2924" s="787"/>
      <c r="M2924" s="787"/>
      <c r="N2924" s="787"/>
      <c r="O2924" s="787"/>
      <c r="P2924" s="428"/>
      <c r="Q2924" s="629" t="str">
        <f>+H2898</f>
        <v>14.02.2</v>
      </c>
      <c r="R2924" s="1024" t="s">
        <v>58</v>
      </c>
      <c r="S2924" s="1025"/>
      <c r="T2924" s="1027"/>
      <c r="U2924" s="1024" t="s">
        <v>53</v>
      </c>
      <c r="V2924" s="1027"/>
      <c r="W2924" s="1027"/>
      <c r="X2924" s="1026"/>
      <c r="Y2924" s="36"/>
      <c r="Z2924" s="37"/>
      <c r="AA2924" s="38">
        <f>IF(SUM(Y2901:AA2923)=0,SUM(X2901:X2923),SUM(Y2901:AA2923))</f>
        <v>91.39139999999999</v>
      </c>
    </row>
    <row r="2925" spans="2:27" ht="17.25" outlineLevel="1" thickBot="1" x14ac:dyDescent="0.3">
      <c r="B2925" s="792" t="s">
        <v>59</v>
      </c>
      <c r="C2925" s="793"/>
      <c r="D2925" s="793"/>
      <c r="E2925" s="793"/>
      <c r="F2925" s="793"/>
      <c r="G2925" s="793"/>
      <c r="H2925" s="793"/>
      <c r="I2925" s="794"/>
      <c r="J2925" s="792" t="s">
        <v>60</v>
      </c>
      <c r="K2925" s="793"/>
      <c r="L2925" s="793"/>
      <c r="M2925" s="793"/>
      <c r="N2925" s="793"/>
      <c r="O2925" s="793"/>
      <c r="P2925" s="793"/>
      <c r="Q2925" s="793"/>
      <c r="R2925" s="1028"/>
      <c r="S2925" s="634"/>
      <c r="T2925" s="39"/>
      <c r="U2925" s="40"/>
      <c r="V2925" s="40"/>
      <c r="W2925" s="40"/>
      <c r="X2925" s="40"/>
      <c r="Y2925" s="40"/>
      <c r="Z2925" s="40"/>
      <c r="AA2925" s="41"/>
    </row>
    <row r="2926" spans="2:27" ht="21" outlineLevel="1" thickBot="1" x14ac:dyDescent="0.3">
      <c r="B2926" s="795"/>
      <c r="C2926" s="787"/>
      <c r="D2926" s="787"/>
      <c r="E2926" s="787"/>
      <c r="F2926" s="787"/>
      <c r="G2926" s="787"/>
      <c r="H2926" s="787"/>
      <c r="I2926" s="796"/>
      <c r="J2926" s="795"/>
      <c r="K2926" s="787"/>
      <c r="L2926" s="787"/>
      <c r="M2926" s="787"/>
      <c r="N2926" s="787"/>
      <c r="O2926" s="787"/>
      <c r="P2926" s="787"/>
      <c r="Q2926" s="787"/>
      <c r="R2926" s="796"/>
      <c r="S2926" s="635"/>
      <c r="T2926" s="797" t="s">
        <v>61</v>
      </c>
      <c r="U2926" s="798"/>
      <c r="V2926" s="798"/>
      <c r="W2926" s="798"/>
      <c r="X2926" s="798"/>
      <c r="Y2926" s="798"/>
      <c r="Z2926" s="799"/>
      <c r="AA2926" s="42">
        <f>AA2924</f>
        <v>91.39139999999999</v>
      </c>
    </row>
    <row r="2927" spans="2:27" outlineLevel="1" x14ac:dyDescent="0.25"/>
    <row r="2928" spans="2:27" ht="15.75" outlineLevel="1" thickBot="1" x14ac:dyDescent="0.3"/>
    <row r="2929" spans="2:27" outlineLevel="1" x14ac:dyDescent="0.25">
      <c r="B2929" s="800"/>
      <c r="C2929" s="793"/>
      <c r="D2929" s="793"/>
      <c r="E2929" s="793"/>
      <c r="F2929" s="793"/>
      <c r="G2929" s="803" t="s">
        <v>42</v>
      </c>
      <c r="H2929" s="793"/>
      <c r="I2929" s="793"/>
      <c r="J2929" s="793"/>
      <c r="K2929" s="793"/>
      <c r="L2929" s="793"/>
      <c r="M2929" s="793"/>
      <c r="N2929" s="793"/>
      <c r="O2929" s="793"/>
      <c r="P2929" s="793"/>
      <c r="Q2929" s="793"/>
      <c r="R2929" s="793"/>
      <c r="S2929" s="793"/>
      <c r="T2929" s="793"/>
      <c r="U2929" s="804" t="s">
        <v>1</v>
      </c>
      <c r="V2929" s="805"/>
      <c r="W2929" s="805"/>
      <c r="X2929" s="806"/>
      <c r="Y2929" s="807" t="s">
        <v>43</v>
      </c>
      <c r="Z2929" s="805"/>
      <c r="AA2929" s="808"/>
    </row>
    <row r="2930" spans="2:27" outlineLevel="1" x14ac:dyDescent="0.25">
      <c r="B2930" s="801"/>
      <c r="C2930" s="802"/>
      <c r="D2930" s="802"/>
      <c r="E2930" s="802"/>
      <c r="F2930" s="802"/>
      <c r="G2930" s="801"/>
      <c r="H2930" s="802"/>
      <c r="I2930" s="802"/>
      <c r="J2930" s="802"/>
      <c r="K2930" s="802"/>
      <c r="L2930" s="802"/>
      <c r="M2930" s="802"/>
      <c r="N2930" s="802"/>
      <c r="O2930" s="802"/>
      <c r="P2930" s="802"/>
      <c r="Q2930" s="802"/>
      <c r="R2930" s="802"/>
      <c r="S2930" s="802"/>
      <c r="T2930" s="802"/>
      <c r="U2930" s="809" t="s">
        <v>3</v>
      </c>
      <c r="V2930" s="810"/>
      <c r="W2930" s="810"/>
      <c r="X2930" s="811"/>
      <c r="Y2930" s="812">
        <v>1</v>
      </c>
      <c r="Z2930" s="810"/>
      <c r="AA2930" s="813"/>
    </row>
    <row r="2931" spans="2:27" ht="15.75" outlineLevel="1" thickBot="1" x14ac:dyDescent="0.3">
      <c r="B2931" s="795"/>
      <c r="C2931" s="787"/>
      <c r="D2931" s="787"/>
      <c r="E2931" s="787"/>
      <c r="F2931" s="787"/>
      <c r="G2931" s="795"/>
      <c r="H2931" s="787"/>
      <c r="I2931" s="787"/>
      <c r="J2931" s="787"/>
      <c r="K2931" s="787"/>
      <c r="L2931" s="787"/>
      <c r="M2931" s="787"/>
      <c r="N2931" s="787"/>
      <c r="O2931" s="787"/>
      <c r="P2931" s="787"/>
      <c r="Q2931" s="787"/>
      <c r="R2931" s="787"/>
      <c r="S2931" s="787"/>
      <c r="T2931" s="787"/>
      <c r="U2931" s="814" t="s">
        <v>4</v>
      </c>
      <c r="V2931" s="815"/>
      <c r="W2931" s="815"/>
      <c r="X2931" s="816"/>
      <c r="Y2931" s="817">
        <v>44236</v>
      </c>
      <c r="Z2931" s="818"/>
      <c r="AA2931" s="819"/>
    </row>
    <row r="2932" spans="2:27" outlineLevel="1" x14ac:dyDescent="0.25">
      <c r="B2932" s="820" t="s">
        <v>44</v>
      </c>
      <c r="C2932" s="793"/>
      <c r="D2932" s="793"/>
      <c r="E2932" s="793"/>
      <c r="F2932" s="794"/>
      <c r="G2932"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932" s="822"/>
      <c r="I2932" s="822"/>
      <c r="J2932" s="822"/>
      <c r="K2932" s="822"/>
      <c r="L2932" s="822"/>
      <c r="M2932" s="822"/>
      <c r="N2932" s="822"/>
      <c r="O2932" s="822"/>
      <c r="P2932" s="822"/>
      <c r="Q2932" s="822"/>
      <c r="R2932" s="822"/>
      <c r="S2932" s="822"/>
      <c r="T2932" s="822"/>
      <c r="U2932" s="822"/>
      <c r="V2932" s="822"/>
      <c r="W2932" s="822"/>
      <c r="X2932" s="822"/>
      <c r="Y2932" s="822"/>
      <c r="Z2932" s="822"/>
      <c r="AA2932" s="823"/>
    </row>
    <row r="2933" spans="2:27" ht="30" customHeight="1" outlineLevel="1" thickBot="1" x14ac:dyDescent="0.3">
      <c r="B2933" s="795"/>
      <c r="C2933" s="787"/>
      <c r="D2933" s="787"/>
      <c r="E2933" s="787"/>
      <c r="F2933" s="796"/>
      <c r="G2933" s="824"/>
      <c r="H2933" s="825"/>
      <c r="I2933" s="825"/>
      <c r="J2933" s="825"/>
      <c r="K2933" s="825"/>
      <c r="L2933" s="825"/>
      <c r="M2933" s="825"/>
      <c r="N2933" s="825"/>
      <c r="O2933" s="825"/>
      <c r="P2933" s="825"/>
      <c r="Q2933" s="825"/>
      <c r="R2933" s="825"/>
      <c r="S2933" s="825"/>
      <c r="T2933" s="825"/>
      <c r="U2933" s="825"/>
      <c r="V2933" s="825"/>
      <c r="W2933" s="825"/>
      <c r="X2933" s="825"/>
      <c r="Y2933" s="825"/>
      <c r="Z2933" s="825"/>
      <c r="AA2933" s="826"/>
    </row>
    <row r="2934" spans="2:27" ht="18.75" outlineLevel="1" thickBot="1" x14ac:dyDescent="0.3">
      <c r="B2934" s="827" t="s">
        <v>46</v>
      </c>
      <c r="C2934" s="798"/>
      <c r="D2934" s="798"/>
      <c r="E2934" s="798"/>
      <c r="F2934" s="798"/>
      <c r="G2934" s="798"/>
      <c r="H2934" s="822" t="s">
        <v>47</v>
      </c>
      <c r="I2934" s="793"/>
      <c r="J2934" s="828"/>
      <c r="K2934" s="798"/>
      <c r="L2934" s="798"/>
      <c r="M2934" s="798"/>
      <c r="N2934" s="798"/>
      <c r="O2934" s="798"/>
      <c r="P2934" s="622"/>
      <c r="Q2934" s="622"/>
      <c r="R2934" s="828" t="s">
        <v>48</v>
      </c>
      <c r="S2934" s="828"/>
      <c r="T2934" s="798"/>
      <c r="U2934" s="798"/>
      <c r="V2934" s="798"/>
      <c r="W2934" s="798"/>
      <c r="X2934" s="798"/>
      <c r="Y2934" s="798"/>
      <c r="Z2934" s="798"/>
      <c r="AA2934" s="799"/>
    </row>
    <row r="2935" spans="2:27" ht="35.25" customHeight="1" outlineLevel="1" thickBot="1" x14ac:dyDescent="0.3">
      <c r="B2935" s="829">
        <v>14</v>
      </c>
      <c r="C2935" s="793"/>
      <c r="D2935" s="793"/>
      <c r="E2935" s="793"/>
      <c r="F2935" s="793"/>
      <c r="G2935" s="793"/>
      <c r="H2935" s="830" t="str">
        <f>I14.02.3</f>
        <v>14.02.3</v>
      </c>
      <c r="I2935" s="831"/>
      <c r="J2935" s="832" t="str">
        <f>VLOOKUP(B2935,'BALANCE GENERAL'!$B:$G,5,FALSE)</f>
        <v>ITEMS NO PREVISTO</v>
      </c>
      <c r="K2935" s="798"/>
      <c r="L2935" s="798"/>
      <c r="M2935" s="798"/>
      <c r="N2935" s="798"/>
      <c r="O2935" s="799"/>
      <c r="P2935" s="621"/>
      <c r="Q2935" s="621"/>
      <c r="R2935" s="833" t="str">
        <f>VLOOKUP(H2935,'BALANCE GENERAL'!$B:$G,5,FALSE)</f>
        <v>Suministro e instalacion de zocalo para pisos tipo ceramica Color gris claro</v>
      </c>
      <c r="S2935" s="1020"/>
      <c r="T2935" s="793"/>
      <c r="U2935" s="793"/>
      <c r="V2935" s="793"/>
      <c r="W2935" s="793"/>
      <c r="X2935" s="793"/>
      <c r="Y2935" s="793"/>
      <c r="Z2935" s="793"/>
      <c r="AA2935" s="794"/>
    </row>
    <row r="2936" spans="2:27" ht="18.75" outlineLevel="1" thickBot="1" x14ac:dyDescent="0.3">
      <c r="B2936" s="821" t="s">
        <v>49</v>
      </c>
      <c r="C2936" s="834"/>
      <c r="D2936" s="834"/>
      <c r="E2936" s="834"/>
      <c r="F2936" s="834"/>
      <c r="G2936" s="834"/>
      <c r="H2936" s="835"/>
      <c r="I2936" s="835"/>
      <c r="J2936" s="834"/>
      <c r="K2936" s="834"/>
      <c r="L2936" s="834"/>
      <c r="M2936" s="834"/>
      <c r="N2936" s="834"/>
      <c r="O2936" s="834"/>
      <c r="P2936" s="623"/>
      <c r="Q2936" s="623"/>
      <c r="R2936" s="837" t="s">
        <v>50</v>
      </c>
      <c r="S2936" s="1030" t="s">
        <v>532</v>
      </c>
      <c r="T2936" s="839" t="s">
        <v>51</v>
      </c>
      <c r="U2936" s="840"/>
      <c r="V2936" s="841"/>
      <c r="W2936" s="842" t="s">
        <v>20</v>
      </c>
      <c r="X2936" s="844" t="s">
        <v>52</v>
      </c>
      <c r="Y2936" s="846" t="s">
        <v>53</v>
      </c>
      <c r="Z2936" s="847"/>
      <c r="AA2936" s="848"/>
    </row>
    <row r="2937" spans="2:27" ht="26.25" outlineLevel="1" thickBot="1" x14ac:dyDescent="0.3">
      <c r="B2937" s="836"/>
      <c r="C2937" s="835"/>
      <c r="D2937" s="835"/>
      <c r="E2937" s="835"/>
      <c r="F2937" s="835"/>
      <c r="G2937" s="835"/>
      <c r="H2937" s="835"/>
      <c r="I2937" s="835"/>
      <c r="J2937" s="835"/>
      <c r="K2937" s="835"/>
      <c r="L2937" s="835"/>
      <c r="M2937" s="835"/>
      <c r="N2937" s="835"/>
      <c r="O2937" s="835"/>
      <c r="P2937" s="623"/>
      <c r="Q2937" s="623"/>
      <c r="R2937" s="838"/>
      <c r="S2937" s="1031"/>
      <c r="T2937" s="4" t="s">
        <v>54</v>
      </c>
      <c r="U2937" s="5" t="s">
        <v>55</v>
      </c>
      <c r="V2937" s="6" t="s">
        <v>56</v>
      </c>
      <c r="W2937" s="843"/>
      <c r="X2937" s="845"/>
      <c r="Y2937" s="7" t="s">
        <v>57</v>
      </c>
      <c r="Z2937" s="8" t="s">
        <v>21</v>
      </c>
      <c r="AA2937" s="9" t="s">
        <v>22</v>
      </c>
    </row>
    <row r="2938" spans="2:27" ht="18" outlineLevel="1" x14ac:dyDescent="0.25">
      <c r="B2938" s="10"/>
      <c r="C2938" s="11"/>
      <c r="D2938" s="11"/>
      <c r="E2938" s="11"/>
      <c r="F2938" s="11"/>
      <c r="G2938" s="11"/>
      <c r="H2938" s="11"/>
      <c r="I2938" s="11"/>
      <c r="J2938" s="11"/>
      <c r="K2938" s="11"/>
      <c r="L2938" s="11"/>
      <c r="M2938" s="11"/>
      <c r="N2938" s="11"/>
      <c r="O2938" s="12"/>
      <c r="P2938" s="629" t="str">
        <f>+H2935</f>
        <v>14.02.3</v>
      </c>
      <c r="Q2938" s="17"/>
      <c r="R2938" s="412" t="s">
        <v>356</v>
      </c>
      <c r="S2938" s="625"/>
      <c r="T2938" s="14"/>
      <c r="U2938" s="14"/>
      <c r="V2938" s="14"/>
      <c r="W2938" s="14" t="str">
        <f>IF(COUNT(T2938:V2938)=1,"m",IF(COUNT(T2938:V2938)=2,"m2",IF(COUNT(T2938:V2938)=3,"m3","")))</f>
        <v/>
      </c>
      <c r="X2938" s="14" t="str">
        <f t="shared" ref="X2938:X2941" si="977">IF(S2938="","",1)</f>
        <v/>
      </c>
      <c r="Y2938" s="14" t="str">
        <f>IFERROR(IF(COUNT(T2938:V2938)=1,PRODUCT(T2938:V2938)*X2938,""),"")</f>
        <v/>
      </c>
      <c r="Z2938" s="14" t="str">
        <f>IFERROR(IF(COUNT(T2938:V2938)=2,PRODUCT(T2938:V2938)*X2938,""),"")</f>
        <v/>
      </c>
      <c r="AA2938" s="15" t="str">
        <f>IFERROR(IF(COUNT(T2938:V2938)=3,PRODUCT(T2938:V2938)*X2938,""),"")</f>
        <v/>
      </c>
    </row>
    <row r="2939" spans="2:27" ht="18" outlineLevel="1" x14ac:dyDescent="0.25">
      <c r="B2939" s="16"/>
      <c r="C2939" s="17"/>
      <c r="D2939" s="17"/>
      <c r="E2939" s="17"/>
      <c r="F2939" s="18"/>
      <c r="G2939" s="18"/>
      <c r="H2939" s="18"/>
      <c r="I2939" s="18"/>
      <c r="J2939" s="18"/>
      <c r="K2939" s="18"/>
      <c r="L2939" s="17"/>
      <c r="M2939" s="17"/>
      <c r="N2939" s="17"/>
      <c r="O2939" s="19"/>
      <c r="P2939" s="629" t="str">
        <f>+H2935</f>
        <v>14.02.3</v>
      </c>
      <c r="Q2939" s="17"/>
      <c r="R2939" s="412"/>
      <c r="S2939" s="625"/>
      <c r="T2939" s="20"/>
      <c r="U2939" s="20"/>
      <c r="V2939" s="430"/>
      <c r="W2939" s="14" t="str">
        <f t="shared" ref="W2939:W2941" si="978">IF(COUNT(T2939:V2939)=1,"m",IF(COUNT(T2939:V2939)=2,"m2",IF(COUNT(T2939:V2939)=3,"m3","")))</f>
        <v/>
      </c>
      <c r="X2939" s="14" t="str">
        <f t="shared" si="977"/>
        <v/>
      </c>
      <c r="Y2939" s="14" t="str">
        <f t="shared" ref="Y2939:Y2941" si="979">IFERROR(IF(COUNT(T2939:V2939)=1,PRODUCT(T2939:V2939)*X2939,""),"")</f>
        <v/>
      </c>
      <c r="Z2939" s="14" t="str">
        <f t="shared" ref="Z2939:Z2941" si="980">IFERROR(IF(COUNT(T2939:V2939)=2,PRODUCT(T2939:V2939)*X2939,""),"")</f>
        <v/>
      </c>
      <c r="AA2939" s="15" t="str">
        <f t="shared" ref="AA2939:AA2960" si="981">IFERROR(IF(COUNT(T2939:V2939)=3,PRODUCT(T2939:V2939)*X2939,""),"")</f>
        <v/>
      </c>
    </row>
    <row r="2940" spans="2:27" ht="18" outlineLevel="1" x14ac:dyDescent="0.25">
      <c r="B2940" s="16"/>
      <c r="C2940" s="17"/>
      <c r="D2940" s="17"/>
      <c r="E2940" s="17"/>
      <c r="G2940" s="18"/>
      <c r="H2940" s="18"/>
      <c r="I2940" s="18"/>
      <c r="J2940" s="18"/>
      <c r="K2940" s="18"/>
      <c r="L2940" s="17"/>
      <c r="M2940" s="17"/>
      <c r="N2940" s="17"/>
      <c r="O2940" s="19"/>
      <c r="P2940" s="629" t="str">
        <f>+H2935</f>
        <v>14.02.3</v>
      </c>
      <c r="Q2940" s="17"/>
      <c r="R2940" s="412"/>
      <c r="S2940" s="625"/>
      <c r="T2940" s="20"/>
      <c r="U2940" s="20"/>
      <c r="V2940" s="430"/>
      <c r="W2940" s="14" t="str">
        <f t="shared" si="978"/>
        <v/>
      </c>
      <c r="X2940" s="14" t="str">
        <f t="shared" si="977"/>
        <v/>
      </c>
      <c r="Y2940" s="14" t="str">
        <f t="shared" si="979"/>
        <v/>
      </c>
      <c r="Z2940" s="14" t="str">
        <f t="shared" si="980"/>
        <v/>
      </c>
      <c r="AA2940" s="15" t="str">
        <f t="shared" si="981"/>
        <v/>
      </c>
    </row>
    <row r="2941" spans="2:27" ht="18" outlineLevel="1" x14ac:dyDescent="0.25">
      <c r="B2941" s="16"/>
      <c r="C2941" s="17"/>
      <c r="D2941" s="17"/>
      <c r="E2941" s="17"/>
      <c r="F2941" s="18"/>
      <c r="G2941" s="18"/>
      <c r="H2941" s="18"/>
      <c r="I2941" s="18"/>
      <c r="J2941" s="18"/>
      <c r="K2941" s="18"/>
      <c r="L2941" s="17"/>
      <c r="M2941" s="17"/>
      <c r="N2941" s="17"/>
      <c r="O2941" s="19"/>
      <c r="P2941" s="629" t="str">
        <f>+H2935</f>
        <v>14.02.3</v>
      </c>
      <c r="Q2941" s="17"/>
      <c r="R2941" s="412"/>
      <c r="S2941" s="626"/>
      <c r="T2941" s="20"/>
      <c r="U2941" s="20"/>
      <c r="V2941" s="430"/>
      <c r="W2941" s="14" t="str">
        <f t="shared" si="978"/>
        <v/>
      </c>
      <c r="X2941" s="14" t="str">
        <f t="shared" si="977"/>
        <v/>
      </c>
      <c r="Y2941" s="14" t="str">
        <f t="shared" si="979"/>
        <v/>
      </c>
      <c r="Z2941" s="14" t="str">
        <f t="shared" si="980"/>
        <v/>
      </c>
      <c r="AA2941" s="15" t="str">
        <f t="shared" si="981"/>
        <v/>
      </c>
    </row>
    <row r="2942" spans="2:27" ht="18" outlineLevel="1" x14ac:dyDescent="0.25">
      <c r="B2942" s="16"/>
      <c r="D2942" s="17"/>
      <c r="E2942" s="17"/>
      <c r="F2942" s="18"/>
      <c r="G2942" s="18"/>
      <c r="H2942" s="18"/>
      <c r="J2942" s="18"/>
      <c r="K2942" s="18"/>
      <c r="L2942" s="17"/>
      <c r="M2942" s="17"/>
      <c r="N2942" s="17"/>
      <c r="O2942" s="19"/>
      <c r="P2942" s="629" t="str">
        <f>+H2935</f>
        <v>14.02.3</v>
      </c>
      <c r="Q2942" s="17"/>
      <c r="R2942" s="412"/>
      <c r="S2942" s="625"/>
      <c r="T2942" s="20"/>
      <c r="U2942" s="20"/>
      <c r="V2942" s="430"/>
      <c r="W2942" s="14"/>
      <c r="X2942" s="14"/>
      <c r="Y2942" s="14"/>
      <c r="Z2942" s="14"/>
      <c r="AA2942" s="15" t="str">
        <f t="shared" si="981"/>
        <v/>
      </c>
    </row>
    <row r="2943" spans="2:27" ht="18" outlineLevel="1" x14ac:dyDescent="0.25">
      <c r="B2943" s="22"/>
      <c r="C2943" s="17"/>
      <c r="D2943" s="18"/>
      <c r="E2943" s="17"/>
      <c r="F2943" s="18"/>
      <c r="G2943" s="18"/>
      <c r="H2943" s="18"/>
      <c r="I2943" s="18"/>
      <c r="J2943" s="18"/>
      <c r="K2943" s="18"/>
      <c r="L2943" s="17"/>
      <c r="M2943" s="17"/>
      <c r="N2943" s="17"/>
      <c r="O2943" s="19"/>
      <c r="P2943" s="629" t="str">
        <f>+H2935</f>
        <v>14.02.3</v>
      </c>
      <c r="Q2943" s="17"/>
      <c r="R2943" s="412" t="s">
        <v>361</v>
      </c>
      <c r="S2943" s="625"/>
      <c r="T2943" s="20"/>
      <c r="U2943" s="20"/>
      <c r="V2943" s="430"/>
      <c r="W2943" s="14" t="str">
        <f t="shared" ref="W2943:W2944" si="982">IF(COUNT(T2943:V2943)=1,"m",IF(COUNT(T2943:V2943)=2,"m2",IF(COUNT(T2943:V2943)=3,"m3","")))</f>
        <v/>
      </c>
      <c r="X2943" s="14" t="str">
        <f t="shared" ref="X2943:X2949" si="983">IF(S2943="","",1)</f>
        <v/>
      </c>
      <c r="Y2943" s="14" t="str">
        <f t="shared" ref="Y2943:Y2949" si="984">IFERROR(IF(COUNT(T2943:V2943)=1,PRODUCT(T2943:V2943)*X2943,""),"")</f>
        <v/>
      </c>
      <c r="Z2943" s="14" t="str">
        <f t="shared" ref="Z2943:Z2949" si="985">IFERROR(IF(COUNT(T2943:V2943)=2,PRODUCT(T2943:V2943)*X2943,""),"")</f>
        <v/>
      </c>
      <c r="AA2943" s="15" t="str">
        <f t="shared" si="981"/>
        <v/>
      </c>
    </row>
    <row r="2944" spans="2:27" ht="18" outlineLevel="1" x14ac:dyDescent="0.25">
      <c r="B2944" s="16"/>
      <c r="C2944" s="17"/>
      <c r="D2944" s="17"/>
      <c r="E2944" s="17"/>
      <c r="F2944" s="18"/>
      <c r="G2944" s="18"/>
      <c r="H2944" s="18"/>
      <c r="I2944" s="18"/>
      <c r="J2944" s="18"/>
      <c r="K2944" s="18"/>
      <c r="L2944" s="17"/>
      <c r="M2944" s="17"/>
      <c r="N2944" s="17"/>
      <c r="O2944" s="19"/>
      <c r="P2944" s="629" t="str">
        <f>+H2935</f>
        <v>14.02.3</v>
      </c>
      <c r="Q2944" s="17"/>
      <c r="R2944" s="412"/>
      <c r="S2944" s="641"/>
      <c r="T2944" s="20"/>
      <c r="U2944" s="20"/>
      <c r="V2944" s="20"/>
      <c r="W2944" s="14" t="str">
        <f t="shared" si="982"/>
        <v/>
      </c>
      <c r="X2944" s="14" t="str">
        <f t="shared" si="983"/>
        <v/>
      </c>
      <c r="Y2944" s="14" t="str">
        <f t="shared" si="984"/>
        <v/>
      </c>
      <c r="Z2944" s="14" t="str">
        <f t="shared" si="985"/>
        <v/>
      </c>
      <c r="AA2944" s="15" t="str">
        <f t="shared" si="981"/>
        <v/>
      </c>
    </row>
    <row r="2945" spans="2:27" ht="18" outlineLevel="1" x14ac:dyDescent="0.25">
      <c r="B2945" s="16"/>
      <c r="C2945" s="17"/>
      <c r="D2945" s="17"/>
      <c r="E2945" s="17"/>
      <c r="F2945" s="17"/>
      <c r="G2945" s="17"/>
      <c r="H2945" s="17"/>
      <c r="I2945" s="17"/>
      <c r="J2945" s="17"/>
      <c r="K2945" s="17"/>
      <c r="L2945" s="17"/>
      <c r="M2945" s="17"/>
      <c r="N2945" s="17"/>
      <c r="O2945" s="19"/>
      <c r="P2945" s="629" t="str">
        <f>+H2935</f>
        <v>14.02.3</v>
      </c>
      <c r="Q2945" s="17"/>
      <c r="R2945" s="412"/>
      <c r="S2945" s="625"/>
      <c r="T2945" s="20"/>
      <c r="U2945" s="20"/>
      <c r="V2945" s="430"/>
      <c r="W2945" s="14"/>
      <c r="X2945" s="14" t="str">
        <f t="shared" si="983"/>
        <v/>
      </c>
      <c r="Y2945" s="14" t="str">
        <f t="shared" si="984"/>
        <v/>
      </c>
      <c r="Z2945" s="14" t="str">
        <f t="shared" si="985"/>
        <v/>
      </c>
      <c r="AA2945" s="15" t="str">
        <f t="shared" si="981"/>
        <v/>
      </c>
    </row>
    <row r="2946" spans="2:27" ht="18" outlineLevel="1" x14ac:dyDescent="0.25">
      <c r="B2946" s="16"/>
      <c r="C2946" s="18"/>
      <c r="D2946" s="17"/>
      <c r="E2946" s="17"/>
      <c r="F2946" s="17"/>
      <c r="G2946" s="17"/>
      <c r="H2946" s="17"/>
      <c r="I2946" s="17"/>
      <c r="J2946" s="17"/>
      <c r="K2946" s="17"/>
      <c r="L2946" s="17"/>
      <c r="M2946" s="17"/>
      <c r="N2946" s="17"/>
      <c r="O2946" s="19"/>
      <c r="P2946" s="629" t="str">
        <f>+H2935</f>
        <v>14.02.3</v>
      </c>
      <c r="Q2946" s="17"/>
      <c r="R2946" s="412"/>
      <c r="S2946" s="625"/>
      <c r="T2946" s="20"/>
      <c r="U2946" s="20"/>
      <c r="V2946" s="430"/>
      <c r="W2946" s="14"/>
      <c r="X2946" s="14" t="str">
        <f t="shared" si="983"/>
        <v/>
      </c>
      <c r="Y2946" s="14" t="str">
        <f t="shared" si="984"/>
        <v/>
      </c>
      <c r="Z2946" s="14" t="str">
        <f t="shared" si="985"/>
        <v/>
      </c>
      <c r="AA2946" s="15" t="str">
        <f t="shared" si="981"/>
        <v/>
      </c>
    </row>
    <row r="2947" spans="2:27" ht="18" outlineLevel="1" x14ac:dyDescent="0.25">
      <c r="B2947" s="16"/>
      <c r="C2947" s="17"/>
      <c r="D2947" s="17"/>
      <c r="E2947" s="17"/>
      <c r="F2947" s="17"/>
      <c r="G2947" s="17"/>
      <c r="H2947" s="17"/>
      <c r="I2947" s="17"/>
      <c r="J2947" s="17"/>
      <c r="K2947" s="17"/>
      <c r="L2947" s="17"/>
      <c r="M2947" s="17"/>
      <c r="N2947" s="17"/>
      <c r="O2947" s="19"/>
      <c r="P2947" s="629" t="str">
        <f>+H2935</f>
        <v>14.02.3</v>
      </c>
      <c r="Q2947" s="17"/>
      <c r="R2947" s="412"/>
      <c r="S2947" s="625"/>
      <c r="T2947" s="20"/>
      <c r="U2947" s="20"/>
      <c r="V2947" s="430"/>
      <c r="W2947" s="14"/>
      <c r="X2947" s="14" t="str">
        <f t="shared" si="983"/>
        <v/>
      </c>
      <c r="Y2947" s="14" t="str">
        <f t="shared" si="984"/>
        <v/>
      </c>
      <c r="Z2947" s="14" t="str">
        <f t="shared" si="985"/>
        <v/>
      </c>
      <c r="AA2947" s="15" t="str">
        <f t="shared" si="981"/>
        <v/>
      </c>
    </row>
    <row r="2948" spans="2:27" ht="18" outlineLevel="1" x14ac:dyDescent="0.25">
      <c r="B2948" s="16"/>
      <c r="C2948" s="17"/>
      <c r="D2948" s="17"/>
      <c r="E2948" s="18"/>
      <c r="F2948" s="17"/>
      <c r="G2948" s="17"/>
      <c r="H2948" s="17"/>
      <c r="I2948" s="17"/>
      <c r="J2948" s="17"/>
      <c r="K2948" s="17"/>
      <c r="L2948" s="17"/>
      <c r="M2948" s="17"/>
      <c r="N2948" s="17"/>
      <c r="O2948" s="19"/>
      <c r="P2948" s="629" t="str">
        <f>+H2935</f>
        <v>14.02.3</v>
      </c>
      <c r="Q2948" s="17"/>
      <c r="R2948" s="412"/>
      <c r="S2948" s="625"/>
      <c r="T2948" s="20"/>
      <c r="U2948" s="20"/>
      <c r="V2948" s="430"/>
      <c r="W2948" s="14"/>
      <c r="X2948" s="14" t="str">
        <f t="shared" si="983"/>
        <v/>
      </c>
      <c r="Y2948" s="14" t="str">
        <f t="shared" si="984"/>
        <v/>
      </c>
      <c r="Z2948" s="14" t="str">
        <f t="shared" si="985"/>
        <v/>
      </c>
      <c r="AA2948" s="15" t="str">
        <f t="shared" si="981"/>
        <v/>
      </c>
    </row>
    <row r="2949" spans="2:27" ht="18" outlineLevel="1" x14ac:dyDescent="0.25">
      <c r="B2949" s="16"/>
      <c r="C2949" s="18"/>
      <c r="D2949" s="18"/>
      <c r="E2949" s="18"/>
      <c r="F2949" s="18"/>
      <c r="G2949" s="18"/>
      <c r="H2949" s="18"/>
      <c r="I2949" s="18"/>
      <c r="J2949" s="18"/>
      <c r="K2949" s="18"/>
      <c r="L2949" s="18"/>
      <c r="M2949" s="18"/>
      <c r="N2949" s="18"/>
      <c r="O2949" s="19"/>
      <c r="P2949" s="629" t="str">
        <f>+H2935</f>
        <v>14.02.3</v>
      </c>
      <c r="Q2949" s="17"/>
      <c r="R2949" s="412"/>
      <c r="S2949" s="625"/>
      <c r="T2949" s="20"/>
      <c r="U2949" s="20"/>
      <c r="V2949" s="430"/>
      <c r="W2949" s="14" t="str">
        <f t="shared" ref="W2949" si="986">IF(COUNT(T2949:V2949)=1,"m",IF(COUNT(T2949:V2949)=2,"m2",IF(COUNT(T2949:V2949)=3,"m3","")))</f>
        <v/>
      </c>
      <c r="X2949" s="14" t="str">
        <f t="shared" si="983"/>
        <v/>
      </c>
      <c r="Y2949" s="14" t="str">
        <f t="shared" si="984"/>
        <v/>
      </c>
      <c r="Z2949" s="14" t="str">
        <f t="shared" si="985"/>
        <v/>
      </c>
      <c r="AA2949" s="15" t="str">
        <f t="shared" si="981"/>
        <v/>
      </c>
    </row>
    <row r="2950" spans="2:27" ht="18" outlineLevel="1" x14ac:dyDescent="0.25">
      <c r="B2950" s="16"/>
      <c r="C2950" s="17"/>
      <c r="D2950" s="24"/>
      <c r="E2950" s="17"/>
      <c r="F2950" s="17"/>
      <c r="G2950" s="17"/>
      <c r="H2950" s="17"/>
      <c r="I2950" s="17"/>
      <c r="J2950" s="18"/>
      <c r="K2950" s="17"/>
      <c r="L2950" s="17"/>
      <c r="M2950" s="17"/>
      <c r="N2950" s="17"/>
      <c r="O2950" s="19"/>
      <c r="P2950" s="629" t="str">
        <f>+H2935</f>
        <v>14.02.3</v>
      </c>
      <c r="Q2950" s="17"/>
      <c r="R2950" s="412"/>
      <c r="S2950" s="625"/>
      <c r="T2950" s="20"/>
      <c r="U2950" s="20"/>
      <c r="V2950" s="430"/>
      <c r="W2950" s="14"/>
      <c r="X2950" s="14"/>
      <c r="Y2950" s="14"/>
      <c r="Z2950" s="14"/>
      <c r="AA2950" s="15" t="str">
        <f t="shared" si="981"/>
        <v/>
      </c>
    </row>
    <row r="2951" spans="2:27" ht="18" outlineLevel="1" x14ac:dyDescent="0.25">
      <c r="B2951" s="16"/>
      <c r="C2951" s="18"/>
      <c r="D2951" s="17"/>
      <c r="E2951" s="17"/>
      <c r="F2951" s="17"/>
      <c r="G2951" s="17"/>
      <c r="H2951" s="18"/>
      <c r="I2951" s="18"/>
      <c r="J2951" s="17"/>
      <c r="K2951" s="18"/>
      <c r="L2951" s="17"/>
      <c r="M2951" s="17"/>
      <c r="N2951" s="17"/>
      <c r="O2951" s="19"/>
      <c r="P2951" s="629" t="str">
        <f>+H2935</f>
        <v>14.02.3</v>
      </c>
      <c r="Q2951" s="17"/>
      <c r="R2951" s="412" t="s">
        <v>362</v>
      </c>
      <c r="S2951" s="625"/>
      <c r="T2951" s="20"/>
      <c r="U2951" s="20"/>
      <c r="V2951" s="430"/>
      <c r="W2951" s="14" t="str">
        <f t="shared" ref="W2951:W2960" si="987">IF(COUNT(T2951:V2951)=1,"m",IF(COUNT(T2951:V2951)=2,"m2",IF(COUNT(T2951:V2951)=3,"m3","")))</f>
        <v/>
      </c>
      <c r="X2951" s="14" t="str">
        <f t="shared" ref="X2951:X2960" si="988">IF(S2951="","",1)</f>
        <v/>
      </c>
      <c r="Y2951" s="14" t="str">
        <f t="shared" ref="Y2951:Y2960" si="989">IFERROR(IF(COUNT(T2951:V2951)=1,PRODUCT(T2951:V2951)*X2951,""),"")</f>
        <v/>
      </c>
      <c r="Z2951" s="14" t="str">
        <f t="shared" ref="Z2951:Z2960" si="990">IFERROR(IF(COUNT(T2951:V2951)=2,PRODUCT(T2951:V2951)*X2951,""),"")</f>
        <v/>
      </c>
      <c r="AA2951" s="15" t="str">
        <f t="shared" si="981"/>
        <v/>
      </c>
    </row>
    <row r="2952" spans="2:27" ht="18" outlineLevel="1" x14ac:dyDescent="0.25">
      <c r="B2952" s="16"/>
      <c r="C2952" s="17"/>
      <c r="D2952" s="17"/>
      <c r="E2952" s="17"/>
      <c r="F2952" s="17"/>
      <c r="G2952" s="17"/>
      <c r="H2952" s="17"/>
      <c r="I2952" s="17"/>
      <c r="J2952" s="17"/>
      <c r="K2952" s="17"/>
      <c r="L2952" s="17"/>
      <c r="M2952" s="17"/>
      <c r="N2952" s="17"/>
      <c r="O2952" s="19"/>
      <c r="P2952" s="629" t="str">
        <f>+H2935</f>
        <v>14.02.3</v>
      </c>
      <c r="Q2952" s="17"/>
      <c r="R2952" s="412"/>
      <c r="S2952" s="626"/>
      <c r="T2952" s="20"/>
      <c r="U2952" s="20"/>
      <c r="V2952" s="430"/>
      <c r="W2952" s="14" t="str">
        <f t="shared" si="987"/>
        <v/>
      </c>
      <c r="X2952" s="14" t="str">
        <f t="shared" si="988"/>
        <v/>
      </c>
      <c r="Y2952" s="14" t="str">
        <f t="shared" si="989"/>
        <v/>
      </c>
      <c r="Z2952" s="14" t="str">
        <f t="shared" si="990"/>
        <v/>
      </c>
      <c r="AA2952" s="15" t="str">
        <f t="shared" si="981"/>
        <v/>
      </c>
    </row>
    <row r="2953" spans="2:27" ht="18" outlineLevel="1" x14ac:dyDescent="0.25">
      <c r="B2953" s="16"/>
      <c r="C2953" s="17"/>
      <c r="D2953" s="17"/>
      <c r="E2953" s="17"/>
      <c r="F2953" s="17"/>
      <c r="G2953" s="17"/>
      <c r="H2953" s="17"/>
      <c r="I2953" s="17"/>
      <c r="J2953" s="17"/>
      <c r="K2953" s="17"/>
      <c r="L2953" s="17"/>
      <c r="M2953" s="17"/>
      <c r="N2953" s="17"/>
      <c r="O2953" s="19"/>
      <c r="P2953" s="629" t="str">
        <f>+H2935</f>
        <v>14.02.3</v>
      </c>
      <c r="Q2953" s="17"/>
      <c r="R2953" s="412"/>
      <c r="S2953" s="626"/>
      <c r="T2953" s="20"/>
      <c r="U2953" s="20"/>
      <c r="V2953" s="430"/>
      <c r="W2953" s="14" t="str">
        <f t="shared" si="987"/>
        <v/>
      </c>
      <c r="X2953" s="14" t="str">
        <f t="shared" si="988"/>
        <v/>
      </c>
      <c r="Y2953" s="14" t="str">
        <f t="shared" si="989"/>
        <v/>
      </c>
      <c r="Z2953" s="14" t="str">
        <f t="shared" si="990"/>
        <v/>
      </c>
      <c r="AA2953" s="15" t="str">
        <f t="shared" si="981"/>
        <v/>
      </c>
    </row>
    <row r="2954" spans="2:27" ht="18" outlineLevel="1" x14ac:dyDescent="0.25">
      <c r="B2954" s="16"/>
      <c r="D2954" s="17"/>
      <c r="E2954" s="17"/>
      <c r="F2954" s="17"/>
      <c r="G2954" s="17"/>
      <c r="H2954" s="17"/>
      <c r="I2954" s="17"/>
      <c r="J2954" s="17"/>
      <c r="K2954" s="17"/>
      <c r="L2954" s="17"/>
      <c r="M2954" s="17"/>
      <c r="N2954" s="17"/>
      <c r="O2954" s="19"/>
      <c r="P2954" s="629" t="str">
        <f>+H2935</f>
        <v>14.02.3</v>
      </c>
      <c r="Q2954" s="17"/>
      <c r="R2954" s="412"/>
      <c r="S2954" s="626"/>
      <c r="T2954" s="20"/>
      <c r="U2954" s="20"/>
      <c r="V2954" s="20"/>
      <c r="W2954" s="14" t="str">
        <f t="shared" si="987"/>
        <v/>
      </c>
      <c r="X2954" s="14" t="str">
        <f t="shared" si="988"/>
        <v/>
      </c>
      <c r="Y2954" s="14" t="str">
        <f t="shared" si="989"/>
        <v/>
      </c>
      <c r="Z2954" s="14" t="str">
        <f t="shared" si="990"/>
        <v/>
      </c>
      <c r="AA2954" s="15" t="str">
        <f t="shared" si="981"/>
        <v/>
      </c>
    </row>
    <row r="2955" spans="2:27" ht="18" outlineLevel="1" x14ac:dyDescent="0.25">
      <c r="B2955" s="16"/>
      <c r="C2955" s="17"/>
      <c r="D2955" s="17"/>
      <c r="E2955" s="17"/>
      <c r="F2955" s="17"/>
      <c r="G2955" s="17"/>
      <c r="H2955" s="17"/>
      <c r="I2955" s="17"/>
      <c r="J2955" s="17"/>
      <c r="K2955" s="17"/>
      <c r="L2955" s="17"/>
      <c r="M2955" s="17"/>
      <c r="N2955" s="17"/>
      <c r="O2955" s="19"/>
      <c r="P2955" s="629" t="str">
        <f>+H2935</f>
        <v>14.02.3</v>
      </c>
      <c r="Q2955" s="17"/>
      <c r="R2955" s="412"/>
      <c r="S2955" s="626"/>
      <c r="T2955" s="20"/>
      <c r="U2955" s="20"/>
      <c r="V2955" s="430"/>
      <c r="W2955" s="14" t="str">
        <f t="shared" si="987"/>
        <v/>
      </c>
      <c r="X2955" s="14" t="str">
        <f t="shared" si="988"/>
        <v/>
      </c>
      <c r="Y2955" s="14" t="str">
        <f t="shared" si="989"/>
        <v/>
      </c>
      <c r="Z2955" s="14" t="str">
        <f t="shared" si="990"/>
        <v/>
      </c>
      <c r="AA2955" s="15" t="str">
        <f t="shared" si="981"/>
        <v/>
      </c>
    </row>
    <row r="2956" spans="2:27" ht="18" outlineLevel="1" x14ac:dyDescent="0.25">
      <c r="B2956" s="16"/>
      <c r="C2956" s="17"/>
      <c r="D2956" s="17"/>
      <c r="E2956" s="17"/>
      <c r="F2956" s="17"/>
      <c r="G2956" s="17"/>
      <c r="H2956" s="17"/>
      <c r="I2956" s="17"/>
      <c r="J2956" s="17"/>
      <c r="K2956" s="17"/>
      <c r="L2956" s="17"/>
      <c r="M2956" s="17"/>
      <c r="N2956" s="17"/>
      <c r="O2956" s="19"/>
      <c r="P2956" s="629" t="str">
        <f>+H2935</f>
        <v>14.02.3</v>
      </c>
      <c r="Q2956" s="17"/>
      <c r="R2956" s="412"/>
      <c r="S2956" s="626"/>
      <c r="T2956" s="20"/>
      <c r="U2956" s="20"/>
      <c r="V2956" s="430"/>
      <c r="W2956" s="14" t="str">
        <f t="shared" si="987"/>
        <v/>
      </c>
      <c r="X2956" s="14" t="str">
        <f t="shared" si="988"/>
        <v/>
      </c>
      <c r="Y2956" s="14" t="str">
        <f t="shared" si="989"/>
        <v/>
      </c>
      <c r="Z2956" s="14" t="str">
        <f t="shared" si="990"/>
        <v/>
      </c>
      <c r="AA2956" s="15" t="str">
        <f t="shared" si="981"/>
        <v/>
      </c>
    </row>
    <row r="2957" spans="2:27" ht="18" outlineLevel="1" x14ac:dyDescent="0.25">
      <c r="B2957" s="16"/>
      <c r="C2957" s="17"/>
      <c r="D2957" s="17"/>
      <c r="E2957" s="17"/>
      <c r="F2957" s="17"/>
      <c r="G2957" s="17"/>
      <c r="H2957" s="17"/>
      <c r="I2957" s="17"/>
      <c r="J2957" s="17"/>
      <c r="K2957" s="17"/>
      <c r="L2957" s="17"/>
      <c r="M2957" s="17"/>
      <c r="N2957" s="17"/>
      <c r="O2957" s="19"/>
      <c r="P2957" s="629" t="str">
        <f>+H2935</f>
        <v>14.02.3</v>
      </c>
      <c r="Q2957" s="17"/>
      <c r="R2957" s="21"/>
      <c r="S2957" s="626"/>
      <c r="T2957" s="20"/>
      <c r="U2957" s="20"/>
      <c r="V2957" s="430"/>
      <c r="W2957" s="14" t="str">
        <f t="shared" si="987"/>
        <v/>
      </c>
      <c r="X2957" s="14" t="str">
        <f t="shared" si="988"/>
        <v/>
      </c>
      <c r="Y2957" s="14" t="str">
        <f t="shared" si="989"/>
        <v/>
      </c>
      <c r="Z2957" s="14" t="str">
        <f t="shared" si="990"/>
        <v/>
      </c>
      <c r="AA2957" s="15" t="str">
        <f t="shared" si="981"/>
        <v/>
      </c>
    </row>
    <row r="2958" spans="2:27" ht="18" outlineLevel="1" x14ac:dyDescent="0.25">
      <c r="B2958" s="16"/>
      <c r="C2958" s="17"/>
      <c r="D2958" s="17"/>
      <c r="E2958" s="17"/>
      <c r="F2958" s="17"/>
      <c r="G2958" s="17"/>
      <c r="H2958" s="17"/>
      <c r="I2958" s="17"/>
      <c r="J2958" s="17"/>
      <c r="K2958" s="17"/>
      <c r="L2958" s="17"/>
      <c r="M2958" s="17"/>
      <c r="N2958" s="17"/>
      <c r="O2958" s="19"/>
      <c r="P2958" s="629" t="str">
        <f>+H2935</f>
        <v>14.02.3</v>
      </c>
      <c r="Q2958" s="17"/>
      <c r="R2958" s="26"/>
      <c r="S2958" s="626"/>
      <c r="T2958" s="20"/>
      <c r="U2958" s="20"/>
      <c r="V2958" s="430"/>
      <c r="W2958" s="14" t="str">
        <f t="shared" si="987"/>
        <v/>
      </c>
      <c r="X2958" s="14" t="str">
        <f t="shared" si="988"/>
        <v/>
      </c>
      <c r="Y2958" s="14" t="str">
        <f t="shared" si="989"/>
        <v/>
      </c>
      <c r="Z2958" s="14" t="str">
        <f t="shared" si="990"/>
        <v/>
      </c>
      <c r="AA2958" s="15" t="str">
        <f t="shared" si="981"/>
        <v/>
      </c>
    </row>
    <row r="2959" spans="2:27" ht="18" outlineLevel="1" x14ac:dyDescent="0.25">
      <c r="B2959" s="16"/>
      <c r="C2959" s="17"/>
      <c r="D2959" s="17"/>
      <c r="E2959" s="17"/>
      <c r="F2959" s="17"/>
      <c r="G2959" s="17"/>
      <c r="H2959" s="17"/>
      <c r="I2959" s="17"/>
      <c r="J2959" s="17"/>
      <c r="K2959" s="17"/>
      <c r="L2959" s="17"/>
      <c r="M2959" s="17"/>
      <c r="N2959" s="17"/>
      <c r="O2959" s="19"/>
      <c r="P2959" s="629" t="str">
        <f>+H2935</f>
        <v>14.02.3</v>
      </c>
      <c r="Q2959" s="17"/>
      <c r="R2959" s="26"/>
      <c r="S2959" s="626"/>
      <c r="T2959" s="20"/>
      <c r="U2959" s="20"/>
      <c r="V2959" s="430"/>
      <c r="W2959" s="14" t="str">
        <f t="shared" si="987"/>
        <v/>
      </c>
      <c r="X2959" s="14" t="str">
        <f t="shared" si="988"/>
        <v/>
      </c>
      <c r="Y2959" s="14" t="str">
        <f t="shared" si="989"/>
        <v/>
      </c>
      <c r="Z2959" s="14" t="str">
        <f t="shared" si="990"/>
        <v/>
      </c>
      <c r="AA2959" s="15" t="str">
        <f t="shared" si="981"/>
        <v/>
      </c>
    </row>
    <row r="2960" spans="2:27" ht="18.75" outlineLevel="1" thickBot="1" x14ac:dyDescent="0.3">
      <c r="B2960" s="27"/>
      <c r="C2960" s="28"/>
      <c r="D2960" s="29"/>
      <c r="E2960" s="28"/>
      <c r="F2960" s="29"/>
      <c r="G2960" s="29"/>
      <c r="H2960" s="29"/>
      <c r="I2960" s="29"/>
      <c r="J2960" s="29"/>
      <c r="K2960" s="29"/>
      <c r="L2960" s="29"/>
      <c r="M2960" s="29"/>
      <c r="N2960" s="29"/>
      <c r="O2960" s="30"/>
      <c r="P2960" s="629" t="str">
        <f>+H2935</f>
        <v>14.02.3</v>
      </c>
      <c r="Q2960" s="17"/>
      <c r="R2960" s="630"/>
      <c r="S2960" s="636"/>
      <c r="T2960" s="33"/>
      <c r="U2960" s="33"/>
      <c r="V2960" s="631"/>
      <c r="W2960" s="34" t="str">
        <f t="shared" si="987"/>
        <v/>
      </c>
      <c r="X2960" s="34" t="str">
        <f t="shared" si="988"/>
        <v/>
      </c>
      <c r="Y2960" s="14" t="str">
        <f t="shared" si="989"/>
        <v/>
      </c>
      <c r="Z2960" s="14" t="str">
        <f t="shared" si="990"/>
        <v/>
      </c>
      <c r="AA2960" s="15" t="str">
        <f t="shared" si="981"/>
        <v/>
      </c>
    </row>
    <row r="2961" spans="2:27" ht="18.75" outlineLevel="1" thickBot="1" x14ac:dyDescent="0.3">
      <c r="B2961" s="786"/>
      <c r="C2961" s="787"/>
      <c r="D2961" s="787"/>
      <c r="E2961" s="787"/>
      <c r="F2961" s="787"/>
      <c r="G2961" s="787"/>
      <c r="H2961" s="787"/>
      <c r="I2961" s="787"/>
      <c r="J2961" s="787"/>
      <c r="K2961" s="787"/>
      <c r="L2961" s="787"/>
      <c r="M2961" s="787"/>
      <c r="N2961" s="787"/>
      <c r="O2961" s="787"/>
      <c r="P2961" s="428"/>
      <c r="Q2961" s="629" t="str">
        <f>+H2935</f>
        <v>14.02.3</v>
      </c>
      <c r="R2961" s="1024" t="s">
        <v>58</v>
      </c>
      <c r="S2961" s="1025"/>
      <c r="T2961" s="1027"/>
      <c r="U2961" s="1024" t="s">
        <v>53</v>
      </c>
      <c r="V2961" s="1027"/>
      <c r="W2961" s="1027"/>
      <c r="X2961" s="1026"/>
      <c r="Y2961" s="36"/>
      <c r="Z2961" s="37"/>
      <c r="AA2961" s="38">
        <f>IF(SUM(Y2938:AA2960)=0,SUM(X2938:X2960),SUM(Y2938:AA2960))</f>
        <v>0</v>
      </c>
    </row>
    <row r="2962" spans="2:27" ht="17.25" outlineLevel="1" thickBot="1" x14ac:dyDescent="0.3">
      <c r="B2962" s="792" t="s">
        <v>59</v>
      </c>
      <c r="C2962" s="793"/>
      <c r="D2962" s="793"/>
      <c r="E2962" s="793"/>
      <c r="F2962" s="793"/>
      <c r="G2962" s="793"/>
      <c r="H2962" s="793"/>
      <c r="I2962" s="794"/>
      <c r="J2962" s="792" t="s">
        <v>60</v>
      </c>
      <c r="K2962" s="793"/>
      <c r="L2962" s="793"/>
      <c r="M2962" s="793"/>
      <c r="N2962" s="793"/>
      <c r="O2962" s="793"/>
      <c r="P2962" s="793"/>
      <c r="Q2962" s="793"/>
      <c r="R2962" s="1028"/>
      <c r="S2962" s="634"/>
      <c r="T2962" s="39"/>
      <c r="U2962" s="40"/>
      <c r="V2962" s="40"/>
      <c r="W2962" s="40"/>
      <c r="X2962" s="40"/>
      <c r="Y2962" s="40"/>
      <c r="Z2962" s="40"/>
      <c r="AA2962" s="41"/>
    </row>
    <row r="2963" spans="2:27" ht="21" outlineLevel="1" thickBot="1" x14ac:dyDescent="0.3">
      <c r="B2963" s="795"/>
      <c r="C2963" s="787"/>
      <c r="D2963" s="787"/>
      <c r="E2963" s="787"/>
      <c r="F2963" s="787"/>
      <c r="G2963" s="787"/>
      <c r="H2963" s="787"/>
      <c r="I2963" s="796"/>
      <c r="J2963" s="795"/>
      <c r="K2963" s="787"/>
      <c r="L2963" s="787"/>
      <c r="M2963" s="787"/>
      <c r="N2963" s="787"/>
      <c r="O2963" s="787"/>
      <c r="P2963" s="787"/>
      <c r="Q2963" s="787"/>
      <c r="R2963" s="796"/>
      <c r="S2963" s="635"/>
      <c r="T2963" s="797" t="s">
        <v>61</v>
      </c>
      <c r="U2963" s="798"/>
      <c r="V2963" s="798"/>
      <c r="W2963" s="798"/>
      <c r="X2963" s="798"/>
      <c r="Y2963" s="798"/>
      <c r="Z2963" s="799"/>
      <c r="AA2963" s="42">
        <f>AA2961</f>
        <v>0</v>
      </c>
    </row>
    <row r="2964" spans="2:27" outlineLevel="1" x14ac:dyDescent="0.25"/>
    <row r="2965" spans="2:27" ht="15.75" outlineLevel="1" thickBot="1" x14ac:dyDescent="0.3"/>
    <row r="2966" spans="2:27" outlineLevel="1" x14ac:dyDescent="0.25">
      <c r="B2966" s="800"/>
      <c r="C2966" s="793"/>
      <c r="D2966" s="793"/>
      <c r="E2966" s="793"/>
      <c r="F2966" s="793"/>
      <c r="G2966" s="803" t="s">
        <v>42</v>
      </c>
      <c r="H2966" s="793"/>
      <c r="I2966" s="793"/>
      <c r="J2966" s="793"/>
      <c r="K2966" s="793"/>
      <c r="L2966" s="793"/>
      <c r="M2966" s="793"/>
      <c r="N2966" s="793"/>
      <c r="O2966" s="793"/>
      <c r="P2966" s="793"/>
      <c r="Q2966" s="793"/>
      <c r="R2966" s="793"/>
      <c r="S2966" s="793"/>
      <c r="T2966" s="793"/>
      <c r="U2966" s="804" t="s">
        <v>1</v>
      </c>
      <c r="V2966" s="805"/>
      <c r="W2966" s="805"/>
      <c r="X2966" s="806"/>
      <c r="Y2966" s="807" t="s">
        <v>43</v>
      </c>
      <c r="Z2966" s="805"/>
      <c r="AA2966" s="808"/>
    </row>
    <row r="2967" spans="2:27" outlineLevel="1" x14ac:dyDescent="0.25">
      <c r="B2967" s="801"/>
      <c r="C2967" s="802"/>
      <c r="D2967" s="802"/>
      <c r="E2967" s="802"/>
      <c r="F2967" s="802"/>
      <c r="G2967" s="801"/>
      <c r="H2967" s="802"/>
      <c r="I2967" s="802"/>
      <c r="J2967" s="802"/>
      <c r="K2967" s="802"/>
      <c r="L2967" s="802"/>
      <c r="M2967" s="802"/>
      <c r="N2967" s="802"/>
      <c r="O2967" s="802"/>
      <c r="P2967" s="802"/>
      <c r="Q2967" s="802"/>
      <c r="R2967" s="802"/>
      <c r="S2967" s="802"/>
      <c r="T2967" s="802"/>
      <c r="U2967" s="809" t="s">
        <v>3</v>
      </c>
      <c r="V2967" s="810"/>
      <c r="W2967" s="810"/>
      <c r="X2967" s="811"/>
      <c r="Y2967" s="812">
        <v>1</v>
      </c>
      <c r="Z2967" s="810"/>
      <c r="AA2967" s="813"/>
    </row>
    <row r="2968" spans="2:27" ht="15.75" outlineLevel="1" thickBot="1" x14ac:dyDescent="0.3">
      <c r="B2968" s="795"/>
      <c r="C2968" s="787"/>
      <c r="D2968" s="787"/>
      <c r="E2968" s="787"/>
      <c r="F2968" s="787"/>
      <c r="G2968" s="795"/>
      <c r="H2968" s="787"/>
      <c r="I2968" s="787"/>
      <c r="J2968" s="787"/>
      <c r="K2968" s="787"/>
      <c r="L2968" s="787"/>
      <c r="M2968" s="787"/>
      <c r="N2968" s="787"/>
      <c r="O2968" s="787"/>
      <c r="P2968" s="787"/>
      <c r="Q2968" s="787"/>
      <c r="R2968" s="787"/>
      <c r="S2968" s="787"/>
      <c r="T2968" s="787"/>
      <c r="U2968" s="814" t="s">
        <v>4</v>
      </c>
      <c r="V2968" s="815"/>
      <c r="W2968" s="815"/>
      <c r="X2968" s="816"/>
      <c r="Y2968" s="817">
        <v>44236</v>
      </c>
      <c r="Z2968" s="818"/>
      <c r="AA2968" s="819"/>
    </row>
    <row r="2969" spans="2:27" outlineLevel="1" x14ac:dyDescent="0.25">
      <c r="B2969" s="820" t="s">
        <v>44</v>
      </c>
      <c r="C2969" s="793"/>
      <c r="D2969" s="793"/>
      <c r="E2969" s="793"/>
      <c r="F2969" s="794"/>
      <c r="G2969"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969" s="822"/>
      <c r="I2969" s="822"/>
      <c r="J2969" s="822"/>
      <c r="K2969" s="822"/>
      <c r="L2969" s="822"/>
      <c r="M2969" s="822"/>
      <c r="N2969" s="822"/>
      <c r="O2969" s="822"/>
      <c r="P2969" s="822"/>
      <c r="Q2969" s="822"/>
      <c r="R2969" s="822"/>
      <c r="S2969" s="822"/>
      <c r="T2969" s="822"/>
      <c r="U2969" s="822"/>
      <c r="V2969" s="822"/>
      <c r="W2969" s="822"/>
      <c r="X2969" s="822"/>
      <c r="Y2969" s="822"/>
      <c r="Z2969" s="822"/>
      <c r="AA2969" s="823"/>
    </row>
    <row r="2970" spans="2:27" ht="30" customHeight="1" outlineLevel="1" thickBot="1" x14ac:dyDescent="0.3">
      <c r="B2970" s="795"/>
      <c r="C2970" s="787"/>
      <c r="D2970" s="787"/>
      <c r="E2970" s="787"/>
      <c r="F2970" s="796"/>
      <c r="G2970" s="824"/>
      <c r="H2970" s="825"/>
      <c r="I2970" s="825"/>
      <c r="J2970" s="825"/>
      <c r="K2970" s="825"/>
      <c r="L2970" s="825"/>
      <c r="M2970" s="825"/>
      <c r="N2970" s="825"/>
      <c r="O2970" s="825"/>
      <c r="P2970" s="825"/>
      <c r="Q2970" s="825"/>
      <c r="R2970" s="825"/>
      <c r="S2970" s="825"/>
      <c r="T2970" s="825"/>
      <c r="U2970" s="825"/>
      <c r="V2970" s="825"/>
      <c r="W2970" s="825"/>
      <c r="X2970" s="825"/>
      <c r="Y2970" s="825"/>
      <c r="Z2970" s="825"/>
      <c r="AA2970" s="826"/>
    </row>
    <row r="2971" spans="2:27" ht="18.75" outlineLevel="1" thickBot="1" x14ac:dyDescent="0.3">
      <c r="B2971" s="827" t="s">
        <v>46</v>
      </c>
      <c r="C2971" s="798"/>
      <c r="D2971" s="798"/>
      <c r="E2971" s="798"/>
      <c r="F2971" s="798"/>
      <c r="G2971" s="798"/>
      <c r="H2971" s="822" t="s">
        <v>47</v>
      </c>
      <c r="I2971" s="793"/>
      <c r="J2971" s="828"/>
      <c r="K2971" s="798"/>
      <c r="L2971" s="798"/>
      <c r="M2971" s="798"/>
      <c r="N2971" s="798"/>
      <c r="O2971" s="798"/>
      <c r="P2971" s="622"/>
      <c r="Q2971" s="622"/>
      <c r="R2971" s="828" t="s">
        <v>48</v>
      </c>
      <c r="S2971" s="828"/>
      <c r="T2971" s="798"/>
      <c r="U2971" s="798"/>
      <c r="V2971" s="798"/>
      <c r="W2971" s="798"/>
      <c r="X2971" s="798"/>
      <c r="Y2971" s="798"/>
      <c r="Z2971" s="798"/>
      <c r="AA2971" s="799"/>
    </row>
    <row r="2972" spans="2:27" ht="35.25" customHeight="1" outlineLevel="1" thickBot="1" x14ac:dyDescent="0.3">
      <c r="B2972" s="829">
        <v>14</v>
      </c>
      <c r="C2972" s="793"/>
      <c r="D2972" s="793"/>
      <c r="E2972" s="793"/>
      <c r="F2972" s="793"/>
      <c r="G2972" s="793"/>
      <c r="H2972" s="830" t="str">
        <f>I14.03.1</f>
        <v>14.03.1</v>
      </c>
      <c r="I2972" s="831"/>
      <c r="J2972" s="832" t="str">
        <f>VLOOKUP(B2972,'BALANCE GENERAL'!$B:$G,5,FALSE)</f>
        <v>ITEMS NO PREVISTO</v>
      </c>
      <c r="K2972" s="798"/>
      <c r="L2972" s="798"/>
      <c r="M2972" s="798"/>
      <c r="N2972" s="798"/>
      <c r="O2972" s="799"/>
      <c r="P2972" s="621"/>
      <c r="Q2972" s="621"/>
      <c r="R2972" s="833" t="str">
        <f>VLOOKUP(H2972,'BALANCE GENERAL'!$B:$G,5,FALSE)</f>
        <v>Suministro e instalacion punto sanitario 4"</v>
      </c>
      <c r="S2972" s="1020"/>
      <c r="T2972" s="793"/>
      <c r="U2972" s="793"/>
      <c r="V2972" s="793"/>
      <c r="W2972" s="793"/>
      <c r="X2972" s="793"/>
      <c r="Y2972" s="793"/>
      <c r="Z2972" s="793"/>
      <c r="AA2972" s="794"/>
    </row>
    <row r="2973" spans="2:27" ht="18.75" outlineLevel="1" thickBot="1" x14ac:dyDescent="0.3">
      <c r="B2973" s="821" t="s">
        <v>49</v>
      </c>
      <c r="C2973" s="834"/>
      <c r="D2973" s="834"/>
      <c r="E2973" s="834"/>
      <c r="F2973" s="834"/>
      <c r="G2973" s="834"/>
      <c r="H2973" s="835"/>
      <c r="I2973" s="835"/>
      <c r="J2973" s="834"/>
      <c r="K2973" s="834"/>
      <c r="L2973" s="834"/>
      <c r="M2973" s="834"/>
      <c r="N2973" s="834"/>
      <c r="O2973" s="834"/>
      <c r="P2973" s="623"/>
      <c r="Q2973" s="623"/>
      <c r="R2973" s="837" t="s">
        <v>50</v>
      </c>
      <c r="S2973" s="1030" t="s">
        <v>532</v>
      </c>
      <c r="T2973" s="839" t="s">
        <v>51</v>
      </c>
      <c r="U2973" s="840"/>
      <c r="V2973" s="841"/>
      <c r="W2973" s="842" t="s">
        <v>20</v>
      </c>
      <c r="X2973" s="844" t="s">
        <v>52</v>
      </c>
      <c r="Y2973" s="846" t="s">
        <v>53</v>
      </c>
      <c r="Z2973" s="847"/>
      <c r="AA2973" s="848"/>
    </row>
    <row r="2974" spans="2:27" ht="26.25" outlineLevel="1" thickBot="1" x14ac:dyDescent="0.3">
      <c r="B2974" s="836"/>
      <c r="C2974" s="835"/>
      <c r="D2974" s="835"/>
      <c r="E2974" s="835"/>
      <c r="F2974" s="835"/>
      <c r="G2974" s="835"/>
      <c r="H2974" s="835"/>
      <c r="I2974" s="835"/>
      <c r="J2974" s="835"/>
      <c r="K2974" s="835"/>
      <c r="L2974" s="835"/>
      <c r="M2974" s="835"/>
      <c r="N2974" s="835"/>
      <c r="O2974" s="835"/>
      <c r="P2974" s="623"/>
      <c r="Q2974" s="623"/>
      <c r="R2974" s="838"/>
      <c r="S2974" s="1031"/>
      <c r="T2974" s="4" t="s">
        <v>54</v>
      </c>
      <c r="U2974" s="5" t="s">
        <v>55</v>
      </c>
      <c r="V2974" s="6" t="s">
        <v>56</v>
      </c>
      <c r="W2974" s="843"/>
      <c r="X2974" s="845"/>
      <c r="Y2974" s="7" t="s">
        <v>57</v>
      </c>
      <c r="Z2974" s="8" t="s">
        <v>21</v>
      </c>
      <c r="AA2974" s="9" t="s">
        <v>22</v>
      </c>
    </row>
    <row r="2975" spans="2:27" ht="18" outlineLevel="1" x14ac:dyDescent="0.25">
      <c r="B2975" s="10"/>
      <c r="C2975" s="11"/>
      <c r="D2975" s="11"/>
      <c r="E2975" s="11"/>
      <c r="F2975" s="11"/>
      <c r="G2975" s="11"/>
      <c r="H2975" s="11"/>
      <c r="I2975" s="11"/>
      <c r="J2975" s="11"/>
      <c r="K2975" s="11"/>
      <c r="L2975" s="11"/>
      <c r="M2975" s="11"/>
      <c r="N2975" s="11"/>
      <c r="O2975" s="12"/>
      <c r="P2975" s="629" t="str">
        <f>+H2972</f>
        <v>14.03.1</v>
      </c>
      <c r="Q2975" s="17"/>
      <c r="R2975" s="412" t="s">
        <v>356</v>
      </c>
      <c r="S2975" s="625"/>
      <c r="T2975" s="14"/>
      <c r="U2975" s="14"/>
      <c r="V2975" s="14"/>
      <c r="W2975" s="14" t="str">
        <f>IF(COUNT(T2975:V2975)=1,"m",IF(COUNT(T2975:V2975)=2,"m2",IF(COUNT(T2975:V2975)=3,"m3","")))</f>
        <v/>
      </c>
      <c r="X2975" s="14" t="str">
        <f>IF(S2975="","",1)</f>
        <v/>
      </c>
      <c r="Y2975" s="14" t="str">
        <f>IFERROR(IF(COUNT(T2975:V2975)=1,PRODUCT(T2975:V2975)*X2975,""),"")</f>
        <v/>
      </c>
      <c r="Z2975" s="14" t="str">
        <f>IFERROR(IF(COUNT(T2975:V2975)=2,PRODUCT(T2975:V2975)*X2975,""),"")</f>
        <v/>
      </c>
      <c r="AA2975" s="15" t="str">
        <f>IFERROR(IF(COUNT(T2975:V2975)=3,PRODUCT(T2975:V2975)*X2975,""),"")</f>
        <v/>
      </c>
    </row>
    <row r="2976" spans="2:27" ht="18" outlineLevel="1" x14ac:dyDescent="0.25">
      <c r="B2976" s="16"/>
      <c r="C2976" s="17"/>
      <c r="D2976" s="17"/>
      <c r="E2976" s="17"/>
      <c r="F2976" s="18"/>
      <c r="G2976" s="18"/>
      <c r="H2976" s="18"/>
      <c r="I2976" s="18"/>
      <c r="J2976" s="18"/>
      <c r="K2976" s="18"/>
      <c r="L2976" s="17"/>
      <c r="M2976" s="17"/>
      <c r="N2976" s="17"/>
      <c r="O2976" s="19"/>
      <c r="P2976" s="629" t="str">
        <f>+H2972</f>
        <v>14.03.1</v>
      </c>
      <c r="Q2976" s="17"/>
      <c r="R2976" s="412"/>
      <c r="S2976" s="625"/>
      <c r="T2976" s="20"/>
      <c r="U2976" s="20"/>
      <c r="V2976" s="430"/>
      <c r="W2976" s="14" t="str">
        <f t="shared" ref="W2976:W2978" si="991">IF(COUNT(T2976:V2976)=1,"m",IF(COUNT(T2976:V2976)=2,"m2",IF(COUNT(T2976:V2976)=3,"m3","")))</f>
        <v/>
      </c>
      <c r="X2976" s="14" t="str">
        <f t="shared" ref="X2976:X2978" si="992">IF(S2976="","",1)</f>
        <v/>
      </c>
      <c r="Y2976" s="14" t="str">
        <f t="shared" ref="Y2976:Y2978" si="993">IFERROR(IF(COUNT(T2976:V2976)=1,PRODUCT(T2976:V2976)*X2976,""),"")</f>
        <v/>
      </c>
      <c r="Z2976" s="14" t="str">
        <f t="shared" ref="Z2976:Z2978" si="994">IFERROR(IF(COUNT(T2976:V2976)=2,PRODUCT(T2976:V2976)*X2976,""),"")</f>
        <v/>
      </c>
      <c r="AA2976" s="15" t="str">
        <f t="shared" ref="AA2976:AA2997" si="995">IFERROR(IF(COUNT(T2976:V2976)=3,PRODUCT(T2976:V2976)*X2976,""),"")</f>
        <v/>
      </c>
    </row>
    <row r="2977" spans="2:27" ht="18" outlineLevel="1" x14ac:dyDescent="0.25">
      <c r="B2977" s="16"/>
      <c r="C2977" s="17"/>
      <c r="D2977" s="17"/>
      <c r="E2977" s="17"/>
      <c r="G2977" s="18"/>
      <c r="H2977" s="18"/>
      <c r="I2977" s="18"/>
      <c r="J2977" s="18"/>
      <c r="K2977" s="18"/>
      <c r="L2977" s="17"/>
      <c r="M2977" s="17"/>
      <c r="N2977" s="17"/>
      <c r="O2977" s="19"/>
      <c r="P2977" s="629" t="str">
        <f>+H2972</f>
        <v>14.03.1</v>
      </c>
      <c r="Q2977" s="17"/>
      <c r="R2977" s="412"/>
      <c r="S2977" s="625"/>
      <c r="T2977" s="20"/>
      <c r="U2977" s="20"/>
      <c r="V2977" s="430"/>
      <c r="W2977" s="14" t="str">
        <f t="shared" si="991"/>
        <v/>
      </c>
      <c r="X2977" s="14" t="str">
        <f t="shared" si="992"/>
        <v/>
      </c>
      <c r="Y2977" s="14" t="str">
        <f t="shared" si="993"/>
        <v/>
      </c>
      <c r="Z2977" s="14" t="str">
        <f t="shared" si="994"/>
        <v/>
      </c>
      <c r="AA2977" s="15" t="str">
        <f t="shared" si="995"/>
        <v/>
      </c>
    </row>
    <row r="2978" spans="2:27" ht="18" outlineLevel="1" x14ac:dyDescent="0.25">
      <c r="B2978" s="16"/>
      <c r="C2978" s="17"/>
      <c r="D2978" s="17"/>
      <c r="E2978" s="17"/>
      <c r="F2978" s="18"/>
      <c r="G2978" s="18"/>
      <c r="H2978" s="18"/>
      <c r="I2978" s="18"/>
      <c r="J2978" s="18"/>
      <c r="K2978" s="18"/>
      <c r="L2978" s="17"/>
      <c r="M2978" s="17"/>
      <c r="N2978" s="17"/>
      <c r="O2978" s="19"/>
      <c r="P2978" s="629" t="str">
        <f>+H2972</f>
        <v>14.03.1</v>
      </c>
      <c r="Q2978" s="17"/>
      <c r="R2978" s="412"/>
      <c r="S2978" s="626"/>
      <c r="T2978" s="20"/>
      <c r="U2978" s="20"/>
      <c r="V2978" s="430"/>
      <c r="W2978" s="14" t="str">
        <f t="shared" si="991"/>
        <v/>
      </c>
      <c r="X2978" s="14" t="str">
        <f t="shared" si="992"/>
        <v/>
      </c>
      <c r="Y2978" s="14" t="str">
        <f t="shared" si="993"/>
        <v/>
      </c>
      <c r="Z2978" s="14" t="str">
        <f t="shared" si="994"/>
        <v/>
      </c>
      <c r="AA2978" s="15" t="str">
        <f t="shared" si="995"/>
        <v/>
      </c>
    </row>
    <row r="2979" spans="2:27" ht="18" outlineLevel="1" x14ac:dyDescent="0.25">
      <c r="B2979" s="16"/>
      <c r="D2979" s="17"/>
      <c r="E2979" s="17"/>
      <c r="F2979" s="18"/>
      <c r="G2979" s="18"/>
      <c r="H2979" s="18"/>
      <c r="J2979" s="18"/>
      <c r="K2979" s="18"/>
      <c r="L2979" s="17"/>
      <c r="M2979" s="17"/>
      <c r="N2979" s="17"/>
      <c r="O2979" s="19"/>
      <c r="P2979" s="629" t="str">
        <f>+H2972</f>
        <v>14.03.1</v>
      </c>
      <c r="Q2979" s="17"/>
      <c r="R2979" s="412"/>
      <c r="S2979" s="625"/>
      <c r="T2979" s="20"/>
      <c r="U2979" s="20"/>
      <c r="V2979" s="430"/>
      <c r="W2979" s="14"/>
      <c r="X2979" s="14"/>
      <c r="Y2979" s="14"/>
      <c r="Z2979" s="14"/>
      <c r="AA2979" s="15" t="str">
        <f t="shared" si="995"/>
        <v/>
      </c>
    </row>
    <row r="2980" spans="2:27" ht="36" outlineLevel="1" x14ac:dyDescent="0.25">
      <c r="B2980" s="22"/>
      <c r="C2980" s="17"/>
      <c r="D2980" s="18"/>
      <c r="E2980" s="17"/>
      <c r="F2980" s="18"/>
      <c r="G2980" s="18"/>
      <c r="H2980" s="18"/>
      <c r="I2980" s="18"/>
      <c r="J2980" s="18"/>
      <c r="K2980" s="18"/>
      <c r="L2980" s="17"/>
      <c r="M2980" s="17"/>
      <c r="N2980" s="17"/>
      <c r="O2980" s="19"/>
      <c r="P2980" s="629" t="str">
        <f>+H2972</f>
        <v>14.03.1</v>
      </c>
      <c r="Q2980" s="17"/>
      <c r="R2980" s="412" t="s">
        <v>361</v>
      </c>
      <c r="S2980" s="625" t="s">
        <v>594</v>
      </c>
      <c r="T2980" s="20"/>
      <c r="U2980" s="20"/>
      <c r="V2980" s="430"/>
      <c r="W2980" s="14" t="s">
        <v>20</v>
      </c>
      <c r="X2980" s="14">
        <f t="shared" ref="X2980:X2986" si="996">IF(S2980="","",1)</f>
        <v>1</v>
      </c>
      <c r="Y2980" s="14" t="str">
        <f t="shared" ref="Y2980:Y2986" si="997">IFERROR(IF(COUNT(T2980:V2980)=1,PRODUCT(T2980:V2980)*X2980,""),"")</f>
        <v/>
      </c>
      <c r="Z2980" s="14" t="str">
        <f t="shared" ref="Z2980:Z2986" si="998">IFERROR(IF(COUNT(T2980:V2980)=2,PRODUCT(T2980:V2980)*X2980,""),"")</f>
        <v/>
      </c>
      <c r="AA2980" s="15" t="str">
        <f t="shared" si="995"/>
        <v/>
      </c>
    </row>
    <row r="2981" spans="2:27" ht="18" outlineLevel="1" x14ac:dyDescent="0.25">
      <c r="B2981" s="16"/>
      <c r="C2981" s="17"/>
      <c r="D2981" s="17"/>
      <c r="E2981" s="17"/>
      <c r="F2981" s="18"/>
      <c r="G2981" s="18"/>
      <c r="H2981" s="18"/>
      <c r="I2981" s="18"/>
      <c r="J2981" s="18"/>
      <c r="K2981" s="18"/>
      <c r="L2981" s="17"/>
      <c r="M2981" s="17"/>
      <c r="N2981" s="17"/>
      <c r="O2981" s="19"/>
      <c r="P2981" s="629" t="str">
        <f>+H2972</f>
        <v>14.03.1</v>
      </c>
      <c r="Q2981" s="17"/>
      <c r="R2981" s="412"/>
      <c r="S2981" s="641"/>
      <c r="T2981" s="20"/>
      <c r="U2981" s="20"/>
      <c r="V2981" s="20"/>
      <c r="W2981" s="14" t="str">
        <f t="shared" ref="W2981" si="999">IF(COUNT(T2981:V2981)=1,"m",IF(COUNT(T2981:V2981)=2,"m2",IF(COUNT(T2981:V2981)=3,"m3","")))</f>
        <v/>
      </c>
      <c r="X2981" s="14" t="str">
        <f t="shared" si="996"/>
        <v/>
      </c>
      <c r="Y2981" s="14" t="str">
        <f t="shared" si="997"/>
        <v/>
      </c>
      <c r="Z2981" s="14" t="str">
        <f t="shared" si="998"/>
        <v/>
      </c>
      <c r="AA2981" s="15" t="str">
        <f t="shared" si="995"/>
        <v/>
      </c>
    </row>
    <row r="2982" spans="2:27" ht="18" outlineLevel="1" x14ac:dyDescent="0.25">
      <c r="B2982" s="16"/>
      <c r="C2982" s="17"/>
      <c r="D2982" s="17"/>
      <c r="E2982" s="17"/>
      <c r="F2982" s="17"/>
      <c r="G2982" s="17"/>
      <c r="H2982" s="17"/>
      <c r="I2982" s="17"/>
      <c r="J2982" s="17"/>
      <c r="K2982" s="17"/>
      <c r="L2982" s="17"/>
      <c r="M2982" s="17"/>
      <c r="N2982" s="17"/>
      <c r="O2982" s="19"/>
      <c r="P2982" s="629" t="str">
        <f>+H2972</f>
        <v>14.03.1</v>
      </c>
      <c r="Q2982" s="17"/>
      <c r="R2982" s="412"/>
      <c r="S2982" s="625"/>
      <c r="T2982" s="20"/>
      <c r="U2982" s="20"/>
      <c r="V2982" s="430"/>
      <c r="W2982" s="14"/>
      <c r="X2982" s="14" t="str">
        <f t="shared" si="996"/>
        <v/>
      </c>
      <c r="Y2982" s="14" t="str">
        <f t="shared" si="997"/>
        <v/>
      </c>
      <c r="Z2982" s="14" t="str">
        <f t="shared" si="998"/>
        <v/>
      </c>
      <c r="AA2982" s="15" t="str">
        <f t="shared" si="995"/>
        <v/>
      </c>
    </row>
    <row r="2983" spans="2:27" ht="18" outlineLevel="1" x14ac:dyDescent="0.25">
      <c r="B2983" s="16"/>
      <c r="C2983" s="18"/>
      <c r="D2983" s="17"/>
      <c r="E2983" s="17"/>
      <c r="F2983" s="17"/>
      <c r="G2983" s="17"/>
      <c r="H2983" s="17"/>
      <c r="I2983" s="17"/>
      <c r="J2983" s="17"/>
      <c r="K2983" s="17"/>
      <c r="L2983" s="17"/>
      <c r="M2983" s="17"/>
      <c r="N2983" s="17"/>
      <c r="O2983" s="19"/>
      <c r="P2983" s="629" t="str">
        <f>+H2972</f>
        <v>14.03.1</v>
      </c>
      <c r="Q2983" s="17"/>
      <c r="R2983" s="412"/>
      <c r="S2983" s="625"/>
      <c r="T2983" s="20"/>
      <c r="U2983" s="20"/>
      <c r="V2983" s="430"/>
      <c r="W2983" s="14"/>
      <c r="X2983" s="14" t="str">
        <f t="shared" si="996"/>
        <v/>
      </c>
      <c r="Y2983" s="14" t="str">
        <f t="shared" si="997"/>
        <v/>
      </c>
      <c r="Z2983" s="14" t="str">
        <f t="shared" si="998"/>
        <v/>
      </c>
      <c r="AA2983" s="15" t="str">
        <f t="shared" si="995"/>
        <v/>
      </c>
    </row>
    <row r="2984" spans="2:27" ht="18" outlineLevel="1" x14ac:dyDescent="0.25">
      <c r="B2984" s="16"/>
      <c r="C2984" s="17"/>
      <c r="D2984" s="17"/>
      <c r="E2984" s="17"/>
      <c r="F2984" s="17"/>
      <c r="G2984" s="17"/>
      <c r="H2984" s="17"/>
      <c r="I2984" s="17"/>
      <c r="J2984" s="17"/>
      <c r="K2984" s="17"/>
      <c r="L2984" s="17"/>
      <c r="M2984" s="17"/>
      <c r="N2984" s="17"/>
      <c r="O2984" s="19"/>
      <c r="P2984" s="629" t="str">
        <f>+H2972</f>
        <v>14.03.1</v>
      </c>
      <c r="Q2984" s="17"/>
      <c r="R2984" s="412"/>
      <c r="S2984" s="625"/>
      <c r="T2984" s="20"/>
      <c r="U2984" s="20"/>
      <c r="V2984" s="430"/>
      <c r="W2984" s="14"/>
      <c r="X2984" s="14" t="str">
        <f t="shared" si="996"/>
        <v/>
      </c>
      <c r="Y2984" s="14" t="str">
        <f t="shared" si="997"/>
        <v/>
      </c>
      <c r="Z2984" s="14" t="str">
        <f t="shared" si="998"/>
        <v/>
      </c>
      <c r="AA2984" s="15" t="str">
        <f t="shared" si="995"/>
        <v/>
      </c>
    </row>
    <row r="2985" spans="2:27" ht="18" outlineLevel="1" x14ac:dyDescent="0.25">
      <c r="B2985" s="16"/>
      <c r="C2985" s="17"/>
      <c r="D2985" s="17"/>
      <c r="E2985" s="18"/>
      <c r="F2985" s="17"/>
      <c r="G2985" s="17"/>
      <c r="H2985" s="17"/>
      <c r="I2985" s="17"/>
      <c r="J2985" s="17"/>
      <c r="K2985" s="17"/>
      <c r="L2985" s="17"/>
      <c r="M2985" s="17"/>
      <c r="N2985" s="17"/>
      <c r="O2985" s="19"/>
      <c r="P2985" s="629" t="str">
        <f>+H2972</f>
        <v>14.03.1</v>
      </c>
      <c r="Q2985" s="17"/>
      <c r="R2985" s="412"/>
      <c r="S2985" s="625"/>
      <c r="T2985" s="20"/>
      <c r="U2985" s="20"/>
      <c r="V2985" s="430"/>
      <c r="W2985" s="14"/>
      <c r="X2985" s="14" t="str">
        <f t="shared" si="996"/>
        <v/>
      </c>
      <c r="Y2985" s="14" t="str">
        <f t="shared" si="997"/>
        <v/>
      </c>
      <c r="Z2985" s="14" t="str">
        <f t="shared" si="998"/>
        <v/>
      </c>
      <c r="AA2985" s="15" t="str">
        <f t="shared" si="995"/>
        <v/>
      </c>
    </row>
    <row r="2986" spans="2:27" ht="18" outlineLevel="1" x14ac:dyDescent="0.25">
      <c r="B2986" s="16"/>
      <c r="C2986" s="18"/>
      <c r="D2986" s="18"/>
      <c r="E2986" s="18"/>
      <c r="F2986" s="18"/>
      <c r="G2986" s="18"/>
      <c r="H2986" s="18"/>
      <c r="I2986" s="18"/>
      <c r="J2986" s="18"/>
      <c r="K2986" s="18"/>
      <c r="L2986" s="18"/>
      <c r="M2986" s="18"/>
      <c r="N2986" s="18"/>
      <c r="O2986" s="19"/>
      <c r="P2986" s="629" t="str">
        <f>+H2972</f>
        <v>14.03.1</v>
      </c>
      <c r="Q2986" s="17"/>
      <c r="R2986" s="412"/>
      <c r="S2986" s="625"/>
      <c r="T2986" s="20"/>
      <c r="U2986" s="20"/>
      <c r="V2986" s="430"/>
      <c r="W2986" s="14" t="str">
        <f t="shared" ref="W2986" si="1000">IF(COUNT(T2986:V2986)=1,"m",IF(COUNT(T2986:V2986)=2,"m2",IF(COUNT(T2986:V2986)=3,"m3","")))</f>
        <v/>
      </c>
      <c r="X2986" s="14" t="str">
        <f t="shared" si="996"/>
        <v/>
      </c>
      <c r="Y2986" s="14" t="str">
        <f t="shared" si="997"/>
        <v/>
      </c>
      <c r="Z2986" s="14" t="str">
        <f t="shared" si="998"/>
        <v/>
      </c>
      <c r="AA2986" s="15" t="str">
        <f t="shared" si="995"/>
        <v/>
      </c>
    </row>
    <row r="2987" spans="2:27" ht="18" outlineLevel="1" x14ac:dyDescent="0.25">
      <c r="B2987" s="16"/>
      <c r="C2987" s="17"/>
      <c r="D2987" s="24"/>
      <c r="E2987" s="17"/>
      <c r="F2987" s="17"/>
      <c r="G2987" s="17"/>
      <c r="H2987" s="17"/>
      <c r="I2987" s="17"/>
      <c r="J2987" s="18"/>
      <c r="K2987" s="17"/>
      <c r="L2987" s="17"/>
      <c r="M2987" s="17"/>
      <c r="N2987" s="17"/>
      <c r="O2987" s="19"/>
      <c r="P2987" s="629" t="str">
        <f>+H2972</f>
        <v>14.03.1</v>
      </c>
      <c r="Q2987" s="17"/>
      <c r="R2987" s="412"/>
      <c r="S2987" s="625"/>
      <c r="T2987" s="20"/>
      <c r="U2987" s="20"/>
      <c r="V2987" s="430"/>
      <c r="W2987" s="14"/>
      <c r="X2987" s="14"/>
      <c r="Y2987" s="14"/>
      <c r="Z2987" s="14"/>
      <c r="AA2987" s="15" t="str">
        <f t="shared" si="995"/>
        <v/>
      </c>
    </row>
    <row r="2988" spans="2:27" ht="18" outlineLevel="1" x14ac:dyDescent="0.25">
      <c r="B2988" s="16"/>
      <c r="C2988" s="18"/>
      <c r="D2988" s="17"/>
      <c r="E2988" s="17"/>
      <c r="F2988" s="17"/>
      <c r="G2988" s="17"/>
      <c r="H2988" s="18"/>
      <c r="I2988" s="18"/>
      <c r="J2988" s="17"/>
      <c r="K2988" s="18"/>
      <c r="L2988" s="17"/>
      <c r="M2988" s="17"/>
      <c r="N2988" s="17"/>
      <c r="O2988" s="19"/>
      <c r="P2988" s="629" t="str">
        <f>+H2972</f>
        <v>14.03.1</v>
      </c>
      <c r="Q2988" s="17"/>
      <c r="R2988" s="412" t="s">
        <v>362</v>
      </c>
      <c r="S2988" s="625"/>
      <c r="T2988" s="20"/>
      <c r="U2988" s="20"/>
      <c r="V2988" s="430"/>
      <c r="W2988" s="14" t="str">
        <f t="shared" ref="W2988:W2997" si="1001">IF(COUNT(T2988:V2988)=1,"m",IF(COUNT(T2988:V2988)=2,"m2",IF(COUNT(T2988:V2988)=3,"m3","")))</f>
        <v/>
      </c>
      <c r="X2988" s="14" t="str">
        <f t="shared" ref="X2988:X2997" si="1002">IF(S2988="","",1)</f>
        <v/>
      </c>
      <c r="Y2988" s="14" t="str">
        <f t="shared" ref="Y2988:Y2997" si="1003">IFERROR(IF(COUNT(T2988:V2988)=1,PRODUCT(T2988:V2988)*X2988,""),"")</f>
        <v/>
      </c>
      <c r="Z2988" s="14" t="str">
        <f t="shared" ref="Z2988:Z2997" si="1004">IFERROR(IF(COUNT(T2988:V2988)=2,PRODUCT(T2988:V2988)*X2988,""),"")</f>
        <v/>
      </c>
      <c r="AA2988" s="15" t="str">
        <f t="shared" si="995"/>
        <v/>
      </c>
    </row>
    <row r="2989" spans="2:27" ht="18" outlineLevel="1" x14ac:dyDescent="0.25">
      <c r="B2989" s="16"/>
      <c r="C2989" s="17"/>
      <c r="D2989" s="17"/>
      <c r="E2989" s="17"/>
      <c r="F2989" s="17"/>
      <c r="G2989" s="17"/>
      <c r="H2989" s="17"/>
      <c r="I2989" s="17"/>
      <c r="J2989" s="17"/>
      <c r="K2989" s="17"/>
      <c r="L2989" s="17"/>
      <c r="M2989" s="17"/>
      <c r="N2989" s="17"/>
      <c r="O2989" s="19"/>
      <c r="P2989" s="629" t="str">
        <f>+H2972</f>
        <v>14.03.1</v>
      </c>
      <c r="Q2989" s="17"/>
      <c r="R2989" s="412"/>
      <c r="S2989" s="626"/>
      <c r="T2989" s="20"/>
      <c r="U2989" s="20"/>
      <c r="V2989" s="430"/>
      <c r="W2989" s="14" t="str">
        <f t="shared" si="1001"/>
        <v/>
      </c>
      <c r="X2989" s="14" t="str">
        <f t="shared" si="1002"/>
        <v/>
      </c>
      <c r="Y2989" s="14" t="str">
        <f t="shared" si="1003"/>
        <v/>
      </c>
      <c r="Z2989" s="14" t="str">
        <f t="shared" si="1004"/>
        <v/>
      </c>
      <c r="AA2989" s="15" t="str">
        <f t="shared" si="995"/>
        <v/>
      </c>
    </row>
    <row r="2990" spans="2:27" ht="18" outlineLevel="1" x14ac:dyDescent="0.25">
      <c r="B2990" s="16"/>
      <c r="C2990" s="17"/>
      <c r="D2990" s="17"/>
      <c r="E2990" s="17"/>
      <c r="F2990" s="17"/>
      <c r="G2990" s="17"/>
      <c r="H2990" s="17"/>
      <c r="I2990" s="17"/>
      <c r="J2990" s="17"/>
      <c r="K2990" s="17"/>
      <c r="L2990" s="17"/>
      <c r="M2990" s="17"/>
      <c r="N2990" s="17"/>
      <c r="O2990" s="19"/>
      <c r="P2990" s="629" t="str">
        <f>+H2972</f>
        <v>14.03.1</v>
      </c>
      <c r="Q2990" s="17"/>
      <c r="R2990" s="412"/>
      <c r="S2990" s="626"/>
      <c r="T2990" s="20"/>
      <c r="U2990" s="20"/>
      <c r="V2990" s="430"/>
      <c r="W2990" s="14" t="str">
        <f t="shared" si="1001"/>
        <v/>
      </c>
      <c r="X2990" s="14" t="str">
        <f t="shared" si="1002"/>
        <v/>
      </c>
      <c r="Y2990" s="14" t="str">
        <f t="shared" si="1003"/>
        <v/>
      </c>
      <c r="Z2990" s="14" t="str">
        <f t="shared" si="1004"/>
        <v/>
      </c>
      <c r="AA2990" s="15" t="str">
        <f t="shared" si="995"/>
        <v/>
      </c>
    </row>
    <row r="2991" spans="2:27" ht="18" outlineLevel="1" x14ac:dyDescent="0.25">
      <c r="B2991" s="16"/>
      <c r="D2991" s="17"/>
      <c r="E2991" s="17"/>
      <c r="F2991" s="17"/>
      <c r="G2991" s="17"/>
      <c r="H2991" s="17"/>
      <c r="I2991" s="17"/>
      <c r="J2991" s="17"/>
      <c r="K2991" s="17"/>
      <c r="L2991" s="17"/>
      <c r="M2991" s="17"/>
      <c r="N2991" s="17"/>
      <c r="O2991" s="19"/>
      <c r="P2991" s="629" t="str">
        <f>+H2972</f>
        <v>14.03.1</v>
      </c>
      <c r="Q2991" s="17"/>
      <c r="R2991" s="412"/>
      <c r="S2991" s="626"/>
      <c r="T2991" s="20"/>
      <c r="U2991" s="20"/>
      <c r="V2991" s="20"/>
      <c r="W2991" s="14" t="str">
        <f t="shared" si="1001"/>
        <v/>
      </c>
      <c r="X2991" s="14" t="str">
        <f t="shared" si="1002"/>
        <v/>
      </c>
      <c r="Y2991" s="14" t="str">
        <f t="shared" si="1003"/>
        <v/>
      </c>
      <c r="Z2991" s="14" t="str">
        <f t="shared" si="1004"/>
        <v/>
      </c>
      <c r="AA2991" s="15" t="str">
        <f t="shared" si="995"/>
        <v/>
      </c>
    </row>
    <row r="2992" spans="2:27" ht="18" outlineLevel="1" x14ac:dyDescent="0.25">
      <c r="B2992" s="16"/>
      <c r="C2992" s="17"/>
      <c r="D2992" s="17"/>
      <c r="E2992" s="17"/>
      <c r="F2992" s="17"/>
      <c r="G2992" s="17"/>
      <c r="H2992" s="17"/>
      <c r="I2992" s="17"/>
      <c r="J2992" s="17"/>
      <c r="K2992" s="17"/>
      <c r="L2992" s="17"/>
      <c r="M2992" s="17"/>
      <c r="N2992" s="17"/>
      <c r="O2992" s="19"/>
      <c r="P2992" s="629" t="str">
        <f>+H2972</f>
        <v>14.03.1</v>
      </c>
      <c r="Q2992" s="17"/>
      <c r="R2992" s="412"/>
      <c r="S2992" s="626"/>
      <c r="T2992" s="20"/>
      <c r="U2992" s="20"/>
      <c r="V2992" s="430"/>
      <c r="W2992" s="14" t="str">
        <f t="shared" si="1001"/>
        <v/>
      </c>
      <c r="X2992" s="14" t="str">
        <f t="shared" si="1002"/>
        <v/>
      </c>
      <c r="Y2992" s="14" t="str">
        <f t="shared" si="1003"/>
        <v/>
      </c>
      <c r="Z2992" s="14" t="str">
        <f t="shared" si="1004"/>
        <v/>
      </c>
      <c r="AA2992" s="15" t="str">
        <f t="shared" si="995"/>
        <v/>
      </c>
    </row>
    <row r="2993" spans="2:27" ht="18" outlineLevel="1" x14ac:dyDescent="0.25">
      <c r="B2993" s="16"/>
      <c r="C2993" s="17"/>
      <c r="D2993" s="17"/>
      <c r="E2993" s="17"/>
      <c r="F2993" s="17"/>
      <c r="G2993" s="17"/>
      <c r="H2993" s="17"/>
      <c r="I2993" s="17"/>
      <c r="J2993" s="17"/>
      <c r="K2993" s="17"/>
      <c r="L2993" s="17"/>
      <c r="M2993" s="17"/>
      <c r="N2993" s="17"/>
      <c r="O2993" s="19"/>
      <c r="P2993" s="629" t="str">
        <f>+H2972</f>
        <v>14.03.1</v>
      </c>
      <c r="Q2993" s="17"/>
      <c r="R2993" s="412"/>
      <c r="S2993" s="626"/>
      <c r="T2993" s="20"/>
      <c r="U2993" s="20"/>
      <c r="V2993" s="430"/>
      <c r="W2993" s="14" t="str">
        <f t="shared" si="1001"/>
        <v/>
      </c>
      <c r="X2993" s="14" t="str">
        <f t="shared" si="1002"/>
        <v/>
      </c>
      <c r="Y2993" s="14" t="str">
        <f t="shared" si="1003"/>
        <v/>
      </c>
      <c r="Z2993" s="14" t="str">
        <f t="shared" si="1004"/>
        <v/>
      </c>
      <c r="AA2993" s="15" t="str">
        <f t="shared" si="995"/>
        <v/>
      </c>
    </row>
    <row r="2994" spans="2:27" ht="18" outlineLevel="1" x14ac:dyDescent="0.25">
      <c r="B2994" s="16"/>
      <c r="C2994" s="17"/>
      <c r="D2994" s="17"/>
      <c r="E2994" s="17"/>
      <c r="F2994" s="17"/>
      <c r="G2994" s="17"/>
      <c r="H2994" s="17"/>
      <c r="I2994" s="17"/>
      <c r="J2994" s="17"/>
      <c r="K2994" s="17"/>
      <c r="L2994" s="17"/>
      <c r="M2994" s="17"/>
      <c r="N2994" s="17"/>
      <c r="O2994" s="19"/>
      <c r="P2994" s="629" t="str">
        <f>+H2972</f>
        <v>14.03.1</v>
      </c>
      <c r="Q2994" s="17"/>
      <c r="R2994" s="21"/>
      <c r="S2994" s="626"/>
      <c r="T2994" s="20"/>
      <c r="U2994" s="20"/>
      <c r="V2994" s="430"/>
      <c r="W2994" s="14" t="str">
        <f t="shared" si="1001"/>
        <v/>
      </c>
      <c r="X2994" s="14" t="str">
        <f t="shared" si="1002"/>
        <v/>
      </c>
      <c r="Y2994" s="14" t="str">
        <f t="shared" si="1003"/>
        <v/>
      </c>
      <c r="Z2994" s="14" t="str">
        <f t="shared" si="1004"/>
        <v/>
      </c>
      <c r="AA2994" s="15" t="str">
        <f t="shared" si="995"/>
        <v/>
      </c>
    </row>
    <row r="2995" spans="2:27" ht="18" outlineLevel="1" x14ac:dyDescent="0.25">
      <c r="B2995" s="16"/>
      <c r="C2995" s="17"/>
      <c r="D2995" s="17"/>
      <c r="E2995" s="17"/>
      <c r="F2995" s="17"/>
      <c r="G2995" s="17"/>
      <c r="H2995" s="17"/>
      <c r="I2995" s="17"/>
      <c r="J2995" s="17"/>
      <c r="K2995" s="17"/>
      <c r="L2995" s="17"/>
      <c r="M2995" s="17"/>
      <c r="N2995" s="17"/>
      <c r="O2995" s="19"/>
      <c r="P2995" s="629" t="str">
        <f>+H2972</f>
        <v>14.03.1</v>
      </c>
      <c r="Q2995" s="17"/>
      <c r="R2995" s="26"/>
      <c r="S2995" s="626"/>
      <c r="T2995" s="20"/>
      <c r="U2995" s="20"/>
      <c r="V2995" s="430"/>
      <c r="W2995" s="14" t="str">
        <f t="shared" si="1001"/>
        <v/>
      </c>
      <c r="X2995" s="14" t="str">
        <f t="shared" si="1002"/>
        <v/>
      </c>
      <c r="Y2995" s="14" t="str">
        <f t="shared" si="1003"/>
        <v/>
      </c>
      <c r="Z2995" s="14" t="str">
        <f t="shared" si="1004"/>
        <v/>
      </c>
      <c r="AA2995" s="15" t="str">
        <f t="shared" si="995"/>
        <v/>
      </c>
    </row>
    <row r="2996" spans="2:27" ht="18" outlineLevel="1" x14ac:dyDescent="0.25">
      <c r="B2996" s="16"/>
      <c r="C2996" s="17"/>
      <c r="D2996" s="17"/>
      <c r="E2996" s="17"/>
      <c r="F2996" s="17"/>
      <c r="G2996" s="17"/>
      <c r="H2996" s="17"/>
      <c r="I2996" s="17"/>
      <c r="J2996" s="17"/>
      <c r="K2996" s="17"/>
      <c r="L2996" s="17"/>
      <c r="M2996" s="17"/>
      <c r="N2996" s="17"/>
      <c r="O2996" s="19"/>
      <c r="P2996" s="629" t="str">
        <f>+H2972</f>
        <v>14.03.1</v>
      </c>
      <c r="Q2996" s="17"/>
      <c r="R2996" s="26"/>
      <c r="S2996" s="626"/>
      <c r="T2996" s="20"/>
      <c r="U2996" s="20"/>
      <c r="V2996" s="430"/>
      <c r="W2996" s="14" t="str">
        <f t="shared" si="1001"/>
        <v/>
      </c>
      <c r="X2996" s="14" t="str">
        <f t="shared" si="1002"/>
        <v/>
      </c>
      <c r="Y2996" s="14" t="str">
        <f t="shared" si="1003"/>
        <v/>
      </c>
      <c r="Z2996" s="14" t="str">
        <f t="shared" si="1004"/>
        <v/>
      </c>
      <c r="AA2996" s="15" t="str">
        <f t="shared" si="995"/>
        <v/>
      </c>
    </row>
    <row r="2997" spans="2:27" ht="18.75" outlineLevel="1" thickBot="1" x14ac:dyDescent="0.3">
      <c r="B2997" s="27"/>
      <c r="C2997" s="28"/>
      <c r="D2997" s="29"/>
      <c r="E2997" s="28"/>
      <c r="F2997" s="29"/>
      <c r="G2997" s="29"/>
      <c r="H2997" s="29"/>
      <c r="I2997" s="29"/>
      <c r="J2997" s="29"/>
      <c r="K2997" s="29"/>
      <c r="L2997" s="29"/>
      <c r="M2997" s="29"/>
      <c r="N2997" s="29"/>
      <c r="O2997" s="30"/>
      <c r="P2997" s="629" t="str">
        <f>+H2972</f>
        <v>14.03.1</v>
      </c>
      <c r="Q2997" s="17"/>
      <c r="R2997" s="630"/>
      <c r="S2997" s="636"/>
      <c r="T2997" s="33"/>
      <c r="U2997" s="33"/>
      <c r="V2997" s="631"/>
      <c r="W2997" s="34" t="str">
        <f t="shared" si="1001"/>
        <v/>
      </c>
      <c r="X2997" s="34" t="str">
        <f t="shared" si="1002"/>
        <v/>
      </c>
      <c r="Y2997" s="14" t="str">
        <f t="shared" si="1003"/>
        <v/>
      </c>
      <c r="Z2997" s="14" t="str">
        <f t="shared" si="1004"/>
        <v/>
      </c>
      <c r="AA2997" s="15" t="str">
        <f t="shared" si="995"/>
        <v/>
      </c>
    </row>
    <row r="2998" spans="2:27" ht="18.75" outlineLevel="1" thickBot="1" x14ac:dyDescent="0.3">
      <c r="B2998" s="786"/>
      <c r="C2998" s="787"/>
      <c r="D2998" s="787"/>
      <c r="E2998" s="787"/>
      <c r="F2998" s="787"/>
      <c r="G2998" s="787"/>
      <c r="H2998" s="787"/>
      <c r="I2998" s="787"/>
      <c r="J2998" s="787"/>
      <c r="K2998" s="787"/>
      <c r="L2998" s="787"/>
      <c r="M2998" s="787"/>
      <c r="N2998" s="787"/>
      <c r="O2998" s="787"/>
      <c r="P2998" s="428"/>
      <c r="Q2998" s="629" t="str">
        <f>+H2972</f>
        <v>14.03.1</v>
      </c>
      <c r="R2998" s="1024" t="s">
        <v>58</v>
      </c>
      <c r="S2998" s="1025"/>
      <c r="T2998" s="1027"/>
      <c r="U2998" s="1024" t="s">
        <v>53</v>
      </c>
      <c r="V2998" s="1027"/>
      <c r="W2998" s="1027"/>
      <c r="X2998" s="1026"/>
      <c r="Y2998" s="36"/>
      <c r="Z2998" s="37"/>
      <c r="AA2998" s="38">
        <f>IF(SUM(Y2975:AA2997)=0,SUM(X2975:X2997),SUM(Y2975:AA2997))</f>
        <v>1</v>
      </c>
    </row>
    <row r="2999" spans="2:27" ht="17.25" outlineLevel="1" thickBot="1" x14ac:dyDescent="0.3">
      <c r="B2999" s="792" t="s">
        <v>59</v>
      </c>
      <c r="C2999" s="793"/>
      <c r="D2999" s="793"/>
      <c r="E2999" s="793"/>
      <c r="F2999" s="793"/>
      <c r="G2999" s="793"/>
      <c r="H2999" s="793"/>
      <c r="I2999" s="794"/>
      <c r="J2999" s="792" t="s">
        <v>60</v>
      </c>
      <c r="K2999" s="793"/>
      <c r="L2999" s="793"/>
      <c r="M2999" s="793"/>
      <c r="N2999" s="793"/>
      <c r="O2999" s="793"/>
      <c r="P2999" s="793"/>
      <c r="Q2999" s="793"/>
      <c r="R2999" s="1028"/>
      <c r="S2999" s="634"/>
      <c r="T2999" s="39"/>
      <c r="U2999" s="40"/>
      <c r="V2999" s="40"/>
      <c r="W2999" s="40"/>
      <c r="X2999" s="40"/>
      <c r="Y2999" s="40"/>
      <c r="Z2999" s="40"/>
      <c r="AA2999" s="41"/>
    </row>
    <row r="3000" spans="2:27" ht="21" outlineLevel="1" thickBot="1" x14ac:dyDescent="0.3">
      <c r="B3000" s="795"/>
      <c r="C3000" s="787"/>
      <c r="D3000" s="787"/>
      <c r="E3000" s="787"/>
      <c r="F3000" s="787"/>
      <c r="G3000" s="787"/>
      <c r="H3000" s="787"/>
      <c r="I3000" s="796"/>
      <c r="J3000" s="795"/>
      <c r="K3000" s="787"/>
      <c r="L3000" s="787"/>
      <c r="M3000" s="787"/>
      <c r="N3000" s="787"/>
      <c r="O3000" s="787"/>
      <c r="P3000" s="787"/>
      <c r="Q3000" s="787"/>
      <c r="R3000" s="796"/>
      <c r="S3000" s="635"/>
      <c r="T3000" s="797" t="s">
        <v>61</v>
      </c>
      <c r="U3000" s="798"/>
      <c r="V3000" s="798"/>
      <c r="W3000" s="798"/>
      <c r="X3000" s="798"/>
      <c r="Y3000" s="798"/>
      <c r="Z3000" s="799"/>
      <c r="AA3000" s="42">
        <f>AA2998</f>
        <v>1</v>
      </c>
    </row>
    <row r="3001" spans="2:27" outlineLevel="1" x14ac:dyDescent="0.25"/>
    <row r="3002" spans="2:27" ht="15.75" outlineLevel="1" thickBot="1" x14ac:dyDescent="0.3"/>
    <row r="3003" spans="2:27" outlineLevel="1" x14ac:dyDescent="0.25">
      <c r="B3003" s="800"/>
      <c r="C3003" s="793"/>
      <c r="D3003" s="793"/>
      <c r="E3003" s="793"/>
      <c r="F3003" s="793"/>
      <c r="G3003" s="803" t="s">
        <v>42</v>
      </c>
      <c r="H3003" s="793"/>
      <c r="I3003" s="793"/>
      <c r="J3003" s="793"/>
      <c r="K3003" s="793"/>
      <c r="L3003" s="793"/>
      <c r="M3003" s="793"/>
      <c r="N3003" s="793"/>
      <c r="O3003" s="793"/>
      <c r="P3003" s="793"/>
      <c r="Q3003" s="793"/>
      <c r="R3003" s="793"/>
      <c r="S3003" s="793"/>
      <c r="T3003" s="793"/>
      <c r="U3003" s="804" t="s">
        <v>1</v>
      </c>
      <c r="V3003" s="805"/>
      <c r="W3003" s="805"/>
      <c r="X3003" s="806"/>
      <c r="Y3003" s="807" t="s">
        <v>43</v>
      </c>
      <c r="Z3003" s="805"/>
      <c r="AA3003" s="808"/>
    </row>
    <row r="3004" spans="2:27" outlineLevel="1" x14ac:dyDescent="0.25">
      <c r="B3004" s="801"/>
      <c r="C3004" s="802"/>
      <c r="D3004" s="802"/>
      <c r="E3004" s="802"/>
      <c r="F3004" s="802"/>
      <c r="G3004" s="801"/>
      <c r="H3004" s="802"/>
      <c r="I3004" s="802"/>
      <c r="J3004" s="802"/>
      <c r="K3004" s="802"/>
      <c r="L3004" s="802"/>
      <c r="M3004" s="802"/>
      <c r="N3004" s="802"/>
      <c r="O3004" s="802"/>
      <c r="P3004" s="802"/>
      <c r="Q3004" s="802"/>
      <c r="R3004" s="802"/>
      <c r="S3004" s="802"/>
      <c r="T3004" s="802"/>
      <c r="U3004" s="809" t="s">
        <v>3</v>
      </c>
      <c r="V3004" s="810"/>
      <c r="W3004" s="810"/>
      <c r="X3004" s="811"/>
      <c r="Y3004" s="812">
        <v>1</v>
      </c>
      <c r="Z3004" s="810"/>
      <c r="AA3004" s="813"/>
    </row>
    <row r="3005" spans="2:27" ht="15.75" outlineLevel="1" thickBot="1" x14ac:dyDescent="0.3">
      <c r="B3005" s="795"/>
      <c r="C3005" s="787"/>
      <c r="D3005" s="787"/>
      <c r="E3005" s="787"/>
      <c r="F3005" s="787"/>
      <c r="G3005" s="795"/>
      <c r="H3005" s="787"/>
      <c r="I3005" s="787"/>
      <c r="J3005" s="787"/>
      <c r="K3005" s="787"/>
      <c r="L3005" s="787"/>
      <c r="M3005" s="787"/>
      <c r="N3005" s="787"/>
      <c r="O3005" s="787"/>
      <c r="P3005" s="787"/>
      <c r="Q3005" s="787"/>
      <c r="R3005" s="787"/>
      <c r="S3005" s="787"/>
      <c r="T3005" s="787"/>
      <c r="U3005" s="814" t="s">
        <v>4</v>
      </c>
      <c r="V3005" s="815"/>
      <c r="W3005" s="815"/>
      <c r="X3005" s="816"/>
      <c r="Y3005" s="817">
        <v>44236</v>
      </c>
      <c r="Z3005" s="818"/>
      <c r="AA3005" s="819"/>
    </row>
    <row r="3006" spans="2:27" outlineLevel="1" x14ac:dyDescent="0.25">
      <c r="B3006" s="820" t="s">
        <v>44</v>
      </c>
      <c r="C3006" s="793"/>
      <c r="D3006" s="793"/>
      <c r="E3006" s="793"/>
      <c r="F3006" s="794"/>
      <c r="G3006"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3006" s="822"/>
      <c r="I3006" s="822"/>
      <c r="J3006" s="822"/>
      <c r="K3006" s="822"/>
      <c r="L3006" s="822"/>
      <c r="M3006" s="822"/>
      <c r="N3006" s="822"/>
      <c r="O3006" s="822"/>
      <c r="P3006" s="822"/>
      <c r="Q3006" s="822"/>
      <c r="R3006" s="822"/>
      <c r="S3006" s="822"/>
      <c r="T3006" s="822"/>
      <c r="U3006" s="822"/>
      <c r="V3006" s="822"/>
      <c r="W3006" s="822"/>
      <c r="X3006" s="822"/>
      <c r="Y3006" s="822"/>
      <c r="Z3006" s="822"/>
      <c r="AA3006" s="823"/>
    </row>
    <row r="3007" spans="2:27" ht="30" customHeight="1" outlineLevel="1" thickBot="1" x14ac:dyDescent="0.3">
      <c r="B3007" s="795"/>
      <c r="C3007" s="787"/>
      <c r="D3007" s="787"/>
      <c r="E3007" s="787"/>
      <c r="F3007" s="796"/>
      <c r="G3007" s="824"/>
      <c r="H3007" s="825"/>
      <c r="I3007" s="825"/>
      <c r="J3007" s="825"/>
      <c r="K3007" s="825"/>
      <c r="L3007" s="825"/>
      <c r="M3007" s="825"/>
      <c r="N3007" s="825"/>
      <c r="O3007" s="825"/>
      <c r="P3007" s="825"/>
      <c r="Q3007" s="825"/>
      <c r="R3007" s="825"/>
      <c r="S3007" s="825"/>
      <c r="T3007" s="825"/>
      <c r="U3007" s="825"/>
      <c r="V3007" s="825"/>
      <c r="W3007" s="825"/>
      <c r="X3007" s="825"/>
      <c r="Y3007" s="825"/>
      <c r="Z3007" s="825"/>
      <c r="AA3007" s="826"/>
    </row>
    <row r="3008" spans="2:27" ht="18.75" outlineLevel="1" thickBot="1" x14ac:dyDescent="0.3">
      <c r="B3008" s="827" t="s">
        <v>46</v>
      </c>
      <c r="C3008" s="798"/>
      <c r="D3008" s="798"/>
      <c r="E3008" s="798"/>
      <c r="F3008" s="798"/>
      <c r="G3008" s="798"/>
      <c r="H3008" s="822" t="s">
        <v>47</v>
      </c>
      <c r="I3008" s="793"/>
      <c r="J3008" s="828"/>
      <c r="K3008" s="798"/>
      <c r="L3008" s="798"/>
      <c r="M3008" s="798"/>
      <c r="N3008" s="798"/>
      <c r="O3008" s="798"/>
      <c r="P3008" s="622"/>
      <c r="Q3008" s="622"/>
      <c r="R3008" s="828" t="s">
        <v>48</v>
      </c>
      <c r="S3008" s="828"/>
      <c r="T3008" s="798"/>
      <c r="U3008" s="798"/>
      <c r="V3008" s="798"/>
      <c r="W3008" s="798"/>
      <c r="X3008" s="798"/>
      <c r="Y3008" s="798"/>
      <c r="Z3008" s="798"/>
      <c r="AA3008" s="799"/>
    </row>
    <row r="3009" spans="2:27" ht="35.25" customHeight="1" outlineLevel="1" thickBot="1" x14ac:dyDescent="0.3">
      <c r="B3009" s="829">
        <v>14</v>
      </c>
      <c r="C3009" s="793"/>
      <c r="D3009" s="793"/>
      <c r="E3009" s="793"/>
      <c r="F3009" s="793"/>
      <c r="G3009" s="793"/>
      <c r="H3009" s="830" t="e">
        <f>I14.03.2</f>
        <v>#REF!</v>
      </c>
      <c r="I3009" s="831"/>
      <c r="J3009" s="832" t="str">
        <f>VLOOKUP(B3009,'BALANCE GENERAL'!$B:$G,5,FALSE)</f>
        <v>ITEMS NO PREVISTO</v>
      </c>
      <c r="K3009" s="798"/>
      <c r="L3009" s="798"/>
      <c r="M3009" s="798"/>
      <c r="N3009" s="798"/>
      <c r="O3009" s="799"/>
      <c r="P3009" s="621"/>
      <c r="Q3009" s="621"/>
      <c r="R3009" s="833" t="e">
        <f>VLOOKUP(H3009,'BALANCE GENERAL'!$B:$G,5,FALSE)</f>
        <v>#REF!</v>
      </c>
      <c r="S3009" s="1020"/>
      <c r="T3009" s="793"/>
      <c r="U3009" s="793"/>
      <c r="V3009" s="793"/>
      <c r="W3009" s="793"/>
      <c r="X3009" s="793"/>
      <c r="Y3009" s="793"/>
      <c r="Z3009" s="793"/>
      <c r="AA3009" s="794"/>
    </row>
    <row r="3010" spans="2:27" ht="18.75" outlineLevel="1" thickBot="1" x14ac:dyDescent="0.3">
      <c r="B3010" s="821" t="s">
        <v>49</v>
      </c>
      <c r="C3010" s="834"/>
      <c r="D3010" s="834"/>
      <c r="E3010" s="834"/>
      <c r="F3010" s="834"/>
      <c r="G3010" s="834"/>
      <c r="H3010" s="835"/>
      <c r="I3010" s="835"/>
      <c r="J3010" s="834"/>
      <c r="K3010" s="834"/>
      <c r="L3010" s="834"/>
      <c r="M3010" s="834"/>
      <c r="N3010" s="834"/>
      <c r="O3010" s="834"/>
      <c r="P3010" s="623"/>
      <c r="Q3010" s="623"/>
      <c r="R3010" s="837" t="s">
        <v>50</v>
      </c>
      <c r="S3010" s="1030" t="s">
        <v>532</v>
      </c>
      <c r="T3010" s="839" t="s">
        <v>51</v>
      </c>
      <c r="U3010" s="840"/>
      <c r="V3010" s="841"/>
      <c r="W3010" s="842" t="s">
        <v>20</v>
      </c>
      <c r="X3010" s="844" t="s">
        <v>52</v>
      </c>
      <c r="Y3010" s="846" t="s">
        <v>53</v>
      </c>
      <c r="Z3010" s="847"/>
      <c r="AA3010" s="848"/>
    </row>
    <row r="3011" spans="2:27" ht="26.25" outlineLevel="1" thickBot="1" x14ac:dyDescent="0.3">
      <c r="B3011" s="836"/>
      <c r="C3011" s="835"/>
      <c r="D3011" s="835"/>
      <c r="E3011" s="835"/>
      <c r="F3011" s="835"/>
      <c r="G3011" s="835"/>
      <c r="H3011" s="835"/>
      <c r="I3011" s="835"/>
      <c r="J3011" s="835"/>
      <c r="K3011" s="835"/>
      <c r="L3011" s="835"/>
      <c r="M3011" s="835"/>
      <c r="N3011" s="835"/>
      <c r="O3011" s="835"/>
      <c r="P3011" s="623"/>
      <c r="Q3011" s="623"/>
      <c r="R3011" s="838"/>
      <c r="S3011" s="1031"/>
      <c r="T3011" s="4" t="s">
        <v>54</v>
      </c>
      <c r="U3011" s="5" t="s">
        <v>55</v>
      </c>
      <c r="V3011" s="6" t="s">
        <v>56</v>
      </c>
      <c r="W3011" s="843"/>
      <c r="X3011" s="845"/>
      <c r="Y3011" s="7" t="s">
        <v>57</v>
      </c>
      <c r="Z3011" s="8" t="s">
        <v>21</v>
      </c>
      <c r="AA3011" s="9" t="s">
        <v>22</v>
      </c>
    </row>
    <row r="3012" spans="2:27" ht="18" outlineLevel="1" x14ac:dyDescent="0.25">
      <c r="B3012" s="10"/>
      <c r="C3012" s="11"/>
      <c r="D3012" s="11"/>
      <c r="E3012" s="11"/>
      <c r="F3012" s="11"/>
      <c r="G3012" s="11"/>
      <c r="H3012" s="11"/>
      <c r="I3012" s="11"/>
      <c r="J3012" s="11"/>
      <c r="K3012" s="11"/>
      <c r="L3012" s="11"/>
      <c r="M3012" s="11"/>
      <c r="N3012" s="11"/>
      <c r="O3012" s="12"/>
      <c r="P3012" s="629" t="e">
        <f>+H3009</f>
        <v>#REF!</v>
      </c>
      <c r="Q3012" s="17"/>
      <c r="R3012" s="412" t="s">
        <v>356</v>
      </c>
      <c r="S3012" s="625"/>
      <c r="T3012" s="14"/>
      <c r="U3012" s="14"/>
      <c r="V3012" s="14"/>
      <c r="W3012" s="14" t="str">
        <f>IF(COUNT(T3012:V3012)=1,"m",IF(COUNT(T3012:V3012)=2,"m2",IF(COUNT(T3012:V3012)=3,"m3","")))</f>
        <v/>
      </c>
      <c r="X3012" s="14" t="str">
        <f>IF(S3012="","",1)</f>
        <v/>
      </c>
      <c r="Y3012" s="14" t="str">
        <f>IFERROR(IF(COUNT(T3012:V3012)=1,PRODUCT(T3012:V3012)*X3012,""),"")</f>
        <v/>
      </c>
      <c r="Z3012" s="14" t="str">
        <f>IFERROR(IF(COUNT(T3012:V3012)=2,PRODUCT(T3012:V3012)*X3012,""),"")</f>
        <v/>
      </c>
      <c r="AA3012" s="15" t="str">
        <f>IFERROR(IF(COUNT(T3012:V3012)=3,PRODUCT(T3012:V3012)*X3012,""),"")</f>
        <v/>
      </c>
    </row>
    <row r="3013" spans="2:27" ht="18" outlineLevel="1" x14ac:dyDescent="0.25">
      <c r="B3013" s="16"/>
      <c r="C3013" s="17"/>
      <c r="D3013" s="17"/>
      <c r="E3013" s="17"/>
      <c r="F3013" s="18"/>
      <c r="G3013" s="18"/>
      <c r="H3013" s="18"/>
      <c r="I3013" s="18"/>
      <c r="J3013" s="18"/>
      <c r="K3013" s="18"/>
      <c r="L3013" s="17"/>
      <c r="M3013" s="17"/>
      <c r="N3013" s="17"/>
      <c r="O3013" s="19"/>
      <c r="P3013" s="629" t="e">
        <f>+H3009</f>
        <v>#REF!</v>
      </c>
      <c r="Q3013" s="17"/>
      <c r="R3013" s="412"/>
      <c r="S3013" s="625"/>
      <c r="T3013" s="20"/>
      <c r="U3013" s="20"/>
      <c r="V3013" s="430"/>
      <c r="W3013" s="14" t="str">
        <f t="shared" ref="W3013:W3015" si="1005">IF(COUNT(T3013:V3013)=1,"m",IF(COUNT(T3013:V3013)=2,"m2",IF(COUNT(T3013:V3013)=3,"m3","")))</f>
        <v/>
      </c>
      <c r="X3013" s="14" t="str">
        <f t="shared" ref="X3013:X3015" si="1006">IF(S3013="","",1)</f>
        <v/>
      </c>
      <c r="Y3013" s="14" t="str">
        <f t="shared" ref="Y3013:Y3015" si="1007">IFERROR(IF(COUNT(T3013:V3013)=1,PRODUCT(T3013:V3013)*X3013,""),"")</f>
        <v/>
      </c>
      <c r="Z3013" s="14" t="str">
        <f t="shared" ref="Z3013:Z3015" si="1008">IFERROR(IF(COUNT(T3013:V3013)=2,PRODUCT(T3013:V3013)*X3013,""),"")</f>
        <v/>
      </c>
      <c r="AA3013" s="15" t="str">
        <f t="shared" ref="AA3013:AA3034" si="1009">IFERROR(IF(COUNT(T3013:V3013)=3,PRODUCT(T3013:V3013)*X3013,""),"")</f>
        <v/>
      </c>
    </row>
    <row r="3014" spans="2:27" ht="18" outlineLevel="1" x14ac:dyDescent="0.25">
      <c r="B3014" s="16"/>
      <c r="C3014" s="17"/>
      <c r="D3014" s="17"/>
      <c r="E3014" s="17"/>
      <c r="G3014" s="18"/>
      <c r="H3014" s="18"/>
      <c r="I3014" s="18"/>
      <c r="J3014" s="18"/>
      <c r="K3014" s="18"/>
      <c r="L3014" s="17"/>
      <c r="M3014" s="17"/>
      <c r="N3014" s="17"/>
      <c r="O3014" s="19"/>
      <c r="P3014" s="629" t="e">
        <f>+H3009</f>
        <v>#REF!</v>
      </c>
      <c r="Q3014" s="17"/>
      <c r="R3014" s="412"/>
      <c r="S3014" s="625"/>
      <c r="T3014" s="20"/>
      <c r="U3014" s="20"/>
      <c r="V3014" s="430"/>
      <c r="W3014" s="14" t="str">
        <f t="shared" si="1005"/>
        <v/>
      </c>
      <c r="X3014" s="14" t="str">
        <f t="shared" si="1006"/>
        <v/>
      </c>
      <c r="Y3014" s="14" t="str">
        <f t="shared" si="1007"/>
        <v/>
      </c>
      <c r="Z3014" s="14" t="str">
        <f t="shared" si="1008"/>
        <v/>
      </c>
      <c r="AA3014" s="15" t="str">
        <f t="shared" si="1009"/>
        <v/>
      </c>
    </row>
    <row r="3015" spans="2:27" ht="18" outlineLevel="1" x14ac:dyDescent="0.25">
      <c r="B3015" s="16"/>
      <c r="C3015" s="17"/>
      <c r="D3015" s="17"/>
      <c r="E3015" s="17"/>
      <c r="F3015" s="18"/>
      <c r="G3015" s="18"/>
      <c r="H3015" s="18"/>
      <c r="I3015" s="18"/>
      <c r="J3015" s="18"/>
      <c r="K3015" s="18"/>
      <c r="L3015" s="17"/>
      <c r="M3015" s="17"/>
      <c r="N3015" s="17"/>
      <c r="O3015" s="19"/>
      <c r="P3015" s="629" t="e">
        <f>+H3009</f>
        <v>#REF!</v>
      </c>
      <c r="Q3015" s="17"/>
      <c r="R3015" s="412"/>
      <c r="S3015" s="626"/>
      <c r="T3015" s="20"/>
      <c r="U3015" s="20"/>
      <c r="V3015" s="430"/>
      <c r="W3015" s="14" t="str">
        <f t="shared" si="1005"/>
        <v/>
      </c>
      <c r="X3015" s="14" t="str">
        <f t="shared" si="1006"/>
        <v/>
      </c>
      <c r="Y3015" s="14" t="str">
        <f t="shared" si="1007"/>
        <v/>
      </c>
      <c r="Z3015" s="14" t="str">
        <f t="shared" si="1008"/>
        <v/>
      </c>
      <c r="AA3015" s="15" t="str">
        <f t="shared" si="1009"/>
        <v/>
      </c>
    </row>
    <row r="3016" spans="2:27" ht="18" outlineLevel="1" x14ac:dyDescent="0.25">
      <c r="B3016" s="16"/>
      <c r="D3016" s="17"/>
      <c r="E3016" s="17"/>
      <c r="F3016" s="18"/>
      <c r="G3016" s="18"/>
      <c r="H3016" s="18"/>
      <c r="J3016" s="18"/>
      <c r="K3016" s="18"/>
      <c r="L3016" s="17"/>
      <c r="M3016" s="17"/>
      <c r="N3016" s="17"/>
      <c r="O3016" s="19"/>
      <c r="P3016" s="629" t="e">
        <f>+H3009</f>
        <v>#REF!</v>
      </c>
      <c r="Q3016" s="17"/>
      <c r="R3016" s="412"/>
      <c r="S3016" s="625"/>
      <c r="T3016" s="20"/>
      <c r="U3016" s="20"/>
      <c r="V3016" s="430"/>
      <c r="W3016" s="14"/>
      <c r="X3016" s="14"/>
      <c r="Y3016" s="14"/>
      <c r="Z3016" s="14"/>
      <c r="AA3016" s="15" t="str">
        <f t="shared" si="1009"/>
        <v/>
      </c>
    </row>
    <row r="3017" spans="2:27" ht="36" outlineLevel="1" x14ac:dyDescent="0.25">
      <c r="B3017" s="22"/>
      <c r="C3017" s="17"/>
      <c r="D3017" s="18"/>
      <c r="E3017" s="17"/>
      <c r="F3017" s="18"/>
      <c r="G3017" s="18"/>
      <c r="H3017" s="18"/>
      <c r="I3017" s="18"/>
      <c r="J3017" s="18"/>
      <c r="K3017" s="18"/>
      <c r="L3017" s="17"/>
      <c r="M3017" s="17"/>
      <c r="N3017" s="17"/>
      <c r="O3017" s="19"/>
      <c r="P3017" s="629" t="e">
        <f>+H3009</f>
        <v>#REF!</v>
      </c>
      <c r="Q3017" s="17"/>
      <c r="R3017" s="412" t="s">
        <v>361</v>
      </c>
      <c r="S3017" s="625" t="s">
        <v>594</v>
      </c>
      <c r="T3017" s="20">
        <v>1.75</v>
      </c>
      <c r="U3017" s="20"/>
      <c r="V3017" s="430"/>
      <c r="W3017" s="14" t="str">
        <f t="shared" ref="W3017:W3018" si="1010">IF(COUNT(T3017:V3017)=1,"m",IF(COUNT(T3017:V3017)=2,"m2",IF(COUNT(T3017:V3017)=3,"m3","")))</f>
        <v>m</v>
      </c>
      <c r="X3017" s="14">
        <f t="shared" ref="X3017:X3023" si="1011">IF(S3017="","",1)</f>
        <v>1</v>
      </c>
      <c r="Y3017" s="14">
        <f t="shared" ref="Y3017:Y3023" si="1012">IFERROR(IF(COUNT(T3017:V3017)=1,PRODUCT(T3017:V3017)*X3017,""),"")</f>
        <v>1.75</v>
      </c>
      <c r="Z3017" s="14" t="str">
        <f t="shared" ref="Z3017:Z3023" si="1013">IFERROR(IF(COUNT(T3017:V3017)=2,PRODUCT(T3017:V3017)*X3017,""),"")</f>
        <v/>
      </c>
      <c r="AA3017" s="15" t="str">
        <f t="shared" si="1009"/>
        <v/>
      </c>
    </row>
    <row r="3018" spans="2:27" ht="18" outlineLevel="1" x14ac:dyDescent="0.25">
      <c r="B3018" s="16"/>
      <c r="C3018" s="17"/>
      <c r="D3018" s="17"/>
      <c r="E3018" s="17"/>
      <c r="F3018" s="18"/>
      <c r="G3018" s="18"/>
      <c r="H3018" s="18"/>
      <c r="I3018" s="18"/>
      <c r="J3018" s="18"/>
      <c r="K3018" s="18"/>
      <c r="L3018" s="17"/>
      <c r="M3018" s="17"/>
      <c r="N3018" s="17"/>
      <c r="O3018" s="19"/>
      <c r="P3018" s="629" t="e">
        <f>+H3009</f>
        <v>#REF!</v>
      </c>
      <c r="Q3018" s="17"/>
      <c r="R3018" s="412"/>
      <c r="S3018" s="641"/>
      <c r="T3018" s="20"/>
      <c r="U3018" s="20"/>
      <c r="V3018" s="20"/>
      <c r="W3018" s="14" t="str">
        <f t="shared" si="1010"/>
        <v/>
      </c>
      <c r="X3018" s="14" t="str">
        <f t="shared" si="1011"/>
        <v/>
      </c>
      <c r="Y3018" s="14" t="str">
        <f t="shared" si="1012"/>
        <v/>
      </c>
      <c r="Z3018" s="14" t="str">
        <f t="shared" si="1013"/>
        <v/>
      </c>
      <c r="AA3018" s="15" t="str">
        <f t="shared" si="1009"/>
        <v/>
      </c>
    </row>
    <row r="3019" spans="2:27" ht="18" outlineLevel="1" x14ac:dyDescent="0.25">
      <c r="B3019" s="16"/>
      <c r="C3019" s="17"/>
      <c r="D3019" s="17"/>
      <c r="E3019" s="17"/>
      <c r="F3019" s="17"/>
      <c r="G3019" s="17"/>
      <c r="H3019" s="17"/>
      <c r="I3019" s="17"/>
      <c r="J3019" s="17"/>
      <c r="K3019" s="17"/>
      <c r="L3019" s="17"/>
      <c r="M3019" s="17"/>
      <c r="N3019" s="17"/>
      <c r="O3019" s="19"/>
      <c r="P3019" s="629" t="e">
        <f>+H3009</f>
        <v>#REF!</v>
      </c>
      <c r="Q3019" s="17"/>
      <c r="R3019" s="412"/>
      <c r="S3019" s="625"/>
      <c r="T3019" s="20"/>
      <c r="U3019" s="20"/>
      <c r="V3019" s="430"/>
      <c r="W3019" s="14"/>
      <c r="X3019" s="14" t="str">
        <f t="shared" si="1011"/>
        <v/>
      </c>
      <c r="Y3019" s="14" t="str">
        <f t="shared" si="1012"/>
        <v/>
      </c>
      <c r="Z3019" s="14" t="str">
        <f t="shared" si="1013"/>
        <v/>
      </c>
      <c r="AA3019" s="15" t="str">
        <f t="shared" si="1009"/>
        <v/>
      </c>
    </row>
    <row r="3020" spans="2:27" ht="18" outlineLevel="1" x14ac:dyDescent="0.25">
      <c r="B3020" s="16"/>
      <c r="C3020" s="18"/>
      <c r="D3020" s="17"/>
      <c r="E3020" s="17"/>
      <c r="F3020" s="17"/>
      <c r="G3020" s="17"/>
      <c r="H3020" s="17"/>
      <c r="I3020" s="17"/>
      <c r="J3020" s="17"/>
      <c r="K3020" s="17"/>
      <c r="L3020" s="17"/>
      <c r="M3020" s="17"/>
      <c r="N3020" s="17"/>
      <c r="O3020" s="19"/>
      <c r="P3020" s="629" t="e">
        <f>+H3009</f>
        <v>#REF!</v>
      </c>
      <c r="Q3020" s="17"/>
      <c r="R3020" s="412"/>
      <c r="S3020" s="625"/>
      <c r="T3020" s="20"/>
      <c r="U3020" s="20"/>
      <c r="V3020" s="430"/>
      <c r="W3020" s="14"/>
      <c r="X3020" s="14" t="str">
        <f t="shared" si="1011"/>
        <v/>
      </c>
      <c r="Y3020" s="14" t="str">
        <f t="shared" si="1012"/>
        <v/>
      </c>
      <c r="Z3020" s="14" t="str">
        <f t="shared" si="1013"/>
        <v/>
      </c>
      <c r="AA3020" s="15" t="str">
        <f t="shared" si="1009"/>
        <v/>
      </c>
    </row>
    <row r="3021" spans="2:27" ht="18" outlineLevel="1" x14ac:dyDescent="0.25">
      <c r="B3021" s="16"/>
      <c r="C3021" s="17"/>
      <c r="D3021" s="17"/>
      <c r="E3021" s="17"/>
      <c r="F3021" s="17"/>
      <c r="G3021" s="17"/>
      <c r="H3021" s="17"/>
      <c r="I3021" s="17"/>
      <c r="J3021" s="17"/>
      <c r="K3021" s="17"/>
      <c r="L3021" s="17"/>
      <c r="M3021" s="17"/>
      <c r="N3021" s="17"/>
      <c r="O3021" s="19"/>
      <c r="P3021" s="629" t="e">
        <f>+H3009</f>
        <v>#REF!</v>
      </c>
      <c r="Q3021" s="17"/>
      <c r="R3021" s="412"/>
      <c r="S3021" s="625"/>
      <c r="T3021" s="20"/>
      <c r="U3021" s="20"/>
      <c r="V3021" s="430"/>
      <c r="W3021" s="14"/>
      <c r="X3021" s="14" t="str">
        <f t="shared" si="1011"/>
        <v/>
      </c>
      <c r="Y3021" s="14" t="str">
        <f t="shared" si="1012"/>
        <v/>
      </c>
      <c r="Z3021" s="14" t="str">
        <f t="shared" si="1013"/>
        <v/>
      </c>
      <c r="AA3021" s="15" t="str">
        <f t="shared" si="1009"/>
        <v/>
      </c>
    </row>
    <row r="3022" spans="2:27" ht="18" outlineLevel="1" x14ac:dyDescent="0.25">
      <c r="B3022" s="16"/>
      <c r="C3022" s="17"/>
      <c r="D3022" s="17"/>
      <c r="E3022" s="18"/>
      <c r="F3022" s="17"/>
      <c r="G3022" s="17"/>
      <c r="H3022" s="17"/>
      <c r="I3022" s="17"/>
      <c r="J3022" s="17"/>
      <c r="K3022" s="17"/>
      <c r="L3022" s="17"/>
      <c r="M3022" s="17"/>
      <c r="N3022" s="17"/>
      <c r="O3022" s="19"/>
      <c r="P3022" s="629" t="e">
        <f>+H3009</f>
        <v>#REF!</v>
      </c>
      <c r="Q3022" s="17"/>
      <c r="R3022" s="412"/>
      <c r="S3022" s="625"/>
      <c r="T3022" s="20"/>
      <c r="U3022" s="20"/>
      <c r="V3022" s="430"/>
      <c r="W3022" s="14"/>
      <c r="X3022" s="14" t="str">
        <f t="shared" si="1011"/>
        <v/>
      </c>
      <c r="Y3022" s="14" t="str">
        <f t="shared" si="1012"/>
        <v/>
      </c>
      <c r="Z3022" s="14" t="str">
        <f t="shared" si="1013"/>
        <v/>
      </c>
      <c r="AA3022" s="15" t="str">
        <f t="shared" si="1009"/>
        <v/>
      </c>
    </row>
    <row r="3023" spans="2:27" ht="18" outlineLevel="1" x14ac:dyDescent="0.25">
      <c r="B3023" s="16"/>
      <c r="C3023" s="18"/>
      <c r="D3023" s="18"/>
      <c r="E3023" s="18"/>
      <c r="F3023" s="18"/>
      <c r="G3023" s="18"/>
      <c r="H3023" s="18"/>
      <c r="I3023" s="18"/>
      <c r="J3023" s="18"/>
      <c r="K3023" s="18"/>
      <c r="L3023" s="18"/>
      <c r="M3023" s="18"/>
      <c r="N3023" s="18"/>
      <c r="O3023" s="19"/>
      <c r="P3023" s="629" t="e">
        <f>+H3009</f>
        <v>#REF!</v>
      </c>
      <c r="Q3023" s="17"/>
      <c r="R3023" s="412"/>
      <c r="S3023" s="625"/>
      <c r="T3023" s="20"/>
      <c r="U3023" s="20"/>
      <c r="V3023" s="430"/>
      <c r="W3023" s="14" t="str">
        <f t="shared" ref="W3023" si="1014">IF(COUNT(T3023:V3023)=1,"m",IF(COUNT(T3023:V3023)=2,"m2",IF(COUNT(T3023:V3023)=3,"m3","")))</f>
        <v/>
      </c>
      <c r="X3023" s="14" t="str">
        <f t="shared" si="1011"/>
        <v/>
      </c>
      <c r="Y3023" s="14" t="str">
        <f t="shared" si="1012"/>
        <v/>
      </c>
      <c r="Z3023" s="14" t="str">
        <f t="shared" si="1013"/>
        <v/>
      </c>
      <c r="AA3023" s="15" t="str">
        <f t="shared" si="1009"/>
        <v/>
      </c>
    </row>
    <row r="3024" spans="2:27" ht="18" outlineLevel="1" x14ac:dyDescent="0.25">
      <c r="B3024" s="16"/>
      <c r="C3024" s="17"/>
      <c r="D3024" s="24"/>
      <c r="E3024" s="17"/>
      <c r="F3024" s="17"/>
      <c r="G3024" s="17"/>
      <c r="H3024" s="17"/>
      <c r="I3024" s="17"/>
      <c r="J3024" s="18"/>
      <c r="K3024" s="17"/>
      <c r="L3024" s="17"/>
      <c r="M3024" s="17"/>
      <c r="N3024" s="17"/>
      <c r="O3024" s="19"/>
      <c r="P3024" s="629" t="e">
        <f>+H3009</f>
        <v>#REF!</v>
      </c>
      <c r="Q3024" s="17"/>
      <c r="R3024" s="412"/>
      <c r="S3024" s="625"/>
      <c r="T3024" s="20"/>
      <c r="U3024" s="20"/>
      <c r="V3024" s="430"/>
      <c r="W3024" s="14"/>
      <c r="X3024" s="14"/>
      <c r="Y3024" s="14"/>
      <c r="Z3024" s="14"/>
      <c r="AA3024" s="15" t="str">
        <f t="shared" si="1009"/>
        <v/>
      </c>
    </row>
    <row r="3025" spans="2:27" ht="18" outlineLevel="1" x14ac:dyDescent="0.25">
      <c r="B3025" s="16"/>
      <c r="C3025" s="18"/>
      <c r="D3025" s="17"/>
      <c r="E3025" s="17"/>
      <c r="F3025" s="17"/>
      <c r="G3025" s="17"/>
      <c r="H3025" s="18"/>
      <c r="I3025" s="18"/>
      <c r="J3025" s="17"/>
      <c r="K3025" s="18"/>
      <c r="L3025" s="17"/>
      <c r="M3025" s="17"/>
      <c r="N3025" s="17"/>
      <c r="O3025" s="19"/>
      <c r="P3025" s="629" t="e">
        <f>+H3009</f>
        <v>#REF!</v>
      </c>
      <c r="Q3025" s="17"/>
      <c r="R3025" s="412" t="s">
        <v>362</v>
      </c>
      <c r="S3025" s="625"/>
      <c r="T3025" s="20"/>
      <c r="U3025" s="20"/>
      <c r="V3025" s="430"/>
      <c r="W3025" s="14" t="str">
        <f t="shared" ref="W3025:W3034" si="1015">IF(COUNT(T3025:V3025)=1,"m",IF(COUNT(T3025:V3025)=2,"m2",IF(COUNT(T3025:V3025)=3,"m3","")))</f>
        <v/>
      </c>
      <c r="X3025" s="14" t="str">
        <f t="shared" ref="X3025:X3034" si="1016">IF(S3025="","",1)</f>
        <v/>
      </c>
      <c r="Y3025" s="14" t="str">
        <f t="shared" ref="Y3025:Y3034" si="1017">IFERROR(IF(COUNT(T3025:V3025)=1,PRODUCT(T3025:V3025)*X3025,""),"")</f>
        <v/>
      </c>
      <c r="Z3025" s="14" t="str">
        <f t="shared" ref="Z3025:Z3034" si="1018">IFERROR(IF(COUNT(T3025:V3025)=2,PRODUCT(T3025:V3025)*X3025,""),"")</f>
        <v/>
      </c>
      <c r="AA3025" s="15" t="str">
        <f t="shared" si="1009"/>
        <v/>
      </c>
    </row>
    <row r="3026" spans="2:27" ht="18" outlineLevel="1" x14ac:dyDescent="0.25">
      <c r="B3026" s="16"/>
      <c r="C3026" s="17"/>
      <c r="D3026" s="17"/>
      <c r="E3026" s="17"/>
      <c r="F3026" s="17"/>
      <c r="G3026" s="17"/>
      <c r="H3026" s="17"/>
      <c r="I3026" s="17"/>
      <c r="J3026" s="17"/>
      <c r="K3026" s="17"/>
      <c r="L3026" s="17"/>
      <c r="M3026" s="17"/>
      <c r="N3026" s="17"/>
      <c r="O3026" s="19"/>
      <c r="P3026" s="629" t="e">
        <f>+H3009</f>
        <v>#REF!</v>
      </c>
      <c r="Q3026" s="17"/>
      <c r="R3026" s="412"/>
      <c r="S3026" s="626"/>
      <c r="T3026" s="20"/>
      <c r="U3026" s="20"/>
      <c r="V3026" s="430"/>
      <c r="W3026" s="14" t="str">
        <f t="shared" si="1015"/>
        <v/>
      </c>
      <c r="X3026" s="14" t="str">
        <f t="shared" si="1016"/>
        <v/>
      </c>
      <c r="Y3026" s="14" t="str">
        <f t="shared" si="1017"/>
        <v/>
      </c>
      <c r="Z3026" s="14" t="str">
        <f t="shared" si="1018"/>
        <v/>
      </c>
      <c r="AA3026" s="15" t="str">
        <f t="shared" si="1009"/>
        <v/>
      </c>
    </row>
    <row r="3027" spans="2:27" ht="18" outlineLevel="1" x14ac:dyDescent="0.25">
      <c r="B3027" s="16"/>
      <c r="C3027" s="17"/>
      <c r="D3027" s="17"/>
      <c r="E3027" s="17"/>
      <c r="F3027" s="17"/>
      <c r="G3027" s="17"/>
      <c r="H3027" s="17"/>
      <c r="I3027" s="17"/>
      <c r="J3027" s="17"/>
      <c r="K3027" s="17"/>
      <c r="L3027" s="17"/>
      <c r="M3027" s="17"/>
      <c r="N3027" s="17"/>
      <c r="O3027" s="19"/>
      <c r="P3027" s="629" t="e">
        <f>+H3009</f>
        <v>#REF!</v>
      </c>
      <c r="Q3027" s="17"/>
      <c r="R3027" s="412"/>
      <c r="S3027" s="626"/>
      <c r="T3027" s="20"/>
      <c r="U3027" s="20"/>
      <c r="V3027" s="430"/>
      <c r="W3027" s="14" t="str">
        <f t="shared" si="1015"/>
        <v/>
      </c>
      <c r="X3027" s="14" t="str">
        <f t="shared" si="1016"/>
        <v/>
      </c>
      <c r="Y3027" s="14" t="str">
        <f t="shared" si="1017"/>
        <v/>
      </c>
      <c r="Z3027" s="14" t="str">
        <f t="shared" si="1018"/>
        <v/>
      </c>
      <c r="AA3027" s="15" t="str">
        <f t="shared" si="1009"/>
        <v/>
      </c>
    </row>
    <row r="3028" spans="2:27" ht="18" outlineLevel="1" x14ac:dyDescent="0.25">
      <c r="B3028" s="16"/>
      <c r="D3028" s="17"/>
      <c r="E3028" s="17"/>
      <c r="F3028" s="17"/>
      <c r="G3028" s="17"/>
      <c r="H3028" s="17"/>
      <c r="I3028" s="17"/>
      <c r="J3028" s="17"/>
      <c r="K3028" s="17"/>
      <c r="L3028" s="17"/>
      <c r="M3028" s="17"/>
      <c r="N3028" s="17"/>
      <c r="O3028" s="19"/>
      <c r="P3028" s="629" t="e">
        <f>+H3009</f>
        <v>#REF!</v>
      </c>
      <c r="Q3028" s="17"/>
      <c r="R3028" s="412"/>
      <c r="S3028" s="626"/>
      <c r="T3028" s="20"/>
      <c r="U3028" s="20"/>
      <c r="V3028" s="20"/>
      <c r="W3028" s="14" t="str">
        <f t="shared" si="1015"/>
        <v/>
      </c>
      <c r="X3028" s="14" t="str">
        <f t="shared" si="1016"/>
        <v/>
      </c>
      <c r="Y3028" s="14" t="str">
        <f t="shared" si="1017"/>
        <v/>
      </c>
      <c r="Z3028" s="14" t="str">
        <f t="shared" si="1018"/>
        <v/>
      </c>
      <c r="AA3028" s="15" t="str">
        <f t="shared" si="1009"/>
        <v/>
      </c>
    </row>
    <row r="3029" spans="2:27" ht="18" outlineLevel="1" x14ac:dyDescent="0.25">
      <c r="B3029" s="16"/>
      <c r="C3029" s="17"/>
      <c r="D3029" s="17"/>
      <c r="E3029" s="17"/>
      <c r="F3029" s="17"/>
      <c r="G3029" s="17"/>
      <c r="H3029" s="17"/>
      <c r="I3029" s="17"/>
      <c r="J3029" s="17"/>
      <c r="K3029" s="17"/>
      <c r="L3029" s="17"/>
      <c r="M3029" s="17"/>
      <c r="N3029" s="17"/>
      <c r="O3029" s="19"/>
      <c r="P3029" s="629" t="e">
        <f>+H3009</f>
        <v>#REF!</v>
      </c>
      <c r="Q3029" s="17"/>
      <c r="R3029" s="412"/>
      <c r="S3029" s="626"/>
      <c r="T3029" s="20"/>
      <c r="U3029" s="20"/>
      <c r="V3029" s="430"/>
      <c r="W3029" s="14" t="str">
        <f t="shared" si="1015"/>
        <v/>
      </c>
      <c r="X3029" s="14" t="str">
        <f t="shared" si="1016"/>
        <v/>
      </c>
      <c r="Y3029" s="14" t="str">
        <f t="shared" si="1017"/>
        <v/>
      </c>
      <c r="Z3029" s="14" t="str">
        <f t="shared" si="1018"/>
        <v/>
      </c>
      <c r="AA3029" s="15" t="str">
        <f t="shared" si="1009"/>
        <v/>
      </c>
    </row>
    <row r="3030" spans="2:27" ht="18" outlineLevel="1" x14ac:dyDescent="0.25">
      <c r="B3030" s="16"/>
      <c r="C3030" s="17"/>
      <c r="D3030" s="17"/>
      <c r="E3030" s="17"/>
      <c r="F3030" s="17"/>
      <c r="G3030" s="17"/>
      <c r="H3030" s="17"/>
      <c r="I3030" s="17"/>
      <c r="J3030" s="17"/>
      <c r="K3030" s="17"/>
      <c r="L3030" s="17"/>
      <c r="M3030" s="17"/>
      <c r="N3030" s="17"/>
      <c r="O3030" s="19"/>
      <c r="P3030" s="629" t="e">
        <f>+H3009</f>
        <v>#REF!</v>
      </c>
      <c r="Q3030" s="17"/>
      <c r="R3030" s="412"/>
      <c r="S3030" s="626"/>
      <c r="T3030" s="20"/>
      <c r="U3030" s="20"/>
      <c r="V3030" s="430"/>
      <c r="W3030" s="14" t="str">
        <f t="shared" si="1015"/>
        <v/>
      </c>
      <c r="X3030" s="14" t="str">
        <f t="shared" si="1016"/>
        <v/>
      </c>
      <c r="Y3030" s="14" t="str">
        <f t="shared" si="1017"/>
        <v/>
      </c>
      <c r="Z3030" s="14" t="str">
        <f t="shared" si="1018"/>
        <v/>
      </c>
      <c r="AA3030" s="15" t="str">
        <f t="shared" si="1009"/>
        <v/>
      </c>
    </row>
    <row r="3031" spans="2:27" ht="18" outlineLevel="1" x14ac:dyDescent="0.25">
      <c r="B3031" s="16"/>
      <c r="C3031" s="17"/>
      <c r="D3031" s="17"/>
      <c r="E3031" s="17"/>
      <c r="F3031" s="17"/>
      <c r="G3031" s="17"/>
      <c r="H3031" s="17"/>
      <c r="I3031" s="17"/>
      <c r="J3031" s="17"/>
      <c r="K3031" s="17"/>
      <c r="L3031" s="17"/>
      <c r="M3031" s="17"/>
      <c r="N3031" s="17"/>
      <c r="O3031" s="19"/>
      <c r="P3031" s="629" t="e">
        <f>+H3009</f>
        <v>#REF!</v>
      </c>
      <c r="Q3031" s="17"/>
      <c r="R3031" s="21"/>
      <c r="S3031" s="626"/>
      <c r="T3031" s="20"/>
      <c r="U3031" s="20"/>
      <c r="V3031" s="430"/>
      <c r="W3031" s="14" t="str">
        <f t="shared" si="1015"/>
        <v/>
      </c>
      <c r="X3031" s="14" t="str">
        <f t="shared" si="1016"/>
        <v/>
      </c>
      <c r="Y3031" s="14" t="str">
        <f t="shared" si="1017"/>
        <v/>
      </c>
      <c r="Z3031" s="14" t="str">
        <f t="shared" si="1018"/>
        <v/>
      </c>
      <c r="AA3031" s="15" t="str">
        <f t="shared" si="1009"/>
        <v/>
      </c>
    </row>
    <row r="3032" spans="2:27" ht="18" outlineLevel="1" x14ac:dyDescent="0.25">
      <c r="B3032" s="16"/>
      <c r="C3032" s="17"/>
      <c r="D3032" s="17"/>
      <c r="E3032" s="17"/>
      <c r="F3032" s="17"/>
      <c r="G3032" s="17"/>
      <c r="H3032" s="17"/>
      <c r="I3032" s="17"/>
      <c r="J3032" s="17"/>
      <c r="K3032" s="17"/>
      <c r="L3032" s="17"/>
      <c r="M3032" s="17"/>
      <c r="N3032" s="17"/>
      <c r="O3032" s="19"/>
      <c r="P3032" s="629" t="e">
        <f>+H3009</f>
        <v>#REF!</v>
      </c>
      <c r="Q3032" s="17"/>
      <c r="R3032" s="26"/>
      <c r="S3032" s="626"/>
      <c r="T3032" s="20"/>
      <c r="U3032" s="20"/>
      <c r="V3032" s="430"/>
      <c r="W3032" s="14" t="str">
        <f t="shared" si="1015"/>
        <v/>
      </c>
      <c r="X3032" s="14" t="str">
        <f t="shared" si="1016"/>
        <v/>
      </c>
      <c r="Y3032" s="14" t="str">
        <f t="shared" si="1017"/>
        <v/>
      </c>
      <c r="Z3032" s="14" t="str">
        <f t="shared" si="1018"/>
        <v/>
      </c>
      <c r="AA3032" s="15" t="str">
        <f t="shared" si="1009"/>
        <v/>
      </c>
    </row>
    <row r="3033" spans="2:27" ht="18" outlineLevel="1" x14ac:dyDescent="0.25">
      <c r="B3033" s="16"/>
      <c r="C3033" s="17"/>
      <c r="D3033" s="17"/>
      <c r="E3033" s="17"/>
      <c r="F3033" s="17"/>
      <c r="G3033" s="17"/>
      <c r="H3033" s="17"/>
      <c r="I3033" s="17"/>
      <c r="J3033" s="17"/>
      <c r="K3033" s="17"/>
      <c r="L3033" s="17"/>
      <c r="M3033" s="17"/>
      <c r="N3033" s="17"/>
      <c r="O3033" s="19"/>
      <c r="P3033" s="629" t="e">
        <f>+H3009</f>
        <v>#REF!</v>
      </c>
      <c r="Q3033" s="17"/>
      <c r="R3033" s="26"/>
      <c r="S3033" s="626"/>
      <c r="T3033" s="20"/>
      <c r="U3033" s="20"/>
      <c r="V3033" s="430"/>
      <c r="W3033" s="14" t="str">
        <f t="shared" si="1015"/>
        <v/>
      </c>
      <c r="X3033" s="14" t="str">
        <f t="shared" si="1016"/>
        <v/>
      </c>
      <c r="Y3033" s="14" t="str">
        <f t="shared" si="1017"/>
        <v/>
      </c>
      <c r="Z3033" s="14" t="str">
        <f t="shared" si="1018"/>
        <v/>
      </c>
      <c r="AA3033" s="15" t="str">
        <f t="shared" si="1009"/>
        <v/>
      </c>
    </row>
    <row r="3034" spans="2:27" ht="18.75" outlineLevel="1" thickBot="1" x14ac:dyDescent="0.3">
      <c r="B3034" s="27"/>
      <c r="C3034" s="28"/>
      <c r="D3034" s="29"/>
      <c r="E3034" s="28"/>
      <c r="F3034" s="29"/>
      <c r="G3034" s="29"/>
      <c r="H3034" s="29"/>
      <c r="I3034" s="29"/>
      <c r="J3034" s="29"/>
      <c r="K3034" s="29"/>
      <c r="L3034" s="29"/>
      <c r="M3034" s="29"/>
      <c r="N3034" s="29"/>
      <c r="O3034" s="30"/>
      <c r="P3034" s="629" t="e">
        <f>+H3009</f>
        <v>#REF!</v>
      </c>
      <c r="Q3034" s="17"/>
      <c r="R3034" s="630"/>
      <c r="S3034" s="636"/>
      <c r="T3034" s="33"/>
      <c r="U3034" s="33"/>
      <c r="V3034" s="631"/>
      <c r="W3034" s="34" t="str">
        <f t="shared" si="1015"/>
        <v/>
      </c>
      <c r="X3034" s="34" t="str">
        <f t="shared" si="1016"/>
        <v/>
      </c>
      <c r="Y3034" s="14" t="str">
        <f t="shared" si="1017"/>
        <v/>
      </c>
      <c r="Z3034" s="14" t="str">
        <f t="shared" si="1018"/>
        <v/>
      </c>
      <c r="AA3034" s="15" t="str">
        <f t="shared" si="1009"/>
        <v/>
      </c>
    </row>
    <row r="3035" spans="2:27" ht="18.75" outlineLevel="1" thickBot="1" x14ac:dyDescent="0.3">
      <c r="B3035" s="786"/>
      <c r="C3035" s="787"/>
      <c r="D3035" s="787"/>
      <c r="E3035" s="787"/>
      <c r="F3035" s="787"/>
      <c r="G3035" s="787"/>
      <c r="H3035" s="787"/>
      <c r="I3035" s="787"/>
      <c r="J3035" s="787"/>
      <c r="K3035" s="787"/>
      <c r="L3035" s="787"/>
      <c r="M3035" s="787"/>
      <c r="N3035" s="787"/>
      <c r="O3035" s="787"/>
      <c r="P3035" s="428"/>
      <c r="Q3035" s="629" t="e">
        <f>+H3009</f>
        <v>#REF!</v>
      </c>
      <c r="R3035" s="1024" t="s">
        <v>58</v>
      </c>
      <c r="S3035" s="1025"/>
      <c r="T3035" s="1027"/>
      <c r="U3035" s="1024" t="s">
        <v>53</v>
      </c>
      <c r="V3035" s="1027"/>
      <c r="W3035" s="1027"/>
      <c r="X3035" s="1026"/>
      <c r="Y3035" s="36"/>
      <c r="Z3035" s="37"/>
      <c r="AA3035" s="38">
        <f>IF(SUM(Y3012:AA3034)=0,SUM(X3012:X3034),SUM(Y3012:AA3034))</f>
        <v>1.75</v>
      </c>
    </row>
    <row r="3036" spans="2:27" ht="17.25" outlineLevel="1" thickBot="1" x14ac:dyDescent="0.3">
      <c r="B3036" s="792" t="s">
        <v>59</v>
      </c>
      <c r="C3036" s="793"/>
      <c r="D3036" s="793"/>
      <c r="E3036" s="793"/>
      <c r="F3036" s="793"/>
      <c r="G3036" s="793"/>
      <c r="H3036" s="793"/>
      <c r="I3036" s="794"/>
      <c r="J3036" s="792" t="s">
        <v>60</v>
      </c>
      <c r="K3036" s="793"/>
      <c r="L3036" s="793"/>
      <c r="M3036" s="793"/>
      <c r="N3036" s="793"/>
      <c r="O3036" s="793"/>
      <c r="P3036" s="793"/>
      <c r="Q3036" s="793"/>
      <c r="R3036" s="1028"/>
      <c r="S3036" s="634"/>
      <c r="T3036" s="39"/>
      <c r="U3036" s="40"/>
      <c r="V3036" s="40"/>
      <c r="W3036" s="40"/>
      <c r="X3036" s="40"/>
      <c r="Y3036" s="40"/>
      <c r="Z3036" s="40"/>
      <c r="AA3036" s="41"/>
    </row>
    <row r="3037" spans="2:27" ht="21" outlineLevel="1" thickBot="1" x14ac:dyDescent="0.3">
      <c r="B3037" s="795"/>
      <c r="C3037" s="787"/>
      <c r="D3037" s="787"/>
      <c r="E3037" s="787"/>
      <c r="F3037" s="787"/>
      <c r="G3037" s="787"/>
      <c r="H3037" s="787"/>
      <c r="I3037" s="796"/>
      <c r="J3037" s="795"/>
      <c r="K3037" s="787"/>
      <c r="L3037" s="787"/>
      <c r="M3037" s="787"/>
      <c r="N3037" s="787"/>
      <c r="O3037" s="787"/>
      <c r="P3037" s="787"/>
      <c r="Q3037" s="787"/>
      <c r="R3037" s="796"/>
      <c r="S3037" s="635"/>
      <c r="T3037" s="797" t="s">
        <v>61</v>
      </c>
      <c r="U3037" s="798"/>
      <c r="V3037" s="798"/>
      <c r="W3037" s="798"/>
      <c r="X3037" s="798"/>
      <c r="Y3037" s="798"/>
      <c r="Z3037" s="799"/>
      <c r="AA3037" s="42">
        <f>AA3035</f>
        <v>1.75</v>
      </c>
    </row>
  </sheetData>
  <mergeCells count="2543">
    <mergeCell ref="Y3010:AA3010"/>
    <mergeCell ref="B3035:O3035"/>
    <mergeCell ref="R3035:T3035"/>
    <mergeCell ref="U3035:X3035"/>
    <mergeCell ref="B3036:I3037"/>
    <mergeCell ref="J3036:R3037"/>
    <mergeCell ref="T3037:Z3037"/>
    <mergeCell ref="B3009:G3009"/>
    <mergeCell ref="H3009:I3009"/>
    <mergeCell ref="J3009:O3009"/>
    <mergeCell ref="R3009:AA3009"/>
    <mergeCell ref="B3010:O3011"/>
    <mergeCell ref="R3010:R3011"/>
    <mergeCell ref="S3010:S3011"/>
    <mergeCell ref="T3010:V3010"/>
    <mergeCell ref="W3010:W3011"/>
    <mergeCell ref="X3010:X3011"/>
    <mergeCell ref="B3006:F3007"/>
    <mergeCell ref="G3006:AA3007"/>
    <mergeCell ref="B3008:G3008"/>
    <mergeCell ref="H3008:I3008"/>
    <mergeCell ref="J3008:O3008"/>
    <mergeCell ref="R3008:AA3008"/>
    <mergeCell ref="B3003:F3005"/>
    <mergeCell ref="G3003:T3005"/>
    <mergeCell ref="U3003:X3003"/>
    <mergeCell ref="Y3003:AA3003"/>
    <mergeCell ref="U3004:X3004"/>
    <mergeCell ref="Y3004:AA3004"/>
    <mergeCell ref="U3005:X3005"/>
    <mergeCell ref="Y3005:AA3005"/>
    <mergeCell ref="Y2973:AA2973"/>
    <mergeCell ref="B2998:O2998"/>
    <mergeCell ref="R2998:T2998"/>
    <mergeCell ref="U2998:X2998"/>
    <mergeCell ref="B2999:I3000"/>
    <mergeCell ref="J2999:R3000"/>
    <mergeCell ref="T3000:Z3000"/>
    <mergeCell ref="B2972:G2972"/>
    <mergeCell ref="H2972:I2972"/>
    <mergeCell ref="J2972:O2972"/>
    <mergeCell ref="R2972:AA2972"/>
    <mergeCell ref="B2973:O2974"/>
    <mergeCell ref="R2973:R2974"/>
    <mergeCell ref="S2973:S2974"/>
    <mergeCell ref="T2973:V2973"/>
    <mergeCell ref="W2973:W2974"/>
    <mergeCell ref="X2973:X2974"/>
    <mergeCell ref="B2969:F2970"/>
    <mergeCell ref="G2969:AA2970"/>
    <mergeCell ref="B2971:G2971"/>
    <mergeCell ref="H2971:I2971"/>
    <mergeCell ref="J2971:O2971"/>
    <mergeCell ref="R2971:AA2971"/>
    <mergeCell ref="B2966:F2968"/>
    <mergeCell ref="G2966:T2968"/>
    <mergeCell ref="U2966:X2966"/>
    <mergeCell ref="Y2966:AA2966"/>
    <mergeCell ref="U2967:X2967"/>
    <mergeCell ref="Y2967:AA2967"/>
    <mergeCell ref="U2968:X2968"/>
    <mergeCell ref="Y2968:AA2968"/>
    <mergeCell ref="Y2936:AA2936"/>
    <mergeCell ref="B2961:O2961"/>
    <mergeCell ref="R2961:T2961"/>
    <mergeCell ref="U2961:X2961"/>
    <mergeCell ref="B2962:I2963"/>
    <mergeCell ref="J2962:R2963"/>
    <mergeCell ref="T2963:Z2963"/>
    <mergeCell ref="B2935:G2935"/>
    <mergeCell ref="H2935:I2935"/>
    <mergeCell ref="J2935:O2935"/>
    <mergeCell ref="R2935:AA2935"/>
    <mergeCell ref="B2936:O2937"/>
    <mergeCell ref="R2936:R2937"/>
    <mergeCell ref="S2936:S2937"/>
    <mergeCell ref="T2936:V2936"/>
    <mergeCell ref="W2936:W2937"/>
    <mergeCell ref="X2936:X2937"/>
    <mergeCell ref="B2932:F2933"/>
    <mergeCell ref="G2932:AA2933"/>
    <mergeCell ref="B2934:G2934"/>
    <mergeCell ref="H2934:I2934"/>
    <mergeCell ref="J2934:O2934"/>
    <mergeCell ref="R2934:AA2934"/>
    <mergeCell ref="B2929:F2931"/>
    <mergeCell ref="G2929:T2931"/>
    <mergeCell ref="U2929:X2929"/>
    <mergeCell ref="Y2929:AA2929"/>
    <mergeCell ref="U2930:X2930"/>
    <mergeCell ref="Y2930:AA2930"/>
    <mergeCell ref="U2931:X2931"/>
    <mergeCell ref="Y2931:AA2931"/>
    <mergeCell ref="Y2899:AA2899"/>
    <mergeCell ref="B2924:O2924"/>
    <mergeCell ref="R2924:T2924"/>
    <mergeCell ref="U2924:X2924"/>
    <mergeCell ref="B2925:I2926"/>
    <mergeCell ref="J2925:R2926"/>
    <mergeCell ref="T2926:Z2926"/>
    <mergeCell ref="B2898:G2898"/>
    <mergeCell ref="H2898:I2898"/>
    <mergeCell ref="J2898:O2898"/>
    <mergeCell ref="R2898:AA2898"/>
    <mergeCell ref="B2899:O2900"/>
    <mergeCell ref="R2899:R2900"/>
    <mergeCell ref="S2899:S2900"/>
    <mergeCell ref="T2899:V2899"/>
    <mergeCell ref="W2899:W2900"/>
    <mergeCell ref="X2899:X2900"/>
    <mergeCell ref="B2895:F2896"/>
    <mergeCell ref="G2895:AA2896"/>
    <mergeCell ref="B2897:G2897"/>
    <mergeCell ref="H2897:I2897"/>
    <mergeCell ref="J2897:O2897"/>
    <mergeCell ref="R2897:AA2897"/>
    <mergeCell ref="B2892:F2894"/>
    <mergeCell ref="G2892:T2894"/>
    <mergeCell ref="U2892:X2892"/>
    <mergeCell ref="Y2892:AA2892"/>
    <mergeCell ref="U2893:X2893"/>
    <mergeCell ref="Y2893:AA2893"/>
    <mergeCell ref="U2894:X2894"/>
    <mergeCell ref="Y2894:AA2894"/>
    <mergeCell ref="Y2862:AA2862"/>
    <mergeCell ref="B2887:O2887"/>
    <mergeCell ref="R2887:T2887"/>
    <mergeCell ref="U2887:X2887"/>
    <mergeCell ref="B2888:I2889"/>
    <mergeCell ref="J2888:R2889"/>
    <mergeCell ref="T2889:Z2889"/>
    <mergeCell ref="B2861:G2861"/>
    <mergeCell ref="H2861:I2861"/>
    <mergeCell ref="J2861:O2861"/>
    <mergeCell ref="R2861:AA2861"/>
    <mergeCell ref="B2862:O2863"/>
    <mergeCell ref="R2862:R2863"/>
    <mergeCell ref="S2862:S2863"/>
    <mergeCell ref="T2862:V2862"/>
    <mergeCell ref="W2862:W2863"/>
    <mergeCell ref="X2862:X2863"/>
    <mergeCell ref="B2858:F2859"/>
    <mergeCell ref="G2858:AA2859"/>
    <mergeCell ref="B2860:G2860"/>
    <mergeCell ref="H2860:I2860"/>
    <mergeCell ref="J2860:O2860"/>
    <mergeCell ref="R2860:AA2860"/>
    <mergeCell ref="B2855:F2857"/>
    <mergeCell ref="G2855:T2857"/>
    <mergeCell ref="U2855:X2855"/>
    <mergeCell ref="Y2855:AA2855"/>
    <mergeCell ref="U2856:X2856"/>
    <mergeCell ref="Y2856:AA2856"/>
    <mergeCell ref="U2857:X2857"/>
    <mergeCell ref="Y2857:AA2857"/>
    <mergeCell ref="Y2825:AA2825"/>
    <mergeCell ref="B2850:O2850"/>
    <mergeCell ref="R2850:T2850"/>
    <mergeCell ref="U2850:X2850"/>
    <mergeCell ref="B2851:I2852"/>
    <mergeCell ref="J2851:R2852"/>
    <mergeCell ref="T2852:Z2852"/>
    <mergeCell ref="B2824:G2824"/>
    <mergeCell ref="H2824:I2824"/>
    <mergeCell ref="J2824:O2824"/>
    <mergeCell ref="R2824:AA2824"/>
    <mergeCell ref="B2825:O2826"/>
    <mergeCell ref="R2825:R2826"/>
    <mergeCell ref="S2825:S2826"/>
    <mergeCell ref="T2825:V2825"/>
    <mergeCell ref="W2825:W2826"/>
    <mergeCell ref="X2825:X2826"/>
    <mergeCell ref="B2821:F2822"/>
    <mergeCell ref="G2821:AA2822"/>
    <mergeCell ref="B2823:G2823"/>
    <mergeCell ref="H2823:I2823"/>
    <mergeCell ref="J2823:O2823"/>
    <mergeCell ref="R2823:AA2823"/>
    <mergeCell ref="B2818:F2820"/>
    <mergeCell ref="G2818:T2820"/>
    <mergeCell ref="U2818:X2818"/>
    <mergeCell ref="Y2818:AA2818"/>
    <mergeCell ref="U2819:X2819"/>
    <mergeCell ref="Y2819:AA2819"/>
    <mergeCell ref="U2820:X2820"/>
    <mergeCell ref="Y2820:AA2820"/>
    <mergeCell ref="Y2788:AA2788"/>
    <mergeCell ref="B2813:O2813"/>
    <mergeCell ref="R2813:T2813"/>
    <mergeCell ref="U2813:X2813"/>
    <mergeCell ref="B2814:I2815"/>
    <mergeCell ref="J2814:R2815"/>
    <mergeCell ref="T2815:Z2815"/>
    <mergeCell ref="B2787:G2787"/>
    <mergeCell ref="H2787:I2787"/>
    <mergeCell ref="J2787:O2787"/>
    <mergeCell ref="R2787:AA2787"/>
    <mergeCell ref="B2788:O2789"/>
    <mergeCell ref="R2788:R2789"/>
    <mergeCell ref="S2788:S2789"/>
    <mergeCell ref="T2788:V2788"/>
    <mergeCell ref="W2788:W2789"/>
    <mergeCell ref="X2788:X2789"/>
    <mergeCell ref="B2784:F2785"/>
    <mergeCell ref="G2784:AA2785"/>
    <mergeCell ref="B2786:G2786"/>
    <mergeCell ref="H2786:I2786"/>
    <mergeCell ref="J2786:O2786"/>
    <mergeCell ref="R2786:AA2786"/>
    <mergeCell ref="B2781:F2783"/>
    <mergeCell ref="G2781:T2783"/>
    <mergeCell ref="U2781:X2781"/>
    <mergeCell ref="Y2781:AA2781"/>
    <mergeCell ref="U2782:X2782"/>
    <mergeCell ref="Y2782:AA2782"/>
    <mergeCell ref="U2783:X2783"/>
    <mergeCell ref="Y2783:AA2783"/>
    <mergeCell ref="Y2751:AA2751"/>
    <mergeCell ref="B2776:O2776"/>
    <mergeCell ref="R2776:T2776"/>
    <mergeCell ref="U2776:X2776"/>
    <mergeCell ref="B2777:I2778"/>
    <mergeCell ref="J2777:R2778"/>
    <mergeCell ref="T2778:Z2778"/>
    <mergeCell ref="B2750:G2750"/>
    <mergeCell ref="H2750:I2750"/>
    <mergeCell ref="J2750:O2750"/>
    <mergeCell ref="R2750:AA2750"/>
    <mergeCell ref="B2751:O2752"/>
    <mergeCell ref="R2751:R2752"/>
    <mergeCell ref="S2751:S2752"/>
    <mergeCell ref="T2751:V2751"/>
    <mergeCell ref="W2751:W2752"/>
    <mergeCell ref="X2751:X2752"/>
    <mergeCell ref="B2747:F2748"/>
    <mergeCell ref="G2747:AA2748"/>
    <mergeCell ref="B2749:G2749"/>
    <mergeCell ref="H2749:I2749"/>
    <mergeCell ref="J2749:O2749"/>
    <mergeCell ref="R2749:AA2749"/>
    <mergeCell ref="B2744:F2746"/>
    <mergeCell ref="G2744:T2746"/>
    <mergeCell ref="U2744:X2744"/>
    <mergeCell ref="Y2744:AA2744"/>
    <mergeCell ref="U2745:X2745"/>
    <mergeCell ref="Y2745:AA2745"/>
    <mergeCell ref="U2746:X2746"/>
    <mergeCell ref="Y2746:AA2746"/>
    <mergeCell ref="Y2714:AA2714"/>
    <mergeCell ref="B2739:O2739"/>
    <mergeCell ref="R2739:T2739"/>
    <mergeCell ref="U2739:X2739"/>
    <mergeCell ref="B2740:I2741"/>
    <mergeCell ref="J2740:R2741"/>
    <mergeCell ref="T2741:Z2741"/>
    <mergeCell ref="B2713:G2713"/>
    <mergeCell ref="H2713:I2713"/>
    <mergeCell ref="J2713:O2713"/>
    <mergeCell ref="R2713:AA2713"/>
    <mergeCell ref="B2714:O2715"/>
    <mergeCell ref="R2714:R2715"/>
    <mergeCell ref="S2714:S2715"/>
    <mergeCell ref="T2714:V2714"/>
    <mergeCell ref="W2714:W2715"/>
    <mergeCell ref="X2714:X2715"/>
    <mergeCell ref="B2710:F2711"/>
    <mergeCell ref="G2710:AA2711"/>
    <mergeCell ref="B2712:G2712"/>
    <mergeCell ref="H2712:I2712"/>
    <mergeCell ref="J2712:O2712"/>
    <mergeCell ref="R2712:AA2712"/>
    <mergeCell ref="B2707:F2709"/>
    <mergeCell ref="G2707:T2709"/>
    <mergeCell ref="U2707:X2707"/>
    <mergeCell ref="Y2707:AA2707"/>
    <mergeCell ref="U2708:X2708"/>
    <mergeCell ref="Y2708:AA2708"/>
    <mergeCell ref="U2709:X2709"/>
    <mergeCell ref="Y2709:AA2709"/>
    <mergeCell ref="Y2677:AA2677"/>
    <mergeCell ref="B2702:O2702"/>
    <mergeCell ref="R2702:T2702"/>
    <mergeCell ref="U2702:X2702"/>
    <mergeCell ref="B2703:I2704"/>
    <mergeCell ref="J2703:R2704"/>
    <mergeCell ref="T2704:Z2704"/>
    <mergeCell ref="B2676:G2676"/>
    <mergeCell ref="H2676:I2676"/>
    <mergeCell ref="J2676:O2676"/>
    <mergeCell ref="R2676:AA2676"/>
    <mergeCell ref="B2677:O2678"/>
    <mergeCell ref="R2677:R2678"/>
    <mergeCell ref="S2677:S2678"/>
    <mergeCell ref="T2677:V2677"/>
    <mergeCell ref="W2677:W2678"/>
    <mergeCell ref="X2677:X2678"/>
    <mergeCell ref="B2673:F2674"/>
    <mergeCell ref="G2673:AA2674"/>
    <mergeCell ref="B2675:G2675"/>
    <mergeCell ref="H2675:I2675"/>
    <mergeCell ref="J2675:O2675"/>
    <mergeCell ref="R2675:AA2675"/>
    <mergeCell ref="B2670:F2672"/>
    <mergeCell ref="G2670:T2672"/>
    <mergeCell ref="U2670:X2670"/>
    <mergeCell ref="Y2670:AA2670"/>
    <mergeCell ref="U2671:X2671"/>
    <mergeCell ref="Y2671:AA2671"/>
    <mergeCell ref="U2672:X2672"/>
    <mergeCell ref="Y2672:AA2672"/>
    <mergeCell ref="Y2640:AA2640"/>
    <mergeCell ref="B2665:O2665"/>
    <mergeCell ref="R2665:T2665"/>
    <mergeCell ref="U2665:X2665"/>
    <mergeCell ref="B2666:I2667"/>
    <mergeCell ref="J2666:R2667"/>
    <mergeCell ref="T2667:Z2667"/>
    <mergeCell ref="B2639:G2639"/>
    <mergeCell ref="H2639:I2639"/>
    <mergeCell ref="J2639:O2639"/>
    <mergeCell ref="R2639:AA2639"/>
    <mergeCell ref="B2640:O2641"/>
    <mergeCell ref="R2640:R2641"/>
    <mergeCell ref="S2640:S2641"/>
    <mergeCell ref="T2640:V2640"/>
    <mergeCell ref="W2640:W2641"/>
    <mergeCell ref="X2640:X2641"/>
    <mergeCell ref="B2636:F2637"/>
    <mergeCell ref="G2636:AA2637"/>
    <mergeCell ref="B2638:G2638"/>
    <mergeCell ref="H2638:I2638"/>
    <mergeCell ref="J2638:O2638"/>
    <mergeCell ref="R2638:AA2638"/>
    <mergeCell ref="B2633:F2635"/>
    <mergeCell ref="G2633:T2635"/>
    <mergeCell ref="U2633:X2633"/>
    <mergeCell ref="Y2633:AA2633"/>
    <mergeCell ref="U2634:X2634"/>
    <mergeCell ref="Y2634:AA2634"/>
    <mergeCell ref="U2635:X2635"/>
    <mergeCell ref="Y2635:AA2635"/>
    <mergeCell ref="Y2603:AA2603"/>
    <mergeCell ref="B2628:O2628"/>
    <mergeCell ref="R2628:T2628"/>
    <mergeCell ref="U2628:X2628"/>
    <mergeCell ref="B2629:I2630"/>
    <mergeCell ref="J2629:R2630"/>
    <mergeCell ref="T2630:Z2630"/>
    <mergeCell ref="B2602:G2602"/>
    <mergeCell ref="H2602:I2602"/>
    <mergeCell ref="J2602:O2602"/>
    <mergeCell ref="R2602:AA2602"/>
    <mergeCell ref="B2603:O2604"/>
    <mergeCell ref="R2603:R2604"/>
    <mergeCell ref="S2603:S2604"/>
    <mergeCell ref="T2603:V2603"/>
    <mergeCell ref="W2603:W2604"/>
    <mergeCell ref="X2603:X2604"/>
    <mergeCell ref="B2599:F2600"/>
    <mergeCell ref="G2599:AA2600"/>
    <mergeCell ref="B2601:G2601"/>
    <mergeCell ref="H2601:I2601"/>
    <mergeCell ref="J2601:O2601"/>
    <mergeCell ref="R2601:AA2601"/>
    <mergeCell ref="B2596:F2598"/>
    <mergeCell ref="G2596:T2598"/>
    <mergeCell ref="U2596:X2596"/>
    <mergeCell ref="Y2596:AA2596"/>
    <mergeCell ref="U2597:X2597"/>
    <mergeCell ref="Y2597:AA2597"/>
    <mergeCell ref="U2598:X2598"/>
    <mergeCell ref="Y2598:AA2598"/>
    <mergeCell ref="Y2566:AA2566"/>
    <mergeCell ref="B2591:O2591"/>
    <mergeCell ref="R2591:T2591"/>
    <mergeCell ref="U2591:X2591"/>
    <mergeCell ref="B2592:I2593"/>
    <mergeCell ref="J2592:R2593"/>
    <mergeCell ref="T2593:Z2593"/>
    <mergeCell ref="B2565:G2565"/>
    <mergeCell ref="H2565:I2565"/>
    <mergeCell ref="J2565:O2565"/>
    <mergeCell ref="R2565:AA2565"/>
    <mergeCell ref="B2566:O2567"/>
    <mergeCell ref="R2566:R2567"/>
    <mergeCell ref="S2566:S2567"/>
    <mergeCell ref="T2566:V2566"/>
    <mergeCell ref="W2566:W2567"/>
    <mergeCell ref="X2566:X2567"/>
    <mergeCell ref="B2562:F2563"/>
    <mergeCell ref="G2562:AA2563"/>
    <mergeCell ref="B2564:G2564"/>
    <mergeCell ref="H2564:I2564"/>
    <mergeCell ref="J2564:O2564"/>
    <mergeCell ref="R2564:AA2564"/>
    <mergeCell ref="B2559:F2561"/>
    <mergeCell ref="G2559:T2561"/>
    <mergeCell ref="U2559:X2559"/>
    <mergeCell ref="Y2559:AA2559"/>
    <mergeCell ref="U2560:X2560"/>
    <mergeCell ref="Y2560:AA2560"/>
    <mergeCell ref="U2561:X2561"/>
    <mergeCell ref="Y2561:AA2561"/>
    <mergeCell ref="Y2529:AA2529"/>
    <mergeCell ref="B2554:O2554"/>
    <mergeCell ref="R2554:T2554"/>
    <mergeCell ref="U2554:X2554"/>
    <mergeCell ref="B2555:I2556"/>
    <mergeCell ref="J2555:R2556"/>
    <mergeCell ref="T2556:Z2556"/>
    <mergeCell ref="B2528:G2528"/>
    <mergeCell ref="H2528:I2528"/>
    <mergeCell ref="J2528:O2528"/>
    <mergeCell ref="R2528:AA2528"/>
    <mergeCell ref="B2529:O2530"/>
    <mergeCell ref="R2529:R2530"/>
    <mergeCell ref="S2529:S2530"/>
    <mergeCell ref="T2529:V2529"/>
    <mergeCell ref="W2529:W2530"/>
    <mergeCell ref="X2529:X2530"/>
    <mergeCell ref="B2525:F2526"/>
    <mergeCell ref="G2525:AA2526"/>
    <mergeCell ref="B2527:G2527"/>
    <mergeCell ref="H2527:I2527"/>
    <mergeCell ref="J2527:O2527"/>
    <mergeCell ref="R2527:AA2527"/>
    <mergeCell ref="B2522:F2524"/>
    <mergeCell ref="G2522:T2524"/>
    <mergeCell ref="U2522:X2522"/>
    <mergeCell ref="Y2522:AA2522"/>
    <mergeCell ref="U2523:X2523"/>
    <mergeCell ref="Y2523:AA2523"/>
    <mergeCell ref="U2524:X2524"/>
    <mergeCell ref="Y2524:AA2524"/>
    <mergeCell ref="Y2492:AA2492"/>
    <mergeCell ref="B2517:O2517"/>
    <mergeCell ref="R2517:T2517"/>
    <mergeCell ref="U2517:X2517"/>
    <mergeCell ref="B2518:I2519"/>
    <mergeCell ref="J2518:R2519"/>
    <mergeCell ref="T2519:Z2519"/>
    <mergeCell ref="B2491:G2491"/>
    <mergeCell ref="H2491:I2491"/>
    <mergeCell ref="J2491:O2491"/>
    <mergeCell ref="R2491:AA2491"/>
    <mergeCell ref="B2492:O2493"/>
    <mergeCell ref="R2492:R2493"/>
    <mergeCell ref="S2492:S2493"/>
    <mergeCell ref="T2492:V2492"/>
    <mergeCell ref="W2492:W2493"/>
    <mergeCell ref="X2492:X2493"/>
    <mergeCell ref="B2488:F2489"/>
    <mergeCell ref="G2488:AA2489"/>
    <mergeCell ref="B2490:G2490"/>
    <mergeCell ref="H2490:I2490"/>
    <mergeCell ref="J2490:O2490"/>
    <mergeCell ref="R2490:AA2490"/>
    <mergeCell ref="B2485:F2487"/>
    <mergeCell ref="G2485:T2487"/>
    <mergeCell ref="U2485:X2485"/>
    <mergeCell ref="Y2485:AA2485"/>
    <mergeCell ref="U2486:X2486"/>
    <mergeCell ref="Y2486:AA2486"/>
    <mergeCell ref="U2487:X2487"/>
    <mergeCell ref="Y2487:AA2487"/>
    <mergeCell ref="Y2455:AA2455"/>
    <mergeCell ref="B2480:O2480"/>
    <mergeCell ref="R2480:T2480"/>
    <mergeCell ref="U2480:X2480"/>
    <mergeCell ref="B2481:I2482"/>
    <mergeCell ref="J2481:R2482"/>
    <mergeCell ref="T2482:Z2482"/>
    <mergeCell ref="B2454:G2454"/>
    <mergeCell ref="H2454:I2454"/>
    <mergeCell ref="J2454:O2454"/>
    <mergeCell ref="R2454:AA2454"/>
    <mergeCell ref="B2455:O2456"/>
    <mergeCell ref="R2455:R2456"/>
    <mergeCell ref="S2455:S2456"/>
    <mergeCell ref="T2455:V2455"/>
    <mergeCell ref="W2455:W2456"/>
    <mergeCell ref="X2455:X2456"/>
    <mergeCell ref="B2451:F2452"/>
    <mergeCell ref="G2451:AA2452"/>
    <mergeCell ref="B2453:G2453"/>
    <mergeCell ref="H2453:I2453"/>
    <mergeCell ref="J2453:O2453"/>
    <mergeCell ref="R2453:AA2453"/>
    <mergeCell ref="B2448:F2450"/>
    <mergeCell ref="G2448:T2450"/>
    <mergeCell ref="U2448:X2448"/>
    <mergeCell ref="Y2448:AA2448"/>
    <mergeCell ref="U2449:X2449"/>
    <mergeCell ref="Y2449:AA2449"/>
    <mergeCell ref="U2450:X2450"/>
    <mergeCell ref="Y2450:AA2450"/>
    <mergeCell ref="Y2418:AA2418"/>
    <mergeCell ref="B2443:O2443"/>
    <mergeCell ref="R2443:T2443"/>
    <mergeCell ref="U2443:X2443"/>
    <mergeCell ref="B2444:I2445"/>
    <mergeCell ref="J2444:R2445"/>
    <mergeCell ref="T2445:Z2445"/>
    <mergeCell ref="B2417:G2417"/>
    <mergeCell ref="H2417:I2417"/>
    <mergeCell ref="J2417:O2417"/>
    <mergeCell ref="R2417:AA2417"/>
    <mergeCell ref="B2418:O2419"/>
    <mergeCell ref="R2418:R2419"/>
    <mergeCell ref="S2418:S2419"/>
    <mergeCell ref="T2418:V2418"/>
    <mergeCell ref="W2418:W2419"/>
    <mergeCell ref="X2418:X2419"/>
    <mergeCell ref="B2414:F2415"/>
    <mergeCell ref="G2414:AA2415"/>
    <mergeCell ref="B2416:G2416"/>
    <mergeCell ref="H2416:I2416"/>
    <mergeCell ref="J2416:O2416"/>
    <mergeCell ref="R2416:AA2416"/>
    <mergeCell ref="B2411:F2413"/>
    <mergeCell ref="G2411:T2413"/>
    <mergeCell ref="U2411:X2411"/>
    <mergeCell ref="Y2411:AA2411"/>
    <mergeCell ref="U2412:X2412"/>
    <mergeCell ref="Y2412:AA2412"/>
    <mergeCell ref="U2413:X2413"/>
    <mergeCell ref="Y2413:AA2413"/>
    <mergeCell ref="Y2381:AA2381"/>
    <mergeCell ref="B2406:O2406"/>
    <mergeCell ref="R2406:T2406"/>
    <mergeCell ref="U2406:X2406"/>
    <mergeCell ref="B2407:I2408"/>
    <mergeCell ref="J2407:R2408"/>
    <mergeCell ref="T2408:Z2408"/>
    <mergeCell ref="B2380:G2380"/>
    <mergeCell ref="H2380:I2380"/>
    <mergeCell ref="J2380:O2380"/>
    <mergeCell ref="R2380:AA2380"/>
    <mergeCell ref="B2381:O2382"/>
    <mergeCell ref="R2381:R2382"/>
    <mergeCell ref="S2381:S2382"/>
    <mergeCell ref="T2381:V2381"/>
    <mergeCell ref="W2381:W2382"/>
    <mergeCell ref="X2381:X2382"/>
    <mergeCell ref="B2377:F2378"/>
    <mergeCell ref="G2377:AA2378"/>
    <mergeCell ref="B2379:G2379"/>
    <mergeCell ref="H2379:I2379"/>
    <mergeCell ref="J2379:O2379"/>
    <mergeCell ref="R2379:AA2379"/>
    <mergeCell ref="B2374:F2376"/>
    <mergeCell ref="G2374:T2376"/>
    <mergeCell ref="U2374:X2374"/>
    <mergeCell ref="Y2374:AA2374"/>
    <mergeCell ref="U2375:X2375"/>
    <mergeCell ref="Y2375:AA2375"/>
    <mergeCell ref="U2376:X2376"/>
    <mergeCell ref="Y2376:AA2376"/>
    <mergeCell ref="Y2344:AA2344"/>
    <mergeCell ref="B2369:O2369"/>
    <mergeCell ref="R2369:T2369"/>
    <mergeCell ref="U2369:X2369"/>
    <mergeCell ref="B2370:I2371"/>
    <mergeCell ref="J2370:R2371"/>
    <mergeCell ref="T2371:Z2371"/>
    <mergeCell ref="B2343:G2343"/>
    <mergeCell ref="H2343:I2343"/>
    <mergeCell ref="J2343:O2343"/>
    <mergeCell ref="R2343:AA2343"/>
    <mergeCell ref="B2344:O2345"/>
    <mergeCell ref="R2344:R2345"/>
    <mergeCell ref="S2344:S2345"/>
    <mergeCell ref="T2344:V2344"/>
    <mergeCell ref="W2344:W2345"/>
    <mergeCell ref="X2344:X2345"/>
    <mergeCell ref="B2340:F2341"/>
    <mergeCell ref="G2340:AA2341"/>
    <mergeCell ref="B2342:G2342"/>
    <mergeCell ref="H2342:I2342"/>
    <mergeCell ref="J2342:O2342"/>
    <mergeCell ref="R2342:AA2342"/>
    <mergeCell ref="B2337:F2339"/>
    <mergeCell ref="G2337:T2339"/>
    <mergeCell ref="U2337:X2337"/>
    <mergeCell ref="Y2337:AA2337"/>
    <mergeCell ref="U2338:X2338"/>
    <mergeCell ref="Y2338:AA2338"/>
    <mergeCell ref="U2339:X2339"/>
    <mergeCell ref="Y2339:AA2339"/>
    <mergeCell ref="Y2307:AA2307"/>
    <mergeCell ref="B2332:O2332"/>
    <mergeCell ref="R2332:T2332"/>
    <mergeCell ref="U2332:X2332"/>
    <mergeCell ref="B2333:I2334"/>
    <mergeCell ref="J2333:R2334"/>
    <mergeCell ref="T2334:Z2334"/>
    <mergeCell ref="B2306:G2306"/>
    <mergeCell ref="H2306:I2306"/>
    <mergeCell ref="J2306:O2306"/>
    <mergeCell ref="R2306:AA2306"/>
    <mergeCell ref="B2307:O2308"/>
    <mergeCell ref="R2307:R2308"/>
    <mergeCell ref="S2307:S2308"/>
    <mergeCell ref="T2307:V2307"/>
    <mergeCell ref="W2307:W2308"/>
    <mergeCell ref="X2307:X2308"/>
    <mergeCell ref="B2303:F2304"/>
    <mergeCell ref="G2303:AA2304"/>
    <mergeCell ref="B2305:G2305"/>
    <mergeCell ref="H2305:I2305"/>
    <mergeCell ref="J2305:O2305"/>
    <mergeCell ref="R2305:AA2305"/>
    <mergeCell ref="B2300:F2302"/>
    <mergeCell ref="G2300:T2302"/>
    <mergeCell ref="U2300:X2300"/>
    <mergeCell ref="Y2300:AA2300"/>
    <mergeCell ref="U2301:X2301"/>
    <mergeCell ref="Y2301:AA2301"/>
    <mergeCell ref="U2302:X2302"/>
    <mergeCell ref="Y2302:AA2302"/>
    <mergeCell ref="Y2270:AA2270"/>
    <mergeCell ref="B2295:O2295"/>
    <mergeCell ref="R2295:T2295"/>
    <mergeCell ref="U2295:X2295"/>
    <mergeCell ref="B2296:I2297"/>
    <mergeCell ref="J2296:R2297"/>
    <mergeCell ref="T2297:Z2297"/>
    <mergeCell ref="B2269:G2269"/>
    <mergeCell ref="H2269:I2269"/>
    <mergeCell ref="J2269:O2269"/>
    <mergeCell ref="R2269:AA2269"/>
    <mergeCell ref="B2270:O2271"/>
    <mergeCell ref="R2270:R2271"/>
    <mergeCell ref="S2270:S2271"/>
    <mergeCell ref="T2270:V2270"/>
    <mergeCell ref="W2270:W2271"/>
    <mergeCell ref="X2270:X2271"/>
    <mergeCell ref="B2266:F2267"/>
    <mergeCell ref="G2266:AA2267"/>
    <mergeCell ref="B2268:G2268"/>
    <mergeCell ref="H2268:I2268"/>
    <mergeCell ref="J2268:O2268"/>
    <mergeCell ref="R2268:AA2268"/>
    <mergeCell ref="B2263:F2265"/>
    <mergeCell ref="G2263:T2265"/>
    <mergeCell ref="U2263:X2263"/>
    <mergeCell ref="Y2263:AA2263"/>
    <mergeCell ref="U2264:X2264"/>
    <mergeCell ref="Y2264:AA2264"/>
    <mergeCell ref="U2265:X2265"/>
    <mergeCell ref="Y2265:AA2265"/>
    <mergeCell ref="Y2233:AA2233"/>
    <mergeCell ref="B2258:O2258"/>
    <mergeCell ref="R2258:T2258"/>
    <mergeCell ref="U2258:X2258"/>
    <mergeCell ref="B2259:I2260"/>
    <mergeCell ref="J2259:R2260"/>
    <mergeCell ref="T2260:Z2260"/>
    <mergeCell ref="B2232:G2232"/>
    <mergeCell ref="H2232:I2232"/>
    <mergeCell ref="J2232:O2232"/>
    <mergeCell ref="R2232:AA2232"/>
    <mergeCell ref="B2233:O2234"/>
    <mergeCell ref="R2233:R2234"/>
    <mergeCell ref="S2233:S2234"/>
    <mergeCell ref="T2233:V2233"/>
    <mergeCell ref="W2233:W2234"/>
    <mergeCell ref="X2233:X2234"/>
    <mergeCell ref="B2229:F2230"/>
    <mergeCell ref="G2229:AA2230"/>
    <mergeCell ref="B2231:G2231"/>
    <mergeCell ref="H2231:I2231"/>
    <mergeCell ref="J2231:O2231"/>
    <mergeCell ref="R2231:AA2231"/>
    <mergeCell ref="B2226:F2228"/>
    <mergeCell ref="G2226:T2228"/>
    <mergeCell ref="U2226:X2226"/>
    <mergeCell ref="Y2226:AA2226"/>
    <mergeCell ref="U2227:X2227"/>
    <mergeCell ref="Y2227:AA2227"/>
    <mergeCell ref="U2228:X2228"/>
    <mergeCell ref="Y2228:AA2228"/>
    <mergeCell ref="Y2196:AA2196"/>
    <mergeCell ref="B2221:O2221"/>
    <mergeCell ref="R2221:T2221"/>
    <mergeCell ref="U2221:X2221"/>
    <mergeCell ref="B2222:I2223"/>
    <mergeCell ref="J2222:R2223"/>
    <mergeCell ref="T2223:Z2223"/>
    <mergeCell ref="B2195:G2195"/>
    <mergeCell ref="H2195:I2195"/>
    <mergeCell ref="J2195:O2195"/>
    <mergeCell ref="R2195:AA2195"/>
    <mergeCell ref="B2196:O2197"/>
    <mergeCell ref="R2196:R2197"/>
    <mergeCell ref="S2196:S2197"/>
    <mergeCell ref="T2196:V2196"/>
    <mergeCell ref="W2196:W2197"/>
    <mergeCell ref="X2196:X2197"/>
    <mergeCell ref="B2192:F2193"/>
    <mergeCell ref="G2192:AA2193"/>
    <mergeCell ref="B2194:G2194"/>
    <mergeCell ref="H2194:I2194"/>
    <mergeCell ref="J2194:O2194"/>
    <mergeCell ref="R2194:AA2194"/>
    <mergeCell ref="B2189:F2191"/>
    <mergeCell ref="G2189:T2191"/>
    <mergeCell ref="U2189:X2189"/>
    <mergeCell ref="Y2189:AA2189"/>
    <mergeCell ref="U2190:X2190"/>
    <mergeCell ref="Y2190:AA2190"/>
    <mergeCell ref="U2191:X2191"/>
    <mergeCell ref="Y2191:AA2191"/>
    <mergeCell ref="Y2159:AA2159"/>
    <mergeCell ref="B2184:O2184"/>
    <mergeCell ref="R2184:T2184"/>
    <mergeCell ref="U2184:X2184"/>
    <mergeCell ref="B2185:I2186"/>
    <mergeCell ref="J2185:R2186"/>
    <mergeCell ref="T2186:Z2186"/>
    <mergeCell ref="B2158:G2158"/>
    <mergeCell ref="H2158:I2158"/>
    <mergeCell ref="J2158:O2158"/>
    <mergeCell ref="R2158:AA2158"/>
    <mergeCell ref="B2159:O2160"/>
    <mergeCell ref="R2159:R2160"/>
    <mergeCell ref="S2159:S2160"/>
    <mergeCell ref="T2159:V2159"/>
    <mergeCell ref="W2159:W2160"/>
    <mergeCell ref="X2159:X2160"/>
    <mergeCell ref="B2155:F2156"/>
    <mergeCell ref="G2155:AA2156"/>
    <mergeCell ref="B2157:G2157"/>
    <mergeCell ref="H2157:I2157"/>
    <mergeCell ref="J2157:O2157"/>
    <mergeCell ref="R2157:AA2157"/>
    <mergeCell ref="B2152:F2154"/>
    <mergeCell ref="G2152:T2154"/>
    <mergeCell ref="U2152:X2152"/>
    <mergeCell ref="Y2152:AA2152"/>
    <mergeCell ref="U2153:X2153"/>
    <mergeCell ref="Y2153:AA2153"/>
    <mergeCell ref="U2154:X2154"/>
    <mergeCell ref="Y2154:AA2154"/>
    <mergeCell ref="Y2122:AA2122"/>
    <mergeCell ref="B2147:O2147"/>
    <mergeCell ref="R2147:T2147"/>
    <mergeCell ref="U2147:X2147"/>
    <mergeCell ref="B2148:I2149"/>
    <mergeCell ref="J2148:R2149"/>
    <mergeCell ref="T2149:Z2149"/>
    <mergeCell ref="B2121:G2121"/>
    <mergeCell ref="H2121:I2121"/>
    <mergeCell ref="J2121:O2121"/>
    <mergeCell ref="R2121:AA2121"/>
    <mergeCell ref="B2122:O2123"/>
    <mergeCell ref="R2122:R2123"/>
    <mergeCell ref="S2122:S2123"/>
    <mergeCell ref="T2122:V2122"/>
    <mergeCell ref="W2122:W2123"/>
    <mergeCell ref="X2122:X2123"/>
    <mergeCell ref="B2118:F2119"/>
    <mergeCell ref="G2118:AA2119"/>
    <mergeCell ref="B2120:G2120"/>
    <mergeCell ref="H2120:I2120"/>
    <mergeCell ref="J2120:O2120"/>
    <mergeCell ref="R2120:AA2120"/>
    <mergeCell ref="B2115:F2117"/>
    <mergeCell ref="G2115:T2117"/>
    <mergeCell ref="U2115:X2115"/>
    <mergeCell ref="Y2115:AA2115"/>
    <mergeCell ref="U2116:X2116"/>
    <mergeCell ref="Y2116:AA2116"/>
    <mergeCell ref="U2117:X2117"/>
    <mergeCell ref="Y2117:AA2117"/>
    <mergeCell ref="Y2085:AA2085"/>
    <mergeCell ref="B2110:O2110"/>
    <mergeCell ref="R2110:T2110"/>
    <mergeCell ref="U2110:X2110"/>
    <mergeCell ref="B2111:I2112"/>
    <mergeCell ref="J2111:R2112"/>
    <mergeCell ref="T2112:Z2112"/>
    <mergeCell ref="B2084:G2084"/>
    <mergeCell ref="H2084:I2084"/>
    <mergeCell ref="J2084:O2084"/>
    <mergeCell ref="R2084:AA2084"/>
    <mergeCell ref="B2085:O2086"/>
    <mergeCell ref="R2085:R2086"/>
    <mergeCell ref="S2085:S2086"/>
    <mergeCell ref="T2085:V2085"/>
    <mergeCell ref="W2085:W2086"/>
    <mergeCell ref="X2085:X2086"/>
    <mergeCell ref="B2081:F2082"/>
    <mergeCell ref="G2081:AA2082"/>
    <mergeCell ref="B2083:G2083"/>
    <mergeCell ref="H2083:I2083"/>
    <mergeCell ref="J2083:O2083"/>
    <mergeCell ref="R2083:AA2083"/>
    <mergeCell ref="B2078:F2080"/>
    <mergeCell ref="G2078:T2080"/>
    <mergeCell ref="U2078:X2078"/>
    <mergeCell ref="Y2078:AA2078"/>
    <mergeCell ref="U2079:X2079"/>
    <mergeCell ref="Y2079:AA2079"/>
    <mergeCell ref="U2080:X2080"/>
    <mergeCell ref="Y2080:AA2080"/>
    <mergeCell ref="Y2048:AA2048"/>
    <mergeCell ref="B2073:O2073"/>
    <mergeCell ref="R2073:T2073"/>
    <mergeCell ref="U2073:X2073"/>
    <mergeCell ref="B2074:I2075"/>
    <mergeCell ref="J2074:R2075"/>
    <mergeCell ref="T2075:Z2075"/>
    <mergeCell ref="B2047:G2047"/>
    <mergeCell ref="H2047:I2047"/>
    <mergeCell ref="J2047:O2047"/>
    <mergeCell ref="R2047:AA2047"/>
    <mergeCell ref="B2048:O2049"/>
    <mergeCell ref="R2048:R2049"/>
    <mergeCell ref="S2048:S2049"/>
    <mergeCell ref="T2048:V2048"/>
    <mergeCell ref="W2048:W2049"/>
    <mergeCell ref="X2048:X2049"/>
    <mergeCell ref="B2044:F2045"/>
    <mergeCell ref="G2044:AA2045"/>
    <mergeCell ref="B2046:G2046"/>
    <mergeCell ref="H2046:I2046"/>
    <mergeCell ref="J2046:O2046"/>
    <mergeCell ref="R2046:AA2046"/>
    <mergeCell ref="B2041:F2043"/>
    <mergeCell ref="G2041:T2043"/>
    <mergeCell ref="U2041:X2041"/>
    <mergeCell ref="Y2041:AA2041"/>
    <mergeCell ref="U2042:X2042"/>
    <mergeCell ref="Y2042:AA2042"/>
    <mergeCell ref="U2043:X2043"/>
    <mergeCell ref="Y2043:AA2043"/>
    <mergeCell ref="Y2011:AA2011"/>
    <mergeCell ref="B2036:O2036"/>
    <mergeCell ref="R2036:T2036"/>
    <mergeCell ref="U2036:X2036"/>
    <mergeCell ref="B2037:I2038"/>
    <mergeCell ref="J2037:R2038"/>
    <mergeCell ref="T2038:Z2038"/>
    <mergeCell ref="B2010:G2010"/>
    <mergeCell ref="H2010:I2010"/>
    <mergeCell ref="J2010:O2010"/>
    <mergeCell ref="R2010:AA2010"/>
    <mergeCell ref="B2011:O2012"/>
    <mergeCell ref="R2011:R2012"/>
    <mergeCell ref="S2011:S2012"/>
    <mergeCell ref="T2011:V2011"/>
    <mergeCell ref="W2011:W2012"/>
    <mergeCell ref="X2011:X2012"/>
    <mergeCell ref="B2007:F2008"/>
    <mergeCell ref="G2007:AA2008"/>
    <mergeCell ref="B2009:G2009"/>
    <mergeCell ref="H2009:I2009"/>
    <mergeCell ref="J2009:O2009"/>
    <mergeCell ref="R2009:AA2009"/>
    <mergeCell ref="B2004:F2006"/>
    <mergeCell ref="G2004:T2006"/>
    <mergeCell ref="U2004:X2004"/>
    <mergeCell ref="Y2004:AA2004"/>
    <mergeCell ref="U2005:X2005"/>
    <mergeCell ref="Y2005:AA2005"/>
    <mergeCell ref="U2006:X2006"/>
    <mergeCell ref="Y2006:AA2006"/>
    <mergeCell ref="Y1974:AA1974"/>
    <mergeCell ref="B1999:O1999"/>
    <mergeCell ref="R1999:T1999"/>
    <mergeCell ref="U1999:X1999"/>
    <mergeCell ref="B2000:I2001"/>
    <mergeCell ref="J2000:R2001"/>
    <mergeCell ref="T2001:Z2001"/>
    <mergeCell ref="B1973:G1973"/>
    <mergeCell ref="H1973:I1973"/>
    <mergeCell ref="J1973:O1973"/>
    <mergeCell ref="R1973:AA1973"/>
    <mergeCell ref="B1974:O1975"/>
    <mergeCell ref="R1974:R1975"/>
    <mergeCell ref="S1974:S1975"/>
    <mergeCell ref="T1974:V1974"/>
    <mergeCell ref="W1974:W1975"/>
    <mergeCell ref="X1974:X1975"/>
    <mergeCell ref="B1970:F1971"/>
    <mergeCell ref="G1970:AA1971"/>
    <mergeCell ref="B1972:G1972"/>
    <mergeCell ref="H1972:I1972"/>
    <mergeCell ref="J1972:O1972"/>
    <mergeCell ref="R1972:AA1972"/>
    <mergeCell ref="B1967:F1969"/>
    <mergeCell ref="G1967:T1969"/>
    <mergeCell ref="U1967:X1967"/>
    <mergeCell ref="Y1967:AA1967"/>
    <mergeCell ref="U1968:X1968"/>
    <mergeCell ref="Y1968:AA1968"/>
    <mergeCell ref="U1969:X1969"/>
    <mergeCell ref="Y1969:AA1969"/>
    <mergeCell ref="Y1937:AA1937"/>
    <mergeCell ref="B1962:O1962"/>
    <mergeCell ref="R1962:T1962"/>
    <mergeCell ref="U1962:X1962"/>
    <mergeCell ref="B1963:I1964"/>
    <mergeCell ref="J1963:R1964"/>
    <mergeCell ref="T1964:Z1964"/>
    <mergeCell ref="B1936:G1936"/>
    <mergeCell ref="H1936:I1936"/>
    <mergeCell ref="J1936:O1936"/>
    <mergeCell ref="R1936:AA1936"/>
    <mergeCell ref="B1937:O1938"/>
    <mergeCell ref="R1937:R1938"/>
    <mergeCell ref="S1937:S1938"/>
    <mergeCell ref="T1937:V1937"/>
    <mergeCell ref="W1937:W1938"/>
    <mergeCell ref="X1937:X1938"/>
    <mergeCell ref="B1933:F1934"/>
    <mergeCell ref="G1933:AA1934"/>
    <mergeCell ref="B1935:G1935"/>
    <mergeCell ref="H1935:I1935"/>
    <mergeCell ref="J1935:O1935"/>
    <mergeCell ref="R1935:AA1935"/>
    <mergeCell ref="B1930:F1932"/>
    <mergeCell ref="G1930:T1932"/>
    <mergeCell ref="U1930:X1930"/>
    <mergeCell ref="Y1930:AA1930"/>
    <mergeCell ref="U1931:X1931"/>
    <mergeCell ref="Y1931:AA1931"/>
    <mergeCell ref="U1932:X1932"/>
    <mergeCell ref="Y1932:AA1932"/>
    <mergeCell ref="Y1900:AA1900"/>
    <mergeCell ref="B1925:O1925"/>
    <mergeCell ref="R1925:T1925"/>
    <mergeCell ref="U1925:X1925"/>
    <mergeCell ref="B1926:I1927"/>
    <mergeCell ref="J1926:R1927"/>
    <mergeCell ref="T1927:Z1927"/>
    <mergeCell ref="B1899:G1899"/>
    <mergeCell ref="H1899:I1899"/>
    <mergeCell ref="J1899:O1899"/>
    <mergeCell ref="R1899:AA1899"/>
    <mergeCell ref="B1900:O1901"/>
    <mergeCell ref="R1900:R1901"/>
    <mergeCell ref="S1900:S1901"/>
    <mergeCell ref="T1900:V1900"/>
    <mergeCell ref="W1900:W1901"/>
    <mergeCell ref="X1900:X1901"/>
    <mergeCell ref="B1896:F1897"/>
    <mergeCell ref="G1896:AA1897"/>
    <mergeCell ref="B1898:G1898"/>
    <mergeCell ref="H1898:I1898"/>
    <mergeCell ref="J1898:O1898"/>
    <mergeCell ref="R1898:AA1898"/>
    <mergeCell ref="B1893:F1895"/>
    <mergeCell ref="G1893:T1895"/>
    <mergeCell ref="U1893:X1893"/>
    <mergeCell ref="Y1893:AA1893"/>
    <mergeCell ref="U1894:X1894"/>
    <mergeCell ref="Y1894:AA1894"/>
    <mergeCell ref="U1895:X1895"/>
    <mergeCell ref="Y1895:AA1895"/>
    <mergeCell ref="Y1863:AA1863"/>
    <mergeCell ref="B1888:O1888"/>
    <mergeCell ref="R1888:T1888"/>
    <mergeCell ref="U1888:X1888"/>
    <mergeCell ref="B1889:I1890"/>
    <mergeCell ref="J1889:R1890"/>
    <mergeCell ref="T1890:Z1890"/>
    <mergeCell ref="B1862:G1862"/>
    <mergeCell ref="H1862:I1862"/>
    <mergeCell ref="J1862:O1862"/>
    <mergeCell ref="R1862:AA1862"/>
    <mergeCell ref="B1863:O1864"/>
    <mergeCell ref="R1863:R1864"/>
    <mergeCell ref="S1863:S1864"/>
    <mergeCell ref="T1863:V1863"/>
    <mergeCell ref="W1863:W1864"/>
    <mergeCell ref="X1863:X1864"/>
    <mergeCell ref="B1859:F1860"/>
    <mergeCell ref="G1859:AA1860"/>
    <mergeCell ref="B1861:G1861"/>
    <mergeCell ref="H1861:I1861"/>
    <mergeCell ref="J1861:O1861"/>
    <mergeCell ref="R1861:AA1861"/>
    <mergeCell ref="B1856:F1858"/>
    <mergeCell ref="G1856:T1858"/>
    <mergeCell ref="U1856:X1856"/>
    <mergeCell ref="Y1856:AA1856"/>
    <mergeCell ref="U1857:X1857"/>
    <mergeCell ref="Y1857:AA1857"/>
    <mergeCell ref="U1858:X1858"/>
    <mergeCell ref="Y1858:AA1858"/>
    <mergeCell ref="Y1826:AA1826"/>
    <mergeCell ref="B1851:O1851"/>
    <mergeCell ref="R1851:T1851"/>
    <mergeCell ref="U1851:X1851"/>
    <mergeCell ref="B1852:I1853"/>
    <mergeCell ref="J1852:R1853"/>
    <mergeCell ref="T1853:Z1853"/>
    <mergeCell ref="B1825:G1825"/>
    <mergeCell ref="H1825:I1825"/>
    <mergeCell ref="J1825:O1825"/>
    <mergeCell ref="R1825:AA1825"/>
    <mergeCell ref="B1826:O1827"/>
    <mergeCell ref="R1826:R1827"/>
    <mergeCell ref="S1826:S1827"/>
    <mergeCell ref="T1826:V1826"/>
    <mergeCell ref="W1826:W1827"/>
    <mergeCell ref="X1826:X1827"/>
    <mergeCell ref="B1822:F1823"/>
    <mergeCell ref="G1822:AA1823"/>
    <mergeCell ref="B1824:G1824"/>
    <mergeCell ref="H1824:I1824"/>
    <mergeCell ref="J1824:O1824"/>
    <mergeCell ref="R1824:AA1824"/>
    <mergeCell ref="B1819:F1821"/>
    <mergeCell ref="G1819:T1821"/>
    <mergeCell ref="U1819:X1819"/>
    <mergeCell ref="Y1819:AA1819"/>
    <mergeCell ref="U1820:X1820"/>
    <mergeCell ref="Y1820:AA1820"/>
    <mergeCell ref="U1821:X1821"/>
    <mergeCell ref="Y1821:AA1821"/>
    <mergeCell ref="Y1788:AA1788"/>
    <mergeCell ref="B1814:O1814"/>
    <mergeCell ref="R1814:T1814"/>
    <mergeCell ref="U1814:X1814"/>
    <mergeCell ref="B1815:I1816"/>
    <mergeCell ref="J1815:R1816"/>
    <mergeCell ref="T1816:Z1816"/>
    <mergeCell ref="B1787:G1787"/>
    <mergeCell ref="H1787:I1787"/>
    <mergeCell ref="J1787:O1787"/>
    <mergeCell ref="R1787:AA1787"/>
    <mergeCell ref="B1788:O1789"/>
    <mergeCell ref="R1788:R1789"/>
    <mergeCell ref="S1788:S1789"/>
    <mergeCell ref="T1788:V1788"/>
    <mergeCell ref="W1788:W1789"/>
    <mergeCell ref="X1788:X1789"/>
    <mergeCell ref="B1784:F1785"/>
    <mergeCell ref="G1784:AA1785"/>
    <mergeCell ref="B1786:G1786"/>
    <mergeCell ref="H1786:I1786"/>
    <mergeCell ref="J1786:O1786"/>
    <mergeCell ref="R1786:AA1786"/>
    <mergeCell ref="B1781:F1783"/>
    <mergeCell ref="G1781:T1783"/>
    <mergeCell ref="U1781:X1781"/>
    <mergeCell ref="Y1781:AA1781"/>
    <mergeCell ref="U1782:X1782"/>
    <mergeCell ref="Y1782:AA1782"/>
    <mergeCell ref="U1783:X1783"/>
    <mergeCell ref="Y1783:AA1783"/>
    <mergeCell ref="Y1751:AA1751"/>
    <mergeCell ref="B1776:O1776"/>
    <mergeCell ref="R1776:T1776"/>
    <mergeCell ref="U1776:X1776"/>
    <mergeCell ref="B1777:I1778"/>
    <mergeCell ref="J1777:R1778"/>
    <mergeCell ref="T1778:Z1778"/>
    <mergeCell ref="B1750:G1750"/>
    <mergeCell ref="H1750:I1750"/>
    <mergeCell ref="J1750:O1750"/>
    <mergeCell ref="R1750:AA1750"/>
    <mergeCell ref="B1751:O1752"/>
    <mergeCell ref="R1751:R1752"/>
    <mergeCell ref="S1751:S1752"/>
    <mergeCell ref="T1751:V1751"/>
    <mergeCell ref="W1751:W1752"/>
    <mergeCell ref="X1751:X1752"/>
    <mergeCell ref="B1747:F1748"/>
    <mergeCell ref="G1747:AA1748"/>
    <mergeCell ref="B1749:G1749"/>
    <mergeCell ref="H1749:I1749"/>
    <mergeCell ref="J1749:O1749"/>
    <mergeCell ref="R1749:AA1749"/>
    <mergeCell ref="B1744:F1746"/>
    <mergeCell ref="G1744:T1746"/>
    <mergeCell ref="U1744:X1744"/>
    <mergeCell ref="Y1744:AA1744"/>
    <mergeCell ref="U1745:X1745"/>
    <mergeCell ref="Y1745:AA1745"/>
    <mergeCell ref="U1746:X1746"/>
    <mergeCell ref="Y1746:AA1746"/>
    <mergeCell ref="Y1714:AA1714"/>
    <mergeCell ref="B1739:O1739"/>
    <mergeCell ref="R1739:T1739"/>
    <mergeCell ref="U1739:X1739"/>
    <mergeCell ref="B1740:I1741"/>
    <mergeCell ref="J1740:R1741"/>
    <mergeCell ref="T1741:Z1741"/>
    <mergeCell ref="B1713:G1713"/>
    <mergeCell ref="H1713:I1713"/>
    <mergeCell ref="J1713:O1713"/>
    <mergeCell ref="R1713:AA1713"/>
    <mergeCell ref="B1714:O1715"/>
    <mergeCell ref="R1714:R1715"/>
    <mergeCell ref="S1714:S1715"/>
    <mergeCell ref="T1714:V1714"/>
    <mergeCell ref="W1714:W1715"/>
    <mergeCell ref="X1714:X1715"/>
    <mergeCell ref="B1710:F1711"/>
    <mergeCell ref="G1710:AA1711"/>
    <mergeCell ref="B1712:G1712"/>
    <mergeCell ref="H1712:I1712"/>
    <mergeCell ref="J1712:O1712"/>
    <mergeCell ref="R1712:AA1712"/>
    <mergeCell ref="B1707:F1709"/>
    <mergeCell ref="G1707:T1709"/>
    <mergeCell ref="U1707:X1707"/>
    <mergeCell ref="Y1707:AA1707"/>
    <mergeCell ref="U1708:X1708"/>
    <mergeCell ref="Y1708:AA1708"/>
    <mergeCell ref="U1709:X1709"/>
    <mergeCell ref="Y1709:AA1709"/>
    <mergeCell ref="Y1677:AA1677"/>
    <mergeCell ref="B1702:O1702"/>
    <mergeCell ref="R1702:T1702"/>
    <mergeCell ref="U1702:X1702"/>
    <mergeCell ref="B1703:I1704"/>
    <mergeCell ref="J1703:R1704"/>
    <mergeCell ref="T1704:Z1704"/>
    <mergeCell ref="B1676:G1676"/>
    <mergeCell ref="H1676:I1676"/>
    <mergeCell ref="J1676:O1676"/>
    <mergeCell ref="R1676:AA1676"/>
    <mergeCell ref="B1677:O1678"/>
    <mergeCell ref="R1677:R1678"/>
    <mergeCell ref="S1677:S1678"/>
    <mergeCell ref="T1677:V1677"/>
    <mergeCell ref="W1677:W1678"/>
    <mergeCell ref="X1677:X1678"/>
    <mergeCell ref="B1673:F1674"/>
    <mergeCell ref="G1673:AA1674"/>
    <mergeCell ref="B1675:G1675"/>
    <mergeCell ref="H1675:I1675"/>
    <mergeCell ref="J1675:O1675"/>
    <mergeCell ref="R1675:AA1675"/>
    <mergeCell ref="B1670:F1672"/>
    <mergeCell ref="G1670:T1672"/>
    <mergeCell ref="U1670:X1670"/>
    <mergeCell ref="Y1670:AA1670"/>
    <mergeCell ref="U1671:X1671"/>
    <mergeCell ref="Y1671:AA1671"/>
    <mergeCell ref="U1672:X1672"/>
    <mergeCell ref="Y1672:AA1672"/>
    <mergeCell ref="Y1640:AA1640"/>
    <mergeCell ref="B1665:O1665"/>
    <mergeCell ref="R1665:T1665"/>
    <mergeCell ref="U1665:X1665"/>
    <mergeCell ref="B1666:I1667"/>
    <mergeCell ref="J1666:R1667"/>
    <mergeCell ref="T1667:Z1667"/>
    <mergeCell ref="B1639:G1639"/>
    <mergeCell ref="H1639:I1639"/>
    <mergeCell ref="J1639:O1639"/>
    <mergeCell ref="R1639:AA1639"/>
    <mergeCell ref="B1640:O1641"/>
    <mergeCell ref="R1640:R1641"/>
    <mergeCell ref="S1640:S1641"/>
    <mergeCell ref="T1640:V1640"/>
    <mergeCell ref="W1640:W1641"/>
    <mergeCell ref="X1640:X1641"/>
    <mergeCell ref="B1636:F1637"/>
    <mergeCell ref="G1636:AA1637"/>
    <mergeCell ref="B1638:G1638"/>
    <mergeCell ref="H1638:I1638"/>
    <mergeCell ref="J1638:O1638"/>
    <mergeCell ref="R1638:AA1638"/>
    <mergeCell ref="B1633:F1635"/>
    <mergeCell ref="G1633:T1635"/>
    <mergeCell ref="U1633:X1633"/>
    <mergeCell ref="Y1633:AA1633"/>
    <mergeCell ref="U1634:X1634"/>
    <mergeCell ref="Y1634:AA1634"/>
    <mergeCell ref="U1635:X1635"/>
    <mergeCell ref="Y1635:AA1635"/>
    <mergeCell ref="Y1603:AA1603"/>
    <mergeCell ref="B1628:O1628"/>
    <mergeCell ref="R1628:T1628"/>
    <mergeCell ref="U1628:X1628"/>
    <mergeCell ref="B1629:I1630"/>
    <mergeCell ref="J1629:R1630"/>
    <mergeCell ref="T1630:Z1630"/>
    <mergeCell ref="B1602:G1602"/>
    <mergeCell ref="H1602:I1602"/>
    <mergeCell ref="J1602:O1602"/>
    <mergeCell ref="R1602:AA1602"/>
    <mergeCell ref="B1603:O1604"/>
    <mergeCell ref="R1603:R1604"/>
    <mergeCell ref="S1603:S1604"/>
    <mergeCell ref="T1603:V1603"/>
    <mergeCell ref="W1603:W1604"/>
    <mergeCell ref="X1603:X1604"/>
    <mergeCell ref="B1599:F1600"/>
    <mergeCell ref="G1599:AA1600"/>
    <mergeCell ref="B1601:G1601"/>
    <mergeCell ref="H1601:I1601"/>
    <mergeCell ref="J1601:O1601"/>
    <mergeCell ref="R1601:AA1601"/>
    <mergeCell ref="B1596:F1598"/>
    <mergeCell ref="G1596:T1598"/>
    <mergeCell ref="U1596:X1596"/>
    <mergeCell ref="Y1596:AA1596"/>
    <mergeCell ref="U1597:X1597"/>
    <mergeCell ref="Y1597:AA1597"/>
    <mergeCell ref="U1598:X1598"/>
    <mergeCell ref="Y1598:AA1598"/>
    <mergeCell ref="Y1566:AA1566"/>
    <mergeCell ref="B1591:O1591"/>
    <mergeCell ref="R1591:T1591"/>
    <mergeCell ref="U1591:X1591"/>
    <mergeCell ref="B1592:I1593"/>
    <mergeCell ref="J1592:R1593"/>
    <mergeCell ref="T1593:Z1593"/>
    <mergeCell ref="B1565:G1565"/>
    <mergeCell ref="H1565:I1565"/>
    <mergeCell ref="J1565:O1565"/>
    <mergeCell ref="R1565:AA1565"/>
    <mergeCell ref="B1566:O1567"/>
    <mergeCell ref="R1566:R1567"/>
    <mergeCell ref="S1566:S1567"/>
    <mergeCell ref="T1566:V1566"/>
    <mergeCell ref="W1566:W1567"/>
    <mergeCell ref="X1566:X1567"/>
    <mergeCell ref="B1562:F1563"/>
    <mergeCell ref="G1562:AA1563"/>
    <mergeCell ref="B1564:G1564"/>
    <mergeCell ref="H1564:I1564"/>
    <mergeCell ref="J1564:O1564"/>
    <mergeCell ref="R1564:AA1564"/>
    <mergeCell ref="B1559:F1561"/>
    <mergeCell ref="G1559:T1561"/>
    <mergeCell ref="U1559:X1559"/>
    <mergeCell ref="Y1559:AA1559"/>
    <mergeCell ref="U1560:X1560"/>
    <mergeCell ref="Y1560:AA1560"/>
    <mergeCell ref="U1561:X1561"/>
    <mergeCell ref="Y1561:AA1561"/>
    <mergeCell ref="Y1529:AA1529"/>
    <mergeCell ref="B1554:O1554"/>
    <mergeCell ref="R1554:T1554"/>
    <mergeCell ref="U1554:X1554"/>
    <mergeCell ref="B1555:I1556"/>
    <mergeCell ref="J1555:R1556"/>
    <mergeCell ref="T1556:Z1556"/>
    <mergeCell ref="B1528:G1528"/>
    <mergeCell ref="H1528:I1528"/>
    <mergeCell ref="J1528:O1528"/>
    <mergeCell ref="R1528:AA1528"/>
    <mergeCell ref="B1529:O1530"/>
    <mergeCell ref="R1529:R1530"/>
    <mergeCell ref="S1529:S1530"/>
    <mergeCell ref="T1529:V1529"/>
    <mergeCell ref="W1529:W1530"/>
    <mergeCell ref="X1529:X1530"/>
    <mergeCell ref="B1525:F1526"/>
    <mergeCell ref="G1525:AA1526"/>
    <mergeCell ref="B1527:G1527"/>
    <mergeCell ref="H1527:I1527"/>
    <mergeCell ref="J1527:O1527"/>
    <mergeCell ref="R1527:AA1527"/>
    <mergeCell ref="B1522:F1524"/>
    <mergeCell ref="G1522:T1524"/>
    <mergeCell ref="U1522:X1522"/>
    <mergeCell ref="Y1522:AA1522"/>
    <mergeCell ref="U1523:X1523"/>
    <mergeCell ref="Y1523:AA1523"/>
    <mergeCell ref="U1524:X1524"/>
    <mergeCell ref="Y1524:AA1524"/>
    <mergeCell ref="Y1492:AA1492"/>
    <mergeCell ref="B1517:O1517"/>
    <mergeCell ref="R1517:T1517"/>
    <mergeCell ref="U1517:X1517"/>
    <mergeCell ref="B1518:I1519"/>
    <mergeCell ref="J1518:R1519"/>
    <mergeCell ref="T1519:Z1519"/>
    <mergeCell ref="B1491:G1491"/>
    <mergeCell ref="H1491:I1491"/>
    <mergeCell ref="J1491:O1491"/>
    <mergeCell ref="R1491:AA1491"/>
    <mergeCell ref="B1492:O1493"/>
    <mergeCell ref="R1492:R1493"/>
    <mergeCell ref="S1492:S1493"/>
    <mergeCell ref="T1492:V1492"/>
    <mergeCell ref="W1492:W1493"/>
    <mergeCell ref="X1492:X1493"/>
    <mergeCell ref="B1488:F1489"/>
    <mergeCell ref="G1488:AA1489"/>
    <mergeCell ref="B1490:G1490"/>
    <mergeCell ref="H1490:I1490"/>
    <mergeCell ref="J1490:O1490"/>
    <mergeCell ref="R1490:AA1490"/>
    <mergeCell ref="B1485:F1487"/>
    <mergeCell ref="G1485:T1487"/>
    <mergeCell ref="U1485:X1485"/>
    <mergeCell ref="Y1485:AA1485"/>
    <mergeCell ref="U1486:X1486"/>
    <mergeCell ref="Y1486:AA1486"/>
    <mergeCell ref="U1487:X1487"/>
    <mergeCell ref="Y1487:AA1487"/>
    <mergeCell ref="Y1455:AA1455"/>
    <mergeCell ref="B1480:O1480"/>
    <mergeCell ref="R1480:T1480"/>
    <mergeCell ref="U1480:X1480"/>
    <mergeCell ref="B1481:I1482"/>
    <mergeCell ref="J1481:R1482"/>
    <mergeCell ref="T1482:Z1482"/>
    <mergeCell ref="B1454:G1454"/>
    <mergeCell ref="H1454:I1454"/>
    <mergeCell ref="J1454:O1454"/>
    <mergeCell ref="R1454:AA1454"/>
    <mergeCell ref="B1455:O1456"/>
    <mergeCell ref="R1455:R1456"/>
    <mergeCell ref="S1455:S1456"/>
    <mergeCell ref="T1455:V1455"/>
    <mergeCell ref="W1455:W1456"/>
    <mergeCell ref="X1455:X1456"/>
    <mergeCell ref="B1451:F1452"/>
    <mergeCell ref="G1451:AA1452"/>
    <mergeCell ref="B1453:G1453"/>
    <mergeCell ref="H1453:I1453"/>
    <mergeCell ref="J1453:O1453"/>
    <mergeCell ref="R1453:AA1453"/>
    <mergeCell ref="B1448:F1450"/>
    <mergeCell ref="G1448:T1450"/>
    <mergeCell ref="U1448:X1448"/>
    <mergeCell ref="Y1448:AA1448"/>
    <mergeCell ref="U1449:X1449"/>
    <mergeCell ref="Y1449:AA1449"/>
    <mergeCell ref="U1450:X1450"/>
    <mergeCell ref="Y1450:AA1450"/>
    <mergeCell ref="Y1418:AA1418"/>
    <mergeCell ref="B1443:O1443"/>
    <mergeCell ref="R1443:T1443"/>
    <mergeCell ref="U1443:X1443"/>
    <mergeCell ref="B1444:I1445"/>
    <mergeCell ref="J1444:R1445"/>
    <mergeCell ref="T1445:Z1445"/>
    <mergeCell ref="B1417:G1417"/>
    <mergeCell ref="H1417:I1417"/>
    <mergeCell ref="J1417:O1417"/>
    <mergeCell ref="R1417:AA1417"/>
    <mergeCell ref="B1418:O1419"/>
    <mergeCell ref="R1418:R1419"/>
    <mergeCell ref="S1418:S1419"/>
    <mergeCell ref="T1418:V1418"/>
    <mergeCell ref="W1418:W1419"/>
    <mergeCell ref="X1418:X1419"/>
    <mergeCell ref="B1414:F1415"/>
    <mergeCell ref="G1414:AA1415"/>
    <mergeCell ref="B1416:G1416"/>
    <mergeCell ref="H1416:I1416"/>
    <mergeCell ref="J1416:O1416"/>
    <mergeCell ref="R1416:AA1416"/>
    <mergeCell ref="B1411:F1413"/>
    <mergeCell ref="G1411:T1413"/>
    <mergeCell ref="U1411:X1411"/>
    <mergeCell ref="Y1411:AA1411"/>
    <mergeCell ref="U1412:X1412"/>
    <mergeCell ref="Y1412:AA1412"/>
    <mergeCell ref="U1413:X1413"/>
    <mergeCell ref="Y1413:AA1413"/>
    <mergeCell ref="Y1381:AA1381"/>
    <mergeCell ref="B1406:O1406"/>
    <mergeCell ref="R1406:T1406"/>
    <mergeCell ref="U1406:X1406"/>
    <mergeCell ref="B1407:I1408"/>
    <mergeCell ref="J1407:R1408"/>
    <mergeCell ref="T1408:Z1408"/>
    <mergeCell ref="B1380:G1380"/>
    <mergeCell ref="H1380:I1380"/>
    <mergeCell ref="J1380:O1380"/>
    <mergeCell ref="R1380:AA1380"/>
    <mergeCell ref="B1381:O1382"/>
    <mergeCell ref="R1381:R1382"/>
    <mergeCell ref="S1381:S1382"/>
    <mergeCell ref="T1381:V1381"/>
    <mergeCell ref="W1381:W1382"/>
    <mergeCell ref="X1381:X1382"/>
    <mergeCell ref="B1377:F1378"/>
    <mergeCell ref="G1377:AA1378"/>
    <mergeCell ref="B1379:G1379"/>
    <mergeCell ref="H1379:I1379"/>
    <mergeCell ref="J1379:O1379"/>
    <mergeCell ref="R1379:AA1379"/>
    <mergeCell ref="B1374:F1376"/>
    <mergeCell ref="G1374:T1376"/>
    <mergeCell ref="U1374:X1374"/>
    <mergeCell ref="Y1374:AA1374"/>
    <mergeCell ref="U1375:X1375"/>
    <mergeCell ref="Y1375:AA1375"/>
    <mergeCell ref="U1376:X1376"/>
    <mergeCell ref="Y1376:AA1376"/>
    <mergeCell ref="Y1344:AA1344"/>
    <mergeCell ref="B1369:O1369"/>
    <mergeCell ref="R1369:T1369"/>
    <mergeCell ref="U1369:X1369"/>
    <mergeCell ref="B1370:I1371"/>
    <mergeCell ref="J1370:R1371"/>
    <mergeCell ref="T1371:Z1371"/>
    <mergeCell ref="B1343:G1343"/>
    <mergeCell ref="H1343:I1343"/>
    <mergeCell ref="J1343:O1343"/>
    <mergeCell ref="R1343:AA1343"/>
    <mergeCell ref="B1344:O1345"/>
    <mergeCell ref="R1344:R1345"/>
    <mergeCell ref="S1344:S1345"/>
    <mergeCell ref="T1344:V1344"/>
    <mergeCell ref="W1344:W1345"/>
    <mergeCell ref="X1344:X1345"/>
    <mergeCell ref="B1340:F1341"/>
    <mergeCell ref="G1340:AA1341"/>
    <mergeCell ref="B1342:G1342"/>
    <mergeCell ref="H1342:I1342"/>
    <mergeCell ref="J1342:O1342"/>
    <mergeCell ref="R1342:AA1342"/>
    <mergeCell ref="B1337:F1339"/>
    <mergeCell ref="G1337:T1339"/>
    <mergeCell ref="U1337:X1337"/>
    <mergeCell ref="Y1337:AA1337"/>
    <mergeCell ref="U1338:X1338"/>
    <mergeCell ref="Y1338:AA1338"/>
    <mergeCell ref="U1339:X1339"/>
    <mergeCell ref="Y1339:AA1339"/>
    <mergeCell ref="Y1307:AA1307"/>
    <mergeCell ref="B1332:O1332"/>
    <mergeCell ref="R1332:T1332"/>
    <mergeCell ref="U1332:X1332"/>
    <mergeCell ref="B1333:I1334"/>
    <mergeCell ref="J1333:R1334"/>
    <mergeCell ref="T1334:Z1334"/>
    <mergeCell ref="B1306:G1306"/>
    <mergeCell ref="H1306:I1306"/>
    <mergeCell ref="J1306:O1306"/>
    <mergeCell ref="R1306:AA1306"/>
    <mergeCell ref="B1307:O1308"/>
    <mergeCell ref="R1307:R1308"/>
    <mergeCell ref="S1307:S1308"/>
    <mergeCell ref="T1307:V1307"/>
    <mergeCell ref="W1307:W1308"/>
    <mergeCell ref="X1307:X1308"/>
    <mergeCell ref="B1303:F1304"/>
    <mergeCell ref="G1303:AA1304"/>
    <mergeCell ref="B1305:G1305"/>
    <mergeCell ref="H1305:I1305"/>
    <mergeCell ref="J1305:O1305"/>
    <mergeCell ref="R1305:AA1305"/>
    <mergeCell ref="B1300:F1302"/>
    <mergeCell ref="G1300:T1302"/>
    <mergeCell ref="U1300:X1300"/>
    <mergeCell ref="Y1300:AA1300"/>
    <mergeCell ref="U1301:X1301"/>
    <mergeCell ref="Y1301:AA1301"/>
    <mergeCell ref="U1302:X1302"/>
    <mergeCell ref="Y1302:AA1302"/>
    <mergeCell ref="Y1270:AA1270"/>
    <mergeCell ref="B1295:O1295"/>
    <mergeCell ref="R1295:T1295"/>
    <mergeCell ref="U1295:X1295"/>
    <mergeCell ref="B1296:I1297"/>
    <mergeCell ref="J1296:R1297"/>
    <mergeCell ref="T1297:Z1297"/>
    <mergeCell ref="B1269:G1269"/>
    <mergeCell ref="H1269:I1269"/>
    <mergeCell ref="J1269:O1269"/>
    <mergeCell ref="R1269:AA1269"/>
    <mergeCell ref="B1270:O1271"/>
    <mergeCell ref="R1270:R1271"/>
    <mergeCell ref="S1270:S1271"/>
    <mergeCell ref="T1270:V1270"/>
    <mergeCell ref="W1270:W1271"/>
    <mergeCell ref="X1270:X1271"/>
    <mergeCell ref="B1266:F1267"/>
    <mergeCell ref="G1266:AA1267"/>
    <mergeCell ref="B1268:G1268"/>
    <mergeCell ref="H1268:I1268"/>
    <mergeCell ref="J1268:O1268"/>
    <mergeCell ref="R1268:AA1268"/>
    <mergeCell ref="B1263:F1265"/>
    <mergeCell ref="G1263:T1265"/>
    <mergeCell ref="U1263:X1263"/>
    <mergeCell ref="Y1263:AA1263"/>
    <mergeCell ref="U1264:X1264"/>
    <mergeCell ref="Y1264:AA1264"/>
    <mergeCell ref="U1265:X1265"/>
    <mergeCell ref="Y1265:AA1265"/>
    <mergeCell ref="Y1233:AA1233"/>
    <mergeCell ref="B1258:O1258"/>
    <mergeCell ref="R1258:T1258"/>
    <mergeCell ref="U1258:X1258"/>
    <mergeCell ref="B1259:I1260"/>
    <mergeCell ref="J1259:R1260"/>
    <mergeCell ref="T1260:Z1260"/>
    <mergeCell ref="B1232:G1232"/>
    <mergeCell ref="H1232:I1232"/>
    <mergeCell ref="J1232:O1232"/>
    <mergeCell ref="R1232:AA1232"/>
    <mergeCell ref="B1233:O1234"/>
    <mergeCell ref="R1233:R1234"/>
    <mergeCell ref="S1233:S1234"/>
    <mergeCell ref="T1233:V1233"/>
    <mergeCell ref="W1233:W1234"/>
    <mergeCell ref="X1233:X1234"/>
    <mergeCell ref="B1229:F1230"/>
    <mergeCell ref="G1229:AA1230"/>
    <mergeCell ref="B1231:G1231"/>
    <mergeCell ref="H1231:I1231"/>
    <mergeCell ref="J1231:O1231"/>
    <mergeCell ref="R1231:AA1231"/>
    <mergeCell ref="B1226:F1228"/>
    <mergeCell ref="G1226:T1228"/>
    <mergeCell ref="U1226:X1226"/>
    <mergeCell ref="Y1226:AA1226"/>
    <mergeCell ref="U1227:X1227"/>
    <mergeCell ref="Y1227:AA1227"/>
    <mergeCell ref="U1228:X1228"/>
    <mergeCell ref="Y1228:AA1228"/>
    <mergeCell ref="Y1196:AA1196"/>
    <mergeCell ref="B1221:O1221"/>
    <mergeCell ref="R1221:T1221"/>
    <mergeCell ref="U1221:X1221"/>
    <mergeCell ref="B1222:I1223"/>
    <mergeCell ref="J1222:R1223"/>
    <mergeCell ref="T1223:Z1223"/>
    <mergeCell ref="B1195:G1195"/>
    <mergeCell ref="H1195:I1195"/>
    <mergeCell ref="J1195:O1195"/>
    <mergeCell ref="R1195:AA1195"/>
    <mergeCell ref="B1196:O1197"/>
    <mergeCell ref="R1196:R1197"/>
    <mergeCell ref="S1196:S1197"/>
    <mergeCell ref="T1196:V1196"/>
    <mergeCell ref="W1196:W1197"/>
    <mergeCell ref="X1196:X1197"/>
    <mergeCell ref="B1192:F1193"/>
    <mergeCell ref="G1192:AA1193"/>
    <mergeCell ref="B1194:G1194"/>
    <mergeCell ref="H1194:I1194"/>
    <mergeCell ref="J1194:O1194"/>
    <mergeCell ref="R1194:AA1194"/>
    <mergeCell ref="B1189:F1191"/>
    <mergeCell ref="G1189:T1191"/>
    <mergeCell ref="U1189:X1189"/>
    <mergeCell ref="Y1189:AA1189"/>
    <mergeCell ref="U1190:X1190"/>
    <mergeCell ref="Y1190:AA1190"/>
    <mergeCell ref="U1191:X1191"/>
    <mergeCell ref="Y1191:AA1191"/>
    <mergeCell ref="Y1159:AA1159"/>
    <mergeCell ref="B1184:O1184"/>
    <mergeCell ref="R1184:T1184"/>
    <mergeCell ref="U1184:X1184"/>
    <mergeCell ref="B1185:I1186"/>
    <mergeCell ref="J1185:R1186"/>
    <mergeCell ref="T1186:Z1186"/>
    <mergeCell ref="B1158:G1158"/>
    <mergeCell ref="H1158:I1158"/>
    <mergeCell ref="J1158:O1158"/>
    <mergeCell ref="R1158:AA1158"/>
    <mergeCell ref="B1159:O1160"/>
    <mergeCell ref="R1159:R1160"/>
    <mergeCell ref="S1159:S1160"/>
    <mergeCell ref="T1159:V1159"/>
    <mergeCell ref="W1159:W1160"/>
    <mergeCell ref="X1159:X1160"/>
    <mergeCell ref="B1155:F1156"/>
    <mergeCell ref="G1155:AA1156"/>
    <mergeCell ref="B1157:G1157"/>
    <mergeCell ref="H1157:I1157"/>
    <mergeCell ref="J1157:O1157"/>
    <mergeCell ref="R1157:AA1157"/>
    <mergeCell ref="B1152:F1154"/>
    <mergeCell ref="G1152:T1154"/>
    <mergeCell ref="U1152:X1152"/>
    <mergeCell ref="Y1152:AA1152"/>
    <mergeCell ref="U1153:X1153"/>
    <mergeCell ref="Y1153:AA1153"/>
    <mergeCell ref="U1154:X1154"/>
    <mergeCell ref="Y1154:AA1154"/>
    <mergeCell ref="Y1122:AA1122"/>
    <mergeCell ref="B1147:O1147"/>
    <mergeCell ref="R1147:T1147"/>
    <mergeCell ref="U1147:X1147"/>
    <mergeCell ref="B1148:I1149"/>
    <mergeCell ref="J1148:R1149"/>
    <mergeCell ref="T1149:Z1149"/>
    <mergeCell ref="B1121:G1121"/>
    <mergeCell ref="H1121:I1121"/>
    <mergeCell ref="J1121:O1121"/>
    <mergeCell ref="R1121:AA1121"/>
    <mergeCell ref="B1122:O1123"/>
    <mergeCell ref="R1122:R1123"/>
    <mergeCell ref="S1122:S1123"/>
    <mergeCell ref="T1122:V1122"/>
    <mergeCell ref="W1122:W1123"/>
    <mergeCell ref="X1122:X1123"/>
    <mergeCell ref="B1118:F1119"/>
    <mergeCell ref="G1118:AA1119"/>
    <mergeCell ref="B1120:G1120"/>
    <mergeCell ref="H1120:I1120"/>
    <mergeCell ref="J1120:O1120"/>
    <mergeCell ref="R1120:AA1120"/>
    <mergeCell ref="B1115:F1117"/>
    <mergeCell ref="G1115:T1117"/>
    <mergeCell ref="U1115:X1115"/>
    <mergeCell ref="Y1115:AA1115"/>
    <mergeCell ref="U1116:X1116"/>
    <mergeCell ref="Y1116:AA1116"/>
    <mergeCell ref="U1117:X1117"/>
    <mergeCell ref="Y1117:AA1117"/>
    <mergeCell ref="Y1085:AA1085"/>
    <mergeCell ref="B1110:O1110"/>
    <mergeCell ref="R1110:T1110"/>
    <mergeCell ref="U1110:X1110"/>
    <mergeCell ref="B1111:I1112"/>
    <mergeCell ref="J1111:R1112"/>
    <mergeCell ref="T1112:Z1112"/>
    <mergeCell ref="B1084:G1084"/>
    <mergeCell ref="H1084:I1084"/>
    <mergeCell ref="J1084:O1084"/>
    <mergeCell ref="R1084:AA1084"/>
    <mergeCell ref="B1085:O1086"/>
    <mergeCell ref="R1085:R1086"/>
    <mergeCell ref="S1085:S1086"/>
    <mergeCell ref="T1085:V1085"/>
    <mergeCell ref="W1085:W1086"/>
    <mergeCell ref="X1085:X1086"/>
    <mergeCell ref="B1081:F1082"/>
    <mergeCell ref="G1081:AA1082"/>
    <mergeCell ref="B1083:G1083"/>
    <mergeCell ref="H1083:I1083"/>
    <mergeCell ref="J1083:O1083"/>
    <mergeCell ref="R1083:AA1083"/>
    <mergeCell ref="B1078:F1080"/>
    <mergeCell ref="G1078:T1080"/>
    <mergeCell ref="U1078:X1078"/>
    <mergeCell ref="Y1078:AA1078"/>
    <mergeCell ref="U1079:X1079"/>
    <mergeCell ref="Y1079:AA1079"/>
    <mergeCell ref="U1080:X1080"/>
    <mergeCell ref="Y1080:AA1080"/>
    <mergeCell ref="Y1043:AA1043"/>
    <mergeCell ref="B1045:O1072"/>
    <mergeCell ref="B1073:O1073"/>
    <mergeCell ref="R1073:T1073"/>
    <mergeCell ref="U1073:X1073"/>
    <mergeCell ref="B1074:I1075"/>
    <mergeCell ref="J1074:R1075"/>
    <mergeCell ref="T1075:Z1075"/>
    <mergeCell ref="B1042:G1042"/>
    <mergeCell ref="H1042:I1042"/>
    <mergeCell ref="J1042:O1042"/>
    <mergeCell ref="R1042:AA1042"/>
    <mergeCell ref="B1043:O1044"/>
    <mergeCell ref="R1043:R1044"/>
    <mergeCell ref="S1043:S1044"/>
    <mergeCell ref="T1043:V1043"/>
    <mergeCell ref="W1043:W1044"/>
    <mergeCell ref="X1043:X1044"/>
    <mergeCell ref="B1039:F1040"/>
    <mergeCell ref="G1039:AA1040"/>
    <mergeCell ref="B1041:G1041"/>
    <mergeCell ref="H1041:I1041"/>
    <mergeCell ref="J1041:O1041"/>
    <mergeCell ref="R1041:AA1041"/>
    <mergeCell ref="B1036:F1038"/>
    <mergeCell ref="G1036:T1038"/>
    <mergeCell ref="U1036:X1036"/>
    <mergeCell ref="Y1036:AA1036"/>
    <mergeCell ref="U1037:X1037"/>
    <mergeCell ref="Y1037:AA1037"/>
    <mergeCell ref="U1038:X1038"/>
    <mergeCell ref="Y1038:AA1038"/>
    <mergeCell ref="Y1006:AA1006"/>
    <mergeCell ref="B1031:O1031"/>
    <mergeCell ref="R1031:T1031"/>
    <mergeCell ref="U1031:X1031"/>
    <mergeCell ref="B1032:I1033"/>
    <mergeCell ref="J1032:R1033"/>
    <mergeCell ref="T1033:Z1033"/>
    <mergeCell ref="B1005:G1005"/>
    <mergeCell ref="H1005:I1005"/>
    <mergeCell ref="J1005:O1005"/>
    <mergeCell ref="R1005:AA1005"/>
    <mergeCell ref="B1006:O1007"/>
    <mergeCell ref="R1006:R1007"/>
    <mergeCell ref="S1006:S1007"/>
    <mergeCell ref="T1006:V1006"/>
    <mergeCell ref="W1006:W1007"/>
    <mergeCell ref="X1006:X1007"/>
    <mergeCell ref="B1002:F1003"/>
    <mergeCell ref="G1002:AA1003"/>
    <mergeCell ref="B1004:G1004"/>
    <mergeCell ref="H1004:I1004"/>
    <mergeCell ref="J1004:O1004"/>
    <mergeCell ref="R1004:AA1004"/>
    <mergeCell ref="B999:F1001"/>
    <mergeCell ref="G999:T1001"/>
    <mergeCell ref="U999:X999"/>
    <mergeCell ref="Y999:AA999"/>
    <mergeCell ref="U1000:X1000"/>
    <mergeCell ref="Y1000:AA1000"/>
    <mergeCell ref="U1001:X1001"/>
    <mergeCell ref="Y1001:AA1001"/>
    <mergeCell ref="Y969:AA969"/>
    <mergeCell ref="B994:O994"/>
    <mergeCell ref="R994:T994"/>
    <mergeCell ref="U994:X994"/>
    <mergeCell ref="B995:I996"/>
    <mergeCell ref="J995:R996"/>
    <mergeCell ref="T996:Z996"/>
    <mergeCell ref="B968:G968"/>
    <mergeCell ref="H968:I968"/>
    <mergeCell ref="J968:O968"/>
    <mergeCell ref="R968:AA968"/>
    <mergeCell ref="B969:O970"/>
    <mergeCell ref="R969:R970"/>
    <mergeCell ref="S969:S970"/>
    <mergeCell ref="T969:V969"/>
    <mergeCell ref="W969:W970"/>
    <mergeCell ref="X969:X970"/>
    <mergeCell ref="B965:F966"/>
    <mergeCell ref="G965:AA966"/>
    <mergeCell ref="B967:G967"/>
    <mergeCell ref="H967:I967"/>
    <mergeCell ref="J967:O967"/>
    <mergeCell ref="R967:AA967"/>
    <mergeCell ref="B962:F964"/>
    <mergeCell ref="G962:T964"/>
    <mergeCell ref="U962:X962"/>
    <mergeCell ref="Y962:AA962"/>
    <mergeCell ref="U963:X963"/>
    <mergeCell ref="Y963:AA963"/>
    <mergeCell ref="U964:X964"/>
    <mergeCell ref="Y964:AA964"/>
    <mergeCell ref="Y932:AA932"/>
    <mergeCell ref="B957:O957"/>
    <mergeCell ref="R957:T957"/>
    <mergeCell ref="U957:X957"/>
    <mergeCell ref="B958:I959"/>
    <mergeCell ref="J958:R959"/>
    <mergeCell ref="T959:Z959"/>
    <mergeCell ref="B931:G931"/>
    <mergeCell ref="H931:I931"/>
    <mergeCell ref="J931:O931"/>
    <mergeCell ref="R931:AA931"/>
    <mergeCell ref="B932:O933"/>
    <mergeCell ref="R932:R933"/>
    <mergeCell ref="S932:S933"/>
    <mergeCell ref="T932:V932"/>
    <mergeCell ref="W932:W933"/>
    <mergeCell ref="X932:X933"/>
    <mergeCell ref="B928:F929"/>
    <mergeCell ref="G928:AA929"/>
    <mergeCell ref="B930:G930"/>
    <mergeCell ref="H930:I930"/>
    <mergeCell ref="J930:O930"/>
    <mergeCell ref="R930:AA930"/>
    <mergeCell ref="B925:F927"/>
    <mergeCell ref="G925:T927"/>
    <mergeCell ref="U925:X925"/>
    <mergeCell ref="Y925:AA925"/>
    <mergeCell ref="U926:X926"/>
    <mergeCell ref="Y926:AA926"/>
    <mergeCell ref="U927:X927"/>
    <mergeCell ref="Y927:AA927"/>
    <mergeCell ref="Y895:AA895"/>
    <mergeCell ref="B920:O920"/>
    <mergeCell ref="R920:T920"/>
    <mergeCell ref="U920:X920"/>
    <mergeCell ref="B921:I922"/>
    <mergeCell ref="J921:R922"/>
    <mergeCell ref="T922:Z922"/>
    <mergeCell ref="B894:G894"/>
    <mergeCell ref="H894:I894"/>
    <mergeCell ref="J894:O894"/>
    <mergeCell ref="R894:AA894"/>
    <mergeCell ref="B895:O896"/>
    <mergeCell ref="R895:R896"/>
    <mergeCell ref="S895:S896"/>
    <mergeCell ref="T895:V895"/>
    <mergeCell ref="W895:W896"/>
    <mergeCell ref="X895:X896"/>
    <mergeCell ref="B891:F892"/>
    <mergeCell ref="G891:AA892"/>
    <mergeCell ref="B893:G893"/>
    <mergeCell ref="H893:I893"/>
    <mergeCell ref="J893:O893"/>
    <mergeCell ref="R893:AA893"/>
    <mergeCell ref="B888:F890"/>
    <mergeCell ref="G888:T890"/>
    <mergeCell ref="U888:X888"/>
    <mergeCell ref="Y888:AA888"/>
    <mergeCell ref="U889:X889"/>
    <mergeCell ref="Y889:AA889"/>
    <mergeCell ref="U890:X890"/>
    <mergeCell ref="Y890:AA890"/>
    <mergeCell ref="Y858:AA858"/>
    <mergeCell ref="B883:O883"/>
    <mergeCell ref="R883:T883"/>
    <mergeCell ref="U883:X883"/>
    <mergeCell ref="B884:I885"/>
    <mergeCell ref="J884:R885"/>
    <mergeCell ref="T885:Z885"/>
    <mergeCell ref="B857:G857"/>
    <mergeCell ref="H857:I857"/>
    <mergeCell ref="J857:O857"/>
    <mergeCell ref="R857:AA857"/>
    <mergeCell ref="B858:O859"/>
    <mergeCell ref="R858:R859"/>
    <mergeCell ref="S858:S859"/>
    <mergeCell ref="T858:V858"/>
    <mergeCell ref="W858:W859"/>
    <mergeCell ref="X858:X859"/>
    <mergeCell ref="B854:F855"/>
    <mergeCell ref="G854:AA855"/>
    <mergeCell ref="B856:G856"/>
    <mergeCell ref="H856:I856"/>
    <mergeCell ref="J856:O856"/>
    <mergeCell ref="R856:AA856"/>
    <mergeCell ref="B851:F853"/>
    <mergeCell ref="G851:T853"/>
    <mergeCell ref="U851:X851"/>
    <mergeCell ref="Y851:AA851"/>
    <mergeCell ref="U852:X852"/>
    <mergeCell ref="Y852:AA852"/>
    <mergeCell ref="U853:X853"/>
    <mergeCell ref="Y853:AA853"/>
    <mergeCell ref="Y821:AA821"/>
    <mergeCell ref="B846:O846"/>
    <mergeCell ref="R846:T846"/>
    <mergeCell ref="U846:X846"/>
    <mergeCell ref="B847:I848"/>
    <mergeCell ref="J847:R848"/>
    <mergeCell ref="T848:Z848"/>
    <mergeCell ref="B820:G820"/>
    <mergeCell ref="H820:I820"/>
    <mergeCell ref="J820:O820"/>
    <mergeCell ref="R820:AA820"/>
    <mergeCell ref="B821:O822"/>
    <mergeCell ref="R821:R822"/>
    <mergeCell ref="S821:S822"/>
    <mergeCell ref="T821:V821"/>
    <mergeCell ref="W821:W822"/>
    <mergeCell ref="X821:X822"/>
    <mergeCell ref="B817:F818"/>
    <mergeCell ref="G817:AA818"/>
    <mergeCell ref="B819:G819"/>
    <mergeCell ref="H819:I819"/>
    <mergeCell ref="J819:O819"/>
    <mergeCell ref="R819:AA819"/>
    <mergeCell ref="B814:F816"/>
    <mergeCell ref="G814:T816"/>
    <mergeCell ref="U814:X814"/>
    <mergeCell ref="Y814:AA814"/>
    <mergeCell ref="U815:X815"/>
    <mergeCell ref="Y815:AA815"/>
    <mergeCell ref="U816:X816"/>
    <mergeCell ref="Y816:AA816"/>
    <mergeCell ref="Y784:AA784"/>
    <mergeCell ref="B809:O809"/>
    <mergeCell ref="R809:T809"/>
    <mergeCell ref="U809:X809"/>
    <mergeCell ref="B810:I811"/>
    <mergeCell ref="J810:R811"/>
    <mergeCell ref="T811:Z811"/>
    <mergeCell ref="B783:G783"/>
    <mergeCell ref="H783:I783"/>
    <mergeCell ref="J783:O783"/>
    <mergeCell ref="R783:AA783"/>
    <mergeCell ref="B784:O785"/>
    <mergeCell ref="R784:R785"/>
    <mergeCell ref="S784:S785"/>
    <mergeCell ref="T784:V784"/>
    <mergeCell ref="W784:W785"/>
    <mergeCell ref="X784:X785"/>
    <mergeCell ref="B780:F781"/>
    <mergeCell ref="G780:AA781"/>
    <mergeCell ref="B782:G782"/>
    <mergeCell ref="H782:I782"/>
    <mergeCell ref="J782:O782"/>
    <mergeCell ref="R782:AA782"/>
    <mergeCell ref="B777:F779"/>
    <mergeCell ref="G777:T779"/>
    <mergeCell ref="U777:X777"/>
    <mergeCell ref="Y777:AA777"/>
    <mergeCell ref="U778:X778"/>
    <mergeCell ref="Y778:AA778"/>
    <mergeCell ref="U779:X779"/>
    <mergeCell ref="Y779:AA779"/>
    <mergeCell ref="Y747:AA747"/>
    <mergeCell ref="B772:O772"/>
    <mergeCell ref="R772:T772"/>
    <mergeCell ref="U772:X772"/>
    <mergeCell ref="B773:I774"/>
    <mergeCell ref="J773:R774"/>
    <mergeCell ref="T774:Z774"/>
    <mergeCell ref="B746:G746"/>
    <mergeCell ref="H746:I746"/>
    <mergeCell ref="J746:O746"/>
    <mergeCell ref="R746:AA746"/>
    <mergeCell ref="B747:O748"/>
    <mergeCell ref="R747:R748"/>
    <mergeCell ref="S747:S748"/>
    <mergeCell ref="T747:V747"/>
    <mergeCell ref="W747:W748"/>
    <mergeCell ref="X747:X748"/>
    <mergeCell ref="B743:F744"/>
    <mergeCell ref="G743:AA744"/>
    <mergeCell ref="B745:G745"/>
    <mergeCell ref="H745:I745"/>
    <mergeCell ref="J745:O745"/>
    <mergeCell ref="R745:AA745"/>
    <mergeCell ref="B740:F742"/>
    <mergeCell ref="G740:T742"/>
    <mergeCell ref="U740:X740"/>
    <mergeCell ref="Y740:AA740"/>
    <mergeCell ref="U741:X741"/>
    <mergeCell ref="Y741:AA741"/>
    <mergeCell ref="U742:X742"/>
    <mergeCell ref="Y742:AA742"/>
    <mergeCell ref="Y710:AA710"/>
    <mergeCell ref="B735:O735"/>
    <mergeCell ref="R735:T735"/>
    <mergeCell ref="U735:X735"/>
    <mergeCell ref="B736:I737"/>
    <mergeCell ref="J736:R737"/>
    <mergeCell ref="T737:Z737"/>
    <mergeCell ref="B709:G709"/>
    <mergeCell ref="H709:I709"/>
    <mergeCell ref="J709:O709"/>
    <mergeCell ref="R709:AA709"/>
    <mergeCell ref="B710:O711"/>
    <mergeCell ref="R710:R711"/>
    <mergeCell ref="S710:S711"/>
    <mergeCell ref="T710:V710"/>
    <mergeCell ref="W710:W711"/>
    <mergeCell ref="X710:X711"/>
    <mergeCell ref="B706:F707"/>
    <mergeCell ref="G706:AA707"/>
    <mergeCell ref="B708:G708"/>
    <mergeCell ref="H708:I708"/>
    <mergeCell ref="J708:O708"/>
    <mergeCell ref="R708:AA708"/>
    <mergeCell ref="B703:F705"/>
    <mergeCell ref="G703:T705"/>
    <mergeCell ref="U703:X703"/>
    <mergeCell ref="Y703:AA703"/>
    <mergeCell ref="U704:X704"/>
    <mergeCell ref="Y704:AA704"/>
    <mergeCell ref="U705:X705"/>
    <mergeCell ref="Y705:AA705"/>
    <mergeCell ref="Y673:AA673"/>
    <mergeCell ref="B698:O698"/>
    <mergeCell ref="R698:T698"/>
    <mergeCell ref="U698:X698"/>
    <mergeCell ref="B699:I700"/>
    <mergeCell ref="J699:R700"/>
    <mergeCell ref="T700:Z700"/>
    <mergeCell ref="B672:G672"/>
    <mergeCell ref="H672:I672"/>
    <mergeCell ref="J672:O672"/>
    <mergeCell ref="R672:AA672"/>
    <mergeCell ref="B673:O674"/>
    <mergeCell ref="R673:R674"/>
    <mergeCell ref="S673:S674"/>
    <mergeCell ref="T673:V673"/>
    <mergeCell ref="W673:W674"/>
    <mergeCell ref="X673:X674"/>
    <mergeCell ref="B669:F670"/>
    <mergeCell ref="G669:AA670"/>
    <mergeCell ref="B671:G671"/>
    <mergeCell ref="H671:I671"/>
    <mergeCell ref="J671:O671"/>
    <mergeCell ref="R671:AA671"/>
    <mergeCell ref="B666:F668"/>
    <mergeCell ref="G666:T668"/>
    <mergeCell ref="U666:X666"/>
    <mergeCell ref="Y666:AA666"/>
    <mergeCell ref="U667:X667"/>
    <mergeCell ref="Y667:AA667"/>
    <mergeCell ref="U668:X668"/>
    <mergeCell ref="Y668:AA668"/>
    <mergeCell ref="Y636:AA636"/>
    <mergeCell ref="B661:O661"/>
    <mergeCell ref="R661:T661"/>
    <mergeCell ref="U661:X661"/>
    <mergeCell ref="B662:I663"/>
    <mergeCell ref="J662:R663"/>
    <mergeCell ref="T663:Z663"/>
    <mergeCell ref="B635:G635"/>
    <mergeCell ref="H635:I635"/>
    <mergeCell ref="J635:O635"/>
    <mergeCell ref="R635:AA635"/>
    <mergeCell ref="B636:O637"/>
    <mergeCell ref="R636:R637"/>
    <mergeCell ref="S636:S637"/>
    <mergeCell ref="T636:V636"/>
    <mergeCell ref="W636:W637"/>
    <mergeCell ref="X636:X637"/>
    <mergeCell ref="B632:F633"/>
    <mergeCell ref="G632:AA633"/>
    <mergeCell ref="B634:G634"/>
    <mergeCell ref="H634:I634"/>
    <mergeCell ref="J634:O634"/>
    <mergeCell ref="R634:AA634"/>
    <mergeCell ref="B629:F631"/>
    <mergeCell ref="G629:T631"/>
    <mergeCell ref="U629:X629"/>
    <mergeCell ref="Y629:AA629"/>
    <mergeCell ref="U630:X630"/>
    <mergeCell ref="Y630:AA630"/>
    <mergeCell ref="U631:X631"/>
    <mergeCell ref="Y631:AA631"/>
    <mergeCell ref="Y599:AA599"/>
    <mergeCell ref="B624:O624"/>
    <mergeCell ref="R624:T624"/>
    <mergeCell ref="U624:X624"/>
    <mergeCell ref="B625:I626"/>
    <mergeCell ref="J625:R626"/>
    <mergeCell ref="T626:Z626"/>
    <mergeCell ref="B598:G598"/>
    <mergeCell ref="H598:I598"/>
    <mergeCell ref="J598:O598"/>
    <mergeCell ref="R598:AA598"/>
    <mergeCell ref="B599:O600"/>
    <mergeCell ref="R599:R600"/>
    <mergeCell ref="S599:S600"/>
    <mergeCell ref="T599:V599"/>
    <mergeCell ref="W599:W600"/>
    <mergeCell ref="X599:X600"/>
    <mergeCell ref="B595:F596"/>
    <mergeCell ref="G595:AA596"/>
    <mergeCell ref="B597:G597"/>
    <mergeCell ref="H597:I597"/>
    <mergeCell ref="J597:O597"/>
    <mergeCell ref="R597:AA597"/>
    <mergeCell ref="B592:F594"/>
    <mergeCell ref="G592:T594"/>
    <mergeCell ref="U592:X592"/>
    <mergeCell ref="Y592:AA592"/>
    <mergeCell ref="U593:X593"/>
    <mergeCell ref="Y593:AA593"/>
    <mergeCell ref="U594:X594"/>
    <mergeCell ref="Y594:AA594"/>
    <mergeCell ref="Y562:AA562"/>
    <mergeCell ref="B587:O587"/>
    <mergeCell ref="R587:T587"/>
    <mergeCell ref="U587:X587"/>
    <mergeCell ref="B588:I589"/>
    <mergeCell ref="J588:R589"/>
    <mergeCell ref="T589:Z589"/>
    <mergeCell ref="B561:G561"/>
    <mergeCell ref="H561:I561"/>
    <mergeCell ref="J561:O561"/>
    <mergeCell ref="R561:AA561"/>
    <mergeCell ref="B562:O563"/>
    <mergeCell ref="R562:R563"/>
    <mergeCell ref="S562:S563"/>
    <mergeCell ref="T562:V562"/>
    <mergeCell ref="W562:W563"/>
    <mergeCell ref="X562:X563"/>
    <mergeCell ref="B558:F559"/>
    <mergeCell ref="G558:AA559"/>
    <mergeCell ref="B560:G560"/>
    <mergeCell ref="H560:I560"/>
    <mergeCell ref="J560:O560"/>
    <mergeCell ref="R560:AA560"/>
    <mergeCell ref="B555:F557"/>
    <mergeCell ref="G555:T557"/>
    <mergeCell ref="U555:X555"/>
    <mergeCell ref="Y555:AA555"/>
    <mergeCell ref="U556:X556"/>
    <mergeCell ref="Y556:AA556"/>
    <mergeCell ref="U557:X557"/>
    <mergeCell ref="Y557:AA557"/>
    <mergeCell ref="Y525:AA525"/>
    <mergeCell ref="B550:O550"/>
    <mergeCell ref="R550:T550"/>
    <mergeCell ref="U550:X550"/>
    <mergeCell ref="B551:I552"/>
    <mergeCell ref="J551:R552"/>
    <mergeCell ref="T552:Z552"/>
    <mergeCell ref="B524:G524"/>
    <mergeCell ref="H524:I524"/>
    <mergeCell ref="J524:O524"/>
    <mergeCell ref="R524:AA524"/>
    <mergeCell ref="B525:O526"/>
    <mergeCell ref="R525:R526"/>
    <mergeCell ref="S525:S526"/>
    <mergeCell ref="T525:V525"/>
    <mergeCell ref="W525:W526"/>
    <mergeCell ref="X525:X526"/>
    <mergeCell ref="B521:F522"/>
    <mergeCell ref="G521:AA522"/>
    <mergeCell ref="B523:G523"/>
    <mergeCell ref="H523:I523"/>
    <mergeCell ref="J523:O523"/>
    <mergeCell ref="R523:AA523"/>
    <mergeCell ref="B518:F520"/>
    <mergeCell ref="G518:T520"/>
    <mergeCell ref="U518:X518"/>
    <mergeCell ref="Y518:AA518"/>
    <mergeCell ref="U519:X519"/>
    <mergeCell ref="Y519:AA519"/>
    <mergeCell ref="U520:X520"/>
    <mergeCell ref="Y520:AA520"/>
    <mergeCell ref="Y488:AA488"/>
    <mergeCell ref="B513:O513"/>
    <mergeCell ref="R513:T513"/>
    <mergeCell ref="U513:X513"/>
    <mergeCell ref="B514:I515"/>
    <mergeCell ref="J514:R515"/>
    <mergeCell ref="T515:Z515"/>
    <mergeCell ref="B487:G487"/>
    <mergeCell ref="H487:I487"/>
    <mergeCell ref="J487:O487"/>
    <mergeCell ref="R487:AA487"/>
    <mergeCell ref="B488:O489"/>
    <mergeCell ref="R488:R489"/>
    <mergeCell ref="S488:S489"/>
    <mergeCell ref="T488:V488"/>
    <mergeCell ref="W488:W489"/>
    <mergeCell ref="X488:X489"/>
    <mergeCell ref="B484:F485"/>
    <mergeCell ref="G484:AA485"/>
    <mergeCell ref="B486:G486"/>
    <mergeCell ref="H486:I486"/>
    <mergeCell ref="J486:O486"/>
    <mergeCell ref="R486:AA486"/>
    <mergeCell ref="B481:F483"/>
    <mergeCell ref="G481:T483"/>
    <mergeCell ref="U481:X481"/>
    <mergeCell ref="Y481:AA481"/>
    <mergeCell ref="U482:X482"/>
    <mergeCell ref="Y482:AA482"/>
    <mergeCell ref="U483:X483"/>
    <mergeCell ref="Y483:AA483"/>
    <mergeCell ref="Y451:AA451"/>
    <mergeCell ref="B476:O476"/>
    <mergeCell ref="R476:T476"/>
    <mergeCell ref="U476:X476"/>
    <mergeCell ref="B477:I478"/>
    <mergeCell ref="J477:R478"/>
    <mergeCell ref="T478:Z478"/>
    <mergeCell ref="B450:G450"/>
    <mergeCell ref="H450:I450"/>
    <mergeCell ref="J450:O450"/>
    <mergeCell ref="R450:AA450"/>
    <mergeCell ref="B451:O452"/>
    <mergeCell ref="R451:R452"/>
    <mergeCell ref="S451:S452"/>
    <mergeCell ref="T451:V451"/>
    <mergeCell ref="W451:W452"/>
    <mergeCell ref="X451:X452"/>
    <mergeCell ref="B447:F448"/>
    <mergeCell ref="G447:AA448"/>
    <mergeCell ref="B449:G449"/>
    <mergeCell ref="H449:I449"/>
    <mergeCell ref="J449:O449"/>
    <mergeCell ref="R449:AA449"/>
    <mergeCell ref="B444:F446"/>
    <mergeCell ref="G444:T446"/>
    <mergeCell ref="U444:X444"/>
    <mergeCell ref="Y444:AA444"/>
    <mergeCell ref="U445:X445"/>
    <mergeCell ref="Y445:AA445"/>
    <mergeCell ref="U446:X446"/>
    <mergeCell ref="Y446:AA446"/>
    <mergeCell ref="Y414:AA414"/>
    <mergeCell ref="B439:O439"/>
    <mergeCell ref="R439:T439"/>
    <mergeCell ref="U439:X439"/>
    <mergeCell ref="B440:I441"/>
    <mergeCell ref="J440:R441"/>
    <mergeCell ref="T441:Z441"/>
    <mergeCell ref="B413:G413"/>
    <mergeCell ref="H413:I413"/>
    <mergeCell ref="J413:O413"/>
    <mergeCell ref="R413:AA413"/>
    <mergeCell ref="B414:O415"/>
    <mergeCell ref="R414:R415"/>
    <mergeCell ref="S414:S415"/>
    <mergeCell ref="T414:V414"/>
    <mergeCell ref="W414:W415"/>
    <mergeCell ref="X414:X415"/>
    <mergeCell ref="B410:F411"/>
    <mergeCell ref="G410:AA411"/>
    <mergeCell ref="B412:G412"/>
    <mergeCell ref="H412:I412"/>
    <mergeCell ref="J412:O412"/>
    <mergeCell ref="R412:AA412"/>
    <mergeCell ref="B407:F409"/>
    <mergeCell ref="G407:T409"/>
    <mergeCell ref="U407:X407"/>
    <mergeCell ref="Y407:AA407"/>
    <mergeCell ref="U408:X408"/>
    <mergeCell ref="Y408:AA408"/>
    <mergeCell ref="U409:X409"/>
    <mergeCell ref="Y409:AA409"/>
    <mergeCell ref="Y377:AA377"/>
    <mergeCell ref="B402:O402"/>
    <mergeCell ref="R402:T402"/>
    <mergeCell ref="U402:X402"/>
    <mergeCell ref="B403:I404"/>
    <mergeCell ref="J403:R404"/>
    <mergeCell ref="T404:Z404"/>
    <mergeCell ref="B376:G376"/>
    <mergeCell ref="H376:I376"/>
    <mergeCell ref="J376:O376"/>
    <mergeCell ref="R376:AA376"/>
    <mergeCell ref="B377:O378"/>
    <mergeCell ref="R377:R378"/>
    <mergeCell ref="S377:S378"/>
    <mergeCell ref="T377:V377"/>
    <mergeCell ref="W377:W378"/>
    <mergeCell ref="X377:X378"/>
    <mergeCell ref="B373:F374"/>
    <mergeCell ref="G373:AA374"/>
    <mergeCell ref="B375:G375"/>
    <mergeCell ref="H375:I375"/>
    <mergeCell ref="J375:O375"/>
    <mergeCell ref="R375:AA375"/>
    <mergeCell ref="B370:F372"/>
    <mergeCell ref="G370:T372"/>
    <mergeCell ref="U370:X370"/>
    <mergeCell ref="Y370:AA370"/>
    <mergeCell ref="U371:X371"/>
    <mergeCell ref="Y371:AA371"/>
    <mergeCell ref="U372:X372"/>
    <mergeCell ref="Y372:AA372"/>
    <mergeCell ref="Y340:AA340"/>
    <mergeCell ref="B365:O365"/>
    <mergeCell ref="R365:T365"/>
    <mergeCell ref="U365:X365"/>
    <mergeCell ref="B366:I367"/>
    <mergeCell ref="J366:R367"/>
    <mergeCell ref="T367:Z367"/>
    <mergeCell ref="B339:G339"/>
    <mergeCell ref="H339:I339"/>
    <mergeCell ref="J339:O339"/>
    <mergeCell ref="R339:AA339"/>
    <mergeCell ref="B340:O341"/>
    <mergeCell ref="R340:R341"/>
    <mergeCell ref="S340:S341"/>
    <mergeCell ref="T340:V340"/>
    <mergeCell ref="W340:W341"/>
    <mergeCell ref="X340:X341"/>
    <mergeCell ref="B336:F337"/>
    <mergeCell ref="G336:AA337"/>
    <mergeCell ref="B338:G338"/>
    <mergeCell ref="H338:I338"/>
    <mergeCell ref="J338:O338"/>
    <mergeCell ref="R338:AA338"/>
    <mergeCell ref="B333:F335"/>
    <mergeCell ref="G333:T335"/>
    <mergeCell ref="U333:X333"/>
    <mergeCell ref="Y333:AA333"/>
    <mergeCell ref="U334:X334"/>
    <mergeCell ref="Y334:AA334"/>
    <mergeCell ref="U335:X335"/>
    <mergeCell ref="Y335:AA335"/>
    <mergeCell ref="Y303:AA303"/>
    <mergeCell ref="B328:O328"/>
    <mergeCell ref="R328:T328"/>
    <mergeCell ref="U328:X328"/>
    <mergeCell ref="B329:I330"/>
    <mergeCell ref="J329:R330"/>
    <mergeCell ref="T330:Z330"/>
    <mergeCell ref="B302:G302"/>
    <mergeCell ref="H302:I302"/>
    <mergeCell ref="J302:O302"/>
    <mergeCell ref="R302:AA302"/>
    <mergeCell ref="B303:O304"/>
    <mergeCell ref="R303:R304"/>
    <mergeCell ref="S303:S304"/>
    <mergeCell ref="T303:V303"/>
    <mergeCell ref="W303:W304"/>
    <mergeCell ref="X303:X304"/>
    <mergeCell ref="B299:F300"/>
    <mergeCell ref="G299:AA300"/>
    <mergeCell ref="B301:G301"/>
    <mergeCell ref="H301:I301"/>
    <mergeCell ref="J301:O301"/>
    <mergeCell ref="R301:AA301"/>
    <mergeCell ref="B296:F298"/>
    <mergeCell ref="G296:T298"/>
    <mergeCell ref="U296:X296"/>
    <mergeCell ref="Y296:AA296"/>
    <mergeCell ref="U297:X297"/>
    <mergeCell ref="Y297:AA297"/>
    <mergeCell ref="U298:X298"/>
    <mergeCell ref="Y298:AA298"/>
    <mergeCell ref="Y266:AA266"/>
    <mergeCell ref="B291:O291"/>
    <mergeCell ref="R291:T291"/>
    <mergeCell ref="U291:X291"/>
    <mergeCell ref="B292:I293"/>
    <mergeCell ref="J292:R293"/>
    <mergeCell ref="T293:Z293"/>
    <mergeCell ref="B265:G265"/>
    <mergeCell ref="H265:I265"/>
    <mergeCell ref="J265:O265"/>
    <mergeCell ref="R265:AA265"/>
    <mergeCell ref="B266:O267"/>
    <mergeCell ref="R266:R267"/>
    <mergeCell ref="S266:S267"/>
    <mergeCell ref="T266:V266"/>
    <mergeCell ref="W266:W267"/>
    <mergeCell ref="X266:X267"/>
    <mergeCell ref="B262:F263"/>
    <mergeCell ref="G262:AA263"/>
    <mergeCell ref="B264:G264"/>
    <mergeCell ref="H264:I264"/>
    <mergeCell ref="J264:O264"/>
    <mergeCell ref="R264:AA264"/>
    <mergeCell ref="B259:F261"/>
    <mergeCell ref="G259:T261"/>
    <mergeCell ref="U259:X259"/>
    <mergeCell ref="Y259:AA259"/>
    <mergeCell ref="U260:X260"/>
    <mergeCell ref="Y260:AA260"/>
    <mergeCell ref="U261:X261"/>
    <mergeCell ref="Y261:AA261"/>
    <mergeCell ref="Y230:AA230"/>
    <mergeCell ref="B255:O255"/>
    <mergeCell ref="R255:T255"/>
    <mergeCell ref="U255:X255"/>
    <mergeCell ref="B256:I257"/>
    <mergeCell ref="J256:R257"/>
    <mergeCell ref="T257:Z257"/>
    <mergeCell ref="B229:G229"/>
    <mergeCell ref="H229:I229"/>
    <mergeCell ref="J229:O229"/>
    <mergeCell ref="R229:AA229"/>
    <mergeCell ref="B230:O231"/>
    <mergeCell ref="R230:R231"/>
    <mergeCell ref="S230:S231"/>
    <mergeCell ref="T230:V230"/>
    <mergeCell ref="W230:W231"/>
    <mergeCell ref="X230:X231"/>
    <mergeCell ref="B226:F227"/>
    <mergeCell ref="G226:AA227"/>
    <mergeCell ref="B228:G228"/>
    <mergeCell ref="H228:I228"/>
    <mergeCell ref="J228:O228"/>
    <mergeCell ref="R228:AA228"/>
    <mergeCell ref="B223:F225"/>
    <mergeCell ref="G223:T225"/>
    <mergeCell ref="U223:X223"/>
    <mergeCell ref="Y223:AA223"/>
    <mergeCell ref="U224:X224"/>
    <mergeCell ref="Y224:AA224"/>
    <mergeCell ref="U225:X225"/>
    <mergeCell ref="Y225:AA225"/>
    <mergeCell ref="Y194:AA194"/>
    <mergeCell ref="B219:O219"/>
    <mergeCell ref="R219:T219"/>
    <mergeCell ref="U219:X219"/>
    <mergeCell ref="B220:I221"/>
    <mergeCell ref="J220:R221"/>
    <mergeCell ref="T221:Z221"/>
    <mergeCell ref="B193:G193"/>
    <mergeCell ref="H193:I193"/>
    <mergeCell ref="J193:O193"/>
    <mergeCell ref="R193:AA193"/>
    <mergeCell ref="B194:O195"/>
    <mergeCell ref="R194:R195"/>
    <mergeCell ref="S194:S195"/>
    <mergeCell ref="T194:V194"/>
    <mergeCell ref="W194:W195"/>
    <mergeCell ref="X194:X195"/>
    <mergeCell ref="B190:F191"/>
    <mergeCell ref="G190:AA191"/>
    <mergeCell ref="B192:G192"/>
    <mergeCell ref="H192:I192"/>
    <mergeCell ref="J192:O192"/>
    <mergeCell ref="R192:AA192"/>
    <mergeCell ref="B187:F189"/>
    <mergeCell ref="G187:T189"/>
    <mergeCell ref="U187:X187"/>
    <mergeCell ref="Y187:AA187"/>
    <mergeCell ref="U188:X188"/>
    <mergeCell ref="Y188:AA188"/>
    <mergeCell ref="U189:X189"/>
    <mergeCell ref="Y189:AA189"/>
    <mergeCell ref="Y157:AA157"/>
    <mergeCell ref="B182:O182"/>
    <mergeCell ref="R182:T182"/>
    <mergeCell ref="U182:X182"/>
    <mergeCell ref="B183:I184"/>
    <mergeCell ref="J183:R184"/>
    <mergeCell ref="T184:Z184"/>
    <mergeCell ref="B156:G156"/>
    <mergeCell ref="H156:I156"/>
    <mergeCell ref="J156:O156"/>
    <mergeCell ref="R156:AA156"/>
    <mergeCell ref="B157:O158"/>
    <mergeCell ref="R157:R158"/>
    <mergeCell ref="S157:S158"/>
    <mergeCell ref="T157:V157"/>
    <mergeCell ref="W157:W158"/>
    <mergeCell ref="X157:X158"/>
    <mergeCell ref="B153:F154"/>
    <mergeCell ref="G153:AA154"/>
    <mergeCell ref="B155:G155"/>
    <mergeCell ref="H155:I155"/>
    <mergeCell ref="J155:O155"/>
    <mergeCell ref="R155:AA155"/>
    <mergeCell ref="B150:F152"/>
    <mergeCell ref="G150:T152"/>
    <mergeCell ref="U150:X150"/>
    <mergeCell ref="Y150:AA150"/>
    <mergeCell ref="U151:X151"/>
    <mergeCell ref="Y151:AA151"/>
    <mergeCell ref="U152:X152"/>
    <mergeCell ref="Y152:AA152"/>
    <mergeCell ref="Y121:AA121"/>
    <mergeCell ref="B146:O146"/>
    <mergeCell ref="R146:T146"/>
    <mergeCell ref="U146:X146"/>
    <mergeCell ref="B147:I148"/>
    <mergeCell ref="J147:R148"/>
    <mergeCell ref="T148:Z148"/>
    <mergeCell ref="B120:G120"/>
    <mergeCell ref="H120:I120"/>
    <mergeCell ref="J120:O120"/>
    <mergeCell ref="R120:AA120"/>
    <mergeCell ref="B121:O122"/>
    <mergeCell ref="R121:R122"/>
    <mergeCell ref="S121:S122"/>
    <mergeCell ref="T121:V121"/>
    <mergeCell ref="W121:W122"/>
    <mergeCell ref="X121:X122"/>
    <mergeCell ref="B117:F118"/>
    <mergeCell ref="G117:AA118"/>
    <mergeCell ref="B119:G119"/>
    <mergeCell ref="H119:I119"/>
    <mergeCell ref="J119:O119"/>
    <mergeCell ref="R119:AA119"/>
    <mergeCell ref="B114:F116"/>
    <mergeCell ref="G114:T116"/>
    <mergeCell ref="U114:X114"/>
    <mergeCell ref="Y114:AA114"/>
    <mergeCell ref="U115:X115"/>
    <mergeCell ref="Y115:AA115"/>
    <mergeCell ref="U116:X116"/>
    <mergeCell ref="Y116:AA116"/>
    <mergeCell ref="Y84:AA84"/>
    <mergeCell ref="B109:O109"/>
    <mergeCell ref="R109:T109"/>
    <mergeCell ref="U109:X109"/>
    <mergeCell ref="B110:I111"/>
    <mergeCell ref="J110:R111"/>
    <mergeCell ref="T111:Z111"/>
    <mergeCell ref="B83:G83"/>
    <mergeCell ref="H83:I83"/>
    <mergeCell ref="J83:O83"/>
    <mergeCell ref="R83:AA83"/>
    <mergeCell ref="B84:O85"/>
    <mergeCell ref="R84:R85"/>
    <mergeCell ref="S84:S85"/>
    <mergeCell ref="T84:V84"/>
    <mergeCell ref="W84:W85"/>
    <mergeCell ref="X84:X85"/>
    <mergeCell ref="B80:F81"/>
    <mergeCell ref="G80:AA81"/>
    <mergeCell ref="B82:G82"/>
    <mergeCell ref="H82:I82"/>
    <mergeCell ref="J82:O82"/>
    <mergeCell ref="R82:AA82"/>
    <mergeCell ref="B77:F79"/>
    <mergeCell ref="G77:T79"/>
    <mergeCell ref="U77:X77"/>
    <mergeCell ref="Y77:AA77"/>
    <mergeCell ref="U78:X78"/>
    <mergeCell ref="Y78:AA78"/>
    <mergeCell ref="U79:X79"/>
    <mergeCell ref="Y79:AA79"/>
    <mergeCell ref="Y47:AA47"/>
    <mergeCell ref="B72:O72"/>
    <mergeCell ref="R72:T72"/>
    <mergeCell ref="U72:X72"/>
    <mergeCell ref="B73:I74"/>
    <mergeCell ref="J73:R74"/>
    <mergeCell ref="T74:Z74"/>
    <mergeCell ref="B46:G46"/>
    <mergeCell ref="H46:I46"/>
    <mergeCell ref="J46:O46"/>
    <mergeCell ref="R46:AA46"/>
    <mergeCell ref="B47:O48"/>
    <mergeCell ref="R47:R48"/>
    <mergeCell ref="S47:S48"/>
    <mergeCell ref="T47:V47"/>
    <mergeCell ref="W47:W48"/>
    <mergeCell ref="X47:X48"/>
    <mergeCell ref="B43:F44"/>
    <mergeCell ref="G43:AA44"/>
    <mergeCell ref="B45:G45"/>
    <mergeCell ref="H45:I45"/>
    <mergeCell ref="J45:O45"/>
    <mergeCell ref="R45:AA45"/>
    <mergeCell ref="B40:F42"/>
    <mergeCell ref="G40:T42"/>
    <mergeCell ref="U40:X40"/>
    <mergeCell ref="Y40:AA40"/>
    <mergeCell ref="U41:X41"/>
    <mergeCell ref="Y41:AA41"/>
    <mergeCell ref="U42:X42"/>
    <mergeCell ref="Y42:AA42"/>
    <mergeCell ref="Y10:AA10"/>
    <mergeCell ref="B35:O35"/>
    <mergeCell ref="R35:T35"/>
    <mergeCell ref="U35:X35"/>
    <mergeCell ref="B36:I37"/>
    <mergeCell ref="J36:R37"/>
    <mergeCell ref="T37:Z37"/>
    <mergeCell ref="B9:G9"/>
    <mergeCell ref="H9:I9"/>
    <mergeCell ref="J9:O9"/>
    <mergeCell ref="R9:AA9"/>
    <mergeCell ref="B10:O11"/>
    <mergeCell ref="R10:R11"/>
    <mergeCell ref="S10:S11"/>
    <mergeCell ref="T10:V10"/>
    <mergeCell ref="W10:W11"/>
    <mergeCell ref="X10:X11"/>
    <mergeCell ref="B6:F7"/>
    <mergeCell ref="G6:AA7"/>
    <mergeCell ref="B8:G8"/>
    <mergeCell ref="H8:I8"/>
    <mergeCell ref="J8:O8"/>
    <mergeCell ref="R8:AA8"/>
    <mergeCell ref="B3:F5"/>
    <mergeCell ref="G3:T5"/>
    <mergeCell ref="U3:X3"/>
    <mergeCell ref="Y3:AA3"/>
    <mergeCell ref="U4:X4"/>
    <mergeCell ref="Y4:AA4"/>
    <mergeCell ref="U5:X5"/>
    <mergeCell ref="Y5:AA5"/>
  </mergeCells>
  <hyperlinks>
    <hyperlink ref="H635:I635" location="I3.01" display="I3.01" xr:uid="{42971475-91A6-43DB-A72C-A24F42E4677A}"/>
    <hyperlink ref="H9:I9" location="PRESUPUESTO!B13" display="PRESUPUESTO!B13" xr:uid="{F2BA44CE-CE14-48FA-AABC-801994F190C0}"/>
    <hyperlink ref="H302:I302" location="I2.01" display="I2.01" xr:uid="{422E8F9E-590F-4AA6-92D7-67073E49DE30}"/>
    <hyperlink ref="H339:I339" location="I2.02" display="I2.02" xr:uid="{8D2A9930-DC06-4644-8E6B-B5A9AF1BA039}"/>
    <hyperlink ref="H376:I376" location="I2.03" display="I2.03" xr:uid="{CC4D9C38-E5FD-4A19-AC7C-7349C67BD1D1}"/>
    <hyperlink ref="H413:I413" location="I2.04" display="I2.04" xr:uid="{2678CABA-253D-4356-B424-1B50C35651BD}"/>
    <hyperlink ref="H450:I450" location="I2.05" display="I2.05" xr:uid="{829446E5-EEE0-49D6-8517-AE69ECCB1D47}"/>
    <hyperlink ref="H487:I487" location="I2.06" display="I2.06" xr:uid="{BBE34B90-C2CD-4ED9-AF8E-04057A7ACFB0}"/>
    <hyperlink ref="H524:I524" location="I2.07" display="I2.07" xr:uid="{EF63AADF-C1D7-44BC-B7D6-AA1BF24F9927}"/>
    <hyperlink ref="H561:I561" location="I2.08" display="I2.08" xr:uid="{87F816FE-4C13-42B4-937A-ADDF506EDD34}"/>
    <hyperlink ref="H598:I598" location="I2.09" display="I2.09" xr:uid="{92211B81-6CB3-4428-8C8D-A8EF8EA2F74B}"/>
    <hyperlink ref="H672:I672" location="I3.02" display="I3.02" xr:uid="{C8430C61-4ED0-4280-84AC-80DF403D2DBA}"/>
    <hyperlink ref="H709:I709" location="I4.01" display="I4.01" xr:uid="{2FEF8551-7299-41A6-9593-1E36B00920E6}"/>
    <hyperlink ref="H746:I746" location="I4.02" display="I4.02" xr:uid="{DA8E56E1-13C0-490D-9D26-C0A14F8CBA7D}"/>
    <hyperlink ref="H783:I783" location="I4.03" display="I4.03" xr:uid="{39BEB456-7628-4C12-9D91-68DDE33841E0}"/>
    <hyperlink ref="H820:I820" location="I4.04" display="I4.04" xr:uid="{2577B4B3-366C-423D-8F69-54B2916E1E4B}"/>
    <hyperlink ref="H857:I857" location="I4.05" display="I4.05" xr:uid="{CC5A0409-557D-49DC-98A3-A5559B8B57A0}"/>
    <hyperlink ref="H894:I894" location="I4.06" display="I4.06" xr:uid="{D39C0B0D-A8FF-4C63-BBF6-AFFF04E6AF25}"/>
    <hyperlink ref="H931:I931" location="I4.07" display="I4.07" xr:uid="{F561A2C8-2845-4F05-B340-8D5D4C27AA7F}"/>
    <hyperlink ref="H968:I968" location="I4.08" display="I4.08" xr:uid="{37847CF0-7EBF-4D0D-87C0-A3960677C263}"/>
    <hyperlink ref="H1005:I1005" location="I5.01" display="I5.01" xr:uid="{8050F521-7A5B-4E98-AE00-A628112BF059}"/>
    <hyperlink ref="H1042:I1042" location="I5.02" display="I5.02" xr:uid="{73BEE937-7B88-4190-B34F-D458180242B5}"/>
    <hyperlink ref="H1084:I1084" location="I5.03" display="I5.03" xr:uid="{590E299B-18ED-4715-A433-765FA666564E}"/>
    <hyperlink ref="H1121:I1121" location="I6.01" display="I6.01" xr:uid="{24C780D7-4201-4AE3-ADDA-61DB39920965}"/>
    <hyperlink ref="H1158:I1158" location="I6.02" display="I6.02" xr:uid="{13708FA4-C078-4E64-B6E9-DAEBB11F1793}"/>
    <hyperlink ref="H1195:I1195" location="I6.03" display="I6.03" xr:uid="{AF6733AD-61A9-4D41-91C5-926EC44EF3A8}"/>
    <hyperlink ref="H1232:I1232" location="I6.04" display="I6.04" xr:uid="{A9F4CD02-B94F-4957-B473-FA01CD069449}"/>
    <hyperlink ref="H1269:I1269" location="I6.05" display="I6.05" xr:uid="{3F2A4508-E4F7-47E4-9F69-E67F202DF11F}"/>
    <hyperlink ref="H1306:I1306" location="I6.06" display="I6.06" xr:uid="{9B487B77-566D-44EB-B98C-0EC5ACA9264B}"/>
    <hyperlink ref="H1343:I1343" location="I6.07" display="I6.07" xr:uid="{37C928DB-F905-468F-8EC8-B55A6F0B816F}"/>
    <hyperlink ref="H1380:I1380" location="I7.01" display="I7.01" xr:uid="{B771EF31-DE3E-46F8-88B3-721284B86F9F}"/>
    <hyperlink ref="H1417:I1417" location="I7.02" display="I7.02" xr:uid="{73A9CDC3-8CA1-4F28-8E05-46DA3E2EE146}"/>
    <hyperlink ref="H1454:I1454" location="I7.03" display="I7.03" xr:uid="{BC072A90-3A17-4212-80B6-D93711FB2735}"/>
    <hyperlink ref="H1491:I1491" location="I7.04" display="I7.04" xr:uid="{C888BBAD-B424-431F-A39C-B4D30BD82468}"/>
    <hyperlink ref="H1528:I1528" location="I8.01" display="I8.01" xr:uid="{D9B3C562-8F26-427F-85AC-53D08D61B7FB}"/>
    <hyperlink ref="H1565:I1565" location="I8.02" display="I8.02" xr:uid="{C1EFB9FD-7E23-4907-946C-C6361CDEF3B7}"/>
    <hyperlink ref="H1602:I1602" location="I8.03" display="I8.03" xr:uid="{8EF8FD67-CA06-4FB0-B392-69C6B13DE603}"/>
    <hyperlink ref="H1639:I1639" location="I8.04" display="I8.04" xr:uid="{721FA65C-340C-4DBD-B334-1E1993B79898}"/>
    <hyperlink ref="H1676:I1676" location="I9.01" display="I9.01" xr:uid="{2D35707E-F497-4EC8-8D35-7E7013F603E3}"/>
    <hyperlink ref="H1713:I1713" location="I9.02" display="I9.02" xr:uid="{E016B41E-C39A-4F59-9DCB-5A3B0F51CA2E}"/>
    <hyperlink ref="H1750:I1750" location="I9.03" display="I9.03" xr:uid="{96F740B5-CF2C-40F8-A70C-ED1C3274AEF9}"/>
    <hyperlink ref="H1787:I1787" location="I9.04" display="I9.04" xr:uid="{A77CA512-6B11-4728-884F-9AE0DB17C990}"/>
    <hyperlink ref="H1825:I1825" location="I10.01" display="I10.01" xr:uid="{5BABCB39-DA78-4064-8EF5-FE31FDCFB418}"/>
    <hyperlink ref="H1862:I1862" location="I10.02" display="I10.02" xr:uid="{DF6A1A6F-3B63-4823-9180-912340C11C89}"/>
    <hyperlink ref="H1899:I1899" location="I10.03" display="I10.03" xr:uid="{696C5614-9E29-4920-A627-54ED2ED0AAA0}"/>
    <hyperlink ref="H1936:I1936" location="I11.01" display="I11.01" xr:uid="{A7A731A1-B2CB-4773-A84F-851EFF9F1A6B}"/>
    <hyperlink ref="H1973:I1973" location="I12.01" display="I12.01" xr:uid="{8CD1F367-C268-4F2E-85C5-1031E8610150}"/>
    <hyperlink ref="H2010:I2010" location="I12.02" display="I12.02" xr:uid="{61658AA0-CA5B-4A91-AB5B-B70052B2FE8C}"/>
    <hyperlink ref="H2047:I2047" location="I12.03" display="I12.03" xr:uid="{A2F2B99C-D3C2-4819-9CD8-189406B9EFA3}"/>
    <hyperlink ref="H2084:I2084" location="I12.04" display="I12.04" xr:uid="{0675F795-AEEC-4C3B-B482-20D6AE39591B}"/>
    <hyperlink ref="H2121:I2121" location="I12.05" display="I12.05" xr:uid="{B26AC294-E3F1-46B0-AF82-E1A20A0C271F}"/>
    <hyperlink ref="H2158:I2158" location="I12.06" display="I12.06" xr:uid="{D80C2E0A-0B97-4003-8C06-4167359E6A4B}"/>
    <hyperlink ref="H2195:I2195" location="I12.08" display="I12.08" xr:uid="{CB3970C6-BED2-4559-B3F4-501967E6D2FB}"/>
    <hyperlink ref="H2232:I2232" location="I12.09" display="I12.09" xr:uid="{70940799-AF5E-40D8-9DD2-37756DB5934B}"/>
    <hyperlink ref="H2269:I2269" location="I12.10" display="I12.10" xr:uid="{ABAA0A1F-4CC2-4155-B16D-6F8796735CC1}"/>
    <hyperlink ref="H2306:I2306" location="I13.01" display="I13.01" xr:uid="{E3A3FBC0-7914-460B-A451-75FCB606797B}"/>
    <hyperlink ref="H2343:I2343" location="I13.02" display="I13.02" xr:uid="{B4E718A2-7611-464E-B823-0BD1857FA146}"/>
    <hyperlink ref="H2380:I2380" location="I13.03" display="I13.03" xr:uid="{D380A472-4758-4A83-94BF-8FAAB496D12A}"/>
    <hyperlink ref="H2417:I2417" location="I13.04" display="I13.04" xr:uid="{6201903D-6EA4-488B-8C05-F7EEF0F77165}"/>
    <hyperlink ref="H2454:I2454" location="I13.05" display="I13.05" xr:uid="{0EF2C74A-2BA5-4093-ACB4-D64E9C6F0122}"/>
    <hyperlink ref="H2491:I2491" location="I13.06" display="I13.06" xr:uid="{3A02C37E-F10E-4853-B92D-3E899BB65CC7}"/>
    <hyperlink ref="H2528:I2528" location="I13.07" display="I13.07" xr:uid="{8C7F0C4E-908A-4CFD-8976-C460C850809C}"/>
    <hyperlink ref="H2565:I2565" location="I13.08" display="I13.08" xr:uid="{9AD21BE1-3B81-42CD-AAB7-83A3F52578FB}"/>
    <hyperlink ref="H2602:I2602" location="I13.09" display="I13.09" xr:uid="{CE479E06-9FF0-4912-B0BE-D71B4EB3D0DA}"/>
    <hyperlink ref="H2639:I2639" location="I13.10" display="I13.10" xr:uid="{F8221521-80C1-45F1-BE79-B39DB6B7B881}"/>
    <hyperlink ref="H2676:I2676" location="I13.11" display="I13.11" xr:uid="{79A1B33D-5043-4078-9FF6-06A373526D52}"/>
    <hyperlink ref="H2713:I2713" location="I13.12" display="I13.12" xr:uid="{5DD12C9F-C54C-4496-BDB7-5ED39570A9D7}"/>
    <hyperlink ref="H2750:I2750" location="I14.01.1" display="I14.01.1" xr:uid="{8D589800-C8C8-4AF2-8D1A-1D509D3DD1B0}"/>
    <hyperlink ref="H2787:I2787" location="I14.01.2" display="I14.01.2" xr:uid="{DA484156-2802-44A5-B9A6-06FE412E8D4D}"/>
    <hyperlink ref="H2824:I2824" location="I14.01.3" display="I14.01.3" xr:uid="{D6CE9B9B-B0DE-43A7-B721-E504A04F93E3}"/>
    <hyperlink ref="H2861:I2861" location="I14.02.1" display="I14.02.1" xr:uid="{EF3AE406-9416-4776-A3C2-E9D67DD6C2D8}"/>
    <hyperlink ref="H2898:I2898" location="I14.02.2" display="I14.02.2" xr:uid="{BCB0809D-50F9-47D3-A2C2-B152FF08A33B}"/>
    <hyperlink ref="H2935:I2935" location="I14.02.3" display="I14.02.3" xr:uid="{EB4713FC-4CFC-4D69-8D30-089650176507}"/>
    <hyperlink ref="H2972:I2972" location="I14.03.1" display="I14.03.1" xr:uid="{4EC27C18-2CB1-416E-8932-290D0B6575FA}"/>
    <hyperlink ref="H3009:I3009" location="I14.03.2" display="I14.03.2" xr:uid="{886EA1D4-CCA1-46AB-B61C-A6636DBF65FA}"/>
  </hyperlinks>
  <pageMargins left="0.25" right="0.25" top="0.75" bottom="0.75" header="0.3" footer="0.3"/>
  <pageSetup scale="40" fitToHeight="0" orientation="landscape" r:id="rId1"/>
  <rowBreaks count="81" manualBreakCount="81">
    <brk id="38" max="16383" man="1"/>
    <brk id="75" max="16383" man="1"/>
    <brk id="112" max="16383" man="1"/>
    <brk id="148" max="16383" man="1"/>
    <brk id="185" max="16383" man="1"/>
    <brk id="221" max="16383" man="1"/>
    <brk id="257" max="16383" man="1"/>
    <brk id="294" max="16383" man="1"/>
    <brk id="331" max="16383" man="1"/>
    <brk id="368" max="16383" man="1"/>
    <brk id="405" max="16383" man="1"/>
    <brk id="442" max="16383" man="1"/>
    <brk id="479" max="16383" man="1"/>
    <brk id="516" max="16383" man="1"/>
    <brk id="553" max="16383" man="1"/>
    <brk id="590" max="16383" man="1"/>
    <brk id="627" max="16383" man="1"/>
    <brk id="664" max="16383" man="1"/>
    <brk id="701" max="16383" man="1"/>
    <brk id="738" max="16383" man="1"/>
    <brk id="775" max="16383" man="1"/>
    <brk id="812" max="16383" man="1"/>
    <brk id="849" max="16383" man="1"/>
    <brk id="886" max="16383" man="1"/>
    <brk id="923" max="16383" man="1"/>
    <brk id="960" max="16383" man="1"/>
    <brk id="997" max="16383" man="1"/>
    <brk id="1034" max="16383" man="1"/>
    <brk id="1076" max="16383" man="1"/>
    <brk id="1113" max="16383" man="1"/>
    <brk id="1150" max="16383" man="1"/>
    <brk id="1187" max="16383" man="1"/>
    <brk id="1224" max="16383" man="1"/>
    <brk id="1261" max="16383" man="1"/>
    <brk id="1298" max="16383" man="1"/>
    <brk id="1335" max="16383" man="1"/>
    <brk id="1372" max="16383" man="1"/>
    <brk id="1409" max="16383" man="1"/>
    <brk id="1446" max="16383" man="1"/>
    <brk id="1483" max="16383" man="1"/>
    <brk id="1520" max="16383" man="1"/>
    <brk id="1557" max="16383" man="1"/>
    <brk id="1594" max="16383" man="1"/>
    <brk id="1631" max="16383" man="1"/>
    <brk id="1668" max="16383" man="1"/>
    <brk id="1705" max="16383" man="1"/>
    <brk id="1742" max="16383" man="1"/>
    <brk id="1779" max="16383" man="1"/>
    <brk id="1817" max="16383" man="1"/>
    <brk id="1854" max="16383" man="1"/>
    <brk id="1891" max="16383" man="1"/>
    <brk id="1928" max="16383" man="1"/>
    <brk id="1965" max="16383" man="1"/>
    <brk id="2002" max="27" man="1"/>
    <brk id="2039" max="27" man="1"/>
    <brk id="2076" max="27" man="1"/>
    <brk id="2113" max="27" man="1"/>
    <brk id="2150" max="27" man="1"/>
    <brk id="2187" max="27" man="1"/>
    <brk id="2224" max="27" man="1"/>
    <brk id="2261" max="27" man="1"/>
    <brk id="2298" max="27" man="1"/>
    <brk id="2335" max="27" man="1"/>
    <brk id="2372" max="27" man="1"/>
    <brk id="2409" max="27" man="1"/>
    <brk id="2446" max="27" man="1"/>
    <brk id="2483" max="27" man="1"/>
    <brk id="2520" max="27" man="1"/>
    <brk id="2557" max="27" man="1"/>
    <brk id="2594" max="27" man="1"/>
    <brk id="2631" max="27" man="1"/>
    <brk id="2668" max="27" man="1"/>
    <brk id="2705" max="27" man="1"/>
    <brk id="2742" max="27" man="1"/>
    <brk id="2779" max="27" man="1"/>
    <brk id="2816" max="27" man="1"/>
    <brk id="2853" max="27" man="1"/>
    <brk id="2890" max="27" man="1"/>
    <brk id="2927" max="27" man="1"/>
    <brk id="2964" max="27" man="1"/>
    <brk id="3001" max="27"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4194F2-288C-4EA4-8DCB-42E9819DE915}">
  <sheetPr>
    <tabColor rgb="FF92D050"/>
    <pageSetUpPr fitToPage="1"/>
  </sheetPr>
  <dimension ref="B1:AA1010"/>
  <sheetViews>
    <sheetView tabSelected="1" view="pageBreakPreview" topLeftCell="A996" zoomScale="55" zoomScaleNormal="55" zoomScaleSheetLayoutView="55" zoomScalePageLayoutView="40" workbookViewId="0">
      <selection activeCell="O1011" sqref="O1011"/>
    </sheetView>
  </sheetViews>
  <sheetFormatPr baseColWidth="10" defaultRowHeight="15" x14ac:dyDescent="0.25"/>
  <cols>
    <col min="13" max="13" width="8.7109375" customWidth="1"/>
    <col min="14" max="14" width="12.85546875" customWidth="1"/>
    <col min="16" max="17" width="11.42578125" hidden="1" customWidth="1"/>
    <col min="18" max="18" width="30.5703125" customWidth="1"/>
    <col min="19" max="19" width="29.42578125" style="632" customWidth="1"/>
    <col min="26" max="26" width="12.140625" bestFit="1" customWidth="1"/>
    <col min="27" max="27" width="21.42578125" bestFit="1" customWidth="1"/>
  </cols>
  <sheetData>
    <row r="1" spans="2:27" ht="15.75" thickBot="1" x14ac:dyDescent="0.3"/>
    <row r="2" spans="2:27" x14ac:dyDescent="0.25">
      <c r="B2" s="800"/>
      <c r="C2" s="793"/>
      <c r="D2" s="793"/>
      <c r="E2" s="793"/>
      <c r="F2" s="793"/>
      <c r="G2" s="803" t="s">
        <v>42</v>
      </c>
      <c r="H2" s="793"/>
      <c r="I2" s="793"/>
      <c r="J2" s="793"/>
      <c r="K2" s="793"/>
      <c r="L2" s="793"/>
      <c r="M2" s="793"/>
      <c r="N2" s="793"/>
      <c r="O2" s="793"/>
      <c r="P2" s="793"/>
      <c r="Q2" s="793"/>
      <c r="R2" s="793"/>
      <c r="S2" s="793"/>
      <c r="T2" s="793"/>
      <c r="U2" s="804" t="s">
        <v>1</v>
      </c>
      <c r="V2" s="805"/>
      <c r="W2" s="805"/>
      <c r="X2" s="806"/>
      <c r="Y2" s="807" t="s">
        <v>43</v>
      </c>
      <c r="Z2" s="805"/>
      <c r="AA2" s="808"/>
    </row>
    <row r="3" spans="2:27" ht="45" customHeight="1" x14ac:dyDescent="0.25">
      <c r="B3" s="801"/>
      <c r="C3" s="802"/>
      <c r="D3" s="802"/>
      <c r="E3" s="802"/>
      <c r="F3" s="802"/>
      <c r="G3" s="801"/>
      <c r="H3" s="802"/>
      <c r="I3" s="802"/>
      <c r="J3" s="802"/>
      <c r="K3" s="802"/>
      <c r="L3" s="802"/>
      <c r="M3" s="802"/>
      <c r="N3" s="802"/>
      <c r="O3" s="802"/>
      <c r="P3" s="802"/>
      <c r="Q3" s="802"/>
      <c r="R3" s="802"/>
      <c r="S3" s="802"/>
      <c r="T3" s="802"/>
      <c r="U3" s="809" t="s">
        <v>3</v>
      </c>
      <c r="V3" s="810"/>
      <c r="W3" s="810"/>
      <c r="X3" s="811"/>
      <c r="Y3" s="812">
        <v>1</v>
      </c>
      <c r="Z3" s="810"/>
      <c r="AA3" s="813"/>
    </row>
    <row r="4" spans="2:27" ht="15.75" thickBot="1" x14ac:dyDescent="0.3">
      <c r="B4" s="795"/>
      <c r="C4" s="787"/>
      <c r="D4" s="787"/>
      <c r="E4" s="787"/>
      <c r="F4" s="787"/>
      <c r="G4" s="795"/>
      <c r="H4" s="787"/>
      <c r="I4" s="787"/>
      <c r="J4" s="787"/>
      <c r="K4" s="787"/>
      <c r="L4" s="787"/>
      <c r="M4" s="787"/>
      <c r="N4" s="787"/>
      <c r="O4" s="787"/>
      <c r="P4" s="787"/>
      <c r="Q4" s="787"/>
      <c r="R4" s="787"/>
      <c r="S4" s="787"/>
      <c r="T4" s="787"/>
      <c r="U4" s="814" t="s">
        <v>4</v>
      </c>
      <c r="V4" s="815"/>
      <c r="W4" s="815"/>
      <c r="X4" s="816"/>
      <c r="Y4" s="817">
        <v>44236</v>
      </c>
      <c r="Z4" s="818"/>
      <c r="AA4" s="819"/>
    </row>
    <row r="5" spans="2:27" ht="25.9" customHeight="1" x14ac:dyDescent="0.25">
      <c r="B5" s="820" t="s">
        <v>44</v>
      </c>
      <c r="C5" s="793"/>
      <c r="D5" s="793"/>
      <c r="E5" s="793"/>
      <c r="F5" s="794"/>
      <c r="G5"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5" s="822"/>
      <c r="I5" s="822"/>
      <c r="J5" s="822"/>
      <c r="K5" s="822"/>
      <c r="L5" s="822"/>
      <c r="M5" s="822"/>
      <c r="N5" s="822"/>
      <c r="O5" s="822"/>
      <c r="P5" s="822"/>
      <c r="Q5" s="822"/>
      <c r="R5" s="822"/>
      <c r="S5" s="822"/>
      <c r="T5" s="822"/>
      <c r="U5" s="822"/>
      <c r="V5" s="822"/>
      <c r="W5" s="822"/>
      <c r="X5" s="822"/>
      <c r="Y5" s="822"/>
      <c r="Z5" s="822"/>
      <c r="AA5" s="823"/>
    </row>
    <row r="6" spans="2:27" ht="15.75" customHeight="1" thickBot="1" x14ac:dyDescent="0.3">
      <c r="B6" s="795"/>
      <c r="C6" s="787"/>
      <c r="D6" s="787"/>
      <c r="E6" s="787"/>
      <c r="F6" s="796"/>
      <c r="G6" s="824"/>
      <c r="H6" s="825"/>
      <c r="I6" s="825"/>
      <c r="J6" s="825"/>
      <c r="K6" s="825"/>
      <c r="L6" s="825"/>
      <c r="M6" s="825"/>
      <c r="N6" s="825"/>
      <c r="O6" s="825"/>
      <c r="P6" s="825"/>
      <c r="Q6" s="825"/>
      <c r="R6" s="825"/>
      <c r="S6" s="825"/>
      <c r="T6" s="825"/>
      <c r="U6" s="825"/>
      <c r="V6" s="825"/>
      <c r="W6" s="825"/>
      <c r="X6" s="825"/>
      <c r="Y6" s="825"/>
      <c r="Z6" s="825"/>
      <c r="AA6" s="826"/>
    </row>
    <row r="7" spans="2:27" ht="18.75" thickBot="1" x14ac:dyDescent="0.3">
      <c r="B7" s="827" t="s">
        <v>46</v>
      </c>
      <c r="C7" s="798"/>
      <c r="D7" s="798"/>
      <c r="E7" s="798"/>
      <c r="F7" s="798"/>
      <c r="G7" s="798"/>
      <c r="H7" s="822" t="s">
        <v>47</v>
      </c>
      <c r="I7" s="793"/>
      <c r="J7" s="828"/>
      <c r="K7" s="798"/>
      <c r="L7" s="798"/>
      <c r="M7" s="798"/>
      <c r="N7" s="798"/>
      <c r="O7" s="798"/>
      <c r="P7" s="622"/>
      <c r="Q7" s="622"/>
      <c r="R7" s="828" t="s">
        <v>48</v>
      </c>
      <c r="S7" s="828"/>
      <c r="T7" s="798"/>
      <c r="U7" s="798"/>
      <c r="V7" s="798"/>
      <c r="W7" s="798"/>
      <c r="X7" s="798"/>
      <c r="Y7" s="798"/>
      <c r="Z7" s="798"/>
      <c r="AA7" s="799"/>
    </row>
    <row r="8" spans="2:27" ht="36" customHeight="1" thickBot="1" x14ac:dyDescent="0.3">
      <c r="B8" s="829">
        <f>PRESUPUESTO!$B$21</f>
        <v>2</v>
      </c>
      <c r="C8" s="793"/>
      <c r="D8" s="793"/>
      <c r="E8" s="793"/>
      <c r="F8" s="793"/>
      <c r="G8" s="793"/>
      <c r="H8" s="830">
        <f>PRESUPUESTO!B22</f>
        <v>2.0099999999999998</v>
      </c>
      <c r="I8" s="831"/>
      <c r="J8" s="832" t="str">
        <f>PRESUPUESTO!$F$21</f>
        <v>DEMOLICIONES Y DESMONTES</v>
      </c>
      <c r="K8" s="798"/>
      <c r="L8" s="798"/>
      <c r="M8" s="798"/>
      <c r="N8" s="798"/>
      <c r="O8" s="799"/>
      <c r="P8" s="621"/>
      <c r="Q8" s="621"/>
      <c r="R8" s="833" t="str">
        <f>PRESUPUESTO!F22</f>
        <v>Picada de Enchape de pisos y muros, bases de meson. (Incluye retiro de material sobrante y disposición final en R.S.)</v>
      </c>
      <c r="S8" s="1020"/>
      <c r="T8" s="793"/>
      <c r="U8" s="793"/>
      <c r="V8" s="793"/>
      <c r="W8" s="793"/>
      <c r="X8" s="793"/>
      <c r="Y8" s="793"/>
      <c r="Z8" s="793"/>
      <c r="AA8" s="794"/>
    </row>
    <row r="9" spans="2:27" ht="18.75" thickBot="1" x14ac:dyDescent="0.3">
      <c r="B9" s="821" t="s">
        <v>49</v>
      </c>
      <c r="C9" s="834"/>
      <c r="D9" s="834"/>
      <c r="E9" s="834"/>
      <c r="F9" s="834"/>
      <c r="G9" s="834"/>
      <c r="H9" s="835"/>
      <c r="I9" s="835"/>
      <c r="J9" s="834"/>
      <c r="K9" s="834"/>
      <c r="L9" s="834"/>
      <c r="M9" s="834"/>
      <c r="N9" s="834"/>
      <c r="O9" s="834"/>
      <c r="P9" s="623"/>
      <c r="Q9" s="623"/>
      <c r="R9" s="837" t="s">
        <v>50</v>
      </c>
      <c r="S9" s="1021" t="s">
        <v>532</v>
      </c>
      <c r="T9" s="839" t="s">
        <v>51</v>
      </c>
      <c r="U9" s="840"/>
      <c r="V9" s="841"/>
      <c r="W9" s="842" t="s">
        <v>20</v>
      </c>
      <c r="X9" s="844" t="s">
        <v>52</v>
      </c>
      <c r="Y9" s="846" t="s">
        <v>53</v>
      </c>
      <c r="Z9" s="847"/>
      <c r="AA9" s="848"/>
    </row>
    <row r="10" spans="2:27" ht="26.25" thickBot="1" x14ac:dyDescent="0.3">
      <c r="B10" s="836"/>
      <c r="C10" s="835"/>
      <c r="D10" s="835"/>
      <c r="E10" s="835"/>
      <c r="F10" s="835"/>
      <c r="G10" s="835"/>
      <c r="H10" s="835"/>
      <c r="I10" s="835"/>
      <c r="J10" s="835"/>
      <c r="K10" s="835"/>
      <c r="L10" s="835"/>
      <c r="M10" s="835"/>
      <c r="N10" s="835"/>
      <c r="O10" s="835"/>
      <c r="P10" s="623"/>
      <c r="Q10" s="623"/>
      <c r="R10" s="838"/>
      <c r="S10" s="1022"/>
      <c r="T10" s="4" t="s">
        <v>54</v>
      </c>
      <c r="U10" s="5" t="s">
        <v>55</v>
      </c>
      <c r="V10" s="6" t="s">
        <v>56</v>
      </c>
      <c r="W10" s="843"/>
      <c r="X10" s="845"/>
      <c r="Y10" s="7" t="s">
        <v>57</v>
      </c>
      <c r="Z10" s="8" t="s">
        <v>21</v>
      </c>
      <c r="AA10" s="9" t="s">
        <v>22</v>
      </c>
    </row>
    <row r="11" spans="2:27" ht="18" x14ac:dyDescent="0.25">
      <c r="B11" s="10"/>
      <c r="C11" s="11"/>
      <c r="D11" s="11"/>
      <c r="E11" s="11"/>
      <c r="F11" s="11"/>
      <c r="G11" s="11"/>
      <c r="H11" s="11"/>
      <c r="I11" s="11"/>
      <c r="J11" s="11"/>
      <c r="K11" s="11"/>
      <c r="L11" s="11"/>
      <c r="M11" s="11"/>
      <c r="N11" s="11"/>
      <c r="O11" s="12"/>
      <c r="P11" s="629">
        <f>+H8</f>
        <v>2.0099999999999998</v>
      </c>
      <c r="Q11" s="17"/>
      <c r="R11" s="412" t="s">
        <v>356</v>
      </c>
      <c r="S11" s="625" t="s">
        <v>534</v>
      </c>
      <c r="T11" s="14">
        <v>5</v>
      </c>
      <c r="U11" s="14">
        <v>3.4</v>
      </c>
      <c r="V11" s="14"/>
      <c r="W11" s="14" t="str">
        <f>IF(COUNT(T11:V11)=1,"m",IF(COUNT(T11:V11)=2,"m2",IF(COUNT(T11:V11)=3,"m3","")))</f>
        <v>m2</v>
      </c>
      <c r="X11" s="14">
        <f>IF(S11="","",1)</f>
        <v>1</v>
      </c>
      <c r="Y11" s="14" t="str">
        <f>IFERROR(IF(COUNT(T11:V11)=1,PRODUCT(T11:V11)*X11,""),"")</f>
        <v/>
      </c>
      <c r="Z11" s="14">
        <f>IFERROR(IF(COUNT(T11:V11)=2,PRODUCT(T11:V11)*X11,""),"")</f>
        <v>17</v>
      </c>
      <c r="AA11" s="15" t="str">
        <f>IFERROR(IF(COUNT(T11:V11)=3,PRODUCT(T11:V11)*X11,""),"")</f>
        <v/>
      </c>
    </row>
    <row r="12" spans="2:27" ht="36" customHeight="1" x14ac:dyDescent="0.25">
      <c r="B12" s="16"/>
      <c r="C12" s="17"/>
      <c r="D12" s="17"/>
      <c r="E12" s="17"/>
      <c r="F12" s="18"/>
      <c r="G12" s="18"/>
      <c r="H12" s="18"/>
      <c r="I12" s="18"/>
      <c r="J12" s="18"/>
      <c r="K12" s="18"/>
      <c r="L12" s="17"/>
      <c r="M12" s="17"/>
      <c r="N12" s="17"/>
      <c r="O12" s="19"/>
      <c r="P12" s="629">
        <f>+H8</f>
        <v>2.0099999999999998</v>
      </c>
      <c r="Q12" s="17"/>
      <c r="R12" s="412" t="s">
        <v>356</v>
      </c>
      <c r="S12" s="625" t="s">
        <v>535</v>
      </c>
      <c r="T12" s="20">
        <v>1.6</v>
      </c>
      <c r="U12" s="20">
        <v>1.65</v>
      </c>
      <c r="V12" s="430"/>
      <c r="W12" s="14" t="str">
        <f t="shared" ref="W12:W33" si="0">IF(COUNT(T12:V12)=1,"m",IF(COUNT(T12:V12)=2,"m2",IF(COUNT(T12:V12)=3,"m3","")))</f>
        <v>m2</v>
      </c>
      <c r="X12" s="14">
        <f t="shared" ref="X12:X33" si="1">IF(S12="","",1)</f>
        <v>1</v>
      </c>
      <c r="Y12" s="14" t="str">
        <f t="shared" ref="Y12:Y33" si="2">IFERROR(IF(COUNT(T12:V12)=1,PRODUCT(T12:V12)*X12,""),"")</f>
        <v/>
      </c>
      <c r="Z12" s="14">
        <f t="shared" ref="Z12:Z33" si="3">IFERROR(IF(COUNT(T12:V12)=2,PRODUCT(T12:V12)*X12,""),"")</f>
        <v>2.64</v>
      </c>
      <c r="AA12" s="15" t="str">
        <f t="shared" ref="AA12:AA33" si="4">IFERROR(IF(COUNT(T12:V12)=3,PRODUCT(T12:V12)*X12,""),"")</f>
        <v/>
      </c>
    </row>
    <row r="13" spans="2:27" ht="18" x14ac:dyDescent="0.25">
      <c r="B13" s="16"/>
      <c r="C13" s="17"/>
      <c r="D13" s="17"/>
      <c r="E13" s="17"/>
      <c r="F13" s="18"/>
      <c r="G13" s="18"/>
      <c r="H13" s="18"/>
      <c r="I13" s="18"/>
      <c r="J13" s="18"/>
      <c r="K13" s="18"/>
      <c r="L13" s="17"/>
      <c r="M13" s="17"/>
      <c r="N13" s="17"/>
      <c r="O13" s="19"/>
      <c r="P13" s="629">
        <f>+H8</f>
        <v>2.0099999999999998</v>
      </c>
      <c r="Q13" s="17"/>
      <c r="R13" s="412" t="s">
        <v>356</v>
      </c>
      <c r="S13" s="625" t="s">
        <v>536</v>
      </c>
      <c r="T13" s="20">
        <v>1.62</v>
      </c>
      <c r="U13" s="20">
        <v>1.52</v>
      </c>
      <c r="V13" s="430"/>
      <c r="W13" s="14" t="str">
        <f t="shared" si="0"/>
        <v>m2</v>
      </c>
      <c r="X13" s="14">
        <f t="shared" si="1"/>
        <v>1</v>
      </c>
      <c r="Y13" s="14" t="str">
        <f t="shared" si="2"/>
        <v/>
      </c>
      <c r="Z13" s="14">
        <f t="shared" si="3"/>
        <v>2.4624000000000001</v>
      </c>
      <c r="AA13" s="15" t="str">
        <f t="shared" si="4"/>
        <v/>
      </c>
    </row>
    <row r="14" spans="2:27" ht="18" x14ac:dyDescent="0.25">
      <c r="B14" s="16"/>
      <c r="C14" s="17"/>
      <c r="D14" s="17"/>
      <c r="E14" s="17"/>
      <c r="F14" s="18"/>
      <c r="G14" s="18"/>
      <c r="H14" s="18"/>
      <c r="I14" s="18"/>
      <c r="J14" s="18"/>
      <c r="K14" s="18"/>
      <c r="L14" s="17"/>
      <c r="M14" s="17"/>
      <c r="N14" s="17"/>
      <c r="O14" s="19"/>
      <c r="P14" s="629">
        <f>+H8</f>
        <v>2.0099999999999998</v>
      </c>
      <c r="Q14" s="17"/>
      <c r="R14" s="412" t="s">
        <v>356</v>
      </c>
      <c r="S14" s="626" t="s">
        <v>537</v>
      </c>
      <c r="T14" s="20">
        <v>5.6</v>
      </c>
      <c r="U14" s="20"/>
      <c r="V14" s="430">
        <v>2.2200000000000002</v>
      </c>
      <c r="W14" s="14" t="str">
        <f t="shared" si="0"/>
        <v>m2</v>
      </c>
      <c r="X14" s="14">
        <f t="shared" si="1"/>
        <v>1</v>
      </c>
      <c r="Y14" s="14" t="str">
        <f t="shared" si="2"/>
        <v/>
      </c>
      <c r="Z14" s="14">
        <f t="shared" si="3"/>
        <v>12.432</v>
      </c>
      <c r="AA14" s="15" t="str">
        <f t="shared" si="4"/>
        <v/>
      </c>
    </row>
    <row r="15" spans="2:27" ht="18" x14ac:dyDescent="0.25">
      <c r="B15" s="16"/>
      <c r="D15" s="17"/>
      <c r="E15" s="17"/>
      <c r="F15" s="18"/>
      <c r="G15" s="18"/>
      <c r="H15" s="18"/>
      <c r="J15" s="18"/>
      <c r="K15" s="18"/>
      <c r="L15" s="17"/>
      <c r="M15" s="17"/>
      <c r="N15" s="17"/>
      <c r="O15" s="19"/>
      <c r="P15" s="629">
        <f>+H8</f>
        <v>2.0099999999999998</v>
      </c>
      <c r="Q15" s="17"/>
      <c r="R15" s="412"/>
      <c r="S15" s="625"/>
      <c r="T15" s="20"/>
      <c r="U15" s="20"/>
      <c r="V15" s="430"/>
      <c r="W15" s="14"/>
      <c r="X15" s="14"/>
      <c r="Y15" s="14"/>
      <c r="Z15" s="14"/>
      <c r="AA15" s="15" t="str">
        <f t="shared" si="4"/>
        <v/>
      </c>
    </row>
    <row r="16" spans="2:27" ht="18" x14ac:dyDescent="0.25">
      <c r="B16" s="22"/>
      <c r="C16" s="17"/>
      <c r="D16" s="18"/>
      <c r="E16" s="17"/>
      <c r="F16" s="18"/>
      <c r="G16" s="18"/>
      <c r="H16" s="18"/>
      <c r="I16" s="18"/>
      <c r="J16" s="18"/>
      <c r="K16" s="18"/>
      <c r="L16" s="17"/>
      <c r="M16" s="17"/>
      <c r="N16" s="17"/>
      <c r="O16" s="19"/>
      <c r="P16" s="629">
        <f>+H8</f>
        <v>2.0099999999999998</v>
      </c>
      <c r="Q16" s="17"/>
      <c r="R16" s="412" t="s">
        <v>361</v>
      </c>
      <c r="S16" s="625" t="s">
        <v>538</v>
      </c>
      <c r="T16" s="20">
        <v>5.07</v>
      </c>
      <c r="U16" s="20">
        <v>3.42</v>
      </c>
      <c r="V16" s="430"/>
      <c r="W16" s="14" t="str">
        <f t="shared" ref="W16:W22" si="5">IF(COUNT(T16:V16)=1,"m",IF(COUNT(T16:V16)=2,"m2",IF(COUNT(T16:V16)=3,"m3","")))</f>
        <v>m2</v>
      </c>
      <c r="X16" s="14">
        <f t="shared" ref="X16:X22" si="6">IF(S16="","",1)</f>
        <v>1</v>
      </c>
      <c r="Y16" s="14" t="str">
        <f t="shared" ref="Y16:Y22" si="7">IFERROR(IF(COUNT(T16:V16)=1,PRODUCT(T16:V16)*X16,""),"")</f>
        <v/>
      </c>
      <c r="Z16" s="14">
        <f t="shared" ref="Z16:Z22" si="8">IFERROR(IF(COUNT(T16:V16)=2,PRODUCT(T16:V16)*X16,""),"")</f>
        <v>17.339400000000001</v>
      </c>
      <c r="AA16" s="15" t="str">
        <f t="shared" si="4"/>
        <v/>
      </c>
    </row>
    <row r="17" spans="2:27" ht="18" x14ac:dyDescent="0.25">
      <c r="B17" s="16"/>
      <c r="C17" s="17"/>
      <c r="D17" s="17"/>
      <c r="E17" s="17"/>
      <c r="F17" s="18"/>
      <c r="G17" s="18"/>
      <c r="H17" s="18"/>
      <c r="I17" s="18"/>
      <c r="J17" s="18"/>
      <c r="K17" s="18"/>
      <c r="L17" s="17"/>
      <c r="M17" s="17"/>
      <c r="N17" s="17"/>
      <c r="O17" s="19"/>
      <c r="P17" s="629">
        <f>+H8</f>
        <v>2.0099999999999998</v>
      </c>
      <c r="Q17" s="17"/>
      <c r="R17" s="412" t="s">
        <v>361</v>
      </c>
      <c r="S17" s="628" t="s">
        <v>535</v>
      </c>
      <c r="T17" s="20">
        <v>0.45</v>
      </c>
      <c r="U17" s="20">
        <v>1.05</v>
      </c>
      <c r="V17" s="430"/>
      <c r="W17" s="14" t="str">
        <f t="shared" si="5"/>
        <v>m2</v>
      </c>
      <c r="X17" s="14">
        <f t="shared" si="6"/>
        <v>1</v>
      </c>
      <c r="Y17" s="14" t="str">
        <f t="shared" si="7"/>
        <v/>
      </c>
      <c r="Z17" s="14">
        <f t="shared" si="8"/>
        <v>0.47250000000000003</v>
      </c>
      <c r="AA17" s="15" t="str">
        <f t="shared" si="4"/>
        <v/>
      </c>
    </row>
    <row r="18" spans="2:27" ht="18" x14ac:dyDescent="0.25">
      <c r="B18" s="16"/>
      <c r="C18" s="17"/>
      <c r="D18" s="17"/>
      <c r="E18" s="17"/>
      <c r="F18" s="17"/>
      <c r="G18" s="17"/>
      <c r="H18" s="17"/>
      <c r="I18" s="17"/>
      <c r="J18" s="17"/>
      <c r="K18" s="17"/>
      <c r="L18" s="17"/>
      <c r="M18" s="17"/>
      <c r="N18" s="17"/>
      <c r="O18" s="19"/>
      <c r="P18" s="629">
        <f>+H8</f>
        <v>2.0099999999999998</v>
      </c>
      <c r="Q18" s="17"/>
      <c r="R18" s="412" t="s">
        <v>361</v>
      </c>
      <c r="S18" s="626" t="s">
        <v>592</v>
      </c>
      <c r="T18" s="20">
        <v>0.94</v>
      </c>
      <c r="U18" s="20">
        <v>3.35</v>
      </c>
      <c r="V18" s="430"/>
      <c r="W18" s="14" t="str">
        <f t="shared" si="5"/>
        <v>m2</v>
      </c>
      <c r="X18" s="14">
        <f t="shared" si="6"/>
        <v>1</v>
      </c>
      <c r="Y18" s="14" t="str">
        <f t="shared" si="7"/>
        <v/>
      </c>
      <c r="Z18" s="14">
        <f t="shared" si="8"/>
        <v>3.149</v>
      </c>
      <c r="AA18" s="15" t="str">
        <f t="shared" si="4"/>
        <v/>
      </c>
    </row>
    <row r="19" spans="2:27" ht="18" x14ac:dyDescent="0.25">
      <c r="B19" s="16"/>
      <c r="C19" s="18"/>
      <c r="D19" s="17"/>
      <c r="E19" s="17"/>
      <c r="F19" s="17"/>
      <c r="G19" s="17"/>
      <c r="H19" s="17"/>
      <c r="I19" s="17"/>
      <c r="J19" s="17"/>
      <c r="K19" s="17"/>
      <c r="L19" s="17"/>
      <c r="M19" s="17"/>
      <c r="N19" s="17"/>
      <c r="O19" s="19"/>
      <c r="P19" s="629">
        <f>+H8</f>
        <v>2.0099999999999998</v>
      </c>
      <c r="Q19" s="17"/>
      <c r="R19" s="412" t="s">
        <v>361</v>
      </c>
      <c r="S19" s="625" t="s">
        <v>540</v>
      </c>
      <c r="T19" s="639">
        <v>0.5</v>
      </c>
      <c r="U19" s="639">
        <v>1</v>
      </c>
      <c r="V19" s="640"/>
      <c r="W19" s="14" t="str">
        <f t="shared" si="5"/>
        <v>m2</v>
      </c>
      <c r="X19" s="14">
        <f t="shared" si="6"/>
        <v>1</v>
      </c>
      <c r="Y19" s="14" t="str">
        <f t="shared" si="7"/>
        <v/>
      </c>
      <c r="Z19" s="14">
        <f t="shared" si="8"/>
        <v>0.5</v>
      </c>
      <c r="AA19" s="15" t="str">
        <f t="shared" si="4"/>
        <v/>
      </c>
    </row>
    <row r="20" spans="2:27" ht="36" x14ac:dyDescent="0.25">
      <c r="B20" s="16"/>
      <c r="C20" s="17"/>
      <c r="D20" s="17"/>
      <c r="E20" s="17"/>
      <c r="F20" s="17"/>
      <c r="G20" s="17"/>
      <c r="H20" s="17"/>
      <c r="I20" s="17"/>
      <c r="J20" s="17"/>
      <c r="K20" s="17"/>
      <c r="L20" s="17"/>
      <c r="M20" s="17"/>
      <c r="N20" s="17"/>
      <c r="O20" s="19"/>
      <c r="P20" s="629">
        <f>+H8</f>
        <v>2.0099999999999998</v>
      </c>
      <c r="Q20" s="17"/>
      <c r="R20" s="412" t="s">
        <v>361</v>
      </c>
      <c r="S20" s="625" t="s">
        <v>539</v>
      </c>
      <c r="T20" s="639">
        <v>0.5</v>
      </c>
      <c r="U20" s="639">
        <v>1</v>
      </c>
      <c r="V20" s="640"/>
      <c r="W20" s="14" t="str">
        <f t="shared" si="5"/>
        <v>m2</v>
      </c>
      <c r="X20" s="14">
        <f t="shared" si="6"/>
        <v>1</v>
      </c>
      <c r="Y20" s="14" t="str">
        <f t="shared" si="7"/>
        <v/>
      </c>
      <c r="Z20" s="14">
        <f t="shared" si="8"/>
        <v>0.5</v>
      </c>
      <c r="AA20" s="15" t="str">
        <f t="shared" si="4"/>
        <v/>
      </c>
    </row>
    <row r="21" spans="2:27" ht="18" x14ac:dyDescent="0.25">
      <c r="B21" s="16"/>
      <c r="C21" s="17"/>
      <c r="D21" s="17"/>
      <c r="E21" s="18"/>
      <c r="F21" s="17"/>
      <c r="G21" s="17"/>
      <c r="H21" s="17"/>
      <c r="I21" s="17"/>
      <c r="J21" s="17"/>
      <c r="K21" s="17"/>
      <c r="L21" s="17"/>
      <c r="M21" s="17"/>
      <c r="N21" s="17"/>
      <c r="O21" s="19"/>
      <c r="P21" s="629">
        <f>+H8</f>
        <v>2.0099999999999998</v>
      </c>
      <c r="Q21" s="17"/>
      <c r="R21" s="412" t="s">
        <v>361</v>
      </c>
      <c r="S21" s="625" t="s">
        <v>541</v>
      </c>
      <c r="T21" s="20">
        <v>3.97</v>
      </c>
      <c r="U21" s="20">
        <v>3.36</v>
      </c>
      <c r="V21" s="430"/>
      <c r="W21" s="14" t="str">
        <f t="shared" si="5"/>
        <v>m2</v>
      </c>
      <c r="X21" s="14">
        <f t="shared" si="6"/>
        <v>1</v>
      </c>
      <c r="Y21" s="14" t="str">
        <f t="shared" si="7"/>
        <v/>
      </c>
      <c r="Z21" s="14">
        <f t="shared" si="8"/>
        <v>13.3392</v>
      </c>
      <c r="AA21" s="15" t="str">
        <f t="shared" si="4"/>
        <v/>
      </c>
    </row>
    <row r="22" spans="2:27" ht="18" x14ac:dyDescent="0.25">
      <c r="B22" s="16"/>
      <c r="C22" s="18"/>
      <c r="D22" s="18"/>
      <c r="E22" s="18"/>
      <c r="F22" s="18"/>
      <c r="G22" s="18"/>
      <c r="H22" s="18"/>
      <c r="I22" s="18"/>
      <c r="J22" s="18"/>
      <c r="K22" s="18"/>
      <c r="L22" s="18"/>
      <c r="M22" s="18"/>
      <c r="N22" s="18"/>
      <c r="O22" s="19"/>
      <c r="P22" s="629">
        <f>+H8</f>
        <v>2.0099999999999998</v>
      </c>
      <c r="Q22" s="17"/>
      <c r="R22" s="412" t="s">
        <v>361</v>
      </c>
      <c r="S22" s="625" t="s">
        <v>542</v>
      </c>
      <c r="T22" s="639">
        <v>1.07</v>
      </c>
      <c r="U22" s="639">
        <v>0.43</v>
      </c>
      <c r="V22" s="640"/>
      <c r="W22" s="14" t="str">
        <f t="shared" si="5"/>
        <v>m2</v>
      </c>
      <c r="X22" s="14">
        <f t="shared" si="6"/>
        <v>1</v>
      </c>
      <c r="Y22" s="14" t="str">
        <f t="shared" si="7"/>
        <v/>
      </c>
      <c r="Z22" s="14">
        <f t="shared" si="8"/>
        <v>0.46010000000000001</v>
      </c>
      <c r="AA22" s="15" t="str">
        <f t="shared" si="4"/>
        <v/>
      </c>
    </row>
    <row r="23" spans="2:27" ht="18" x14ac:dyDescent="0.25">
      <c r="B23" s="16"/>
      <c r="C23" s="17"/>
      <c r="D23" s="24"/>
      <c r="E23" s="17"/>
      <c r="F23" s="17"/>
      <c r="G23" s="17"/>
      <c r="H23" s="17"/>
      <c r="I23" s="17"/>
      <c r="J23" s="18"/>
      <c r="K23" s="17"/>
      <c r="L23" s="17"/>
      <c r="M23" s="17"/>
      <c r="N23" s="17"/>
      <c r="O23" s="19"/>
      <c r="P23" s="629">
        <f>+H8</f>
        <v>2.0099999999999998</v>
      </c>
      <c r="Q23" s="17"/>
      <c r="R23" s="412"/>
      <c r="S23" s="625"/>
      <c r="T23" s="20"/>
      <c r="U23" s="20"/>
      <c r="V23" s="430"/>
      <c r="W23" s="14"/>
      <c r="X23" s="14"/>
      <c r="Y23" s="14"/>
      <c r="Z23" s="14"/>
      <c r="AA23" s="15" t="str">
        <f t="shared" si="4"/>
        <v/>
      </c>
    </row>
    <row r="24" spans="2:27" ht="18" x14ac:dyDescent="0.25">
      <c r="B24" s="16"/>
      <c r="C24" s="18"/>
      <c r="D24" s="17"/>
      <c r="E24" s="17"/>
      <c r="F24" s="17"/>
      <c r="G24" s="17"/>
      <c r="H24" s="18"/>
      <c r="I24" s="18"/>
      <c r="J24" s="17"/>
      <c r="K24" s="18"/>
      <c r="L24" s="17"/>
      <c r="M24" s="17"/>
      <c r="N24" s="17"/>
      <c r="O24" s="19"/>
      <c r="P24" s="629">
        <f>+H8</f>
        <v>2.0099999999999998</v>
      </c>
      <c r="Q24" s="17"/>
      <c r="R24" s="412" t="s">
        <v>362</v>
      </c>
      <c r="S24" s="625" t="s">
        <v>538</v>
      </c>
      <c r="T24" s="20">
        <v>3.66</v>
      </c>
      <c r="U24" s="20">
        <v>3.4</v>
      </c>
      <c r="V24" s="430"/>
      <c r="W24" s="14" t="str">
        <f t="shared" si="0"/>
        <v>m2</v>
      </c>
      <c r="X24" s="14">
        <f t="shared" si="1"/>
        <v>1</v>
      </c>
      <c r="Y24" s="14" t="str">
        <f t="shared" si="2"/>
        <v/>
      </c>
      <c r="Z24" s="14">
        <f t="shared" si="3"/>
        <v>12.444000000000001</v>
      </c>
      <c r="AA24" s="15" t="str">
        <f t="shared" si="4"/>
        <v/>
      </c>
    </row>
    <row r="25" spans="2:27" ht="18" x14ac:dyDescent="0.25">
      <c r="B25" s="16"/>
      <c r="C25" s="17"/>
      <c r="D25" s="17"/>
      <c r="E25" s="17"/>
      <c r="F25" s="17"/>
      <c r="G25" s="17"/>
      <c r="H25" s="17"/>
      <c r="I25" s="17"/>
      <c r="J25" s="17"/>
      <c r="K25" s="17"/>
      <c r="L25" s="17"/>
      <c r="M25" s="17"/>
      <c r="N25" s="17"/>
      <c r="O25" s="19"/>
      <c r="P25" s="629">
        <f>+H8</f>
        <v>2.0099999999999998</v>
      </c>
      <c r="Q25" s="17"/>
      <c r="R25" s="412" t="s">
        <v>362</v>
      </c>
      <c r="S25" s="628" t="s">
        <v>543</v>
      </c>
      <c r="T25" s="20">
        <v>1.66</v>
      </c>
      <c r="U25" s="20">
        <v>1.62</v>
      </c>
      <c r="V25" s="430"/>
      <c r="W25" s="14" t="str">
        <f t="shared" si="0"/>
        <v>m2</v>
      </c>
      <c r="X25" s="14">
        <f t="shared" si="1"/>
        <v>1</v>
      </c>
      <c r="Y25" s="14" t="str">
        <f t="shared" si="2"/>
        <v/>
      </c>
      <c r="Z25" s="14">
        <f t="shared" si="3"/>
        <v>2.6892</v>
      </c>
      <c r="AA25" s="15" t="str">
        <f t="shared" si="4"/>
        <v/>
      </c>
    </row>
    <row r="26" spans="2:27" ht="18" x14ac:dyDescent="0.25">
      <c r="B26" s="16"/>
      <c r="C26" s="17"/>
      <c r="D26" s="17"/>
      <c r="E26" s="17"/>
      <c r="F26" s="17"/>
      <c r="G26" s="17"/>
      <c r="H26" s="17"/>
      <c r="I26" s="17"/>
      <c r="J26" s="17"/>
      <c r="K26" s="17"/>
      <c r="L26" s="17"/>
      <c r="M26" s="17"/>
      <c r="N26" s="17"/>
      <c r="O26" s="19"/>
      <c r="P26" s="629">
        <f>+H8</f>
        <v>2.0099999999999998</v>
      </c>
      <c r="Q26" s="17"/>
      <c r="R26" s="412" t="s">
        <v>362</v>
      </c>
      <c r="S26" s="626" t="s">
        <v>544</v>
      </c>
      <c r="T26" s="20">
        <v>1.65</v>
      </c>
      <c r="U26" s="20">
        <v>1.62</v>
      </c>
      <c r="V26" s="430"/>
      <c r="W26" s="14" t="str">
        <f t="shared" si="0"/>
        <v>m2</v>
      </c>
      <c r="X26" s="14">
        <f t="shared" si="1"/>
        <v>1</v>
      </c>
      <c r="Y26" s="14" t="str">
        <f t="shared" si="2"/>
        <v/>
      </c>
      <c r="Z26" s="14">
        <f t="shared" si="3"/>
        <v>2.673</v>
      </c>
      <c r="AA26" s="15" t="str">
        <f t="shared" si="4"/>
        <v/>
      </c>
    </row>
    <row r="27" spans="2:27" ht="36" x14ac:dyDescent="0.25">
      <c r="B27" s="16"/>
      <c r="D27" s="17"/>
      <c r="E27" s="17"/>
      <c r="F27" s="17"/>
      <c r="G27" s="17"/>
      <c r="H27" s="17"/>
      <c r="I27" s="17"/>
      <c r="J27" s="17"/>
      <c r="K27" s="17"/>
      <c r="L27" s="17"/>
      <c r="M27" s="17"/>
      <c r="N27" s="17"/>
      <c r="O27" s="19"/>
      <c r="P27" s="629">
        <f>+H8</f>
        <v>2.0099999999999998</v>
      </c>
      <c r="Q27" s="17"/>
      <c r="R27" s="412" t="s">
        <v>362</v>
      </c>
      <c r="S27" s="626" t="s">
        <v>545</v>
      </c>
      <c r="T27" s="20">
        <v>5.62</v>
      </c>
      <c r="U27" s="20"/>
      <c r="V27" s="20">
        <v>2.2000000000000002</v>
      </c>
      <c r="W27" s="14" t="str">
        <f t="shared" si="0"/>
        <v>m2</v>
      </c>
      <c r="X27" s="14">
        <f t="shared" si="1"/>
        <v>1</v>
      </c>
      <c r="Y27" s="14" t="str">
        <f t="shared" si="2"/>
        <v/>
      </c>
      <c r="Z27" s="14">
        <f t="shared" si="3"/>
        <v>12.364000000000001</v>
      </c>
      <c r="AA27" s="15" t="str">
        <f t="shared" si="4"/>
        <v/>
      </c>
    </row>
    <row r="28" spans="2:27" ht="18" x14ac:dyDescent="0.25">
      <c r="B28" s="16"/>
      <c r="C28" s="17"/>
      <c r="D28" s="17"/>
      <c r="E28" s="17"/>
      <c r="F28" s="17"/>
      <c r="G28" s="17"/>
      <c r="H28" s="17"/>
      <c r="I28" s="17"/>
      <c r="J28" s="17"/>
      <c r="K28" s="17"/>
      <c r="L28" s="17"/>
      <c r="M28" s="17"/>
      <c r="N28" s="17"/>
      <c r="O28" s="19"/>
      <c r="P28" s="629">
        <f>+H8</f>
        <v>2.0099999999999998</v>
      </c>
      <c r="Q28" s="17"/>
      <c r="R28" s="412" t="s">
        <v>362</v>
      </c>
      <c r="S28" s="626" t="s">
        <v>546</v>
      </c>
      <c r="T28" s="20">
        <v>3.86</v>
      </c>
      <c r="U28" s="20">
        <v>3.4</v>
      </c>
      <c r="V28" s="430"/>
      <c r="W28" s="14" t="str">
        <f t="shared" si="0"/>
        <v>m2</v>
      </c>
      <c r="X28" s="14">
        <f t="shared" si="1"/>
        <v>1</v>
      </c>
      <c r="Y28" s="14" t="str">
        <f t="shared" si="2"/>
        <v/>
      </c>
      <c r="Z28" s="14">
        <f t="shared" si="3"/>
        <v>13.123999999999999</v>
      </c>
      <c r="AA28" s="15" t="str">
        <f t="shared" si="4"/>
        <v/>
      </c>
    </row>
    <row r="29" spans="2:27" ht="18" x14ac:dyDescent="0.25">
      <c r="B29" s="16"/>
      <c r="C29" s="17"/>
      <c r="D29" s="17"/>
      <c r="E29" s="17"/>
      <c r="F29" s="17"/>
      <c r="G29" s="17"/>
      <c r="H29" s="17"/>
      <c r="I29" s="17"/>
      <c r="J29" s="17"/>
      <c r="K29" s="17"/>
      <c r="L29" s="17"/>
      <c r="M29" s="17"/>
      <c r="N29" s="17"/>
      <c r="O29" s="19"/>
      <c r="P29" s="629">
        <f>+H8</f>
        <v>2.0099999999999998</v>
      </c>
      <c r="Q29" s="17"/>
      <c r="R29" s="412" t="s">
        <v>362</v>
      </c>
      <c r="S29" s="626" t="s">
        <v>546</v>
      </c>
      <c r="T29" s="20">
        <v>1.42</v>
      </c>
      <c r="U29" s="20">
        <v>1.83</v>
      </c>
      <c r="V29" s="430"/>
      <c r="W29" s="14" t="str">
        <f t="shared" si="0"/>
        <v>m2</v>
      </c>
      <c r="X29" s="14">
        <f t="shared" si="1"/>
        <v>1</v>
      </c>
      <c r="Y29" s="14" t="str">
        <f t="shared" si="2"/>
        <v/>
      </c>
      <c r="Z29" s="14">
        <f t="shared" si="3"/>
        <v>2.5985999999999998</v>
      </c>
      <c r="AA29" s="15" t="str">
        <f t="shared" si="4"/>
        <v/>
      </c>
    </row>
    <row r="30" spans="2:27" ht="18" x14ac:dyDescent="0.25">
      <c r="B30" s="16"/>
      <c r="C30" s="17"/>
      <c r="D30" s="17"/>
      <c r="E30" s="17"/>
      <c r="F30" s="17"/>
      <c r="G30" s="17"/>
      <c r="H30" s="17"/>
      <c r="I30" s="17"/>
      <c r="J30" s="17"/>
      <c r="K30" s="17"/>
      <c r="L30" s="17"/>
      <c r="M30" s="17"/>
      <c r="N30" s="17"/>
      <c r="O30" s="19"/>
      <c r="P30" s="629">
        <f>+H8</f>
        <v>2.0099999999999998</v>
      </c>
      <c r="Q30" s="17"/>
      <c r="R30" s="21"/>
      <c r="S30" s="626"/>
      <c r="T30" s="20"/>
      <c r="U30" s="20"/>
      <c r="V30" s="430"/>
      <c r="W30" s="14" t="str">
        <f t="shared" si="0"/>
        <v/>
      </c>
      <c r="X30" s="14" t="str">
        <f t="shared" si="1"/>
        <v/>
      </c>
      <c r="Y30" s="14" t="str">
        <f t="shared" si="2"/>
        <v/>
      </c>
      <c r="Z30" s="14" t="str">
        <f t="shared" si="3"/>
        <v/>
      </c>
      <c r="AA30" s="15" t="str">
        <f t="shared" si="4"/>
        <v/>
      </c>
    </row>
    <row r="31" spans="2:27" ht="18" x14ac:dyDescent="0.25">
      <c r="B31" s="16"/>
      <c r="C31" s="17"/>
      <c r="D31" s="17"/>
      <c r="E31" s="17"/>
      <c r="F31" s="17"/>
      <c r="G31" s="17"/>
      <c r="H31" s="17"/>
      <c r="I31" s="17"/>
      <c r="J31" s="17"/>
      <c r="K31" s="17"/>
      <c r="L31" s="17"/>
      <c r="M31" s="17"/>
      <c r="N31" s="17"/>
      <c r="O31" s="19"/>
      <c r="P31" s="629">
        <f>+H8</f>
        <v>2.0099999999999998</v>
      </c>
      <c r="Q31" s="17"/>
      <c r="R31" s="26"/>
      <c r="S31" s="626"/>
      <c r="T31" s="20"/>
      <c r="U31" s="20"/>
      <c r="V31" s="430"/>
      <c r="W31" s="14" t="str">
        <f t="shared" si="0"/>
        <v/>
      </c>
      <c r="X31" s="14" t="str">
        <f t="shared" si="1"/>
        <v/>
      </c>
      <c r="Y31" s="14" t="str">
        <f t="shared" si="2"/>
        <v/>
      </c>
      <c r="Z31" s="14" t="str">
        <f t="shared" si="3"/>
        <v/>
      </c>
      <c r="AA31" s="15" t="str">
        <f t="shared" si="4"/>
        <v/>
      </c>
    </row>
    <row r="32" spans="2:27" ht="18" x14ac:dyDescent="0.25">
      <c r="B32" s="16"/>
      <c r="C32" s="17"/>
      <c r="D32" s="17"/>
      <c r="E32" s="17"/>
      <c r="F32" s="17"/>
      <c r="G32" s="17"/>
      <c r="H32" s="17"/>
      <c r="I32" s="17"/>
      <c r="J32" s="17"/>
      <c r="K32" s="17"/>
      <c r="L32" s="17"/>
      <c r="M32" s="17"/>
      <c r="N32" s="17"/>
      <c r="O32" s="19"/>
      <c r="P32" s="629">
        <f>+H8</f>
        <v>2.0099999999999998</v>
      </c>
      <c r="Q32" s="17"/>
      <c r="R32" s="26"/>
      <c r="S32" s="626"/>
      <c r="T32" s="20"/>
      <c r="U32" s="20"/>
      <c r="V32" s="430"/>
      <c r="W32" s="14" t="str">
        <f t="shared" si="0"/>
        <v/>
      </c>
      <c r="X32" s="14" t="str">
        <f t="shared" si="1"/>
        <v/>
      </c>
      <c r="Y32" s="14" t="str">
        <f t="shared" si="2"/>
        <v/>
      </c>
      <c r="Z32" s="14" t="str">
        <f t="shared" si="3"/>
        <v/>
      </c>
      <c r="AA32" s="15" t="str">
        <f t="shared" si="4"/>
        <v/>
      </c>
    </row>
    <row r="33" spans="2:27" ht="18.75" thickBot="1" x14ac:dyDescent="0.3">
      <c r="B33" s="27"/>
      <c r="C33" s="28"/>
      <c r="D33" s="29"/>
      <c r="E33" s="28"/>
      <c r="F33" s="29"/>
      <c r="G33" s="29"/>
      <c r="H33" s="29"/>
      <c r="I33" s="29"/>
      <c r="J33" s="29"/>
      <c r="K33" s="29"/>
      <c r="L33" s="29"/>
      <c r="M33" s="29"/>
      <c r="N33" s="29"/>
      <c r="O33" s="30"/>
      <c r="P33" s="629">
        <f>+H8</f>
        <v>2.0099999999999998</v>
      </c>
      <c r="Q33" s="17"/>
      <c r="R33" s="630"/>
      <c r="S33" s="636"/>
      <c r="T33" s="33"/>
      <c r="U33" s="33"/>
      <c r="V33" s="631"/>
      <c r="W33" s="34" t="str">
        <f t="shared" si="0"/>
        <v/>
      </c>
      <c r="X33" s="34" t="str">
        <f t="shared" si="1"/>
        <v/>
      </c>
      <c r="Y33" s="14" t="str">
        <f t="shared" si="2"/>
        <v/>
      </c>
      <c r="Z33" s="14" t="str">
        <f t="shared" si="3"/>
        <v/>
      </c>
      <c r="AA33" s="15" t="str">
        <f t="shared" si="4"/>
        <v/>
      </c>
    </row>
    <row r="34" spans="2:27" ht="18.75" thickBot="1" x14ac:dyDescent="0.3">
      <c r="B34" s="786"/>
      <c r="C34" s="787"/>
      <c r="D34" s="787"/>
      <c r="E34" s="787"/>
      <c r="F34" s="787"/>
      <c r="G34" s="787"/>
      <c r="H34" s="787"/>
      <c r="I34" s="787"/>
      <c r="J34" s="787"/>
      <c r="K34" s="787"/>
      <c r="L34" s="787"/>
      <c r="M34" s="787"/>
      <c r="N34" s="787"/>
      <c r="O34" s="787"/>
      <c r="P34" s="428"/>
      <c r="Q34" s="629">
        <f>+H8</f>
        <v>2.0099999999999998</v>
      </c>
      <c r="R34" s="1024" t="s">
        <v>58</v>
      </c>
      <c r="S34" s="1025"/>
      <c r="T34" s="1026"/>
      <c r="U34" s="1024" t="s">
        <v>53</v>
      </c>
      <c r="V34" s="1027"/>
      <c r="W34" s="1027"/>
      <c r="X34" s="1026"/>
      <c r="Y34" s="36"/>
      <c r="Z34" s="37"/>
      <c r="AA34" s="38">
        <f>SUM(Z11:Z33)</f>
        <v>116.18740000000001</v>
      </c>
    </row>
    <row r="35" spans="2:27" ht="17.25" thickBot="1" x14ac:dyDescent="0.3">
      <c r="B35" s="792" t="s">
        <v>59</v>
      </c>
      <c r="C35" s="793"/>
      <c r="D35" s="793"/>
      <c r="E35" s="793"/>
      <c r="F35" s="793"/>
      <c r="G35" s="793"/>
      <c r="H35" s="793"/>
      <c r="I35" s="794"/>
      <c r="J35" s="792" t="s">
        <v>60</v>
      </c>
      <c r="K35" s="793"/>
      <c r="L35" s="793"/>
      <c r="M35" s="793"/>
      <c r="N35" s="793"/>
      <c r="O35" s="793"/>
      <c r="P35" s="793"/>
      <c r="Q35" s="793"/>
      <c r="R35" s="1028"/>
      <c r="S35" s="634"/>
      <c r="T35" s="39"/>
      <c r="U35" s="40"/>
      <c r="V35" s="40"/>
      <c r="W35" s="40"/>
      <c r="X35" s="40"/>
      <c r="Y35" s="40"/>
      <c r="Z35" s="40"/>
      <c r="AA35" s="41"/>
    </row>
    <row r="36" spans="2:27" ht="21" thickBot="1" x14ac:dyDescent="0.3">
      <c r="B36" s="795"/>
      <c r="C36" s="787"/>
      <c r="D36" s="787"/>
      <c r="E36" s="787"/>
      <c r="F36" s="787"/>
      <c r="G36" s="787"/>
      <c r="H36" s="787"/>
      <c r="I36" s="796"/>
      <c r="J36" s="795"/>
      <c r="K36" s="787"/>
      <c r="L36" s="787"/>
      <c r="M36" s="787"/>
      <c r="N36" s="787"/>
      <c r="O36" s="787"/>
      <c r="P36" s="787"/>
      <c r="Q36" s="787"/>
      <c r="R36" s="796"/>
      <c r="S36" s="635"/>
      <c r="T36" s="797" t="s">
        <v>61</v>
      </c>
      <c r="U36" s="798"/>
      <c r="V36" s="798"/>
      <c r="W36" s="798"/>
      <c r="X36" s="798"/>
      <c r="Y36" s="798"/>
      <c r="Z36" s="799"/>
      <c r="AA36" s="42">
        <f>AA34</f>
        <v>116.18740000000001</v>
      </c>
    </row>
    <row r="38" spans="2:27" ht="15.75" thickBot="1" x14ac:dyDescent="0.3"/>
    <row r="39" spans="2:27" x14ac:dyDescent="0.25">
      <c r="B39" s="800"/>
      <c r="C39" s="793"/>
      <c r="D39" s="793"/>
      <c r="E39" s="793"/>
      <c r="F39" s="793"/>
      <c r="G39" s="803" t="s">
        <v>42</v>
      </c>
      <c r="H39" s="793"/>
      <c r="I39" s="793"/>
      <c r="J39" s="793"/>
      <c r="K39" s="793"/>
      <c r="L39" s="793"/>
      <c r="M39" s="793"/>
      <c r="N39" s="793"/>
      <c r="O39" s="793"/>
      <c r="P39" s="793"/>
      <c r="Q39" s="793"/>
      <c r="R39" s="793"/>
      <c r="S39" s="793"/>
      <c r="T39" s="793"/>
      <c r="U39" s="804" t="s">
        <v>1</v>
      </c>
      <c r="V39" s="805"/>
      <c r="W39" s="805"/>
      <c r="X39" s="806"/>
      <c r="Y39" s="807" t="s">
        <v>43</v>
      </c>
      <c r="Z39" s="805"/>
      <c r="AA39" s="808"/>
    </row>
    <row r="40" spans="2:27" ht="45" customHeight="1" x14ac:dyDescent="0.25">
      <c r="B40" s="801"/>
      <c r="C40" s="802"/>
      <c r="D40" s="802"/>
      <c r="E40" s="802"/>
      <c r="F40" s="802"/>
      <c r="G40" s="801"/>
      <c r="H40" s="802"/>
      <c r="I40" s="802"/>
      <c r="J40" s="802"/>
      <c r="K40" s="802"/>
      <c r="L40" s="802"/>
      <c r="M40" s="802"/>
      <c r="N40" s="802"/>
      <c r="O40" s="802"/>
      <c r="P40" s="802"/>
      <c r="Q40" s="802"/>
      <c r="R40" s="802"/>
      <c r="S40" s="802"/>
      <c r="T40" s="802"/>
      <c r="U40" s="809" t="s">
        <v>3</v>
      </c>
      <c r="V40" s="810"/>
      <c r="W40" s="810"/>
      <c r="X40" s="811"/>
      <c r="Y40" s="812">
        <v>1</v>
      </c>
      <c r="Z40" s="810"/>
      <c r="AA40" s="813"/>
    </row>
    <row r="41" spans="2:27" ht="15.75" thickBot="1" x14ac:dyDescent="0.3">
      <c r="B41" s="795"/>
      <c r="C41" s="787"/>
      <c r="D41" s="787"/>
      <c r="E41" s="787"/>
      <c r="F41" s="787"/>
      <c r="G41" s="795"/>
      <c r="H41" s="787"/>
      <c r="I41" s="787"/>
      <c r="J41" s="787"/>
      <c r="K41" s="787"/>
      <c r="L41" s="787"/>
      <c r="M41" s="787"/>
      <c r="N41" s="787"/>
      <c r="O41" s="787"/>
      <c r="P41" s="787"/>
      <c r="Q41" s="787"/>
      <c r="R41" s="787"/>
      <c r="S41" s="787"/>
      <c r="T41" s="787"/>
      <c r="U41" s="814" t="s">
        <v>4</v>
      </c>
      <c r="V41" s="815"/>
      <c r="W41" s="815"/>
      <c r="X41" s="816"/>
      <c r="Y41" s="817">
        <v>44236</v>
      </c>
      <c r="Z41" s="818"/>
      <c r="AA41" s="819"/>
    </row>
    <row r="42" spans="2:27" ht="25.9" customHeight="1" x14ac:dyDescent="0.25">
      <c r="B42" s="820" t="s">
        <v>44</v>
      </c>
      <c r="C42" s="793"/>
      <c r="D42" s="793"/>
      <c r="E42" s="793"/>
      <c r="F42" s="794"/>
      <c r="G42"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42" s="822"/>
      <c r="I42" s="822"/>
      <c r="J42" s="822"/>
      <c r="K42" s="822"/>
      <c r="L42" s="822"/>
      <c r="M42" s="822"/>
      <c r="N42" s="822"/>
      <c r="O42" s="822"/>
      <c r="P42" s="822"/>
      <c r="Q42" s="822"/>
      <c r="R42" s="822"/>
      <c r="S42" s="822"/>
      <c r="T42" s="822"/>
      <c r="U42" s="822"/>
      <c r="V42" s="822"/>
      <c r="W42" s="822"/>
      <c r="X42" s="822"/>
      <c r="Y42" s="822"/>
      <c r="Z42" s="822"/>
      <c r="AA42" s="823"/>
    </row>
    <row r="43" spans="2:27" ht="15.75" customHeight="1" thickBot="1" x14ac:dyDescent="0.3">
      <c r="B43" s="795"/>
      <c r="C43" s="787"/>
      <c r="D43" s="787"/>
      <c r="E43" s="787"/>
      <c r="F43" s="796"/>
      <c r="G43" s="824"/>
      <c r="H43" s="825"/>
      <c r="I43" s="825"/>
      <c r="J43" s="825"/>
      <c r="K43" s="825"/>
      <c r="L43" s="825"/>
      <c r="M43" s="825"/>
      <c r="N43" s="825"/>
      <c r="O43" s="825"/>
      <c r="P43" s="825"/>
      <c r="Q43" s="825"/>
      <c r="R43" s="825"/>
      <c r="S43" s="825"/>
      <c r="T43" s="825"/>
      <c r="U43" s="825"/>
      <c r="V43" s="825"/>
      <c r="W43" s="825"/>
      <c r="X43" s="825"/>
      <c r="Y43" s="825"/>
      <c r="Z43" s="825"/>
      <c r="AA43" s="826"/>
    </row>
    <row r="44" spans="2:27" ht="18.75" thickBot="1" x14ac:dyDescent="0.3">
      <c r="B44" s="827" t="s">
        <v>46</v>
      </c>
      <c r="C44" s="798"/>
      <c r="D44" s="798"/>
      <c r="E44" s="798"/>
      <c r="F44" s="798"/>
      <c r="G44" s="798"/>
      <c r="H44" s="822" t="s">
        <v>47</v>
      </c>
      <c r="I44" s="793"/>
      <c r="J44" s="828"/>
      <c r="K44" s="798"/>
      <c r="L44" s="798"/>
      <c r="M44" s="798"/>
      <c r="N44" s="798"/>
      <c r="O44" s="798"/>
      <c r="P44" s="622"/>
      <c r="Q44" s="622"/>
      <c r="R44" s="828" t="s">
        <v>48</v>
      </c>
      <c r="S44" s="828"/>
      <c r="T44" s="798"/>
      <c r="U44" s="798"/>
      <c r="V44" s="798"/>
      <c r="W44" s="798"/>
      <c r="X44" s="798"/>
      <c r="Y44" s="798"/>
      <c r="Z44" s="798"/>
      <c r="AA44" s="799"/>
    </row>
    <row r="45" spans="2:27" ht="38.25" customHeight="1" thickBot="1" x14ac:dyDescent="0.3">
      <c r="B45" s="829">
        <f>PRESUPUESTO!$B$21</f>
        <v>2</v>
      </c>
      <c r="C45" s="793"/>
      <c r="D45" s="793"/>
      <c r="E45" s="793"/>
      <c r="F45" s="793"/>
      <c r="G45" s="793"/>
      <c r="H45" s="830">
        <f>PRESUPUESTO!B23</f>
        <v>2.0199999999999996</v>
      </c>
      <c r="I45" s="831"/>
      <c r="J45" s="832" t="str">
        <f>PRESUPUESTO!$F$21</f>
        <v>DEMOLICIONES Y DESMONTES</v>
      </c>
      <c r="K45" s="798"/>
      <c r="L45" s="798"/>
      <c r="M45" s="798"/>
      <c r="N45" s="798"/>
      <c r="O45" s="799"/>
      <c r="P45" s="621"/>
      <c r="Q45" s="621"/>
      <c r="R45" s="833" t="str">
        <f>PRESUPUESTO!F23</f>
        <v>Desmonte de Elementos Sanitarios (Incluye retiro de material sobrante y disposición final en R.S.)</v>
      </c>
      <c r="S45" s="1020"/>
      <c r="T45" s="793"/>
      <c r="U45" s="793"/>
      <c r="V45" s="793"/>
      <c r="W45" s="793"/>
      <c r="X45" s="793"/>
      <c r="Y45" s="793"/>
      <c r="Z45" s="793"/>
      <c r="AA45" s="794"/>
    </row>
    <row r="46" spans="2:27" ht="18.75" thickBot="1" x14ac:dyDescent="0.3">
      <c r="B46" s="821" t="s">
        <v>49</v>
      </c>
      <c r="C46" s="834"/>
      <c r="D46" s="834"/>
      <c r="E46" s="834"/>
      <c r="F46" s="834"/>
      <c r="G46" s="834"/>
      <c r="H46" s="835"/>
      <c r="I46" s="835"/>
      <c r="J46" s="834"/>
      <c r="K46" s="834"/>
      <c r="L46" s="834"/>
      <c r="M46" s="834"/>
      <c r="N46" s="834"/>
      <c r="O46" s="834"/>
      <c r="P46" s="623"/>
      <c r="Q46" s="623"/>
      <c r="R46" s="837" t="s">
        <v>50</v>
      </c>
      <c r="S46" s="1021" t="s">
        <v>532</v>
      </c>
      <c r="T46" s="839" t="s">
        <v>51</v>
      </c>
      <c r="U46" s="840"/>
      <c r="V46" s="841"/>
      <c r="W46" s="842" t="s">
        <v>20</v>
      </c>
      <c r="X46" s="844" t="s">
        <v>52</v>
      </c>
      <c r="Y46" s="846" t="s">
        <v>53</v>
      </c>
      <c r="Z46" s="847"/>
      <c r="AA46" s="848"/>
    </row>
    <row r="47" spans="2:27" ht="26.25" thickBot="1" x14ac:dyDescent="0.3">
      <c r="B47" s="836"/>
      <c r="C47" s="835"/>
      <c r="D47" s="835"/>
      <c r="E47" s="835"/>
      <c r="F47" s="835"/>
      <c r="G47" s="835"/>
      <c r="H47" s="835"/>
      <c r="I47" s="835"/>
      <c r="J47" s="835"/>
      <c r="K47" s="835"/>
      <c r="L47" s="835"/>
      <c r="M47" s="835"/>
      <c r="N47" s="835"/>
      <c r="O47" s="835"/>
      <c r="P47" s="623"/>
      <c r="Q47" s="623"/>
      <c r="R47" s="838"/>
      <c r="S47" s="1022"/>
      <c r="T47" s="4" t="s">
        <v>54</v>
      </c>
      <c r="U47" s="5" t="s">
        <v>55</v>
      </c>
      <c r="V47" s="6" t="s">
        <v>56</v>
      </c>
      <c r="W47" s="843"/>
      <c r="X47" s="845"/>
      <c r="Y47" s="7" t="s">
        <v>57</v>
      </c>
      <c r="Z47" s="8" t="s">
        <v>21</v>
      </c>
      <c r="AA47" s="9" t="s">
        <v>22</v>
      </c>
    </row>
    <row r="48" spans="2:27" ht="18" x14ac:dyDescent="0.25">
      <c r="B48" s="10"/>
      <c r="C48" s="11"/>
      <c r="D48" s="11"/>
      <c r="E48" s="11"/>
      <c r="F48" s="11"/>
      <c r="G48" s="11"/>
      <c r="H48" s="11"/>
      <c r="I48" s="11"/>
      <c r="J48" s="11"/>
      <c r="K48" s="11"/>
      <c r="L48" s="11"/>
      <c r="M48" s="11"/>
      <c r="N48" s="11"/>
      <c r="O48" s="12"/>
      <c r="P48" s="629">
        <f>+H45</f>
        <v>2.0199999999999996</v>
      </c>
      <c r="Q48" s="17"/>
      <c r="R48" s="412" t="s">
        <v>356</v>
      </c>
      <c r="S48" s="625" t="s">
        <v>548</v>
      </c>
      <c r="T48" s="14"/>
      <c r="U48" s="14"/>
      <c r="V48" s="14"/>
      <c r="W48" s="14" t="s">
        <v>20</v>
      </c>
      <c r="X48" s="14">
        <f>IF(S48="","",1)</f>
        <v>1</v>
      </c>
      <c r="Y48" s="14" t="str">
        <f>IFERROR(IF(COUNT(T48:V48)=1,PRODUCT(T48:V48)*X48,""),"")</f>
        <v/>
      </c>
      <c r="Z48" s="14" t="str">
        <f>IFERROR(IF(COUNT(T48:V48)=2,PRODUCT(T48:V48)*X48,""),"")</f>
        <v/>
      </c>
      <c r="AA48" s="15" t="str">
        <f>IFERROR(IF(COUNT(T48:V48)=3,PRODUCT(T48:V48)*X48,""),"")</f>
        <v/>
      </c>
    </row>
    <row r="49" spans="2:27" ht="18" x14ac:dyDescent="0.25">
      <c r="B49" s="16"/>
      <c r="C49" s="17"/>
      <c r="D49" s="17"/>
      <c r="E49" s="17"/>
      <c r="F49" s="18"/>
      <c r="G49" s="18"/>
      <c r="H49" s="18"/>
      <c r="I49" s="18"/>
      <c r="J49" s="18"/>
      <c r="K49" s="18"/>
      <c r="L49" s="17"/>
      <c r="M49" s="17"/>
      <c r="N49" s="17"/>
      <c r="O49" s="19"/>
      <c r="P49" s="629">
        <f>+H45</f>
        <v>2.0199999999999996</v>
      </c>
      <c r="Q49" s="17"/>
      <c r="R49" s="412" t="s">
        <v>356</v>
      </c>
      <c r="S49" s="625" t="s">
        <v>439</v>
      </c>
      <c r="T49" s="20"/>
      <c r="U49" s="20"/>
      <c r="V49" s="430"/>
      <c r="W49" s="14" t="s">
        <v>20</v>
      </c>
      <c r="X49" s="14">
        <f t="shared" ref="X49:X51" si="9">IF(S49="","",1)</f>
        <v>1</v>
      </c>
      <c r="Y49" s="14" t="str">
        <f t="shared" ref="Y49:Y51" si="10">IFERROR(IF(COUNT(T49:V49)=1,PRODUCT(T49:V49)*X49,""),"")</f>
        <v/>
      </c>
      <c r="Z49" s="14" t="str">
        <f t="shared" ref="Z49:Z51" si="11">IFERROR(IF(COUNT(T49:V49)=2,PRODUCT(T49:V49)*X49,""),"")</f>
        <v/>
      </c>
      <c r="AA49" s="15" t="str">
        <f t="shared" ref="AA49:AA70" si="12">IFERROR(IF(COUNT(T49:V49)=3,PRODUCT(T49:V49)*X49,""),"")</f>
        <v/>
      </c>
    </row>
    <row r="50" spans="2:27" ht="18" x14ac:dyDescent="0.25">
      <c r="B50" s="16"/>
      <c r="C50" s="17"/>
      <c r="D50" s="17"/>
      <c r="E50" s="17"/>
      <c r="F50" s="18"/>
      <c r="G50" s="18"/>
      <c r="H50" s="18"/>
      <c r="I50" s="18"/>
      <c r="J50" s="18"/>
      <c r="K50" s="18"/>
      <c r="L50" s="17"/>
      <c r="M50" s="17"/>
      <c r="N50" s="17"/>
      <c r="O50" s="19"/>
      <c r="P50" s="629">
        <f>+H45</f>
        <v>2.0199999999999996</v>
      </c>
      <c r="Q50" s="17"/>
      <c r="R50" s="412" t="s">
        <v>356</v>
      </c>
      <c r="S50" s="625" t="s">
        <v>549</v>
      </c>
      <c r="T50" s="20"/>
      <c r="U50" s="20"/>
      <c r="V50" s="430"/>
      <c r="W50" s="14" t="s">
        <v>20</v>
      </c>
      <c r="X50" s="14">
        <f t="shared" si="9"/>
        <v>1</v>
      </c>
      <c r="Y50" s="14" t="str">
        <f t="shared" si="10"/>
        <v/>
      </c>
      <c r="Z50" s="14" t="str">
        <f t="shared" si="11"/>
        <v/>
      </c>
      <c r="AA50" s="15" t="str">
        <f t="shared" si="12"/>
        <v/>
      </c>
    </row>
    <row r="51" spans="2:27" ht="18" x14ac:dyDescent="0.25">
      <c r="B51" s="16"/>
      <c r="C51" s="17"/>
      <c r="D51" s="17"/>
      <c r="E51" s="17"/>
      <c r="F51" s="18"/>
      <c r="G51" s="18"/>
      <c r="H51" s="18"/>
      <c r="I51" s="18"/>
      <c r="J51" s="18"/>
      <c r="K51" s="18"/>
      <c r="L51" s="17"/>
      <c r="M51" s="17"/>
      <c r="N51" s="17"/>
      <c r="O51" s="19"/>
      <c r="P51" s="629">
        <f>+H45</f>
        <v>2.0199999999999996</v>
      </c>
      <c r="Q51" s="17"/>
      <c r="R51" s="412"/>
      <c r="S51" s="626"/>
      <c r="T51" s="20"/>
      <c r="U51" s="20"/>
      <c r="V51" s="430"/>
      <c r="W51" s="14" t="str">
        <f t="shared" ref="W51" si="13">IF(COUNT(T51:V51)=1,"m",IF(COUNT(T51:V51)=2,"m2",IF(COUNT(T51:V51)=3,"m3","")))</f>
        <v/>
      </c>
      <c r="X51" s="14" t="str">
        <f t="shared" si="9"/>
        <v/>
      </c>
      <c r="Y51" s="14" t="str">
        <f t="shared" si="10"/>
        <v/>
      </c>
      <c r="Z51" s="14" t="str">
        <f t="shared" si="11"/>
        <v/>
      </c>
      <c r="AA51" s="15" t="str">
        <f t="shared" si="12"/>
        <v/>
      </c>
    </row>
    <row r="52" spans="2:27" ht="18" x14ac:dyDescent="0.25">
      <c r="B52" s="16"/>
      <c r="D52" s="17"/>
      <c r="E52" s="17"/>
      <c r="F52" s="18"/>
      <c r="G52" s="18"/>
      <c r="H52" s="18"/>
      <c r="J52" s="18"/>
      <c r="K52" s="18"/>
      <c r="L52" s="17"/>
      <c r="M52" s="17"/>
      <c r="N52" s="17"/>
      <c r="O52" s="19"/>
      <c r="P52" s="629">
        <f>+H45</f>
        <v>2.0199999999999996</v>
      </c>
      <c r="Q52" s="17"/>
      <c r="R52" s="412"/>
      <c r="S52" s="625"/>
      <c r="T52" s="20"/>
      <c r="U52" s="20"/>
      <c r="V52" s="430"/>
      <c r="W52" s="14"/>
      <c r="X52" s="14"/>
      <c r="Y52" s="14"/>
      <c r="Z52" s="14"/>
      <c r="AA52" s="15" t="str">
        <f t="shared" si="12"/>
        <v/>
      </c>
    </row>
    <row r="53" spans="2:27" ht="18" x14ac:dyDescent="0.25">
      <c r="B53" s="22"/>
      <c r="C53" s="17"/>
      <c r="D53" s="18"/>
      <c r="E53" s="17"/>
      <c r="F53" s="18"/>
      <c r="G53" s="18"/>
      <c r="H53" s="18"/>
      <c r="I53" s="18"/>
      <c r="J53" s="18"/>
      <c r="K53" s="18"/>
      <c r="L53" s="17"/>
      <c r="M53" s="17"/>
      <c r="N53" s="17"/>
      <c r="O53" s="19"/>
      <c r="P53" s="629">
        <f>+H45</f>
        <v>2.0199999999999996</v>
      </c>
      <c r="Q53" s="17"/>
      <c r="R53" s="412" t="s">
        <v>361</v>
      </c>
      <c r="S53" s="625" t="s">
        <v>549</v>
      </c>
      <c r="T53" s="20"/>
      <c r="U53" s="20"/>
      <c r="V53" s="430"/>
      <c r="W53" s="14" t="s">
        <v>20</v>
      </c>
      <c r="X53" s="14">
        <f t="shared" ref="X53:X59" si="14">IF(S53="","",1)</f>
        <v>1</v>
      </c>
      <c r="Y53" s="14" t="str">
        <f t="shared" ref="Y53:Y59" si="15">IFERROR(IF(COUNT(T53:V53)=1,PRODUCT(T53:V53)*X53,""),"")</f>
        <v/>
      </c>
      <c r="Z53" s="14" t="str">
        <f t="shared" ref="Z53:Z59" si="16">IFERROR(IF(COUNT(T53:V53)=2,PRODUCT(T53:V53)*X53,""),"")</f>
        <v/>
      </c>
      <c r="AA53" s="15" t="str">
        <f t="shared" si="12"/>
        <v/>
      </c>
    </row>
    <row r="54" spans="2:27" ht="18" x14ac:dyDescent="0.25">
      <c r="B54" s="16"/>
      <c r="C54" s="17"/>
      <c r="D54" s="17"/>
      <c r="E54" s="17"/>
      <c r="F54" s="18"/>
      <c r="G54" s="18"/>
      <c r="H54" s="18"/>
      <c r="I54" s="18"/>
      <c r="J54" s="18"/>
      <c r="K54" s="18"/>
      <c r="L54" s="17"/>
      <c r="M54" s="17"/>
      <c r="N54" s="17"/>
      <c r="O54" s="19"/>
      <c r="P54" s="629">
        <f>+H45</f>
        <v>2.0199999999999996</v>
      </c>
      <c r="Q54" s="17"/>
      <c r="R54" s="412" t="s">
        <v>361</v>
      </c>
      <c r="S54" s="628" t="s">
        <v>548</v>
      </c>
      <c r="T54" s="20"/>
      <c r="U54" s="20"/>
      <c r="V54" s="430"/>
      <c r="W54" s="14" t="s">
        <v>20</v>
      </c>
      <c r="X54" s="14">
        <f t="shared" si="14"/>
        <v>1</v>
      </c>
      <c r="Y54" s="14" t="str">
        <f t="shared" si="15"/>
        <v/>
      </c>
      <c r="Z54" s="14" t="str">
        <f t="shared" si="16"/>
        <v/>
      </c>
      <c r="AA54" s="15" t="str">
        <f t="shared" si="12"/>
        <v/>
      </c>
    </row>
    <row r="55" spans="2:27" ht="18" x14ac:dyDescent="0.25">
      <c r="B55" s="16"/>
      <c r="C55" s="17"/>
      <c r="D55" s="17"/>
      <c r="E55" s="17"/>
      <c r="F55" s="17"/>
      <c r="G55" s="17"/>
      <c r="H55" s="17"/>
      <c r="I55" s="17"/>
      <c r="J55" s="17"/>
      <c r="K55" s="17"/>
      <c r="L55" s="17"/>
      <c r="M55" s="17"/>
      <c r="N55" s="17"/>
      <c r="O55" s="19"/>
      <c r="P55" s="629">
        <f>+H45</f>
        <v>2.0199999999999996</v>
      </c>
      <c r="Q55" s="17"/>
      <c r="R55" s="412"/>
      <c r="S55" s="626"/>
      <c r="T55" s="20"/>
      <c r="U55" s="20"/>
      <c r="V55" s="430"/>
      <c r="W55" s="14" t="str">
        <f t="shared" ref="W55:W59" si="17">IF(COUNT(T55:V55)=1,"m",IF(COUNT(T55:V55)=2,"m2",IF(COUNT(T55:V55)=3,"m3","")))</f>
        <v/>
      </c>
      <c r="X55" s="14" t="str">
        <f t="shared" si="14"/>
        <v/>
      </c>
      <c r="Y55" s="14" t="str">
        <f t="shared" si="15"/>
        <v/>
      </c>
      <c r="Z55" s="14" t="str">
        <f t="shared" si="16"/>
        <v/>
      </c>
      <c r="AA55" s="15" t="str">
        <f t="shared" si="12"/>
        <v/>
      </c>
    </row>
    <row r="56" spans="2:27" ht="18" x14ac:dyDescent="0.25">
      <c r="B56" s="16"/>
      <c r="C56" s="18"/>
      <c r="D56" s="17"/>
      <c r="E56" s="17"/>
      <c r="F56" s="17"/>
      <c r="G56" s="17"/>
      <c r="H56" s="17"/>
      <c r="I56" s="17"/>
      <c r="J56" s="17"/>
      <c r="K56" s="17"/>
      <c r="L56" s="17"/>
      <c r="M56" s="17"/>
      <c r="N56" s="17"/>
      <c r="O56" s="19"/>
      <c r="P56" s="629">
        <f>+H45</f>
        <v>2.0199999999999996</v>
      </c>
      <c r="Q56" s="17"/>
      <c r="R56" s="412"/>
      <c r="S56" s="625"/>
      <c r="T56" s="20"/>
      <c r="U56" s="20"/>
      <c r="V56" s="430"/>
      <c r="W56" s="14" t="str">
        <f t="shared" si="17"/>
        <v/>
      </c>
      <c r="X56" s="14" t="str">
        <f t="shared" si="14"/>
        <v/>
      </c>
      <c r="Y56" s="14" t="str">
        <f t="shared" si="15"/>
        <v/>
      </c>
      <c r="Z56" s="14" t="str">
        <f t="shared" si="16"/>
        <v/>
      </c>
      <c r="AA56" s="15" t="str">
        <f t="shared" si="12"/>
        <v/>
      </c>
    </row>
    <row r="57" spans="2:27" ht="18" x14ac:dyDescent="0.25">
      <c r="B57" s="16"/>
      <c r="C57" s="17"/>
      <c r="D57" s="17"/>
      <c r="E57" s="17"/>
      <c r="F57" s="17"/>
      <c r="G57" s="17"/>
      <c r="H57" s="17"/>
      <c r="I57" s="17"/>
      <c r="J57" s="17"/>
      <c r="K57" s="17"/>
      <c r="L57" s="17"/>
      <c r="M57" s="17"/>
      <c r="N57" s="17"/>
      <c r="O57" s="19"/>
      <c r="P57" s="629">
        <f>+H45</f>
        <v>2.0199999999999996</v>
      </c>
      <c r="Q57" s="17"/>
      <c r="R57" s="412"/>
      <c r="S57" s="625"/>
      <c r="T57" s="20"/>
      <c r="U57" s="20"/>
      <c r="V57" s="430"/>
      <c r="W57" s="14" t="str">
        <f t="shared" si="17"/>
        <v/>
      </c>
      <c r="X57" s="14" t="str">
        <f t="shared" si="14"/>
        <v/>
      </c>
      <c r="Y57" s="14" t="str">
        <f t="shared" si="15"/>
        <v/>
      </c>
      <c r="Z57" s="14" t="str">
        <f t="shared" si="16"/>
        <v/>
      </c>
      <c r="AA57" s="15" t="str">
        <f t="shared" si="12"/>
        <v/>
      </c>
    </row>
    <row r="58" spans="2:27" ht="18" x14ac:dyDescent="0.25">
      <c r="B58" s="16"/>
      <c r="C58" s="17"/>
      <c r="D58" s="17"/>
      <c r="E58" s="18"/>
      <c r="F58" s="17"/>
      <c r="G58" s="17"/>
      <c r="H58" s="17"/>
      <c r="I58" s="17"/>
      <c r="J58" s="17"/>
      <c r="K58" s="17"/>
      <c r="L58" s="17"/>
      <c r="M58" s="17"/>
      <c r="N58" s="17"/>
      <c r="O58" s="19"/>
      <c r="P58" s="629">
        <f>+H45</f>
        <v>2.0199999999999996</v>
      </c>
      <c r="Q58" s="17"/>
      <c r="R58" s="412"/>
      <c r="S58" s="625"/>
      <c r="T58" s="20"/>
      <c r="U58" s="20"/>
      <c r="V58" s="430"/>
      <c r="W58" s="14" t="str">
        <f t="shared" si="17"/>
        <v/>
      </c>
      <c r="X58" s="14" t="str">
        <f t="shared" si="14"/>
        <v/>
      </c>
      <c r="Y58" s="14" t="str">
        <f t="shared" si="15"/>
        <v/>
      </c>
      <c r="Z58" s="14" t="str">
        <f t="shared" si="16"/>
        <v/>
      </c>
      <c r="AA58" s="15" t="str">
        <f t="shared" si="12"/>
        <v/>
      </c>
    </row>
    <row r="59" spans="2:27" ht="18" x14ac:dyDescent="0.25">
      <c r="B59" s="16"/>
      <c r="C59" s="18"/>
      <c r="D59" s="18"/>
      <c r="E59" s="18"/>
      <c r="F59" s="18"/>
      <c r="G59" s="18"/>
      <c r="H59" s="18"/>
      <c r="I59" s="18"/>
      <c r="J59" s="18"/>
      <c r="K59" s="18"/>
      <c r="L59" s="18"/>
      <c r="M59" s="18"/>
      <c r="N59" s="18"/>
      <c r="O59" s="19"/>
      <c r="P59" s="629">
        <f>+H45</f>
        <v>2.0199999999999996</v>
      </c>
      <c r="Q59" s="17"/>
      <c r="R59" s="412"/>
      <c r="S59" s="625"/>
      <c r="T59" s="20"/>
      <c r="U59" s="20"/>
      <c r="V59" s="430"/>
      <c r="W59" s="14" t="str">
        <f t="shared" si="17"/>
        <v/>
      </c>
      <c r="X59" s="14" t="str">
        <f t="shared" si="14"/>
        <v/>
      </c>
      <c r="Y59" s="14" t="str">
        <f t="shared" si="15"/>
        <v/>
      </c>
      <c r="Z59" s="14" t="str">
        <f t="shared" si="16"/>
        <v/>
      </c>
      <c r="AA59" s="15" t="str">
        <f t="shared" si="12"/>
        <v/>
      </c>
    </row>
    <row r="60" spans="2:27" ht="18" x14ac:dyDescent="0.25">
      <c r="B60" s="16"/>
      <c r="C60" s="17"/>
      <c r="D60" s="24"/>
      <c r="E60" s="17"/>
      <c r="F60" s="17"/>
      <c r="G60" s="17"/>
      <c r="H60" s="17"/>
      <c r="I60" s="17"/>
      <c r="J60" s="18"/>
      <c r="K60" s="17"/>
      <c r="L60" s="17"/>
      <c r="M60" s="17"/>
      <c r="N60" s="17"/>
      <c r="O60" s="19"/>
      <c r="P60" s="629">
        <f>+H45</f>
        <v>2.0199999999999996</v>
      </c>
      <c r="Q60" s="17"/>
      <c r="R60" s="412"/>
      <c r="S60" s="625"/>
      <c r="T60" s="20"/>
      <c r="U60" s="20"/>
      <c r="V60" s="430"/>
      <c r="W60" s="14"/>
      <c r="X60" s="14"/>
      <c r="Y60" s="14"/>
      <c r="Z60" s="14"/>
      <c r="AA60" s="15" t="str">
        <f t="shared" si="12"/>
        <v/>
      </c>
    </row>
    <row r="61" spans="2:27" ht="18" x14ac:dyDescent="0.25">
      <c r="B61" s="16"/>
      <c r="C61" s="18"/>
      <c r="D61" s="17"/>
      <c r="E61" s="17"/>
      <c r="F61" s="17"/>
      <c r="G61" s="17"/>
      <c r="H61" s="18"/>
      <c r="I61" s="18"/>
      <c r="J61" s="17"/>
      <c r="K61" s="18"/>
      <c r="L61" s="17"/>
      <c r="M61" s="17"/>
      <c r="N61" s="17"/>
      <c r="O61" s="19"/>
      <c r="P61" s="629">
        <f>+H45</f>
        <v>2.0199999999999996</v>
      </c>
      <c r="Q61" s="17"/>
      <c r="R61" s="412" t="s">
        <v>362</v>
      </c>
      <c r="S61" s="625" t="s">
        <v>548</v>
      </c>
      <c r="T61" s="20"/>
      <c r="U61" s="20"/>
      <c r="V61" s="430"/>
      <c r="W61" s="14" t="s">
        <v>20</v>
      </c>
      <c r="X61" s="14">
        <f t="shared" ref="X61:X70" si="18">IF(S61="","",1)</f>
        <v>1</v>
      </c>
      <c r="Y61" s="14" t="str">
        <f t="shared" ref="Y61:Y70" si="19">IFERROR(IF(COUNT(T61:V61)=1,PRODUCT(T61:V61)*X61,""),"")</f>
        <v/>
      </c>
      <c r="Z61" s="14" t="str">
        <f t="shared" ref="Z61:Z70" si="20">IFERROR(IF(COUNT(T61:V61)=2,PRODUCT(T61:V61)*X61,""),"")</f>
        <v/>
      </c>
      <c r="AA61" s="15" t="str">
        <f t="shared" si="12"/>
        <v/>
      </c>
    </row>
    <row r="62" spans="2:27" ht="18" x14ac:dyDescent="0.25">
      <c r="B62" s="16"/>
      <c r="C62" s="17"/>
      <c r="D62" s="17"/>
      <c r="E62" s="17"/>
      <c r="F62" s="17"/>
      <c r="G62" s="17"/>
      <c r="H62" s="17"/>
      <c r="I62" s="17"/>
      <c r="J62" s="17"/>
      <c r="K62" s="17"/>
      <c r="L62" s="17"/>
      <c r="M62" s="17"/>
      <c r="N62" s="17"/>
      <c r="O62" s="19"/>
      <c r="P62" s="629">
        <f>+H45</f>
        <v>2.0199999999999996</v>
      </c>
      <c r="Q62" s="17"/>
      <c r="R62" s="412" t="s">
        <v>362</v>
      </c>
      <c r="S62" s="628" t="s">
        <v>549</v>
      </c>
      <c r="T62" s="20"/>
      <c r="U62" s="20"/>
      <c r="V62" s="430"/>
      <c r="W62" s="14" t="s">
        <v>20</v>
      </c>
      <c r="X62" s="14">
        <f t="shared" si="18"/>
        <v>1</v>
      </c>
      <c r="Y62" s="14" t="str">
        <f t="shared" si="19"/>
        <v/>
      </c>
      <c r="Z62" s="14" t="str">
        <f t="shared" si="20"/>
        <v/>
      </c>
      <c r="AA62" s="15" t="str">
        <f t="shared" si="12"/>
        <v/>
      </c>
    </row>
    <row r="63" spans="2:27" ht="18" x14ac:dyDescent="0.25">
      <c r="B63" s="16"/>
      <c r="C63" s="17"/>
      <c r="D63" s="17"/>
      <c r="E63" s="17"/>
      <c r="F63" s="17"/>
      <c r="G63" s="17"/>
      <c r="H63" s="17"/>
      <c r="I63" s="17"/>
      <c r="J63" s="17"/>
      <c r="K63" s="17"/>
      <c r="L63" s="17"/>
      <c r="M63" s="17"/>
      <c r="N63" s="17"/>
      <c r="O63" s="19"/>
      <c r="P63" s="629">
        <f>+H45</f>
        <v>2.0199999999999996</v>
      </c>
      <c r="Q63" s="17"/>
      <c r="R63" s="412"/>
      <c r="S63" s="626"/>
      <c r="T63" s="20"/>
      <c r="U63" s="20"/>
      <c r="V63" s="430"/>
      <c r="W63" s="14" t="str">
        <f t="shared" ref="W63:W70" si="21">IF(COUNT(T63:V63)=1,"m",IF(COUNT(T63:V63)=2,"m2",IF(COUNT(T63:V63)=3,"m3","")))</f>
        <v/>
      </c>
      <c r="X63" s="14" t="str">
        <f t="shared" si="18"/>
        <v/>
      </c>
      <c r="Y63" s="14" t="str">
        <f t="shared" si="19"/>
        <v/>
      </c>
      <c r="Z63" s="14" t="str">
        <f t="shared" si="20"/>
        <v/>
      </c>
      <c r="AA63" s="15" t="str">
        <f t="shared" si="12"/>
        <v/>
      </c>
    </row>
    <row r="64" spans="2:27" ht="18" x14ac:dyDescent="0.25">
      <c r="B64" s="16"/>
      <c r="D64" s="17"/>
      <c r="E64" s="17"/>
      <c r="F64" s="17"/>
      <c r="G64" s="17"/>
      <c r="H64" s="17"/>
      <c r="I64" s="17"/>
      <c r="J64" s="17"/>
      <c r="K64" s="17"/>
      <c r="L64" s="17"/>
      <c r="M64" s="17"/>
      <c r="N64" s="17"/>
      <c r="O64" s="19"/>
      <c r="P64" s="629">
        <f>+H45</f>
        <v>2.0199999999999996</v>
      </c>
      <c r="Q64" s="17"/>
      <c r="R64" s="412"/>
      <c r="S64" s="626"/>
      <c r="T64" s="20"/>
      <c r="U64" s="20"/>
      <c r="V64" s="20"/>
      <c r="W64" s="14" t="str">
        <f t="shared" si="21"/>
        <v/>
      </c>
      <c r="X64" s="14" t="str">
        <f t="shared" si="18"/>
        <v/>
      </c>
      <c r="Y64" s="14" t="str">
        <f t="shared" si="19"/>
        <v/>
      </c>
      <c r="Z64" s="14" t="str">
        <f t="shared" si="20"/>
        <v/>
      </c>
      <c r="AA64" s="15" t="str">
        <f t="shared" si="12"/>
        <v/>
      </c>
    </row>
    <row r="65" spans="2:27" ht="18" x14ac:dyDescent="0.25">
      <c r="B65" s="16"/>
      <c r="C65" s="17"/>
      <c r="D65" s="17"/>
      <c r="E65" s="17"/>
      <c r="F65" s="17"/>
      <c r="G65" s="17"/>
      <c r="H65" s="17"/>
      <c r="I65" s="17"/>
      <c r="J65" s="17"/>
      <c r="K65" s="17"/>
      <c r="L65" s="17"/>
      <c r="M65" s="17"/>
      <c r="N65" s="17"/>
      <c r="O65" s="19"/>
      <c r="P65" s="629">
        <f>+H45</f>
        <v>2.0199999999999996</v>
      </c>
      <c r="Q65" s="17"/>
      <c r="R65" s="412"/>
      <c r="S65" s="626"/>
      <c r="T65" s="20"/>
      <c r="U65" s="20"/>
      <c r="V65" s="430"/>
      <c r="W65" s="14" t="str">
        <f t="shared" si="21"/>
        <v/>
      </c>
      <c r="X65" s="14" t="str">
        <f t="shared" si="18"/>
        <v/>
      </c>
      <c r="Y65" s="14" t="str">
        <f t="shared" si="19"/>
        <v/>
      </c>
      <c r="Z65" s="14" t="str">
        <f t="shared" si="20"/>
        <v/>
      </c>
      <c r="AA65" s="15" t="str">
        <f t="shared" si="12"/>
        <v/>
      </c>
    </row>
    <row r="66" spans="2:27" ht="18" x14ac:dyDescent="0.25">
      <c r="B66" s="16"/>
      <c r="C66" s="17"/>
      <c r="D66" s="17"/>
      <c r="E66" s="17"/>
      <c r="F66" s="17"/>
      <c r="G66" s="17"/>
      <c r="H66" s="17"/>
      <c r="I66" s="17"/>
      <c r="J66" s="17"/>
      <c r="K66" s="17"/>
      <c r="L66" s="17"/>
      <c r="M66" s="17"/>
      <c r="N66" s="17"/>
      <c r="O66" s="19"/>
      <c r="P66" s="629">
        <f>+H45</f>
        <v>2.0199999999999996</v>
      </c>
      <c r="Q66" s="17"/>
      <c r="R66" s="412"/>
      <c r="S66" s="626"/>
      <c r="T66" s="20"/>
      <c r="U66" s="20"/>
      <c r="V66" s="430"/>
      <c r="W66" s="14" t="str">
        <f t="shared" si="21"/>
        <v/>
      </c>
      <c r="X66" s="14" t="str">
        <f t="shared" si="18"/>
        <v/>
      </c>
      <c r="Y66" s="14" t="str">
        <f t="shared" si="19"/>
        <v/>
      </c>
      <c r="Z66" s="14" t="str">
        <f t="shared" si="20"/>
        <v/>
      </c>
      <c r="AA66" s="15" t="str">
        <f t="shared" si="12"/>
        <v/>
      </c>
    </row>
    <row r="67" spans="2:27" ht="18" x14ac:dyDescent="0.25">
      <c r="B67" s="16"/>
      <c r="C67" s="17"/>
      <c r="D67" s="17"/>
      <c r="E67" s="17"/>
      <c r="F67" s="17"/>
      <c r="G67" s="17"/>
      <c r="H67" s="17"/>
      <c r="I67" s="17"/>
      <c r="J67" s="17"/>
      <c r="K67" s="17"/>
      <c r="L67" s="17"/>
      <c r="M67" s="17"/>
      <c r="N67" s="17"/>
      <c r="O67" s="19"/>
      <c r="P67" s="629">
        <f>+H45</f>
        <v>2.0199999999999996</v>
      </c>
      <c r="Q67" s="17"/>
      <c r="R67" s="21"/>
      <c r="S67" s="626"/>
      <c r="T67" s="20"/>
      <c r="U67" s="20"/>
      <c r="V67" s="430"/>
      <c r="W67" s="14" t="str">
        <f t="shared" si="21"/>
        <v/>
      </c>
      <c r="X67" s="14" t="str">
        <f t="shared" si="18"/>
        <v/>
      </c>
      <c r="Y67" s="14" t="str">
        <f t="shared" si="19"/>
        <v/>
      </c>
      <c r="Z67" s="14" t="str">
        <f t="shared" si="20"/>
        <v/>
      </c>
      <c r="AA67" s="15" t="str">
        <f t="shared" si="12"/>
        <v/>
      </c>
    </row>
    <row r="68" spans="2:27" ht="18" x14ac:dyDescent="0.25">
      <c r="B68" s="16"/>
      <c r="C68" s="17"/>
      <c r="D68" s="17"/>
      <c r="E68" s="17"/>
      <c r="F68" s="17"/>
      <c r="G68" s="17"/>
      <c r="H68" s="17"/>
      <c r="I68" s="17"/>
      <c r="J68" s="17"/>
      <c r="K68" s="17"/>
      <c r="L68" s="17"/>
      <c r="M68" s="17"/>
      <c r="N68" s="17"/>
      <c r="O68" s="19"/>
      <c r="P68" s="629">
        <f>+H45</f>
        <v>2.0199999999999996</v>
      </c>
      <c r="Q68" s="17"/>
      <c r="R68" s="26"/>
      <c r="S68" s="626"/>
      <c r="T68" s="20"/>
      <c r="U68" s="20"/>
      <c r="V68" s="430"/>
      <c r="W68" s="14" t="str">
        <f t="shared" si="21"/>
        <v/>
      </c>
      <c r="X68" s="14" t="str">
        <f t="shared" si="18"/>
        <v/>
      </c>
      <c r="Y68" s="14" t="str">
        <f t="shared" si="19"/>
        <v/>
      </c>
      <c r="Z68" s="14" t="str">
        <f t="shared" si="20"/>
        <v/>
      </c>
      <c r="AA68" s="15" t="str">
        <f t="shared" si="12"/>
        <v/>
      </c>
    </row>
    <row r="69" spans="2:27" ht="18" x14ac:dyDescent="0.25">
      <c r="B69" s="16"/>
      <c r="C69" s="17"/>
      <c r="D69" s="17"/>
      <c r="E69" s="17"/>
      <c r="F69" s="17"/>
      <c r="G69" s="17"/>
      <c r="H69" s="17"/>
      <c r="I69" s="17"/>
      <c r="J69" s="17"/>
      <c r="K69" s="17"/>
      <c r="L69" s="17"/>
      <c r="M69" s="17"/>
      <c r="N69" s="17"/>
      <c r="O69" s="19"/>
      <c r="P69" s="629">
        <f>+H45</f>
        <v>2.0199999999999996</v>
      </c>
      <c r="Q69" s="17"/>
      <c r="R69" s="26"/>
      <c r="S69" s="626"/>
      <c r="T69" s="20"/>
      <c r="U69" s="20"/>
      <c r="V69" s="430"/>
      <c r="W69" s="14" t="str">
        <f t="shared" si="21"/>
        <v/>
      </c>
      <c r="X69" s="14" t="str">
        <f t="shared" si="18"/>
        <v/>
      </c>
      <c r="Y69" s="14" t="str">
        <f t="shared" si="19"/>
        <v/>
      </c>
      <c r="Z69" s="14" t="str">
        <f t="shared" si="20"/>
        <v/>
      </c>
      <c r="AA69" s="15" t="str">
        <f t="shared" si="12"/>
        <v/>
      </c>
    </row>
    <row r="70" spans="2:27" ht="18.75" thickBot="1" x14ac:dyDescent="0.3">
      <c r="B70" s="27"/>
      <c r="C70" s="28"/>
      <c r="D70" s="29"/>
      <c r="E70" s="28"/>
      <c r="F70" s="29"/>
      <c r="G70" s="29"/>
      <c r="H70" s="29"/>
      <c r="I70" s="29"/>
      <c r="J70" s="29"/>
      <c r="K70" s="29"/>
      <c r="L70" s="29"/>
      <c r="M70" s="29"/>
      <c r="N70" s="29"/>
      <c r="O70" s="30"/>
      <c r="P70" s="629">
        <f>+H45</f>
        <v>2.0199999999999996</v>
      </c>
      <c r="Q70" s="17"/>
      <c r="R70" s="630"/>
      <c r="S70" s="636"/>
      <c r="T70" s="33"/>
      <c r="U70" s="33"/>
      <c r="V70" s="631"/>
      <c r="W70" s="34" t="str">
        <f t="shared" si="21"/>
        <v/>
      </c>
      <c r="X70" s="34" t="str">
        <f t="shared" si="18"/>
        <v/>
      </c>
      <c r="Y70" s="14" t="str">
        <f t="shared" si="19"/>
        <v/>
      </c>
      <c r="Z70" s="14" t="str">
        <f t="shared" si="20"/>
        <v/>
      </c>
      <c r="AA70" s="15" t="str">
        <f t="shared" si="12"/>
        <v/>
      </c>
    </row>
    <row r="71" spans="2:27" ht="18.75" thickBot="1" x14ac:dyDescent="0.3">
      <c r="B71" s="786"/>
      <c r="C71" s="787"/>
      <c r="D71" s="787"/>
      <c r="E71" s="787"/>
      <c r="F71" s="787"/>
      <c r="G71" s="787"/>
      <c r="H71" s="787"/>
      <c r="I71" s="787"/>
      <c r="J71" s="787"/>
      <c r="K71" s="787"/>
      <c r="L71" s="787"/>
      <c r="M71" s="787"/>
      <c r="N71" s="787"/>
      <c r="O71" s="787"/>
      <c r="P71" s="428"/>
      <c r="Q71" s="629">
        <f>+H45</f>
        <v>2.0199999999999996</v>
      </c>
      <c r="R71" s="1024" t="s">
        <v>58</v>
      </c>
      <c r="S71" s="1025"/>
      <c r="T71" s="1027"/>
      <c r="U71" s="1024" t="s">
        <v>53</v>
      </c>
      <c r="V71" s="1027"/>
      <c r="W71" s="1027"/>
      <c r="X71" s="1026"/>
      <c r="Y71" s="36"/>
      <c r="Z71" s="37"/>
      <c r="AA71" s="38">
        <f>SUM(X48:X70)</f>
        <v>7</v>
      </c>
    </row>
    <row r="72" spans="2:27" ht="17.25" thickBot="1" x14ac:dyDescent="0.3">
      <c r="B72" s="792" t="s">
        <v>59</v>
      </c>
      <c r="C72" s="793"/>
      <c r="D72" s="793"/>
      <c r="E72" s="793"/>
      <c r="F72" s="793"/>
      <c r="G72" s="793"/>
      <c r="H72" s="793"/>
      <c r="I72" s="794"/>
      <c r="J72" s="792" t="s">
        <v>60</v>
      </c>
      <c r="K72" s="793"/>
      <c r="L72" s="793"/>
      <c r="M72" s="793"/>
      <c r="N72" s="793"/>
      <c r="O72" s="793"/>
      <c r="P72" s="793"/>
      <c r="Q72" s="793"/>
      <c r="R72" s="1028"/>
      <c r="S72" s="634"/>
      <c r="T72" s="39"/>
      <c r="U72" s="40"/>
      <c r="V72" s="40"/>
      <c r="W72" s="40"/>
      <c r="X72" s="40"/>
      <c r="Y72" s="40"/>
      <c r="Z72" s="40"/>
      <c r="AA72" s="41"/>
    </row>
    <row r="73" spans="2:27" ht="21" thickBot="1" x14ac:dyDescent="0.3">
      <c r="B73" s="795"/>
      <c r="C73" s="787"/>
      <c r="D73" s="787"/>
      <c r="E73" s="787"/>
      <c r="F73" s="787"/>
      <c r="G73" s="787"/>
      <c r="H73" s="787"/>
      <c r="I73" s="796"/>
      <c r="J73" s="795"/>
      <c r="K73" s="787"/>
      <c r="L73" s="787"/>
      <c r="M73" s="787"/>
      <c r="N73" s="787"/>
      <c r="O73" s="787"/>
      <c r="P73" s="787"/>
      <c r="Q73" s="787"/>
      <c r="R73" s="796"/>
      <c r="S73" s="635"/>
      <c r="T73" s="797" t="s">
        <v>61</v>
      </c>
      <c r="U73" s="798"/>
      <c r="V73" s="798"/>
      <c r="W73" s="798"/>
      <c r="X73" s="798"/>
      <c r="Y73" s="798"/>
      <c r="Z73" s="799"/>
      <c r="AA73" s="42">
        <f>AA71</f>
        <v>7</v>
      </c>
    </row>
    <row r="75" spans="2:27" ht="15.75" thickBot="1" x14ac:dyDescent="0.3"/>
    <row r="76" spans="2:27" x14ac:dyDescent="0.25">
      <c r="B76" s="800"/>
      <c r="C76" s="793"/>
      <c r="D76" s="793"/>
      <c r="E76" s="793"/>
      <c r="F76" s="793"/>
      <c r="G76" s="803" t="s">
        <v>42</v>
      </c>
      <c r="H76" s="793"/>
      <c r="I76" s="793"/>
      <c r="J76" s="793"/>
      <c r="K76" s="793"/>
      <c r="L76" s="793"/>
      <c r="M76" s="793"/>
      <c r="N76" s="793"/>
      <c r="O76" s="793"/>
      <c r="P76" s="793"/>
      <c r="Q76" s="793"/>
      <c r="R76" s="793"/>
      <c r="S76" s="793"/>
      <c r="T76" s="793"/>
      <c r="U76" s="804" t="s">
        <v>1</v>
      </c>
      <c r="V76" s="805"/>
      <c r="W76" s="805"/>
      <c r="X76" s="806"/>
      <c r="Y76" s="807" t="s">
        <v>43</v>
      </c>
      <c r="Z76" s="805"/>
      <c r="AA76" s="808"/>
    </row>
    <row r="77" spans="2:27" ht="45" customHeight="1" x14ac:dyDescent="0.25">
      <c r="B77" s="801"/>
      <c r="C77" s="802"/>
      <c r="D77" s="802"/>
      <c r="E77" s="802"/>
      <c r="F77" s="802"/>
      <c r="G77" s="801"/>
      <c r="H77" s="802"/>
      <c r="I77" s="802"/>
      <c r="J77" s="802"/>
      <c r="K77" s="802"/>
      <c r="L77" s="802"/>
      <c r="M77" s="802"/>
      <c r="N77" s="802"/>
      <c r="O77" s="802"/>
      <c r="P77" s="802"/>
      <c r="Q77" s="802"/>
      <c r="R77" s="802"/>
      <c r="S77" s="802"/>
      <c r="T77" s="802"/>
      <c r="U77" s="809" t="s">
        <v>3</v>
      </c>
      <c r="V77" s="810"/>
      <c r="W77" s="810"/>
      <c r="X77" s="811"/>
      <c r="Y77" s="812">
        <v>1</v>
      </c>
      <c r="Z77" s="810"/>
      <c r="AA77" s="813"/>
    </row>
    <row r="78" spans="2:27" ht="15.75" thickBot="1" x14ac:dyDescent="0.3">
      <c r="B78" s="795"/>
      <c r="C78" s="787"/>
      <c r="D78" s="787"/>
      <c r="E78" s="787"/>
      <c r="F78" s="787"/>
      <c r="G78" s="795"/>
      <c r="H78" s="787"/>
      <c r="I78" s="787"/>
      <c r="J78" s="787"/>
      <c r="K78" s="787"/>
      <c r="L78" s="787"/>
      <c r="M78" s="787"/>
      <c r="N78" s="787"/>
      <c r="O78" s="787"/>
      <c r="P78" s="787"/>
      <c r="Q78" s="787"/>
      <c r="R78" s="787"/>
      <c r="S78" s="787"/>
      <c r="T78" s="787"/>
      <c r="U78" s="814" t="s">
        <v>4</v>
      </c>
      <c r="V78" s="815"/>
      <c r="W78" s="815"/>
      <c r="X78" s="816"/>
      <c r="Y78" s="817">
        <v>44236</v>
      </c>
      <c r="Z78" s="818"/>
      <c r="AA78" s="819"/>
    </row>
    <row r="79" spans="2:27" ht="25.9" customHeight="1" x14ac:dyDescent="0.25">
      <c r="B79" s="820" t="s">
        <v>44</v>
      </c>
      <c r="C79" s="793"/>
      <c r="D79" s="793"/>
      <c r="E79" s="793"/>
      <c r="F79" s="794"/>
      <c r="G79"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79" s="822"/>
      <c r="I79" s="822"/>
      <c r="J79" s="822"/>
      <c r="K79" s="822"/>
      <c r="L79" s="822"/>
      <c r="M79" s="822"/>
      <c r="N79" s="822"/>
      <c r="O79" s="822"/>
      <c r="P79" s="822"/>
      <c r="Q79" s="822"/>
      <c r="R79" s="822"/>
      <c r="S79" s="822"/>
      <c r="T79" s="822"/>
      <c r="U79" s="822"/>
      <c r="V79" s="822"/>
      <c r="W79" s="822"/>
      <c r="X79" s="822"/>
      <c r="Y79" s="822"/>
      <c r="Z79" s="822"/>
      <c r="AA79" s="823"/>
    </row>
    <row r="80" spans="2:27" ht="15.75" customHeight="1" thickBot="1" x14ac:dyDescent="0.3">
      <c r="B80" s="795"/>
      <c r="C80" s="787"/>
      <c r="D80" s="787"/>
      <c r="E80" s="787"/>
      <c r="F80" s="796"/>
      <c r="G80" s="824"/>
      <c r="H80" s="825"/>
      <c r="I80" s="825"/>
      <c r="J80" s="825"/>
      <c r="K80" s="825"/>
      <c r="L80" s="825"/>
      <c r="M80" s="825"/>
      <c r="N80" s="825"/>
      <c r="O80" s="825"/>
      <c r="P80" s="825"/>
      <c r="Q80" s="825"/>
      <c r="R80" s="825"/>
      <c r="S80" s="825"/>
      <c r="T80" s="825"/>
      <c r="U80" s="825"/>
      <c r="V80" s="825"/>
      <c r="W80" s="825"/>
      <c r="X80" s="825"/>
      <c r="Y80" s="825"/>
      <c r="Z80" s="825"/>
      <c r="AA80" s="826"/>
    </row>
    <row r="81" spans="2:27" ht="18.75" thickBot="1" x14ac:dyDescent="0.3">
      <c r="B81" s="827" t="s">
        <v>46</v>
      </c>
      <c r="C81" s="798"/>
      <c r="D81" s="798"/>
      <c r="E81" s="798"/>
      <c r="F81" s="798"/>
      <c r="G81" s="798"/>
      <c r="H81" s="822" t="s">
        <v>47</v>
      </c>
      <c r="I81" s="793"/>
      <c r="J81" s="828"/>
      <c r="K81" s="798"/>
      <c r="L81" s="798"/>
      <c r="M81" s="798"/>
      <c r="N81" s="798"/>
      <c r="O81" s="798"/>
      <c r="P81" s="622"/>
      <c r="Q81" s="622"/>
      <c r="R81" s="828" t="s">
        <v>48</v>
      </c>
      <c r="S81" s="828"/>
      <c r="T81" s="798"/>
      <c r="U81" s="798"/>
      <c r="V81" s="798"/>
      <c r="W81" s="798"/>
      <c r="X81" s="798"/>
      <c r="Y81" s="798"/>
      <c r="Z81" s="798"/>
      <c r="AA81" s="799"/>
    </row>
    <row r="82" spans="2:27" ht="33" customHeight="1" thickBot="1" x14ac:dyDescent="0.3">
      <c r="B82" s="829">
        <f>PRESUPUESTO!$B$21</f>
        <v>2</v>
      </c>
      <c r="C82" s="793"/>
      <c r="D82" s="793"/>
      <c r="E82" s="793"/>
      <c r="F82" s="793"/>
      <c r="G82" s="793"/>
      <c r="H82" s="830">
        <f>PRESUPUESTO!B24</f>
        <v>2.0299999999999994</v>
      </c>
      <c r="I82" s="831"/>
      <c r="J82" s="832" t="str">
        <f>PRESUPUESTO!$F$21</f>
        <v>DEMOLICIONES Y DESMONTES</v>
      </c>
      <c r="K82" s="798"/>
      <c r="L82" s="798"/>
      <c r="M82" s="798"/>
      <c r="N82" s="798"/>
      <c r="O82" s="799"/>
      <c r="P82" s="621"/>
      <c r="Q82" s="621"/>
      <c r="R82" s="833" t="str">
        <f>PRESUPUESTO!F24</f>
        <v>DESMONTE PUERTAS CON MARCOS (INC. RETIRO DE SOBR.)</v>
      </c>
      <c r="S82" s="1020"/>
      <c r="T82" s="793"/>
      <c r="U82" s="793"/>
      <c r="V82" s="793"/>
      <c r="W82" s="793"/>
      <c r="X82" s="793"/>
      <c r="Y82" s="793"/>
      <c r="Z82" s="793"/>
      <c r="AA82" s="794"/>
    </row>
    <row r="83" spans="2:27" ht="18.75" thickBot="1" x14ac:dyDescent="0.3">
      <c r="B83" s="821" t="s">
        <v>49</v>
      </c>
      <c r="C83" s="834"/>
      <c r="D83" s="834"/>
      <c r="E83" s="834"/>
      <c r="F83" s="834"/>
      <c r="G83" s="834"/>
      <c r="H83" s="835"/>
      <c r="I83" s="835"/>
      <c r="J83" s="834"/>
      <c r="K83" s="834"/>
      <c r="L83" s="834"/>
      <c r="M83" s="834"/>
      <c r="N83" s="834"/>
      <c r="O83" s="834"/>
      <c r="P83" s="623"/>
      <c r="Q83" s="623"/>
      <c r="R83" s="837" t="s">
        <v>50</v>
      </c>
      <c r="S83" s="1030" t="s">
        <v>532</v>
      </c>
      <c r="T83" s="1029" t="s">
        <v>51</v>
      </c>
      <c r="U83" s="840"/>
      <c r="V83" s="841"/>
      <c r="W83" s="842" t="s">
        <v>20</v>
      </c>
      <c r="X83" s="844" t="s">
        <v>52</v>
      </c>
      <c r="Y83" s="846" t="s">
        <v>53</v>
      </c>
      <c r="Z83" s="847"/>
      <c r="AA83" s="848"/>
    </row>
    <row r="84" spans="2:27" ht="26.25" thickBot="1" x14ac:dyDescent="0.3">
      <c r="B84" s="836"/>
      <c r="C84" s="835"/>
      <c r="D84" s="835"/>
      <c r="E84" s="835"/>
      <c r="F84" s="835"/>
      <c r="G84" s="835"/>
      <c r="H84" s="835"/>
      <c r="I84" s="835"/>
      <c r="J84" s="835"/>
      <c r="K84" s="835"/>
      <c r="L84" s="835"/>
      <c r="M84" s="835"/>
      <c r="N84" s="835"/>
      <c r="O84" s="835"/>
      <c r="P84" s="623"/>
      <c r="Q84" s="623"/>
      <c r="R84" s="838"/>
      <c r="S84" s="1031"/>
      <c r="T84" s="645" t="s">
        <v>54</v>
      </c>
      <c r="U84" s="5" t="s">
        <v>55</v>
      </c>
      <c r="V84" s="6" t="s">
        <v>56</v>
      </c>
      <c r="W84" s="843"/>
      <c r="X84" s="845"/>
      <c r="Y84" s="7" t="s">
        <v>57</v>
      </c>
      <c r="Z84" s="8" t="s">
        <v>21</v>
      </c>
      <c r="AA84" s="9" t="s">
        <v>22</v>
      </c>
    </row>
    <row r="85" spans="2:27" ht="18" x14ac:dyDescent="0.25">
      <c r="B85" s="10"/>
      <c r="C85" s="11"/>
      <c r="D85" s="11"/>
      <c r="E85" s="11"/>
      <c r="F85" s="11"/>
      <c r="G85" s="11"/>
      <c r="H85" s="11"/>
      <c r="I85" s="11"/>
      <c r="J85" s="11"/>
      <c r="K85" s="11"/>
      <c r="L85" s="11"/>
      <c r="M85" s="11"/>
      <c r="N85" s="11"/>
      <c r="O85" s="12"/>
      <c r="P85" s="629">
        <f>+H82</f>
        <v>2.0299999999999994</v>
      </c>
      <c r="Q85" s="17"/>
      <c r="R85" s="412" t="s">
        <v>356</v>
      </c>
      <c r="S85" s="625" t="s">
        <v>372</v>
      </c>
      <c r="T85" s="14"/>
      <c r="U85" s="14"/>
      <c r="V85" s="14"/>
      <c r="W85" s="14" t="s">
        <v>20</v>
      </c>
      <c r="X85" s="14">
        <f>IF(S85="","",1)</f>
        <v>1</v>
      </c>
      <c r="Y85" s="14" t="str">
        <f>IFERROR(IF(COUNT(T85:V85)=1,PRODUCT(T85:V85)*X85,""),"")</f>
        <v/>
      </c>
      <c r="Z85" s="14" t="str">
        <f>IFERROR(IF(COUNT(T85:V85)=2,PRODUCT(T85:V85)*X85,""),"")</f>
        <v/>
      </c>
      <c r="AA85" s="15" t="str">
        <f>IFERROR(IF(COUNT(T85:V85)=3,PRODUCT(T85:V85)*X85,""),"")</f>
        <v/>
      </c>
    </row>
    <row r="86" spans="2:27" ht="18" x14ac:dyDescent="0.25">
      <c r="B86" s="16"/>
      <c r="C86" s="17"/>
      <c r="D86" s="17"/>
      <c r="E86" s="17"/>
      <c r="F86" s="18"/>
      <c r="G86" s="18"/>
      <c r="H86" s="18"/>
      <c r="I86" s="18"/>
      <c r="J86" s="18"/>
      <c r="K86" s="18"/>
      <c r="L86" s="17"/>
      <c r="M86" s="17"/>
      <c r="N86" s="17"/>
      <c r="O86" s="19"/>
      <c r="P86" s="629">
        <f>+H82</f>
        <v>2.0299999999999994</v>
      </c>
      <c r="Q86" s="17"/>
      <c r="R86" s="412" t="s">
        <v>356</v>
      </c>
      <c r="S86" s="625" t="s">
        <v>550</v>
      </c>
      <c r="T86" s="20"/>
      <c r="U86" s="20"/>
      <c r="V86" s="430"/>
      <c r="W86" s="14" t="s">
        <v>20</v>
      </c>
      <c r="X86" s="14">
        <f t="shared" ref="X86:X88" si="22">IF(S86="","",1)</f>
        <v>1</v>
      </c>
      <c r="Y86" s="14" t="str">
        <f t="shared" ref="Y86:Y88" si="23">IFERROR(IF(COUNT(T86:V86)=1,PRODUCT(T86:V86)*X86,""),"")</f>
        <v/>
      </c>
      <c r="Z86" s="14" t="str">
        <f t="shared" ref="Z86:Z88" si="24">IFERROR(IF(COUNT(T86:V86)=2,PRODUCT(T86:V86)*X86,""),"")</f>
        <v/>
      </c>
      <c r="AA86" s="15" t="str">
        <f t="shared" ref="AA86:AA107" si="25">IFERROR(IF(COUNT(T86:V86)=3,PRODUCT(T86:V86)*X86,""),"")</f>
        <v/>
      </c>
    </row>
    <row r="87" spans="2:27" ht="18" x14ac:dyDescent="0.25">
      <c r="B87" s="16"/>
      <c r="C87" s="17"/>
      <c r="D87" s="17"/>
      <c r="E87" s="17"/>
      <c r="F87" s="18"/>
      <c r="G87" s="18"/>
      <c r="H87" s="18"/>
      <c r="I87" s="18"/>
      <c r="J87" s="18"/>
      <c r="K87" s="18"/>
      <c r="L87" s="17"/>
      <c r="M87" s="17"/>
      <c r="N87" s="17"/>
      <c r="O87" s="19"/>
      <c r="P87" s="629">
        <f>+H82</f>
        <v>2.0299999999999994</v>
      </c>
      <c r="Q87" s="17"/>
      <c r="R87" s="412"/>
      <c r="S87" s="625"/>
      <c r="T87" s="20"/>
      <c r="U87" s="20"/>
      <c r="V87" s="430"/>
      <c r="W87" s="14"/>
      <c r="X87" s="14" t="str">
        <f t="shared" si="22"/>
        <v/>
      </c>
      <c r="Y87" s="14" t="str">
        <f t="shared" si="23"/>
        <v/>
      </c>
      <c r="Z87" s="14" t="str">
        <f t="shared" si="24"/>
        <v/>
      </c>
      <c r="AA87" s="15" t="str">
        <f t="shared" si="25"/>
        <v/>
      </c>
    </row>
    <row r="88" spans="2:27" ht="18" x14ac:dyDescent="0.25">
      <c r="B88" s="16"/>
      <c r="C88" s="17"/>
      <c r="D88" s="17"/>
      <c r="E88" s="17"/>
      <c r="F88" s="18"/>
      <c r="G88" s="18"/>
      <c r="H88" s="18"/>
      <c r="I88" s="18"/>
      <c r="J88" s="18"/>
      <c r="K88" s="18"/>
      <c r="L88" s="17"/>
      <c r="M88" s="17"/>
      <c r="N88" s="17"/>
      <c r="O88" s="19"/>
      <c r="P88" s="629">
        <f>+H82</f>
        <v>2.0299999999999994</v>
      </c>
      <c r="Q88" s="17"/>
      <c r="R88" s="412"/>
      <c r="S88" s="626"/>
      <c r="T88" s="20"/>
      <c r="U88" s="20"/>
      <c r="V88" s="430"/>
      <c r="W88" s="14" t="str">
        <f t="shared" ref="W88" si="26">IF(COUNT(T88:V88)=1,"m",IF(COUNT(T88:V88)=2,"m2",IF(COUNT(T88:V88)=3,"m3","")))</f>
        <v/>
      </c>
      <c r="X88" s="14" t="str">
        <f t="shared" si="22"/>
        <v/>
      </c>
      <c r="Y88" s="14" t="str">
        <f t="shared" si="23"/>
        <v/>
      </c>
      <c r="Z88" s="14" t="str">
        <f t="shared" si="24"/>
        <v/>
      </c>
      <c r="AA88" s="15" t="str">
        <f t="shared" si="25"/>
        <v/>
      </c>
    </row>
    <row r="89" spans="2:27" ht="18" x14ac:dyDescent="0.25">
      <c r="B89" s="16"/>
      <c r="D89" s="17"/>
      <c r="E89" s="17"/>
      <c r="F89" s="18"/>
      <c r="G89" s="18"/>
      <c r="H89" s="18"/>
      <c r="J89" s="18"/>
      <c r="K89" s="18"/>
      <c r="L89" s="17"/>
      <c r="M89" s="17"/>
      <c r="N89" s="17"/>
      <c r="O89" s="19"/>
      <c r="P89" s="629">
        <f>+H82</f>
        <v>2.0299999999999994</v>
      </c>
      <c r="Q89" s="17"/>
      <c r="R89" s="412"/>
      <c r="S89" s="625"/>
      <c r="T89" s="20"/>
      <c r="U89" s="20"/>
      <c r="V89" s="430"/>
      <c r="W89" s="14"/>
      <c r="X89" s="14"/>
      <c r="Y89" s="14"/>
      <c r="Z89" s="14"/>
      <c r="AA89" s="15" t="str">
        <f t="shared" si="25"/>
        <v/>
      </c>
    </row>
    <row r="90" spans="2:27" ht="18" x14ac:dyDescent="0.25">
      <c r="B90" s="22"/>
      <c r="C90" s="17"/>
      <c r="D90" s="18"/>
      <c r="E90" s="17"/>
      <c r="F90" s="18"/>
      <c r="G90" s="18"/>
      <c r="H90" s="18"/>
      <c r="I90" s="18"/>
      <c r="J90" s="18"/>
      <c r="K90" s="18"/>
      <c r="L90" s="17"/>
      <c r="M90" s="17"/>
      <c r="N90" s="17"/>
      <c r="O90" s="19"/>
      <c r="P90" s="629">
        <f>+H82</f>
        <v>2.0299999999999994</v>
      </c>
      <c r="Q90" s="17"/>
      <c r="R90" s="412" t="s">
        <v>361</v>
      </c>
      <c r="S90" s="625" t="s">
        <v>372</v>
      </c>
      <c r="T90" s="20"/>
      <c r="U90" s="20"/>
      <c r="V90" s="430"/>
      <c r="W90" s="14" t="s">
        <v>20</v>
      </c>
      <c r="X90" s="14">
        <f t="shared" ref="X90:X96" si="27">IF(S90="","",1)</f>
        <v>1</v>
      </c>
      <c r="Y90" s="14" t="str">
        <f t="shared" ref="Y90:Y96" si="28">IFERROR(IF(COUNT(T90:V90)=1,PRODUCT(T90:V90)*X90,""),"")</f>
        <v/>
      </c>
      <c r="Z90" s="14" t="str">
        <f t="shared" ref="Z90:Z96" si="29">IFERROR(IF(COUNT(T90:V90)=2,PRODUCT(T90:V90)*X90,""),"")</f>
        <v/>
      </c>
      <c r="AA90" s="15" t="str">
        <f t="shared" si="25"/>
        <v/>
      </c>
    </row>
    <row r="91" spans="2:27" ht="18" x14ac:dyDescent="0.25">
      <c r="B91" s="16"/>
      <c r="C91" s="17"/>
      <c r="D91" s="17"/>
      <c r="E91" s="17"/>
      <c r="F91" s="18"/>
      <c r="G91" s="18"/>
      <c r="H91" s="18"/>
      <c r="I91" s="18"/>
      <c r="J91" s="18"/>
      <c r="K91" s="18"/>
      <c r="L91" s="17"/>
      <c r="M91" s="17"/>
      <c r="N91" s="17"/>
      <c r="O91" s="19"/>
      <c r="P91" s="629">
        <f>+H82</f>
        <v>2.0299999999999994</v>
      </c>
      <c r="Q91" s="17"/>
      <c r="R91" s="412"/>
      <c r="S91" s="628"/>
      <c r="T91" s="20"/>
      <c r="U91" s="20"/>
      <c r="V91" s="430"/>
      <c r="W91" s="14"/>
      <c r="X91" s="14" t="str">
        <f t="shared" si="27"/>
        <v/>
      </c>
      <c r="Y91" s="14" t="str">
        <f t="shared" si="28"/>
        <v/>
      </c>
      <c r="Z91" s="14" t="str">
        <f t="shared" si="29"/>
        <v/>
      </c>
      <c r="AA91" s="15" t="str">
        <f t="shared" si="25"/>
        <v/>
      </c>
    </row>
    <row r="92" spans="2:27" ht="18" x14ac:dyDescent="0.25">
      <c r="B92" s="16"/>
      <c r="C92" s="17"/>
      <c r="D92" s="17"/>
      <c r="E92" s="17"/>
      <c r="F92" s="17"/>
      <c r="G92" s="17"/>
      <c r="H92" s="17"/>
      <c r="I92" s="17"/>
      <c r="J92" s="17"/>
      <c r="K92" s="17"/>
      <c r="L92" s="17"/>
      <c r="M92" s="17"/>
      <c r="N92" s="17"/>
      <c r="O92" s="19"/>
      <c r="P92" s="629">
        <f>+H82</f>
        <v>2.0299999999999994</v>
      </c>
      <c r="Q92" s="17"/>
      <c r="R92" s="412"/>
      <c r="S92" s="626"/>
      <c r="T92" s="20"/>
      <c r="U92" s="20"/>
      <c r="V92" s="430"/>
      <c r="W92" s="14" t="str">
        <f t="shared" ref="W92:W96" si="30">IF(COUNT(T92:V92)=1,"m",IF(COUNT(T92:V92)=2,"m2",IF(COUNT(T92:V92)=3,"m3","")))</f>
        <v/>
      </c>
      <c r="X92" s="14" t="str">
        <f t="shared" si="27"/>
        <v/>
      </c>
      <c r="Y92" s="14" t="str">
        <f t="shared" si="28"/>
        <v/>
      </c>
      <c r="Z92" s="14" t="str">
        <f t="shared" si="29"/>
        <v/>
      </c>
      <c r="AA92" s="15" t="str">
        <f t="shared" si="25"/>
        <v/>
      </c>
    </row>
    <row r="93" spans="2:27" ht="18" x14ac:dyDescent="0.25">
      <c r="B93" s="16"/>
      <c r="C93" s="18"/>
      <c r="D93" s="17"/>
      <c r="E93" s="17"/>
      <c r="F93" s="17"/>
      <c r="G93" s="17"/>
      <c r="H93" s="17"/>
      <c r="I93" s="17"/>
      <c r="J93" s="17"/>
      <c r="K93" s="17"/>
      <c r="L93" s="17"/>
      <c r="M93" s="17"/>
      <c r="N93" s="17"/>
      <c r="O93" s="19"/>
      <c r="P93" s="629">
        <f>+H82</f>
        <v>2.0299999999999994</v>
      </c>
      <c r="Q93" s="17"/>
      <c r="R93" s="412"/>
      <c r="S93" s="625"/>
      <c r="T93" s="20"/>
      <c r="U93" s="20"/>
      <c r="V93" s="430"/>
      <c r="W93" s="14" t="str">
        <f t="shared" si="30"/>
        <v/>
      </c>
      <c r="X93" s="14" t="str">
        <f t="shared" si="27"/>
        <v/>
      </c>
      <c r="Y93" s="14" t="str">
        <f t="shared" si="28"/>
        <v/>
      </c>
      <c r="Z93" s="14" t="str">
        <f t="shared" si="29"/>
        <v/>
      </c>
      <c r="AA93" s="15" t="str">
        <f t="shared" si="25"/>
        <v/>
      </c>
    </row>
    <row r="94" spans="2:27" ht="18" x14ac:dyDescent="0.25">
      <c r="B94" s="16"/>
      <c r="C94" s="17"/>
      <c r="D94" s="17"/>
      <c r="E94" s="17"/>
      <c r="F94" s="17"/>
      <c r="G94" s="17"/>
      <c r="H94" s="17"/>
      <c r="I94" s="17"/>
      <c r="J94" s="17"/>
      <c r="K94" s="17"/>
      <c r="L94" s="17"/>
      <c r="M94" s="17"/>
      <c r="N94" s="17"/>
      <c r="O94" s="19"/>
      <c r="P94" s="629">
        <f>+H82</f>
        <v>2.0299999999999994</v>
      </c>
      <c r="Q94" s="17"/>
      <c r="R94" s="412"/>
      <c r="S94" s="625"/>
      <c r="T94" s="20"/>
      <c r="U94" s="20"/>
      <c r="V94" s="430"/>
      <c r="W94" s="14" t="str">
        <f t="shared" si="30"/>
        <v/>
      </c>
      <c r="X94" s="14" t="str">
        <f t="shared" si="27"/>
        <v/>
      </c>
      <c r="Y94" s="14" t="str">
        <f t="shared" si="28"/>
        <v/>
      </c>
      <c r="Z94" s="14" t="str">
        <f t="shared" si="29"/>
        <v/>
      </c>
      <c r="AA94" s="15" t="str">
        <f t="shared" si="25"/>
        <v/>
      </c>
    </row>
    <row r="95" spans="2:27" ht="18" x14ac:dyDescent="0.25">
      <c r="B95" s="16"/>
      <c r="C95" s="17"/>
      <c r="D95" s="17"/>
      <c r="E95" s="18"/>
      <c r="F95" s="17"/>
      <c r="G95" s="17"/>
      <c r="H95" s="17"/>
      <c r="I95" s="17"/>
      <c r="J95" s="17"/>
      <c r="K95" s="17"/>
      <c r="L95" s="17"/>
      <c r="M95" s="17"/>
      <c r="N95" s="17"/>
      <c r="O95" s="19"/>
      <c r="P95" s="629">
        <f>+H82</f>
        <v>2.0299999999999994</v>
      </c>
      <c r="Q95" s="17"/>
      <c r="R95" s="412"/>
      <c r="S95" s="625"/>
      <c r="T95" s="20"/>
      <c r="U95" s="20"/>
      <c r="V95" s="430"/>
      <c r="W95" s="14" t="str">
        <f t="shared" si="30"/>
        <v/>
      </c>
      <c r="X95" s="14" t="str">
        <f t="shared" si="27"/>
        <v/>
      </c>
      <c r="Y95" s="14" t="str">
        <f t="shared" si="28"/>
        <v/>
      </c>
      <c r="Z95" s="14" t="str">
        <f t="shared" si="29"/>
        <v/>
      </c>
      <c r="AA95" s="15" t="str">
        <f t="shared" si="25"/>
        <v/>
      </c>
    </row>
    <row r="96" spans="2:27" ht="18" x14ac:dyDescent="0.25">
      <c r="B96" s="16"/>
      <c r="C96" s="18"/>
      <c r="D96" s="18"/>
      <c r="E96" s="18"/>
      <c r="F96" s="18"/>
      <c r="G96" s="18"/>
      <c r="H96" s="18"/>
      <c r="I96" s="18"/>
      <c r="J96" s="18"/>
      <c r="K96" s="18"/>
      <c r="L96" s="18"/>
      <c r="M96" s="18"/>
      <c r="N96" s="18"/>
      <c r="O96" s="19"/>
      <c r="P96" s="629">
        <f>+H82</f>
        <v>2.0299999999999994</v>
      </c>
      <c r="Q96" s="17"/>
      <c r="R96" s="412"/>
      <c r="S96" s="625"/>
      <c r="T96" s="20"/>
      <c r="U96" s="20"/>
      <c r="V96" s="430"/>
      <c r="W96" s="14" t="str">
        <f t="shared" si="30"/>
        <v/>
      </c>
      <c r="X96" s="14" t="str">
        <f t="shared" si="27"/>
        <v/>
      </c>
      <c r="Y96" s="14" t="str">
        <f t="shared" si="28"/>
        <v/>
      </c>
      <c r="Z96" s="14" t="str">
        <f t="shared" si="29"/>
        <v/>
      </c>
      <c r="AA96" s="15" t="str">
        <f t="shared" si="25"/>
        <v/>
      </c>
    </row>
    <row r="97" spans="2:27" ht="18" x14ac:dyDescent="0.25">
      <c r="B97" s="16"/>
      <c r="C97" s="17"/>
      <c r="D97" s="24"/>
      <c r="E97" s="17"/>
      <c r="F97" s="17"/>
      <c r="G97" s="17"/>
      <c r="H97" s="17"/>
      <c r="I97" s="17"/>
      <c r="J97" s="18"/>
      <c r="K97" s="17"/>
      <c r="L97" s="17"/>
      <c r="M97" s="17"/>
      <c r="N97" s="17"/>
      <c r="O97" s="19"/>
      <c r="P97" s="629">
        <f>+H82</f>
        <v>2.0299999999999994</v>
      </c>
      <c r="Q97" s="17"/>
      <c r="R97" s="412"/>
      <c r="S97" s="625"/>
      <c r="T97" s="20"/>
      <c r="U97" s="20"/>
      <c r="V97" s="430"/>
      <c r="W97" s="14"/>
      <c r="X97" s="14"/>
      <c r="Y97" s="14"/>
      <c r="Z97" s="14"/>
      <c r="AA97" s="15" t="str">
        <f t="shared" si="25"/>
        <v/>
      </c>
    </row>
    <row r="98" spans="2:27" ht="18" x14ac:dyDescent="0.25">
      <c r="B98" s="16"/>
      <c r="C98" s="18"/>
      <c r="D98" s="17"/>
      <c r="E98" s="17"/>
      <c r="F98" s="17"/>
      <c r="G98" s="17"/>
      <c r="H98" s="18"/>
      <c r="I98" s="18"/>
      <c r="J98" s="17"/>
      <c r="K98" s="18"/>
      <c r="L98" s="17"/>
      <c r="M98" s="17"/>
      <c r="N98" s="17"/>
      <c r="O98" s="19"/>
      <c r="P98" s="629">
        <f>+H82</f>
        <v>2.0299999999999994</v>
      </c>
      <c r="Q98" s="17"/>
      <c r="R98" s="412" t="s">
        <v>362</v>
      </c>
      <c r="S98" s="625" t="s">
        <v>372</v>
      </c>
      <c r="T98" s="20"/>
      <c r="U98" s="20"/>
      <c r="V98" s="430"/>
      <c r="W98" s="14" t="s">
        <v>20</v>
      </c>
      <c r="X98" s="14">
        <f t="shared" ref="X98:X107" si="31">IF(S98="","",1)</f>
        <v>1</v>
      </c>
      <c r="Y98" s="14" t="str">
        <f t="shared" ref="Y98:Y107" si="32">IFERROR(IF(COUNT(T98:V98)=1,PRODUCT(T98:V98)*X98,""),"")</f>
        <v/>
      </c>
      <c r="Z98" s="14" t="str">
        <f t="shared" ref="Z98:Z107" si="33">IFERROR(IF(COUNT(T98:V98)=2,PRODUCT(T98:V98)*X98,""),"")</f>
        <v/>
      </c>
      <c r="AA98" s="15" t="str">
        <f t="shared" si="25"/>
        <v/>
      </c>
    </row>
    <row r="99" spans="2:27" ht="18" x14ac:dyDescent="0.25">
      <c r="B99" s="16"/>
      <c r="C99" s="17"/>
      <c r="D99" s="17"/>
      <c r="E99" s="17"/>
      <c r="F99" s="17"/>
      <c r="G99" s="17"/>
      <c r="H99" s="17"/>
      <c r="I99" s="17"/>
      <c r="J99" s="17"/>
      <c r="K99" s="17"/>
      <c r="L99" s="17"/>
      <c r="M99" s="17"/>
      <c r="N99" s="17"/>
      <c r="O99" s="19"/>
      <c r="P99" s="629">
        <f>+H82</f>
        <v>2.0299999999999994</v>
      </c>
      <c r="Q99" s="17"/>
      <c r="R99" s="412"/>
      <c r="S99" s="628"/>
      <c r="T99" s="20"/>
      <c r="U99" s="20"/>
      <c r="V99" s="430"/>
      <c r="W99" s="14" t="str">
        <f t="shared" ref="W99:W107" si="34">IF(COUNT(T99:V99)=1,"m",IF(COUNT(T99:V99)=2,"m2",IF(COUNT(T99:V99)=3,"m3","")))</f>
        <v/>
      </c>
      <c r="X99" s="14" t="str">
        <f t="shared" si="31"/>
        <v/>
      </c>
      <c r="Y99" s="14" t="str">
        <f t="shared" si="32"/>
        <v/>
      </c>
      <c r="Z99" s="14" t="str">
        <f t="shared" si="33"/>
        <v/>
      </c>
      <c r="AA99" s="15" t="str">
        <f t="shared" si="25"/>
        <v/>
      </c>
    </row>
    <row r="100" spans="2:27" ht="18" x14ac:dyDescent="0.25">
      <c r="B100" s="16"/>
      <c r="C100" s="17"/>
      <c r="D100" s="17"/>
      <c r="E100" s="17"/>
      <c r="F100" s="17"/>
      <c r="G100" s="17"/>
      <c r="H100" s="17"/>
      <c r="I100" s="17"/>
      <c r="J100" s="17"/>
      <c r="K100" s="17"/>
      <c r="L100" s="17"/>
      <c r="M100" s="17"/>
      <c r="N100" s="17"/>
      <c r="O100" s="19"/>
      <c r="P100" s="629">
        <f>+H82</f>
        <v>2.0299999999999994</v>
      </c>
      <c r="Q100" s="17"/>
      <c r="R100" s="412"/>
      <c r="S100" s="626"/>
      <c r="T100" s="20"/>
      <c r="U100" s="20"/>
      <c r="V100" s="430"/>
      <c r="W100" s="14" t="str">
        <f t="shared" si="34"/>
        <v/>
      </c>
      <c r="X100" s="14" t="str">
        <f t="shared" si="31"/>
        <v/>
      </c>
      <c r="Y100" s="14" t="str">
        <f t="shared" si="32"/>
        <v/>
      </c>
      <c r="Z100" s="14" t="str">
        <f t="shared" si="33"/>
        <v/>
      </c>
      <c r="AA100" s="15" t="str">
        <f t="shared" si="25"/>
        <v/>
      </c>
    </row>
    <row r="101" spans="2:27" ht="18" x14ac:dyDescent="0.25">
      <c r="B101" s="16"/>
      <c r="D101" s="17"/>
      <c r="E101" s="17"/>
      <c r="F101" s="17"/>
      <c r="G101" s="17"/>
      <c r="H101" s="17"/>
      <c r="I101" s="17"/>
      <c r="J101" s="17"/>
      <c r="K101" s="17"/>
      <c r="L101" s="17"/>
      <c r="M101" s="17"/>
      <c r="N101" s="17"/>
      <c r="O101" s="19"/>
      <c r="P101" s="629">
        <f>+H82</f>
        <v>2.0299999999999994</v>
      </c>
      <c r="Q101" s="17"/>
      <c r="R101" s="412"/>
      <c r="S101" s="626"/>
      <c r="T101" s="20"/>
      <c r="U101" s="20"/>
      <c r="V101" s="20"/>
      <c r="W101" s="14" t="str">
        <f t="shared" si="34"/>
        <v/>
      </c>
      <c r="X101" s="14" t="str">
        <f t="shared" si="31"/>
        <v/>
      </c>
      <c r="Y101" s="14" t="str">
        <f t="shared" si="32"/>
        <v/>
      </c>
      <c r="Z101" s="14" t="str">
        <f t="shared" si="33"/>
        <v/>
      </c>
      <c r="AA101" s="15" t="str">
        <f t="shared" si="25"/>
        <v/>
      </c>
    </row>
    <row r="102" spans="2:27" ht="18" x14ac:dyDescent="0.25">
      <c r="B102" s="16"/>
      <c r="C102" s="17"/>
      <c r="D102" s="17"/>
      <c r="E102" s="17"/>
      <c r="F102" s="17"/>
      <c r="G102" s="17"/>
      <c r="H102" s="17"/>
      <c r="I102" s="17"/>
      <c r="J102" s="17"/>
      <c r="K102" s="17"/>
      <c r="L102" s="17"/>
      <c r="M102" s="17"/>
      <c r="N102" s="17"/>
      <c r="O102" s="19"/>
      <c r="P102" s="629">
        <f>+H82</f>
        <v>2.0299999999999994</v>
      </c>
      <c r="Q102" s="17"/>
      <c r="R102" s="412"/>
      <c r="S102" s="626"/>
      <c r="T102" s="20"/>
      <c r="U102" s="20"/>
      <c r="V102" s="430"/>
      <c r="W102" s="14" t="str">
        <f t="shared" si="34"/>
        <v/>
      </c>
      <c r="X102" s="14" t="str">
        <f t="shared" si="31"/>
        <v/>
      </c>
      <c r="Y102" s="14" t="str">
        <f t="shared" si="32"/>
        <v/>
      </c>
      <c r="Z102" s="14" t="str">
        <f t="shared" si="33"/>
        <v/>
      </c>
      <c r="AA102" s="15" t="str">
        <f t="shared" si="25"/>
        <v/>
      </c>
    </row>
    <row r="103" spans="2:27" ht="18" x14ac:dyDescent="0.25">
      <c r="B103" s="16"/>
      <c r="C103" s="17"/>
      <c r="D103" s="17"/>
      <c r="E103" s="17"/>
      <c r="F103" s="17"/>
      <c r="G103" s="17"/>
      <c r="H103" s="17"/>
      <c r="I103" s="17"/>
      <c r="J103" s="17"/>
      <c r="K103" s="17"/>
      <c r="L103" s="17"/>
      <c r="M103" s="17"/>
      <c r="N103" s="17"/>
      <c r="O103" s="19"/>
      <c r="P103" s="629">
        <f>+H82</f>
        <v>2.0299999999999994</v>
      </c>
      <c r="Q103" s="17"/>
      <c r="R103" s="412"/>
      <c r="S103" s="626"/>
      <c r="T103" s="20"/>
      <c r="U103" s="20"/>
      <c r="V103" s="430"/>
      <c r="W103" s="14" t="str">
        <f t="shared" si="34"/>
        <v/>
      </c>
      <c r="X103" s="14" t="str">
        <f t="shared" si="31"/>
        <v/>
      </c>
      <c r="Y103" s="14" t="str">
        <f t="shared" si="32"/>
        <v/>
      </c>
      <c r="Z103" s="14" t="str">
        <f t="shared" si="33"/>
        <v/>
      </c>
      <c r="AA103" s="15" t="str">
        <f t="shared" si="25"/>
        <v/>
      </c>
    </row>
    <row r="104" spans="2:27" ht="18" x14ac:dyDescent="0.25">
      <c r="B104" s="16"/>
      <c r="C104" s="17"/>
      <c r="D104" s="17"/>
      <c r="E104" s="17"/>
      <c r="F104" s="17"/>
      <c r="G104" s="17"/>
      <c r="H104" s="17"/>
      <c r="I104" s="17"/>
      <c r="J104" s="17"/>
      <c r="K104" s="17"/>
      <c r="L104" s="17"/>
      <c r="M104" s="17"/>
      <c r="N104" s="17"/>
      <c r="O104" s="19"/>
      <c r="P104" s="629">
        <f>+H82</f>
        <v>2.0299999999999994</v>
      </c>
      <c r="Q104" s="17"/>
      <c r="R104" s="21"/>
      <c r="S104" s="626"/>
      <c r="T104" s="20"/>
      <c r="U104" s="20"/>
      <c r="V104" s="430"/>
      <c r="W104" s="14" t="str">
        <f t="shared" si="34"/>
        <v/>
      </c>
      <c r="X104" s="14" t="str">
        <f t="shared" si="31"/>
        <v/>
      </c>
      <c r="Y104" s="14" t="str">
        <f t="shared" si="32"/>
        <v/>
      </c>
      <c r="Z104" s="14" t="str">
        <f t="shared" si="33"/>
        <v/>
      </c>
      <c r="AA104" s="15" t="str">
        <f t="shared" si="25"/>
        <v/>
      </c>
    </row>
    <row r="105" spans="2:27" ht="18" x14ac:dyDescent="0.25">
      <c r="B105" s="16"/>
      <c r="C105" s="17"/>
      <c r="D105" s="17"/>
      <c r="E105" s="17"/>
      <c r="F105" s="17"/>
      <c r="G105" s="17"/>
      <c r="H105" s="17"/>
      <c r="I105" s="17"/>
      <c r="J105" s="17"/>
      <c r="K105" s="17"/>
      <c r="L105" s="17"/>
      <c r="M105" s="17"/>
      <c r="N105" s="17"/>
      <c r="O105" s="19"/>
      <c r="P105" s="629">
        <f>+H82</f>
        <v>2.0299999999999994</v>
      </c>
      <c r="Q105" s="17"/>
      <c r="R105" s="26"/>
      <c r="S105" s="626"/>
      <c r="T105" s="20"/>
      <c r="U105" s="20"/>
      <c r="V105" s="430"/>
      <c r="W105" s="14" t="str">
        <f t="shared" si="34"/>
        <v/>
      </c>
      <c r="X105" s="14" t="str">
        <f t="shared" si="31"/>
        <v/>
      </c>
      <c r="Y105" s="14" t="str">
        <f t="shared" si="32"/>
        <v/>
      </c>
      <c r="Z105" s="14" t="str">
        <f t="shared" si="33"/>
        <v/>
      </c>
      <c r="AA105" s="15" t="str">
        <f t="shared" si="25"/>
        <v/>
      </c>
    </row>
    <row r="106" spans="2:27" ht="18" x14ac:dyDescent="0.25">
      <c r="B106" s="16"/>
      <c r="C106" s="17"/>
      <c r="D106" s="17"/>
      <c r="E106" s="17"/>
      <c r="F106" s="17"/>
      <c r="G106" s="17"/>
      <c r="H106" s="17"/>
      <c r="I106" s="17"/>
      <c r="J106" s="17"/>
      <c r="K106" s="17"/>
      <c r="L106" s="17"/>
      <c r="M106" s="17"/>
      <c r="N106" s="17"/>
      <c r="O106" s="19"/>
      <c r="P106" s="629">
        <f>+H82</f>
        <v>2.0299999999999994</v>
      </c>
      <c r="Q106" s="17"/>
      <c r="R106" s="26"/>
      <c r="S106" s="626"/>
      <c r="T106" s="20"/>
      <c r="U106" s="20"/>
      <c r="V106" s="430"/>
      <c r="W106" s="14" t="str">
        <f t="shared" si="34"/>
        <v/>
      </c>
      <c r="X106" s="14" t="str">
        <f t="shared" si="31"/>
        <v/>
      </c>
      <c r="Y106" s="14" t="str">
        <f t="shared" si="32"/>
        <v/>
      </c>
      <c r="Z106" s="14" t="str">
        <f t="shared" si="33"/>
        <v/>
      </c>
      <c r="AA106" s="15" t="str">
        <f t="shared" si="25"/>
        <v/>
      </c>
    </row>
    <row r="107" spans="2:27" ht="18.75" thickBot="1" x14ac:dyDescent="0.3">
      <c r="B107" s="27"/>
      <c r="C107" s="28"/>
      <c r="D107" s="29"/>
      <c r="E107" s="28"/>
      <c r="F107" s="29"/>
      <c r="G107" s="29"/>
      <c r="H107" s="29"/>
      <c r="I107" s="29"/>
      <c r="J107" s="29"/>
      <c r="K107" s="29"/>
      <c r="L107" s="29"/>
      <c r="M107" s="29"/>
      <c r="N107" s="29"/>
      <c r="O107" s="30"/>
      <c r="P107" s="629">
        <f>+H82</f>
        <v>2.0299999999999994</v>
      </c>
      <c r="Q107" s="17"/>
      <c r="R107" s="630"/>
      <c r="S107" s="636"/>
      <c r="T107" s="33"/>
      <c r="U107" s="33"/>
      <c r="V107" s="631"/>
      <c r="W107" s="34" t="str">
        <f t="shared" si="34"/>
        <v/>
      </c>
      <c r="X107" s="34" t="str">
        <f t="shared" si="31"/>
        <v/>
      </c>
      <c r="Y107" s="14" t="str">
        <f t="shared" si="32"/>
        <v/>
      </c>
      <c r="Z107" s="14" t="str">
        <f t="shared" si="33"/>
        <v/>
      </c>
      <c r="AA107" s="15" t="str">
        <f t="shared" si="25"/>
        <v/>
      </c>
    </row>
    <row r="108" spans="2:27" ht="18.75" thickBot="1" x14ac:dyDescent="0.3">
      <c r="B108" s="786"/>
      <c r="C108" s="787"/>
      <c r="D108" s="787"/>
      <c r="E108" s="787"/>
      <c r="F108" s="787"/>
      <c r="G108" s="787"/>
      <c r="H108" s="787"/>
      <c r="I108" s="787"/>
      <c r="J108" s="787"/>
      <c r="K108" s="787"/>
      <c r="L108" s="787"/>
      <c r="M108" s="787"/>
      <c r="N108" s="787"/>
      <c r="O108" s="787"/>
      <c r="P108" s="428"/>
      <c r="Q108" s="629">
        <f>+H82</f>
        <v>2.0299999999999994</v>
      </c>
      <c r="R108" s="788" t="s">
        <v>58</v>
      </c>
      <c r="S108" s="1023"/>
      <c r="T108" s="787"/>
      <c r="U108" s="789" t="s">
        <v>53</v>
      </c>
      <c r="V108" s="790"/>
      <c r="W108" s="790"/>
      <c r="X108" s="791"/>
      <c r="Y108" s="36"/>
      <c r="Z108" s="37"/>
      <c r="AA108" s="38">
        <f>SUM(X85:X107)</f>
        <v>4</v>
      </c>
    </row>
    <row r="109" spans="2:27" ht="17.25" thickBot="1" x14ac:dyDescent="0.3">
      <c r="B109" s="792" t="s">
        <v>59</v>
      </c>
      <c r="C109" s="793"/>
      <c r="D109" s="793"/>
      <c r="E109" s="793"/>
      <c r="F109" s="793"/>
      <c r="G109" s="793"/>
      <c r="H109" s="793"/>
      <c r="I109" s="794"/>
      <c r="J109" s="792" t="s">
        <v>60</v>
      </c>
      <c r="K109" s="793"/>
      <c r="L109" s="793"/>
      <c r="M109" s="793"/>
      <c r="N109" s="793"/>
      <c r="O109" s="793"/>
      <c r="P109" s="793"/>
      <c r="Q109" s="793"/>
      <c r="R109" s="794"/>
      <c r="S109" s="634"/>
      <c r="T109" s="39"/>
      <c r="U109" s="40"/>
      <c r="V109" s="40"/>
      <c r="W109" s="40"/>
      <c r="X109" s="40"/>
      <c r="Y109" s="40"/>
      <c r="Z109" s="40"/>
      <c r="AA109" s="41"/>
    </row>
    <row r="110" spans="2:27" ht="21" thickBot="1" x14ac:dyDescent="0.3">
      <c r="B110" s="795"/>
      <c r="C110" s="787"/>
      <c r="D110" s="787"/>
      <c r="E110" s="787"/>
      <c r="F110" s="787"/>
      <c r="G110" s="787"/>
      <c r="H110" s="787"/>
      <c r="I110" s="796"/>
      <c r="J110" s="795"/>
      <c r="K110" s="787"/>
      <c r="L110" s="787"/>
      <c r="M110" s="787"/>
      <c r="N110" s="787"/>
      <c r="O110" s="787"/>
      <c r="P110" s="787"/>
      <c r="Q110" s="787"/>
      <c r="R110" s="796"/>
      <c r="S110" s="635"/>
      <c r="T110" s="797" t="s">
        <v>61</v>
      </c>
      <c r="U110" s="798"/>
      <c r="V110" s="798"/>
      <c r="W110" s="798"/>
      <c r="X110" s="798"/>
      <c r="Y110" s="798"/>
      <c r="Z110" s="799"/>
      <c r="AA110" s="42">
        <f>AA108</f>
        <v>4</v>
      </c>
    </row>
    <row r="112" spans="2:27" ht="15.75" thickBot="1" x14ac:dyDescent="0.3"/>
    <row r="113" spans="2:27" x14ac:dyDescent="0.25">
      <c r="B113" s="800"/>
      <c r="C113" s="793"/>
      <c r="D113" s="793"/>
      <c r="E113" s="793"/>
      <c r="F113" s="793"/>
      <c r="G113" s="803" t="s">
        <v>42</v>
      </c>
      <c r="H113" s="793"/>
      <c r="I113" s="793"/>
      <c r="J113" s="793"/>
      <c r="K113" s="793"/>
      <c r="L113" s="793"/>
      <c r="M113" s="793"/>
      <c r="N113" s="793"/>
      <c r="O113" s="793"/>
      <c r="P113" s="793"/>
      <c r="Q113" s="793"/>
      <c r="R113" s="793"/>
      <c r="S113" s="793"/>
      <c r="T113" s="793"/>
      <c r="U113" s="804" t="s">
        <v>1</v>
      </c>
      <c r="V113" s="805"/>
      <c r="W113" s="805"/>
      <c r="X113" s="806"/>
      <c r="Y113" s="807" t="s">
        <v>43</v>
      </c>
      <c r="Z113" s="805"/>
      <c r="AA113" s="808"/>
    </row>
    <row r="114" spans="2:27" ht="45" customHeight="1" x14ac:dyDescent="0.25">
      <c r="B114" s="801"/>
      <c r="C114" s="802"/>
      <c r="D114" s="802"/>
      <c r="E114" s="802"/>
      <c r="F114" s="802"/>
      <c r="G114" s="801"/>
      <c r="H114" s="802"/>
      <c r="I114" s="802"/>
      <c r="J114" s="802"/>
      <c r="K114" s="802"/>
      <c r="L114" s="802"/>
      <c r="M114" s="802"/>
      <c r="N114" s="802"/>
      <c r="O114" s="802"/>
      <c r="P114" s="802"/>
      <c r="Q114" s="802"/>
      <c r="R114" s="802"/>
      <c r="S114" s="802"/>
      <c r="T114" s="802"/>
      <c r="U114" s="809" t="s">
        <v>3</v>
      </c>
      <c r="V114" s="810"/>
      <c r="W114" s="810"/>
      <c r="X114" s="811"/>
      <c r="Y114" s="812">
        <v>1</v>
      </c>
      <c r="Z114" s="810"/>
      <c r="AA114" s="813"/>
    </row>
    <row r="115" spans="2:27" ht="15.75" thickBot="1" x14ac:dyDescent="0.3">
      <c r="B115" s="795"/>
      <c r="C115" s="787"/>
      <c r="D115" s="787"/>
      <c r="E115" s="787"/>
      <c r="F115" s="787"/>
      <c r="G115" s="795"/>
      <c r="H115" s="787"/>
      <c r="I115" s="787"/>
      <c r="J115" s="787"/>
      <c r="K115" s="787"/>
      <c r="L115" s="787"/>
      <c r="M115" s="787"/>
      <c r="N115" s="787"/>
      <c r="O115" s="787"/>
      <c r="P115" s="787"/>
      <c r="Q115" s="787"/>
      <c r="R115" s="787"/>
      <c r="S115" s="787"/>
      <c r="T115" s="787"/>
      <c r="U115" s="814" t="s">
        <v>4</v>
      </c>
      <c r="V115" s="815"/>
      <c r="W115" s="815"/>
      <c r="X115" s="816"/>
      <c r="Y115" s="817">
        <v>44236</v>
      </c>
      <c r="Z115" s="818"/>
      <c r="AA115" s="819"/>
    </row>
    <row r="116" spans="2:27" ht="25.9" customHeight="1" x14ac:dyDescent="0.25">
      <c r="B116" s="820" t="s">
        <v>44</v>
      </c>
      <c r="C116" s="793"/>
      <c r="D116" s="793"/>
      <c r="E116" s="793"/>
      <c r="F116" s="794"/>
      <c r="G116"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16" s="822"/>
      <c r="I116" s="822"/>
      <c r="J116" s="822"/>
      <c r="K116" s="822"/>
      <c r="L116" s="822"/>
      <c r="M116" s="822"/>
      <c r="N116" s="822"/>
      <c r="O116" s="822"/>
      <c r="P116" s="822"/>
      <c r="Q116" s="822"/>
      <c r="R116" s="822"/>
      <c r="S116" s="822"/>
      <c r="T116" s="822"/>
      <c r="U116" s="822"/>
      <c r="V116" s="822"/>
      <c r="W116" s="822"/>
      <c r="X116" s="822"/>
      <c r="Y116" s="822"/>
      <c r="Z116" s="822"/>
      <c r="AA116" s="823"/>
    </row>
    <row r="117" spans="2:27" ht="15.75" customHeight="1" thickBot="1" x14ac:dyDescent="0.3">
      <c r="B117" s="795"/>
      <c r="C117" s="787"/>
      <c r="D117" s="787"/>
      <c r="E117" s="787"/>
      <c r="F117" s="796"/>
      <c r="G117" s="824"/>
      <c r="H117" s="825"/>
      <c r="I117" s="825"/>
      <c r="J117" s="825"/>
      <c r="K117" s="825"/>
      <c r="L117" s="825"/>
      <c r="M117" s="825"/>
      <c r="N117" s="825"/>
      <c r="O117" s="825"/>
      <c r="P117" s="825"/>
      <c r="Q117" s="825"/>
      <c r="R117" s="825"/>
      <c r="S117" s="825"/>
      <c r="T117" s="825"/>
      <c r="U117" s="825"/>
      <c r="V117" s="825"/>
      <c r="W117" s="825"/>
      <c r="X117" s="825"/>
      <c r="Y117" s="825"/>
      <c r="Z117" s="825"/>
      <c r="AA117" s="826"/>
    </row>
    <row r="118" spans="2:27" ht="18.75" thickBot="1" x14ac:dyDescent="0.3">
      <c r="B118" s="827" t="s">
        <v>46</v>
      </c>
      <c r="C118" s="798"/>
      <c r="D118" s="798"/>
      <c r="E118" s="798"/>
      <c r="F118" s="798"/>
      <c r="G118" s="798"/>
      <c r="H118" s="822" t="s">
        <v>47</v>
      </c>
      <c r="I118" s="793"/>
      <c r="J118" s="828"/>
      <c r="K118" s="798"/>
      <c r="L118" s="798"/>
      <c r="M118" s="798"/>
      <c r="N118" s="798"/>
      <c r="O118" s="798"/>
      <c r="P118" s="622"/>
      <c r="Q118" s="622"/>
      <c r="R118" s="828" t="s">
        <v>48</v>
      </c>
      <c r="S118" s="828"/>
      <c r="T118" s="798"/>
      <c r="U118" s="798"/>
      <c r="V118" s="798"/>
      <c r="W118" s="798"/>
      <c r="X118" s="798"/>
      <c r="Y118" s="798"/>
      <c r="Z118" s="798"/>
      <c r="AA118" s="799"/>
    </row>
    <row r="119" spans="2:27" ht="34.5" customHeight="1" thickBot="1" x14ac:dyDescent="0.3">
      <c r="B119" s="829">
        <f>PRESUPUESTO!$B$21</f>
        <v>2</v>
      </c>
      <c r="C119" s="793"/>
      <c r="D119" s="793"/>
      <c r="E119" s="793"/>
      <c r="F119" s="793"/>
      <c r="G119" s="793"/>
      <c r="H119" s="830">
        <f>PRESUPUESTO!B25</f>
        <v>2.0399999999999991</v>
      </c>
      <c r="I119" s="831"/>
      <c r="J119" s="832" t="str">
        <f>PRESUPUESTO!$F$21</f>
        <v>DEMOLICIONES Y DESMONTES</v>
      </c>
      <c r="K119" s="798"/>
      <c r="L119" s="798"/>
      <c r="M119" s="798"/>
      <c r="N119" s="798"/>
      <c r="O119" s="799"/>
      <c r="P119" s="621"/>
      <c r="Q119" s="621"/>
      <c r="R119" s="833" t="str">
        <f>PRESUPUESTO!F25</f>
        <v>Desmonte de Cielo raso  (Incluye retiro y disposicion final de escombros en sitio autorizado por la autoridad ambiental)</v>
      </c>
      <c r="S119" s="1020"/>
      <c r="T119" s="793"/>
      <c r="U119" s="793"/>
      <c r="V119" s="793"/>
      <c r="W119" s="793"/>
      <c r="X119" s="793"/>
      <c r="Y119" s="793"/>
      <c r="Z119" s="793"/>
      <c r="AA119" s="794"/>
    </row>
    <row r="120" spans="2:27" ht="18.75" thickBot="1" x14ac:dyDescent="0.3">
      <c r="B120" s="821" t="s">
        <v>49</v>
      </c>
      <c r="C120" s="834"/>
      <c r="D120" s="834"/>
      <c r="E120" s="834"/>
      <c r="F120" s="834"/>
      <c r="G120" s="834"/>
      <c r="H120" s="835"/>
      <c r="I120" s="835"/>
      <c r="J120" s="834"/>
      <c r="K120" s="834"/>
      <c r="L120" s="834"/>
      <c r="M120" s="834"/>
      <c r="N120" s="834"/>
      <c r="O120" s="834"/>
      <c r="P120" s="623"/>
      <c r="Q120" s="623"/>
      <c r="R120" s="837" t="s">
        <v>50</v>
      </c>
      <c r="S120" s="1021" t="s">
        <v>532</v>
      </c>
      <c r="T120" s="839" t="s">
        <v>51</v>
      </c>
      <c r="U120" s="840"/>
      <c r="V120" s="841"/>
      <c r="W120" s="842" t="s">
        <v>20</v>
      </c>
      <c r="X120" s="844" t="s">
        <v>52</v>
      </c>
      <c r="Y120" s="846" t="s">
        <v>53</v>
      </c>
      <c r="Z120" s="847"/>
      <c r="AA120" s="848"/>
    </row>
    <row r="121" spans="2:27" ht="26.25" thickBot="1" x14ac:dyDescent="0.3">
      <c r="B121" s="836"/>
      <c r="C121" s="835"/>
      <c r="D121" s="835"/>
      <c r="E121" s="835"/>
      <c r="F121" s="835"/>
      <c r="G121" s="835"/>
      <c r="H121" s="835"/>
      <c r="I121" s="835"/>
      <c r="J121" s="835"/>
      <c r="K121" s="835"/>
      <c r="L121" s="835"/>
      <c r="M121" s="835"/>
      <c r="N121" s="835"/>
      <c r="O121" s="835"/>
      <c r="P121" s="623"/>
      <c r="Q121" s="623"/>
      <c r="R121" s="838"/>
      <c r="S121" s="1022"/>
      <c r="T121" s="4" t="s">
        <v>54</v>
      </c>
      <c r="U121" s="5" t="s">
        <v>55</v>
      </c>
      <c r="V121" s="6" t="s">
        <v>56</v>
      </c>
      <c r="W121" s="843"/>
      <c r="X121" s="845"/>
      <c r="Y121" s="7" t="s">
        <v>57</v>
      </c>
      <c r="Z121" s="8" t="s">
        <v>21</v>
      </c>
      <c r="AA121" s="9" t="s">
        <v>22</v>
      </c>
    </row>
    <row r="122" spans="2:27" ht="18" x14ac:dyDescent="0.25">
      <c r="B122" s="10"/>
      <c r="C122" s="1017"/>
      <c r="D122" s="1017"/>
      <c r="E122" s="1017"/>
      <c r="F122" s="1017"/>
      <c r="G122" s="1017"/>
      <c r="H122" s="1017"/>
      <c r="I122" s="1017"/>
      <c r="J122" s="1017"/>
      <c r="K122" s="1017"/>
      <c r="L122" s="1017"/>
      <c r="M122" s="1017"/>
      <c r="N122" s="1017"/>
      <c r="O122" s="12"/>
      <c r="P122" s="629">
        <f>+H119</f>
        <v>2.0399999999999991</v>
      </c>
      <c r="Q122" s="17"/>
      <c r="R122" s="412" t="s">
        <v>356</v>
      </c>
      <c r="S122" s="625" t="s">
        <v>534</v>
      </c>
      <c r="T122" s="14">
        <v>3.76</v>
      </c>
      <c r="U122" s="14">
        <v>3.4</v>
      </c>
      <c r="V122" s="14"/>
      <c r="W122" s="14" t="str">
        <f>IF(COUNT(T122:V122)=1,"m",IF(COUNT(T122:V122)=2,"m2",IF(COUNT(T122:V122)=3,"m3","")))</f>
        <v>m2</v>
      </c>
      <c r="X122" s="14">
        <f>IF(S122="","",1)</f>
        <v>1</v>
      </c>
      <c r="Y122" s="14" t="str">
        <f>IFERROR(IF(COUNT(T122:V122)=1,PRODUCT(T122:V122)*X122,""),"")</f>
        <v/>
      </c>
      <c r="Z122" s="14">
        <f>IFERROR(IF(COUNT(T122:V122)=2,PRODUCT(T122:V122)*X122,""),"")</f>
        <v>12.783999999999999</v>
      </c>
      <c r="AA122" s="15" t="str">
        <f>IFERROR(IF(COUNT(T122:V122)=3,PRODUCT(T122:V122)*X122,""),"")</f>
        <v/>
      </c>
    </row>
    <row r="123" spans="2:27" ht="18" x14ac:dyDescent="0.25">
      <c r="B123" s="16"/>
      <c r="C123" s="1018"/>
      <c r="D123" s="1018"/>
      <c r="E123" s="1018"/>
      <c r="F123" s="1018"/>
      <c r="G123" s="1018"/>
      <c r="H123" s="1018"/>
      <c r="I123" s="1018"/>
      <c r="J123" s="1018"/>
      <c r="K123" s="1018"/>
      <c r="L123" s="1018"/>
      <c r="M123" s="1018"/>
      <c r="N123" s="1018"/>
      <c r="O123" s="19"/>
      <c r="P123" s="629">
        <f>+H119</f>
        <v>2.0399999999999991</v>
      </c>
      <c r="Q123" s="17"/>
      <c r="R123" s="412" t="s">
        <v>356</v>
      </c>
      <c r="S123" s="625" t="s">
        <v>551</v>
      </c>
      <c r="T123" s="20">
        <v>1.62</v>
      </c>
      <c r="U123" s="20">
        <v>1.52</v>
      </c>
      <c r="V123" s="430"/>
      <c r="W123" s="14" t="str">
        <f t="shared" ref="W123:W125" si="35">IF(COUNT(T123:V123)=1,"m",IF(COUNT(T123:V123)=2,"m2",IF(COUNT(T123:V123)=3,"m3","")))</f>
        <v>m2</v>
      </c>
      <c r="X123" s="14">
        <f t="shared" ref="X123:X125" si="36">IF(S123="","",1)</f>
        <v>1</v>
      </c>
      <c r="Y123" s="14" t="str">
        <f t="shared" ref="Y123:Y125" si="37">IFERROR(IF(COUNT(T123:V123)=1,PRODUCT(T123:V123)*X123,""),"")</f>
        <v/>
      </c>
      <c r="Z123" s="14">
        <f t="shared" ref="Z123:Z125" si="38">IFERROR(IF(COUNT(T123:V123)=2,PRODUCT(T123:V123)*X123,""),"")</f>
        <v>2.4624000000000001</v>
      </c>
      <c r="AA123" s="15" t="str">
        <f t="shared" ref="AA123:AA144" si="39">IFERROR(IF(COUNT(T123:V123)=3,PRODUCT(T123:V123)*X123,""),"")</f>
        <v/>
      </c>
    </row>
    <row r="124" spans="2:27" ht="18" x14ac:dyDescent="0.25">
      <c r="B124" s="16"/>
      <c r="C124" s="1018"/>
      <c r="D124" s="1018"/>
      <c r="E124" s="1018"/>
      <c r="F124" s="1018"/>
      <c r="G124" s="1018"/>
      <c r="H124" s="1018"/>
      <c r="I124" s="1018"/>
      <c r="J124" s="1018"/>
      <c r="K124" s="1018"/>
      <c r="L124" s="1018"/>
      <c r="M124" s="1018"/>
      <c r="N124" s="1018"/>
      <c r="O124" s="19"/>
      <c r="P124" s="629">
        <f>+H119</f>
        <v>2.0399999999999991</v>
      </c>
      <c r="Q124" s="17"/>
      <c r="R124" s="412"/>
      <c r="S124" s="625"/>
      <c r="T124" s="20"/>
      <c r="U124" s="20"/>
      <c r="V124" s="430"/>
      <c r="W124" s="14" t="str">
        <f t="shared" si="35"/>
        <v/>
      </c>
      <c r="X124" s="14" t="str">
        <f t="shared" si="36"/>
        <v/>
      </c>
      <c r="Y124" s="14" t="str">
        <f t="shared" si="37"/>
        <v/>
      </c>
      <c r="Z124" s="14" t="str">
        <f t="shared" si="38"/>
        <v/>
      </c>
      <c r="AA124" s="15" t="str">
        <f t="shared" si="39"/>
        <v/>
      </c>
    </row>
    <row r="125" spans="2:27" ht="18" x14ac:dyDescent="0.25">
      <c r="B125" s="16"/>
      <c r="C125" s="1018"/>
      <c r="D125" s="1018"/>
      <c r="E125" s="1018"/>
      <c r="F125" s="1018"/>
      <c r="G125" s="1018"/>
      <c r="H125" s="1018"/>
      <c r="I125" s="1018"/>
      <c r="J125" s="1018"/>
      <c r="K125" s="1018"/>
      <c r="L125" s="1018"/>
      <c r="M125" s="1018"/>
      <c r="N125" s="1018"/>
      <c r="O125" s="19"/>
      <c r="P125" s="629">
        <f>+H119</f>
        <v>2.0399999999999991</v>
      </c>
      <c r="Q125" s="17"/>
      <c r="R125" s="412"/>
      <c r="S125" s="626"/>
      <c r="T125" s="20"/>
      <c r="U125" s="20"/>
      <c r="V125" s="430"/>
      <c r="W125" s="14" t="str">
        <f t="shared" si="35"/>
        <v/>
      </c>
      <c r="X125" s="14" t="str">
        <f t="shared" si="36"/>
        <v/>
      </c>
      <c r="Y125" s="14" t="str">
        <f t="shared" si="37"/>
        <v/>
      </c>
      <c r="Z125" s="14" t="str">
        <f t="shared" si="38"/>
        <v/>
      </c>
      <c r="AA125" s="15" t="str">
        <f t="shared" si="39"/>
        <v/>
      </c>
    </row>
    <row r="126" spans="2:27" ht="18" x14ac:dyDescent="0.25">
      <c r="B126" s="16"/>
      <c r="C126" s="1018"/>
      <c r="D126" s="1018"/>
      <c r="E126" s="1018"/>
      <c r="F126" s="1018"/>
      <c r="G126" s="1018"/>
      <c r="H126" s="1018"/>
      <c r="I126" s="1018"/>
      <c r="J126" s="1018"/>
      <c r="K126" s="1018"/>
      <c r="L126" s="1018"/>
      <c r="M126" s="1018"/>
      <c r="N126" s="1018"/>
      <c r="O126" s="19"/>
      <c r="P126" s="629">
        <f>+H119</f>
        <v>2.0399999999999991</v>
      </c>
      <c r="Q126" s="17"/>
      <c r="R126" s="412"/>
      <c r="S126" s="625"/>
      <c r="T126" s="20"/>
      <c r="U126" s="20"/>
      <c r="V126" s="430"/>
      <c r="W126" s="14"/>
      <c r="X126" s="14"/>
      <c r="Y126" s="14"/>
      <c r="Z126" s="14"/>
      <c r="AA126" s="15" t="str">
        <f t="shared" si="39"/>
        <v/>
      </c>
    </row>
    <row r="127" spans="2:27" ht="18" x14ac:dyDescent="0.25">
      <c r="B127" s="22"/>
      <c r="C127" s="1018"/>
      <c r="D127" s="1018"/>
      <c r="E127" s="1018"/>
      <c r="F127" s="1018"/>
      <c r="G127" s="1018"/>
      <c r="H127" s="1018"/>
      <c r="I127" s="1018"/>
      <c r="J127" s="1018"/>
      <c r="K127" s="1018"/>
      <c r="L127" s="1018"/>
      <c r="M127" s="1018"/>
      <c r="N127" s="1018"/>
      <c r="O127" s="19"/>
      <c r="P127" s="629">
        <f>+H119</f>
        <v>2.0399999999999991</v>
      </c>
      <c r="Q127" s="17"/>
      <c r="R127" s="412" t="s">
        <v>361</v>
      </c>
      <c r="S127" s="625" t="s">
        <v>538</v>
      </c>
      <c r="T127" s="20">
        <v>3.72</v>
      </c>
      <c r="U127" s="20">
        <v>3.4</v>
      </c>
      <c r="V127" s="430"/>
      <c r="W127" s="14" t="str">
        <f t="shared" ref="W127:W133" si="40">IF(COUNT(T127:V127)=1,"m",IF(COUNT(T127:V127)=2,"m2",IF(COUNT(T127:V127)=3,"m3","")))</f>
        <v>m2</v>
      </c>
      <c r="X127" s="14">
        <f t="shared" ref="X127:X133" si="41">IF(S127="","",1)</f>
        <v>1</v>
      </c>
      <c r="Y127" s="14" t="str">
        <f t="shared" ref="Y127:Y133" si="42">IFERROR(IF(COUNT(T127:V127)=1,PRODUCT(T127:V127)*X127,""),"")</f>
        <v/>
      </c>
      <c r="Z127" s="14">
        <f t="shared" ref="Z127:Z133" si="43">IFERROR(IF(COUNT(T127:V127)=2,PRODUCT(T127:V127)*X127,""),"")</f>
        <v>12.648</v>
      </c>
      <c r="AA127" s="15" t="str">
        <f t="shared" si="39"/>
        <v/>
      </c>
    </row>
    <row r="128" spans="2:27" ht="18" x14ac:dyDescent="0.25">
      <c r="B128" s="16"/>
      <c r="C128" s="1018"/>
      <c r="D128" s="1018"/>
      <c r="E128" s="1018"/>
      <c r="F128" s="1018"/>
      <c r="G128" s="1018"/>
      <c r="H128" s="1018"/>
      <c r="I128" s="1018"/>
      <c r="J128" s="1018"/>
      <c r="K128" s="1018"/>
      <c r="L128" s="1018"/>
      <c r="M128" s="1018"/>
      <c r="N128" s="1018"/>
      <c r="O128" s="19"/>
      <c r="P128" s="629">
        <f>+H119</f>
        <v>2.0399999999999991</v>
      </c>
      <c r="Q128" s="17"/>
      <c r="R128" s="412" t="s">
        <v>361</v>
      </c>
      <c r="S128" s="641" t="s">
        <v>535</v>
      </c>
      <c r="T128" s="20">
        <v>0.45</v>
      </c>
      <c r="U128" s="20">
        <v>1.05</v>
      </c>
      <c r="V128" s="20"/>
      <c r="W128" s="14" t="str">
        <f t="shared" si="40"/>
        <v>m2</v>
      </c>
      <c r="X128" s="14">
        <f t="shared" si="41"/>
        <v>1</v>
      </c>
      <c r="Y128" s="14" t="str">
        <f t="shared" si="42"/>
        <v/>
      </c>
      <c r="Z128" s="14">
        <f t="shared" si="43"/>
        <v>0.47250000000000003</v>
      </c>
      <c r="AA128" s="15" t="str">
        <f t="shared" si="39"/>
        <v/>
      </c>
    </row>
    <row r="129" spans="2:27" ht="18" x14ac:dyDescent="0.25">
      <c r="B129" s="16"/>
      <c r="C129" s="1018"/>
      <c r="D129" s="1018"/>
      <c r="E129" s="1018"/>
      <c r="F129" s="1018"/>
      <c r="G129" s="1018"/>
      <c r="H129" s="1018"/>
      <c r="I129" s="1018"/>
      <c r="J129" s="1018"/>
      <c r="K129" s="1018"/>
      <c r="L129" s="1018"/>
      <c r="M129" s="1018"/>
      <c r="N129" s="1018"/>
      <c r="O129" s="19"/>
      <c r="P129" s="629">
        <f>+H119</f>
        <v>2.0399999999999991</v>
      </c>
      <c r="Q129" s="17"/>
      <c r="R129" s="412" t="s">
        <v>361</v>
      </c>
      <c r="S129" s="625" t="s">
        <v>541</v>
      </c>
      <c r="T129" s="20">
        <v>6.67</v>
      </c>
      <c r="U129" s="20">
        <v>3.4</v>
      </c>
      <c r="V129" s="430"/>
      <c r="W129" s="14"/>
      <c r="X129" s="14">
        <f t="shared" si="41"/>
        <v>1</v>
      </c>
      <c r="Y129" s="14" t="str">
        <f t="shared" si="42"/>
        <v/>
      </c>
      <c r="Z129" s="14">
        <f t="shared" si="43"/>
        <v>22.678000000000001</v>
      </c>
      <c r="AA129" s="15" t="str">
        <f t="shared" si="39"/>
        <v/>
      </c>
    </row>
    <row r="130" spans="2:27" ht="18" x14ac:dyDescent="0.25">
      <c r="B130" s="16"/>
      <c r="C130" s="1018"/>
      <c r="D130" s="1018"/>
      <c r="E130" s="1018"/>
      <c r="F130" s="1018"/>
      <c r="G130" s="1018"/>
      <c r="H130" s="1018"/>
      <c r="I130" s="1018"/>
      <c r="J130" s="1018"/>
      <c r="K130" s="1018"/>
      <c r="L130" s="1018"/>
      <c r="M130" s="1018"/>
      <c r="N130" s="1018"/>
      <c r="O130" s="19"/>
      <c r="P130" s="629">
        <f>+H119</f>
        <v>2.0399999999999991</v>
      </c>
      <c r="Q130" s="17"/>
      <c r="R130" s="412"/>
      <c r="S130" s="625"/>
      <c r="T130" s="20"/>
      <c r="U130" s="20"/>
      <c r="V130" s="430"/>
      <c r="W130" s="14"/>
      <c r="X130" s="14" t="str">
        <f t="shared" si="41"/>
        <v/>
      </c>
      <c r="Y130" s="14" t="str">
        <f t="shared" si="42"/>
        <v/>
      </c>
      <c r="Z130" s="14" t="str">
        <f t="shared" si="43"/>
        <v/>
      </c>
      <c r="AA130" s="15" t="str">
        <f t="shared" si="39"/>
        <v/>
      </c>
    </row>
    <row r="131" spans="2:27" ht="18" x14ac:dyDescent="0.25">
      <c r="B131" s="16"/>
      <c r="C131" s="1018"/>
      <c r="D131" s="1018"/>
      <c r="E131" s="1018"/>
      <c r="F131" s="1018"/>
      <c r="G131" s="1018"/>
      <c r="H131" s="1018"/>
      <c r="I131" s="1018"/>
      <c r="J131" s="1018"/>
      <c r="K131" s="1018"/>
      <c r="L131" s="1018"/>
      <c r="M131" s="1018"/>
      <c r="N131" s="1018"/>
      <c r="O131" s="19"/>
      <c r="P131" s="629">
        <f>+H119</f>
        <v>2.0399999999999991</v>
      </c>
      <c r="Q131" s="17"/>
      <c r="R131" s="412"/>
      <c r="S131" s="625"/>
      <c r="T131" s="20"/>
      <c r="U131" s="20"/>
      <c r="V131" s="430"/>
      <c r="W131" s="14"/>
      <c r="X131" s="14" t="str">
        <f t="shared" si="41"/>
        <v/>
      </c>
      <c r="Y131" s="14" t="str">
        <f t="shared" si="42"/>
        <v/>
      </c>
      <c r="Z131" s="14" t="str">
        <f t="shared" si="43"/>
        <v/>
      </c>
      <c r="AA131" s="15" t="str">
        <f t="shared" si="39"/>
        <v/>
      </c>
    </row>
    <row r="132" spans="2:27" ht="18" x14ac:dyDescent="0.25">
      <c r="B132" s="16"/>
      <c r="C132" s="1018"/>
      <c r="D132" s="1018"/>
      <c r="E132" s="1018"/>
      <c r="F132" s="1018"/>
      <c r="G132" s="1018"/>
      <c r="H132" s="1018"/>
      <c r="I132" s="1018"/>
      <c r="J132" s="1018"/>
      <c r="K132" s="1018"/>
      <c r="L132" s="1018"/>
      <c r="M132" s="1018"/>
      <c r="N132" s="1018"/>
      <c r="O132" s="19"/>
      <c r="P132" s="629">
        <f>+H119</f>
        <v>2.0399999999999991</v>
      </c>
      <c r="Q132" s="17"/>
      <c r="R132" s="412"/>
      <c r="S132" s="625"/>
      <c r="T132" s="20"/>
      <c r="U132" s="20"/>
      <c r="V132" s="430"/>
      <c r="W132" s="14" t="str">
        <f t="shared" si="40"/>
        <v/>
      </c>
      <c r="X132" s="14" t="str">
        <f t="shared" si="41"/>
        <v/>
      </c>
      <c r="Y132" s="14" t="str">
        <f t="shared" si="42"/>
        <v/>
      </c>
      <c r="Z132" s="14" t="str">
        <f t="shared" si="43"/>
        <v/>
      </c>
      <c r="AA132" s="15" t="str">
        <f t="shared" si="39"/>
        <v/>
      </c>
    </row>
    <row r="133" spans="2:27" ht="18" x14ac:dyDescent="0.25">
      <c r="B133" s="16"/>
      <c r="C133" s="1018"/>
      <c r="D133" s="1018"/>
      <c r="E133" s="1018"/>
      <c r="F133" s="1018"/>
      <c r="G133" s="1018"/>
      <c r="H133" s="1018"/>
      <c r="I133" s="1018"/>
      <c r="J133" s="1018"/>
      <c r="K133" s="1018"/>
      <c r="L133" s="1018"/>
      <c r="M133" s="1018"/>
      <c r="N133" s="1018"/>
      <c r="O133" s="19"/>
      <c r="P133" s="629">
        <f>+H119</f>
        <v>2.0399999999999991</v>
      </c>
      <c r="Q133" s="17"/>
      <c r="R133" s="412"/>
      <c r="S133" s="625"/>
      <c r="T133" s="20"/>
      <c r="U133" s="20"/>
      <c r="V133" s="430"/>
      <c r="W133" s="14" t="str">
        <f t="shared" si="40"/>
        <v/>
      </c>
      <c r="X133" s="14" t="str">
        <f t="shared" si="41"/>
        <v/>
      </c>
      <c r="Y133" s="14" t="str">
        <f t="shared" si="42"/>
        <v/>
      </c>
      <c r="Z133" s="14" t="str">
        <f t="shared" si="43"/>
        <v/>
      </c>
      <c r="AA133" s="15" t="str">
        <f t="shared" si="39"/>
        <v/>
      </c>
    </row>
    <row r="134" spans="2:27" ht="18" x14ac:dyDescent="0.25">
      <c r="B134" s="16"/>
      <c r="C134" s="1018"/>
      <c r="D134" s="1018"/>
      <c r="E134" s="1018"/>
      <c r="F134" s="1018"/>
      <c r="G134" s="1018"/>
      <c r="H134" s="1018"/>
      <c r="I134" s="1018"/>
      <c r="J134" s="1018"/>
      <c r="K134" s="1018"/>
      <c r="L134" s="1018"/>
      <c r="M134" s="1018"/>
      <c r="N134" s="1018"/>
      <c r="O134" s="19"/>
      <c r="P134" s="629">
        <f>+H119</f>
        <v>2.0399999999999991</v>
      </c>
      <c r="Q134" s="17"/>
      <c r="R134" s="412"/>
      <c r="S134" s="625"/>
      <c r="T134" s="20"/>
      <c r="U134" s="20"/>
      <c r="V134" s="430"/>
      <c r="W134" s="14"/>
      <c r="X134" s="14"/>
      <c r="Y134" s="14"/>
      <c r="Z134" s="14"/>
      <c r="AA134" s="15" t="str">
        <f t="shared" si="39"/>
        <v/>
      </c>
    </row>
    <row r="135" spans="2:27" ht="18" x14ac:dyDescent="0.25">
      <c r="B135" s="16"/>
      <c r="C135" s="1018"/>
      <c r="D135" s="1018"/>
      <c r="E135" s="1018"/>
      <c r="F135" s="1018"/>
      <c r="G135" s="1018"/>
      <c r="H135" s="1018"/>
      <c r="I135" s="1018"/>
      <c r="J135" s="1018"/>
      <c r="K135" s="1018"/>
      <c r="L135" s="1018"/>
      <c r="M135" s="1018"/>
      <c r="N135" s="1018"/>
      <c r="O135" s="19"/>
      <c r="P135" s="629">
        <f>+H119</f>
        <v>2.0399999999999991</v>
      </c>
      <c r="Q135" s="17"/>
      <c r="R135" s="412" t="s">
        <v>362</v>
      </c>
      <c r="S135" s="625" t="s">
        <v>538</v>
      </c>
      <c r="T135" s="20"/>
      <c r="U135" s="20"/>
      <c r="V135" s="430"/>
      <c r="W135" s="14" t="str">
        <f t="shared" ref="W135:W144" si="44">IF(COUNT(T135:V135)=1,"m",IF(COUNT(T135:V135)=2,"m2",IF(COUNT(T135:V135)=3,"m3","")))</f>
        <v/>
      </c>
      <c r="X135" s="14">
        <f t="shared" ref="X135:X144" si="45">IF(S135="","",1)</f>
        <v>1</v>
      </c>
      <c r="Y135" s="14" t="str">
        <f t="shared" ref="Y135:Y144" si="46">IFERROR(IF(COUNT(T135:V135)=1,PRODUCT(T135:V135)*X135,""),"")</f>
        <v/>
      </c>
      <c r="Z135" s="14" t="str">
        <f t="shared" ref="Z135:Z144" si="47">IFERROR(IF(COUNT(T135:V135)=2,PRODUCT(T135:V135)*X135,""),"")</f>
        <v/>
      </c>
      <c r="AA135" s="15" t="str">
        <f t="shared" si="39"/>
        <v/>
      </c>
    </row>
    <row r="136" spans="2:27" ht="18" x14ac:dyDescent="0.25">
      <c r="B136" s="16"/>
      <c r="C136" s="1018"/>
      <c r="D136" s="1018"/>
      <c r="E136" s="1018"/>
      <c r="F136" s="1018"/>
      <c r="G136" s="1018"/>
      <c r="H136" s="1018"/>
      <c r="I136" s="1018"/>
      <c r="J136" s="1018"/>
      <c r="K136" s="1018"/>
      <c r="L136" s="1018"/>
      <c r="M136" s="1018"/>
      <c r="N136" s="1018"/>
      <c r="O136" s="19"/>
      <c r="P136" s="629">
        <f>+H119</f>
        <v>2.0399999999999991</v>
      </c>
      <c r="Q136" s="17"/>
      <c r="R136" s="412" t="s">
        <v>362</v>
      </c>
      <c r="S136" s="626" t="s">
        <v>552</v>
      </c>
      <c r="T136" s="20">
        <v>1.65</v>
      </c>
      <c r="U136" s="20">
        <v>1.62</v>
      </c>
      <c r="V136" s="430"/>
      <c r="W136" s="14" t="str">
        <f t="shared" si="44"/>
        <v>m2</v>
      </c>
      <c r="X136" s="14">
        <f t="shared" si="45"/>
        <v>1</v>
      </c>
      <c r="Y136" s="14" t="str">
        <f t="shared" si="46"/>
        <v/>
      </c>
      <c r="Z136" s="14">
        <f t="shared" si="47"/>
        <v>2.673</v>
      </c>
      <c r="AA136" s="15" t="str">
        <f t="shared" si="39"/>
        <v/>
      </c>
    </row>
    <row r="137" spans="2:27" ht="18" x14ac:dyDescent="0.25">
      <c r="B137" s="16"/>
      <c r="C137" s="1018"/>
      <c r="D137" s="1018"/>
      <c r="E137" s="1018"/>
      <c r="F137" s="1018"/>
      <c r="G137" s="1018"/>
      <c r="H137" s="1018"/>
      <c r="I137" s="1018"/>
      <c r="J137" s="1018"/>
      <c r="K137" s="1018"/>
      <c r="L137" s="1018"/>
      <c r="M137" s="1018"/>
      <c r="N137" s="1018"/>
      <c r="O137" s="19"/>
      <c r="P137" s="629">
        <f>+H119</f>
        <v>2.0399999999999991</v>
      </c>
      <c r="Q137" s="17"/>
      <c r="R137" s="412" t="s">
        <v>362</v>
      </c>
      <c r="S137" s="626" t="s">
        <v>546</v>
      </c>
      <c r="T137" s="20">
        <v>5.84</v>
      </c>
      <c r="U137" s="20">
        <v>3.4</v>
      </c>
      <c r="V137" s="430"/>
      <c r="W137" s="14" t="str">
        <f t="shared" si="44"/>
        <v>m2</v>
      </c>
      <c r="X137" s="14">
        <f t="shared" si="45"/>
        <v>1</v>
      </c>
      <c r="Y137" s="14" t="str">
        <f t="shared" si="46"/>
        <v/>
      </c>
      <c r="Z137" s="14">
        <f t="shared" si="47"/>
        <v>19.855999999999998</v>
      </c>
      <c r="AA137" s="15" t="str">
        <f t="shared" si="39"/>
        <v/>
      </c>
    </row>
    <row r="138" spans="2:27" ht="18" x14ac:dyDescent="0.25">
      <c r="B138" s="16"/>
      <c r="C138" s="1018"/>
      <c r="D138" s="1018"/>
      <c r="E138" s="1018"/>
      <c r="F138" s="1018"/>
      <c r="G138" s="1018"/>
      <c r="H138" s="1018"/>
      <c r="I138" s="1018"/>
      <c r="J138" s="1018"/>
      <c r="K138" s="1018"/>
      <c r="L138" s="1018"/>
      <c r="M138" s="1018"/>
      <c r="N138" s="1018"/>
      <c r="O138" s="19"/>
      <c r="P138" s="629">
        <f>+H119</f>
        <v>2.0399999999999991</v>
      </c>
      <c r="Q138" s="17"/>
      <c r="R138" s="412"/>
      <c r="S138" s="626"/>
      <c r="T138" s="20"/>
      <c r="U138" s="20"/>
      <c r="V138" s="20"/>
      <c r="W138" s="14" t="str">
        <f t="shared" si="44"/>
        <v/>
      </c>
      <c r="X138" s="14" t="str">
        <f t="shared" si="45"/>
        <v/>
      </c>
      <c r="Y138" s="14" t="str">
        <f t="shared" si="46"/>
        <v/>
      </c>
      <c r="Z138" s="14" t="str">
        <f t="shared" si="47"/>
        <v/>
      </c>
      <c r="AA138" s="15" t="str">
        <f t="shared" si="39"/>
        <v/>
      </c>
    </row>
    <row r="139" spans="2:27" ht="18" x14ac:dyDescent="0.25">
      <c r="B139" s="16"/>
      <c r="C139" s="1018"/>
      <c r="D139" s="1018"/>
      <c r="E139" s="1018"/>
      <c r="F139" s="1018"/>
      <c r="G139" s="1018"/>
      <c r="H139" s="1018"/>
      <c r="I139" s="1018"/>
      <c r="J139" s="1018"/>
      <c r="K139" s="1018"/>
      <c r="L139" s="1018"/>
      <c r="M139" s="1018"/>
      <c r="N139" s="1018"/>
      <c r="O139" s="19"/>
      <c r="P139" s="629">
        <f>+H119</f>
        <v>2.0399999999999991</v>
      </c>
      <c r="Q139" s="17"/>
      <c r="R139" s="412"/>
      <c r="S139" s="626"/>
      <c r="T139" s="20"/>
      <c r="U139" s="20"/>
      <c r="V139" s="430"/>
      <c r="W139" s="14" t="str">
        <f t="shared" si="44"/>
        <v/>
      </c>
      <c r="X139" s="14" t="str">
        <f t="shared" si="45"/>
        <v/>
      </c>
      <c r="Y139" s="14" t="str">
        <f t="shared" si="46"/>
        <v/>
      </c>
      <c r="Z139" s="14" t="str">
        <f t="shared" si="47"/>
        <v/>
      </c>
      <c r="AA139" s="15" t="str">
        <f t="shared" si="39"/>
        <v/>
      </c>
    </row>
    <row r="140" spans="2:27" ht="18" x14ac:dyDescent="0.25">
      <c r="B140" s="16"/>
      <c r="C140" s="1018"/>
      <c r="D140" s="1018"/>
      <c r="E140" s="1018"/>
      <c r="F140" s="1018"/>
      <c r="G140" s="1018"/>
      <c r="H140" s="1018"/>
      <c r="I140" s="1018"/>
      <c r="J140" s="1018"/>
      <c r="K140" s="1018"/>
      <c r="L140" s="1018"/>
      <c r="M140" s="1018"/>
      <c r="N140" s="1018"/>
      <c r="O140" s="19"/>
      <c r="P140" s="629">
        <f>+H119</f>
        <v>2.0399999999999991</v>
      </c>
      <c r="Q140" s="17"/>
      <c r="R140" s="412"/>
      <c r="S140" s="626"/>
      <c r="T140" s="20"/>
      <c r="U140" s="20"/>
      <c r="V140" s="430"/>
      <c r="W140" s="14" t="str">
        <f t="shared" si="44"/>
        <v/>
      </c>
      <c r="X140" s="14" t="str">
        <f t="shared" si="45"/>
        <v/>
      </c>
      <c r="Y140" s="14" t="str">
        <f t="shared" si="46"/>
        <v/>
      </c>
      <c r="Z140" s="14" t="str">
        <f t="shared" si="47"/>
        <v/>
      </c>
      <c r="AA140" s="15" t="str">
        <f t="shared" si="39"/>
        <v/>
      </c>
    </row>
    <row r="141" spans="2:27" ht="18" x14ac:dyDescent="0.25">
      <c r="B141" s="16"/>
      <c r="C141" s="1018"/>
      <c r="D141" s="1018"/>
      <c r="E141" s="1018"/>
      <c r="F141" s="1018"/>
      <c r="G141" s="1018"/>
      <c r="H141" s="1018"/>
      <c r="I141" s="1018"/>
      <c r="J141" s="1018"/>
      <c r="K141" s="1018"/>
      <c r="L141" s="1018"/>
      <c r="M141" s="1018"/>
      <c r="N141" s="1018"/>
      <c r="O141" s="19"/>
      <c r="P141" s="629">
        <f>+H119</f>
        <v>2.0399999999999991</v>
      </c>
      <c r="Q141" s="17"/>
      <c r="R141" s="21"/>
      <c r="S141" s="626"/>
      <c r="T141" s="20"/>
      <c r="U141" s="20"/>
      <c r="V141" s="430"/>
      <c r="W141" s="14" t="str">
        <f t="shared" si="44"/>
        <v/>
      </c>
      <c r="X141" s="14" t="str">
        <f t="shared" si="45"/>
        <v/>
      </c>
      <c r="Y141" s="14" t="str">
        <f t="shared" si="46"/>
        <v/>
      </c>
      <c r="Z141" s="14" t="str">
        <f t="shared" si="47"/>
        <v/>
      </c>
      <c r="AA141" s="15" t="str">
        <f t="shared" si="39"/>
        <v/>
      </c>
    </row>
    <row r="142" spans="2:27" ht="18" x14ac:dyDescent="0.25">
      <c r="B142" s="16"/>
      <c r="C142" s="1018"/>
      <c r="D142" s="1018"/>
      <c r="E142" s="1018"/>
      <c r="F142" s="1018"/>
      <c r="G142" s="1018"/>
      <c r="H142" s="1018"/>
      <c r="I142" s="1018"/>
      <c r="J142" s="1018"/>
      <c r="K142" s="1018"/>
      <c r="L142" s="1018"/>
      <c r="M142" s="1018"/>
      <c r="N142" s="1018"/>
      <c r="O142" s="19"/>
      <c r="P142" s="629">
        <f>+H119</f>
        <v>2.0399999999999991</v>
      </c>
      <c r="Q142" s="17"/>
      <c r="R142" s="26"/>
      <c r="S142" s="626"/>
      <c r="T142" s="20"/>
      <c r="U142" s="20"/>
      <c r="V142" s="430"/>
      <c r="W142" s="14" t="str">
        <f t="shared" si="44"/>
        <v/>
      </c>
      <c r="X142" s="14" t="str">
        <f t="shared" si="45"/>
        <v/>
      </c>
      <c r="Y142" s="14" t="str">
        <f t="shared" si="46"/>
        <v/>
      </c>
      <c r="Z142" s="14" t="str">
        <f t="shared" si="47"/>
        <v/>
      </c>
      <c r="AA142" s="15" t="str">
        <f t="shared" si="39"/>
        <v/>
      </c>
    </row>
    <row r="143" spans="2:27" ht="18" x14ac:dyDescent="0.25">
      <c r="B143" s="16"/>
      <c r="C143" s="1018"/>
      <c r="D143" s="1018"/>
      <c r="E143" s="1018"/>
      <c r="F143" s="1018"/>
      <c r="G143" s="1018"/>
      <c r="H143" s="1018"/>
      <c r="I143" s="1018"/>
      <c r="J143" s="1018"/>
      <c r="K143" s="1018"/>
      <c r="L143" s="1018"/>
      <c r="M143" s="1018"/>
      <c r="N143" s="1018"/>
      <c r="O143" s="19"/>
      <c r="P143" s="629">
        <f>+H119</f>
        <v>2.0399999999999991</v>
      </c>
      <c r="Q143" s="17"/>
      <c r="R143" s="26"/>
      <c r="S143" s="626"/>
      <c r="T143" s="20"/>
      <c r="U143" s="20"/>
      <c r="V143" s="430"/>
      <c r="W143" s="14" t="str">
        <f t="shared" si="44"/>
        <v/>
      </c>
      <c r="X143" s="14" t="str">
        <f t="shared" si="45"/>
        <v/>
      </c>
      <c r="Y143" s="14" t="str">
        <f t="shared" si="46"/>
        <v/>
      </c>
      <c r="Z143" s="14" t="str">
        <f t="shared" si="47"/>
        <v/>
      </c>
      <c r="AA143" s="15" t="str">
        <f t="shared" si="39"/>
        <v/>
      </c>
    </row>
    <row r="144" spans="2:27" ht="18.75" thickBot="1" x14ac:dyDescent="0.3">
      <c r="B144" s="27"/>
      <c r="C144" s="1019"/>
      <c r="D144" s="1019"/>
      <c r="E144" s="1019"/>
      <c r="F144" s="1019"/>
      <c r="G144" s="1019"/>
      <c r="H144" s="1019"/>
      <c r="I144" s="1019"/>
      <c r="J144" s="1019"/>
      <c r="K144" s="1019"/>
      <c r="L144" s="1019"/>
      <c r="M144" s="1019"/>
      <c r="N144" s="1019"/>
      <c r="O144" s="30"/>
      <c r="P144" s="629">
        <f>+H119</f>
        <v>2.0399999999999991</v>
      </c>
      <c r="Q144" s="17"/>
      <c r="R144" s="630"/>
      <c r="S144" s="636"/>
      <c r="T144" s="33"/>
      <c r="U144" s="33"/>
      <c r="V144" s="631"/>
      <c r="W144" s="34" t="str">
        <f t="shared" si="44"/>
        <v/>
      </c>
      <c r="X144" s="34" t="str">
        <f t="shared" si="45"/>
        <v/>
      </c>
      <c r="Y144" s="14" t="str">
        <f t="shared" si="46"/>
        <v/>
      </c>
      <c r="Z144" s="14" t="str">
        <f t="shared" si="47"/>
        <v/>
      </c>
      <c r="AA144" s="15" t="str">
        <f t="shared" si="39"/>
        <v/>
      </c>
    </row>
    <row r="145" spans="2:27" ht="18.75" thickBot="1" x14ac:dyDescent="0.3">
      <c r="B145" s="786"/>
      <c r="C145" s="787"/>
      <c r="D145" s="787"/>
      <c r="E145" s="787"/>
      <c r="F145" s="787"/>
      <c r="G145" s="787"/>
      <c r="H145" s="787"/>
      <c r="I145" s="787"/>
      <c r="J145" s="787"/>
      <c r="K145" s="787"/>
      <c r="L145" s="787"/>
      <c r="M145" s="787"/>
      <c r="N145" s="787"/>
      <c r="O145" s="787"/>
      <c r="P145" s="428"/>
      <c r="Q145" s="629">
        <f>+H119</f>
        <v>2.0399999999999991</v>
      </c>
      <c r="R145" s="1024" t="s">
        <v>58</v>
      </c>
      <c r="S145" s="1025"/>
      <c r="T145" s="1027"/>
      <c r="U145" s="1024" t="s">
        <v>53</v>
      </c>
      <c r="V145" s="1027"/>
      <c r="W145" s="1027"/>
      <c r="X145" s="1026"/>
      <c r="Y145" s="36"/>
      <c r="Z145" s="37"/>
      <c r="AA145" s="38">
        <f>SUM(Z122:Z144)</f>
        <v>73.573899999999995</v>
      </c>
    </row>
    <row r="146" spans="2:27" ht="17.25" thickBot="1" x14ac:dyDescent="0.3">
      <c r="B146" s="792" t="s">
        <v>59</v>
      </c>
      <c r="C146" s="793"/>
      <c r="D146" s="793"/>
      <c r="E146" s="793"/>
      <c r="F146" s="793"/>
      <c r="G146" s="793"/>
      <c r="H146" s="793"/>
      <c r="I146" s="794"/>
      <c r="J146" s="792" t="s">
        <v>60</v>
      </c>
      <c r="K146" s="793"/>
      <c r="L146" s="793"/>
      <c r="M146" s="793"/>
      <c r="N146" s="793"/>
      <c r="O146" s="793"/>
      <c r="P146" s="793"/>
      <c r="Q146" s="793"/>
      <c r="R146" s="1028"/>
      <c r="S146" s="634"/>
      <c r="T146" s="39"/>
      <c r="U146" s="40"/>
      <c r="V146" s="40"/>
      <c r="W146" s="40"/>
      <c r="X146" s="40"/>
      <c r="Y146" s="40"/>
      <c r="Z146" s="40"/>
      <c r="AA146" s="41"/>
    </row>
    <row r="147" spans="2:27" ht="21" thickBot="1" x14ac:dyDescent="0.3">
      <c r="B147" s="795"/>
      <c r="C147" s="787"/>
      <c r="D147" s="787"/>
      <c r="E147" s="787"/>
      <c r="F147" s="787"/>
      <c r="G147" s="787"/>
      <c r="H147" s="787"/>
      <c r="I147" s="796"/>
      <c r="J147" s="795"/>
      <c r="K147" s="787"/>
      <c r="L147" s="787"/>
      <c r="M147" s="787"/>
      <c r="N147" s="787"/>
      <c r="O147" s="787"/>
      <c r="P147" s="787"/>
      <c r="Q147" s="787"/>
      <c r="R147" s="796"/>
      <c r="S147" s="635"/>
      <c r="T147" s="797" t="s">
        <v>61</v>
      </c>
      <c r="U147" s="798"/>
      <c r="V147" s="798"/>
      <c r="W147" s="798"/>
      <c r="X147" s="798"/>
      <c r="Y147" s="798"/>
      <c r="Z147" s="799"/>
      <c r="AA147" s="42">
        <f>AA145</f>
        <v>73.573899999999995</v>
      </c>
    </row>
    <row r="149" spans="2:27" ht="15.75" thickBot="1" x14ac:dyDescent="0.3"/>
    <row r="150" spans="2:27" x14ac:dyDescent="0.25">
      <c r="B150" s="800"/>
      <c r="C150" s="793"/>
      <c r="D150" s="793"/>
      <c r="E150" s="793"/>
      <c r="F150" s="793"/>
      <c r="G150" s="803" t="s">
        <v>42</v>
      </c>
      <c r="H150" s="793"/>
      <c r="I150" s="793"/>
      <c r="J150" s="793"/>
      <c r="K150" s="793"/>
      <c r="L150" s="793"/>
      <c r="M150" s="793"/>
      <c r="N150" s="793"/>
      <c r="O150" s="793"/>
      <c r="P150" s="793"/>
      <c r="Q150" s="793"/>
      <c r="R150" s="793"/>
      <c r="S150" s="793"/>
      <c r="T150" s="793"/>
      <c r="U150" s="804" t="s">
        <v>1</v>
      </c>
      <c r="V150" s="805"/>
      <c r="W150" s="805"/>
      <c r="X150" s="806"/>
      <c r="Y150" s="807" t="s">
        <v>43</v>
      </c>
      <c r="Z150" s="805"/>
      <c r="AA150" s="808"/>
    </row>
    <row r="151" spans="2:27" ht="45" customHeight="1" x14ac:dyDescent="0.25">
      <c r="B151" s="801"/>
      <c r="C151" s="802"/>
      <c r="D151" s="802"/>
      <c r="E151" s="802"/>
      <c r="F151" s="802"/>
      <c r="G151" s="801"/>
      <c r="H151" s="802"/>
      <c r="I151" s="802"/>
      <c r="J151" s="802"/>
      <c r="K151" s="802"/>
      <c r="L151" s="802"/>
      <c r="M151" s="802"/>
      <c r="N151" s="802"/>
      <c r="O151" s="802"/>
      <c r="P151" s="802"/>
      <c r="Q151" s="802"/>
      <c r="R151" s="802"/>
      <c r="S151" s="802"/>
      <c r="T151" s="802"/>
      <c r="U151" s="809" t="s">
        <v>3</v>
      </c>
      <c r="V151" s="810"/>
      <c r="W151" s="810"/>
      <c r="X151" s="811"/>
      <c r="Y151" s="812">
        <v>1</v>
      </c>
      <c r="Z151" s="810"/>
      <c r="AA151" s="813"/>
    </row>
    <row r="152" spans="2:27" ht="15.75" thickBot="1" x14ac:dyDescent="0.3">
      <c r="B152" s="795"/>
      <c r="C152" s="787"/>
      <c r="D152" s="787"/>
      <c r="E152" s="787"/>
      <c r="F152" s="787"/>
      <c r="G152" s="795"/>
      <c r="H152" s="787"/>
      <c r="I152" s="787"/>
      <c r="J152" s="787"/>
      <c r="K152" s="787"/>
      <c r="L152" s="787"/>
      <c r="M152" s="787"/>
      <c r="N152" s="787"/>
      <c r="O152" s="787"/>
      <c r="P152" s="787"/>
      <c r="Q152" s="787"/>
      <c r="R152" s="787"/>
      <c r="S152" s="787"/>
      <c r="T152" s="787"/>
      <c r="U152" s="814" t="s">
        <v>4</v>
      </c>
      <c r="V152" s="815"/>
      <c r="W152" s="815"/>
      <c r="X152" s="816"/>
      <c r="Y152" s="817">
        <v>44236</v>
      </c>
      <c r="Z152" s="818"/>
      <c r="AA152" s="819"/>
    </row>
    <row r="153" spans="2:27" ht="25.9" customHeight="1" x14ac:dyDescent="0.25">
      <c r="B153" s="820" t="s">
        <v>44</v>
      </c>
      <c r="C153" s="793"/>
      <c r="D153" s="793"/>
      <c r="E153" s="793"/>
      <c r="F153" s="794"/>
      <c r="G153"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53" s="822"/>
      <c r="I153" s="822"/>
      <c r="J153" s="822"/>
      <c r="K153" s="822"/>
      <c r="L153" s="822"/>
      <c r="M153" s="822"/>
      <c r="N153" s="822"/>
      <c r="O153" s="822"/>
      <c r="P153" s="822"/>
      <c r="Q153" s="822"/>
      <c r="R153" s="822"/>
      <c r="S153" s="822"/>
      <c r="T153" s="822"/>
      <c r="U153" s="822"/>
      <c r="V153" s="822"/>
      <c r="W153" s="822"/>
      <c r="X153" s="822"/>
      <c r="Y153" s="822"/>
      <c r="Z153" s="822"/>
      <c r="AA153" s="823"/>
    </row>
    <row r="154" spans="2:27" ht="15.75" customHeight="1" thickBot="1" x14ac:dyDescent="0.3">
      <c r="B154" s="795"/>
      <c r="C154" s="787"/>
      <c r="D154" s="787"/>
      <c r="E154" s="787"/>
      <c r="F154" s="796"/>
      <c r="G154" s="824"/>
      <c r="H154" s="825"/>
      <c r="I154" s="825"/>
      <c r="J154" s="825"/>
      <c r="K154" s="825"/>
      <c r="L154" s="825"/>
      <c r="M154" s="825"/>
      <c r="N154" s="825"/>
      <c r="O154" s="825"/>
      <c r="P154" s="825"/>
      <c r="Q154" s="825"/>
      <c r="R154" s="825"/>
      <c r="S154" s="825"/>
      <c r="T154" s="825"/>
      <c r="U154" s="825"/>
      <c r="V154" s="825"/>
      <c r="W154" s="825"/>
      <c r="X154" s="825"/>
      <c r="Y154" s="825"/>
      <c r="Z154" s="825"/>
      <c r="AA154" s="826"/>
    </row>
    <row r="155" spans="2:27" ht="18.75" thickBot="1" x14ac:dyDescent="0.3">
      <c r="B155" s="827" t="s">
        <v>46</v>
      </c>
      <c r="C155" s="798"/>
      <c r="D155" s="798"/>
      <c r="E155" s="798"/>
      <c r="F155" s="798"/>
      <c r="G155" s="798"/>
      <c r="H155" s="822" t="s">
        <v>47</v>
      </c>
      <c r="I155" s="793"/>
      <c r="J155" s="828"/>
      <c r="K155" s="798"/>
      <c r="L155" s="798"/>
      <c r="M155" s="798"/>
      <c r="N155" s="798"/>
      <c r="O155" s="798"/>
      <c r="P155" s="622"/>
      <c r="Q155" s="622"/>
      <c r="R155" s="828" t="s">
        <v>48</v>
      </c>
      <c r="S155" s="828"/>
      <c r="T155" s="798"/>
      <c r="U155" s="798"/>
      <c r="V155" s="798"/>
      <c r="W155" s="798"/>
      <c r="X155" s="798"/>
      <c r="Y155" s="798"/>
      <c r="Z155" s="798"/>
      <c r="AA155" s="799"/>
    </row>
    <row r="156" spans="2:27" ht="30" customHeight="1" thickBot="1" x14ac:dyDescent="0.3">
      <c r="B156" s="829">
        <f>PRESUPUESTO!$B$21</f>
        <v>2</v>
      </c>
      <c r="C156" s="793"/>
      <c r="D156" s="793"/>
      <c r="E156" s="793"/>
      <c r="F156" s="793"/>
      <c r="G156" s="793"/>
      <c r="H156" s="830">
        <f>PRESUPUESTO!B27</f>
        <v>2.0599999999999987</v>
      </c>
      <c r="I156" s="831"/>
      <c r="J156" s="832" t="str">
        <f>PRESUPUESTO!$F$21</f>
        <v>DEMOLICIONES Y DESMONTES</v>
      </c>
      <c r="K156" s="798"/>
      <c r="L156" s="798"/>
      <c r="M156" s="798"/>
      <c r="N156" s="798"/>
      <c r="O156" s="799"/>
      <c r="P156" s="621"/>
      <c r="Q156" s="621"/>
      <c r="R156" s="833" t="str">
        <f>PRESUPUESTO!F27</f>
        <v>DESMONTE DE LAMPARAS</v>
      </c>
      <c r="S156" s="1020"/>
      <c r="T156" s="793"/>
      <c r="U156" s="793"/>
      <c r="V156" s="793"/>
      <c r="W156" s="793"/>
      <c r="X156" s="793"/>
      <c r="Y156" s="793"/>
      <c r="Z156" s="793"/>
      <c r="AA156" s="794"/>
    </row>
    <row r="157" spans="2:27" ht="18.600000000000001" customHeight="1" thickBot="1" x14ac:dyDescent="0.3">
      <c r="B157" s="821" t="s">
        <v>49</v>
      </c>
      <c r="C157" s="834"/>
      <c r="D157" s="834"/>
      <c r="E157" s="834"/>
      <c r="F157" s="834"/>
      <c r="G157" s="834"/>
      <c r="H157" s="835"/>
      <c r="I157" s="835"/>
      <c r="J157" s="834"/>
      <c r="K157" s="834"/>
      <c r="L157" s="834"/>
      <c r="M157" s="834"/>
      <c r="N157" s="834"/>
      <c r="O157" s="834"/>
      <c r="P157" s="623"/>
      <c r="Q157" s="623"/>
      <c r="R157" s="837" t="s">
        <v>50</v>
      </c>
      <c r="S157" s="1021" t="s">
        <v>532</v>
      </c>
      <c r="T157" s="839" t="s">
        <v>51</v>
      </c>
      <c r="U157" s="840"/>
      <c r="V157" s="841"/>
      <c r="W157" s="842" t="s">
        <v>20</v>
      </c>
      <c r="X157" s="844" t="s">
        <v>52</v>
      </c>
      <c r="Y157" s="846" t="s">
        <v>53</v>
      </c>
      <c r="Z157" s="847"/>
      <c r="AA157" s="848"/>
    </row>
    <row r="158" spans="2:27" ht="26.25" thickBot="1" x14ac:dyDescent="0.3">
      <c r="B158" s="836"/>
      <c r="C158" s="835"/>
      <c r="D158" s="835"/>
      <c r="E158" s="835"/>
      <c r="F158" s="835"/>
      <c r="G158" s="835"/>
      <c r="H158" s="835"/>
      <c r="I158" s="835"/>
      <c r="J158" s="835"/>
      <c r="K158" s="835"/>
      <c r="L158" s="835"/>
      <c r="M158" s="835"/>
      <c r="N158" s="835"/>
      <c r="O158" s="835"/>
      <c r="P158" s="623"/>
      <c r="Q158" s="623"/>
      <c r="R158" s="838"/>
      <c r="S158" s="1022"/>
      <c r="T158" s="4" t="s">
        <v>54</v>
      </c>
      <c r="U158" s="5" t="s">
        <v>55</v>
      </c>
      <c r="V158" s="6" t="s">
        <v>56</v>
      </c>
      <c r="W158" s="843"/>
      <c r="X158" s="845"/>
      <c r="Y158" s="7" t="s">
        <v>57</v>
      </c>
      <c r="Z158" s="8" t="s">
        <v>21</v>
      </c>
      <c r="AA158" s="9" t="s">
        <v>22</v>
      </c>
    </row>
    <row r="159" spans="2:27" ht="18" x14ac:dyDescent="0.25">
      <c r="B159" s="10"/>
      <c r="C159" s="1017"/>
      <c r="D159" s="1017"/>
      <c r="E159" s="1017"/>
      <c r="F159" s="1017"/>
      <c r="G159" s="1017"/>
      <c r="H159" s="1017"/>
      <c r="I159" s="1017"/>
      <c r="J159" s="1017"/>
      <c r="K159" s="1017"/>
      <c r="L159" s="1017"/>
      <c r="M159" s="1017"/>
      <c r="N159" s="1017"/>
      <c r="O159" s="12"/>
      <c r="P159" s="629">
        <f>+H156</f>
        <v>2.0599999999999987</v>
      </c>
      <c r="Q159" s="17"/>
      <c r="R159" s="412" t="s">
        <v>356</v>
      </c>
      <c r="S159" s="625" t="s">
        <v>533</v>
      </c>
      <c r="T159" s="14"/>
      <c r="U159" s="14"/>
      <c r="V159" s="14"/>
      <c r="W159" s="14" t="s">
        <v>20</v>
      </c>
      <c r="X159" s="14">
        <v>3</v>
      </c>
      <c r="Y159" s="14" t="str">
        <f>IFERROR(IF(COUNT(T159:V159)=1,PRODUCT(T159:V159)*X159,""),"")</f>
        <v/>
      </c>
      <c r="Z159" s="14" t="str">
        <f>IFERROR(IF(COUNT(T159:V159)=2,PRODUCT(T159:V159)*X159,""),"")</f>
        <v/>
      </c>
      <c r="AA159" s="15" t="str">
        <f>IFERROR(IF(COUNT(T159:V159)=3,PRODUCT(T159:V159)*X159,""),"")</f>
        <v/>
      </c>
    </row>
    <row r="160" spans="2:27" ht="18" x14ac:dyDescent="0.25">
      <c r="B160" s="16"/>
      <c r="C160" s="1018"/>
      <c r="D160" s="1018"/>
      <c r="E160" s="1018"/>
      <c r="F160" s="1018"/>
      <c r="G160" s="1018"/>
      <c r="H160" s="1018"/>
      <c r="I160" s="1018"/>
      <c r="J160" s="1018"/>
      <c r="K160" s="1018"/>
      <c r="L160" s="1018"/>
      <c r="M160" s="1018"/>
      <c r="N160" s="1018"/>
      <c r="O160" s="19"/>
      <c r="P160" s="629">
        <f>+H156</f>
        <v>2.0599999999999987</v>
      </c>
      <c r="Q160" s="17"/>
      <c r="R160" s="412" t="s">
        <v>356</v>
      </c>
      <c r="S160" s="625" t="s">
        <v>372</v>
      </c>
      <c r="T160" s="20"/>
      <c r="U160" s="20"/>
      <c r="V160" s="430"/>
      <c r="W160" s="14" t="s">
        <v>20</v>
      </c>
      <c r="X160" s="14">
        <v>1</v>
      </c>
      <c r="Y160" s="14" t="str">
        <f t="shared" ref="Y160:Y162" si="48">IFERROR(IF(COUNT(T160:V160)=1,PRODUCT(T160:V160)*X160,""),"")</f>
        <v/>
      </c>
      <c r="Z160" s="14" t="str">
        <f t="shared" ref="Z160:Z162" si="49">IFERROR(IF(COUNT(T160:V160)=2,PRODUCT(T160:V160)*X160,""),"")</f>
        <v/>
      </c>
      <c r="AA160" s="15" t="str">
        <f t="shared" ref="AA160:AA181" si="50">IFERROR(IF(COUNT(T160:V160)=3,PRODUCT(T160:V160)*X160,""),"")</f>
        <v/>
      </c>
    </row>
    <row r="161" spans="2:27" ht="18" x14ac:dyDescent="0.25">
      <c r="B161" s="16"/>
      <c r="C161" s="1018"/>
      <c r="D161" s="1018"/>
      <c r="E161" s="1018"/>
      <c r="F161" s="1018"/>
      <c r="G161" s="1018"/>
      <c r="H161" s="1018"/>
      <c r="I161" s="1018"/>
      <c r="J161" s="1018"/>
      <c r="K161" s="1018"/>
      <c r="L161" s="1018"/>
      <c r="M161" s="1018"/>
      <c r="N161" s="1018"/>
      <c r="O161" s="19"/>
      <c r="P161" s="629">
        <f>+H156</f>
        <v>2.0599999999999987</v>
      </c>
      <c r="Q161" s="17"/>
      <c r="R161" s="412" t="s">
        <v>356</v>
      </c>
      <c r="S161" s="625" t="s">
        <v>375</v>
      </c>
      <c r="T161" s="20"/>
      <c r="U161" s="20"/>
      <c r="V161" s="430"/>
      <c r="W161" s="14" t="s">
        <v>20</v>
      </c>
      <c r="X161" s="644">
        <v>2</v>
      </c>
      <c r="Y161" s="14" t="str">
        <f t="shared" si="48"/>
        <v/>
      </c>
      <c r="Z161" s="14" t="str">
        <f t="shared" si="49"/>
        <v/>
      </c>
      <c r="AA161" s="15" t="str">
        <f t="shared" si="50"/>
        <v/>
      </c>
    </row>
    <row r="162" spans="2:27" ht="18" x14ac:dyDescent="0.25">
      <c r="B162" s="16"/>
      <c r="C162" s="1018"/>
      <c r="D162" s="1018"/>
      <c r="E162" s="1018"/>
      <c r="F162" s="1018"/>
      <c r="G162" s="1018"/>
      <c r="H162" s="1018"/>
      <c r="I162" s="1018"/>
      <c r="J162" s="1018"/>
      <c r="K162" s="1018"/>
      <c r="L162" s="1018"/>
      <c r="M162" s="1018"/>
      <c r="N162" s="1018"/>
      <c r="O162" s="19"/>
      <c r="P162" s="629">
        <f>+H156</f>
        <v>2.0599999999999987</v>
      </c>
      <c r="Q162" s="17"/>
      <c r="R162" s="412"/>
      <c r="S162" s="626"/>
      <c r="T162" s="20"/>
      <c r="U162" s="20"/>
      <c r="V162" s="430"/>
      <c r="W162" s="14" t="str">
        <f t="shared" ref="W162" si="51">IF(COUNT(T162:V162)=1,"m",IF(COUNT(T162:V162)=2,"m2",IF(COUNT(T162:V162)=3,"m3","")))</f>
        <v/>
      </c>
      <c r="X162" s="14" t="str">
        <f t="shared" ref="X162" si="52">IF(S162="","",1)</f>
        <v/>
      </c>
      <c r="Y162" s="14" t="str">
        <f t="shared" si="48"/>
        <v/>
      </c>
      <c r="Z162" s="14" t="str">
        <f t="shared" si="49"/>
        <v/>
      </c>
      <c r="AA162" s="15" t="str">
        <f t="shared" si="50"/>
        <v/>
      </c>
    </row>
    <row r="163" spans="2:27" ht="18" x14ac:dyDescent="0.25">
      <c r="B163" s="16"/>
      <c r="C163" s="1018"/>
      <c r="D163" s="1018"/>
      <c r="E163" s="1018"/>
      <c r="F163" s="1018"/>
      <c r="G163" s="1018"/>
      <c r="H163" s="1018"/>
      <c r="I163" s="1018"/>
      <c r="J163" s="1018"/>
      <c r="K163" s="1018"/>
      <c r="L163" s="1018"/>
      <c r="M163" s="1018"/>
      <c r="N163" s="1018"/>
      <c r="O163" s="19"/>
      <c r="P163" s="629">
        <f>+H156</f>
        <v>2.0599999999999987</v>
      </c>
      <c r="Q163" s="17"/>
      <c r="R163" s="412"/>
      <c r="S163" s="625"/>
      <c r="T163" s="20"/>
      <c r="U163" s="20"/>
      <c r="V163" s="430"/>
      <c r="W163" s="14"/>
      <c r="X163" s="14"/>
      <c r="Y163" s="14"/>
      <c r="Z163" s="14"/>
      <c r="AA163" s="15" t="str">
        <f t="shared" si="50"/>
        <v/>
      </c>
    </row>
    <row r="164" spans="2:27" ht="18" x14ac:dyDescent="0.25">
      <c r="B164" s="22"/>
      <c r="C164" s="1018"/>
      <c r="D164" s="1018"/>
      <c r="E164" s="1018"/>
      <c r="F164" s="1018"/>
      <c r="G164" s="1018"/>
      <c r="H164" s="1018"/>
      <c r="I164" s="1018"/>
      <c r="J164" s="1018"/>
      <c r="K164" s="1018"/>
      <c r="L164" s="1018"/>
      <c r="M164" s="1018"/>
      <c r="N164" s="1018"/>
      <c r="O164" s="19"/>
      <c r="P164" s="629">
        <f>+H156</f>
        <v>2.0599999999999987</v>
      </c>
      <c r="Q164" s="17"/>
      <c r="R164" s="412" t="s">
        <v>361</v>
      </c>
      <c r="S164" s="625" t="s">
        <v>533</v>
      </c>
      <c r="T164" s="20"/>
      <c r="U164" s="20"/>
      <c r="V164" s="430"/>
      <c r="W164" s="14" t="s">
        <v>20</v>
      </c>
      <c r="X164" s="14">
        <v>3</v>
      </c>
      <c r="Y164" s="14" t="str">
        <f t="shared" ref="Y164:Y170" si="53">IFERROR(IF(COUNT(T164:V164)=1,PRODUCT(T164:V164)*X164,""),"")</f>
        <v/>
      </c>
      <c r="Z164" s="14" t="str">
        <f t="shared" ref="Z164:Z170" si="54">IFERROR(IF(COUNT(T164:V164)=2,PRODUCT(T164:V164)*X164,""),"")</f>
        <v/>
      </c>
      <c r="AA164" s="15" t="str">
        <f t="shared" si="50"/>
        <v/>
      </c>
    </row>
    <row r="165" spans="2:27" ht="18" x14ac:dyDescent="0.25">
      <c r="B165" s="16"/>
      <c r="C165" s="1018"/>
      <c r="D165" s="1018"/>
      <c r="E165" s="1018"/>
      <c r="F165" s="1018"/>
      <c r="G165" s="1018"/>
      <c r="H165" s="1018"/>
      <c r="I165" s="1018"/>
      <c r="J165" s="1018"/>
      <c r="K165" s="1018"/>
      <c r="L165" s="1018"/>
      <c r="M165" s="1018"/>
      <c r="N165" s="1018"/>
      <c r="O165" s="19"/>
      <c r="P165" s="629">
        <f>+H156</f>
        <v>2.0599999999999987</v>
      </c>
      <c r="Q165" s="17"/>
      <c r="R165" s="412" t="s">
        <v>361</v>
      </c>
      <c r="S165" s="628" t="s">
        <v>372</v>
      </c>
      <c r="T165" s="20"/>
      <c r="U165" s="20"/>
      <c r="V165" s="430"/>
      <c r="W165" s="14" t="s">
        <v>20</v>
      </c>
      <c r="X165" s="14">
        <v>1</v>
      </c>
      <c r="Y165" s="14" t="str">
        <f t="shared" si="53"/>
        <v/>
      </c>
      <c r="Z165" s="14" t="str">
        <f t="shared" si="54"/>
        <v/>
      </c>
      <c r="AA165" s="15" t="str">
        <f t="shared" si="50"/>
        <v/>
      </c>
    </row>
    <row r="166" spans="2:27" ht="18" x14ac:dyDescent="0.25">
      <c r="B166" s="16"/>
      <c r="C166" s="1018"/>
      <c r="D166" s="1018"/>
      <c r="E166" s="1018"/>
      <c r="F166" s="1018"/>
      <c r="G166" s="1018"/>
      <c r="H166" s="1018"/>
      <c r="I166" s="1018"/>
      <c r="J166" s="1018"/>
      <c r="K166" s="1018"/>
      <c r="L166" s="1018"/>
      <c r="M166" s="1018"/>
      <c r="N166" s="1018"/>
      <c r="O166" s="19"/>
      <c r="P166" s="629">
        <f>+H156</f>
        <v>2.0599999999999987</v>
      </c>
      <c r="Q166" s="17"/>
      <c r="R166" s="412" t="s">
        <v>361</v>
      </c>
      <c r="S166" s="626" t="s">
        <v>375</v>
      </c>
      <c r="T166" s="20"/>
      <c r="U166" s="20"/>
      <c r="V166" s="430"/>
      <c r="W166" s="14" t="s">
        <v>20</v>
      </c>
      <c r="X166" s="14">
        <v>4</v>
      </c>
      <c r="Y166" s="14" t="str">
        <f t="shared" si="53"/>
        <v/>
      </c>
      <c r="Z166" s="14" t="str">
        <f t="shared" si="54"/>
        <v/>
      </c>
      <c r="AA166" s="15" t="str">
        <f t="shared" si="50"/>
        <v/>
      </c>
    </row>
    <row r="167" spans="2:27" ht="18" x14ac:dyDescent="0.25">
      <c r="B167" s="16"/>
      <c r="C167" s="1018"/>
      <c r="D167" s="1018"/>
      <c r="E167" s="1018"/>
      <c r="F167" s="1018"/>
      <c r="G167" s="1018"/>
      <c r="H167" s="1018"/>
      <c r="I167" s="1018"/>
      <c r="J167" s="1018"/>
      <c r="K167" s="1018"/>
      <c r="L167" s="1018"/>
      <c r="M167" s="1018"/>
      <c r="N167" s="1018"/>
      <c r="O167" s="19"/>
      <c r="P167" s="629">
        <f>+H156</f>
        <v>2.0599999999999987</v>
      </c>
      <c r="Q167" s="17"/>
      <c r="R167" s="412"/>
      <c r="S167" s="625"/>
      <c r="T167" s="20"/>
      <c r="U167" s="20"/>
      <c r="V167" s="430"/>
      <c r="W167" s="14" t="str">
        <f t="shared" ref="W167:W170" si="55">IF(COUNT(T167:V167)=1,"m",IF(COUNT(T167:V167)=2,"m2",IF(COUNT(T167:V167)=3,"m3","")))</f>
        <v/>
      </c>
      <c r="X167" s="14" t="str">
        <f t="shared" ref="X167:X170" si="56">IF(S167="","",1)</f>
        <v/>
      </c>
      <c r="Y167" s="14" t="str">
        <f t="shared" si="53"/>
        <v/>
      </c>
      <c r="Z167" s="14" t="str">
        <f t="shared" si="54"/>
        <v/>
      </c>
      <c r="AA167" s="15" t="str">
        <f t="shared" si="50"/>
        <v/>
      </c>
    </row>
    <row r="168" spans="2:27" ht="18" x14ac:dyDescent="0.25">
      <c r="B168" s="16"/>
      <c r="C168" s="1018"/>
      <c r="D168" s="1018"/>
      <c r="E168" s="1018"/>
      <c r="F168" s="1018"/>
      <c r="G168" s="1018"/>
      <c r="H168" s="1018"/>
      <c r="I168" s="1018"/>
      <c r="J168" s="1018"/>
      <c r="K168" s="1018"/>
      <c r="L168" s="1018"/>
      <c r="M168" s="1018"/>
      <c r="N168" s="1018"/>
      <c r="O168" s="19"/>
      <c r="P168" s="629">
        <f>+H156</f>
        <v>2.0599999999999987</v>
      </c>
      <c r="Q168" s="17"/>
      <c r="R168" s="412"/>
      <c r="S168" s="625"/>
      <c r="T168" s="20"/>
      <c r="U168" s="20"/>
      <c r="V168" s="430"/>
      <c r="W168" s="14" t="str">
        <f t="shared" si="55"/>
        <v/>
      </c>
      <c r="X168" s="14" t="str">
        <f t="shared" si="56"/>
        <v/>
      </c>
      <c r="Y168" s="14" t="str">
        <f t="shared" si="53"/>
        <v/>
      </c>
      <c r="Z168" s="14" t="str">
        <f t="shared" si="54"/>
        <v/>
      </c>
      <c r="AA168" s="15" t="str">
        <f t="shared" si="50"/>
        <v/>
      </c>
    </row>
    <row r="169" spans="2:27" ht="18" x14ac:dyDescent="0.25">
      <c r="B169" s="16"/>
      <c r="C169" s="1018"/>
      <c r="D169" s="1018"/>
      <c r="E169" s="1018"/>
      <c r="F169" s="1018"/>
      <c r="G169" s="1018"/>
      <c r="H169" s="1018"/>
      <c r="I169" s="1018"/>
      <c r="J169" s="1018"/>
      <c r="K169" s="1018"/>
      <c r="L169" s="1018"/>
      <c r="M169" s="1018"/>
      <c r="N169" s="1018"/>
      <c r="O169" s="19"/>
      <c r="P169" s="629">
        <f>+H156</f>
        <v>2.0599999999999987</v>
      </c>
      <c r="Q169" s="17"/>
      <c r="R169" s="412"/>
      <c r="S169" s="625"/>
      <c r="T169" s="20"/>
      <c r="U169" s="20"/>
      <c r="V169" s="430"/>
      <c r="W169" s="14" t="str">
        <f t="shared" si="55"/>
        <v/>
      </c>
      <c r="X169" s="14" t="str">
        <f t="shared" si="56"/>
        <v/>
      </c>
      <c r="Y169" s="14" t="str">
        <f t="shared" si="53"/>
        <v/>
      </c>
      <c r="Z169" s="14" t="str">
        <f t="shared" si="54"/>
        <v/>
      </c>
      <c r="AA169" s="15" t="str">
        <f t="shared" si="50"/>
        <v/>
      </c>
    </row>
    <row r="170" spans="2:27" ht="18" x14ac:dyDescent="0.25">
      <c r="B170" s="16"/>
      <c r="C170" s="1018"/>
      <c r="D170" s="1018"/>
      <c r="E170" s="1018"/>
      <c r="F170" s="1018"/>
      <c r="G170" s="1018"/>
      <c r="H170" s="1018"/>
      <c r="I170" s="1018"/>
      <c r="J170" s="1018"/>
      <c r="K170" s="1018"/>
      <c r="L170" s="1018"/>
      <c r="M170" s="1018"/>
      <c r="N170" s="1018"/>
      <c r="O170" s="19"/>
      <c r="P170" s="629">
        <f>+H156</f>
        <v>2.0599999999999987</v>
      </c>
      <c r="Q170" s="17"/>
      <c r="R170" s="412"/>
      <c r="S170" s="625"/>
      <c r="T170" s="20"/>
      <c r="U170" s="20"/>
      <c r="V170" s="430"/>
      <c r="W170" s="14" t="str">
        <f t="shared" si="55"/>
        <v/>
      </c>
      <c r="X170" s="14" t="str">
        <f t="shared" si="56"/>
        <v/>
      </c>
      <c r="Y170" s="14" t="str">
        <f t="shared" si="53"/>
        <v/>
      </c>
      <c r="Z170" s="14" t="str">
        <f t="shared" si="54"/>
        <v/>
      </c>
      <c r="AA170" s="15" t="str">
        <f t="shared" si="50"/>
        <v/>
      </c>
    </row>
    <row r="171" spans="2:27" ht="18" x14ac:dyDescent="0.25">
      <c r="B171" s="16"/>
      <c r="C171" s="1018"/>
      <c r="D171" s="1018"/>
      <c r="E171" s="1018"/>
      <c r="F171" s="1018"/>
      <c r="G171" s="1018"/>
      <c r="H171" s="1018"/>
      <c r="I171" s="1018"/>
      <c r="J171" s="1018"/>
      <c r="K171" s="1018"/>
      <c r="L171" s="1018"/>
      <c r="M171" s="1018"/>
      <c r="N171" s="1018"/>
      <c r="O171" s="19"/>
      <c r="P171" s="629">
        <f>+H156</f>
        <v>2.0599999999999987</v>
      </c>
      <c r="Q171" s="17"/>
      <c r="R171" s="412"/>
      <c r="S171" s="625"/>
      <c r="T171" s="20"/>
      <c r="U171" s="20"/>
      <c r="V171" s="430"/>
      <c r="W171" s="14"/>
      <c r="X171" s="14"/>
      <c r="Y171" s="14"/>
      <c r="Z171" s="14"/>
      <c r="AA171" s="15" t="str">
        <f t="shared" si="50"/>
        <v/>
      </c>
    </row>
    <row r="172" spans="2:27" ht="18" x14ac:dyDescent="0.25">
      <c r="B172" s="16"/>
      <c r="C172" s="1018"/>
      <c r="D172" s="1018"/>
      <c r="E172" s="1018"/>
      <c r="F172" s="1018"/>
      <c r="G172" s="1018"/>
      <c r="H172" s="1018"/>
      <c r="I172" s="1018"/>
      <c r="J172" s="1018"/>
      <c r="K172" s="1018"/>
      <c r="L172" s="1018"/>
      <c r="M172" s="1018"/>
      <c r="N172" s="1018"/>
      <c r="O172" s="19"/>
      <c r="P172" s="629">
        <f>+H156</f>
        <v>2.0599999999999987</v>
      </c>
      <c r="Q172" s="17"/>
      <c r="R172" s="412" t="s">
        <v>362</v>
      </c>
      <c r="S172" s="625" t="s">
        <v>533</v>
      </c>
      <c r="T172" s="20"/>
      <c r="U172" s="20"/>
      <c r="V172" s="430"/>
      <c r="W172" s="14" t="s">
        <v>20</v>
      </c>
      <c r="X172" s="644">
        <v>1</v>
      </c>
      <c r="Y172" s="14" t="str">
        <f t="shared" ref="Y172:Y181" si="57">IFERROR(IF(COUNT(T172:V172)=1,PRODUCT(T172:V172)*X172,""),"")</f>
        <v/>
      </c>
      <c r="Z172" s="14" t="str">
        <f t="shared" ref="Z172:Z181" si="58">IFERROR(IF(COUNT(T172:V172)=2,PRODUCT(T172:V172)*X172,""),"")</f>
        <v/>
      </c>
      <c r="AA172" s="15" t="str">
        <f t="shared" si="50"/>
        <v/>
      </c>
    </row>
    <row r="173" spans="2:27" ht="18" x14ac:dyDescent="0.25">
      <c r="B173" s="16"/>
      <c r="C173" s="1018"/>
      <c r="D173" s="1018"/>
      <c r="E173" s="1018"/>
      <c r="F173" s="1018"/>
      <c r="G173" s="1018"/>
      <c r="H173" s="1018"/>
      <c r="I173" s="1018"/>
      <c r="J173" s="1018"/>
      <c r="K173" s="1018"/>
      <c r="L173" s="1018"/>
      <c r="M173" s="1018"/>
      <c r="N173" s="1018"/>
      <c r="O173" s="19"/>
      <c r="P173" s="629">
        <f>+H156</f>
        <v>2.0599999999999987</v>
      </c>
      <c r="Q173" s="17"/>
      <c r="R173" s="412" t="s">
        <v>362</v>
      </c>
      <c r="S173" s="628" t="s">
        <v>372</v>
      </c>
      <c r="T173" s="20"/>
      <c r="U173" s="20"/>
      <c r="V173" s="430"/>
      <c r="W173" s="14" t="s">
        <v>20</v>
      </c>
      <c r="X173" s="14">
        <f t="shared" ref="X173:X181" si="59">IF(S173="","",1)</f>
        <v>1</v>
      </c>
      <c r="Y173" s="14" t="str">
        <f t="shared" si="57"/>
        <v/>
      </c>
      <c r="Z173" s="14" t="str">
        <f t="shared" si="58"/>
        <v/>
      </c>
      <c r="AA173" s="15" t="str">
        <f t="shared" si="50"/>
        <v/>
      </c>
    </row>
    <row r="174" spans="2:27" ht="18" x14ac:dyDescent="0.25">
      <c r="B174" s="16"/>
      <c r="C174" s="1018"/>
      <c r="D174" s="1018"/>
      <c r="E174" s="1018"/>
      <c r="F174" s="1018"/>
      <c r="G174" s="1018"/>
      <c r="H174" s="1018"/>
      <c r="I174" s="1018"/>
      <c r="J174" s="1018"/>
      <c r="K174" s="1018"/>
      <c r="L174" s="1018"/>
      <c r="M174" s="1018"/>
      <c r="N174" s="1018"/>
      <c r="O174" s="19"/>
      <c r="P174" s="629">
        <f>+H156</f>
        <v>2.0599999999999987</v>
      </c>
      <c r="Q174" s="17"/>
      <c r="R174" s="412" t="s">
        <v>362</v>
      </c>
      <c r="S174" s="626" t="s">
        <v>375</v>
      </c>
      <c r="T174" s="20"/>
      <c r="U174" s="20"/>
      <c r="V174" s="430"/>
      <c r="W174" s="14" t="s">
        <v>20</v>
      </c>
      <c r="X174" s="14">
        <v>2</v>
      </c>
      <c r="Y174" s="14" t="str">
        <f t="shared" si="57"/>
        <v/>
      </c>
      <c r="Z174" s="14" t="str">
        <f t="shared" si="58"/>
        <v/>
      </c>
      <c r="AA174" s="15" t="str">
        <f t="shared" si="50"/>
        <v/>
      </c>
    </row>
    <row r="175" spans="2:27" ht="18" x14ac:dyDescent="0.25">
      <c r="B175" s="16"/>
      <c r="C175" s="1018"/>
      <c r="D175" s="1018"/>
      <c r="E175" s="1018"/>
      <c r="F175" s="1018"/>
      <c r="G175" s="1018"/>
      <c r="H175" s="1018"/>
      <c r="I175" s="1018"/>
      <c r="J175" s="1018"/>
      <c r="K175" s="1018"/>
      <c r="L175" s="1018"/>
      <c r="M175" s="1018"/>
      <c r="N175" s="1018"/>
      <c r="O175" s="19"/>
      <c r="P175" s="629">
        <f>+H156</f>
        <v>2.0599999999999987</v>
      </c>
      <c r="Q175" s="17"/>
      <c r="R175" s="412"/>
      <c r="S175" s="626"/>
      <c r="T175" s="20"/>
      <c r="U175" s="20"/>
      <c r="V175" s="20"/>
      <c r="W175" s="14" t="str">
        <f t="shared" ref="W175:W181" si="60">IF(COUNT(T175:V175)=1,"m",IF(COUNT(T175:V175)=2,"m2",IF(COUNT(T175:V175)=3,"m3","")))</f>
        <v/>
      </c>
      <c r="X175" s="14" t="str">
        <f t="shared" si="59"/>
        <v/>
      </c>
      <c r="Y175" s="14" t="str">
        <f t="shared" si="57"/>
        <v/>
      </c>
      <c r="Z175" s="14" t="str">
        <f t="shared" si="58"/>
        <v/>
      </c>
      <c r="AA175" s="15" t="str">
        <f t="shared" si="50"/>
        <v/>
      </c>
    </row>
    <row r="176" spans="2:27" ht="18" x14ac:dyDescent="0.25">
      <c r="B176" s="16"/>
      <c r="C176" s="1018"/>
      <c r="D176" s="1018"/>
      <c r="E176" s="1018"/>
      <c r="F176" s="1018"/>
      <c r="G176" s="1018"/>
      <c r="H176" s="1018"/>
      <c r="I176" s="1018"/>
      <c r="J176" s="1018"/>
      <c r="K176" s="1018"/>
      <c r="L176" s="1018"/>
      <c r="M176" s="1018"/>
      <c r="N176" s="1018"/>
      <c r="O176" s="19"/>
      <c r="P176" s="629">
        <f>+H156</f>
        <v>2.0599999999999987</v>
      </c>
      <c r="Q176" s="17"/>
      <c r="R176" s="412"/>
      <c r="S176" s="626"/>
      <c r="T176" s="20"/>
      <c r="U176" s="20"/>
      <c r="V176" s="430"/>
      <c r="W176" s="14" t="str">
        <f t="shared" si="60"/>
        <v/>
      </c>
      <c r="X176" s="14" t="str">
        <f t="shared" si="59"/>
        <v/>
      </c>
      <c r="Y176" s="14" t="str">
        <f t="shared" si="57"/>
        <v/>
      </c>
      <c r="Z176" s="14" t="str">
        <f t="shared" si="58"/>
        <v/>
      </c>
      <c r="AA176" s="15" t="str">
        <f t="shared" si="50"/>
        <v/>
      </c>
    </row>
    <row r="177" spans="2:27" ht="18" x14ac:dyDescent="0.25">
      <c r="B177" s="16"/>
      <c r="C177" s="1018"/>
      <c r="D177" s="1018"/>
      <c r="E177" s="1018"/>
      <c r="F177" s="1018"/>
      <c r="G177" s="1018"/>
      <c r="H177" s="1018"/>
      <c r="I177" s="1018"/>
      <c r="J177" s="1018"/>
      <c r="K177" s="1018"/>
      <c r="L177" s="1018"/>
      <c r="M177" s="1018"/>
      <c r="N177" s="1018"/>
      <c r="O177" s="19"/>
      <c r="P177" s="629">
        <f>+H156</f>
        <v>2.0599999999999987</v>
      </c>
      <c r="Q177" s="17"/>
      <c r="R177" s="412"/>
      <c r="S177" s="626"/>
      <c r="T177" s="20"/>
      <c r="U177" s="20"/>
      <c r="V177" s="430"/>
      <c r="W177" s="14" t="str">
        <f t="shared" si="60"/>
        <v/>
      </c>
      <c r="X177" s="14" t="str">
        <f t="shared" si="59"/>
        <v/>
      </c>
      <c r="Y177" s="14" t="str">
        <f t="shared" si="57"/>
        <v/>
      </c>
      <c r="Z177" s="14" t="str">
        <f t="shared" si="58"/>
        <v/>
      </c>
      <c r="AA177" s="15" t="str">
        <f t="shared" si="50"/>
        <v/>
      </c>
    </row>
    <row r="178" spans="2:27" ht="18" x14ac:dyDescent="0.25">
      <c r="B178" s="16"/>
      <c r="C178" s="1018"/>
      <c r="D178" s="1018"/>
      <c r="E178" s="1018"/>
      <c r="F178" s="1018"/>
      <c r="G178" s="1018"/>
      <c r="H178" s="1018"/>
      <c r="I178" s="1018"/>
      <c r="J178" s="1018"/>
      <c r="K178" s="1018"/>
      <c r="L178" s="1018"/>
      <c r="M178" s="1018"/>
      <c r="N178" s="1018"/>
      <c r="O178" s="19"/>
      <c r="P178" s="629">
        <f>+H156</f>
        <v>2.0599999999999987</v>
      </c>
      <c r="Q178" s="17"/>
      <c r="R178" s="21"/>
      <c r="S178" s="626"/>
      <c r="T178" s="20"/>
      <c r="U178" s="20"/>
      <c r="V178" s="430"/>
      <c r="W178" s="14" t="str">
        <f t="shared" si="60"/>
        <v/>
      </c>
      <c r="X178" s="14" t="str">
        <f t="shared" si="59"/>
        <v/>
      </c>
      <c r="Y178" s="14" t="str">
        <f t="shared" si="57"/>
        <v/>
      </c>
      <c r="Z178" s="14" t="str">
        <f t="shared" si="58"/>
        <v/>
      </c>
      <c r="AA178" s="15" t="str">
        <f t="shared" si="50"/>
        <v/>
      </c>
    </row>
    <row r="179" spans="2:27" ht="18" x14ac:dyDescent="0.25">
      <c r="B179" s="16"/>
      <c r="C179" s="1018"/>
      <c r="D179" s="1018"/>
      <c r="E179" s="1018"/>
      <c r="F179" s="1018"/>
      <c r="G179" s="1018"/>
      <c r="H179" s="1018"/>
      <c r="I179" s="1018"/>
      <c r="J179" s="1018"/>
      <c r="K179" s="1018"/>
      <c r="L179" s="1018"/>
      <c r="M179" s="1018"/>
      <c r="N179" s="1018"/>
      <c r="O179" s="19"/>
      <c r="P179" s="629">
        <f>+H156</f>
        <v>2.0599999999999987</v>
      </c>
      <c r="Q179" s="17"/>
      <c r="R179" s="26"/>
      <c r="S179" s="626"/>
      <c r="T179" s="20"/>
      <c r="U179" s="20"/>
      <c r="V179" s="430"/>
      <c r="W179" s="14" t="str">
        <f t="shared" si="60"/>
        <v/>
      </c>
      <c r="X179" s="14" t="str">
        <f t="shared" si="59"/>
        <v/>
      </c>
      <c r="Y179" s="14" t="str">
        <f t="shared" si="57"/>
        <v/>
      </c>
      <c r="Z179" s="14" t="str">
        <f t="shared" si="58"/>
        <v/>
      </c>
      <c r="AA179" s="15" t="str">
        <f t="shared" si="50"/>
        <v/>
      </c>
    </row>
    <row r="180" spans="2:27" ht="18" x14ac:dyDescent="0.25">
      <c r="B180" s="16"/>
      <c r="C180" s="1018"/>
      <c r="D180" s="1018"/>
      <c r="E180" s="1018"/>
      <c r="F180" s="1018"/>
      <c r="G180" s="1018"/>
      <c r="H180" s="1018"/>
      <c r="I180" s="1018"/>
      <c r="J180" s="1018"/>
      <c r="K180" s="1018"/>
      <c r="L180" s="1018"/>
      <c r="M180" s="1018"/>
      <c r="N180" s="1018"/>
      <c r="O180" s="19"/>
      <c r="P180" s="629">
        <f>+H156</f>
        <v>2.0599999999999987</v>
      </c>
      <c r="Q180" s="17"/>
      <c r="R180" s="26"/>
      <c r="S180" s="626"/>
      <c r="T180" s="20"/>
      <c r="U180" s="20"/>
      <c r="V180" s="430"/>
      <c r="W180" s="14" t="str">
        <f t="shared" si="60"/>
        <v/>
      </c>
      <c r="X180" s="14" t="str">
        <f t="shared" si="59"/>
        <v/>
      </c>
      <c r="Y180" s="14" t="str">
        <f t="shared" si="57"/>
        <v/>
      </c>
      <c r="Z180" s="14" t="str">
        <f t="shared" si="58"/>
        <v/>
      </c>
      <c r="AA180" s="15" t="str">
        <f t="shared" si="50"/>
        <v/>
      </c>
    </row>
    <row r="181" spans="2:27" ht="18.75" thickBot="1" x14ac:dyDescent="0.3">
      <c r="B181" s="27"/>
      <c r="C181" s="1019"/>
      <c r="D181" s="1019"/>
      <c r="E181" s="1019"/>
      <c r="F181" s="1019"/>
      <c r="G181" s="1019"/>
      <c r="H181" s="1019"/>
      <c r="I181" s="1019"/>
      <c r="J181" s="1019"/>
      <c r="K181" s="1019"/>
      <c r="L181" s="1019"/>
      <c r="M181" s="1019"/>
      <c r="N181" s="1019"/>
      <c r="O181" s="30"/>
      <c r="P181" s="629">
        <f>+H156</f>
        <v>2.0599999999999987</v>
      </c>
      <c r="Q181" s="17"/>
      <c r="R181" s="630"/>
      <c r="S181" s="636"/>
      <c r="T181" s="33"/>
      <c r="U181" s="33"/>
      <c r="V181" s="631"/>
      <c r="W181" s="34" t="str">
        <f t="shared" si="60"/>
        <v/>
      </c>
      <c r="X181" s="34" t="str">
        <f t="shared" si="59"/>
        <v/>
      </c>
      <c r="Y181" s="14" t="str">
        <f t="shared" si="57"/>
        <v/>
      </c>
      <c r="Z181" s="14" t="str">
        <f t="shared" si="58"/>
        <v/>
      </c>
      <c r="AA181" s="15" t="str">
        <f t="shared" si="50"/>
        <v/>
      </c>
    </row>
    <row r="182" spans="2:27" ht="18.75" thickBot="1" x14ac:dyDescent="0.3">
      <c r="B182" s="786"/>
      <c r="C182" s="787"/>
      <c r="D182" s="787"/>
      <c r="E182" s="787"/>
      <c r="F182" s="787"/>
      <c r="G182" s="787"/>
      <c r="H182" s="787"/>
      <c r="I182" s="787"/>
      <c r="J182" s="787"/>
      <c r="K182" s="787"/>
      <c r="L182" s="787"/>
      <c r="M182" s="787"/>
      <c r="N182" s="787"/>
      <c r="O182" s="787"/>
      <c r="P182" s="428"/>
      <c r="Q182" s="629">
        <f>+H156</f>
        <v>2.0599999999999987</v>
      </c>
      <c r="R182" s="788" t="s">
        <v>58</v>
      </c>
      <c r="S182" s="1023"/>
      <c r="T182" s="787"/>
      <c r="U182" s="789" t="s">
        <v>53</v>
      </c>
      <c r="V182" s="790"/>
      <c r="W182" s="790"/>
      <c r="X182" s="791"/>
      <c r="Y182" s="36"/>
      <c r="Z182" s="37"/>
      <c r="AA182" s="38">
        <f>SUM(X159:X181)</f>
        <v>18</v>
      </c>
    </row>
    <row r="183" spans="2:27" ht="17.25" thickBot="1" x14ac:dyDescent="0.3">
      <c r="B183" s="792" t="s">
        <v>59</v>
      </c>
      <c r="C183" s="793"/>
      <c r="D183" s="793"/>
      <c r="E183" s="793"/>
      <c r="F183" s="793"/>
      <c r="G183" s="793"/>
      <c r="H183" s="793"/>
      <c r="I183" s="794"/>
      <c r="J183" s="792" t="s">
        <v>60</v>
      </c>
      <c r="K183" s="793"/>
      <c r="L183" s="793"/>
      <c r="M183" s="793"/>
      <c r="N183" s="793"/>
      <c r="O183" s="793"/>
      <c r="P183" s="793"/>
      <c r="Q183" s="793"/>
      <c r="R183" s="794"/>
      <c r="S183" s="634"/>
      <c r="T183" s="39"/>
      <c r="U183" s="40"/>
      <c r="V183" s="40"/>
      <c r="W183" s="40"/>
      <c r="X183" s="40"/>
      <c r="Y183" s="40"/>
      <c r="Z183" s="40"/>
      <c r="AA183" s="41"/>
    </row>
    <row r="184" spans="2:27" ht="21" thickBot="1" x14ac:dyDescent="0.3">
      <c r="B184" s="795"/>
      <c r="C184" s="787"/>
      <c r="D184" s="787"/>
      <c r="E184" s="787"/>
      <c r="F184" s="787"/>
      <c r="G184" s="787"/>
      <c r="H184" s="787"/>
      <c r="I184" s="796"/>
      <c r="J184" s="795"/>
      <c r="K184" s="787"/>
      <c r="L184" s="787"/>
      <c r="M184" s="787"/>
      <c r="N184" s="787"/>
      <c r="O184" s="787"/>
      <c r="P184" s="787"/>
      <c r="Q184" s="787"/>
      <c r="R184" s="796"/>
      <c r="S184" s="635"/>
      <c r="T184" s="797" t="s">
        <v>61</v>
      </c>
      <c r="U184" s="798"/>
      <c r="V184" s="798"/>
      <c r="W184" s="798"/>
      <c r="X184" s="798"/>
      <c r="Y184" s="798"/>
      <c r="Z184" s="799"/>
      <c r="AA184" s="42">
        <f>AA182</f>
        <v>18</v>
      </c>
    </row>
    <row r="186" spans="2:27" ht="15.75" thickBot="1" x14ac:dyDescent="0.3"/>
    <row r="187" spans="2:27" x14ac:dyDescent="0.25">
      <c r="B187" s="800"/>
      <c r="C187" s="793"/>
      <c r="D187" s="793"/>
      <c r="E187" s="793"/>
      <c r="F187" s="793"/>
      <c r="G187" s="803" t="s">
        <v>42</v>
      </c>
      <c r="H187" s="793"/>
      <c r="I187" s="793"/>
      <c r="J187" s="793"/>
      <c r="K187" s="793"/>
      <c r="L187" s="793"/>
      <c r="M187" s="793"/>
      <c r="N187" s="793"/>
      <c r="O187" s="793"/>
      <c r="P187" s="793"/>
      <c r="Q187" s="793"/>
      <c r="R187" s="793"/>
      <c r="S187" s="793"/>
      <c r="T187" s="793"/>
      <c r="U187" s="804" t="s">
        <v>1</v>
      </c>
      <c r="V187" s="805"/>
      <c r="W187" s="805"/>
      <c r="X187" s="806"/>
      <c r="Y187" s="807" t="s">
        <v>43</v>
      </c>
      <c r="Z187" s="805"/>
      <c r="AA187" s="808"/>
    </row>
    <row r="188" spans="2:27" ht="45" customHeight="1" x14ac:dyDescent="0.25">
      <c r="B188" s="801"/>
      <c r="C188" s="802"/>
      <c r="D188" s="802"/>
      <c r="E188" s="802"/>
      <c r="F188" s="802"/>
      <c r="G188" s="801"/>
      <c r="H188" s="802"/>
      <c r="I188" s="802"/>
      <c r="J188" s="802"/>
      <c r="K188" s="802"/>
      <c r="L188" s="802"/>
      <c r="M188" s="802"/>
      <c r="N188" s="802"/>
      <c r="O188" s="802"/>
      <c r="P188" s="802"/>
      <c r="Q188" s="802"/>
      <c r="R188" s="802"/>
      <c r="S188" s="802"/>
      <c r="T188" s="802"/>
      <c r="U188" s="809" t="s">
        <v>3</v>
      </c>
      <c r="V188" s="810"/>
      <c r="W188" s="810"/>
      <c r="X188" s="811"/>
      <c r="Y188" s="812">
        <v>1</v>
      </c>
      <c r="Z188" s="810"/>
      <c r="AA188" s="813"/>
    </row>
    <row r="189" spans="2:27" ht="15.75" thickBot="1" x14ac:dyDescent="0.3">
      <c r="B189" s="795"/>
      <c r="C189" s="787"/>
      <c r="D189" s="787"/>
      <c r="E189" s="787"/>
      <c r="F189" s="787"/>
      <c r="G189" s="795"/>
      <c r="H189" s="787"/>
      <c r="I189" s="787"/>
      <c r="J189" s="787"/>
      <c r="K189" s="787"/>
      <c r="L189" s="787"/>
      <c r="M189" s="787"/>
      <c r="N189" s="787"/>
      <c r="O189" s="787"/>
      <c r="P189" s="787"/>
      <c r="Q189" s="787"/>
      <c r="R189" s="787"/>
      <c r="S189" s="787"/>
      <c r="T189" s="787"/>
      <c r="U189" s="814" t="s">
        <v>4</v>
      </c>
      <c r="V189" s="815"/>
      <c r="W189" s="815"/>
      <c r="X189" s="816"/>
      <c r="Y189" s="817">
        <v>44236</v>
      </c>
      <c r="Z189" s="818"/>
      <c r="AA189" s="819"/>
    </row>
    <row r="190" spans="2:27" ht="25.9" customHeight="1" x14ac:dyDescent="0.25">
      <c r="B190" s="820" t="s">
        <v>44</v>
      </c>
      <c r="C190" s="793"/>
      <c r="D190" s="793"/>
      <c r="E190" s="793"/>
      <c r="F190" s="794"/>
      <c r="G190"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190" s="822"/>
      <c r="I190" s="822"/>
      <c r="J190" s="822"/>
      <c r="K190" s="822"/>
      <c r="L190" s="822"/>
      <c r="M190" s="822"/>
      <c r="N190" s="822"/>
      <c r="O190" s="822"/>
      <c r="P190" s="822"/>
      <c r="Q190" s="822"/>
      <c r="R190" s="822"/>
      <c r="S190" s="822"/>
      <c r="T190" s="822"/>
      <c r="U190" s="822"/>
      <c r="V190" s="822"/>
      <c r="W190" s="822"/>
      <c r="X190" s="822"/>
      <c r="Y190" s="822"/>
      <c r="Z190" s="822"/>
      <c r="AA190" s="823"/>
    </row>
    <row r="191" spans="2:27" ht="15.75" customHeight="1" thickBot="1" x14ac:dyDescent="0.3">
      <c r="B191" s="795"/>
      <c r="C191" s="787"/>
      <c r="D191" s="787"/>
      <c r="E191" s="787"/>
      <c r="F191" s="796"/>
      <c r="G191" s="824"/>
      <c r="H191" s="825"/>
      <c r="I191" s="825"/>
      <c r="J191" s="825"/>
      <c r="K191" s="825"/>
      <c r="L191" s="825"/>
      <c r="M191" s="825"/>
      <c r="N191" s="825"/>
      <c r="O191" s="825"/>
      <c r="P191" s="825"/>
      <c r="Q191" s="825"/>
      <c r="R191" s="825"/>
      <c r="S191" s="825"/>
      <c r="T191" s="825"/>
      <c r="U191" s="825"/>
      <c r="V191" s="825"/>
      <c r="W191" s="825"/>
      <c r="X191" s="825"/>
      <c r="Y191" s="825"/>
      <c r="Z191" s="825"/>
      <c r="AA191" s="826"/>
    </row>
    <row r="192" spans="2:27" ht="18.75" thickBot="1" x14ac:dyDescent="0.3">
      <c r="B192" s="827" t="s">
        <v>46</v>
      </c>
      <c r="C192" s="798"/>
      <c r="D192" s="798"/>
      <c r="E192" s="798"/>
      <c r="F192" s="798"/>
      <c r="G192" s="798"/>
      <c r="H192" s="822" t="s">
        <v>47</v>
      </c>
      <c r="I192" s="793"/>
      <c r="J192" s="828"/>
      <c r="K192" s="798"/>
      <c r="L192" s="798"/>
      <c r="M192" s="798"/>
      <c r="N192" s="798"/>
      <c r="O192" s="798"/>
      <c r="P192" s="622"/>
      <c r="Q192" s="622"/>
      <c r="R192" s="828" t="s">
        <v>48</v>
      </c>
      <c r="S192" s="828"/>
      <c r="T192" s="798"/>
      <c r="U192" s="798"/>
      <c r="V192" s="798"/>
      <c r="W192" s="798"/>
      <c r="X192" s="798"/>
      <c r="Y192" s="798"/>
      <c r="Z192" s="798"/>
      <c r="AA192" s="799"/>
    </row>
    <row r="193" spans="2:27" ht="42" customHeight="1" thickBot="1" x14ac:dyDescent="0.3">
      <c r="B193" s="829">
        <f>PRESUPUESTO!$B$21</f>
        <v>2</v>
      </c>
      <c r="C193" s="793"/>
      <c r="D193" s="793"/>
      <c r="E193" s="793"/>
      <c r="F193" s="793"/>
      <c r="G193" s="793"/>
      <c r="H193" s="830">
        <f>PRESUPUESTO!B28</f>
        <v>2.0699999999999985</v>
      </c>
      <c r="I193" s="831"/>
      <c r="J193" s="832" t="str">
        <f>PRESUPUESTO!$F$21</f>
        <v>DEMOLICIONES Y DESMONTES</v>
      </c>
      <c r="K193" s="798"/>
      <c r="L193" s="798"/>
      <c r="M193" s="798"/>
      <c r="N193" s="798"/>
      <c r="O193" s="799"/>
      <c r="P193" s="621"/>
      <c r="Q193" s="621"/>
      <c r="R193" s="833" t="str">
        <f>PRESUPUESTO!F28</f>
        <v>Desmonte Estructura Madera existente (Incluye retiro de material sobrante y disposición final en R.S.)</v>
      </c>
      <c r="S193" s="1020"/>
      <c r="T193" s="793"/>
      <c r="U193" s="793"/>
      <c r="V193" s="793"/>
      <c r="W193" s="793"/>
      <c r="X193" s="793"/>
      <c r="Y193" s="793"/>
      <c r="Z193" s="793"/>
      <c r="AA193" s="794"/>
    </row>
    <row r="194" spans="2:27" ht="18.600000000000001" customHeight="1" thickBot="1" x14ac:dyDescent="0.3">
      <c r="B194" s="821" t="s">
        <v>49</v>
      </c>
      <c r="C194" s="834"/>
      <c r="D194" s="834"/>
      <c r="E194" s="834"/>
      <c r="F194" s="834"/>
      <c r="G194" s="834"/>
      <c r="H194" s="835"/>
      <c r="I194" s="835"/>
      <c r="J194" s="834"/>
      <c r="K194" s="834"/>
      <c r="L194" s="834"/>
      <c r="M194" s="834"/>
      <c r="N194" s="834"/>
      <c r="O194" s="834"/>
      <c r="P194" s="623"/>
      <c r="Q194" s="623"/>
      <c r="R194" s="837" t="s">
        <v>50</v>
      </c>
      <c r="S194" s="1021" t="s">
        <v>532</v>
      </c>
      <c r="T194" s="839" t="s">
        <v>51</v>
      </c>
      <c r="U194" s="840"/>
      <c r="V194" s="841"/>
      <c r="W194" s="842" t="s">
        <v>20</v>
      </c>
      <c r="X194" s="844" t="s">
        <v>52</v>
      </c>
      <c r="Y194" s="846" t="s">
        <v>53</v>
      </c>
      <c r="Z194" s="847"/>
      <c r="AA194" s="848"/>
    </row>
    <row r="195" spans="2:27" ht="26.25" thickBot="1" x14ac:dyDescent="0.3">
      <c r="B195" s="836"/>
      <c r="C195" s="835"/>
      <c r="D195" s="835"/>
      <c r="E195" s="835"/>
      <c r="F195" s="835"/>
      <c r="G195" s="835"/>
      <c r="H195" s="835"/>
      <c r="I195" s="835"/>
      <c r="J195" s="835"/>
      <c r="K195" s="835"/>
      <c r="L195" s="835"/>
      <c r="M195" s="835"/>
      <c r="N195" s="835"/>
      <c r="O195" s="835"/>
      <c r="P195" s="623"/>
      <c r="Q195" s="623"/>
      <c r="R195" s="838"/>
      <c r="S195" s="1032"/>
      <c r="T195" s="4" t="s">
        <v>54</v>
      </c>
      <c r="U195" s="5" t="s">
        <v>55</v>
      </c>
      <c r="V195" s="6" t="s">
        <v>56</v>
      </c>
      <c r="W195" s="843"/>
      <c r="X195" s="845"/>
      <c r="Y195" s="7" t="s">
        <v>57</v>
      </c>
      <c r="Z195" s="8" t="s">
        <v>21</v>
      </c>
      <c r="AA195" s="9" t="s">
        <v>22</v>
      </c>
    </row>
    <row r="196" spans="2:27" ht="18" x14ac:dyDescent="0.25">
      <c r="B196" s="10"/>
      <c r="C196" s="1017"/>
      <c r="D196" s="1017"/>
      <c r="E196" s="1017"/>
      <c r="F196" s="1017"/>
      <c r="G196" s="1017"/>
      <c r="H196" s="1017"/>
      <c r="I196" s="1017"/>
      <c r="J196" s="1017"/>
      <c r="K196" s="1017"/>
      <c r="L196" s="1017"/>
      <c r="M196" s="1017"/>
      <c r="N196" s="1017"/>
      <c r="O196" s="12"/>
      <c r="P196" s="629">
        <f>+H193</f>
        <v>2.0699999999999985</v>
      </c>
      <c r="Q196" s="17"/>
      <c r="R196" s="412" t="s">
        <v>356</v>
      </c>
      <c r="S196" s="625"/>
      <c r="T196" s="14"/>
      <c r="U196" s="14"/>
      <c r="V196" s="14"/>
      <c r="W196" s="14" t="str">
        <f>IF(COUNT(T196:V196)=1,"m",IF(COUNT(T196:V196)=2,"m2",IF(COUNT(T196:V196)=3,"m3","")))</f>
        <v/>
      </c>
      <c r="X196" s="14" t="str">
        <f>IF(S196="","",1)</f>
        <v/>
      </c>
      <c r="Y196" s="14" t="str">
        <f>IFERROR(IF(COUNT(T196:V196)=1,PRODUCT(T196:V196)*X196,""),"")</f>
        <v/>
      </c>
      <c r="Z196" s="14" t="str">
        <f>IFERROR(IF(COUNT(T196:V196)=2,PRODUCT(T196:V196)*X196,""),"")</f>
        <v/>
      </c>
      <c r="AA196" s="15" t="str">
        <f>IFERROR(IF(COUNT(T196:V196)=3,PRODUCT(T196:V196)*X196,""),"")</f>
        <v/>
      </c>
    </row>
    <row r="197" spans="2:27" ht="18" x14ac:dyDescent="0.25">
      <c r="B197" s="16"/>
      <c r="C197" s="1018"/>
      <c r="D197" s="1018"/>
      <c r="E197" s="1018"/>
      <c r="F197" s="1018"/>
      <c r="G197" s="1018"/>
      <c r="H197" s="1018"/>
      <c r="I197" s="1018"/>
      <c r="J197" s="1018"/>
      <c r="K197" s="1018"/>
      <c r="L197" s="1018"/>
      <c r="M197" s="1018"/>
      <c r="N197" s="1018"/>
      <c r="O197" s="19"/>
      <c r="P197" s="629">
        <f>+H193</f>
        <v>2.0699999999999985</v>
      </c>
      <c r="Q197" s="17"/>
      <c r="R197" s="412"/>
      <c r="S197" s="625"/>
      <c r="T197" s="20"/>
      <c r="U197" s="20"/>
      <c r="V197" s="430"/>
      <c r="W197" s="14" t="str">
        <f t="shared" ref="W197:W199" si="61">IF(COUNT(T197:V197)=1,"m",IF(COUNT(T197:V197)=2,"m2",IF(COUNT(T197:V197)=3,"m3","")))</f>
        <v/>
      </c>
      <c r="X197" s="14" t="str">
        <f t="shared" ref="X197:X199" si="62">IF(S197="","",1)</f>
        <v/>
      </c>
      <c r="Y197" s="14" t="str">
        <f t="shared" ref="Y197:Y199" si="63">IFERROR(IF(COUNT(T197:V197)=1,PRODUCT(T197:V197)*X197,""),"")</f>
        <v/>
      </c>
      <c r="Z197" s="14" t="str">
        <f t="shared" ref="Z197:Z199" si="64">IFERROR(IF(COUNT(T197:V197)=2,PRODUCT(T197:V197)*X197,""),"")</f>
        <v/>
      </c>
      <c r="AA197" s="15" t="str">
        <f t="shared" ref="AA197:AA218" si="65">IFERROR(IF(COUNT(T197:V197)=3,PRODUCT(T197:V197)*X197,""),"")</f>
        <v/>
      </c>
    </row>
    <row r="198" spans="2:27" ht="18" x14ac:dyDescent="0.25">
      <c r="B198" s="16"/>
      <c r="C198" s="1018"/>
      <c r="D198" s="1018"/>
      <c r="E198" s="1018"/>
      <c r="F198" s="1018"/>
      <c r="G198" s="1018"/>
      <c r="H198" s="1018"/>
      <c r="I198" s="1018"/>
      <c r="J198" s="1018"/>
      <c r="K198" s="1018"/>
      <c r="L198" s="1018"/>
      <c r="M198" s="1018"/>
      <c r="N198" s="1018"/>
      <c r="O198" s="19"/>
      <c r="P198" s="629">
        <f>+H193</f>
        <v>2.0699999999999985</v>
      </c>
      <c r="Q198" s="17"/>
      <c r="R198" s="412"/>
      <c r="S198" s="625"/>
      <c r="T198" s="20"/>
      <c r="U198" s="20"/>
      <c r="V198" s="430"/>
      <c r="W198" s="14" t="str">
        <f t="shared" si="61"/>
        <v/>
      </c>
      <c r="X198" s="14" t="str">
        <f t="shared" si="62"/>
        <v/>
      </c>
      <c r="Y198" s="14" t="str">
        <f t="shared" si="63"/>
        <v/>
      </c>
      <c r="Z198" s="14" t="str">
        <f t="shared" si="64"/>
        <v/>
      </c>
      <c r="AA198" s="15" t="str">
        <f t="shared" si="65"/>
        <v/>
      </c>
    </row>
    <row r="199" spans="2:27" ht="18" x14ac:dyDescent="0.25">
      <c r="B199" s="16"/>
      <c r="C199" s="1018"/>
      <c r="D199" s="1018"/>
      <c r="E199" s="1018"/>
      <c r="F199" s="1018"/>
      <c r="G199" s="1018"/>
      <c r="H199" s="1018"/>
      <c r="I199" s="1018"/>
      <c r="J199" s="1018"/>
      <c r="K199" s="1018"/>
      <c r="L199" s="1018"/>
      <c r="M199" s="1018"/>
      <c r="N199" s="1018"/>
      <c r="O199" s="19"/>
      <c r="P199" s="629">
        <f>+H193</f>
        <v>2.0699999999999985</v>
      </c>
      <c r="Q199" s="17"/>
      <c r="R199" s="412"/>
      <c r="S199" s="626"/>
      <c r="T199" s="20"/>
      <c r="U199" s="20"/>
      <c r="V199" s="430"/>
      <c r="W199" s="14" t="str">
        <f t="shared" si="61"/>
        <v/>
      </c>
      <c r="X199" s="14" t="str">
        <f t="shared" si="62"/>
        <v/>
      </c>
      <c r="Y199" s="14" t="str">
        <f t="shared" si="63"/>
        <v/>
      </c>
      <c r="Z199" s="14" t="str">
        <f t="shared" si="64"/>
        <v/>
      </c>
      <c r="AA199" s="15" t="str">
        <f t="shared" si="65"/>
        <v/>
      </c>
    </row>
    <row r="200" spans="2:27" ht="18" x14ac:dyDescent="0.25">
      <c r="B200" s="16"/>
      <c r="C200" s="1018"/>
      <c r="D200" s="1018"/>
      <c r="E200" s="1018"/>
      <c r="F200" s="1018"/>
      <c r="G200" s="1018"/>
      <c r="H200" s="1018"/>
      <c r="I200" s="1018"/>
      <c r="J200" s="1018"/>
      <c r="K200" s="1018"/>
      <c r="L200" s="1018"/>
      <c r="M200" s="1018"/>
      <c r="N200" s="1018"/>
      <c r="O200" s="19"/>
      <c r="P200" s="629">
        <f>+H193</f>
        <v>2.0699999999999985</v>
      </c>
      <c r="Q200" s="17"/>
      <c r="R200" s="412"/>
      <c r="S200" s="625"/>
      <c r="T200" s="20"/>
      <c r="U200" s="20"/>
      <c r="V200" s="430"/>
      <c r="W200" s="14"/>
      <c r="X200" s="14"/>
      <c r="Y200" s="14"/>
      <c r="Z200" s="14"/>
      <c r="AA200" s="15" t="str">
        <f t="shared" si="65"/>
        <v/>
      </c>
    </row>
    <row r="201" spans="2:27" ht="18" x14ac:dyDescent="0.25">
      <c r="B201" s="22"/>
      <c r="C201" s="1018"/>
      <c r="D201" s="1018"/>
      <c r="E201" s="1018"/>
      <c r="F201" s="1018"/>
      <c r="G201" s="1018"/>
      <c r="H201" s="1018"/>
      <c r="I201" s="1018"/>
      <c r="J201" s="1018"/>
      <c r="K201" s="1018"/>
      <c r="L201" s="1018"/>
      <c r="M201" s="1018"/>
      <c r="N201" s="1018"/>
      <c r="O201" s="19"/>
      <c r="P201" s="629">
        <f>+H193</f>
        <v>2.0699999999999985</v>
      </c>
      <c r="Q201" s="17"/>
      <c r="R201" s="412" t="s">
        <v>361</v>
      </c>
      <c r="S201" s="625" t="s">
        <v>553</v>
      </c>
      <c r="T201" s="639"/>
      <c r="U201" s="639"/>
      <c r="V201" s="640"/>
      <c r="W201" s="14" t="str">
        <f t="shared" ref="W201:W202" si="66">IF(COUNT(T201:V201)=1,"m",IF(COUNT(T201:V201)=2,"m2",IF(COUNT(T201:V201)=3,"m3","")))</f>
        <v/>
      </c>
      <c r="X201" s="14">
        <f t="shared" ref="X201:X207" si="67">IF(S201="","",1)</f>
        <v>1</v>
      </c>
      <c r="Y201" s="14" t="str">
        <f t="shared" ref="Y201:Y207" si="68">IFERROR(IF(COUNT(T201:V201)=1,PRODUCT(T201:V201)*X201,""),"")</f>
        <v/>
      </c>
      <c r="Z201" s="14" t="str">
        <f t="shared" ref="Z201:Z207" si="69">IFERROR(IF(COUNT(T201:V201)=2,PRODUCT(T201:V201)*X201,""),"")</f>
        <v/>
      </c>
      <c r="AA201" s="15" t="str">
        <f t="shared" si="65"/>
        <v/>
      </c>
    </row>
    <row r="202" spans="2:27" ht="18" x14ac:dyDescent="0.25">
      <c r="B202" s="16"/>
      <c r="C202" s="1018"/>
      <c r="D202" s="1018"/>
      <c r="E202" s="1018"/>
      <c r="F202" s="1018"/>
      <c r="G202" s="1018"/>
      <c r="H202" s="1018"/>
      <c r="I202" s="1018"/>
      <c r="J202" s="1018"/>
      <c r="K202" s="1018"/>
      <c r="L202" s="1018"/>
      <c r="M202" s="1018"/>
      <c r="N202" s="1018"/>
      <c r="O202" s="19"/>
      <c r="P202" s="629">
        <f>+H193</f>
        <v>2.0699999999999985</v>
      </c>
      <c r="Q202" s="17"/>
      <c r="R202" s="412" t="s">
        <v>361</v>
      </c>
      <c r="S202" s="625" t="s">
        <v>373</v>
      </c>
      <c r="T202" s="20">
        <v>2.33</v>
      </c>
      <c r="U202" s="20">
        <v>2.5</v>
      </c>
      <c r="V202" s="430"/>
      <c r="W202" s="14" t="str">
        <f t="shared" si="66"/>
        <v>m2</v>
      </c>
      <c r="X202" s="14">
        <f t="shared" si="67"/>
        <v>1</v>
      </c>
      <c r="Y202" s="14" t="str">
        <f t="shared" si="68"/>
        <v/>
      </c>
      <c r="Z202" s="14">
        <f t="shared" si="69"/>
        <v>5.8250000000000002</v>
      </c>
      <c r="AA202" s="15" t="str">
        <f t="shared" si="65"/>
        <v/>
      </c>
    </row>
    <row r="203" spans="2:27" ht="18" x14ac:dyDescent="0.25">
      <c r="B203" s="16"/>
      <c r="C203" s="1018"/>
      <c r="D203" s="1018"/>
      <c r="E203" s="1018"/>
      <c r="F203" s="1018"/>
      <c r="G203" s="1018"/>
      <c r="H203" s="1018"/>
      <c r="I203" s="1018"/>
      <c r="J203" s="1018"/>
      <c r="K203" s="1018"/>
      <c r="L203" s="1018"/>
      <c r="M203" s="1018"/>
      <c r="N203" s="1018"/>
      <c r="O203" s="19"/>
      <c r="P203" s="629">
        <f>+H193</f>
        <v>2.0699999999999985</v>
      </c>
      <c r="Q203" s="17"/>
      <c r="R203" s="412"/>
      <c r="S203" s="625"/>
      <c r="T203" s="20"/>
      <c r="U203" s="20"/>
      <c r="V203" s="430"/>
      <c r="W203" s="14"/>
      <c r="X203" s="14" t="str">
        <f t="shared" si="67"/>
        <v/>
      </c>
      <c r="Y203" s="14" t="str">
        <f t="shared" si="68"/>
        <v/>
      </c>
      <c r="Z203" s="14" t="str">
        <f t="shared" si="69"/>
        <v/>
      </c>
      <c r="AA203" s="15" t="str">
        <f t="shared" si="65"/>
        <v/>
      </c>
    </row>
    <row r="204" spans="2:27" ht="18" x14ac:dyDescent="0.25">
      <c r="B204" s="16"/>
      <c r="C204" s="1018"/>
      <c r="D204" s="1018"/>
      <c r="E204" s="1018"/>
      <c r="F204" s="1018"/>
      <c r="G204" s="1018"/>
      <c r="H204" s="1018"/>
      <c r="I204" s="1018"/>
      <c r="J204" s="1018"/>
      <c r="K204" s="1018"/>
      <c r="L204" s="1018"/>
      <c r="M204" s="1018"/>
      <c r="N204" s="1018"/>
      <c r="O204" s="19"/>
      <c r="P204" s="629">
        <f>+H193</f>
        <v>2.0699999999999985</v>
      </c>
      <c r="Q204" s="17"/>
      <c r="R204" s="412"/>
      <c r="S204" s="625"/>
      <c r="T204" s="20"/>
      <c r="U204" s="20"/>
      <c r="V204" s="430"/>
      <c r="W204" s="14"/>
      <c r="X204" s="14" t="str">
        <f t="shared" si="67"/>
        <v/>
      </c>
      <c r="Y204" s="14" t="str">
        <f t="shared" si="68"/>
        <v/>
      </c>
      <c r="Z204" s="14" t="str">
        <f t="shared" si="69"/>
        <v/>
      </c>
      <c r="AA204" s="15" t="str">
        <f t="shared" si="65"/>
        <v/>
      </c>
    </row>
    <row r="205" spans="2:27" ht="18" x14ac:dyDescent="0.25">
      <c r="B205" s="16"/>
      <c r="C205" s="1018"/>
      <c r="D205" s="1018"/>
      <c r="E205" s="1018"/>
      <c r="F205" s="1018"/>
      <c r="G205" s="1018"/>
      <c r="H205" s="1018"/>
      <c r="I205" s="1018"/>
      <c r="J205" s="1018"/>
      <c r="K205" s="1018"/>
      <c r="L205" s="1018"/>
      <c r="M205" s="1018"/>
      <c r="N205" s="1018"/>
      <c r="O205" s="19"/>
      <c r="P205" s="629">
        <f>+H193</f>
        <v>2.0699999999999985</v>
      </c>
      <c r="Q205" s="17"/>
      <c r="R205" s="412"/>
      <c r="S205" s="625"/>
      <c r="T205" s="20"/>
      <c r="U205" s="20"/>
      <c r="V205" s="430"/>
      <c r="W205" s="14"/>
      <c r="X205" s="14" t="str">
        <f t="shared" si="67"/>
        <v/>
      </c>
      <c r="Y205" s="14" t="str">
        <f t="shared" si="68"/>
        <v/>
      </c>
      <c r="Z205" s="14" t="str">
        <f t="shared" si="69"/>
        <v/>
      </c>
      <c r="AA205" s="15" t="str">
        <f t="shared" si="65"/>
        <v/>
      </c>
    </row>
    <row r="206" spans="2:27" ht="18" x14ac:dyDescent="0.25">
      <c r="B206" s="16"/>
      <c r="C206" s="1018"/>
      <c r="D206" s="1018"/>
      <c r="E206" s="1018"/>
      <c r="F206" s="1018"/>
      <c r="G206" s="1018"/>
      <c r="H206" s="1018"/>
      <c r="I206" s="1018"/>
      <c r="J206" s="1018"/>
      <c r="K206" s="1018"/>
      <c r="L206" s="1018"/>
      <c r="M206" s="1018"/>
      <c r="N206" s="1018"/>
      <c r="O206" s="19"/>
      <c r="P206" s="629">
        <f>+H193</f>
        <v>2.0699999999999985</v>
      </c>
      <c r="Q206" s="17"/>
      <c r="R206" s="412"/>
      <c r="S206" s="625"/>
      <c r="T206" s="20"/>
      <c r="U206" s="20"/>
      <c r="V206" s="430"/>
      <c r="W206" s="14" t="str">
        <f t="shared" ref="W206:W207" si="70">IF(COUNT(T206:V206)=1,"m",IF(COUNT(T206:V206)=2,"m2",IF(COUNT(T206:V206)=3,"m3","")))</f>
        <v/>
      </c>
      <c r="X206" s="14" t="str">
        <f t="shared" si="67"/>
        <v/>
      </c>
      <c r="Y206" s="14" t="str">
        <f t="shared" si="68"/>
        <v/>
      </c>
      <c r="Z206" s="14" t="str">
        <f t="shared" si="69"/>
        <v/>
      </c>
      <c r="AA206" s="15" t="str">
        <f t="shared" si="65"/>
        <v/>
      </c>
    </row>
    <row r="207" spans="2:27" ht="18" x14ac:dyDescent="0.25">
      <c r="B207" s="16"/>
      <c r="C207" s="1018"/>
      <c r="D207" s="1018"/>
      <c r="E207" s="1018"/>
      <c r="F207" s="1018"/>
      <c r="G207" s="1018"/>
      <c r="H207" s="1018"/>
      <c r="I207" s="1018"/>
      <c r="J207" s="1018"/>
      <c r="K207" s="1018"/>
      <c r="L207" s="1018"/>
      <c r="M207" s="1018"/>
      <c r="N207" s="1018"/>
      <c r="O207" s="19"/>
      <c r="P207" s="629">
        <f>+H193</f>
        <v>2.0699999999999985</v>
      </c>
      <c r="Q207" s="17"/>
      <c r="R207" s="412"/>
      <c r="S207" s="625"/>
      <c r="T207" s="20"/>
      <c r="U207" s="20"/>
      <c r="V207" s="430"/>
      <c r="W207" s="14" t="str">
        <f t="shared" si="70"/>
        <v/>
      </c>
      <c r="X207" s="14" t="str">
        <f t="shared" si="67"/>
        <v/>
      </c>
      <c r="Y207" s="14" t="str">
        <f t="shared" si="68"/>
        <v/>
      </c>
      <c r="Z207" s="14" t="str">
        <f t="shared" si="69"/>
        <v/>
      </c>
      <c r="AA207" s="15" t="str">
        <f t="shared" si="65"/>
        <v/>
      </c>
    </row>
    <row r="208" spans="2:27" ht="18" x14ac:dyDescent="0.25">
      <c r="B208" s="16"/>
      <c r="C208" s="1018"/>
      <c r="D208" s="1018"/>
      <c r="E208" s="1018"/>
      <c r="F208" s="1018"/>
      <c r="G208" s="1018"/>
      <c r="H208" s="1018"/>
      <c r="I208" s="1018"/>
      <c r="J208" s="1018"/>
      <c r="K208" s="1018"/>
      <c r="L208" s="1018"/>
      <c r="M208" s="1018"/>
      <c r="N208" s="1018"/>
      <c r="O208" s="19"/>
      <c r="P208" s="629">
        <f>+H193</f>
        <v>2.0699999999999985</v>
      </c>
      <c r="Q208" s="17"/>
      <c r="R208" s="412"/>
      <c r="S208" s="625"/>
      <c r="T208" s="20"/>
      <c r="U208" s="20"/>
      <c r="V208" s="430"/>
      <c r="W208" s="14"/>
      <c r="X208" s="14"/>
      <c r="Y208" s="14"/>
      <c r="Z208" s="14"/>
      <c r="AA208" s="15" t="str">
        <f t="shared" si="65"/>
        <v/>
      </c>
    </row>
    <row r="209" spans="2:27" ht="18" x14ac:dyDescent="0.25">
      <c r="B209" s="16"/>
      <c r="C209" s="1018"/>
      <c r="D209" s="1018"/>
      <c r="E209" s="1018"/>
      <c r="F209" s="1018"/>
      <c r="G209" s="1018"/>
      <c r="H209" s="1018"/>
      <c r="I209" s="1018"/>
      <c r="J209" s="1018"/>
      <c r="K209" s="1018"/>
      <c r="L209" s="1018"/>
      <c r="M209" s="1018"/>
      <c r="N209" s="1018"/>
      <c r="O209" s="19"/>
      <c r="P209" s="629">
        <f>+H193</f>
        <v>2.0699999999999985</v>
      </c>
      <c r="Q209" s="17"/>
      <c r="R209" s="412" t="s">
        <v>362</v>
      </c>
      <c r="S209" s="625"/>
      <c r="T209" s="20"/>
      <c r="U209" s="20"/>
      <c r="V209" s="430"/>
      <c r="W209" s="14" t="str">
        <f t="shared" ref="W209:W218" si="71">IF(COUNT(T209:V209)=1,"m",IF(COUNT(T209:V209)=2,"m2",IF(COUNT(T209:V209)=3,"m3","")))</f>
        <v/>
      </c>
      <c r="X209" s="14" t="str">
        <f t="shared" ref="X209:X218" si="72">IF(S209="","",1)</f>
        <v/>
      </c>
      <c r="Y209" s="14" t="str">
        <f t="shared" ref="Y209:Y218" si="73">IFERROR(IF(COUNT(T209:V209)=1,PRODUCT(T209:V209)*X209,""),"")</f>
        <v/>
      </c>
      <c r="Z209" s="14" t="str">
        <f t="shared" ref="Z209:Z218" si="74">IFERROR(IF(COUNT(T209:V209)=2,PRODUCT(T209:V209)*X209,""),"")</f>
        <v/>
      </c>
      <c r="AA209" s="15" t="str">
        <f t="shared" si="65"/>
        <v/>
      </c>
    </row>
    <row r="210" spans="2:27" ht="18" x14ac:dyDescent="0.25">
      <c r="B210" s="16"/>
      <c r="C210" s="1018"/>
      <c r="D210" s="1018"/>
      <c r="E210" s="1018"/>
      <c r="F210" s="1018"/>
      <c r="G210" s="1018"/>
      <c r="H210" s="1018"/>
      <c r="I210" s="1018"/>
      <c r="J210" s="1018"/>
      <c r="K210" s="1018"/>
      <c r="L210" s="1018"/>
      <c r="M210" s="1018"/>
      <c r="N210" s="1018"/>
      <c r="O210" s="19"/>
      <c r="P210" s="629">
        <f>+H193</f>
        <v>2.0699999999999985</v>
      </c>
      <c r="Q210" s="17"/>
      <c r="R210" s="412"/>
      <c r="S210" s="626"/>
      <c r="T210" s="20"/>
      <c r="U210" s="20"/>
      <c r="V210" s="430"/>
      <c r="W210" s="14" t="str">
        <f t="shared" si="71"/>
        <v/>
      </c>
      <c r="X210" s="14" t="str">
        <f t="shared" si="72"/>
        <v/>
      </c>
      <c r="Y210" s="14" t="str">
        <f t="shared" si="73"/>
        <v/>
      </c>
      <c r="Z210" s="14" t="str">
        <f t="shared" si="74"/>
        <v/>
      </c>
      <c r="AA210" s="15" t="str">
        <f t="shared" si="65"/>
        <v/>
      </c>
    </row>
    <row r="211" spans="2:27" ht="18" x14ac:dyDescent="0.25">
      <c r="B211" s="16"/>
      <c r="C211" s="1018"/>
      <c r="D211" s="1018"/>
      <c r="E211" s="1018"/>
      <c r="F211" s="1018"/>
      <c r="G211" s="1018"/>
      <c r="H211" s="1018"/>
      <c r="I211" s="1018"/>
      <c r="J211" s="1018"/>
      <c r="K211" s="1018"/>
      <c r="L211" s="1018"/>
      <c r="M211" s="1018"/>
      <c r="N211" s="1018"/>
      <c r="O211" s="19"/>
      <c r="P211" s="629">
        <f>+H193</f>
        <v>2.0699999999999985</v>
      </c>
      <c r="Q211" s="17"/>
      <c r="R211" s="412"/>
      <c r="S211" s="626"/>
      <c r="T211" s="20"/>
      <c r="U211" s="20"/>
      <c r="V211" s="430"/>
      <c r="W211" s="14" t="str">
        <f t="shared" si="71"/>
        <v/>
      </c>
      <c r="X211" s="14" t="str">
        <f t="shared" si="72"/>
        <v/>
      </c>
      <c r="Y211" s="14" t="str">
        <f t="shared" si="73"/>
        <v/>
      </c>
      <c r="Z211" s="14" t="str">
        <f t="shared" si="74"/>
        <v/>
      </c>
      <c r="AA211" s="15" t="str">
        <f t="shared" si="65"/>
        <v/>
      </c>
    </row>
    <row r="212" spans="2:27" ht="18" x14ac:dyDescent="0.25">
      <c r="B212" s="16"/>
      <c r="C212" s="1018"/>
      <c r="D212" s="1018"/>
      <c r="E212" s="1018"/>
      <c r="F212" s="1018"/>
      <c r="G212" s="1018"/>
      <c r="H212" s="1018"/>
      <c r="I212" s="1018"/>
      <c r="J212" s="1018"/>
      <c r="K212" s="1018"/>
      <c r="L212" s="1018"/>
      <c r="M212" s="1018"/>
      <c r="N212" s="1018"/>
      <c r="O212" s="19"/>
      <c r="P212" s="629">
        <f>+H193</f>
        <v>2.0699999999999985</v>
      </c>
      <c r="Q212" s="17"/>
      <c r="R212" s="412"/>
      <c r="S212" s="626"/>
      <c r="T212" s="20"/>
      <c r="U212" s="20"/>
      <c r="V212" s="20"/>
      <c r="W212" s="14" t="str">
        <f t="shared" si="71"/>
        <v/>
      </c>
      <c r="X212" s="14" t="str">
        <f t="shared" si="72"/>
        <v/>
      </c>
      <c r="Y212" s="14" t="str">
        <f t="shared" si="73"/>
        <v/>
      </c>
      <c r="Z212" s="14" t="str">
        <f t="shared" si="74"/>
        <v/>
      </c>
      <c r="AA212" s="15" t="str">
        <f t="shared" si="65"/>
        <v/>
      </c>
    </row>
    <row r="213" spans="2:27" ht="18" x14ac:dyDescent="0.25">
      <c r="B213" s="16"/>
      <c r="C213" s="1018"/>
      <c r="D213" s="1018"/>
      <c r="E213" s="1018"/>
      <c r="F213" s="1018"/>
      <c r="G213" s="1018"/>
      <c r="H213" s="1018"/>
      <c r="I213" s="1018"/>
      <c r="J213" s="1018"/>
      <c r="K213" s="1018"/>
      <c r="L213" s="1018"/>
      <c r="M213" s="1018"/>
      <c r="N213" s="1018"/>
      <c r="O213" s="19"/>
      <c r="P213" s="629">
        <f>+H193</f>
        <v>2.0699999999999985</v>
      </c>
      <c r="Q213" s="17"/>
      <c r="R213" s="412"/>
      <c r="S213" s="626"/>
      <c r="T213" s="20"/>
      <c r="U213" s="20"/>
      <c r="V213" s="430"/>
      <c r="W213" s="14" t="str">
        <f t="shared" si="71"/>
        <v/>
      </c>
      <c r="X213" s="14" t="str">
        <f t="shared" si="72"/>
        <v/>
      </c>
      <c r="Y213" s="14" t="str">
        <f t="shared" si="73"/>
        <v/>
      </c>
      <c r="Z213" s="14" t="str">
        <f t="shared" si="74"/>
        <v/>
      </c>
      <c r="AA213" s="15" t="str">
        <f t="shared" si="65"/>
        <v/>
      </c>
    </row>
    <row r="214" spans="2:27" ht="18" x14ac:dyDescent="0.25">
      <c r="B214" s="16"/>
      <c r="C214" s="1018"/>
      <c r="D214" s="1018"/>
      <c r="E214" s="1018"/>
      <c r="F214" s="1018"/>
      <c r="G214" s="1018"/>
      <c r="H214" s="1018"/>
      <c r="I214" s="1018"/>
      <c r="J214" s="1018"/>
      <c r="K214" s="1018"/>
      <c r="L214" s="1018"/>
      <c r="M214" s="1018"/>
      <c r="N214" s="1018"/>
      <c r="O214" s="19"/>
      <c r="P214" s="629">
        <f>+H193</f>
        <v>2.0699999999999985</v>
      </c>
      <c r="Q214" s="17"/>
      <c r="R214" s="412"/>
      <c r="S214" s="626"/>
      <c r="T214" s="20"/>
      <c r="U214" s="20"/>
      <c r="V214" s="430"/>
      <c r="W214" s="14" t="str">
        <f t="shared" si="71"/>
        <v/>
      </c>
      <c r="X214" s="14" t="str">
        <f t="shared" si="72"/>
        <v/>
      </c>
      <c r="Y214" s="14" t="str">
        <f t="shared" si="73"/>
        <v/>
      </c>
      <c r="Z214" s="14" t="str">
        <f t="shared" si="74"/>
        <v/>
      </c>
      <c r="AA214" s="15" t="str">
        <f t="shared" si="65"/>
        <v/>
      </c>
    </row>
    <row r="215" spans="2:27" ht="18" x14ac:dyDescent="0.25">
      <c r="B215" s="16"/>
      <c r="C215" s="1018"/>
      <c r="D215" s="1018"/>
      <c r="E215" s="1018"/>
      <c r="F215" s="1018"/>
      <c r="G215" s="1018"/>
      <c r="H215" s="1018"/>
      <c r="I215" s="1018"/>
      <c r="J215" s="1018"/>
      <c r="K215" s="1018"/>
      <c r="L215" s="1018"/>
      <c r="M215" s="1018"/>
      <c r="N215" s="1018"/>
      <c r="O215" s="19"/>
      <c r="P215" s="629">
        <f>+H193</f>
        <v>2.0699999999999985</v>
      </c>
      <c r="Q215" s="17"/>
      <c r="R215" s="21"/>
      <c r="S215" s="626"/>
      <c r="T215" s="20"/>
      <c r="U215" s="20"/>
      <c r="V215" s="430"/>
      <c r="W215" s="14" t="str">
        <f t="shared" si="71"/>
        <v/>
      </c>
      <c r="X215" s="14" t="str">
        <f t="shared" si="72"/>
        <v/>
      </c>
      <c r="Y215" s="14" t="str">
        <f t="shared" si="73"/>
        <v/>
      </c>
      <c r="Z215" s="14" t="str">
        <f t="shared" si="74"/>
        <v/>
      </c>
      <c r="AA215" s="15" t="str">
        <f t="shared" si="65"/>
        <v/>
      </c>
    </row>
    <row r="216" spans="2:27" ht="18" x14ac:dyDescent="0.25">
      <c r="B216" s="16"/>
      <c r="C216" s="1018"/>
      <c r="D216" s="1018"/>
      <c r="E216" s="1018"/>
      <c r="F216" s="1018"/>
      <c r="G216" s="1018"/>
      <c r="H216" s="1018"/>
      <c r="I216" s="1018"/>
      <c r="J216" s="1018"/>
      <c r="K216" s="1018"/>
      <c r="L216" s="1018"/>
      <c r="M216" s="1018"/>
      <c r="N216" s="1018"/>
      <c r="O216" s="19"/>
      <c r="P216" s="629">
        <f>+H193</f>
        <v>2.0699999999999985</v>
      </c>
      <c r="Q216" s="17"/>
      <c r="R216" s="26"/>
      <c r="S216" s="626"/>
      <c r="T216" s="20"/>
      <c r="U216" s="20"/>
      <c r="V216" s="430"/>
      <c r="W216" s="14" t="str">
        <f t="shared" si="71"/>
        <v/>
      </c>
      <c r="X216" s="14" t="str">
        <f t="shared" si="72"/>
        <v/>
      </c>
      <c r="Y216" s="14" t="str">
        <f t="shared" si="73"/>
        <v/>
      </c>
      <c r="Z216" s="14" t="str">
        <f t="shared" si="74"/>
        <v/>
      </c>
      <c r="AA216" s="15" t="str">
        <f t="shared" si="65"/>
        <v/>
      </c>
    </row>
    <row r="217" spans="2:27" ht="18" x14ac:dyDescent="0.25">
      <c r="B217" s="16"/>
      <c r="C217" s="1018"/>
      <c r="D217" s="1018"/>
      <c r="E217" s="1018"/>
      <c r="F217" s="1018"/>
      <c r="G217" s="1018"/>
      <c r="H217" s="1018"/>
      <c r="I217" s="1018"/>
      <c r="J217" s="1018"/>
      <c r="K217" s="1018"/>
      <c r="L217" s="1018"/>
      <c r="M217" s="1018"/>
      <c r="N217" s="1018"/>
      <c r="O217" s="19"/>
      <c r="P217" s="629">
        <f>+H193</f>
        <v>2.0699999999999985</v>
      </c>
      <c r="Q217" s="17"/>
      <c r="R217" s="26"/>
      <c r="S217" s="626"/>
      <c r="T217" s="20"/>
      <c r="U217" s="20"/>
      <c r="V217" s="430"/>
      <c r="W217" s="14" t="str">
        <f t="shared" si="71"/>
        <v/>
      </c>
      <c r="X217" s="14" t="str">
        <f t="shared" si="72"/>
        <v/>
      </c>
      <c r="Y217" s="14" t="str">
        <f t="shared" si="73"/>
        <v/>
      </c>
      <c r="Z217" s="14" t="str">
        <f t="shared" si="74"/>
        <v/>
      </c>
      <c r="AA217" s="15" t="str">
        <f t="shared" si="65"/>
        <v/>
      </c>
    </row>
    <row r="218" spans="2:27" ht="18.75" thickBot="1" x14ac:dyDescent="0.3">
      <c r="B218" s="27"/>
      <c r="C218" s="1019"/>
      <c r="D218" s="1019"/>
      <c r="E218" s="1019"/>
      <c r="F218" s="1019"/>
      <c r="G218" s="1019"/>
      <c r="H218" s="1019"/>
      <c r="I218" s="1019"/>
      <c r="J218" s="1019"/>
      <c r="K218" s="1019"/>
      <c r="L218" s="1019"/>
      <c r="M218" s="1019"/>
      <c r="N218" s="1019"/>
      <c r="O218" s="30"/>
      <c r="P218" s="629">
        <f>+H193</f>
        <v>2.0699999999999985</v>
      </c>
      <c r="Q218" s="17"/>
      <c r="R218" s="630"/>
      <c r="S218" s="636"/>
      <c r="T218" s="33"/>
      <c r="U218" s="33"/>
      <c r="V218" s="631"/>
      <c r="W218" s="34" t="str">
        <f t="shared" si="71"/>
        <v/>
      </c>
      <c r="X218" s="34" t="str">
        <f t="shared" si="72"/>
        <v/>
      </c>
      <c r="Y218" s="14" t="str">
        <f t="shared" si="73"/>
        <v/>
      </c>
      <c r="Z218" s="14" t="str">
        <f t="shared" si="74"/>
        <v/>
      </c>
      <c r="AA218" s="15" t="str">
        <f t="shared" si="65"/>
        <v/>
      </c>
    </row>
    <row r="219" spans="2:27" ht="18.75" thickBot="1" x14ac:dyDescent="0.3">
      <c r="B219" s="786"/>
      <c r="C219" s="787"/>
      <c r="D219" s="787"/>
      <c r="E219" s="787"/>
      <c r="F219" s="787"/>
      <c r="G219" s="787"/>
      <c r="H219" s="787"/>
      <c r="I219" s="787"/>
      <c r="J219" s="787"/>
      <c r="K219" s="787"/>
      <c r="L219" s="787"/>
      <c r="M219" s="787"/>
      <c r="N219" s="787"/>
      <c r="O219" s="787"/>
      <c r="P219" s="428"/>
      <c r="Q219" s="629">
        <f>+H193</f>
        <v>2.0699999999999985</v>
      </c>
      <c r="R219" s="1024" t="s">
        <v>58</v>
      </c>
      <c r="S219" s="1025"/>
      <c r="T219" s="1027"/>
      <c r="U219" s="1024" t="s">
        <v>53</v>
      </c>
      <c r="V219" s="1027"/>
      <c r="W219" s="1027"/>
      <c r="X219" s="1026"/>
      <c r="Y219" s="36"/>
      <c r="Z219" s="37"/>
      <c r="AA219" s="38">
        <f>SUM(Z196:Z218)</f>
        <v>5.8250000000000002</v>
      </c>
    </row>
    <row r="220" spans="2:27" ht="17.25" thickBot="1" x14ac:dyDescent="0.3">
      <c r="B220" s="792" t="s">
        <v>59</v>
      </c>
      <c r="C220" s="793"/>
      <c r="D220" s="793"/>
      <c r="E220" s="793"/>
      <c r="F220" s="793"/>
      <c r="G220" s="793"/>
      <c r="H220" s="793"/>
      <c r="I220" s="794"/>
      <c r="J220" s="792" t="s">
        <v>60</v>
      </c>
      <c r="K220" s="793"/>
      <c r="L220" s="793"/>
      <c r="M220" s="793"/>
      <c r="N220" s="793"/>
      <c r="O220" s="793"/>
      <c r="P220" s="793"/>
      <c r="Q220" s="793"/>
      <c r="R220" s="794"/>
      <c r="S220" s="634"/>
      <c r="T220" s="39"/>
      <c r="U220" s="40"/>
      <c r="V220" s="40"/>
      <c r="W220" s="40"/>
      <c r="X220" s="40"/>
      <c r="Y220" s="40"/>
      <c r="Z220" s="40"/>
      <c r="AA220" s="41"/>
    </row>
    <row r="221" spans="2:27" ht="21" thickBot="1" x14ac:dyDescent="0.3">
      <c r="B221" s="795"/>
      <c r="C221" s="787"/>
      <c r="D221" s="787"/>
      <c r="E221" s="787"/>
      <c r="F221" s="787"/>
      <c r="G221" s="787"/>
      <c r="H221" s="787"/>
      <c r="I221" s="796"/>
      <c r="J221" s="795"/>
      <c r="K221" s="787"/>
      <c r="L221" s="787"/>
      <c r="M221" s="787"/>
      <c r="N221" s="787"/>
      <c r="O221" s="787"/>
      <c r="P221" s="787"/>
      <c r="Q221" s="787"/>
      <c r="R221" s="796"/>
      <c r="S221" s="635"/>
      <c r="T221" s="797" t="s">
        <v>61</v>
      </c>
      <c r="U221" s="798"/>
      <c r="V221" s="798"/>
      <c r="W221" s="798"/>
      <c r="X221" s="798"/>
      <c r="Y221" s="798"/>
      <c r="Z221" s="799"/>
      <c r="AA221" s="42">
        <f>AA219</f>
        <v>5.8250000000000002</v>
      </c>
    </row>
    <row r="223" spans="2:27" ht="15.75" thickBot="1" x14ac:dyDescent="0.3"/>
    <row r="224" spans="2:27" x14ac:dyDescent="0.25">
      <c r="B224" s="800"/>
      <c r="C224" s="793"/>
      <c r="D224" s="793"/>
      <c r="E224" s="793"/>
      <c r="F224" s="793"/>
      <c r="G224" s="803" t="s">
        <v>42</v>
      </c>
      <c r="H224" s="793"/>
      <c r="I224" s="793"/>
      <c r="J224" s="793"/>
      <c r="K224" s="793"/>
      <c r="L224" s="793"/>
      <c r="M224" s="793"/>
      <c r="N224" s="793"/>
      <c r="O224" s="793"/>
      <c r="P224" s="793"/>
      <c r="Q224" s="793"/>
      <c r="R224" s="793"/>
      <c r="S224" s="793"/>
      <c r="T224" s="793"/>
      <c r="U224" s="804" t="s">
        <v>1</v>
      </c>
      <c r="V224" s="805"/>
      <c r="W224" s="805"/>
      <c r="X224" s="806"/>
      <c r="Y224" s="807" t="s">
        <v>43</v>
      </c>
      <c r="Z224" s="805"/>
      <c r="AA224" s="808"/>
    </row>
    <row r="225" spans="2:27" ht="45" customHeight="1" x14ac:dyDescent="0.25">
      <c r="B225" s="801"/>
      <c r="C225" s="802"/>
      <c r="D225" s="802"/>
      <c r="E225" s="802"/>
      <c r="F225" s="802"/>
      <c r="G225" s="801"/>
      <c r="H225" s="802"/>
      <c r="I225" s="802"/>
      <c r="J225" s="802"/>
      <c r="K225" s="802"/>
      <c r="L225" s="802"/>
      <c r="M225" s="802"/>
      <c r="N225" s="802"/>
      <c r="O225" s="802"/>
      <c r="P225" s="802"/>
      <c r="Q225" s="802"/>
      <c r="R225" s="802"/>
      <c r="S225" s="802"/>
      <c r="T225" s="802"/>
      <c r="U225" s="809" t="s">
        <v>3</v>
      </c>
      <c r="V225" s="810"/>
      <c r="W225" s="810"/>
      <c r="X225" s="811"/>
      <c r="Y225" s="812">
        <v>1</v>
      </c>
      <c r="Z225" s="810"/>
      <c r="AA225" s="813"/>
    </row>
    <row r="226" spans="2:27" ht="15.75" thickBot="1" x14ac:dyDescent="0.3">
      <c r="B226" s="795"/>
      <c r="C226" s="787"/>
      <c r="D226" s="787"/>
      <c r="E226" s="787"/>
      <c r="F226" s="787"/>
      <c r="G226" s="795"/>
      <c r="H226" s="787"/>
      <c r="I226" s="787"/>
      <c r="J226" s="787"/>
      <c r="K226" s="787"/>
      <c r="L226" s="787"/>
      <c r="M226" s="787"/>
      <c r="N226" s="787"/>
      <c r="O226" s="787"/>
      <c r="P226" s="787"/>
      <c r="Q226" s="787"/>
      <c r="R226" s="787"/>
      <c r="S226" s="787"/>
      <c r="T226" s="787"/>
      <c r="U226" s="814" t="s">
        <v>4</v>
      </c>
      <c r="V226" s="815"/>
      <c r="W226" s="815"/>
      <c r="X226" s="816"/>
      <c r="Y226" s="817">
        <v>44236</v>
      </c>
      <c r="Z226" s="818"/>
      <c r="AA226" s="819"/>
    </row>
    <row r="227" spans="2:27" ht="25.9" customHeight="1" x14ac:dyDescent="0.25">
      <c r="B227" s="820" t="s">
        <v>44</v>
      </c>
      <c r="C227" s="793"/>
      <c r="D227" s="793"/>
      <c r="E227" s="793"/>
      <c r="F227" s="794"/>
      <c r="G227"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27" s="822"/>
      <c r="I227" s="822"/>
      <c r="J227" s="822"/>
      <c r="K227" s="822"/>
      <c r="L227" s="822"/>
      <c r="M227" s="822"/>
      <c r="N227" s="822"/>
      <c r="O227" s="822"/>
      <c r="P227" s="822"/>
      <c r="Q227" s="822"/>
      <c r="R227" s="822"/>
      <c r="S227" s="822"/>
      <c r="T227" s="822"/>
      <c r="U227" s="822"/>
      <c r="V227" s="822"/>
      <c r="W227" s="822"/>
      <c r="X227" s="822"/>
      <c r="Y227" s="822"/>
      <c r="Z227" s="822"/>
      <c r="AA227" s="823"/>
    </row>
    <row r="228" spans="2:27" ht="15.75" customHeight="1" thickBot="1" x14ac:dyDescent="0.3">
      <c r="B228" s="795"/>
      <c r="C228" s="787"/>
      <c r="D228" s="787"/>
      <c r="E228" s="787"/>
      <c r="F228" s="796"/>
      <c r="G228" s="824"/>
      <c r="H228" s="825"/>
      <c r="I228" s="825"/>
      <c r="J228" s="825"/>
      <c r="K228" s="825"/>
      <c r="L228" s="825"/>
      <c r="M228" s="825"/>
      <c r="N228" s="825"/>
      <c r="O228" s="825"/>
      <c r="P228" s="825"/>
      <c r="Q228" s="825"/>
      <c r="R228" s="825"/>
      <c r="S228" s="825"/>
      <c r="T228" s="825"/>
      <c r="U228" s="825"/>
      <c r="V228" s="825"/>
      <c r="W228" s="825"/>
      <c r="X228" s="825"/>
      <c r="Y228" s="825"/>
      <c r="Z228" s="825"/>
      <c r="AA228" s="826"/>
    </row>
    <row r="229" spans="2:27" ht="18.75" thickBot="1" x14ac:dyDescent="0.3">
      <c r="B229" s="827" t="s">
        <v>46</v>
      </c>
      <c r="C229" s="798"/>
      <c r="D229" s="798"/>
      <c r="E229" s="798"/>
      <c r="F229" s="798"/>
      <c r="G229" s="798"/>
      <c r="H229" s="822" t="s">
        <v>47</v>
      </c>
      <c r="I229" s="793"/>
      <c r="J229" s="828"/>
      <c r="K229" s="798"/>
      <c r="L229" s="798"/>
      <c r="M229" s="798"/>
      <c r="N229" s="798"/>
      <c r="O229" s="798"/>
      <c r="P229" s="622"/>
      <c r="Q229" s="622"/>
      <c r="R229" s="828" t="s">
        <v>48</v>
      </c>
      <c r="S229" s="828"/>
      <c r="T229" s="798"/>
      <c r="U229" s="798"/>
      <c r="V229" s="798"/>
      <c r="W229" s="798"/>
      <c r="X229" s="798"/>
      <c r="Y229" s="798"/>
      <c r="Z229" s="798"/>
      <c r="AA229" s="799"/>
    </row>
    <row r="230" spans="2:27" ht="39.75" customHeight="1" thickBot="1" x14ac:dyDescent="0.3">
      <c r="B230" s="829">
        <f>PRESUPUESTO!$B$21</f>
        <v>2</v>
      </c>
      <c r="C230" s="793"/>
      <c r="D230" s="793"/>
      <c r="E230" s="793"/>
      <c r="F230" s="793"/>
      <c r="G230" s="793"/>
      <c r="H230" s="830">
        <f>PRESUPUESTO!B29</f>
        <v>2.0799999999999983</v>
      </c>
      <c r="I230" s="831"/>
      <c r="J230" s="832" t="str">
        <f>PRESUPUESTO!$F$21</f>
        <v>DEMOLICIONES Y DESMONTES</v>
      </c>
      <c r="K230" s="798"/>
      <c r="L230" s="798"/>
      <c r="M230" s="798"/>
      <c r="N230" s="798"/>
      <c r="O230" s="799"/>
      <c r="P230" s="621"/>
      <c r="Q230" s="621"/>
      <c r="R230" s="833" t="str">
        <f>PRESUPUESTO!F29</f>
        <v>Desinstalacion de baranda metalica. Incluye disposicion en punto de acopio temporal, autorizado por la supervision.</v>
      </c>
      <c r="S230" s="1020"/>
      <c r="T230" s="793"/>
      <c r="U230" s="793"/>
      <c r="V230" s="793"/>
      <c r="W230" s="793"/>
      <c r="X230" s="793"/>
      <c r="Y230" s="793"/>
      <c r="Z230" s="793"/>
      <c r="AA230" s="794"/>
    </row>
    <row r="231" spans="2:27" ht="18.600000000000001" customHeight="1" thickBot="1" x14ac:dyDescent="0.3">
      <c r="B231" s="821" t="s">
        <v>49</v>
      </c>
      <c r="C231" s="834"/>
      <c r="D231" s="834"/>
      <c r="E231" s="834"/>
      <c r="F231" s="834"/>
      <c r="G231" s="834"/>
      <c r="H231" s="835"/>
      <c r="I231" s="835"/>
      <c r="J231" s="834"/>
      <c r="K231" s="834"/>
      <c r="L231" s="834"/>
      <c r="M231" s="834"/>
      <c r="N231" s="834"/>
      <c r="O231" s="834"/>
      <c r="P231" s="623"/>
      <c r="Q231" s="623"/>
      <c r="R231" s="837" t="s">
        <v>50</v>
      </c>
      <c r="S231" s="1021" t="s">
        <v>532</v>
      </c>
      <c r="T231" s="839" t="s">
        <v>51</v>
      </c>
      <c r="U231" s="840"/>
      <c r="V231" s="841"/>
      <c r="W231" s="842" t="s">
        <v>20</v>
      </c>
      <c r="X231" s="844" t="s">
        <v>52</v>
      </c>
      <c r="Y231" s="846" t="s">
        <v>53</v>
      </c>
      <c r="Z231" s="847"/>
      <c r="AA231" s="848"/>
    </row>
    <row r="232" spans="2:27" ht="26.25" thickBot="1" x14ac:dyDescent="0.3">
      <c r="B232" s="836"/>
      <c r="C232" s="835"/>
      <c r="D232" s="835"/>
      <c r="E232" s="835"/>
      <c r="F232" s="835"/>
      <c r="G232" s="835"/>
      <c r="H232" s="835"/>
      <c r="I232" s="835"/>
      <c r="J232" s="835"/>
      <c r="K232" s="835"/>
      <c r="L232" s="835"/>
      <c r="M232" s="835"/>
      <c r="N232" s="835"/>
      <c r="O232" s="835"/>
      <c r="P232" s="623"/>
      <c r="Q232" s="623"/>
      <c r="R232" s="838"/>
      <c r="S232" s="1032"/>
      <c r="T232" s="4" t="s">
        <v>54</v>
      </c>
      <c r="U232" s="5" t="s">
        <v>55</v>
      </c>
      <c r="V232" s="6" t="s">
        <v>56</v>
      </c>
      <c r="W232" s="843"/>
      <c r="X232" s="845"/>
      <c r="Y232" s="7" t="s">
        <v>57</v>
      </c>
      <c r="Z232" s="8" t="s">
        <v>21</v>
      </c>
      <c r="AA232" s="9" t="s">
        <v>22</v>
      </c>
    </row>
    <row r="233" spans="2:27" ht="18" x14ac:dyDescent="0.25">
      <c r="B233" s="10"/>
      <c r="C233" s="1017"/>
      <c r="D233" s="1017"/>
      <c r="E233" s="1017"/>
      <c r="F233" s="1017"/>
      <c r="G233" s="1017"/>
      <c r="H233" s="1017"/>
      <c r="I233" s="1017"/>
      <c r="J233" s="1017"/>
      <c r="K233" s="1017"/>
      <c r="L233" s="1017"/>
      <c r="M233" s="1017"/>
      <c r="N233" s="1017"/>
      <c r="O233" s="12"/>
      <c r="P233" s="629">
        <f>+H230</f>
        <v>2.0799999999999983</v>
      </c>
      <c r="Q233" s="17"/>
      <c r="R233" s="412" t="s">
        <v>356</v>
      </c>
      <c r="S233" s="625"/>
      <c r="T233" s="14"/>
      <c r="U233" s="14"/>
      <c r="V233" s="14"/>
      <c r="W233" s="14" t="str">
        <f>IF(COUNT(T233:V233)=1,"m",IF(COUNT(T233:V233)=2,"m2",IF(COUNT(T233:V233)=3,"m3","")))</f>
        <v/>
      </c>
      <c r="X233" s="14" t="str">
        <f>IF(S233="","",1)</f>
        <v/>
      </c>
      <c r="Y233" s="14" t="str">
        <f>IFERROR(IF(COUNT(T233:V233)=1,PRODUCT(T233:V233)*X233,""),"")</f>
        <v/>
      </c>
      <c r="Z233" s="14" t="str">
        <f>IFERROR(IF(COUNT(T233:V233)=2,PRODUCT(T233:V233)*X233,""),"")</f>
        <v/>
      </c>
      <c r="AA233" s="15" t="str">
        <f>IFERROR(IF(COUNT(T233:V233)=3,PRODUCT(T233:V233)*X233,""),"")</f>
        <v/>
      </c>
    </row>
    <row r="234" spans="2:27" ht="18" x14ac:dyDescent="0.25">
      <c r="B234" s="16"/>
      <c r="C234" s="1018"/>
      <c r="D234" s="1018"/>
      <c r="E234" s="1018"/>
      <c r="F234" s="1018"/>
      <c r="G234" s="1018"/>
      <c r="H234" s="1018"/>
      <c r="I234" s="1018"/>
      <c r="J234" s="1018"/>
      <c r="K234" s="1018"/>
      <c r="L234" s="1018"/>
      <c r="M234" s="1018"/>
      <c r="N234" s="1018"/>
      <c r="O234" s="19"/>
      <c r="P234" s="629">
        <f>+H230</f>
        <v>2.0799999999999983</v>
      </c>
      <c r="Q234" s="17"/>
      <c r="R234" s="412"/>
      <c r="S234" s="625"/>
      <c r="T234" s="20"/>
      <c r="U234" s="20"/>
      <c r="V234" s="430"/>
      <c r="W234" s="14" t="str">
        <f t="shared" ref="W234:W236" si="75">IF(COUNT(T234:V234)=1,"m",IF(COUNT(T234:V234)=2,"m2",IF(COUNT(T234:V234)=3,"m3","")))</f>
        <v/>
      </c>
      <c r="X234" s="14" t="str">
        <f t="shared" ref="X234:X236" si="76">IF(S234="","",1)</f>
        <v/>
      </c>
      <c r="Y234" s="14" t="str">
        <f t="shared" ref="Y234:Y236" si="77">IFERROR(IF(COUNT(T234:V234)=1,PRODUCT(T234:V234)*X234,""),"")</f>
        <v/>
      </c>
      <c r="Z234" s="14" t="str">
        <f t="shared" ref="Z234:Z236" si="78">IFERROR(IF(COUNT(T234:V234)=2,PRODUCT(T234:V234)*X234,""),"")</f>
        <v/>
      </c>
      <c r="AA234" s="15" t="str">
        <f t="shared" ref="AA234:AA255" si="79">IFERROR(IF(COUNT(T234:V234)=3,PRODUCT(T234:V234)*X234,""),"")</f>
        <v/>
      </c>
    </row>
    <row r="235" spans="2:27" ht="18" x14ac:dyDescent="0.25">
      <c r="B235" s="16"/>
      <c r="C235" s="1018"/>
      <c r="D235" s="1018"/>
      <c r="E235" s="1018"/>
      <c r="F235" s="1018"/>
      <c r="G235" s="1018"/>
      <c r="H235" s="1018"/>
      <c r="I235" s="1018"/>
      <c r="J235" s="1018"/>
      <c r="K235" s="1018"/>
      <c r="L235" s="1018"/>
      <c r="M235" s="1018"/>
      <c r="N235" s="1018"/>
      <c r="O235" s="19"/>
      <c r="P235" s="629">
        <f>+H230</f>
        <v>2.0799999999999983</v>
      </c>
      <c r="Q235" s="17"/>
      <c r="R235" s="412"/>
      <c r="S235" s="625"/>
      <c r="T235" s="20"/>
      <c r="U235" s="20"/>
      <c r="V235" s="430"/>
      <c r="W235" s="14" t="str">
        <f t="shared" si="75"/>
        <v/>
      </c>
      <c r="X235" s="14" t="str">
        <f t="shared" si="76"/>
        <v/>
      </c>
      <c r="Y235" s="14" t="str">
        <f t="shared" si="77"/>
        <v/>
      </c>
      <c r="Z235" s="14" t="str">
        <f t="shared" si="78"/>
        <v/>
      </c>
      <c r="AA235" s="15" t="str">
        <f t="shared" si="79"/>
        <v/>
      </c>
    </row>
    <row r="236" spans="2:27" ht="18" x14ac:dyDescent="0.25">
      <c r="B236" s="16"/>
      <c r="C236" s="1018"/>
      <c r="D236" s="1018"/>
      <c r="E236" s="1018"/>
      <c r="F236" s="1018"/>
      <c r="G236" s="1018"/>
      <c r="H236" s="1018"/>
      <c r="I236" s="1018"/>
      <c r="J236" s="1018"/>
      <c r="K236" s="1018"/>
      <c r="L236" s="1018"/>
      <c r="M236" s="1018"/>
      <c r="N236" s="1018"/>
      <c r="O236" s="19"/>
      <c r="P236" s="629">
        <f>+H230</f>
        <v>2.0799999999999983</v>
      </c>
      <c r="Q236" s="17"/>
      <c r="R236" s="412"/>
      <c r="S236" s="626"/>
      <c r="T236" s="20"/>
      <c r="U236" s="20"/>
      <c r="V236" s="430"/>
      <c r="W236" s="14" t="str">
        <f t="shared" si="75"/>
        <v/>
      </c>
      <c r="X236" s="14" t="str">
        <f t="shared" si="76"/>
        <v/>
      </c>
      <c r="Y236" s="14" t="str">
        <f t="shared" si="77"/>
        <v/>
      </c>
      <c r="Z236" s="14" t="str">
        <f t="shared" si="78"/>
        <v/>
      </c>
      <c r="AA236" s="15" t="str">
        <f t="shared" si="79"/>
        <v/>
      </c>
    </row>
    <row r="237" spans="2:27" ht="18" x14ac:dyDescent="0.25">
      <c r="B237" s="16"/>
      <c r="C237" s="1018"/>
      <c r="D237" s="1018"/>
      <c r="E237" s="1018"/>
      <c r="F237" s="1018"/>
      <c r="G237" s="1018"/>
      <c r="H237" s="1018"/>
      <c r="I237" s="1018"/>
      <c r="J237" s="1018"/>
      <c r="K237" s="1018"/>
      <c r="L237" s="1018"/>
      <c r="M237" s="1018"/>
      <c r="N237" s="1018"/>
      <c r="O237" s="19"/>
      <c r="P237" s="629">
        <f>+H230</f>
        <v>2.0799999999999983</v>
      </c>
      <c r="Q237" s="17"/>
      <c r="R237" s="412"/>
      <c r="S237" s="625"/>
      <c r="T237" s="20"/>
      <c r="U237" s="20"/>
      <c r="V237" s="430"/>
      <c r="W237" s="14"/>
      <c r="X237" s="14"/>
      <c r="Y237" s="14"/>
      <c r="Z237" s="14"/>
      <c r="AA237" s="15" t="str">
        <f t="shared" si="79"/>
        <v/>
      </c>
    </row>
    <row r="238" spans="2:27" ht="18" x14ac:dyDescent="0.25">
      <c r="B238" s="22"/>
      <c r="C238" s="1018"/>
      <c r="D238" s="1018"/>
      <c r="E238" s="1018"/>
      <c r="F238" s="1018"/>
      <c r="G238" s="1018"/>
      <c r="H238" s="1018"/>
      <c r="I238" s="1018"/>
      <c r="J238" s="1018"/>
      <c r="K238" s="1018"/>
      <c r="L238" s="1018"/>
      <c r="M238" s="1018"/>
      <c r="N238" s="1018"/>
      <c r="O238" s="19"/>
      <c r="P238" s="629">
        <f>+H230</f>
        <v>2.0799999999999983</v>
      </c>
      <c r="Q238" s="17"/>
      <c r="R238" s="412" t="s">
        <v>361</v>
      </c>
      <c r="S238" s="625" t="s">
        <v>555</v>
      </c>
      <c r="T238" s="20">
        <v>3.4</v>
      </c>
      <c r="U238" s="20"/>
      <c r="V238" s="20"/>
      <c r="W238" s="14" t="str">
        <f t="shared" ref="W238:W239" si="80">IF(COUNT(T238:V238)=1,"m",IF(COUNT(T238:V238)=2,"m2",IF(COUNT(T238:V238)=3,"m3","")))</f>
        <v>m</v>
      </c>
      <c r="X238" s="14">
        <f t="shared" ref="X238:X244" si="81">IF(S238="","",1)</f>
        <v>1</v>
      </c>
      <c r="Y238" s="14">
        <f t="shared" ref="Y238:Y244" si="82">IFERROR(IF(COUNT(T238:V238)=1,PRODUCT(T238:V238)*X238,""),"")</f>
        <v>3.4</v>
      </c>
      <c r="Z238" s="14" t="str">
        <f t="shared" ref="Z238:Z244" si="83">IFERROR(IF(COUNT(T238:V238)=2,PRODUCT(T238:V238)*X238,""),"")</f>
        <v/>
      </c>
      <c r="AA238" s="15" t="str">
        <f t="shared" si="79"/>
        <v/>
      </c>
    </row>
    <row r="239" spans="2:27" ht="18" x14ac:dyDescent="0.25">
      <c r="B239" s="16"/>
      <c r="C239" s="1018"/>
      <c r="D239" s="1018"/>
      <c r="E239" s="1018"/>
      <c r="F239" s="1018"/>
      <c r="G239" s="1018"/>
      <c r="H239" s="1018"/>
      <c r="I239" s="1018"/>
      <c r="J239" s="1018"/>
      <c r="K239" s="1018"/>
      <c r="L239" s="1018"/>
      <c r="M239" s="1018"/>
      <c r="N239" s="1018"/>
      <c r="O239" s="19"/>
      <c r="P239" s="629">
        <f>+H230</f>
        <v>2.0799999999999983</v>
      </c>
      <c r="Q239" s="17"/>
      <c r="R239" s="412" t="s">
        <v>361</v>
      </c>
      <c r="S239" s="641" t="s">
        <v>554</v>
      </c>
      <c r="T239" s="20">
        <v>1.02</v>
      </c>
      <c r="U239" s="20"/>
      <c r="V239" s="20"/>
      <c r="W239" s="14" t="str">
        <f t="shared" si="80"/>
        <v>m</v>
      </c>
      <c r="X239" s="14">
        <f t="shared" si="81"/>
        <v>1</v>
      </c>
      <c r="Y239" s="14">
        <f t="shared" si="82"/>
        <v>1.02</v>
      </c>
      <c r="Z239" s="14" t="str">
        <f t="shared" si="83"/>
        <v/>
      </c>
      <c r="AA239" s="15" t="str">
        <f t="shared" si="79"/>
        <v/>
      </c>
    </row>
    <row r="240" spans="2:27" ht="18" x14ac:dyDescent="0.25">
      <c r="B240" s="16"/>
      <c r="C240" s="1018"/>
      <c r="D240" s="1018"/>
      <c r="E240" s="1018"/>
      <c r="F240" s="1018"/>
      <c r="G240" s="1018"/>
      <c r="H240" s="1018"/>
      <c r="I240" s="1018"/>
      <c r="J240" s="1018"/>
      <c r="K240" s="1018"/>
      <c r="L240" s="1018"/>
      <c r="M240" s="1018"/>
      <c r="N240" s="1018"/>
      <c r="O240" s="19"/>
      <c r="P240" s="629">
        <f>+H230</f>
        <v>2.0799999999999983</v>
      </c>
      <c r="Q240" s="17"/>
      <c r="R240" s="412"/>
      <c r="S240" s="625"/>
      <c r="T240" s="20"/>
      <c r="U240" s="20"/>
      <c r="V240" s="430"/>
      <c r="W240" s="14"/>
      <c r="X240" s="14" t="str">
        <f t="shared" si="81"/>
        <v/>
      </c>
      <c r="Y240" s="14" t="str">
        <f t="shared" si="82"/>
        <v/>
      </c>
      <c r="Z240" s="14" t="str">
        <f t="shared" si="83"/>
        <v/>
      </c>
      <c r="AA240" s="15" t="str">
        <f t="shared" si="79"/>
        <v/>
      </c>
    </row>
    <row r="241" spans="2:27" ht="18" x14ac:dyDescent="0.25">
      <c r="B241" s="16"/>
      <c r="C241" s="1018"/>
      <c r="D241" s="1018"/>
      <c r="E241" s="1018"/>
      <c r="F241" s="1018"/>
      <c r="G241" s="1018"/>
      <c r="H241" s="1018"/>
      <c r="I241" s="1018"/>
      <c r="J241" s="1018"/>
      <c r="K241" s="1018"/>
      <c r="L241" s="1018"/>
      <c r="M241" s="1018"/>
      <c r="N241" s="1018"/>
      <c r="O241" s="19"/>
      <c r="P241" s="629">
        <f>+H230</f>
        <v>2.0799999999999983</v>
      </c>
      <c r="Q241" s="17"/>
      <c r="R241" s="412"/>
      <c r="S241" s="625"/>
      <c r="T241" s="20"/>
      <c r="U241" s="20"/>
      <c r="V241" s="430"/>
      <c r="W241" s="14"/>
      <c r="X241" s="14" t="str">
        <f t="shared" si="81"/>
        <v/>
      </c>
      <c r="Y241" s="14" t="str">
        <f t="shared" si="82"/>
        <v/>
      </c>
      <c r="Z241" s="14" t="str">
        <f t="shared" si="83"/>
        <v/>
      </c>
      <c r="AA241" s="15" t="str">
        <f t="shared" si="79"/>
        <v/>
      </c>
    </row>
    <row r="242" spans="2:27" ht="18" x14ac:dyDescent="0.25">
      <c r="B242" s="16"/>
      <c r="C242" s="1018"/>
      <c r="D242" s="1018"/>
      <c r="E242" s="1018"/>
      <c r="F242" s="1018"/>
      <c r="G242" s="1018"/>
      <c r="H242" s="1018"/>
      <c r="I242" s="1018"/>
      <c r="J242" s="1018"/>
      <c r="K242" s="1018"/>
      <c r="L242" s="1018"/>
      <c r="M242" s="1018"/>
      <c r="N242" s="1018"/>
      <c r="O242" s="19"/>
      <c r="P242" s="629">
        <f>+H230</f>
        <v>2.0799999999999983</v>
      </c>
      <c r="Q242" s="17"/>
      <c r="R242" s="412"/>
      <c r="S242" s="625"/>
      <c r="T242" s="20"/>
      <c r="U242" s="20"/>
      <c r="V242" s="430"/>
      <c r="W242" s="14"/>
      <c r="X242" s="14" t="str">
        <f t="shared" si="81"/>
        <v/>
      </c>
      <c r="Y242" s="14" t="str">
        <f t="shared" si="82"/>
        <v/>
      </c>
      <c r="Z242" s="14" t="str">
        <f t="shared" si="83"/>
        <v/>
      </c>
      <c r="AA242" s="15" t="str">
        <f t="shared" si="79"/>
        <v/>
      </c>
    </row>
    <row r="243" spans="2:27" ht="18" x14ac:dyDescent="0.25">
      <c r="B243" s="16"/>
      <c r="C243" s="1018"/>
      <c r="D243" s="1018"/>
      <c r="E243" s="1018"/>
      <c r="F243" s="1018"/>
      <c r="G243" s="1018"/>
      <c r="H243" s="1018"/>
      <c r="I243" s="1018"/>
      <c r="J243" s="1018"/>
      <c r="K243" s="1018"/>
      <c r="L243" s="1018"/>
      <c r="M243" s="1018"/>
      <c r="N243" s="1018"/>
      <c r="O243" s="19"/>
      <c r="P243" s="629">
        <f>+H230</f>
        <v>2.0799999999999983</v>
      </c>
      <c r="Q243" s="17"/>
      <c r="R243" s="412"/>
      <c r="S243" s="625"/>
      <c r="T243" s="20"/>
      <c r="U243" s="20"/>
      <c r="V243" s="430"/>
      <c r="W243" s="14" t="str">
        <f t="shared" ref="W243:W244" si="84">IF(COUNT(T243:V243)=1,"m",IF(COUNT(T243:V243)=2,"m2",IF(COUNT(T243:V243)=3,"m3","")))</f>
        <v/>
      </c>
      <c r="X243" s="14" t="str">
        <f t="shared" si="81"/>
        <v/>
      </c>
      <c r="Y243" s="14" t="str">
        <f t="shared" si="82"/>
        <v/>
      </c>
      <c r="Z243" s="14" t="str">
        <f t="shared" si="83"/>
        <v/>
      </c>
      <c r="AA243" s="15" t="str">
        <f t="shared" si="79"/>
        <v/>
      </c>
    </row>
    <row r="244" spans="2:27" ht="18" x14ac:dyDescent="0.25">
      <c r="B244" s="16"/>
      <c r="C244" s="1018"/>
      <c r="D244" s="1018"/>
      <c r="E244" s="1018"/>
      <c r="F244" s="1018"/>
      <c r="G244" s="1018"/>
      <c r="H244" s="1018"/>
      <c r="I244" s="1018"/>
      <c r="J244" s="1018"/>
      <c r="K244" s="1018"/>
      <c r="L244" s="1018"/>
      <c r="M244" s="1018"/>
      <c r="N244" s="1018"/>
      <c r="O244" s="19"/>
      <c r="P244" s="629">
        <f>+H230</f>
        <v>2.0799999999999983</v>
      </c>
      <c r="Q244" s="17"/>
      <c r="R244" s="412"/>
      <c r="S244" s="625"/>
      <c r="T244" s="20"/>
      <c r="U244" s="20"/>
      <c r="V244" s="430"/>
      <c r="W244" s="14" t="str">
        <f t="shared" si="84"/>
        <v/>
      </c>
      <c r="X244" s="14" t="str">
        <f t="shared" si="81"/>
        <v/>
      </c>
      <c r="Y244" s="14" t="str">
        <f t="shared" si="82"/>
        <v/>
      </c>
      <c r="Z244" s="14" t="str">
        <f t="shared" si="83"/>
        <v/>
      </c>
      <c r="AA244" s="15" t="str">
        <f t="shared" si="79"/>
        <v/>
      </c>
    </row>
    <row r="245" spans="2:27" ht="18" x14ac:dyDescent="0.25">
      <c r="B245" s="16"/>
      <c r="C245" s="1018"/>
      <c r="D245" s="1018"/>
      <c r="E245" s="1018"/>
      <c r="F245" s="1018"/>
      <c r="G245" s="1018"/>
      <c r="H245" s="1018"/>
      <c r="I245" s="1018"/>
      <c r="J245" s="1018"/>
      <c r="K245" s="1018"/>
      <c r="L245" s="1018"/>
      <c r="M245" s="1018"/>
      <c r="N245" s="1018"/>
      <c r="O245" s="19"/>
      <c r="P245" s="629">
        <f>+H230</f>
        <v>2.0799999999999983</v>
      </c>
      <c r="Q245" s="17"/>
      <c r="R245" s="412"/>
      <c r="S245" s="625"/>
      <c r="T245" s="20"/>
      <c r="U245" s="20"/>
      <c r="V245" s="430"/>
      <c r="W245" s="14"/>
      <c r="X245" s="14"/>
      <c r="Y245" s="14"/>
      <c r="Z245" s="14"/>
      <c r="AA245" s="15" t="str">
        <f t="shared" si="79"/>
        <v/>
      </c>
    </row>
    <row r="246" spans="2:27" ht="18" x14ac:dyDescent="0.25">
      <c r="B246" s="16"/>
      <c r="C246" s="1018"/>
      <c r="D246" s="1018"/>
      <c r="E246" s="1018"/>
      <c r="F246" s="1018"/>
      <c r="G246" s="1018"/>
      <c r="H246" s="1018"/>
      <c r="I246" s="1018"/>
      <c r="J246" s="1018"/>
      <c r="K246" s="1018"/>
      <c r="L246" s="1018"/>
      <c r="M246" s="1018"/>
      <c r="N246" s="1018"/>
      <c r="O246" s="19"/>
      <c r="P246" s="629">
        <f>+H230</f>
        <v>2.0799999999999983</v>
      </c>
      <c r="Q246" s="17"/>
      <c r="R246" s="412" t="s">
        <v>362</v>
      </c>
      <c r="S246" s="625" t="s">
        <v>554</v>
      </c>
      <c r="T246" s="20">
        <v>2.23</v>
      </c>
      <c r="U246" s="20"/>
      <c r="V246" s="430"/>
      <c r="W246" s="14" t="str">
        <f t="shared" ref="W246:W255" si="85">IF(COUNT(T246:V246)=1,"m",IF(COUNT(T246:V246)=2,"m2",IF(COUNT(T246:V246)=3,"m3","")))</f>
        <v>m</v>
      </c>
      <c r="X246" s="14">
        <f t="shared" ref="X246:X255" si="86">IF(S246="","",1)</f>
        <v>1</v>
      </c>
      <c r="Y246" s="14">
        <f t="shared" ref="Y246:Y255" si="87">IFERROR(IF(COUNT(T246:V246)=1,PRODUCT(T246:V246)*X246,""),"")</f>
        <v>2.23</v>
      </c>
      <c r="Z246" s="14" t="str">
        <f t="shared" ref="Z246:Z255" si="88">IFERROR(IF(COUNT(T246:V246)=2,PRODUCT(T246:V246)*X246,""),"")</f>
        <v/>
      </c>
      <c r="AA246" s="15" t="str">
        <f t="shared" si="79"/>
        <v/>
      </c>
    </row>
    <row r="247" spans="2:27" ht="18" x14ac:dyDescent="0.25">
      <c r="B247" s="16"/>
      <c r="C247" s="1018"/>
      <c r="D247" s="1018"/>
      <c r="E247" s="1018"/>
      <c r="F247" s="1018"/>
      <c r="G247" s="1018"/>
      <c r="H247" s="1018"/>
      <c r="I247" s="1018"/>
      <c r="J247" s="1018"/>
      <c r="K247" s="1018"/>
      <c r="L247" s="1018"/>
      <c r="M247" s="1018"/>
      <c r="N247" s="1018"/>
      <c r="O247" s="19"/>
      <c r="P247" s="629">
        <f>+H230</f>
        <v>2.0799999999999983</v>
      </c>
      <c r="Q247" s="17"/>
      <c r="R247" s="412"/>
      <c r="S247" s="626"/>
      <c r="T247" s="20"/>
      <c r="U247" s="20"/>
      <c r="V247" s="430"/>
      <c r="W247" s="14" t="str">
        <f t="shared" si="85"/>
        <v/>
      </c>
      <c r="X247" s="14" t="str">
        <f t="shared" si="86"/>
        <v/>
      </c>
      <c r="Y247" s="14" t="str">
        <f t="shared" si="87"/>
        <v/>
      </c>
      <c r="Z247" s="14" t="str">
        <f t="shared" si="88"/>
        <v/>
      </c>
      <c r="AA247" s="15" t="str">
        <f t="shared" si="79"/>
        <v/>
      </c>
    </row>
    <row r="248" spans="2:27" ht="18" x14ac:dyDescent="0.25">
      <c r="B248" s="16"/>
      <c r="C248" s="1018"/>
      <c r="D248" s="1018"/>
      <c r="E248" s="1018"/>
      <c r="F248" s="1018"/>
      <c r="G248" s="1018"/>
      <c r="H248" s="1018"/>
      <c r="I248" s="1018"/>
      <c r="J248" s="1018"/>
      <c r="K248" s="1018"/>
      <c r="L248" s="1018"/>
      <c r="M248" s="1018"/>
      <c r="N248" s="1018"/>
      <c r="O248" s="19"/>
      <c r="P248" s="629">
        <f>+H230</f>
        <v>2.0799999999999983</v>
      </c>
      <c r="Q248" s="17"/>
      <c r="R248" s="412"/>
      <c r="S248" s="626"/>
      <c r="T248" s="20"/>
      <c r="U248" s="20"/>
      <c r="V248" s="430"/>
      <c r="W248" s="14" t="str">
        <f t="shared" si="85"/>
        <v/>
      </c>
      <c r="X248" s="14" t="str">
        <f t="shared" si="86"/>
        <v/>
      </c>
      <c r="Y248" s="14" t="str">
        <f t="shared" si="87"/>
        <v/>
      </c>
      <c r="Z248" s="14" t="str">
        <f t="shared" si="88"/>
        <v/>
      </c>
      <c r="AA248" s="15" t="str">
        <f t="shared" si="79"/>
        <v/>
      </c>
    </row>
    <row r="249" spans="2:27" ht="18" x14ac:dyDescent="0.25">
      <c r="B249" s="16"/>
      <c r="C249" s="1018"/>
      <c r="D249" s="1018"/>
      <c r="E249" s="1018"/>
      <c r="F249" s="1018"/>
      <c r="G249" s="1018"/>
      <c r="H249" s="1018"/>
      <c r="I249" s="1018"/>
      <c r="J249" s="1018"/>
      <c r="K249" s="1018"/>
      <c r="L249" s="1018"/>
      <c r="M249" s="1018"/>
      <c r="N249" s="1018"/>
      <c r="O249" s="19"/>
      <c r="P249" s="629">
        <f>+H230</f>
        <v>2.0799999999999983</v>
      </c>
      <c r="Q249" s="17"/>
      <c r="R249" s="412"/>
      <c r="S249" s="626"/>
      <c r="T249" s="20"/>
      <c r="U249" s="20"/>
      <c r="V249" s="20"/>
      <c r="W249" s="14" t="str">
        <f t="shared" si="85"/>
        <v/>
      </c>
      <c r="X249" s="14" t="str">
        <f t="shared" si="86"/>
        <v/>
      </c>
      <c r="Y249" s="14" t="str">
        <f t="shared" si="87"/>
        <v/>
      </c>
      <c r="Z249" s="14" t="str">
        <f t="shared" si="88"/>
        <v/>
      </c>
      <c r="AA249" s="15" t="str">
        <f t="shared" si="79"/>
        <v/>
      </c>
    </row>
    <row r="250" spans="2:27" ht="18" x14ac:dyDescent="0.25">
      <c r="B250" s="16"/>
      <c r="C250" s="1018"/>
      <c r="D250" s="1018"/>
      <c r="E250" s="1018"/>
      <c r="F250" s="1018"/>
      <c r="G250" s="1018"/>
      <c r="H250" s="1018"/>
      <c r="I250" s="1018"/>
      <c r="J250" s="1018"/>
      <c r="K250" s="1018"/>
      <c r="L250" s="1018"/>
      <c r="M250" s="1018"/>
      <c r="N250" s="1018"/>
      <c r="O250" s="19"/>
      <c r="P250" s="629">
        <f>+H230</f>
        <v>2.0799999999999983</v>
      </c>
      <c r="Q250" s="17"/>
      <c r="R250" s="412"/>
      <c r="S250" s="626"/>
      <c r="T250" s="20"/>
      <c r="U250" s="20"/>
      <c r="V250" s="430"/>
      <c r="W250" s="14" t="str">
        <f t="shared" si="85"/>
        <v/>
      </c>
      <c r="X250" s="14" t="str">
        <f t="shared" si="86"/>
        <v/>
      </c>
      <c r="Y250" s="14" t="str">
        <f t="shared" si="87"/>
        <v/>
      </c>
      <c r="Z250" s="14" t="str">
        <f t="shared" si="88"/>
        <v/>
      </c>
      <c r="AA250" s="15" t="str">
        <f t="shared" si="79"/>
        <v/>
      </c>
    </row>
    <row r="251" spans="2:27" ht="18" x14ac:dyDescent="0.25">
      <c r="B251" s="16"/>
      <c r="C251" s="1018"/>
      <c r="D251" s="1018"/>
      <c r="E251" s="1018"/>
      <c r="F251" s="1018"/>
      <c r="G251" s="1018"/>
      <c r="H251" s="1018"/>
      <c r="I251" s="1018"/>
      <c r="J251" s="1018"/>
      <c r="K251" s="1018"/>
      <c r="L251" s="1018"/>
      <c r="M251" s="1018"/>
      <c r="N251" s="1018"/>
      <c r="O251" s="19"/>
      <c r="P251" s="629">
        <f>+H230</f>
        <v>2.0799999999999983</v>
      </c>
      <c r="Q251" s="17"/>
      <c r="R251" s="412"/>
      <c r="S251" s="626"/>
      <c r="T251" s="20"/>
      <c r="U251" s="20"/>
      <c r="V251" s="430"/>
      <c r="W251" s="14" t="str">
        <f t="shared" si="85"/>
        <v/>
      </c>
      <c r="X251" s="14" t="str">
        <f t="shared" si="86"/>
        <v/>
      </c>
      <c r="Y251" s="14" t="str">
        <f t="shared" si="87"/>
        <v/>
      </c>
      <c r="Z251" s="14" t="str">
        <f t="shared" si="88"/>
        <v/>
      </c>
      <c r="AA251" s="15" t="str">
        <f t="shared" si="79"/>
        <v/>
      </c>
    </row>
    <row r="252" spans="2:27" ht="18" x14ac:dyDescent="0.25">
      <c r="B252" s="16"/>
      <c r="C252" s="1018"/>
      <c r="D252" s="1018"/>
      <c r="E252" s="1018"/>
      <c r="F252" s="1018"/>
      <c r="G252" s="1018"/>
      <c r="H252" s="1018"/>
      <c r="I252" s="1018"/>
      <c r="J252" s="1018"/>
      <c r="K252" s="1018"/>
      <c r="L252" s="1018"/>
      <c r="M252" s="1018"/>
      <c r="N252" s="1018"/>
      <c r="O252" s="19"/>
      <c r="P252" s="629">
        <f>+H230</f>
        <v>2.0799999999999983</v>
      </c>
      <c r="Q252" s="17"/>
      <c r="R252" s="21"/>
      <c r="S252" s="626"/>
      <c r="T252" s="20"/>
      <c r="U252" s="20"/>
      <c r="V252" s="430"/>
      <c r="W252" s="14" t="str">
        <f t="shared" si="85"/>
        <v/>
      </c>
      <c r="X252" s="14" t="str">
        <f t="shared" si="86"/>
        <v/>
      </c>
      <c r="Y252" s="14" t="str">
        <f t="shared" si="87"/>
        <v/>
      </c>
      <c r="Z252" s="14" t="str">
        <f t="shared" si="88"/>
        <v/>
      </c>
      <c r="AA252" s="15" t="str">
        <f t="shared" si="79"/>
        <v/>
      </c>
    </row>
    <row r="253" spans="2:27" ht="18" x14ac:dyDescent="0.25">
      <c r="B253" s="16"/>
      <c r="C253" s="1018"/>
      <c r="D253" s="1018"/>
      <c r="E253" s="1018"/>
      <c r="F253" s="1018"/>
      <c r="G253" s="1018"/>
      <c r="H253" s="1018"/>
      <c r="I253" s="1018"/>
      <c r="J253" s="1018"/>
      <c r="K253" s="1018"/>
      <c r="L253" s="1018"/>
      <c r="M253" s="1018"/>
      <c r="N253" s="1018"/>
      <c r="O253" s="19"/>
      <c r="P253" s="629">
        <f>+H230</f>
        <v>2.0799999999999983</v>
      </c>
      <c r="Q253" s="17"/>
      <c r="R253" s="26"/>
      <c r="S253" s="626"/>
      <c r="T253" s="20"/>
      <c r="U253" s="20"/>
      <c r="V253" s="430"/>
      <c r="W253" s="14" t="str">
        <f t="shared" si="85"/>
        <v/>
      </c>
      <c r="X253" s="14" t="str">
        <f t="shared" si="86"/>
        <v/>
      </c>
      <c r="Y253" s="14" t="str">
        <f t="shared" si="87"/>
        <v/>
      </c>
      <c r="Z253" s="14" t="str">
        <f t="shared" si="88"/>
        <v/>
      </c>
      <c r="AA253" s="15" t="str">
        <f t="shared" si="79"/>
        <v/>
      </c>
    </row>
    <row r="254" spans="2:27" ht="18" x14ac:dyDescent="0.25">
      <c r="B254" s="16"/>
      <c r="C254" s="1018"/>
      <c r="D254" s="1018"/>
      <c r="E254" s="1018"/>
      <c r="F254" s="1018"/>
      <c r="G254" s="1018"/>
      <c r="H254" s="1018"/>
      <c r="I254" s="1018"/>
      <c r="J254" s="1018"/>
      <c r="K254" s="1018"/>
      <c r="L254" s="1018"/>
      <c r="M254" s="1018"/>
      <c r="N254" s="1018"/>
      <c r="O254" s="19"/>
      <c r="P254" s="629">
        <f>+H230</f>
        <v>2.0799999999999983</v>
      </c>
      <c r="Q254" s="17"/>
      <c r="R254" s="26"/>
      <c r="S254" s="626"/>
      <c r="T254" s="20"/>
      <c r="U254" s="20"/>
      <c r="V254" s="430"/>
      <c r="W254" s="14" t="str">
        <f t="shared" si="85"/>
        <v/>
      </c>
      <c r="X254" s="14" t="str">
        <f t="shared" si="86"/>
        <v/>
      </c>
      <c r="Y254" s="14" t="str">
        <f t="shared" si="87"/>
        <v/>
      </c>
      <c r="Z254" s="14" t="str">
        <f t="shared" si="88"/>
        <v/>
      </c>
      <c r="AA254" s="15" t="str">
        <f t="shared" si="79"/>
        <v/>
      </c>
    </row>
    <row r="255" spans="2:27" ht="18.75" thickBot="1" x14ac:dyDescent="0.3">
      <c r="B255" s="27"/>
      <c r="C255" s="1019"/>
      <c r="D255" s="1019"/>
      <c r="E255" s="1019"/>
      <c r="F255" s="1019"/>
      <c r="G255" s="1019"/>
      <c r="H255" s="1019"/>
      <c r="I255" s="1019"/>
      <c r="J255" s="1019"/>
      <c r="K255" s="1019"/>
      <c r="L255" s="1019"/>
      <c r="M255" s="1019"/>
      <c r="N255" s="1019"/>
      <c r="O255" s="30"/>
      <c r="P255" s="629">
        <f>+H230</f>
        <v>2.0799999999999983</v>
      </c>
      <c r="Q255" s="17"/>
      <c r="R255" s="630"/>
      <c r="S255" s="636"/>
      <c r="T255" s="33"/>
      <c r="U255" s="33"/>
      <c r="V255" s="631"/>
      <c r="W255" s="34" t="str">
        <f t="shared" si="85"/>
        <v/>
      </c>
      <c r="X255" s="34" t="str">
        <f t="shared" si="86"/>
        <v/>
      </c>
      <c r="Y255" s="14" t="str">
        <f t="shared" si="87"/>
        <v/>
      </c>
      <c r="Z255" s="14" t="str">
        <f t="shared" si="88"/>
        <v/>
      </c>
      <c r="AA255" s="15" t="str">
        <f t="shared" si="79"/>
        <v/>
      </c>
    </row>
    <row r="256" spans="2:27" ht="18.75" thickBot="1" x14ac:dyDescent="0.3">
      <c r="B256" s="786"/>
      <c r="C256" s="787"/>
      <c r="D256" s="787"/>
      <c r="E256" s="787"/>
      <c r="F256" s="787"/>
      <c r="G256" s="787"/>
      <c r="H256" s="787"/>
      <c r="I256" s="787"/>
      <c r="J256" s="787"/>
      <c r="K256" s="787"/>
      <c r="L256" s="787"/>
      <c r="M256" s="787"/>
      <c r="N256" s="787"/>
      <c r="O256" s="787"/>
      <c r="P256" s="428"/>
      <c r="Q256" s="629">
        <f>+H230</f>
        <v>2.0799999999999983</v>
      </c>
      <c r="R256" s="1024" t="s">
        <v>58</v>
      </c>
      <c r="S256" s="1025"/>
      <c r="T256" s="1027"/>
      <c r="U256" s="1024" t="s">
        <v>53</v>
      </c>
      <c r="V256" s="1027"/>
      <c r="W256" s="1027"/>
      <c r="X256" s="1026"/>
      <c r="Y256" s="36"/>
      <c r="Z256" s="37"/>
      <c r="AA256" s="38">
        <f>SUM(Y233:Y255)</f>
        <v>6.65</v>
      </c>
    </row>
    <row r="257" spans="2:27" ht="17.25" thickBot="1" x14ac:dyDescent="0.3">
      <c r="B257" s="792" t="s">
        <v>59</v>
      </c>
      <c r="C257" s="793"/>
      <c r="D257" s="793"/>
      <c r="E257" s="793"/>
      <c r="F257" s="793"/>
      <c r="G257" s="793"/>
      <c r="H257" s="793"/>
      <c r="I257" s="794"/>
      <c r="J257" s="792" t="s">
        <v>60</v>
      </c>
      <c r="K257" s="793"/>
      <c r="L257" s="793"/>
      <c r="M257" s="793"/>
      <c r="N257" s="793"/>
      <c r="O257" s="793"/>
      <c r="P257" s="793"/>
      <c r="Q257" s="793"/>
      <c r="R257" s="1028"/>
      <c r="S257" s="634"/>
      <c r="T257" s="39"/>
      <c r="U257" s="40"/>
      <c r="V257" s="40"/>
      <c r="W257" s="40"/>
      <c r="X257" s="40"/>
      <c r="Y257" s="40"/>
      <c r="Z257" s="40"/>
      <c r="AA257" s="41"/>
    </row>
    <row r="258" spans="2:27" ht="21" thickBot="1" x14ac:dyDescent="0.3">
      <c r="B258" s="795"/>
      <c r="C258" s="787"/>
      <c r="D258" s="787"/>
      <c r="E258" s="787"/>
      <c r="F258" s="787"/>
      <c r="G258" s="787"/>
      <c r="H258" s="787"/>
      <c r="I258" s="796"/>
      <c r="J258" s="795"/>
      <c r="K258" s="787"/>
      <c r="L258" s="787"/>
      <c r="M258" s="787"/>
      <c r="N258" s="787"/>
      <c r="O258" s="787"/>
      <c r="P258" s="787"/>
      <c r="Q258" s="787"/>
      <c r="R258" s="796"/>
      <c r="S258" s="635"/>
      <c r="T258" s="797" t="s">
        <v>61</v>
      </c>
      <c r="U258" s="798"/>
      <c r="V258" s="798"/>
      <c r="W258" s="798"/>
      <c r="X258" s="798"/>
      <c r="Y258" s="798"/>
      <c r="Z258" s="799"/>
      <c r="AA258" s="42">
        <f>AA256</f>
        <v>6.65</v>
      </c>
    </row>
    <row r="260" spans="2:27" ht="15.75" thickBot="1" x14ac:dyDescent="0.3"/>
    <row r="261" spans="2:27" x14ac:dyDescent="0.25">
      <c r="B261" s="800"/>
      <c r="C261" s="793"/>
      <c r="D261" s="793"/>
      <c r="E261" s="793"/>
      <c r="F261" s="793"/>
      <c r="G261" s="803" t="s">
        <v>42</v>
      </c>
      <c r="H261" s="793"/>
      <c r="I261" s="793"/>
      <c r="J261" s="793"/>
      <c r="K261" s="793"/>
      <c r="L261" s="793"/>
      <c r="M261" s="793"/>
      <c r="N261" s="793"/>
      <c r="O261" s="793"/>
      <c r="P261" s="793"/>
      <c r="Q261" s="793"/>
      <c r="R261" s="793"/>
      <c r="S261" s="793"/>
      <c r="T261" s="793"/>
      <c r="U261" s="804" t="s">
        <v>1</v>
      </c>
      <c r="V261" s="805"/>
      <c r="W261" s="805"/>
      <c r="X261" s="806"/>
      <c r="Y261" s="807" t="s">
        <v>43</v>
      </c>
      <c r="Z261" s="805"/>
      <c r="AA261" s="808"/>
    </row>
    <row r="262" spans="2:27" ht="45" customHeight="1" x14ac:dyDescent="0.25">
      <c r="B262" s="801"/>
      <c r="C262" s="802"/>
      <c r="D262" s="802"/>
      <c r="E262" s="802"/>
      <c r="F262" s="802"/>
      <c r="G262" s="801"/>
      <c r="H262" s="802"/>
      <c r="I262" s="802"/>
      <c r="J262" s="802"/>
      <c r="K262" s="802"/>
      <c r="L262" s="802"/>
      <c r="M262" s="802"/>
      <c r="N262" s="802"/>
      <c r="O262" s="802"/>
      <c r="P262" s="802"/>
      <c r="Q262" s="802"/>
      <c r="R262" s="802"/>
      <c r="S262" s="802"/>
      <c r="T262" s="802"/>
      <c r="U262" s="809" t="s">
        <v>3</v>
      </c>
      <c r="V262" s="810"/>
      <c r="W262" s="810"/>
      <c r="X262" s="811"/>
      <c r="Y262" s="812">
        <v>1</v>
      </c>
      <c r="Z262" s="810"/>
      <c r="AA262" s="813"/>
    </row>
    <row r="263" spans="2:27" ht="15.75" thickBot="1" x14ac:dyDescent="0.3">
      <c r="B263" s="795"/>
      <c r="C263" s="787"/>
      <c r="D263" s="787"/>
      <c r="E263" s="787"/>
      <c r="F263" s="787"/>
      <c r="G263" s="795"/>
      <c r="H263" s="787"/>
      <c r="I263" s="787"/>
      <c r="J263" s="787"/>
      <c r="K263" s="787"/>
      <c r="L263" s="787"/>
      <c r="M263" s="787"/>
      <c r="N263" s="787"/>
      <c r="O263" s="787"/>
      <c r="P263" s="787"/>
      <c r="Q263" s="787"/>
      <c r="R263" s="787"/>
      <c r="S263" s="787"/>
      <c r="T263" s="787"/>
      <c r="U263" s="814" t="s">
        <v>4</v>
      </c>
      <c r="V263" s="815"/>
      <c r="W263" s="815"/>
      <c r="X263" s="816"/>
      <c r="Y263" s="817">
        <v>44236</v>
      </c>
      <c r="Z263" s="818"/>
      <c r="AA263" s="819"/>
    </row>
    <row r="264" spans="2:27" ht="25.9" customHeight="1" x14ac:dyDescent="0.25">
      <c r="B264" s="820" t="s">
        <v>44</v>
      </c>
      <c r="C264" s="793"/>
      <c r="D264" s="793"/>
      <c r="E264" s="793"/>
      <c r="F264" s="794"/>
      <c r="G264"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264" s="822"/>
      <c r="I264" s="822"/>
      <c r="J264" s="822"/>
      <c r="K264" s="822"/>
      <c r="L264" s="822"/>
      <c r="M264" s="822"/>
      <c r="N264" s="822"/>
      <c r="O264" s="822"/>
      <c r="P264" s="822"/>
      <c r="Q264" s="822"/>
      <c r="R264" s="822"/>
      <c r="S264" s="822"/>
      <c r="T264" s="822"/>
      <c r="U264" s="822"/>
      <c r="V264" s="822"/>
      <c r="W264" s="822"/>
      <c r="X264" s="822"/>
      <c r="Y264" s="822"/>
      <c r="Z264" s="822"/>
      <c r="AA264" s="823"/>
    </row>
    <row r="265" spans="2:27" ht="15.75" customHeight="1" thickBot="1" x14ac:dyDescent="0.3">
      <c r="B265" s="795"/>
      <c r="C265" s="787"/>
      <c r="D265" s="787"/>
      <c r="E265" s="787"/>
      <c r="F265" s="796"/>
      <c r="G265" s="824"/>
      <c r="H265" s="825"/>
      <c r="I265" s="825"/>
      <c r="J265" s="825"/>
      <c r="K265" s="825"/>
      <c r="L265" s="825"/>
      <c r="M265" s="825"/>
      <c r="N265" s="825"/>
      <c r="O265" s="825"/>
      <c r="P265" s="825"/>
      <c r="Q265" s="825"/>
      <c r="R265" s="825"/>
      <c r="S265" s="825"/>
      <c r="T265" s="825"/>
      <c r="U265" s="825"/>
      <c r="V265" s="825"/>
      <c r="W265" s="825"/>
      <c r="X265" s="825"/>
      <c r="Y265" s="825"/>
      <c r="Z265" s="825"/>
      <c r="AA265" s="826"/>
    </row>
    <row r="266" spans="2:27" ht="18.75" thickBot="1" x14ac:dyDescent="0.3">
      <c r="B266" s="827" t="s">
        <v>46</v>
      </c>
      <c r="C266" s="798"/>
      <c r="D266" s="798"/>
      <c r="E266" s="798"/>
      <c r="F266" s="798"/>
      <c r="G266" s="798"/>
      <c r="H266" s="822" t="s">
        <v>47</v>
      </c>
      <c r="I266" s="793"/>
      <c r="J266" s="828"/>
      <c r="K266" s="798"/>
      <c r="L266" s="798"/>
      <c r="M266" s="798"/>
      <c r="N266" s="798"/>
      <c r="O266" s="798"/>
      <c r="P266" s="622"/>
      <c r="Q266" s="622"/>
      <c r="R266" s="828" t="s">
        <v>48</v>
      </c>
      <c r="S266" s="828"/>
      <c r="T266" s="798"/>
      <c r="U266" s="798"/>
      <c r="V266" s="798"/>
      <c r="W266" s="798"/>
      <c r="X266" s="798"/>
      <c r="Y266" s="798"/>
      <c r="Z266" s="798"/>
      <c r="AA266" s="799"/>
    </row>
    <row r="267" spans="2:27" ht="62.25" customHeight="1" thickBot="1" x14ac:dyDescent="0.3">
      <c r="B267" s="829">
        <f>PRESUPUESTO!$B$21</f>
        <v>2</v>
      </c>
      <c r="C267" s="793"/>
      <c r="D267" s="793"/>
      <c r="E267" s="793"/>
      <c r="F267" s="793"/>
      <c r="G267" s="793"/>
      <c r="H267" s="830">
        <f>PRESUPUESTO!B30</f>
        <v>2.0899999999999981</v>
      </c>
      <c r="I267" s="831"/>
      <c r="J267" s="832" t="str">
        <f>PRESUPUESTO!$F$21</f>
        <v>DEMOLICIONES Y DESMONTES</v>
      </c>
      <c r="K267" s="798"/>
      <c r="L267" s="798"/>
      <c r="M267" s="798"/>
      <c r="N267" s="798"/>
      <c r="O267" s="799"/>
      <c r="P267" s="621"/>
      <c r="Q267" s="621"/>
      <c r="R267" s="833" t="str">
        <f>PRESUPUESTO!F30</f>
        <v>Demolicion de muros e= 10-15cm, incluye desmonte de elementos ubicados en los vanos (marcos, puertas y ventanas) y desmonte de ductería embebida en los muros. (Incluye retiro y disposicion final de escombros en sitio autorizado por la autoridad ambiental).</v>
      </c>
      <c r="S267" s="1020"/>
      <c r="T267" s="793"/>
      <c r="U267" s="793"/>
      <c r="V267" s="793"/>
      <c r="W267" s="793"/>
      <c r="X267" s="793"/>
      <c r="Y267" s="793"/>
      <c r="Z267" s="793"/>
      <c r="AA267" s="794"/>
    </row>
    <row r="268" spans="2:27" ht="18.75" customHeight="1" thickBot="1" x14ac:dyDescent="0.3">
      <c r="B268" s="821" t="s">
        <v>49</v>
      </c>
      <c r="C268" s="834"/>
      <c r="D268" s="834"/>
      <c r="E268" s="834"/>
      <c r="F268" s="834"/>
      <c r="G268" s="834"/>
      <c r="H268" s="835"/>
      <c r="I268" s="835"/>
      <c r="J268" s="834"/>
      <c r="K268" s="834"/>
      <c r="L268" s="834"/>
      <c r="M268" s="834"/>
      <c r="N268" s="834"/>
      <c r="O268" s="834"/>
      <c r="P268" s="623"/>
      <c r="Q268" s="623"/>
      <c r="R268" s="837" t="s">
        <v>50</v>
      </c>
      <c r="S268" s="1021" t="s">
        <v>532</v>
      </c>
      <c r="T268" s="839" t="s">
        <v>51</v>
      </c>
      <c r="U268" s="840"/>
      <c r="V268" s="841"/>
      <c r="W268" s="842" t="s">
        <v>20</v>
      </c>
      <c r="X268" s="844" t="s">
        <v>52</v>
      </c>
      <c r="Y268" s="846" t="s">
        <v>53</v>
      </c>
      <c r="Z268" s="847"/>
      <c r="AA268" s="848"/>
    </row>
    <row r="269" spans="2:27" ht="26.25" thickBot="1" x14ac:dyDescent="0.3">
      <c r="B269" s="836"/>
      <c r="C269" s="835"/>
      <c r="D269" s="835"/>
      <c r="E269" s="835"/>
      <c r="F269" s="835"/>
      <c r="G269" s="835"/>
      <c r="H269" s="835"/>
      <c r="I269" s="835"/>
      <c r="J269" s="835"/>
      <c r="K269" s="835"/>
      <c r="L269" s="835"/>
      <c r="M269" s="835"/>
      <c r="N269" s="835"/>
      <c r="O269" s="835"/>
      <c r="P269" s="623"/>
      <c r="Q269" s="623"/>
      <c r="R269" s="838"/>
      <c r="S269" s="1032"/>
      <c r="T269" s="4" t="s">
        <v>54</v>
      </c>
      <c r="U269" s="5" t="s">
        <v>55</v>
      </c>
      <c r="V269" s="6" t="s">
        <v>56</v>
      </c>
      <c r="W269" s="843"/>
      <c r="X269" s="845"/>
      <c r="Y269" s="7" t="s">
        <v>57</v>
      </c>
      <c r="Z269" s="8" t="s">
        <v>21</v>
      </c>
      <c r="AA269" s="9" t="s">
        <v>22</v>
      </c>
    </row>
    <row r="270" spans="2:27" ht="18" x14ac:dyDescent="0.25">
      <c r="B270" s="10"/>
      <c r="C270" s="1017"/>
      <c r="D270" s="1017"/>
      <c r="E270" s="1017"/>
      <c r="F270" s="1017"/>
      <c r="G270" s="1017"/>
      <c r="H270" s="1017"/>
      <c r="I270" s="1017"/>
      <c r="J270" s="1017"/>
      <c r="K270" s="1017"/>
      <c r="L270" s="1017"/>
      <c r="M270" s="1017"/>
      <c r="N270" s="1017"/>
      <c r="O270" s="12"/>
      <c r="P270" s="629">
        <f>+H267</f>
        <v>2.0899999999999981</v>
      </c>
      <c r="Q270" s="17"/>
      <c r="R270" s="412" t="s">
        <v>356</v>
      </c>
      <c r="S270" s="625"/>
      <c r="T270" s="14"/>
      <c r="U270" s="14"/>
      <c r="V270" s="14"/>
      <c r="W270" s="14" t="str">
        <f>IF(COUNT(T270:V270)=1,"m",IF(COUNT(T270:V270)=2,"m2",IF(COUNT(T270:V270)=3,"m3","")))</f>
        <v/>
      </c>
      <c r="X270" s="14" t="str">
        <f>IF(S270="","",1)</f>
        <v/>
      </c>
      <c r="Y270" s="14" t="str">
        <f>IFERROR(IF(COUNT(T270:V270)=1,PRODUCT(T270:V270)*X270,""),"")</f>
        <v/>
      </c>
      <c r="Z270" s="14" t="str">
        <f>IFERROR(IF(COUNT(T270:V270)=2,PRODUCT(T270:V270)*X270,""),"")</f>
        <v/>
      </c>
      <c r="AA270" s="15" t="str">
        <f>IFERROR(IF(COUNT(T270:V270)=3,PRODUCT(T270:V270)*X270,""),"")</f>
        <v/>
      </c>
    </row>
    <row r="271" spans="2:27" ht="18" x14ac:dyDescent="0.25">
      <c r="B271" s="16"/>
      <c r="C271" s="1018"/>
      <c r="D271" s="1018"/>
      <c r="E271" s="1018"/>
      <c r="F271" s="1018"/>
      <c r="G271" s="1018"/>
      <c r="H271" s="1018"/>
      <c r="I271" s="1018"/>
      <c r="J271" s="1018"/>
      <c r="K271" s="1018"/>
      <c r="L271" s="1018"/>
      <c r="M271" s="1018"/>
      <c r="N271" s="1018"/>
      <c r="O271" s="19"/>
      <c r="P271" s="629">
        <f>+H267</f>
        <v>2.0899999999999981</v>
      </c>
      <c r="Q271" s="17"/>
      <c r="R271" s="412"/>
      <c r="S271" s="625"/>
      <c r="T271" s="20"/>
      <c r="U271" s="20"/>
      <c r="V271" s="430"/>
      <c r="W271" s="14" t="str">
        <f t="shared" ref="W271:W273" si="89">IF(COUNT(T271:V271)=1,"m",IF(COUNT(T271:V271)=2,"m2",IF(COUNT(T271:V271)=3,"m3","")))</f>
        <v/>
      </c>
      <c r="X271" s="14" t="str">
        <f t="shared" ref="X271:X273" si="90">IF(S271="","",1)</f>
        <v/>
      </c>
      <c r="Y271" s="14" t="str">
        <f t="shared" ref="Y271:Y273" si="91">IFERROR(IF(COUNT(T271:V271)=1,PRODUCT(T271:V271)*X271,""),"")</f>
        <v/>
      </c>
      <c r="Z271" s="14" t="str">
        <f t="shared" ref="Z271:Z273" si="92">IFERROR(IF(COUNT(T271:V271)=2,PRODUCT(T271:V271)*X271,""),"")</f>
        <v/>
      </c>
      <c r="AA271" s="15" t="str">
        <f t="shared" ref="AA271:AA292" si="93">IFERROR(IF(COUNT(T271:V271)=3,PRODUCT(T271:V271)*X271,""),"")</f>
        <v/>
      </c>
    </row>
    <row r="272" spans="2:27" ht="18" x14ac:dyDescent="0.25">
      <c r="B272" s="16"/>
      <c r="C272" s="1018"/>
      <c r="D272" s="1018"/>
      <c r="E272" s="1018"/>
      <c r="F272" s="1018"/>
      <c r="G272" s="1018"/>
      <c r="H272" s="1018"/>
      <c r="I272" s="1018"/>
      <c r="J272" s="1018"/>
      <c r="K272" s="1018"/>
      <c r="L272" s="1018"/>
      <c r="M272" s="1018"/>
      <c r="N272" s="1018"/>
      <c r="O272" s="19"/>
      <c r="P272" s="629">
        <f>+H267</f>
        <v>2.0899999999999981</v>
      </c>
      <c r="Q272" s="17"/>
      <c r="R272" s="412"/>
      <c r="S272" s="625"/>
      <c r="T272" s="20"/>
      <c r="U272" s="20"/>
      <c r="V272" s="430"/>
      <c r="W272" s="14" t="str">
        <f t="shared" si="89"/>
        <v/>
      </c>
      <c r="X272" s="14" t="str">
        <f t="shared" si="90"/>
        <v/>
      </c>
      <c r="Y272" s="14" t="str">
        <f t="shared" si="91"/>
        <v/>
      </c>
      <c r="Z272" s="14" t="str">
        <f t="shared" si="92"/>
        <v/>
      </c>
      <c r="AA272" s="15" t="str">
        <f t="shared" si="93"/>
        <v/>
      </c>
    </row>
    <row r="273" spans="2:27" ht="18" x14ac:dyDescent="0.25">
      <c r="B273" s="16"/>
      <c r="C273" s="1018"/>
      <c r="D273" s="1018"/>
      <c r="E273" s="1018"/>
      <c r="F273" s="1018"/>
      <c r="G273" s="1018"/>
      <c r="H273" s="1018"/>
      <c r="I273" s="1018"/>
      <c r="J273" s="1018"/>
      <c r="K273" s="1018"/>
      <c r="L273" s="1018"/>
      <c r="M273" s="1018"/>
      <c r="N273" s="1018"/>
      <c r="O273" s="19"/>
      <c r="P273" s="629">
        <f>+H267</f>
        <v>2.0899999999999981</v>
      </c>
      <c r="Q273" s="17"/>
      <c r="R273" s="412"/>
      <c r="S273" s="626"/>
      <c r="T273" s="20"/>
      <c r="U273" s="20"/>
      <c r="V273" s="430"/>
      <c r="W273" s="14" t="str">
        <f t="shared" si="89"/>
        <v/>
      </c>
      <c r="X273" s="14" t="str">
        <f t="shared" si="90"/>
        <v/>
      </c>
      <c r="Y273" s="14" t="str">
        <f t="shared" si="91"/>
        <v/>
      </c>
      <c r="Z273" s="14" t="str">
        <f t="shared" si="92"/>
        <v/>
      </c>
      <c r="AA273" s="15" t="str">
        <f t="shared" si="93"/>
        <v/>
      </c>
    </row>
    <row r="274" spans="2:27" ht="18" x14ac:dyDescent="0.25">
      <c r="B274" s="16"/>
      <c r="C274" s="1018"/>
      <c r="D274" s="1018"/>
      <c r="E274" s="1018"/>
      <c r="F274" s="1018"/>
      <c r="G274" s="1018"/>
      <c r="H274" s="1018"/>
      <c r="I274" s="1018"/>
      <c r="J274" s="1018"/>
      <c r="K274" s="1018"/>
      <c r="L274" s="1018"/>
      <c r="M274" s="1018"/>
      <c r="N274" s="1018"/>
      <c r="O274" s="19"/>
      <c r="P274" s="629">
        <f>+H267</f>
        <v>2.0899999999999981</v>
      </c>
      <c r="Q274" s="17"/>
      <c r="R274" s="412"/>
      <c r="S274" s="625"/>
      <c r="T274" s="20"/>
      <c r="U274" s="20"/>
      <c r="V274" s="430"/>
      <c r="W274" s="14"/>
      <c r="X274" s="14"/>
      <c r="Y274" s="14"/>
      <c r="Z274" s="14"/>
      <c r="AA274" s="15" t="str">
        <f t="shared" si="93"/>
        <v/>
      </c>
    </row>
    <row r="275" spans="2:27" ht="18" x14ac:dyDescent="0.25">
      <c r="B275" s="22"/>
      <c r="C275" s="1018"/>
      <c r="D275" s="1018"/>
      <c r="E275" s="1018"/>
      <c r="F275" s="1018"/>
      <c r="G275" s="1018"/>
      <c r="H275" s="1018"/>
      <c r="I275" s="1018"/>
      <c r="J275" s="1018"/>
      <c r="K275" s="1018"/>
      <c r="L275" s="1018"/>
      <c r="M275" s="1018"/>
      <c r="N275" s="1018"/>
      <c r="O275" s="19"/>
      <c r="P275" s="629">
        <f>+H267</f>
        <v>2.0899999999999981</v>
      </c>
      <c r="Q275" s="17"/>
      <c r="R275" s="412" t="s">
        <v>361</v>
      </c>
      <c r="S275" s="625" t="s">
        <v>375</v>
      </c>
      <c r="T275" s="20">
        <v>2.4500000000000002</v>
      </c>
      <c r="U275" s="20"/>
      <c r="V275" s="20">
        <v>1</v>
      </c>
      <c r="W275" s="14" t="str">
        <f t="shared" ref="W275:W276" si="94">IF(COUNT(T275:V275)=1,"m",IF(COUNT(T275:V275)=2,"m2",IF(COUNT(T275:V275)=3,"m3","")))</f>
        <v>m2</v>
      </c>
      <c r="X275" s="14">
        <f t="shared" ref="X275:X281" si="95">IF(S275="","",1)</f>
        <v>1</v>
      </c>
      <c r="Y275" s="14" t="str">
        <f t="shared" ref="Y275:Y281" si="96">IFERROR(IF(COUNT(T275:V275)=1,PRODUCT(T275:V275)*X275,""),"")</f>
        <v/>
      </c>
      <c r="Z275" s="14">
        <f t="shared" ref="Z275:Z281" si="97">IFERROR(IF(COUNT(T275:V275)=2,PRODUCT(T275:V275)*X275,""),"")</f>
        <v>2.4500000000000002</v>
      </c>
      <c r="AA275" s="15" t="str">
        <f t="shared" si="93"/>
        <v/>
      </c>
    </row>
    <row r="276" spans="2:27" ht="18" x14ac:dyDescent="0.25">
      <c r="B276" s="16"/>
      <c r="C276" s="1018"/>
      <c r="D276" s="1018"/>
      <c r="E276" s="1018"/>
      <c r="F276" s="1018"/>
      <c r="G276" s="1018"/>
      <c r="H276" s="1018"/>
      <c r="I276" s="1018"/>
      <c r="J276" s="1018"/>
      <c r="K276" s="1018"/>
      <c r="L276" s="1018"/>
      <c r="M276" s="1018"/>
      <c r="N276" s="1018"/>
      <c r="O276" s="19"/>
      <c r="P276" s="629">
        <f>+H267</f>
        <v>2.0899999999999981</v>
      </c>
      <c r="Q276" s="17"/>
      <c r="R276" s="412"/>
      <c r="S276" s="641"/>
      <c r="T276" s="20"/>
      <c r="U276" s="20"/>
      <c r="V276" s="20"/>
      <c r="W276" s="14" t="str">
        <f t="shared" si="94"/>
        <v/>
      </c>
      <c r="X276" s="14" t="str">
        <f t="shared" si="95"/>
        <v/>
      </c>
      <c r="Y276" s="14" t="str">
        <f t="shared" si="96"/>
        <v/>
      </c>
      <c r="Z276" s="14" t="str">
        <f t="shared" si="97"/>
        <v/>
      </c>
      <c r="AA276" s="15" t="str">
        <f t="shared" si="93"/>
        <v/>
      </c>
    </row>
    <row r="277" spans="2:27" ht="18" x14ac:dyDescent="0.25">
      <c r="B277" s="16"/>
      <c r="C277" s="1018"/>
      <c r="D277" s="1018"/>
      <c r="E277" s="1018"/>
      <c r="F277" s="1018"/>
      <c r="G277" s="1018"/>
      <c r="H277" s="1018"/>
      <c r="I277" s="1018"/>
      <c r="J277" s="1018"/>
      <c r="K277" s="1018"/>
      <c r="L277" s="1018"/>
      <c r="M277" s="1018"/>
      <c r="N277" s="1018"/>
      <c r="O277" s="19"/>
      <c r="P277" s="629">
        <f>+H267</f>
        <v>2.0899999999999981</v>
      </c>
      <c r="Q277" s="17"/>
      <c r="R277" s="412"/>
      <c r="S277" s="625"/>
      <c r="T277" s="20"/>
      <c r="U277" s="20"/>
      <c r="V277" s="430"/>
      <c r="W277" s="14"/>
      <c r="X277" s="14" t="str">
        <f t="shared" si="95"/>
        <v/>
      </c>
      <c r="Y277" s="14" t="str">
        <f t="shared" si="96"/>
        <v/>
      </c>
      <c r="Z277" s="14" t="str">
        <f t="shared" si="97"/>
        <v/>
      </c>
      <c r="AA277" s="15" t="str">
        <f t="shared" si="93"/>
        <v/>
      </c>
    </row>
    <row r="278" spans="2:27" ht="18" x14ac:dyDescent="0.25">
      <c r="B278" s="16"/>
      <c r="C278" s="1018"/>
      <c r="D278" s="1018"/>
      <c r="E278" s="1018"/>
      <c r="F278" s="1018"/>
      <c r="G278" s="1018"/>
      <c r="H278" s="1018"/>
      <c r="I278" s="1018"/>
      <c r="J278" s="1018"/>
      <c r="K278" s="1018"/>
      <c r="L278" s="1018"/>
      <c r="M278" s="1018"/>
      <c r="N278" s="1018"/>
      <c r="O278" s="19"/>
      <c r="P278" s="629">
        <f>+H267</f>
        <v>2.0899999999999981</v>
      </c>
      <c r="Q278" s="17"/>
      <c r="R278" s="412"/>
      <c r="S278" s="625"/>
      <c r="T278" s="20"/>
      <c r="U278" s="20"/>
      <c r="V278" s="430"/>
      <c r="W278" s="14"/>
      <c r="X278" s="14" t="str">
        <f t="shared" si="95"/>
        <v/>
      </c>
      <c r="Y278" s="14" t="str">
        <f t="shared" si="96"/>
        <v/>
      </c>
      <c r="Z278" s="14" t="str">
        <f t="shared" si="97"/>
        <v/>
      </c>
      <c r="AA278" s="15" t="str">
        <f t="shared" si="93"/>
        <v/>
      </c>
    </row>
    <row r="279" spans="2:27" ht="18" x14ac:dyDescent="0.25">
      <c r="B279" s="16"/>
      <c r="C279" s="1018"/>
      <c r="D279" s="1018"/>
      <c r="E279" s="1018"/>
      <c r="F279" s="1018"/>
      <c r="G279" s="1018"/>
      <c r="H279" s="1018"/>
      <c r="I279" s="1018"/>
      <c r="J279" s="1018"/>
      <c r="K279" s="1018"/>
      <c r="L279" s="1018"/>
      <c r="M279" s="1018"/>
      <c r="N279" s="1018"/>
      <c r="O279" s="19"/>
      <c r="P279" s="629">
        <f>+H267</f>
        <v>2.0899999999999981</v>
      </c>
      <c r="Q279" s="17"/>
      <c r="R279" s="412"/>
      <c r="S279" s="625"/>
      <c r="T279" s="20"/>
      <c r="U279" s="20"/>
      <c r="V279" s="430"/>
      <c r="W279" s="14"/>
      <c r="X279" s="14" t="str">
        <f t="shared" si="95"/>
        <v/>
      </c>
      <c r="Y279" s="14" t="str">
        <f t="shared" si="96"/>
        <v/>
      </c>
      <c r="Z279" s="14" t="str">
        <f t="shared" si="97"/>
        <v/>
      </c>
      <c r="AA279" s="15" t="str">
        <f t="shared" si="93"/>
        <v/>
      </c>
    </row>
    <row r="280" spans="2:27" ht="18" x14ac:dyDescent="0.25">
      <c r="B280" s="16"/>
      <c r="C280" s="1018"/>
      <c r="D280" s="1018"/>
      <c r="E280" s="1018"/>
      <c r="F280" s="1018"/>
      <c r="G280" s="1018"/>
      <c r="H280" s="1018"/>
      <c r="I280" s="1018"/>
      <c r="J280" s="1018"/>
      <c r="K280" s="1018"/>
      <c r="L280" s="1018"/>
      <c r="M280" s="1018"/>
      <c r="N280" s="1018"/>
      <c r="O280" s="19"/>
      <c r="P280" s="629">
        <f>+H267</f>
        <v>2.0899999999999981</v>
      </c>
      <c r="Q280" s="17"/>
      <c r="R280" s="412"/>
      <c r="S280" s="625"/>
      <c r="T280" s="20"/>
      <c r="U280" s="20"/>
      <c r="V280" s="430"/>
      <c r="W280" s="14" t="str">
        <f t="shared" ref="W280:W281" si="98">IF(COUNT(T280:V280)=1,"m",IF(COUNT(T280:V280)=2,"m2",IF(COUNT(T280:V280)=3,"m3","")))</f>
        <v/>
      </c>
      <c r="X280" s="14" t="str">
        <f t="shared" si="95"/>
        <v/>
      </c>
      <c r="Y280" s="14" t="str">
        <f t="shared" si="96"/>
        <v/>
      </c>
      <c r="Z280" s="14" t="str">
        <f t="shared" si="97"/>
        <v/>
      </c>
      <c r="AA280" s="15" t="str">
        <f t="shared" si="93"/>
        <v/>
      </c>
    </row>
    <row r="281" spans="2:27" ht="18" x14ac:dyDescent="0.25">
      <c r="B281" s="16"/>
      <c r="C281" s="1018"/>
      <c r="D281" s="1018"/>
      <c r="E281" s="1018"/>
      <c r="F281" s="1018"/>
      <c r="G281" s="1018"/>
      <c r="H281" s="1018"/>
      <c r="I281" s="1018"/>
      <c r="J281" s="1018"/>
      <c r="K281" s="1018"/>
      <c r="L281" s="1018"/>
      <c r="M281" s="1018"/>
      <c r="N281" s="1018"/>
      <c r="O281" s="19"/>
      <c r="P281" s="629">
        <f>+H267</f>
        <v>2.0899999999999981</v>
      </c>
      <c r="Q281" s="17"/>
      <c r="R281" s="412"/>
      <c r="S281" s="625"/>
      <c r="T281" s="20"/>
      <c r="U281" s="20"/>
      <c r="V281" s="430"/>
      <c r="W281" s="14" t="str">
        <f t="shared" si="98"/>
        <v/>
      </c>
      <c r="X281" s="14" t="str">
        <f t="shared" si="95"/>
        <v/>
      </c>
      <c r="Y281" s="14" t="str">
        <f t="shared" si="96"/>
        <v/>
      </c>
      <c r="Z281" s="14" t="str">
        <f t="shared" si="97"/>
        <v/>
      </c>
      <c r="AA281" s="15" t="str">
        <f t="shared" si="93"/>
        <v/>
      </c>
    </row>
    <row r="282" spans="2:27" ht="18" x14ac:dyDescent="0.25">
      <c r="B282" s="16"/>
      <c r="C282" s="1018"/>
      <c r="D282" s="1018"/>
      <c r="E282" s="1018"/>
      <c r="F282" s="1018"/>
      <c r="G282" s="1018"/>
      <c r="H282" s="1018"/>
      <c r="I282" s="1018"/>
      <c r="J282" s="1018"/>
      <c r="K282" s="1018"/>
      <c r="L282" s="1018"/>
      <c r="M282" s="1018"/>
      <c r="N282" s="1018"/>
      <c r="O282" s="19"/>
      <c r="P282" s="629">
        <f>+H267</f>
        <v>2.0899999999999981</v>
      </c>
      <c r="Q282" s="17"/>
      <c r="R282" s="412"/>
      <c r="S282" s="625"/>
      <c r="T282" s="20"/>
      <c r="U282" s="20"/>
      <c r="V282" s="430"/>
      <c r="W282" s="14"/>
      <c r="X282" s="14"/>
      <c r="Y282" s="14"/>
      <c r="Z282" s="14"/>
      <c r="AA282" s="15" t="str">
        <f t="shared" si="93"/>
        <v/>
      </c>
    </row>
    <row r="283" spans="2:27" ht="18" x14ac:dyDescent="0.25">
      <c r="B283" s="16"/>
      <c r="C283" s="1018"/>
      <c r="D283" s="1018"/>
      <c r="E283" s="1018"/>
      <c r="F283" s="1018"/>
      <c r="G283" s="1018"/>
      <c r="H283" s="1018"/>
      <c r="I283" s="1018"/>
      <c r="J283" s="1018"/>
      <c r="K283" s="1018"/>
      <c r="L283" s="1018"/>
      <c r="M283" s="1018"/>
      <c r="N283" s="1018"/>
      <c r="O283" s="19"/>
      <c r="P283" s="629">
        <f>+H267</f>
        <v>2.0899999999999981</v>
      </c>
      <c r="Q283" s="17"/>
      <c r="R283" s="412" t="s">
        <v>362</v>
      </c>
      <c r="S283" s="625"/>
      <c r="T283" s="20"/>
      <c r="U283" s="20"/>
      <c r="V283" s="430"/>
      <c r="W283" s="14" t="str">
        <f t="shared" ref="W283:W292" si="99">IF(COUNT(T283:V283)=1,"m",IF(COUNT(T283:V283)=2,"m2",IF(COUNT(T283:V283)=3,"m3","")))</f>
        <v/>
      </c>
      <c r="X283" s="14" t="str">
        <f t="shared" ref="X283:X292" si="100">IF(S283="","",1)</f>
        <v/>
      </c>
      <c r="Y283" s="14" t="str">
        <f t="shared" ref="Y283:Y292" si="101">IFERROR(IF(COUNT(T283:V283)=1,PRODUCT(T283:V283)*X283,""),"")</f>
        <v/>
      </c>
      <c r="Z283" s="14" t="str">
        <f t="shared" ref="Z283:Z292" si="102">IFERROR(IF(COUNT(T283:V283)=2,PRODUCT(T283:V283)*X283,""),"")</f>
        <v/>
      </c>
      <c r="AA283" s="15" t="str">
        <f t="shared" si="93"/>
        <v/>
      </c>
    </row>
    <row r="284" spans="2:27" ht="18" x14ac:dyDescent="0.25">
      <c r="B284" s="16"/>
      <c r="C284" s="1018"/>
      <c r="D284" s="1018"/>
      <c r="E284" s="1018"/>
      <c r="F284" s="1018"/>
      <c r="G284" s="1018"/>
      <c r="H284" s="1018"/>
      <c r="I284" s="1018"/>
      <c r="J284" s="1018"/>
      <c r="K284" s="1018"/>
      <c r="L284" s="1018"/>
      <c r="M284" s="1018"/>
      <c r="N284" s="1018"/>
      <c r="O284" s="19"/>
      <c r="P284" s="629">
        <f>+H267</f>
        <v>2.0899999999999981</v>
      </c>
      <c r="Q284" s="17"/>
      <c r="R284" s="412"/>
      <c r="S284" s="626"/>
      <c r="T284" s="20"/>
      <c r="U284" s="20"/>
      <c r="V284" s="430"/>
      <c r="W284" s="14" t="str">
        <f t="shared" si="99"/>
        <v/>
      </c>
      <c r="X284" s="14" t="str">
        <f t="shared" si="100"/>
        <v/>
      </c>
      <c r="Y284" s="14" t="str">
        <f t="shared" si="101"/>
        <v/>
      </c>
      <c r="Z284" s="14" t="str">
        <f t="shared" si="102"/>
        <v/>
      </c>
      <c r="AA284" s="15" t="str">
        <f t="shared" si="93"/>
        <v/>
      </c>
    </row>
    <row r="285" spans="2:27" ht="18" x14ac:dyDescent="0.25">
      <c r="B285" s="16"/>
      <c r="C285" s="1018"/>
      <c r="D285" s="1018"/>
      <c r="E285" s="1018"/>
      <c r="F285" s="1018"/>
      <c r="G285" s="1018"/>
      <c r="H285" s="1018"/>
      <c r="I285" s="1018"/>
      <c r="J285" s="1018"/>
      <c r="K285" s="1018"/>
      <c r="L285" s="1018"/>
      <c r="M285" s="1018"/>
      <c r="N285" s="1018"/>
      <c r="O285" s="19"/>
      <c r="P285" s="629">
        <f>+H267</f>
        <v>2.0899999999999981</v>
      </c>
      <c r="Q285" s="17"/>
      <c r="R285" s="412"/>
      <c r="S285" s="626"/>
      <c r="T285" s="20"/>
      <c r="U285" s="20"/>
      <c r="V285" s="430"/>
      <c r="W285" s="14" t="str">
        <f t="shared" si="99"/>
        <v/>
      </c>
      <c r="X285" s="14" t="str">
        <f t="shared" si="100"/>
        <v/>
      </c>
      <c r="Y285" s="14" t="str">
        <f t="shared" si="101"/>
        <v/>
      </c>
      <c r="Z285" s="14" t="str">
        <f t="shared" si="102"/>
        <v/>
      </c>
      <c r="AA285" s="15" t="str">
        <f t="shared" si="93"/>
        <v/>
      </c>
    </row>
    <row r="286" spans="2:27" ht="18" x14ac:dyDescent="0.25">
      <c r="B286" s="16"/>
      <c r="C286" s="1018"/>
      <c r="D286" s="1018"/>
      <c r="E286" s="1018"/>
      <c r="F286" s="1018"/>
      <c r="G286" s="1018"/>
      <c r="H286" s="1018"/>
      <c r="I286" s="1018"/>
      <c r="J286" s="1018"/>
      <c r="K286" s="1018"/>
      <c r="L286" s="1018"/>
      <c r="M286" s="1018"/>
      <c r="N286" s="1018"/>
      <c r="O286" s="19"/>
      <c r="P286" s="629">
        <f>+H267</f>
        <v>2.0899999999999981</v>
      </c>
      <c r="Q286" s="17"/>
      <c r="R286" s="412"/>
      <c r="S286" s="626"/>
      <c r="T286" s="20"/>
      <c r="U286" s="20"/>
      <c r="V286" s="20"/>
      <c r="W286" s="14" t="str">
        <f t="shared" si="99"/>
        <v/>
      </c>
      <c r="X286" s="14" t="str">
        <f t="shared" si="100"/>
        <v/>
      </c>
      <c r="Y286" s="14" t="str">
        <f t="shared" si="101"/>
        <v/>
      </c>
      <c r="Z286" s="14" t="str">
        <f t="shared" si="102"/>
        <v/>
      </c>
      <c r="AA286" s="15" t="str">
        <f t="shared" si="93"/>
        <v/>
      </c>
    </row>
    <row r="287" spans="2:27" ht="18" x14ac:dyDescent="0.25">
      <c r="B287" s="16"/>
      <c r="C287" s="1018"/>
      <c r="D287" s="1018"/>
      <c r="E287" s="1018"/>
      <c r="F287" s="1018"/>
      <c r="G287" s="1018"/>
      <c r="H287" s="1018"/>
      <c r="I287" s="1018"/>
      <c r="J287" s="1018"/>
      <c r="K287" s="1018"/>
      <c r="L287" s="1018"/>
      <c r="M287" s="1018"/>
      <c r="N287" s="1018"/>
      <c r="O287" s="19"/>
      <c r="P287" s="629">
        <f>+H267</f>
        <v>2.0899999999999981</v>
      </c>
      <c r="Q287" s="17"/>
      <c r="R287" s="412"/>
      <c r="S287" s="626"/>
      <c r="T287" s="20"/>
      <c r="U287" s="20"/>
      <c r="V287" s="430"/>
      <c r="W287" s="14" t="str">
        <f t="shared" si="99"/>
        <v/>
      </c>
      <c r="X287" s="14" t="str">
        <f t="shared" si="100"/>
        <v/>
      </c>
      <c r="Y287" s="14" t="str">
        <f t="shared" si="101"/>
        <v/>
      </c>
      <c r="Z287" s="14" t="str">
        <f t="shared" si="102"/>
        <v/>
      </c>
      <c r="AA287" s="15" t="str">
        <f t="shared" si="93"/>
        <v/>
      </c>
    </row>
    <row r="288" spans="2:27" ht="18" x14ac:dyDescent="0.25">
      <c r="B288" s="16"/>
      <c r="C288" s="1018"/>
      <c r="D288" s="1018"/>
      <c r="E288" s="1018"/>
      <c r="F288" s="1018"/>
      <c r="G288" s="1018"/>
      <c r="H288" s="1018"/>
      <c r="I288" s="1018"/>
      <c r="J288" s="1018"/>
      <c r="K288" s="1018"/>
      <c r="L288" s="1018"/>
      <c r="M288" s="1018"/>
      <c r="N288" s="1018"/>
      <c r="O288" s="19"/>
      <c r="P288" s="629">
        <f>+H267</f>
        <v>2.0899999999999981</v>
      </c>
      <c r="Q288" s="17"/>
      <c r="R288" s="412"/>
      <c r="S288" s="626"/>
      <c r="T288" s="20"/>
      <c r="U288" s="20"/>
      <c r="V288" s="430"/>
      <c r="W288" s="14" t="str">
        <f t="shared" si="99"/>
        <v/>
      </c>
      <c r="X288" s="14" t="str">
        <f t="shared" si="100"/>
        <v/>
      </c>
      <c r="Y288" s="14" t="str">
        <f t="shared" si="101"/>
        <v/>
      </c>
      <c r="Z288" s="14" t="str">
        <f t="shared" si="102"/>
        <v/>
      </c>
      <c r="AA288" s="15" t="str">
        <f t="shared" si="93"/>
        <v/>
      </c>
    </row>
    <row r="289" spans="2:27" ht="18" x14ac:dyDescent="0.25">
      <c r="B289" s="16"/>
      <c r="C289" s="1018"/>
      <c r="D289" s="1018"/>
      <c r="E289" s="1018"/>
      <c r="F289" s="1018"/>
      <c r="G289" s="1018"/>
      <c r="H289" s="1018"/>
      <c r="I289" s="1018"/>
      <c r="J289" s="1018"/>
      <c r="K289" s="1018"/>
      <c r="L289" s="1018"/>
      <c r="M289" s="1018"/>
      <c r="N289" s="1018"/>
      <c r="O289" s="19"/>
      <c r="P289" s="629">
        <f>+H267</f>
        <v>2.0899999999999981</v>
      </c>
      <c r="Q289" s="17"/>
      <c r="R289" s="21"/>
      <c r="S289" s="626"/>
      <c r="T289" s="20"/>
      <c r="U289" s="20"/>
      <c r="V289" s="430"/>
      <c r="W289" s="14" t="str">
        <f t="shared" si="99"/>
        <v/>
      </c>
      <c r="X289" s="14" t="str">
        <f t="shared" si="100"/>
        <v/>
      </c>
      <c r="Y289" s="14" t="str">
        <f t="shared" si="101"/>
        <v/>
      </c>
      <c r="Z289" s="14" t="str">
        <f t="shared" si="102"/>
        <v/>
      </c>
      <c r="AA289" s="15" t="str">
        <f t="shared" si="93"/>
        <v/>
      </c>
    </row>
    <row r="290" spans="2:27" ht="18" x14ac:dyDescent="0.25">
      <c r="B290" s="16"/>
      <c r="C290" s="1018"/>
      <c r="D290" s="1018"/>
      <c r="E290" s="1018"/>
      <c r="F290" s="1018"/>
      <c r="G290" s="1018"/>
      <c r="H290" s="1018"/>
      <c r="I290" s="1018"/>
      <c r="J290" s="1018"/>
      <c r="K290" s="1018"/>
      <c r="L290" s="1018"/>
      <c r="M290" s="1018"/>
      <c r="N290" s="1018"/>
      <c r="O290" s="19"/>
      <c r="P290" s="629">
        <f>+H267</f>
        <v>2.0899999999999981</v>
      </c>
      <c r="Q290" s="17"/>
      <c r="R290" s="26"/>
      <c r="S290" s="626"/>
      <c r="T290" s="20"/>
      <c r="U290" s="20"/>
      <c r="V290" s="430"/>
      <c r="W290" s="14" t="str">
        <f t="shared" si="99"/>
        <v/>
      </c>
      <c r="X290" s="14" t="str">
        <f t="shared" si="100"/>
        <v/>
      </c>
      <c r="Y290" s="14" t="str">
        <f t="shared" si="101"/>
        <v/>
      </c>
      <c r="Z290" s="14" t="str">
        <f t="shared" si="102"/>
        <v/>
      </c>
      <c r="AA290" s="15" t="str">
        <f t="shared" si="93"/>
        <v/>
      </c>
    </row>
    <row r="291" spans="2:27" ht="18" x14ac:dyDescent="0.25">
      <c r="B291" s="16"/>
      <c r="C291" s="1018"/>
      <c r="D291" s="1018"/>
      <c r="E291" s="1018"/>
      <c r="F291" s="1018"/>
      <c r="G291" s="1018"/>
      <c r="H291" s="1018"/>
      <c r="I291" s="1018"/>
      <c r="J291" s="1018"/>
      <c r="K291" s="1018"/>
      <c r="L291" s="1018"/>
      <c r="M291" s="1018"/>
      <c r="N291" s="1018"/>
      <c r="O291" s="19"/>
      <c r="P291" s="629">
        <f>+H267</f>
        <v>2.0899999999999981</v>
      </c>
      <c r="Q291" s="17"/>
      <c r="R291" s="26"/>
      <c r="S291" s="626"/>
      <c r="T291" s="20"/>
      <c r="U291" s="20"/>
      <c r="V291" s="430"/>
      <c r="W291" s="14" t="str">
        <f t="shared" si="99"/>
        <v/>
      </c>
      <c r="X291" s="14" t="str">
        <f t="shared" si="100"/>
        <v/>
      </c>
      <c r="Y291" s="14" t="str">
        <f t="shared" si="101"/>
        <v/>
      </c>
      <c r="Z291" s="14" t="str">
        <f t="shared" si="102"/>
        <v/>
      </c>
      <c r="AA291" s="15" t="str">
        <f t="shared" si="93"/>
        <v/>
      </c>
    </row>
    <row r="292" spans="2:27" ht="18.75" thickBot="1" x14ac:dyDescent="0.3">
      <c r="B292" s="27"/>
      <c r="C292" s="1019"/>
      <c r="D292" s="1019"/>
      <c r="E292" s="1019"/>
      <c r="F292" s="1019"/>
      <c r="G292" s="1019"/>
      <c r="H292" s="1019"/>
      <c r="I292" s="1019"/>
      <c r="J292" s="1019"/>
      <c r="K292" s="1019"/>
      <c r="L292" s="1019"/>
      <c r="M292" s="1019"/>
      <c r="N292" s="1019"/>
      <c r="O292" s="30"/>
      <c r="P292" s="629">
        <f>+H267</f>
        <v>2.0899999999999981</v>
      </c>
      <c r="Q292" s="17"/>
      <c r="R292" s="630"/>
      <c r="S292" s="636"/>
      <c r="T292" s="33"/>
      <c r="U292" s="33"/>
      <c r="V292" s="631"/>
      <c r="W292" s="34" t="str">
        <f t="shared" si="99"/>
        <v/>
      </c>
      <c r="X292" s="34" t="str">
        <f t="shared" si="100"/>
        <v/>
      </c>
      <c r="Y292" s="14" t="str">
        <f t="shared" si="101"/>
        <v/>
      </c>
      <c r="Z292" s="14" t="str">
        <f t="shared" si="102"/>
        <v/>
      </c>
      <c r="AA292" s="15" t="str">
        <f t="shared" si="93"/>
        <v/>
      </c>
    </row>
    <row r="293" spans="2:27" ht="18.75" thickBot="1" x14ac:dyDescent="0.3">
      <c r="B293" s="786"/>
      <c r="C293" s="787"/>
      <c r="D293" s="787"/>
      <c r="E293" s="787"/>
      <c r="F293" s="787"/>
      <c r="G293" s="787"/>
      <c r="H293" s="787"/>
      <c r="I293" s="787"/>
      <c r="J293" s="787"/>
      <c r="K293" s="787"/>
      <c r="L293" s="787"/>
      <c r="M293" s="787"/>
      <c r="N293" s="787"/>
      <c r="O293" s="787"/>
      <c r="P293" s="428"/>
      <c r="Q293" s="629">
        <f>+H267</f>
        <v>2.0899999999999981</v>
      </c>
      <c r="R293" s="1024" t="s">
        <v>58</v>
      </c>
      <c r="S293" s="1025"/>
      <c r="T293" s="1027"/>
      <c r="U293" s="1024" t="s">
        <v>53</v>
      </c>
      <c r="V293" s="1027"/>
      <c r="W293" s="1027"/>
      <c r="X293" s="1026"/>
      <c r="Y293" s="36"/>
      <c r="Z293" s="37"/>
      <c r="AA293" s="38">
        <f>SUM(Z270:Z292)</f>
        <v>2.4500000000000002</v>
      </c>
    </row>
    <row r="294" spans="2:27" ht="17.25" thickBot="1" x14ac:dyDescent="0.3">
      <c r="B294" s="792" t="s">
        <v>59</v>
      </c>
      <c r="C294" s="793"/>
      <c r="D294" s="793"/>
      <c r="E294" s="793"/>
      <c r="F294" s="793"/>
      <c r="G294" s="793"/>
      <c r="H294" s="793"/>
      <c r="I294" s="794"/>
      <c r="J294" s="792" t="s">
        <v>60</v>
      </c>
      <c r="K294" s="793"/>
      <c r="L294" s="793"/>
      <c r="M294" s="793"/>
      <c r="N294" s="793"/>
      <c r="O294" s="793"/>
      <c r="P294" s="793"/>
      <c r="Q294" s="793"/>
      <c r="R294" s="1028"/>
      <c r="S294" s="634"/>
      <c r="T294" s="39"/>
      <c r="U294" s="40"/>
      <c r="V294" s="40"/>
      <c r="W294" s="40"/>
      <c r="X294" s="40"/>
      <c r="Y294" s="40"/>
      <c r="Z294" s="40"/>
      <c r="AA294" s="41"/>
    </row>
    <row r="295" spans="2:27" ht="21" thickBot="1" x14ac:dyDescent="0.3">
      <c r="B295" s="795"/>
      <c r="C295" s="787"/>
      <c r="D295" s="787"/>
      <c r="E295" s="787"/>
      <c r="F295" s="787"/>
      <c r="G295" s="787"/>
      <c r="H295" s="787"/>
      <c r="I295" s="796"/>
      <c r="J295" s="795"/>
      <c r="K295" s="787"/>
      <c r="L295" s="787"/>
      <c r="M295" s="787"/>
      <c r="N295" s="787"/>
      <c r="O295" s="787"/>
      <c r="P295" s="787"/>
      <c r="Q295" s="787"/>
      <c r="R295" s="796"/>
      <c r="S295" s="635"/>
      <c r="T295" s="797" t="s">
        <v>61</v>
      </c>
      <c r="U295" s="798"/>
      <c r="V295" s="798"/>
      <c r="W295" s="798"/>
      <c r="X295" s="798"/>
      <c r="Y295" s="798"/>
      <c r="Z295" s="799"/>
      <c r="AA295" s="42">
        <f>AA293</f>
        <v>2.4500000000000002</v>
      </c>
    </row>
    <row r="297" spans="2:27" ht="15.75" thickBot="1" x14ac:dyDescent="0.3"/>
    <row r="298" spans="2:27" x14ac:dyDescent="0.25">
      <c r="B298" s="800"/>
      <c r="C298" s="793"/>
      <c r="D298" s="793"/>
      <c r="E298" s="793"/>
      <c r="F298" s="793"/>
      <c r="G298" s="803" t="s">
        <v>42</v>
      </c>
      <c r="H298" s="793"/>
      <c r="I298" s="793"/>
      <c r="J298" s="793"/>
      <c r="K298" s="793"/>
      <c r="L298" s="793"/>
      <c r="M298" s="793"/>
      <c r="N298" s="793"/>
      <c r="O298" s="793"/>
      <c r="P298" s="793"/>
      <c r="Q298" s="793"/>
      <c r="R298" s="793"/>
      <c r="S298" s="793"/>
      <c r="T298" s="793"/>
      <c r="U298" s="804" t="s">
        <v>1</v>
      </c>
      <c r="V298" s="805"/>
      <c r="W298" s="805"/>
      <c r="X298" s="806"/>
      <c r="Y298" s="807" t="s">
        <v>43</v>
      </c>
      <c r="Z298" s="805"/>
      <c r="AA298" s="808"/>
    </row>
    <row r="299" spans="2:27" ht="45" customHeight="1" x14ac:dyDescent="0.25">
      <c r="B299" s="801"/>
      <c r="C299" s="802"/>
      <c r="D299" s="802"/>
      <c r="E299" s="802"/>
      <c r="F299" s="802"/>
      <c r="G299" s="801"/>
      <c r="H299" s="802"/>
      <c r="I299" s="802"/>
      <c r="J299" s="802"/>
      <c r="K299" s="802"/>
      <c r="L299" s="802"/>
      <c r="M299" s="802"/>
      <c r="N299" s="802"/>
      <c r="O299" s="802"/>
      <c r="P299" s="802"/>
      <c r="Q299" s="802"/>
      <c r="R299" s="802"/>
      <c r="S299" s="802"/>
      <c r="T299" s="802"/>
      <c r="U299" s="809" t="s">
        <v>3</v>
      </c>
      <c r="V299" s="810"/>
      <c r="W299" s="810"/>
      <c r="X299" s="811"/>
      <c r="Y299" s="812">
        <v>1</v>
      </c>
      <c r="Z299" s="810"/>
      <c r="AA299" s="813"/>
    </row>
    <row r="300" spans="2:27" ht="15.75" thickBot="1" x14ac:dyDescent="0.3">
      <c r="B300" s="795"/>
      <c r="C300" s="787"/>
      <c r="D300" s="787"/>
      <c r="E300" s="787"/>
      <c r="F300" s="787"/>
      <c r="G300" s="795"/>
      <c r="H300" s="787"/>
      <c r="I300" s="787"/>
      <c r="J300" s="787"/>
      <c r="K300" s="787"/>
      <c r="L300" s="787"/>
      <c r="M300" s="787"/>
      <c r="N300" s="787"/>
      <c r="O300" s="787"/>
      <c r="P300" s="787"/>
      <c r="Q300" s="787"/>
      <c r="R300" s="787"/>
      <c r="S300" s="787"/>
      <c r="T300" s="787"/>
      <c r="U300" s="814" t="s">
        <v>4</v>
      </c>
      <c r="V300" s="815"/>
      <c r="W300" s="815"/>
      <c r="X300" s="816"/>
      <c r="Y300" s="817">
        <v>44236</v>
      </c>
      <c r="Z300" s="818"/>
      <c r="AA300" s="819"/>
    </row>
    <row r="301" spans="2:27" ht="25.9" customHeight="1" x14ac:dyDescent="0.25">
      <c r="B301" s="820" t="s">
        <v>44</v>
      </c>
      <c r="C301" s="793"/>
      <c r="D301" s="793"/>
      <c r="E301" s="793"/>
      <c r="F301" s="794"/>
      <c r="G301"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301" s="822"/>
      <c r="I301" s="822"/>
      <c r="J301" s="822"/>
      <c r="K301" s="822"/>
      <c r="L301" s="822"/>
      <c r="M301" s="822"/>
      <c r="N301" s="822"/>
      <c r="O301" s="822"/>
      <c r="P301" s="822"/>
      <c r="Q301" s="822"/>
      <c r="R301" s="822"/>
      <c r="S301" s="822"/>
      <c r="T301" s="822"/>
      <c r="U301" s="822"/>
      <c r="V301" s="822"/>
      <c r="W301" s="822"/>
      <c r="X301" s="822"/>
      <c r="Y301" s="822"/>
      <c r="Z301" s="822"/>
      <c r="AA301" s="823"/>
    </row>
    <row r="302" spans="2:27" ht="15.75" customHeight="1" thickBot="1" x14ac:dyDescent="0.3">
      <c r="B302" s="795"/>
      <c r="C302" s="787"/>
      <c r="D302" s="787"/>
      <c r="E302" s="787"/>
      <c r="F302" s="796"/>
      <c r="G302" s="824"/>
      <c r="H302" s="825"/>
      <c r="I302" s="825"/>
      <c r="J302" s="825"/>
      <c r="K302" s="825"/>
      <c r="L302" s="825"/>
      <c r="M302" s="825"/>
      <c r="N302" s="825"/>
      <c r="O302" s="825"/>
      <c r="P302" s="825"/>
      <c r="Q302" s="825"/>
      <c r="R302" s="825"/>
      <c r="S302" s="825"/>
      <c r="T302" s="825"/>
      <c r="U302" s="825"/>
      <c r="V302" s="825"/>
      <c r="W302" s="825"/>
      <c r="X302" s="825"/>
      <c r="Y302" s="825"/>
      <c r="Z302" s="825"/>
      <c r="AA302" s="826"/>
    </row>
    <row r="303" spans="2:27" ht="18.75" thickBot="1" x14ac:dyDescent="0.3">
      <c r="B303" s="827" t="s">
        <v>46</v>
      </c>
      <c r="C303" s="798"/>
      <c r="D303" s="798"/>
      <c r="E303" s="798"/>
      <c r="F303" s="798"/>
      <c r="G303" s="798"/>
      <c r="H303" s="822" t="s">
        <v>47</v>
      </c>
      <c r="I303" s="793"/>
      <c r="J303" s="828"/>
      <c r="K303" s="798"/>
      <c r="L303" s="798"/>
      <c r="M303" s="798"/>
      <c r="N303" s="798"/>
      <c r="O303" s="798"/>
      <c r="P303" s="622"/>
      <c r="Q303" s="622"/>
      <c r="R303" s="828" t="s">
        <v>48</v>
      </c>
      <c r="S303" s="828"/>
      <c r="T303" s="798"/>
      <c r="U303" s="798"/>
      <c r="V303" s="798"/>
      <c r="W303" s="798"/>
      <c r="X303" s="798"/>
      <c r="Y303" s="798"/>
      <c r="Z303" s="798"/>
      <c r="AA303" s="799"/>
    </row>
    <row r="304" spans="2:27" ht="41.25" customHeight="1" thickBot="1" x14ac:dyDescent="0.3">
      <c r="B304" s="829">
        <f>PRESUPUESTO!$B$34</f>
        <v>4</v>
      </c>
      <c r="C304" s="793"/>
      <c r="D304" s="793"/>
      <c r="E304" s="793"/>
      <c r="F304" s="793"/>
      <c r="G304" s="793"/>
      <c r="H304" s="830">
        <f>PRESUPUESTO!B35</f>
        <v>4.01</v>
      </c>
      <c r="I304" s="831"/>
      <c r="J304" s="832" t="str">
        <f>PRESUPUESTO!$F$34</f>
        <v>HIDROSANITARIOS</v>
      </c>
      <c r="K304" s="798"/>
      <c r="L304" s="798"/>
      <c r="M304" s="798"/>
      <c r="N304" s="798"/>
      <c r="O304" s="799"/>
      <c r="P304" s="621"/>
      <c r="Q304" s="621"/>
      <c r="R304" s="833" t="str">
        <f>PRESUPUESTO!F35</f>
        <v>Suministro e instalación de sanitario institucional blanco tipo Acuacer o similar incluye Grifería y accesorios.</v>
      </c>
      <c r="S304" s="1020"/>
      <c r="T304" s="793"/>
      <c r="U304" s="793"/>
      <c r="V304" s="793"/>
      <c r="W304" s="793"/>
      <c r="X304" s="793"/>
      <c r="Y304" s="793"/>
      <c r="Z304" s="793"/>
      <c r="AA304" s="794"/>
    </row>
    <row r="305" spans="2:27" ht="18.75" customHeight="1" thickBot="1" x14ac:dyDescent="0.3">
      <c r="B305" s="821" t="s">
        <v>49</v>
      </c>
      <c r="C305" s="834"/>
      <c r="D305" s="834"/>
      <c r="E305" s="834"/>
      <c r="F305" s="834"/>
      <c r="G305" s="834"/>
      <c r="H305" s="835"/>
      <c r="I305" s="835"/>
      <c r="J305" s="834"/>
      <c r="K305" s="834"/>
      <c r="L305" s="834"/>
      <c r="M305" s="834"/>
      <c r="N305" s="834"/>
      <c r="O305" s="834"/>
      <c r="P305" s="623"/>
      <c r="Q305" s="623"/>
      <c r="R305" s="1037" t="s">
        <v>50</v>
      </c>
      <c r="S305" s="1021" t="s">
        <v>532</v>
      </c>
      <c r="T305" s="1039" t="s">
        <v>51</v>
      </c>
      <c r="U305" s="1040"/>
      <c r="V305" s="1041"/>
      <c r="W305" s="1042" t="s">
        <v>20</v>
      </c>
      <c r="X305" s="844" t="s">
        <v>52</v>
      </c>
      <c r="Y305" s="846" t="s">
        <v>53</v>
      </c>
      <c r="Z305" s="1045"/>
      <c r="AA305" s="1046"/>
    </row>
    <row r="306" spans="2:27" ht="34.5" customHeight="1" thickBot="1" x14ac:dyDescent="0.3">
      <c r="B306" s="836"/>
      <c r="C306" s="835"/>
      <c r="D306" s="835"/>
      <c r="E306" s="835"/>
      <c r="F306" s="835"/>
      <c r="G306" s="835"/>
      <c r="H306" s="835"/>
      <c r="I306" s="835"/>
      <c r="J306" s="835"/>
      <c r="K306" s="835"/>
      <c r="L306" s="835"/>
      <c r="M306" s="835"/>
      <c r="N306" s="835"/>
      <c r="O306" s="835"/>
      <c r="P306" s="623"/>
      <c r="Q306" s="623"/>
      <c r="R306" s="1038"/>
      <c r="S306" s="1032"/>
      <c r="T306" s="4" t="s">
        <v>54</v>
      </c>
      <c r="U306" s="5" t="s">
        <v>55</v>
      </c>
      <c r="V306" s="6" t="s">
        <v>56</v>
      </c>
      <c r="W306" s="1043"/>
      <c r="X306" s="1044"/>
      <c r="Y306" s="7" t="s">
        <v>57</v>
      </c>
      <c r="Z306" s="8" t="s">
        <v>21</v>
      </c>
      <c r="AA306" s="9" t="s">
        <v>22</v>
      </c>
    </row>
    <row r="307" spans="2:27" ht="18" x14ac:dyDescent="0.25">
      <c r="B307" s="10"/>
      <c r="C307" s="1017"/>
      <c r="D307" s="1017"/>
      <c r="E307" s="1017"/>
      <c r="F307" s="1017"/>
      <c r="G307" s="1017"/>
      <c r="H307" s="1017"/>
      <c r="I307" s="1017"/>
      <c r="J307" s="1017"/>
      <c r="K307" s="1017"/>
      <c r="L307" s="1017"/>
      <c r="M307" s="1017"/>
      <c r="N307" s="1017"/>
      <c r="O307" s="12"/>
      <c r="P307" s="629">
        <f>+H304</f>
        <v>4.01</v>
      </c>
      <c r="Q307" s="17"/>
      <c r="R307" s="412" t="s">
        <v>356</v>
      </c>
      <c r="S307" s="625" t="s">
        <v>372</v>
      </c>
      <c r="T307" s="14"/>
      <c r="U307" s="14"/>
      <c r="V307" s="14"/>
      <c r="W307" s="14" t="s">
        <v>20</v>
      </c>
      <c r="X307" s="14">
        <f t="shared" ref="X307:X310" si="103">IF(S307="","",1)</f>
        <v>1</v>
      </c>
      <c r="Y307" s="14" t="str">
        <f>IFERROR(IF(COUNT(T307:V307)=1,PRODUCT(T307:V307)*X307,""),"")</f>
        <v/>
      </c>
      <c r="Z307" s="14" t="str">
        <f>IFERROR(IF(COUNT(T307:V307)=2,PRODUCT(T307:V307)*X307,""),"")</f>
        <v/>
      </c>
      <c r="AA307" s="15" t="str">
        <f>IFERROR(IF(COUNT(T307:V307)=3,PRODUCT(T307:V307)*X307,""),"")</f>
        <v/>
      </c>
    </row>
    <row r="308" spans="2:27" ht="18" x14ac:dyDescent="0.25">
      <c r="B308" s="16"/>
      <c r="C308" s="1018"/>
      <c r="D308" s="1018"/>
      <c r="E308" s="1018"/>
      <c r="F308" s="1018"/>
      <c r="G308" s="1018"/>
      <c r="H308" s="1018"/>
      <c r="I308" s="1018"/>
      <c r="J308" s="1018"/>
      <c r="K308" s="1018"/>
      <c r="L308" s="1018"/>
      <c r="M308" s="1018"/>
      <c r="N308" s="1018"/>
      <c r="O308" s="19"/>
      <c r="P308" s="629">
        <f>+H304</f>
        <v>4.01</v>
      </c>
      <c r="Q308" s="17"/>
      <c r="R308" s="412"/>
      <c r="S308" s="625"/>
      <c r="T308" s="20"/>
      <c r="U308" s="20"/>
      <c r="V308" s="430"/>
      <c r="W308" s="14" t="str">
        <f t="shared" ref="W308:W310" si="104">IF(R308="","",1)</f>
        <v/>
      </c>
      <c r="X308" s="14" t="str">
        <f t="shared" si="103"/>
        <v/>
      </c>
      <c r="Y308" s="14" t="str">
        <f t="shared" ref="Y308:Y310" si="105">IFERROR(IF(COUNT(T308:V308)=1,PRODUCT(T308:V308)*X308,""),"")</f>
        <v/>
      </c>
      <c r="Z308" s="14" t="str">
        <f t="shared" ref="Z308:Z310" si="106">IFERROR(IF(COUNT(T308:V308)=2,PRODUCT(T308:V308)*X308,""),"")</f>
        <v/>
      </c>
      <c r="AA308" s="15" t="str">
        <f t="shared" ref="AA308:AA329" si="107">IFERROR(IF(COUNT(T308:V308)=3,PRODUCT(T308:V308)*X308,""),"")</f>
        <v/>
      </c>
    </row>
    <row r="309" spans="2:27" ht="18" x14ac:dyDescent="0.25">
      <c r="B309" s="16"/>
      <c r="C309" s="1018"/>
      <c r="D309" s="1018"/>
      <c r="E309" s="1018"/>
      <c r="F309" s="1018"/>
      <c r="G309" s="1018"/>
      <c r="H309" s="1018"/>
      <c r="I309" s="1018"/>
      <c r="J309" s="1018"/>
      <c r="K309" s="1018"/>
      <c r="L309" s="1018"/>
      <c r="M309" s="1018"/>
      <c r="N309" s="1018"/>
      <c r="O309" s="19"/>
      <c r="P309" s="629">
        <f>+H304</f>
        <v>4.01</v>
      </c>
      <c r="Q309" s="17"/>
      <c r="R309" s="412"/>
      <c r="S309" s="625"/>
      <c r="T309" s="20"/>
      <c r="U309" s="20"/>
      <c r="V309" s="430"/>
      <c r="W309" s="14" t="str">
        <f t="shared" si="104"/>
        <v/>
      </c>
      <c r="X309" s="14" t="str">
        <f t="shared" si="103"/>
        <v/>
      </c>
      <c r="Y309" s="14" t="str">
        <f t="shared" si="105"/>
        <v/>
      </c>
      <c r="Z309" s="14" t="str">
        <f t="shared" si="106"/>
        <v/>
      </c>
      <c r="AA309" s="15" t="str">
        <f t="shared" si="107"/>
        <v/>
      </c>
    </row>
    <row r="310" spans="2:27" ht="18" x14ac:dyDescent="0.25">
      <c r="B310" s="16"/>
      <c r="C310" s="1018"/>
      <c r="D310" s="1018"/>
      <c r="E310" s="1018"/>
      <c r="F310" s="1018"/>
      <c r="G310" s="1018"/>
      <c r="H310" s="1018"/>
      <c r="I310" s="1018"/>
      <c r="J310" s="1018"/>
      <c r="K310" s="1018"/>
      <c r="L310" s="1018"/>
      <c r="M310" s="1018"/>
      <c r="N310" s="1018"/>
      <c r="O310" s="19"/>
      <c r="P310" s="629">
        <f>+H304</f>
        <v>4.01</v>
      </c>
      <c r="Q310" s="17"/>
      <c r="R310" s="412"/>
      <c r="S310" s="626"/>
      <c r="T310" s="20"/>
      <c r="U310" s="20"/>
      <c r="V310" s="430"/>
      <c r="W310" s="14" t="str">
        <f t="shared" si="104"/>
        <v/>
      </c>
      <c r="X310" s="14" t="str">
        <f t="shared" si="103"/>
        <v/>
      </c>
      <c r="Y310" s="14" t="str">
        <f t="shared" si="105"/>
        <v/>
      </c>
      <c r="Z310" s="14" t="str">
        <f t="shared" si="106"/>
        <v/>
      </c>
      <c r="AA310" s="15" t="str">
        <f t="shared" si="107"/>
        <v/>
      </c>
    </row>
    <row r="311" spans="2:27" ht="18" x14ac:dyDescent="0.25">
      <c r="B311" s="16"/>
      <c r="C311" s="1018"/>
      <c r="D311" s="1018"/>
      <c r="E311" s="1018"/>
      <c r="F311" s="1018"/>
      <c r="G311" s="1018"/>
      <c r="H311" s="1018"/>
      <c r="I311" s="1018"/>
      <c r="J311" s="1018"/>
      <c r="K311" s="1018"/>
      <c r="L311" s="1018"/>
      <c r="M311" s="1018"/>
      <c r="N311" s="1018"/>
      <c r="O311" s="19"/>
      <c r="P311" s="629">
        <f>+H304</f>
        <v>4.01</v>
      </c>
      <c r="Q311" s="17"/>
      <c r="R311" s="412"/>
      <c r="S311" s="625"/>
      <c r="T311" s="20"/>
      <c r="U311" s="20"/>
      <c r="V311" s="430"/>
      <c r="W311" s="14"/>
      <c r="X311" s="14"/>
      <c r="Y311" s="14"/>
      <c r="Z311" s="14"/>
      <c r="AA311" s="15" t="str">
        <f t="shared" si="107"/>
        <v/>
      </c>
    </row>
    <row r="312" spans="2:27" ht="18" x14ac:dyDescent="0.25">
      <c r="B312" s="22"/>
      <c r="C312" s="1018"/>
      <c r="D312" s="1018"/>
      <c r="E312" s="1018"/>
      <c r="F312" s="1018"/>
      <c r="G312" s="1018"/>
      <c r="H312" s="1018"/>
      <c r="I312" s="1018"/>
      <c r="J312" s="1018"/>
      <c r="K312" s="1018"/>
      <c r="L312" s="1018"/>
      <c r="M312" s="1018"/>
      <c r="N312" s="1018"/>
      <c r="O312" s="19"/>
      <c r="P312" s="629">
        <f>+H304</f>
        <v>4.01</v>
      </c>
      <c r="Q312" s="17"/>
      <c r="R312" s="412" t="s">
        <v>361</v>
      </c>
      <c r="S312" s="625" t="s">
        <v>372</v>
      </c>
      <c r="T312" s="20"/>
      <c r="U312" s="20"/>
      <c r="V312" s="430"/>
      <c r="W312" s="14" t="s">
        <v>20</v>
      </c>
      <c r="X312" s="14">
        <f t="shared" ref="X312:Y327" si="108">IF(S312="","",1)</f>
        <v>1</v>
      </c>
      <c r="Y312" s="14" t="str">
        <f t="shared" ref="Y312" si="109">IFERROR(IF(COUNT(T312:V312)=1,PRODUCT(T312:V312)*X312,""),"")</f>
        <v/>
      </c>
      <c r="Z312" s="14" t="str">
        <f t="shared" ref="Z312:Z318" si="110">IFERROR(IF(COUNT(T312:V312)=2,PRODUCT(T312:V312)*X312,""),"")</f>
        <v/>
      </c>
      <c r="AA312" s="15" t="str">
        <f t="shared" si="107"/>
        <v/>
      </c>
    </row>
    <row r="313" spans="2:27" ht="18" x14ac:dyDescent="0.25">
      <c r="B313" s="16"/>
      <c r="C313" s="1018"/>
      <c r="D313" s="1018"/>
      <c r="E313" s="1018"/>
      <c r="F313" s="1018"/>
      <c r="G313" s="1018"/>
      <c r="H313" s="1018"/>
      <c r="I313" s="1018"/>
      <c r="J313" s="1018"/>
      <c r="K313" s="1018"/>
      <c r="L313" s="1018"/>
      <c r="M313" s="1018"/>
      <c r="N313" s="1018"/>
      <c r="O313" s="19"/>
      <c r="P313" s="629">
        <f>+H304</f>
        <v>4.01</v>
      </c>
      <c r="Q313" s="17"/>
      <c r="R313" s="412"/>
      <c r="S313" s="628"/>
      <c r="T313" s="20"/>
      <c r="U313" s="20"/>
      <c r="V313" s="430"/>
      <c r="W313" s="14" t="str">
        <f t="shared" ref="W313:W318" si="111">IF(R313="","",1)</f>
        <v/>
      </c>
      <c r="X313" s="14" t="str">
        <f t="shared" si="108"/>
        <v/>
      </c>
      <c r="Y313" s="14" t="str">
        <f t="shared" si="108"/>
        <v/>
      </c>
      <c r="Z313" s="14" t="str">
        <f t="shared" si="110"/>
        <v/>
      </c>
      <c r="AA313" s="15" t="str">
        <f t="shared" si="107"/>
        <v/>
      </c>
    </row>
    <row r="314" spans="2:27" ht="18" x14ac:dyDescent="0.25">
      <c r="B314" s="16"/>
      <c r="C314" s="1018"/>
      <c r="D314" s="1018"/>
      <c r="E314" s="1018"/>
      <c r="F314" s="1018"/>
      <c r="G314" s="1018"/>
      <c r="H314" s="1018"/>
      <c r="I314" s="1018"/>
      <c r="J314" s="1018"/>
      <c r="K314" s="1018"/>
      <c r="L314" s="1018"/>
      <c r="M314" s="1018"/>
      <c r="N314" s="1018"/>
      <c r="O314" s="19"/>
      <c r="P314" s="629">
        <f>+H304</f>
        <v>4.01</v>
      </c>
      <c r="Q314" s="17"/>
      <c r="R314" s="412"/>
      <c r="S314" s="626"/>
      <c r="T314" s="20"/>
      <c r="U314" s="20"/>
      <c r="V314" s="430"/>
      <c r="W314" s="14" t="str">
        <f t="shared" si="111"/>
        <v/>
      </c>
      <c r="X314" s="14" t="str">
        <f t="shared" si="108"/>
        <v/>
      </c>
      <c r="Y314" s="14" t="str">
        <f t="shared" si="108"/>
        <v/>
      </c>
      <c r="Z314" s="14" t="str">
        <f t="shared" si="110"/>
        <v/>
      </c>
      <c r="AA314" s="15" t="str">
        <f t="shared" si="107"/>
        <v/>
      </c>
    </row>
    <row r="315" spans="2:27" ht="18" x14ac:dyDescent="0.25">
      <c r="B315" s="16"/>
      <c r="C315" s="1018"/>
      <c r="D315" s="1018"/>
      <c r="E315" s="1018"/>
      <c r="F315" s="1018"/>
      <c r="G315" s="1018"/>
      <c r="H315" s="1018"/>
      <c r="I315" s="1018"/>
      <c r="J315" s="1018"/>
      <c r="K315" s="1018"/>
      <c r="L315" s="1018"/>
      <c r="M315" s="1018"/>
      <c r="N315" s="1018"/>
      <c r="O315" s="19"/>
      <c r="P315" s="629">
        <f>+H304</f>
        <v>4.01</v>
      </c>
      <c r="Q315" s="17"/>
      <c r="R315" s="412"/>
      <c r="S315" s="625"/>
      <c r="T315" s="20"/>
      <c r="U315" s="20"/>
      <c r="V315" s="430"/>
      <c r="W315" s="14" t="str">
        <f t="shared" si="111"/>
        <v/>
      </c>
      <c r="X315" s="14" t="str">
        <f t="shared" si="108"/>
        <v/>
      </c>
      <c r="Y315" s="14" t="str">
        <f t="shared" si="108"/>
        <v/>
      </c>
      <c r="Z315" s="14" t="str">
        <f t="shared" si="110"/>
        <v/>
      </c>
      <c r="AA315" s="15" t="str">
        <f t="shared" si="107"/>
        <v/>
      </c>
    </row>
    <row r="316" spans="2:27" ht="18" x14ac:dyDescent="0.25">
      <c r="B316" s="16"/>
      <c r="C316" s="1018"/>
      <c r="D316" s="1018"/>
      <c r="E316" s="1018"/>
      <c r="F316" s="1018"/>
      <c r="G316" s="1018"/>
      <c r="H316" s="1018"/>
      <c r="I316" s="1018"/>
      <c r="J316" s="1018"/>
      <c r="K316" s="1018"/>
      <c r="L316" s="1018"/>
      <c r="M316" s="1018"/>
      <c r="N316" s="1018"/>
      <c r="O316" s="19"/>
      <c r="P316" s="629">
        <f>+H304</f>
        <v>4.01</v>
      </c>
      <c r="Q316" s="17"/>
      <c r="R316" s="412"/>
      <c r="S316" s="625"/>
      <c r="T316" s="20"/>
      <c r="U316" s="20"/>
      <c r="V316" s="430"/>
      <c r="W316" s="14" t="str">
        <f t="shared" si="111"/>
        <v/>
      </c>
      <c r="X316" s="14" t="str">
        <f t="shared" si="108"/>
        <v/>
      </c>
      <c r="Y316" s="14" t="str">
        <f t="shared" si="108"/>
        <v/>
      </c>
      <c r="Z316" s="14" t="str">
        <f t="shared" si="110"/>
        <v/>
      </c>
      <c r="AA316" s="15" t="str">
        <f t="shared" si="107"/>
        <v/>
      </c>
    </row>
    <row r="317" spans="2:27" ht="18" x14ac:dyDescent="0.25">
      <c r="B317" s="16"/>
      <c r="C317" s="1018"/>
      <c r="D317" s="1018"/>
      <c r="E317" s="1018"/>
      <c r="F317" s="1018"/>
      <c r="G317" s="1018"/>
      <c r="H317" s="1018"/>
      <c r="I317" s="1018"/>
      <c r="J317" s="1018"/>
      <c r="K317" s="1018"/>
      <c r="L317" s="1018"/>
      <c r="M317" s="1018"/>
      <c r="N317" s="1018"/>
      <c r="O317" s="19"/>
      <c r="P317" s="629">
        <f>+H304</f>
        <v>4.01</v>
      </c>
      <c r="Q317" s="17"/>
      <c r="R317" s="412"/>
      <c r="S317" s="625"/>
      <c r="T317" s="20"/>
      <c r="U317" s="20"/>
      <c r="V317" s="430"/>
      <c r="W317" s="14" t="str">
        <f t="shared" si="111"/>
        <v/>
      </c>
      <c r="X317" s="14" t="str">
        <f t="shared" si="108"/>
        <v/>
      </c>
      <c r="Y317" s="14" t="str">
        <f t="shared" si="108"/>
        <v/>
      </c>
      <c r="Z317" s="14" t="str">
        <f t="shared" si="110"/>
        <v/>
      </c>
      <c r="AA317" s="15" t="str">
        <f t="shared" si="107"/>
        <v/>
      </c>
    </row>
    <row r="318" spans="2:27" ht="18" x14ac:dyDescent="0.25">
      <c r="B318" s="16"/>
      <c r="C318" s="1018"/>
      <c r="D318" s="1018"/>
      <c r="E318" s="1018"/>
      <c r="F318" s="1018"/>
      <c r="G318" s="1018"/>
      <c r="H318" s="1018"/>
      <c r="I318" s="1018"/>
      <c r="J318" s="1018"/>
      <c r="K318" s="1018"/>
      <c r="L318" s="1018"/>
      <c r="M318" s="1018"/>
      <c r="N318" s="1018"/>
      <c r="O318" s="19"/>
      <c r="P318" s="629">
        <f>+H304</f>
        <v>4.01</v>
      </c>
      <c r="Q318" s="17"/>
      <c r="R318" s="412"/>
      <c r="S318" s="625"/>
      <c r="T318" s="20"/>
      <c r="U318" s="20"/>
      <c r="V318" s="430"/>
      <c r="W318" s="14" t="str">
        <f t="shared" si="111"/>
        <v/>
      </c>
      <c r="X318" s="14" t="str">
        <f t="shared" si="108"/>
        <v/>
      </c>
      <c r="Y318" s="14" t="str">
        <f t="shared" si="108"/>
        <v/>
      </c>
      <c r="Z318" s="14" t="str">
        <f t="shared" si="110"/>
        <v/>
      </c>
      <c r="AA318" s="15" t="str">
        <f t="shared" si="107"/>
        <v/>
      </c>
    </row>
    <row r="319" spans="2:27" ht="18" x14ac:dyDescent="0.25">
      <c r="B319" s="16"/>
      <c r="C319" s="1018"/>
      <c r="D319" s="1018"/>
      <c r="E319" s="1018"/>
      <c r="F319" s="1018"/>
      <c r="G319" s="1018"/>
      <c r="H319" s="1018"/>
      <c r="I319" s="1018"/>
      <c r="J319" s="1018"/>
      <c r="K319" s="1018"/>
      <c r="L319" s="1018"/>
      <c r="M319" s="1018"/>
      <c r="N319" s="1018"/>
      <c r="O319" s="19"/>
      <c r="P319" s="629">
        <f>+H304</f>
        <v>4.01</v>
      </c>
      <c r="Q319" s="17"/>
      <c r="R319" s="412"/>
      <c r="S319" s="625"/>
      <c r="T319" s="20"/>
      <c r="U319" s="20"/>
      <c r="V319" s="430"/>
      <c r="W319" s="14"/>
      <c r="X319" s="14"/>
      <c r="Y319" s="14"/>
      <c r="Z319" s="14"/>
      <c r="AA319" s="15" t="str">
        <f t="shared" si="107"/>
        <v/>
      </c>
    </row>
    <row r="320" spans="2:27" ht="18" x14ac:dyDescent="0.25">
      <c r="B320" s="16"/>
      <c r="C320" s="1018"/>
      <c r="D320" s="1018"/>
      <c r="E320" s="1018"/>
      <c r="F320" s="1018"/>
      <c r="G320" s="1018"/>
      <c r="H320" s="1018"/>
      <c r="I320" s="1018"/>
      <c r="J320" s="1018"/>
      <c r="K320" s="1018"/>
      <c r="L320" s="1018"/>
      <c r="M320" s="1018"/>
      <c r="N320" s="1018"/>
      <c r="O320" s="19"/>
      <c r="P320" s="629">
        <f>+H304</f>
        <v>4.01</v>
      </c>
      <c r="Q320" s="17"/>
      <c r="R320" s="412" t="s">
        <v>362</v>
      </c>
      <c r="S320" s="625" t="s">
        <v>372</v>
      </c>
      <c r="T320" s="20"/>
      <c r="U320" s="20"/>
      <c r="V320" s="430"/>
      <c r="W320" s="14" t="s">
        <v>20</v>
      </c>
      <c r="X320" s="14">
        <f t="shared" si="108"/>
        <v>1</v>
      </c>
      <c r="Y320" s="14" t="str">
        <f t="shared" ref="Y320:Y329" si="112">IFERROR(IF(COUNT(T320:V320)=1,PRODUCT(T320:V320)*X320,""),"")</f>
        <v/>
      </c>
      <c r="Z320" s="14" t="str">
        <f t="shared" ref="Z320:Z329" si="113">IFERROR(IF(COUNT(T320:V320)=2,PRODUCT(T320:V320)*X320,""),"")</f>
        <v/>
      </c>
      <c r="AA320" s="15" t="str">
        <f t="shared" si="107"/>
        <v/>
      </c>
    </row>
    <row r="321" spans="2:27" ht="18" x14ac:dyDescent="0.25">
      <c r="B321" s="16"/>
      <c r="C321" s="1018"/>
      <c r="D321" s="1018"/>
      <c r="E321" s="1018"/>
      <c r="F321" s="1018"/>
      <c r="G321" s="1018"/>
      <c r="H321" s="1018"/>
      <c r="I321" s="1018"/>
      <c r="J321" s="1018"/>
      <c r="K321" s="1018"/>
      <c r="L321" s="1018"/>
      <c r="M321" s="1018"/>
      <c r="N321" s="1018"/>
      <c r="O321" s="19"/>
      <c r="P321" s="629">
        <f>+H304</f>
        <v>4.01</v>
      </c>
      <c r="Q321" s="17"/>
      <c r="R321" s="412"/>
      <c r="S321" s="628"/>
      <c r="T321" s="20"/>
      <c r="U321" s="20"/>
      <c r="V321" s="430"/>
      <c r="W321" s="14" t="str">
        <f t="shared" ref="W321:W322" si="114">IF(R321="","",1)</f>
        <v/>
      </c>
      <c r="X321" s="14" t="str">
        <f t="shared" si="108"/>
        <v/>
      </c>
      <c r="Y321" s="14" t="str">
        <f t="shared" si="112"/>
        <v/>
      </c>
      <c r="Z321" s="14" t="str">
        <f t="shared" si="113"/>
        <v/>
      </c>
      <c r="AA321" s="15" t="str">
        <f t="shared" si="107"/>
        <v/>
      </c>
    </row>
    <row r="322" spans="2:27" ht="18" x14ac:dyDescent="0.25">
      <c r="B322" s="16"/>
      <c r="C322" s="1018"/>
      <c r="D322" s="1018"/>
      <c r="E322" s="1018"/>
      <c r="F322" s="1018"/>
      <c r="G322" s="1018"/>
      <c r="H322" s="1018"/>
      <c r="I322" s="1018"/>
      <c r="J322" s="1018"/>
      <c r="K322" s="1018"/>
      <c r="L322" s="1018"/>
      <c r="M322" s="1018"/>
      <c r="N322" s="1018"/>
      <c r="O322" s="19"/>
      <c r="P322" s="629">
        <f>+H304</f>
        <v>4.01</v>
      </c>
      <c r="Q322" s="17"/>
      <c r="R322" s="412"/>
      <c r="S322" s="626"/>
      <c r="T322" s="20"/>
      <c r="U322" s="20"/>
      <c r="V322" s="430"/>
      <c r="W322" s="14" t="str">
        <f t="shared" si="114"/>
        <v/>
      </c>
      <c r="X322" s="14" t="str">
        <f t="shared" si="108"/>
        <v/>
      </c>
      <c r="Y322" s="14" t="str">
        <f t="shared" si="112"/>
        <v/>
      </c>
      <c r="Z322" s="14" t="str">
        <f t="shared" si="113"/>
        <v/>
      </c>
      <c r="AA322" s="15" t="str">
        <f t="shared" si="107"/>
        <v/>
      </c>
    </row>
    <row r="323" spans="2:27" ht="18" x14ac:dyDescent="0.25">
      <c r="B323" s="16"/>
      <c r="C323" s="1018"/>
      <c r="D323" s="1018"/>
      <c r="E323" s="1018"/>
      <c r="F323" s="1018"/>
      <c r="G323" s="1018"/>
      <c r="H323" s="1018"/>
      <c r="I323" s="1018"/>
      <c r="J323" s="1018"/>
      <c r="K323" s="1018"/>
      <c r="L323" s="1018"/>
      <c r="M323" s="1018"/>
      <c r="N323" s="1018"/>
      <c r="O323" s="19"/>
      <c r="P323" s="629">
        <f>+H304</f>
        <v>4.01</v>
      </c>
      <c r="Q323" s="17"/>
      <c r="R323" s="412"/>
      <c r="S323" s="626"/>
      <c r="T323" s="20"/>
      <c r="U323" s="20"/>
      <c r="V323" s="20"/>
      <c r="W323" s="14" t="str">
        <f t="shared" ref="W323:W329" si="115">IF(COUNT(T323:V323)=1,"m",IF(COUNT(T323:V323)=2,"m2",IF(COUNT(T323:V323)=3,"m3","")))</f>
        <v/>
      </c>
      <c r="X323" s="14" t="str">
        <f t="shared" si="108"/>
        <v/>
      </c>
      <c r="Y323" s="14" t="str">
        <f t="shared" si="112"/>
        <v/>
      </c>
      <c r="Z323" s="14" t="str">
        <f t="shared" si="113"/>
        <v/>
      </c>
      <c r="AA323" s="15" t="str">
        <f t="shared" si="107"/>
        <v/>
      </c>
    </row>
    <row r="324" spans="2:27" ht="18" x14ac:dyDescent="0.25">
      <c r="B324" s="16"/>
      <c r="C324" s="1018"/>
      <c r="D324" s="1018"/>
      <c r="E324" s="1018"/>
      <c r="F324" s="1018"/>
      <c r="G324" s="1018"/>
      <c r="H324" s="1018"/>
      <c r="I324" s="1018"/>
      <c r="J324" s="1018"/>
      <c r="K324" s="1018"/>
      <c r="L324" s="1018"/>
      <c r="M324" s="1018"/>
      <c r="N324" s="1018"/>
      <c r="O324" s="19"/>
      <c r="P324" s="629">
        <f>+H304</f>
        <v>4.01</v>
      </c>
      <c r="Q324" s="17"/>
      <c r="R324" s="412"/>
      <c r="S324" s="626"/>
      <c r="T324" s="20"/>
      <c r="U324" s="20"/>
      <c r="V324" s="430"/>
      <c r="W324" s="14" t="str">
        <f t="shared" si="115"/>
        <v/>
      </c>
      <c r="X324" s="14" t="str">
        <f t="shared" si="108"/>
        <v/>
      </c>
      <c r="Y324" s="14" t="str">
        <f t="shared" si="112"/>
        <v/>
      </c>
      <c r="Z324" s="14" t="str">
        <f t="shared" si="113"/>
        <v/>
      </c>
      <c r="AA324" s="15" t="str">
        <f t="shared" si="107"/>
        <v/>
      </c>
    </row>
    <row r="325" spans="2:27" ht="18" x14ac:dyDescent="0.25">
      <c r="B325" s="16"/>
      <c r="C325" s="1018"/>
      <c r="D325" s="1018"/>
      <c r="E325" s="1018"/>
      <c r="F325" s="1018"/>
      <c r="G325" s="1018"/>
      <c r="H325" s="1018"/>
      <c r="I325" s="1018"/>
      <c r="J325" s="1018"/>
      <c r="K325" s="1018"/>
      <c r="L325" s="1018"/>
      <c r="M325" s="1018"/>
      <c r="N325" s="1018"/>
      <c r="O325" s="19"/>
      <c r="P325" s="629">
        <f>+H304</f>
        <v>4.01</v>
      </c>
      <c r="Q325" s="17"/>
      <c r="R325" s="412"/>
      <c r="S325" s="626"/>
      <c r="T325" s="20"/>
      <c r="U325" s="20"/>
      <c r="V325" s="430"/>
      <c r="W325" s="14" t="str">
        <f t="shared" si="115"/>
        <v/>
      </c>
      <c r="X325" s="14" t="str">
        <f t="shared" si="108"/>
        <v/>
      </c>
      <c r="Y325" s="14" t="str">
        <f t="shared" si="112"/>
        <v/>
      </c>
      <c r="Z325" s="14" t="str">
        <f t="shared" si="113"/>
        <v/>
      </c>
      <c r="AA325" s="15" t="str">
        <f t="shared" si="107"/>
        <v/>
      </c>
    </row>
    <row r="326" spans="2:27" ht="18" x14ac:dyDescent="0.25">
      <c r="B326" s="16"/>
      <c r="C326" s="1018"/>
      <c r="D326" s="1018"/>
      <c r="E326" s="1018"/>
      <c r="F326" s="1018"/>
      <c r="G326" s="1018"/>
      <c r="H326" s="1018"/>
      <c r="I326" s="1018"/>
      <c r="J326" s="1018"/>
      <c r="K326" s="1018"/>
      <c r="L326" s="1018"/>
      <c r="M326" s="1018"/>
      <c r="N326" s="1018"/>
      <c r="O326" s="19"/>
      <c r="P326" s="629">
        <f>+H304</f>
        <v>4.01</v>
      </c>
      <c r="Q326" s="17"/>
      <c r="R326" s="21"/>
      <c r="S326" s="626"/>
      <c r="T326" s="20"/>
      <c r="U326" s="20"/>
      <c r="V326" s="430"/>
      <c r="W326" s="14" t="str">
        <f t="shared" si="115"/>
        <v/>
      </c>
      <c r="X326" s="14" t="str">
        <f t="shared" si="108"/>
        <v/>
      </c>
      <c r="Y326" s="14" t="str">
        <f t="shared" si="112"/>
        <v/>
      </c>
      <c r="Z326" s="14" t="str">
        <f t="shared" si="113"/>
        <v/>
      </c>
      <c r="AA326" s="15" t="str">
        <f t="shared" si="107"/>
        <v/>
      </c>
    </row>
    <row r="327" spans="2:27" ht="18" x14ac:dyDescent="0.25">
      <c r="B327" s="16"/>
      <c r="C327" s="1018"/>
      <c r="D327" s="1018"/>
      <c r="E327" s="1018"/>
      <c r="F327" s="1018"/>
      <c r="G327" s="1018"/>
      <c r="H327" s="1018"/>
      <c r="I327" s="1018"/>
      <c r="J327" s="1018"/>
      <c r="K327" s="1018"/>
      <c r="L327" s="1018"/>
      <c r="M327" s="1018"/>
      <c r="N327" s="1018"/>
      <c r="O327" s="19"/>
      <c r="P327" s="629">
        <f>+H304</f>
        <v>4.01</v>
      </c>
      <c r="Q327" s="17"/>
      <c r="R327" s="26"/>
      <c r="S327" s="626"/>
      <c r="T327" s="20"/>
      <c r="U327" s="20"/>
      <c r="V327" s="430"/>
      <c r="W327" s="14" t="str">
        <f t="shared" si="115"/>
        <v/>
      </c>
      <c r="X327" s="14" t="str">
        <f t="shared" si="108"/>
        <v/>
      </c>
      <c r="Y327" s="14" t="str">
        <f t="shared" si="112"/>
        <v/>
      </c>
      <c r="Z327" s="14" t="str">
        <f t="shared" si="113"/>
        <v/>
      </c>
      <c r="AA327" s="15" t="str">
        <f t="shared" si="107"/>
        <v/>
      </c>
    </row>
    <row r="328" spans="2:27" ht="18" x14ac:dyDescent="0.25">
      <c r="B328" s="16"/>
      <c r="C328" s="1018"/>
      <c r="D328" s="1018"/>
      <c r="E328" s="1018"/>
      <c r="F328" s="1018"/>
      <c r="G328" s="1018"/>
      <c r="H328" s="1018"/>
      <c r="I328" s="1018"/>
      <c r="J328" s="1018"/>
      <c r="K328" s="1018"/>
      <c r="L328" s="1018"/>
      <c r="M328" s="1018"/>
      <c r="N328" s="1018"/>
      <c r="O328" s="19"/>
      <c r="P328" s="629">
        <f>+H304</f>
        <v>4.01</v>
      </c>
      <c r="Q328" s="17"/>
      <c r="R328" s="26"/>
      <c r="S328" s="626"/>
      <c r="T328" s="20"/>
      <c r="U328" s="20"/>
      <c r="V328" s="430"/>
      <c r="W328" s="14" t="str">
        <f t="shared" si="115"/>
        <v/>
      </c>
      <c r="X328" s="14" t="str">
        <f t="shared" ref="X328:X329" si="116">IF(S328="","",1)</f>
        <v/>
      </c>
      <c r="Y328" s="14" t="str">
        <f t="shared" si="112"/>
        <v/>
      </c>
      <c r="Z328" s="14" t="str">
        <f t="shared" si="113"/>
        <v/>
      </c>
      <c r="AA328" s="15" t="str">
        <f t="shared" si="107"/>
        <v/>
      </c>
    </row>
    <row r="329" spans="2:27" ht="18.75" thickBot="1" x14ac:dyDescent="0.3">
      <c r="B329" s="27"/>
      <c r="C329" s="1019"/>
      <c r="D329" s="1019"/>
      <c r="E329" s="1019"/>
      <c r="F329" s="1019"/>
      <c r="G329" s="1019"/>
      <c r="H329" s="1019"/>
      <c r="I329" s="1019"/>
      <c r="J329" s="1019"/>
      <c r="K329" s="1019"/>
      <c r="L329" s="1019"/>
      <c r="M329" s="1019"/>
      <c r="N329" s="1019"/>
      <c r="O329" s="30"/>
      <c r="P329" s="629">
        <f>+H304</f>
        <v>4.01</v>
      </c>
      <c r="Q329" s="17"/>
      <c r="R329" s="630"/>
      <c r="S329" s="636"/>
      <c r="T329" s="33"/>
      <c r="U329" s="33"/>
      <c r="V329" s="631"/>
      <c r="W329" s="34" t="str">
        <f t="shared" si="115"/>
        <v/>
      </c>
      <c r="X329" s="34" t="str">
        <f t="shared" si="116"/>
        <v/>
      </c>
      <c r="Y329" s="14" t="str">
        <f t="shared" si="112"/>
        <v/>
      </c>
      <c r="Z329" s="14" t="str">
        <f t="shared" si="113"/>
        <v/>
      </c>
      <c r="AA329" s="15" t="str">
        <f t="shared" si="107"/>
        <v/>
      </c>
    </row>
    <row r="330" spans="2:27" ht="18.75" thickBot="1" x14ac:dyDescent="0.3">
      <c r="B330" s="786"/>
      <c r="C330" s="787"/>
      <c r="D330" s="787"/>
      <c r="E330" s="787"/>
      <c r="F330" s="787"/>
      <c r="G330" s="787"/>
      <c r="H330" s="787"/>
      <c r="I330" s="787"/>
      <c r="J330" s="787"/>
      <c r="K330" s="787"/>
      <c r="L330" s="787"/>
      <c r="M330" s="787"/>
      <c r="N330" s="787"/>
      <c r="O330" s="787"/>
      <c r="P330" s="428"/>
      <c r="Q330" s="629">
        <f>+H304</f>
        <v>4.01</v>
      </c>
      <c r="R330" s="1033" t="s">
        <v>58</v>
      </c>
      <c r="S330" s="1034"/>
      <c r="T330" s="1035"/>
      <c r="U330" s="1024" t="s">
        <v>53</v>
      </c>
      <c r="V330" s="1025"/>
      <c r="W330" s="1025"/>
      <c r="X330" s="1036"/>
      <c r="Y330" s="36"/>
      <c r="Z330" s="37"/>
      <c r="AA330" s="38">
        <f>SUM(X307:X329)</f>
        <v>3</v>
      </c>
    </row>
    <row r="331" spans="2:27" ht="17.25" thickBot="1" x14ac:dyDescent="0.3">
      <c r="B331" s="792" t="s">
        <v>59</v>
      </c>
      <c r="C331" s="793"/>
      <c r="D331" s="793"/>
      <c r="E331" s="793"/>
      <c r="F331" s="793"/>
      <c r="G331" s="793"/>
      <c r="H331" s="793"/>
      <c r="I331" s="794"/>
      <c r="J331" s="792" t="s">
        <v>60</v>
      </c>
      <c r="K331" s="793"/>
      <c r="L331" s="793"/>
      <c r="M331" s="793"/>
      <c r="N331" s="793"/>
      <c r="O331" s="793"/>
      <c r="P331" s="793"/>
      <c r="Q331" s="793"/>
      <c r="R331" s="794"/>
      <c r="S331" s="634"/>
      <c r="T331" s="39"/>
      <c r="U331" s="40"/>
      <c r="V331" s="40"/>
      <c r="W331" s="40"/>
      <c r="X331" s="40"/>
      <c r="Y331" s="40"/>
      <c r="Z331" s="40"/>
      <c r="AA331" s="41"/>
    </row>
    <row r="332" spans="2:27" ht="21" thickBot="1" x14ac:dyDescent="0.3">
      <c r="B332" s="795"/>
      <c r="C332" s="787"/>
      <c r="D332" s="787"/>
      <c r="E332" s="787"/>
      <c r="F332" s="787"/>
      <c r="G332" s="787"/>
      <c r="H332" s="787"/>
      <c r="I332" s="796"/>
      <c r="J332" s="795"/>
      <c r="K332" s="787"/>
      <c r="L332" s="787"/>
      <c r="M332" s="787"/>
      <c r="N332" s="787"/>
      <c r="O332" s="787"/>
      <c r="P332" s="787"/>
      <c r="Q332" s="787"/>
      <c r="R332" s="796"/>
      <c r="S332" s="635"/>
      <c r="T332" s="797" t="s">
        <v>61</v>
      </c>
      <c r="U332" s="798"/>
      <c r="V332" s="798"/>
      <c r="W332" s="798"/>
      <c r="X332" s="798"/>
      <c r="Y332" s="798"/>
      <c r="Z332" s="799"/>
      <c r="AA332" s="42">
        <f>AA330</f>
        <v>3</v>
      </c>
    </row>
    <row r="334" spans="2:27" ht="15.75" thickBot="1" x14ac:dyDescent="0.3"/>
    <row r="335" spans="2:27" x14ac:dyDescent="0.25">
      <c r="B335" s="800"/>
      <c r="C335" s="793"/>
      <c r="D335" s="793"/>
      <c r="E335" s="793"/>
      <c r="F335" s="793"/>
      <c r="G335" s="803" t="s">
        <v>42</v>
      </c>
      <c r="H335" s="793"/>
      <c r="I335" s="793"/>
      <c r="J335" s="793"/>
      <c r="K335" s="793"/>
      <c r="L335" s="793"/>
      <c r="M335" s="793"/>
      <c r="N335" s="793"/>
      <c r="O335" s="793"/>
      <c r="P335" s="793"/>
      <c r="Q335" s="793"/>
      <c r="R335" s="793"/>
      <c r="S335" s="793"/>
      <c r="T335" s="793"/>
      <c r="U335" s="804" t="s">
        <v>1</v>
      </c>
      <c r="V335" s="805"/>
      <c r="W335" s="805"/>
      <c r="X335" s="806"/>
      <c r="Y335" s="807" t="s">
        <v>43</v>
      </c>
      <c r="Z335" s="805"/>
      <c r="AA335" s="808"/>
    </row>
    <row r="336" spans="2:27" ht="45" customHeight="1" x14ac:dyDescent="0.25">
      <c r="B336" s="801"/>
      <c r="C336" s="802"/>
      <c r="D336" s="802"/>
      <c r="E336" s="802"/>
      <c r="F336" s="802"/>
      <c r="G336" s="801"/>
      <c r="H336" s="802"/>
      <c r="I336" s="802"/>
      <c r="J336" s="802"/>
      <c r="K336" s="802"/>
      <c r="L336" s="802"/>
      <c r="M336" s="802"/>
      <c r="N336" s="802"/>
      <c r="O336" s="802"/>
      <c r="P336" s="802"/>
      <c r="Q336" s="802"/>
      <c r="R336" s="802"/>
      <c r="S336" s="802"/>
      <c r="T336" s="802"/>
      <c r="U336" s="809" t="s">
        <v>3</v>
      </c>
      <c r="V336" s="810"/>
      <c r="W336" s="810"/>
      <c r="X336" s="811"/>
      <c r="Y336" s="812">
        <v>1</v>
      </c>
      <c r="Z336" s="810"/>
      <c r="AA336" s="813"/>
    </row>
    <row r="337" spans="2:27" ht="15.75" thickBot="1" x14ac:dyDescent="0.3">
      <c r="B337" s="795"/>
      <c r="C337" s="787"/>
      <c r="D337" s="787"/>
      <c r="E337" s="787"/>
      <c r="F337" s="787"/>
      <c r="G337" s="795"/>
      <c r="H337" s="787"/>
      <c r="I337" s="787"/>
      <c r="J337" s="787"/>
      <c r="K337" s="787"/>
      <c r="L337" s="787"/>
      <c r="M337" s="787"/>
      <c r="N337" s="787"/>
      <c r="O337" s="787"/>
      <c r="P337" s="787"/>
      <c r="Q337" s="787"/>
      <c r="R337" s="787"/>
      <c r="S337" s="787"/>
      <c r="T337" s="787"/>
      <c r="U337" s="814" t="s">
        <v>4</v>
      </c>
      <c r="V337" s="815"/>
      <c r="W337" s="815"/>
      <c r="X337" s="816"/>
      <c r="Y337" s="817">
        <v>44236</v>
      </c>
      <c r="Z337" s="818"/>
      <c r="AA337" s="819"/>
    </row>
    <row r="338" spans="2:27" ht="25.9" customHeight="1" x14ac:dyDescent="0.25">
      <c r="B338" s="820" t="s">
        <v>44</v>
      </c>
      <c r="C338" s="793"/>
      <c r="D338" s="793"/>
      <c r="E338" s="793"/>
      <c r="F338" s="794"/>
      <c r="G338"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338" s="822"/>
      <c r="I338" s="822"/>
      <c r="J338" s="822"/>
      <c r="K338" s="822"/>
      <c r="L338" s="822"/>
      <c r="M338" s="822"/>
      <c r="N338" s="822"/>
      <c r="O338" s="822"/>
      <c r="P338" s="822"/>
      <c r="Q338" s="822"/>
      <c r="R338" s="822"/>
      <c r="S338" s="822"/>
      <c r="T338" s="822"/>
      <c r="U338" s="822"/>
      <c r="V338" s="822"/>
      <c r="W338" s="822"/>
      <c r="X338" s="822"/>
      <c r="Y338" s="822"/>
      <c r="Z338" s="822"/>
      <c r="AA338" s="823"/>
    </row>
    <row r="339" spans="2:27" ht="15.75" customHeight="1" thickBot="1" x14ac:dyDescent="0.3">
      <c r="B339" s="795"/>
      <c r="C339" s="787"/>
      <c r="D339" s="787"/>
      <c r="E339" s="787"/>
      <c r="F339" s="796"/>
      <c r="G339" s="824"/>
      <c r="H339" s="825"/>
      <c r="I339" s="825"/>
      <c r="J339" s="825"/>
      <c r="K339" s="825"/>
      <c r="L339" s="825"/>
      <c r="M339" s="825"/>
      <c r="N339" s="825"/>
      <c r="O339" s="825"/>
      <c r="P339" s="825"/>
      <c r="Q339" s="825"/>
      <c r="R339" s="825"/>
      <c r="S339" s="825"/>
      <c r="T339" s="825"/>
      <c r="U339" s="825"/>
      <c r="V339" s="825"/>
      <c r="W339" s="825"/>
      <c r="X339" s="825"/>
      <c r="Y339" s="825"/>
      <c r="Z339" s="825"/>
      <c r="AA339" s="826"/>
    </row>
    <row r="340" spans="2:27" ht="18.75" thickBot="1" x14ac:dyDescent="0.3">
      <c r="B340" s="827" t="s">
        <v>46</v>
      </c>
      <c r="C340" s="798"/>
      <c r="D340" s="798"/>
      <c r="E340" s="798"/>
      <c r="F340" s="798"/>
      <c r="G340" s="798"/>
      <c r="H340" s="822" t="s">
        <v>47</v>
      </c>
      <c r="I340" s="793"/>
      <c r="J340" s="828"/>
      <c r="K340" s="798"/>
      <c r="L340" s="798"/>
      <c r="M340" s="798"/>
      <c r="N340" s="798"/>
      <c r="O340" s="798"/>
      <c r="P340" s="622"/>
      <c r="Q340" s="622"/>
      <c r="R340" s="828" t="s">
        <v>48</v>
      </c>
      <c r="S340" s="828"/>
      <c r="T340" s="798"/>
      <c r="U340" s="798"/>
      <c r="V340" s="798"/>
      <c r="W340" s="798"/>
      <c r="X340" s="798"/>
      <c r="Y340" s="798"/>
      <c r="Z340" s="798"/>
      <c r="AA340" s="799"/>
    </row>
    <row r="341" spans="2:27" ht="34.5" customHeight="1" thickBot="1" x14ac:dyDescent="0.3">
      <c r="B341" s="829">
        <f>PRESUPUESTO!$B$34</f>
        <v>4</v>
      </c>
      <c r="C341" s="793"/>
      <c r="D341" s="793"/>
      <c r="E341" s="793"/>
      <c r="F341" s="793"/>
      <c r="G341" s="793"/>
      <c r="H341" s="830">
        <f>PRESUPUESTO!B36</f>
        <v>4.0199999999999996</v>
      </c>
      <c r="I341" s="831"/>
      <c r="J341" s="832" t="str">
        <f>PRESUPUESTO!$F$34</f>
        <v>HIDROSANITARIOS</v>
      </c>
      <c r="K341" s="798"/>
      <c r="L341" s="798"/>
      <c r="M341" s="798"/>
      <c r="N341" s="798"/>
      <c r="O341" s="799"/>
      <c r="P341" s="621"/>
      <c r="Q341" s="621"/>
      <c r="R341" s="833" t="str">
        <f>PRESUPUESTO!F36</f>
        <v>Suministro e instalación de orinal institucional con fluxometro blanco tipo Gotta o similar incluye Grifería y accesorios.</v>
      </c>
      <c r="S341" s="1020"/>
      <c r="T341" s="793"/>
      <c r="U341" s="793"/>
      <c r="V341" s="793"/>
      <c r="W341" s="793"/>
      <c r="X341" s="793"/>
      <c r="Y341" s="793"/>
      <c r="Z341" s="793"/>
      <c r="AA341" s="794"/>
    </row>
    <row r="342" spans="2:27" ht="18.75" customHeight="1" thickBot="1" x14ac:dyDescent="0.3">
      <c r="B342" s="821" t="s">
        <v>49</v>
      </c>
      <c r="C342" s="834"/>
      <c r="D342" s="834"/>
      <c r="E342" s="834"/>
      <c r="F342" s="834"/>
      <c r="G342" s="834"/>
      <c r="H342" s="835"/>
      <c r="I342" s="835"/>
      <c r="J342" s="834"/>
      <c r="K342" s="834"/>
      <c r="L342" s="834"/>
      <c r="M342" s="834"/>
      <c r="N342" s="834"/>
      <c r="O342" s="834"/>
      <c r="P342" s="623"/>
      <c r="Q342" s="623"/>
      <c r="R342" s="1037" t="s">
        <v>50</v>
      </c>
      <c r="S342" s="1021" t="s">
        <v>532</v>
      </c>
      <c r="T342" s="1039" t="s">
        <v>51</v>
      </c>
      <c r="U342" s="1040"/>
      <c r="V342" s="1041"/>
      <c r="W342" s="1042" t="s">
        <v>20</v>
      </c>
      <c r="X342" s="844" t="s">
        <v>52</v>
      </c>
      <c r="Y342" s="846" t="s">
        <v>53</v>
      </c>
      <c r="Z342" s="1045"/>
      <c r="AA342" s="1046"/>
    </row>
    <row r="343" spans="2:27" ht="26.25" thickBot="1" x14ac:dyDescent="0.3">
      <c r="B343" s="836"/>
      <c r="C343" s="835"/>
      <c r="D343" s="835"/>
      <c r="E343" s="835"/>
      <c r="F343" s="835"/>
      <c r="G343" s="835"/>
      <c r="H343" s="835"/>
      <c r="I343" s="835"/>
      <c r="J343" s="835"/>
      <c r="K343" s="835"/>
      <c r="L343" s="835"/>
      <c r="M343" s="835"/>
      <c r="N343" s="835"/>
      <c r="O343" s="835"/>
      <c r="P343" s="623"/>
      <c r="Q343" s="623"/>
      <c r="R343" s="1038"/>
      <c r="S343" s="1032"/>
      <c r="T343" s="4" t="s">
        <v>54</v>
      </c>
      <c r="U343" s="5" t="s">
        <v>55</v>
      </c>
      <c r="V343" s="6" t="s">
        <v>56</v>
      </c>
      <c r="W343" s="1043"/>
      <c r="X343" s="1044"/>
      <c r="Y343" s="7" t="s">
        <v>57</v>
      </c>
      <c r="Z343" s="8" t="s">
        <v>21</v>
      </c>
      <c r="AA343" s="9" t="s">
        <v>22</v>
      </c>
    </row>
    <row r="344" spans="2:27" ht="18" x14ac:dyDescent="0.25">
      <c r="B344" s="10"/>
      <c r="C344" s="1017"/>
      <c r="D344" s="1017"/>
      <c r="E344" s="1017"/>
      <c r="F344" s="1017"/>
      <c r="G344" s="1017"/>
      <c r="H344" s="1017"/>
      <c r="I344" s="1017"/>
      <c r="J344" s="1017"/>
      <c r="K344" s="1017"/>
      <c r="L344" s="1017"/>
      <c r="M344" s="1017"/>
      <c r="N344" s="1017"/>
      <c r="O344" s="12"/>
      <c r="P344" s="629">
        <f>+H341</f>
        <v>4.0199999999999996</v>
      </c>
      <c r="Q344" s="17"/>
      <c r="R344" s="412" t="s">
        <v>356</v>
      </c>
      <c r="S344" s="625" t="s">
        <v>372</v>
      </c>
      <c r="T344" s="14"/>
      <c r="U344" s="14"/>
      <c r="V344" s="14"/>
      <c r="W344" s="14" t="s">
        <v>20</v>
      </c>
      <c r="X344" s="14">
        <f t="shared" ref="X344:X347" si="117">IF(S344="","",1)</f>
        <v>1</v>
      </c>
      <c r="Y344" s="14" t="str">
        <f>IFERROR(IF(COUNT(T344:V344)=1,PRODUCT(T344:V344)*X344,""),"")</f>
        <v/>
      </c>
      <c r="Z344" s="14" t="str">
        <f>IFERROR(IF(COUNT(T344:V344)=2,PRODUCT(T344:V344)*X344,""),"")</f>
        <v/>
      </c>
      <c r="AA344" s="15" t="str">
        <f>IFERROR(IF(COUNT(T344:V344)=3,PRODUCT(T344:V344)*X344,""),"")</f>
        <v/>
      </c>
    </row>
    <row r="345" spans="2:27" ht="18" x14ac:dyDescent="0.25">
      <c r="B345" s="16"/>
      <c r="C345" s="1018"/>
      <c r="D345" s="1018"/>
      <c r="E345" s="1018"/>
      <c r="F345" s="1018"/>
      <c r="G345" s="1018"/>
      <c r="H345" s="1018"/>
      <c r="I345" s="1018"/>
      <c r="J345" s="1018"/>
      <c r="K345" s="1018"/>
      <c r="L345" s="1018"/>
      <c r="M345" s="1018"/>
      <c r="N345" s="1018"/>
      <c r="O345" s="19"/>
      <c r="P345" s="629">
        <f>+H341</f>
        <v>4.0199999999999996</v>
      </c>
      <c r="Q345" s="17"/>
      <c r="R345" s="412"/>
      <c r="S345" s="625"/>
      <c r="T345" s="20"/>
      <c r="U345" s="20"/>
      <c r="V345" s="430"/>
      <c r="W345" s="14" t="str">
        <f t="shared" ref="W345:W347" si="118">IF(R345="","",1)</f>
        <v/>
      </c>
      <c r="X345" s="14" t="str">
        <f t="shared" si="117"/>
        <v/>
      </c>
      <c r="Y345" s="14" t="str">
        <f t="shared" ref="Y345:Y347" si="119">IFERROR(IF(COUNT(T345:V345)=1,PRODUCT(T345:V345)*X345,""),"")</f>
        <v/>
      </c>
      <c r="Z345" s="14" t="str">
        <f t="shared" ref="Z345:Z347" si="120">IFERROR(IF(COUNT(T345:V345)=2,PRODUCT(T345:V345)*X345,""),"")</f>
        <v/>
      </c>
      <c r="AA345" s="15" t="str">
        <f t="shared" ref="AA345:AA366" si="121">IFERROR(IF(COUNT(T345:V345)=3,PRODUCT(T345:V345)*X345,""),"")</f>
        <v/>
      </c>
    </row>
    <row r="346" spans="2:27" ht="18" x14ac:dyDescent="0.25">
      <c r="B346" s="16"/>
      <c r="C346" s="1018"/>
      <c r="D346" s="1018"/>
      <c r="E346" s="1018"/>
      <c r="F346" s="1018"/>
      <c r="G346" s="1018"/>
      <c r="H346" s="1018"/>
      <c r="I346" s="1018"/>
      <c r="J346" s="1018"/>
      <c r="K346" s="1018"/>
      <c r="L346" s="1018"/>
      <c r="M346" s="1018"/>
      <c r="N346" s="1018"/>
      <c r="O346" s="19"/>
      <c r="P346" s="629">
        <f>+H341</f>
        <v>4.0199999999999996</v>
      </c>
      <c r="Q346" s="17"/>
      <c r="R346" s="412"/>
      <c r="S346" s="625"/>
      <c r="T346" s="20"/>
      <c r="U346" s="20"/>
      <c r="V346" s="430"/>
      <c r="W346" s="14" t="str">
        <f t="shared" si="118"/>
        <v/>
      </c>
      <c r="X346" s="14" t="str">
        <f t="shared" si="117"/>
        <v/>
      </c>
      <c r="Y346" s="14" t="str">
        <f t="shared" si="119"/>
        <v/>
      </c>
      <c r="Z346" s="14" t="str">
        <f t="shared" si="120"/>
        <v/>
      </c>
      <c r="AA346" s="15" t="str">
        <f t="shared" si="121"/>
        <v/>
      </c>
    </row>
    <row r="347" spans="2:27" ht="18" x14ac:dyDescent="0.25">
      <c r="B347" s="16"/>
      <c r="C347" s="1018"/>
      <c r="D347" s="1018"/>
      <c r="E347" s="1018"/>
      <c r="F347" s="1018"/>
      <c r="G347" s="1018"/>
      <c r="H347" s="1018"/>
      <c r="I347" s="1018"/>
      <c r="J347" s="1018"/>
      <c r="K347" s="1018"/>
      <c r="L347" s="1018"/>
      <c r="M347" s="1018"/>
      <c r="N347" s="1018"/>
      <c r="O347" s="19"/>
      <c r="P347" s="629">
        <f>+H341</f>
        <v>4.0199999999999996</v>
      </c>
      <c r="Q347" s="17"/>
      <c r="R347" s="412"/>
      <c r="S347" s="626"/>
      <c r="T347" s="20"/>
      <c r="U347" s="20"/>
      <c r="V347" s="430"/>
      <c r="W347" s="14" t="str">
        <f t="shared" si="118"/>
        <v/>
      </c>
      <c r="X347" s="14" t="str">
        <f t="shared" si="117"/>
        <v/>
      </c>
      <c r="Y347" s="14" t="str">
        <f t="shared" si="119"/>
        <v/>
      </c>
      <c r="Z347" s="14" t="str">
        <f t="shared" si="120"/>
        <v/>
      </c>
      <c r="AA347" s="15" t="str">
        <f t="shared" si="121"/>
        <v/>
      </c>
    </row>
    <row r="348" spans="2:27" ht="18" x14ac:dyDescent="0.25">
      <c r="B348" s="16"/>
      <c r="C348" s="1018"/>
      <c r="D348" s="1018"/>
      <c r="E348" s="1018"/>
      <c r="F348" s="1018"/>
      <c r="G348" s="1018"/>
      <c r="H348" s="1018"/>
      <c r="I348" s="1018"/>
      <c r="J348" s="1018"/>
      <c r="K348" s="1018"/>
      <c r="L348" s="1018"/>
      <c r="M348" s="1018"/>
      <c r="N348" s="1018"/>
      <c r="O348" s="19"/>
      <c r="P348" s="629">
        <f>+H341</f>
        <v>4.0199999999999996</v>
      </c>
      <c r="Q348" s="17"/>
      <c r="R348" s="412"/>
      <c r="S348" s="625"/>
      <c r="T348" s="20"/>
      <c r="U348" s="20"/>
      <c r="V348" s="430"/>
      <c r="W348" s="14"/>
      <c r="X348" s="14"/>
      <c r="Y348" s="14"/>
      <c r="Z348" s="14"/>
      <c r="AA348" s="15" t="str">
        <f t="shared" si="121"/>
        <v/>
      </c>
    </row>
    <row r="349" spans="2:27" ht="18" x14ac:dyDescent="0.25">
      <c r="B349" s="22"/>
      <c r="C349" s="1018"/>
      <c r="D349" s="1018"/>
      <c r="E349" s="1018"/>
      <c r="F349" s="1018"/>
      <c r="G349" s="1018"/>
      <c r="H349" s="1018"/>
      <c r="I349" s="1018"/>
      <c r="J349" s="1018"/>
      <c r="K349" s="1018"/>
      <c r="L349" s="1018"/>
      <c r="M349" s="1018"/>
      <c r="N349" s="1018"/>
      <c r="O349" s="19"/>
      <c r="P349" s="629">
        <f>+H341</f>
        <v>4.0199999999999996</v>
      </c>
      <c r="Q349" s="17"/>
      <c r="R349" s="412" t="s">
        <v>361</v>
      </c>
      <c r="S349" s="625" t="s">
        <v>372</v>
      </c>
      <c r="T349" s="20"/>
      <c r="U349" s="20"/>
      <c r="V349" s="430"/>
      <c r="W349" s="14" t="s">
        <v>20</v>
      </c>
      <c r="X349" s="14">
        <f t="shared" ref="X349:Y355" si="122">IF(S349="","",1)</f>
        <v>1</v>
      </c>
      <c r="Y349" s="14" t="str">
        <f t="shared" ref="Y349" si="123">IFERROR(IF(COUNT(T349:V349)=1,PRODUCT(T349:V349)*X349,""),"")</f>
        <v/>
      </c>
      <c r="Z349" s="14" t="str">
        <f t="shared" ref="Z349:Z355" si="124">IFERROR(IF(COUNT(T349:V349)=2,PRODUCT(T349:V349)*X349,""),"")</f>
        <v/>
      </c>
      <c r="AA349" s="15" t="str">
        <f t="shared" si="121"/>
        <v/>
      </c>
    </row>
    <row r="350" spans="2:27" ht="18" x14ac:dyDescent="0.25">
      <c r="B350" s="16"/>
      <c r="C350" s="1018"/>
      <c r="D350" s="1018"/>
      <c r="E350" s="1018"/>
      <c r="F350" s="1018"/>
      <c r="G350" s="1018"/>
      <c r="H350" s="1018"/>
      <c r="I350" s="1018"/>
      <c r="J350" s="1018"/>
      <c r="K350" s="1018"/>
      <c r="L350" s="1018"/>
      <c r="M350" s="1018"/>
      <c r="N350" s="1018"/>
      <c r="O350" s="19"/>
      <c r="P350" s="629">
        <f>+H341</f>
        <v>4.0199999999999996</v>
      </c>
      <c r="Q350" s="17"/>
      <c r="R350" s="412"/>
      <c r="S350" s="628"/>
      <c r="T350" s="20"/>
      <c r="U350" s="20"/>
      <c r="V350" s="430"/>
      <c r="W350" s="14" t="str">
        <f t="shared" ref="W350:W355" si="125">IF(R350="","",1)</f>
        <v/>
      </c>
      <c r="X350" s="14" t="str">
        <f t="shared" si="122"/>
        <v/>
      </c>
      <c r="Y350" s="14" t="str">
        <f t="shared" si="122"/>
        <v/>
      </c>
      <c r="Z350" s="14" t="str">
        <f t="shared" si="124"/>
        <v/>
      </c>
      <c r="AA350" s="15" t="str">
        <f t="shared" si="121"/>
        <v/>
      </c>
    </row>
    <row r="351" spans="2:27" ht="18" x14ac:dyDescent="0.25">
      <c r="B351" s="16"/>
      <c r="C351" s="1018"/>
      <c r="D351" s="1018"/>
      <c r="E351" s="1018"/>
      <c r="F351" s="1018"/>
      <c r="G351" s="1018"/>
      <c r="H351" s="1018"/>
      <c r="I351" s="1018"/>
      <c r="J351" s="1018"/>
      <c r="K351" s="1018"/>
      <c r="L351" s="1018"/>
      <c r="M351" s="1018"/>
      <c r="N351" s="1018"/>
      <c r="O351" s="19"/>
      <c r="P351" s="629">
        <f>+H341</f>
        <v>4.0199999999999996</v>
      </c>
      <c r="Q351" s="17"/>
      <c r="R351" s="412"/>
      <c r="S351" s="626"/>
      <c r="T351" s="20"/>
      <c r="U351" s="20"/>
      <c r="V351" s="430"/>
      <c r="W351" s="14" t="str">
        <f t="shared" si="125"/>
        <v/>
      </c>
      <c r="X351" s="14" t="str">
        <f t="shared" si="122"/>
        <v/>
      </c>
      <c r="Y351" s="14" t="str">
        <f t="shared" si="122"/>
        <v/>
      </c>
      <c r="Z351" s="14" t="str">
        <f t="shared" si="124"/>
        <v/>
      </c>
      <c r="AA351" s="15" t="str">
        <f t="shared" si="121"/>
        <v/>
      </c>
    </row>
    <row r="352" spans="2:27" ht="18" x14ac:dyDescent="0.25">
      <c r="B352" s="16"/>
      <c r="C352" s="1018"/>
      <c r="D352" s="1018"/>
      <c r="E352" s="1018"/>
      <c r="F352" s="1018"/>
      <c r="G352" s="1018"/>
      <c r="H352" s="1018"/>
      <c r="I352" s="1018"/>
      <c r="J352" s="1018"/>
      <c r="K352" s="1018"/>
      <c r="L352" s="1018"/>
      <c r="M352" s="1018"/>
      <c r="N352" s="1018"/>
      <c r="O352" s="19"/>
      <c r="P352" s="629">
        <f>+H341</f>
        <v>4.0199999999999996</v>
      </c>
      <c r="Q352" s="17"/>
      <c r="R352" s="412"/>
      <c r="S352" s="625"/>
      <c r="T352" s="20"/>
      <c r="U352" s="20"/>
      <c r="V352" s="430"/>
      <c r="W352" s="14" t="str">
        <f t="shared" si="125"/>
        <v/>
      </c>
      <c r="X352" s="14" t="str">
        <f t="shared" si="122"/>
        <v/>
      </c>
      <c r="Y352" s="14" t="str">
        <f t="shared" si="122"/>
        <v/>
      </c>
      <c r="Z352" s="14" t="str">
        <f t="shared" si="124"/>
        <v/>
      </c>
      <c r="AA352" s="15" t="str">
        <f t="shared" si="121"/>
        <v/>
      </c>
    </row>
    <row r="353" spans="2:27" ht="18" x14ac:dyDescent="0.25">
      <c r="B353" s="16"/>
      <c r="C353" s="1018"/>
      <c r="D353" s="1018"/>
      <c r="E353" s="1018"/>
      <c r="F353" s="1018"/>
      <c r="G353" s="1018"/>
      <c r="H353" s="1018"/>
      <c r="I353" s="1018"/>
      <c r="J353" s="1018"/>
      <c r="K353" s="1018"/>
      <c r="L353" s="1018"/>
      <c r="M353" s="1018"/>
      <c r="N353" s="1018"/>
      <c r="O353" s="19"/>
      <c r="P353" s="629">
        <f>+H341</f>
        <v>4.0199999999999996</v>
      </c>
      <c r="Q353" s="17"/>
      <c r="R353" s="412"/>
      <c r="S353" s="625"/>
      <c r="T353" s="20"/>
      <c r="U353" s="20"/>
      <c r="V353" s="430"/>
      <c r="W353" s="14" t="str">
        <f t="shared" si="125"/>
        <v/>
      </c>
      <c r="X353" s="14" t="str">
        <f t="shared" si="122"/>
        <v/>
      </c>
      <c r="Y353" s="14" t="str">
        <f t="shared" si="122"/>
        <v/>
      </c>
      <c r="Z353" s="14" t="str">
        <f t="shared" si="124"/>
        <v/>
      </c>
      <c r="AA353" s="15" t="str">
        <f t="shared" si="121"/>
        <v/>
      </c>
    </row>
    <row r="354" spans="2:27" ht="18" x14ac:dyDescent="0.25">
      <c r="B354" s="16"/>
      <c r="C354" s="1018"/>
      <c r="D354" s="1018"/>
      <c r="E354" s="1018"/>
      <c r="F354" s="1018"/>
      <c r="G354" s="1018"/>
      <c r="H354" s="1018"/>
      <c r="I354" s="1018"/>
      <c r="J354" s="1018"/>
      <c r="K354" s="1018"/>
      <c r="L354" s="1018"/>
      <c r="M354" s="1018"/>
      <c r="N354" s="1018"/>
      <c r="O354" s="19"/>
      <c r="P354" s="629">
        <f>+H341</f>
        <v>4.0199999999999996</v>
      </c>
      <c r="Q354" s="17"/>
      <c r="R354" s="412"/>
      <c r="S354" s="625"/>
      <c r="T354" s="20"/>
      <c r="U354" s="20"/>
      <c r="V354" s="430"/>
      <c r="W354" s="14" t="str">
        <f t="shared" si="125"/>
        <v/>
      </c>
      <c r="X354" s="14" t="str">
        <f t="shared" si="122"/>
        <v/>
      </c>
      <c r="Y354" s="14" t="str">
        <f t="shared" si="122"/>
        <v/>
      </c>
      <c r="Z354" s="14" t="str">
        <f t="shared" si="124"/>
        <v/>
      </c>
      <c r="AA354" s="15" t="str">
        <f t="shared" si="121"/>
        <v/>
      </c>
    </row>
    <row r="355" spans="2:27" ht="18" x14ac:dyDescent="0.25">
      <c r="B355" s="16"/>
      <c r="C355" s="1018"/>
      <c r="D355" s="1018"/>
      <c r="E355" s="1018"/>
      <c r="F355" s="1018"/>
      <c r="G355" s="1018"/>
      <c r="H355" s="1018"/>
      <c r="I355" s="1018"/>
      <c r="J355" s="1018"/>
      <c r="K355" s="1018"/>
      <c r="L355" s="1018"/>
      <c r="M355" s="1018"/>
      <c r="N355" s="1018"/>
      <c r="O355" s="19"/>
      <c r="P355" s="629">
        <f>+H341</f>
        <v>4.0199999999999996</v>
      </c>
      <c r="Q355" s="17"/>
      <c r="R355" s="412"/>
      <c r="S355" s="625"/>
      <c r="T355" s="20"/>
      <c r="U355" s="20"/>
      <c r="V355" s="430"/>
      <c r="W355" s="14" t="str">
        <f t="shared" si="125"/>
        <v/>
      </c>
      <c r="X355" s="14" t="str">
        <f t="shared" si="122"/>
        <v/>
      </c>
      <c r="Y355" s="14" t="str">
        <f t="shared" si="122"/>
        <v/>
      </c>
      <c r="Z355" s="14" t="str">
        <f t="shared" si="124"/>
        <v/>
      </c>
      <c r="AA355" s="15" t="str">
        <f t="shared" si="121"/>
        <v/>
      </c>
    </row>
    <row r="356" spans="2:27" ht="18" x14ac:dyDescent="0.25">
      <c r="B356" s="16"/>
      <c r="C356" s="1018"/>
      <c r="D356" s="1018"/>
      <c r="E356" s="1018"/>
      <c r="F356" s="1018"/>
      <c r="G356" s="1018"/>
      <c r="H356" s="1018"/>
      <c r="I356" s="1018"/>
      <c r="J356" s="1018"/>
      <c r="K356" s="1018"/>
      <c r="L356" s="1018"/>
      <c r="M356" s="1018"/>
      <c r="N356" s="1018"/>
      <c r="O356" s="19"/>
      <c r="P356" s="629">
        <f>+H341</f>
        <v>4.0199999999999996</v>
      </c>
      <c r="Q356" s="17"/>
      <c r="R356" s="412"/>
      <c r="S356" s="625"/>
      <c r="T356" s="20"/>
      <c r="U356" s="20"/>
      <c r="V356" s="430"/>
      <c r="W356" s="14"/>
      <c r="X356" s="14"/>
      <c r="Y356" s="14"/>
      <c r="Z356" s="14"/>
      <c r="AA356" s="15" t="str">
        <f t="shared" si="121"/>
        <v/>
      </c>
    </row>
    <row r="357" spans="2:27" ht="18" x14ac:dyDescent="0.25">
      <c r="B357" s="16"/>
      <c r="C357" s="1018"/>
      <c r="D357" s="1018"/>
      <c r="E357" s="1018"/>
      <c r="F357" s="1018"/>
      <c r="G357" s="1018"/>
      <c r="H357" s="1018"/>
      <c r="I357" s="1018"/>
      <c r="J357" s="1018"/>
      <c r="K357" s="1018"/>
      <c r="L357" s="1018"/>
      <c r="M357" s="1018"/>
      <c r="N357" s="1018"/>
      <c r="O357" s="19"/>
      <c r="P357" s="629">
        <f>+H341</f>
        <v>4.0199999999999996</v>
      </c>
      <c r="Q357" s="17"/>
      <c r="R357" s="412" t="s">
        <v>362</v>
      </c>
      <c r="S357" s="625" t="s">
        <v>372</v>
      </c>
      <c r="T357" s="20"/>
      <c r="U357" s="20"/>
      <c r="V357" s="430"/>
      <c r="W357" s="14" t="s">
        <v>20</v>
      </c>
      <c r="X357" s="14">
        <f t="shared" ref="X357:X366" si="126">IF(S357="","",1)</f>
        <v>1</v>
      </c>
      <c r="Y357" s="14" t="str">
        <f t="shared" ref="Y357:Y366" si="127">IFERROR(IF(COUNT(T357:V357)=1,PRODUCT(T357:V357)*X357,""),"")</f>
        <v/>
      </c>
      <c r="Z357" s="14" t="str">
        <f t="shared" ref="Z357:Z366" si="128">IFERROR(IF(COUNT(T357:V357)=2,PRODUCT(T357:V357)*X357,""),"")</f>
        <v/>
      </c>
      <c r="AA357" s="15" t="str">
        <f t="shared" si="121"/>
        <v/>
      </c>
    </row>
    <row r="358" spans="2:27" ht="18" x14ac:dyDescent="0.25">
      <c r="B358" s="16"/>
      <c r="C358" s="1018"/>
      <c r="D358" s="1018"/>
      <c r="E358" s="1018"/>
      <c r="F358" s="1018"/>
      <c r="G358" s="1018"/>
      <c r="H358" s="1018"/>
      <c r="I358" s="1018"/>
      <c r="J358" s="1018"/>
      <c r="K358" s="1018"/>
      <c r="L358" s="1018"/>
      <c r="M358" s="1018"/>
      <c r="N358" s="1018"/>
      <c r="O358" s="19"/>
      <c r="P358" s="629">
        <f>+H341</f>
        <v>4.0199999999999996</v>
      </c>
      <c r="Q358" s="17"/>
      <c r="R358" s="412"/>
      <c r="S358" s="628"/>
      <c r="T358" s="20"/>
      <c r="U358" s="20"/>
      <c r="V358" s="430"/>
      <c r="W358" s="14" t="str">
        <f t="shared" ref="W358:W359" si="129">IF(R358="","",1)</f>
        <v/>
      </c>
      <c r="X358" s="14" t="str">
        <f t="shared" si="126"/>
        <v/>
      </c>
      <c r="Y358" s="14" t="str">
        <f t="shared" si="127"/>
        <v/>
      </c>
      <c r="Z358" s="14" t="str">
        <f t="shared" si="128"/>
        <v/>
      </c>
      <c r="AA358" s="15" t="str">
        <f t="shared" si="121"/>
        <v/>
      </c>
    </row>
    <row r="359" spans="2:27" ht="18" x14ac:dyDescent="0.25">
      <c r="B359" s="16"/>
      <c r="C359" s="1018"/>
      <c r="D359" s="1018"/>
      <c r="E359" s="1018"/>
      <c r="F359" s="1018"/>
      <c r="G359" s="1018"/>
      <c r="H359" s="1018"/>
      <c r="I359" s="1018"/>
      <c r="J359" s="1018"/>
      <c r="K359" s="1018"/>
      <c r="L359" s="1018"/>
      <c r="M359" s="1018"/>
      <c r="N359" s="1018"/>
      <c r="O359" s="19"/>
      <c r="P359" s="629">
        <f>+H341</f>
        <v>4.0199999999999996</v>
      </c>
      <c r="Q359" s="17"/>
      <c r="R359" s="412"/>
      <c r="S359" s="626"/>
      <c r="T359" s="20"/>
      <c r="U359" s="20"/>
      <c r="V359" s="430"/>
      <c r="W359" s="14" t="str">
        <f t="shared" si="129"/>
        <v/>
      </c>
      <c r="X359" s="14" t="str">
        <f t="shared" si="126"/>
        <v/>
      </c>
      <c r="Y359" s="14" t="str">
        <f t="shared" si="127"/>
        <v/>
      </c>
      <c r="Z359" s="14" t="str">
        <f t="shared" si="128"/>
        <v/>
      </c>
      <c r="AA359" s="15" t="str">
        <f t="shared" si="121"/>
        <v/>
      </c>
    </row>
    <row r="360" spans="2:27" ht="18" x14ac:dyDescent="0.25">
      <c r="B360" s="16"/>
      <c r="C360" s="1018"/>
      <c r="D360" s="1018"/>
      <c r="E360" s="1018"/>
      <c r="F360" s="1018"/>
      <c r="G360" s="1018"/>
      <c r="H360" s="1018"/>
      <c r="I360" s="1018"/>
      <c r="J360" s="1018"/>
      <c r="K360" s="1018"/>
      <c r="L360" s="1018"/>
      <c r="M360" s="1018"/>
      <c r="N360" s="1018"/>
      <c r="O360" s="19"/>
      <c r="P360" s="629">
        <f>+H341</f>
        <v>4.0199999999999996</v>
      </c>
      <c r="Q360" s="17"/>
      <c r="R360" s="412"/>
      <c r="S360" s="626"/>
      <c r="T360" s="20"/>
      <c r="U360" s="20"/>
      <c r="V360" s="20"/>
      <c r="W360" s="14" t="str">
        <f t="shared" ref="W360:W366" si="130">IF(COUNT(T360:V360)=1,"m",IF(COUNT(T360:V360)=2,"m2",IF(COUNT(T360:V360)=3,"m3","")))</f>
        <v/>
      </c>
      <c r="X360" s="14" t="str">
        <f t="shared" si="126"/>
        <v/>
      </c>
      <c r="Y360" s="14" t="str">
        <f t="shared" si="127"/>
        <v/>
      </c>
      <c r="Z360" s="14" t="str">
        <f t="shared" si="128"/>
        <v/>
      </c>
      <c r="AA360" s="15" t="str">
        <f t="shared" si="121"/>
        <v/>
      </c>
    </row>
    <row r="361" spans="2:27" ht="18" x14ac:dyDescent="0.25">
      <c r="B361" s="16"/>
      <c r="C361" s="1018"/>
      <c r="D361" s="1018"/>
      <c r="E361" s="1018"/>
      <c r="F361" s="1018"/>
      <c r="G361" s="1018"/>
      <c r="H361" s="1018"/>
      <c r="I361" s="1018"/>
      <c r="J361" s="1018"/>
      <c r="K361" s="1018"/>
      <c r="L361" s="1018"/>
      <c r="M361" s="1018"/>
      <c r="N361" s="1018"/>
      <c r="O361" s="19"/>
      <c r="P361" s="629">
        <f>+H341</f>
        <v>4.0199999999999996</v>
      </c>
      <c r="Q361" s="17"/>
      <c r="R361" s="412"/>
      <c r="S361" s="626"/>
      <c r="T361" s="20"/>
      <c r="U361" s="20"/>
      <c r="V361" s="430"/>
      <c r="W361" s="14" t="str">
        <f t="shared" si="130"/>
        <v/>
      </c>
      <c r="X361" s="14" t="str">
        <f t="shared" si="126"/>
        <v/>
      </c>
      <c r="Y361" s="14" t="str">
        <f t="shared" si="127"/>
        <v/>
      </c>
      <c r="Z361" s="14" t="str">
        <f t="shared" si="128"/>
        <v/>
      </c>
      <c r="AA361" s="15" t="str">
        <f t="shared" si="121"/>
        <v/>
      </c>
    </row>
    <row r="362" spans="2:27" ht="18" x14ac:dyDescent="0.25">
      <c r="B362" s="16"/>
      <c r="C362" s="1018"/>
      <c r="D362" s="1018"/>
      <c r="E362" s="1018"/>
      <c r="F362" s="1018"/>
      <c r="G362" s="1018"/>
      <c r="H362" s="1018"/>
      <c r="I362" s="1018"/>
      <c r="J362" s="1018"/>
      <c r="K362" s="1018"/>
      <c r="L362" s="1018"/>
      <c r="M362" s="1018"/>
      <c r="N362" s="1018"/>
      <c r="O362" s="19"/>
      <c r="P362" s="629">
        <f>+H341</f>
        <v>4.0199999999999996</v>
      </c>
      <c r="Q362" s="17"/>
      <c r="R362" s="412"/>
      <c r="S362" s="626"/>
      <c r="T362" s="20"/>
      <c r="U362" s="20"/>
      <c r="V362" s="430"/>
      <c r="W362" s="14" t="str">
        <f t="shared" si="130"/>
        <v/>
      </c>
      <c r="X362" s="14" t="str">
        <f t="shared" si="126"/>
        <v/>
      </c>
      <c r="Y362" s="14" t="str">
        <f t="shared" si="127"/>
        <v/>
      </c>
      <c r="Z362" s="14" t="str">
        <f t="shared" si="128"/>
        <v/>
      </c>
      <c r="AA362" s="15" t="str">
        <f t="shared" si="121"/>
        <v/>
      </c>
    </row>
    <row r="363" spans="2:27" ht="18" x14ac:dyDescent="0.25">
      <c r="B363" s="16"/>
      <c r="C363" s="1018"/>
      <c r="D363" s="1018"/>
      <c r="E363" s="1018"/>
      <c r="F363" s="1018"/>
      <c r="G363" s="1018"/>
      <c r="H363" s="1018"/>
      <c r="I363" s="1018"/>
      <c r="J363" s="1018"/>
      <c r="K363" s="1018"/>
      <c r="L363" s="1018"/>
      <c r="M363" s="1018"/>
      <c r="N363" s="1018"/>
      <c r="O363" s="19"/>
      <c r="P363" s="629">
        <f>+H341</f>
        <v>4.0199999999999996</v>
      </c>
      <c r="Q363" s="17"/>
      <c r="R363" s="21"/>
      <c r="S363" s="626"/>
      <c r="T363" s="20"/>
      <c r="U363" s="20"/>
      <c r="V363" s="430"/>
      <c r="W363" s="14" t="str">
        <f t="shared" si="130"/>
        <v/>
      </c>
      <c r="X363" s="14" t="str">
        <f t="shared" si="126"/>
        <v/>
      </c>
      <c r="Y363" s="14" t="str">
        <f t="shared" si="127"/>
        <v/>
      </c>
      <c r="Z363" s="14" t="str">
        <f t="shared" si="128"/>
        <v/>
      </c>
      <c r="AA363" s="15" t="str">
        <f t="shared" si="121"/>
        <v/>
      </c>
    </row>
    <row r="364" spans="2:27" ht="18" x14ac:dyDescent="0.25">
      <c r="B364" s="16"/>
      <c r="C364" s="1018"/>
      <c r="D364" s="1018"/>
      <c r="E364" s="1018"/>
      <c r="F364" s="1018"/>
      <c r="G364" s="1018"/>
      <c r="H364" s="1018"/>
      <c r="I364" s="1018"/>
      <c r="J364" s="1018"/>
      <c r="K364" s="1018"/>
      <c r="L364" s="1018"/>
      <c r="M364" s="1018"/>
      <c r="N364" s="1018"/>
      <c r="O364" s="19"/>
      <c r="P364" s="629">
        <f>+H341</f>
        <v>4.0199999999999996</v>
      </c>
      <c r="Q364" s="17"/>
      <c r="R364" s="26"/>
      <c r="S364" s="626"/>
      <c r="T364" s="20"/>
      <c r="U364" s="20"/>
      <c r="V364" s="430"/>
      <c r="W364" s="14" t="str">
        <f t="shared" si="130"/>
        <v/>
      </c>
      <c r="X364" s="14" t="str">
        <f t="shared" si="126"/>
        <v/>
      </c>
      <c r="Y364" s="14" t="str">
        <f t="shared" si="127"/>
        <v/>
      </c>
      <c r="Z364" s="14" t="str">
        <f t="shared" si="128"/>
        <v/>
      </c>
      <c r="AA364" s="15" t="str">
        <f t="shared" si="121"/>
        <v/>
      </c>
    </row>
    <row r="365" spans="2:27" ht="18" x14ac:dyDescent="0.25">
      <c r="B365" s="16"/>
      <c r="C365" s="1018"/>
      <c r="D365" s="1018"/>
      <c r="E365" s="1018"/>
      <c r="F365" s="1018"/>
      <c r="G365" s="1018"/>
      <c r="H365" s="1018"/>
      <c r="I365" s="1018"/>
      <c r="J365" s="1018"/>
      <c r="K365" s="1018"/>
      <c r="L365" s="1018"/>
      <c r="M365" s="1018"/>
      <c r="N365" s="1018"/>
      <c r="O365" s="19"/>
      <c r="P365" s="629">
        <f>+H341</f>
        <v>4.0199999999999996</v>
      </c>
      <c r="Q365" s="17"/>
      <c r="R365" s="26"/>
      <c r="S365" s="626"/>
      <c r="T365" s="20"/>
      <c r="U365" s="20"/>
      <c r="V365" s="430"/>
      <c r="W365" s="14" t="str">
        <f t="shared" si="130"/>
        <v/>
      </c>
      <c r="X365" s="14" t="str">
        <f t="shared" si="126"/>
        <v/>
      </c>
      <c r="Y365" s="14" t="str">
        <f t="shared" si="127"/>
        <v/>
      </c>
      <c r="Z365" s="14" t="str">
        <f t="shared" si="128"/>
        <v/>
      </c>
      <c r="AA365" s="15" t="str">
        <f t="shared" si="121"/>
        <v/>
      </c>
    </row>
    <row r="366" spans="2:27" ht="18.75" thickBot="1" x14ac:dyDescent="0.3">
      <c r="B366" s="27"/>
      <c r="C366" s="1019"/>
      <c r="D366" s="1019"/>
      <c r="E366" s="1019"/>
      <c r="F366" s="1019"/>
      <c r="G366" s="1019"/>
      <c r="H366" s="1019"/>
      <c r="I366" s="1019"/>
      <c r="J366" s="1019"/>
      <c r="K366" s="1019"/>
      <c r="L366" s="1019"/>
      <c r="M366" s="1019"/>
      <c r="N366" s="1019"/>
      <c r="O366" s="30"/>
      <c r="P366" s="629">
        <f>+H341</f>
        <v>4.0199999999999996</v>
      </c>
      <c r="Q366" s="17"/>
      <c r="R366" s="630"/>
      <c r="S366" s="636"/>
      <c r="T366" s="33"/>
      <c r="U366" s="33"/>
      <c r="V366" s="631"/>
      <c r="W366" s="34" t="str">
        <f t="shared" si="130"/>
        <v/>
      </c>
      <c r="X366" s="34" t="str">
        <f t="shared" si="126"/>
        <v/>
      </c>
      <c r="Y366" s="14" t="str">
        <f t="shared" si="127"/>
        <v/>
      </c>
      <c r="Z366" s="14" t="str">
        <f t="shared" si="128"/>
        <v/>
      </c>
      <c r="AA366" s="15" t="str">
        <f t="shared" si="121"/>
        <v/>
      </c>
    </row>
    <row r="367" spans="2:27" ht="18.75" thickBot="1" x14ac:dyDescent="0.3">
      <c r="B367" s="786"/>
      <c r="C367" s="787"/>
      <c r="D367" s="787"/>
      <c r="E367" s="787"/>
      <c r="F367" s="787"/>
      <c r="G367" s="787"/>
      <c r="H367" s="787"/>
      <c r="I367" s="787"/>
      <c r="J367" s="787"/>
      <c r="K367" s="787"/>
      <c r="L367" s="787"/>
      <c r="M367" s="787"/>
      <c r="N367" s="787"/>
      <c r="O367" s="787"/>
      <c r="P367" s="428"/>
      <c r="Q367" s="629">
        <f>+H341</f>
        <v>4.0199999999999996</v>
      </c>
      <c r="R367" s="1033" t="s">
        <v>58</v>
      </c>
      <c r="S367" s="1034"/>
      <c r="T367" s="1035"/>
      <c r="U367" s="1024" t="s">
        <v>53</v>
      </c>
      <c r="V367" s="1025"/>
      <c r="W367" s="1025"/>
      <c r="X367" s="1036"/>
      <c r="Y367" s="36"/>
      <c r="Z367" s="37"/>
      <c r="AA367" s="38">
        <f>SUM(X344:X366)</f>
        <v>3</v>
      </c>
    </row>
    <row r="368" spans="2:27" ht="17.25" thickBot="1" x14ac:dyDescent="0.3">
      <c r="B368" s="792" t="s">
        <v>59</v>
      </c>
      <c r="C368" s="793"/>
      <c r="D368" s="793"/>
      <c r="E368" s="793"/>
      <c r="F368" s="793"/>
      <c r="G368" s="793"/>
      <c r="H368" s="793"/>
      <c r="I368" s="794"/>
      <c r="J368" s="792" t="s">
        <v>60</v>
      </c>
      <c r="K368" s="793"/>
      <c r="L368" s="793"/>
      <c r="M368" s="793"/>
      <c r="N368" s="793"/>
      <c r="O368" s="793"/>
      <c r="P368" s="793"/>
      <c r="Q368" s="793"/>
      <c r="R368" s="794"/>
      <c r="S368" s="634"/>
      <c r="T368" s="39"/>
      <c r="U368" s="40"/>
      <c r="V368" s="40"/>
      <c r="W368" s="40"/>
      <c r="X368" s="40"/>
      <c r="Y368" s="40"/>
      <c r="Z368" s="40"/>
      <c r="AA368" s="41"/>
    </row>
    <row r="369" spans="2:27" ht="21" thickBot="1" x14ac:dyDescent="0.3">
      <c r="B369" s="795"/>
      <c r="C369" s="787"/>
      <c r="D369" s="787"/>
      <c r="E369" s="787"/>
      <c r="F369" s="787"/>
      <c r="G369" s="787"/>
      <c r="H369" s="787"/>
      <c r="I369" s="796"/>
      <c r="J369" s="795"/>
      <c r="K369" s="787"/>
      <c r="L369" s="787"/>
      <c r="M369" s="787"/>
      <c r="N369" s="787"/>
      <c r="O369" s="787"/>
      <c r="P369" s="787"/>
      <c r="Q369" s="787"/>
      <c r="R369" s="796"/>
      <c r="S369" s="635"/>
      <c r="T369" s="797" t="s">
        <v>61</v>
      </c>
      <c r="U369" s="798"/>
      <c r="V369" s="798"/>
      <c r="W369" s="798"/>
      <c r="X369" s="798"/>
      <c r="Y369" s="798"/>
      <c r="Z369" s="799"/>
      <c r="AA369" s="42">
        <f>AA367</f>
        <v>3</v>
      </c>
    </row>
    <row r="371" spans="2:27" ht="15.75" thickBot="1" x14ac:dyDescent="0.3"/>
    <row r="372" spans="2:27" x14ac:dyDescent="0.25">
      <c r="B372" s="800"/>
      <c r="C372" s="793"/>
      <c r="D372" s="793"/>
      <c r="E372" s="793"/>
      <c r="F372" s="793"/>
      <c r="G372" s="803" t="s">
        <v>42</v>
      </c>
      <c r="H372" s="793"/>
      <c r="I372" s="793"/>
      <c r="J372" s="793"/>
      <c r="K372" s="793"/>
      <c r="L372" s="793"/>
      <c r="M372" s="793"/>
      <c r="N372" s="793"/>
      <c r="O372" s="793"/>
      <c r="P372" s="793"/>
      <c r="Q372" s="793"/>
      <c r="R372" s="793"/>
      <c r="S372" s="793"/>
      <c r="T372" s="793"/>
      <c r="U372" s="804" t="s">
        <v>1</v>
      </c>
      <c r="V372" s="805"/>
      <c r="W372" s="805"/>
      <c r="X372" s="806"/>
      <c r="Y372" s="807" t="s">
        <v>43</v>
      </c>
      <c r="Z372" s="805"/>
      <c r="AA372" s="808"/>
    </row>
    <row r="373" spans="2:27" ht="45" customHeight="1" x14ac:dyDescent="0.25">
      <c r="B373" s="801"/>
      <c r="C373" s="802"/>
      <c r="D373" s="802"/>
      <c r="E373" s="802"/>
      <c r="F373" s="802"/>
      <c r="G373" s="801"/>
      <c r="H373" s="802"/>
      <c r="I373" s="802"/>
      <c r="J373" s="802"/>
      <c r="K373" s="802"/>
      <c r="L373" s="802"/>
      <c r="M373" s="802"/>
      <c r="N373" s="802"/>
      <c r="O373" s="802"/>
      <c r="P373" s="802"/>
      <c r="Q373" s="802"/>
      <c r="R373" s="802"/>
      <c r="S373" s="802"/>
      <c r="T373" s="802"/>
      <c r="U373" s="809" t="s">
        <v>3</v>
      </c>
      <c r="V373" s="810"/>
      <c r="W373" s="810"/>
      <c r="X373" s="811"/>
      <c r="Y373" s="812">
        <v>1</v>
      </c>
      <c r="Z373" s="810"/>
      <c r="AA373" s="813"/>
    </row>
    <row r="374" spans="2:27" ht="15.75" thickBot="1" x14ac:dyDescent="0.3">
      <c r="B374" s="795"/>
      <c r="C374" s="787"/>
      <c r="D374" s="787"/>
      <c r="E374" s="787"/>
      <c r="F374" s="787"/>
      <c r="G374" s="795"/>
      <c r="H374" s="787"/>
      <c r="I374" s="787"/>
      <c r="J374" s="787"/>
      <c r="K374" s="787"/>
      <c r="L374" s="787"/>
      <c r="M374" s="787"/>
      <c r="N374" s="787"/>
      <c r="O374" s="787"/>
      <c r="P374" s="787"/>
      <c r="Q374" s="787"/>
      <c r="R374" s="787"/>
      <c r="S374" s="787"/>
      <c r="T374" s="787"/>
      <c r="U374" s="814" t="s">
        <v>4</v>
      </c>
      <c r="V374" s="815"/>
      <c r="W374" s="815"/>
      <c r="X374" s="816"/>
      <c r="Y374" s="817">
        <v>44236</v>
      </c>
      <c r="Z374" s="818"/>
      <c r="AA374" s="819"/>
    </row>
    <row r="375" spans="2:27" ht="25.9" customHeight="1" x14ac:dyDescent="0.25">
      <c r="B375" s="820" t="s">
        <v>44</v>
      </c>
      <c r="C375" s="793"/>
      <c r="D375" s="793"/>
      <c r="E375" s="793"/>
      <c r="F375" s="794"/>
      <c r="G375"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375" s="822"/>
      <c r="I375" s="822"/>
      <c r="J375" s="822"/>
      <c r="K375" s="822"/>
      <c r="L375" s="822"/>
      <c r="M375" s="822"/>
      <c r="N375" s="822"/>
      <c r="O375" s="822"/>
      <c r="P375" s="822"/>
      <c r="Q375" s="822"/>
      <c r="R375" s="822"/>
      <c r="S375" s="822"/>
      <c r="T375" s="822"/>
      <c r="U375" s="822"/>
      <c r="V375" s="822"/>
      <c r="W375" s="822"/>
      <c r="X375" s="822"/>
      <c r="Y375" s="822"/>
      <c r="Z375" s="822"/>
      <c r="AA375" s="823"/>
    </row>
    <row r="376" spans="2:27" ht="15.75" customHeight="1" thickBot="1" x14ac:dyDescent="0.3">
      <c r="B376" s="795"/>
      <c r="C376" s="787"/>
      <c r="D376" s="787"/>
      <c r="E376" s="787"/>
      <c r="F376" s="796"/>
      <c r="G376" s="824"/>
      <c r="H376" s="825"/>
      <c r="I376" s="825"/>
      <c r="J376" s="825"/>
      <c r="K376" s="825"/>
      <c r="L376" s="825"/>
      <c r="M376" s="825"/>
      <c r="N376" s="825"/>
      <c r="O376" s="825"/>
      <c r="P376" s="825"/>
      <c r="Q376" s="825"/>
      <c r="R376" s="825"/>
      <c r="S376" s="825"/>
      <c r="T376" s="825"/>
      <c r="U376" s="825"/>
      <c r="V376" s="825"/>
      <c r="W376" s="825"/>
      <c r="X376" s="825"/>
      <c r="Y376" s="825"/>
      <c r="Z376" s="825"/>
      <c r="AA376" s="826"/>
    </row>
    <row r="377" spans="2:27" ht="18.75" thickBot="1" x14ac:dyDescent="0.3">
      <c r="B377" s="827" t="s">
        <v>46</v>
      </c>
      <c r="C377" s="798"/>
      <c r="D377" s="798"/>
      <c r="E377" s="798"/>
      <c r="F377" s="798"/>
      <c r="G377" s="798"/>
      <c r="H377" s="822" t="s">
        <v>47</v>
      </c>
      <c r="I377" s="793"/>
      <c r="J377" s="828"/>
      <c r="K377" s="798"/>
      <c r="L377" s="798"/>
      <c r="M377" s="798"/>
      <c r="N377" s="798"/>
      <c r="O377" s="798"/>
      <c r="P377" s="622"/>
      <c r="Q377" s="622"/>
      <c r="R377" s="828" t="s">
        <v>48</v>
      </c>
      <c r="S377" s="828"/>
      <c r="T377" s="798"/>
      <c r="U377" s="798"/>
      <c r="V377" s="798"/>
      <c r="W377" s="798"/>
      <c r="X377" s="798"/>
      <c r="Y377" s="798"/>
      <c r="Z377" s="798"/>
      <c r="AA377" s="799"/>
    </row>
    <row r="378" spans="2:27" ht="85.5" customHeight="1" thickBot="1" x14ac:dyDescent="0.3">
      <c r="B378" s="829">
        <f>PRESUPUESTO!$B$34</f>
        <v>4</v>
      </c>
      <c r="C378" s="793"/>
      <c r="D378" s="793"/>
      <c r="E378" s="793"/>
      <c r="F378" s="793"/>
      <c r="G378" s="793"/>
      <c r="H378" s="830">
        <f>PRESUPUESTO!B38</f>
        <v>4.0399999999999991</v>
      </c>
      <c r="I378" s="831"/>
      <c r="J378" s="832" t="str">
        <f>PRESUPUESTO!$F$34</f>
        <v>HIDROSANITARIOS</v>
      </c>
      <c r="K378" s="798"/>
      <c r="L378" s="798"/>
      <c r="M378" s="798"/>
      <c r="N378" s="798"/>
      <c r="O378" s="799"/>
      <c r="P378" s="621"/>
      <c r="Q378" s="621"/>
      <c r="R378" s="833" t="str">
        <f>PRESUPUESTO!F38</f>
        <v>Suministro e instalacion de Lavamanos de sobreponer redondo diametro 365mm alto 120mm , incluye griferia decorativa color negro, meson en piedra sinterizada color Bianco Rhino y mueble flortante en melamina de 18mm color Ceniza de 0.50 de fondo x 0.80 frente x 0.65 alto con dos puertas con un entrepaño interior y un entrepaño exterior (Incluye mantenimientos de tuberias sanitaria e hidraulicas)</v>
      </c>
      <c r="S378" s="1020"/>
      <c r="T378" s="793"/>
      <c r="U378" s="793"/>
      <c r="V378" s="793"/>
      <c r="W378" s="793"/>
      <c r="X378" s="793"/>
      <c r="Y378" s="793"/>
      <c r="Z378" s="793"/>
      <c r="AA378" s="794"/>
    </row>
    <row r="379" spans="2:27" ht="18.75" customHeight="1" thickBot="1" x14ac:dyDescent="0.3">
      <c r="B379" s="821" t="s">
        <v>49</v>
      </c>
      <c r="C379" s="834"/>
      <c r="D379" s="834"/>
      <c r="E379" s="834"/>
      <c r="F379" s="834"/>
      <c r="G379" s="834"/>
      <c r="H379" s="835"/>
      <c r="I379" s="835"/>
      <c r="J379" s="834"/>
      <c r="K379" s="834"/>
      <c r="L379" s="834"/>
      <c r="M379" s="834"/>
      <c r="N379" s="834"/>
      <c r="O379" s="834"/>
      <c r="P379" s="623"/>
      <c r="Q379" s="623"/>
      <c r="R379" s="1037" t="s">
        <v>50</v>
      </c>
      <c r="S379" s="1021" t="s">
        <v>532</v>
      </c>
      <c r="T379" s="1039" t="s">
        <v>51</v>
      </c>
      <c r="U379" s="1040"/>
      <c r="V379" s="1041"/>
      <c r="W379" s="1042" t="s">
        <v>20</v>
      </c>
      <c r="X379" s="844" t="s">
        <v>52</v>
      </c>
      <c r="Y379" s="846" t="s">
        <v>53</v>
      </c>
      <c r="Z379" s="1045"/>
      <c r="AA379" s="1046"/>
    </row>
    <row r="380" spans="2:27" ht="26.25" thickBot="1" x14ac:dyDescent="0.3">
      <c r="B380" s="836"/>
      <c r="C380" s="835"/>
      <c r="D380" s="835"/>
      <c r="E380" s="835"/>
      <c r="F380" s="835"/>
      <c r="G380" s="835"/>
      <c r="H380" s="835"/>
      <c r="I380" s="835"/>
      <c r="J380" s="835"/>
      <c r="K380" s="835"/>
      <c r="L380" s="835"/>
      <c r="M380" s="835"/>
      <c r="N380" s="835"/>
      <c r="O380" s="835"/>
      <c r="P380" s="623"/>
      <c r="Q380" s="623"/>
      <c r="R380" s="1038"/>
      <c r="S380" s="1032"/>
      <c r="T380" s="4" t="s">
        <v>54</v>
      </c>
      <c r="U380" s="5" t="s">
        <v>55</v>
      </c>
      <c r="V380" s="6" t="s">
        <v>56</v>
      </c>
      <c r="W380" s="1043"/>
      <c r="X380" s="1044"/>
      <c r="Y380" s="7" t="s">
        <v>57</v>
      </c>
      <c r="Z380" s="8" t="s">
        <v>21</v>
      </c>
      <c r="AA380" s="9" t="s">
        <v>22</v>
      </c>
    </row>
    <row r="381" spans="2:27" ht="18" x14ac:dyDescent="0.25">
      <c r="B381" s="10"/>
      <c r="C381" s="1017"/>
      <c r="D381" s="1017"/>
      <c r="E381" s="1017"/>
      <c r="F381" s="1017"/>
      <c r="G381" s="1017"/>
      <c r="H381" s="1017"/>
      <c r="I381" s="1017"/>
      <c r="J381" s="1017"/>
      <c r="K381" s="1017"/>
      <c r="L381" s="1017"/>
      <c r="M381" s="1017"/>
      <c r="N381" s="1017"/>
      <c r="O381" s="12"/>
      <c r="P381" s="629">
        <f>+H378</f>
        <v>4.0399999999999991</v>
      </c>
      <c r="Q381" s="17"/>
      <c r="R381" s="412" t="s">
        <v>356</v>
      </c>
      <c r="S381" s="625" t="s">
        <v>372</v>
      </c>
      <c r="T381" s="14"/>
      <c r="U381" s="14"/>
      <c r="V381" s="14"/>
      <c r="W381" s="14" t="s">
        <v>20</v>
      </c>
      <c r="X381" s="14">
        <f t="shared" ref="X381:X384" si="131">IF(S381="","",1)</f>
        <v>1</v>
      </c>
      <c r="Y381" s="14" t="str">
        <f>IFERROR(IF(COUNT(T381:V381)=1,PRODUCT(T381:V381)*X381,""),"")</f>
        <v/>
      </c>
      <c r="Z381" s="14" t="str">
        <f>IFERROR(IF(COUNT(T381:V381)=2,PRODUCT(T381:V381)*X381,""),"")</f>
        <v/>
      </c>
      <c r="AA381" s="15" t="str">
        <f>IFERROR(IF(COUNT(T381:V381)=3,PRODUCT(T381:V381)*X381,""),"")</f>
        <v/>
      </c>
    </row>
    <row r="382" spans="2:27" ht="18" x14ac:dyDescent="0.25">
      <c r="B382" s="16"/>
      <c r="C382" s="1018"/>
      <c r="D382" s="1018"/>
      <c r="E382" s="1018"/>
      <c r="F382" s="1018"/>
      <c r="G382" s="1018"/>
      <c r="H382" s="1018"/>
      <c r="I382" s="1018"/>
      <c r="J382" s="1018"/>
      <c r="K382" s="1018"/>
      <c r="L382" s="1018"/>
      <c r="M382" s="1018"/>
      <c r="N382" s="1018"/>
      <c r="O382" s="19"/>
      <c r="P382" s="629">
        <f>+H378</f>
        <v>4.0399999999999991</v>
      </c>
      <c r="Q382" s="17"/>
      <c r="R382" s="412"/>
      <c r="S382" s="625"/>
      <c r="T382" s="20"/>
      <c r="U382" s="20"/>
      <c r="V382" s="430"/>
      <c r="W382" s="14" t="str">
        <f t="shared" ref="W382:W384" si="132">IF(R382="","",1)</f>
        <v/>
      </c>
      <c r="X382" s="14" t="str">
        <f t="shared" si="131"/>
        <v/>
      </c>
      <c r="Y382" s="14" t="str">
        <f t="shared" ref="Y382:Y384" si="133">IFERROR(IF(COUNT(T382:V382)=1,PRODUCT(T382:V382)*X382,""),"")</f>
        <v/>
      </c>
      <c r="Z382" s="14" t="str">
        <f t="shared" ref="Z382:Z384" si="134">IFERROR(IF(COUNT(T382:V382)=2,PRODUCT(T382:V382)*X382,""),"")</f>
        <v/>
      </c>
      <c r="AA382" s="15" t="str">
        <f t="shared" ref="AA382:AA403" si="135">IFERROR(IF(COUNT(T382:V382)=3,PRODUCT(T382:V382)*X382,""),"")</f>
        <v/>
      </c>
    </row>
    <row r="383" spans="2:27" ht="18" x14ac:dyDescent="0.25">
      <c r="B383" s="16"/>
      <c r="C383" s="1018"/>
      <c r="D383" s="1018"/>
      <c r="E383" s="1018"/>
      <c r="F383" s="1018"/>
      <c r="G383" s="1018"/>
      <c r="H383" s="1018"/>
      <c r="I383" s="1018"/>
      <c r="J383" s="1018"/>
      <c r="K383" s="1018"/>
      <c r="L383" s="1018"/>
      <c r="M383" s="1018"/>
      <c r="N383" s="1018"/>
      <c r="O383" s="19"/>
      <c r="P383" s="629">
        <f>+H378</f>
        <v>4.0399999999999991</v>
      </c>
      <c r="Q383" s="17"/>
      <c r="R383" s="412"/>
      <c r="S383" s="625"/>
      <c r="T383" s="20"/>
      <c r="U383" s="20"/>
      <c r="V383" s="430"/>
      <c r="W383" s="14" t="str">
        <f t="shared" si="132"/>
        <v/>
      </c>
      <c r="X383" s="14" t="str">
        <f t="shared" si="131"/>
        <v/>
      </c>
      <c r="Y383" s="14" t="str">
        <f t="shared" si="133"/>
        <v/>
      </c>
      <c r="Z383" s="14" t="str">
        <f t="shared" si="134"/>
        <v/>
      </c>
      <c r="AA383" s="15" t="str">
        <f t="shared" si="135"/>
        <v/>
      </c>
    </row>
    <row r="384" spans="2:27" ht="18" x14ac:dyDescent="0.25">
      <c r="B384" s="16"/>
      <c r="C384" s="1018"/>
      <c r="D384" s="1018"/>
      <c r="E384" s="1018"/>
      <c r="F384" s="1018"/>
      <c r="G384" s="1018"/>
      <c r="H384" s="1018"/>
      <c r="I384" s="1018"/>
      <c r="J384" s="1018"/>
      <c r="K384" s="1018"/>
      <c r="L384" s="1018"/>
      <c r="M384" s="1018"/>
      <c r="N384" s="1018"/>
      <c r="O384" s="19"/>
      <c r="P384" s="629">
        <f>+H378</f>
        <v>4.0399999999999991</v>
      </c>
      <c r="Q384" s="17"/>
      <c r="R384" s="412"/>
      <c r="S384" s="626"/>
      <c r="T384" s="20"/>
      <c r="U384" s="20"/>
      <c r="V384" s="430"/>
      <c r="W384" s="14" t="str">
        <f t="shared" si="132"/>
        <v/>
      </c>
      <c r="X384" s="14" t="str">
        <f t="shared" si="131"/>
        <v/>
      </c>
      <c r="Y384" s="14" t="str">
        <f t="shared" si="133"/>
        <v/>
      </c>
      <c r="Z384" s="14" t="str">
        <f t="shared" si="134"/>
        <v/>
      </c>
      <c r="AA384" s="15" t="str">
        <f t="shared" si="135"/>
        <v/>
      </c>
    </row>
    <row r="385" spans="2:27" ht="18" x14ac:dyDescent="0.25">
      <c r="B385" s="16"/>
      <c r="C385" s="1018"/>
      <c r="D385" s="1018"/>
      <c r="E385" s="1018"/>
      <c r="F385" s="1018"/>
      <c r="G385" s="1018"/>
      <c r="H385" s="1018"/>
      <c r="I385" s="1018"/>
      <c r="J385" s="1018"/>
      <c r="K385" s="1018"/>
      <c r="L385" s="1018"/>
      <c r="M385" s="1018"/>
      <c r="N385" s="1018"/>
      <c r="O385" s="19"/>
      <c r="P385" s="629">
        <f>+H378</f>
        <v>4.0399999999999991</v>
      </c>
      <c r="Q385" s="17"/>
      <c r="R385" s="412"/>
      <c r="S385" s="625"/>
      <c r="T385" s="20"/>
      <c r="U385" s="20"/>
      <c r="V385" s="430"/>
      <c r="W385" s="14"/>
      <c r="X385" s="14"/>
      <c r="Y385" s="14"/>
      <c r="Z385" s="14"/>
      <c r="AA385" s="15" t="str">
        <f t="shared" si="135"/>
        <v/>
      </c>
    </row>
    <row r="386" spans="2:27" ht="18" x14ac:dyDescent="0.25">
      <c r="B386" s="22"/>
      <c r="C386" s="1018"/>
      <c r="D386" s="1018"/>
      <c r="E386" s="1018"/>
      <c r="F386" s="1018"/>
      <c r="G386" s="1018"/>
      <c r="H386" s="1018"/>
      <c r="I386" s="1018"/>
      <c r="J386" s="1018"/>
      <c r="K386" s="1018"/>
      <c r="L386" s="1018"/>
      <c r="M386" s="1018"/>
      <c r="N386" s="1018"/>
      <c r="O386" s="19"/>
      <c r="P386" s="629">
        <f>+H378</f>
        <v>4.0399999999999991</v>
      </c>
      <c r="Q386" s="17"/>
      <c r="R386" s="412" t="s">
        <v>361</v>
      </c>
      <c r="S386" s="625" t="s">
        <v>372</v>
      </c>
      <c r="T386" s="20"/>
      <c r="U386" s="20"/>
      <c r="V386" s="430"/>
      <c r="W386" s="14" t="s">
        <v>20</v>
      </c>
      <c r="X386" s="14">
        <f t="shared" ref="X386:Y392" si="136">IF(S386="","",1)</f>
        <v>1</v>
      </c>
      <c r="Y386" s="14" t="str">
        <f t="shared" ref="Y386" si="137">IFERROR(IF(COUNT(T386:V386)=1,PRODUCT(T386:V386)*X386,""),"")</f>
        <v/>
      </c>
      <c r="Z386" s="14" t="str">
        <f t="shared" ref="Z386:Z392" si="138">IFERROR(IF(COUNT(T386:V386)=2,PRODUCT(T386:V386)*X386,""),"")</f>
        <v/>
      </c>
      <c r="AA386" s="15" t="str">
        <f t="shared" si="135"/>
        <v/>
      </c>
    </row>
    <row r="387" spans="2:27" ht="18" x14ac:dyDescent="0.25">
      <c r="B387" s="16"/>
      <c r="C387" s="1018"/>
      <c r="D387" s="1018"/>
      <c r="E387" s="1018"/>
      <c r="F387" s="1018"/>
      <c r="G387" s="1018"/>
      <c r="H387" s="1018"/>
      <c r="I387" s="1018"/>
      <c r="J387" s="1018"/>
      <c r="K387" s="1018"/>
      <c r="L387" s="1018"/>
      <c r="M387" s="1018"/>
      <c r="N387" s="1018"/>
      <c r="O387" s="19"/>
      <c r="P387" s="629">
        <f>+H378</f>
        <v>4.0399999999999991</v>
      </c>
      <c r="Q387" s="17"/>
      <c r="R387" s="412"/>
      <c r="S387" s="628"/>
      <c r="T387" s="20"/>
      <c r="U387" s="20"/>
      <c r="V387" s="430"/>
      <c r="W387" s="14" t="str">
        <f t="shared" ref="W387:W392" si="139">IF(R387="","",1)</f>
        <v/>
      </c>
      <c r="X387" s="14" t="str">
        <f t="shared" si="136"/>
        <v/>
      </c>
      <c r="Y387" s="14" t="str">
        <f t="shared" si="136"/>
        <v/>
      </c>
      <c r="Z387" s="14" t="str">
        <f t="shared" si="138"/>
        <v/>
      </c>
      <c r="AA387" s="15" t="str">
        <f t="shared" si="135"/>
        <v/>
      </c>
    </row>
    <row r="388" spans="2:27" ht="18" x14ac:dyDescent="0.25">
      <c r="B388" s="16"/>
      <c r="C388" s="1018"/>
      <c r="D388" s="1018"/>
      <c r="E388" s="1018"/>
      <c r="F388" s="1018"/>
      <c r="G388" s="1018"/>
      <c r="H388" s="1018"/>
      <c r="I388" s="1018"/>
      <c r="J388" s="1018"/>
      <c r="K388" s="1018"/>
      <c r="L388" s="1018"/>
      <c r="M388" s="1018"/>
      <c r="N388" s="1018"/>
      <c r="O388" s="19"/>
      <c r="P388" s="629">
        <f>+H378</f>
        <v>4.0399999999999991</v>
      </c>
      <c r="Q388" s="17"/>
      <c r="R388" s="412"/>
      <c r="S388" s="626"/>
      <c r="T388" s="20"/>
      <c r="U388" s="20"/>
      <c r="V388" s="430"/>
      <c r="W388" s="14" t="str">
        <f t="shared" si="139"/>
        <v/>
      </c>
      <c r="X388" s="14" t="str">
        <f t="shared" si="136"/>
        <v/>
      </c>
      <c r="Y388" s="14" t="str">
        <f t="shared" si="136"/>
        <v/>
      </c>
      <c r="Z388" s="14" t="str">
        <f t="shared" si="138"/>
        <v/>
      </c>
      <c r="AA388" s="15" t="str">
        <f t="shared" si="135"/>
        <v/>
      </c>
    </row>
    <row r="389" spans="2:27" ht="18" x14ac:dyDescent="0.25">
      <c r="B389" s="16"/>
      <c r="C389" s="1018"/>
      <c r="D389" s="1018"/>
      <c r="E389" s="1018"/>
      <c r="F389" s="1018"/>
      <c r="G389" s="1018"/>
      <c r="H389" s="1018"/>
      <c r="I389" s="1018"/>
      <c r="J389" s="1018"/>
      <c r="K389" s="1018"/>
      <c r="L389" s="1018"/>
      <c r="M389" s="1018"/>
      <c r="N389" s="1018"/>
      <c r="O389" s="19"/>
      <c r="P389" s="629">
        <f>+H378</f>
        <v>4.0399999999999991</v>
      </c>
      <c r="Q389" s="17"/>
      <c r="R389" s="412"/>
      <c r="S389" s="625"/>
      <c r="T389" s="20"/>
      <c r="U389" s="20"/>
      <c r="V389" s="430"/>
      <c r="W389" s="14" t="str">
        <f t="shared" si="139"/>
        <v/>
      </c>
      <c r="X389" s="14" t="str">
        <f t="shared" si="136"/>
        <v/>
      </c>
      <c r="Y389" s="14" t="str">
        <f t="shared" si="136"/>
        <v/>
      </c>
      <c r="Z389" s="14" t="str">
        <f t="shared" si="138"/>
        <v/>
      </c>
      <c r="AA389" s="15" t="str">
        <f t="shared" si="135"/>
        <v/>
      </c>
    </row>
    <row r="390" spans="2:27" ht="18" x14ac:dyDescent="0.25">
      <c r="B390" s="16"/>
      <c r="C390" s="1018"/>
      <c r="D390" s="1018"/>
      <c r="E390" s="1018"/>
      <c r="F390" s="1018"/>
      <c r="G390" s="1018"/>
      <c r="H390" s="1018"/>
      <c r="I390" s="1018"/>
      <c r="J390" s="1018"/>
      <c r="K390" s="1018"/>
      <c r="L390" s="1018"/>
      <c r="M390" s="1018"/>
      <c r="N390" s="1018"/>
      <c r="O390" s="19"/>
      <c r="P390" s="629">
        <f>+H378</f>
        <v>4.0399999999999991</v>
      </c>
      <c r="Q390" s="17"/>
      <c r="R390" s="412"/>
      <c r="S390" s="625"/>
      <c r="T390" s="20"/>
      <c r="U390" s="20"/>
      <c r="V390" s="430"/>
      <c r="W390" s="14" t="str">
        <f t="shared" si="139"/>
        <v/>
      </c>
      <c r="X390" s="14" t="str">
        <f t="shared" si="136"/>
        <v/>
      </c>
      <c r="Y390" s="14" t="str">
        <f t="shared" si="136"/>
        <v/>
      </c>
      <c r="Z390" s="14" t="str">
        <f t="shared" si="138"/>
        <v/>
      </c>
      <c r="AA390" s="15" t="str">
        <f t="shared" si="135"/>
        <v/>
      </c>
    </row>
    <row r="391" spans="2:27" ht="18" x14ac:dyDescent="0.25">
      <c r="B391" s="16"/>
      <c r="C391" s="1018"/>
      <c r="D391" s="1018"/>
      <c r="E391" s="1018"/>
      <c r="F391" s="1018"/>
      <c r="G391" s="1018"/>
      <c r="H391" s="1018"/>
      <c r="I391" s="1018"/>
      <c r="J391" s="1018"/>
      <c r="K391" s="1018"/>
      <c r="L391" s="1018"/>
      <c r="M391" s="1018"/>
      <c r="N391" s="1018"/>
      <c r="O391" s="19"/>
      <c r="P391" s="629">
        <f>+H378</f>
        <v>4.0399999999999991</v>
      </c>
      <c r="Q391" s="17"/>
      <c r="R391" s="412"/>
      <c r="S391" s="625"/>
      <c r="T391" s="20"/>
      <c r="U391" s="20"/>
      <c r="V391" s="430"/>
      <c r="W391" s="14" t="str">
        <f t="shared" si="139"/>
        <v/>
      </c>
      <c r="X391" s="14" t="str">
        <f t="shared" si="136"/>
        <v/>
      </c>
      <c r="Y391" s="14" t="str">
        <f t="shared" si="136"/>
        <v/>
      </c>
      <c r="Z391" s="14" t="str">
        <f t="shared" si="138"/>
        <v/>
      </c>
      <c r="AA391" s="15" t="str">
        <f t="shared" si="135"/>
        <v/>
      </c>
    </row>
    <row r="392" spans="2:27" ht="18" x14ac:dyDescent="0.25">
      <c r="B392" s="16"/>
      <c r="C392" s="1018"/>
      <c r="D392" s="1018"/>
      <c r="E392" s="1018"/>
      <c r="F392" s="1018"/>
      <c r="G392" s="1018"/>
      <c r="H392" s="1018"/>
      <c r="I392" s="1018"/>
      <c r="J392" s="1018"/>
      <c r="K392" s="1018"/>
      <c r="L392" s="1018"/>
      <c r="M392" s="1018"/>
      <c r="N392" s="1018"/>
      <c r="O392" s="19"/>
      <c r="P392" s="629">
        <f>+H378</f>
        <v>4.0399999999999991</v>
      </c>
      <c r="Q392" s="17"/>
      <c r="R392" s="412"/>
      <c r="S392" s="625"/>
      <c r="T392" s="20"/>
      <c r="U392" s="20"/>
      <c r="V392" s="430"/>
      <c r="W392" s="14" t="str">
        <f t="shared" si="139"/>
        <v/>
      </c>
      <c r="X392" s="14" t="str">
        <f t="shared" si="136"/>
        <v/>
      </c>
      <c r="Y392" s="14" t="str">
        <f t="shared" si="136"/>
        <v/>
      </c>
      <c r="Z392" s="14" t="str">
        <f t="shared" si="138"/>
        <v/>
      </c>
      <c r="AA392" s="15" t="str">
        <f t="shared" si="135"/>
        <v/>
      </c>
    </row>
    <row r="393" spans="2:27" ht="18" x14ac:dyDescent="0.25">
      <c r="B393" s="16"/>
      <c r="C393" s="1018"/>
      <c r="D393" s="1018"/>
      <c r="E393" s="1018"/>
      <c r="F393" s="1018"/>
      <c r="G393" s="1018"/>
      <c r="H393" s="1018"/>
      <c r="I393" s="1018"/>
      <c r="J393" s="1018"/>
      <c r="K393" s="1018"/>
      <c r="L393" s="1018"/>
      <c r="M393" s="1018"/>
      <c r="N393" s="1018"/>
      <c r="O393" s="19"/>
      <c r="P393" s="629">
        <f>+H378</f>
        <v>4.0399999999999991</v>
      </c>
      <c r="Q393" s="17"/>
      <c r="R393" s="412"/>
      <c r="S393" s="625"/>
      <c r="T393" s="20"/>
      <c r="U393" s="20"/>
      <c r="V393" s="430"/>
      <c r="W393" s="14"/>
      <c r="X393" s="14"/>
      <c r="Y393" s="14"/>
      <c r="Z393" s="14"/>
      <c r="AA393" s="15" t="str">
        <f t="shared" si="135"/>
        <v/>
      </c>
    </row>
    <row r="394" spans="2:27" ht="18" x14ac:dyDescent="0.25">
      <c r="B394" s="16"/>
      <c r="C394" s="1018"/>
      <c r="D394" s="1018"/>
      <c r="E394" s="1018"/>
      <c r="F394" s="1018"/>
      <c r="G394" s="1018"/>
      <c r="H394" s="1018"/>
      <c r="I394" s="1018"/>
      <c r="J394" s="1018"/>
      <c r="K394" s="1018"/>
      <c r="L394" s="1018"/>
      <c r="M394" s="1018"/>
      <c r="N394" s="1018"/>
      <c r="O394" s="19"/>
      <c r="P394" s="629">
        <f>+H378</f>
        <v>4.0399999999999991</v>
      </c>
      <c r="Q394" s="17"/>
      <c r="R394" s="412" t="s">
        <v>362</v>
      </c>
      <c r="S394" s="625" t="s">
        <v>372</v>
      </c>
      <c r="T394" s="20"/>
      <c r="U394" s="20"/>
      <c r="V394" s="430"/>
      <c r="W394" s="14" t="s">
        <v>20</v>
      </c>
      <c r="X394" s="14">
        <f t="shared" ref="X394:X403" si="140">IF(S394="","",1)</f>
        <v>1</v>
      </c>
      <c r="Y394" s="14" t="str">
        <f t="shared" ref="Y394:Y403" si="141">IFERROR(IF(COUNT(T394:V394)=1,PRODUCT(T394:V394)*X394,""),"")</f>
        <v/>
      </c>
      <c r="Z394" s="14" t="str">
        <f t="shared" ref="Z394:Z403" si="142">IFERROR(IF(COUNT(T394:V394)=2,PRODUCT(T394:V394)*X394,""),"")</f>
        <v/>
      </c>
      <c r="AA394" s="15" t="str">
        <f t="shared" si="135"/>
        <v/>
      </c>
    </row>
    <row r="395" spans="2:27" ht="18" x14ac:dyDescent="0.25">
      <c r="B395" s="16"/>
      <c r="C395" s="1018"/>
      <c r="D395" s="1018"/>
      <c r="E395" s="1018"/>
      <c r="F395" s="1018"/>
      <c r="G395" s="1018"/>
      <c r="H395" s="1018"/>
      <c r="I395" s="1018"/>
      <c r="J395" s="1018"/>
      <c r="K395" s="1018"/>
      <c r="L395" s="1018"/>
      <c r="M395" s="1018"/>
      <c r="N395" s="1018"/>
      <c r="O395" s="19"/>
      <c r="P395" s="629">
        <f>+H378</f>
        <v>4.0399999999999991</v>
      </c>
      <c r="Q395" s="17"/>
      <c r="R395" s="412"/>
      <c r="S395" s="628"/>
      <c r="T395" s="20"/>
      <c r="U395" s="20"/>
      <c r="V395" s="430"/>
      <c r="W395" s="14" t="str">
        <f t="shared" ref="W395:W396" si="143">IF(R395="","",1)</f>
        <v/>
      </c>
      <c r="X395" s="14" t="str">
        <f t="shared" si="140"/>
        <v/>
      </c>
      <c r="Y395" s="14" t="str">
        <f t="shared" si="141"/>
        <v/>
      </c>
      <c r="Z395" s="14" t="str">
        <f t="shared" si="142"/>
        <v/>
      </c>
      <c r="AA395" s="15" t="str">
        <f t="shared" si="135"/>
        <v/>
      </c>
    </row>
    <row r="396" spans="2:27" ht="18" x14ac:dyDescent="0.25">
      <c r="B396" s="16"/>
      <c r="C396" s="1018"/>
      <c r="D396" s="1018"/>
      <c r="E396" s="1018"/>
      <c r="F396" s="1018"/>
      <c r="G396" s="1018"/>
      <c r="H396" s="1018"/>
      <c r="I396" s="1018"/>
      <c r="J396" s="1018"/>
      <c r="K396" s="1018"/>
      <c r="L396" s="1018"/>
      <c r="M396" s="1018"/>
      <c r="N396" s="1018"/>
      <c r="O396" s="19"/>
      <c r="P396" s="629">
        <f>+H378</f>
        <v>4.0399999999999991</v>
      </c>
      <c r="Q396" s="17"/>
      <c r="R396" s="412"/>
      <c r="S396" s="626"/>
      <c r="T396" s="20"/>
      <c r="U396" s="20"/>
      <c r="V396" s="430"/>
      <c r="W396" s="14" t="str">
        <f t="shared" si="143"/>
        <v/>
      </c>
      <c r="X396" s="14" t="str">
        <f t="shared" si="140"/>
        <v/>
      </c>
      <c r="Y396" s="14" t="str">
        <f t="shared" si="141"/>
        <v/>
      </c>
      <c r="Z396" s="14" t="str">
        <f t="shared" si="142"/>
        <v/>
      </c>
      <c r="AA396" s="15" t="str">
        <f t="shared" si="135"/>
        <v/>
      </c>
    </row>
    <row r="397" spans="2:27" ht="18" x14ac:dyDescent="0.25">
      <c r="B397" s="16"/>
      <c r="C397" s="1018"/>
      <c r="D397" s="1018"/>
      <c r="E397" s="1018"/>
      <c r="F397" s="1018"/>
      <c r="G397" s="1018"/>
      <c r="H397" s="1018"/>
      <c r="I397" s="1018"/>
      <c r="J397" s="1018"/>
      <c r="K397" s="1018"/>
      <c r="L397" s="1018"/>
      <c r="M397" s="1018"/>
      <c r="N397" s="1018"/>
      <c r="O397" s="19"/>
      <c r="P397" s="629">
        <f>+H378</f>
        <v>4.0399999999999991</v>
      </c>
      <c r="Q397" s="17"/>
      <c r="R397" s="412"/>
      <c r="S397" s="626"/>
      <c r="T397" s="20"/>
      <c r="U397" s="20"/>
      <c r="V397" s="20"/>
      <c r="W397" s="14" t="str">
        <f t="shared" ref="W397:W403" si="144">IF(COUNT(T397:V397)=1,"m",IF(COUNT(T397:V397)=2,"m2",IF(COUNT(T397:V397)=3,"m3","")))</f>
        <v/>
      </c>
      <c r="X397" s="14" t="str">
        <f t="shared" si="140"/>
        <v/>
      </c>
      <c r="Y397" s="14" t="str">
        <f t="shared" si="141"/>
        <v/>
      </c>
      <c r="Z397" s="14" t="str">
        <f t="shared" si="142"/>
        <v/>
      </c>
      <c r="AA397" s="15" t="str">
        <f t="shared" si="135"/>
        <v/>
      </c>
    </row>
    <row r="398" spans="2:27" ht="18" x14ac:dyDescent="0.25">
      <c r="B398" s="16"/>
      <c r="C398" s="1018"/>
      <c r="D398" s="1018"/>
      <c r="E398" s="1018"/>
      <c r="F398" s="1018"/>
      <c r="G398" s="1018"/>
      <c r="H398" s="1018"/>
      <c r="I398" s="1018"/>
      <c r="J398" s="1018"/>
      <c r="K398" s="1018"/>
      <c r="L398" s="1018"/>
      <c r="M398" s="1018"/>
      <c r="N398" s="1018"/>
      <c r="O398" s="19"/>
      <c r="P398" s="629">
        <f>+H378</f>
        <v>4.0399999999999991</v>
      </c>
      <c r="Q398" s="17"/>
      <c r="R398" s="412"/>
      <c r="S398" s="626"/>
      <c r="T398" s="20"/>
      <c r="U398" s="20"/>
      <c r="V398" s="430"/>
      <c r="W398" s="14" t="str">
        <f t="shared" si="144"/>
        <v/>
      </c>
      <c r="X398" s="14" t="str">
        <f t="shared" si="140"/>
        <v/>
      </c>
      <c r="Y398" s="14" t="str">
        <f t="shared" si="141"/>
        <v/>
      </c>
      <c r="Z398" s="14" t="str">
        <f t="shared" si="142"/>
        <v/>
      </c>
      <c r="AA398" s="15" t="str">
        <f t="shared" si="135"/>
        <v/>
      </c>
    </row>
    <row r="399" spans="2:27" ht="18" x14ac:dyDescent="0.25">
      <c r="B399" s="16"/>
      <c r="C399" s="1018"/>
      <c r="D399" s="1018"/>
      <c r="E399" s="1018"/>
      <c r="F399" s="1018"/>
      <c r="G399" s="1018"/>
      <c r="H399" s="1018"/>
      <c r="I399" s="1018"/>
      <c r="J399" s="1018"/>
      <c r="K399" s="1018"/>
      <c r="L399" s="1018"/>
      <c r="M399" s="1018"/>
      <c r="N399" s="1018"/>
      <c r="O399" s="19"/>
      <c r="P399" s="629">
        <f>+H378</f>
        <v>4.0399999999999991</v>
      </c>
      <c r="Q399" s="17"/>
      <c r="R399" s="412"/>
      <c r="S399" s="626"/>
      <c r="T399" s="20"/>
      <c r="U399" s="20"/>
      <c r="V399" s="430"/>
      <c r="W399" s="14" t="str">
        <f t="shared" si="144"/>
        <v/>
      </c>
      <c r="X399" s="14" t="str">
        <f t="shared" si="140"/>
        <v/>
      </c>
      <c r="Y399" s="14" t="str">
        <f t="shared" si="141"/>
        <v/>
      </c>
      <c r="Z399" s="14" t="str">
        <f t="shared" si="142"/>
        <v/>
      </c>
      <c r="AA399" s="15" t="str">
        <f t="shared" si="135"/>
        <v/>
      </c>
    </row>
    <row r="400" spans="2:27" ht="18" x14ac:dyDescent="0.25">
      <c r="B400" s="16"/>
      <c r="C400" s="1018"/>
      <c r="D400" s="1018"/>
      <c r="E400" s="1018"/>
      <c r="F400" s="1018"/>
      <c r="G400" s="1018"/>
      <c r="H400" s="1018"/>
      <c r="I400" s="1018"/>
      <c r="J400" s="1018"/>
      <c r="K400" s="1018"/>
      <c r="L400" s="1018"/>
      <c r="M400" s="1018"/>
      <c r="N400" s="1018"/>
      <c r="O400" s="19"/>
      <c r="P400" s="629">
        <f>+H378</f>
        <v>4.0399999999999991</v>
      </c>
      <c r="Q400" s="17"/>
      <c r="R400" s="21"/>
      <c r="S400" s="626"/>
      <c r="T400" s="20"/>
      <c r="U400" s="20"/>
      <c r="V400" s="430"/>
      <c r="W400" s="14" t="str">
        <f t="shared" si="144"/>
        <v/>
      </c>
      <c r="X400" s="14" t="str">
        <f t="shared" si="140"/>
        <v/>
      </c>
      <c r="Y400" s="14" t="str">
        <f t="shared" si="141"/>
        <v/>
      </c>
      <c r="Z400" s="14" t="str">
        <f t="shared" si="142"/>
        <v/>
      </c>
      <c r="AA400" s="15" t="str">
        <f t="shared" si="135"/>
        <v/>
      </c>
    </row>
    <row r="401" spans="2:27" ht="18" x14ac:dyDescent="0.25">
      <c r="B401" s="16"/>
      <c r="C401" s="1018"/>
      <c r="D401" s="1018"/>
      <c r="E401" s="1018"/>
      <c r="F401" s="1018"/>
      <c r="G401" s="1018"/>
      <c r="H401" s="1018"/>
      <c r="I401" s="1018"/>
      <c r="J401" s="1018"/>
      <c r="K401" s="1018"/>
      <c r="L401" s="1018"/>
      <c r="M401" s="1018"/>
      <c r="N401" s="1018"/>
      <c r="O401" s="19"/>
      <c r="P401" s="629">
        <f>+H378</f>
        <v>4.0399999999999991</v>
      </c>
      <c r="Q401" s="17"/>
      <c r="R401" s="26"/>
      <c r="S401" s="626"/>
      <c r="T401" s="20"/>
      <c r="U401" s="20"/>
      <c r="V401" s="430"/>
      <c r="W401" s="14" t="str">
        <f t="shared" si="144"/>
        <v/>
      </c>
      <c r="X401" s="14" t="str">
        <f t="shared" si="140"/>
        <v/>
      </c>
      <c r="Y401" s="14" t="str">
        <f t="shared" si="141"/>
        <v/>
      </c>
      <c r="Z401" s="14" t="str">
        <f t="shared" si="142"/>
        <v/>
      </c>
      <c r="AA401" s="15" t="str">
        <f t="shared" si="135"/>
        <v/>
      </c>
    </row>
    <row r="402" spans="2:27" ht="18" x14ac:dyDescent="0.25">
      <c r="B402" s="16"/>
      <c r="C402" s="1018"/>
      <c r="D402" s="1018"/>
      <c r="E402" s="1018"/>
      <c r="F402" s="1018"/>
      <c r="G402" s="1018"/>
      <c r="H402" s="1018"/>
      <c r="I402" s="1018"/>
      <c r="J402" s="1018"/>
      <c r="K402" s="1018"/>
      <c r="L402" s="1018"/>
      <c r="M402" s="1018"/>
      <c r="N402" s="1018"/>
      <c r="O402" s="19"/>
      <c r="P402" s="629">
        <f>+H378</f>
        <v>4.0399999999999991</v>
      </c>
      <c r="Q402" s="17"/>
      <c r="R402" s="26"/>
      <c r="S402" s="626"/>
      <c r="T402" s="20"/>
      <c r="U402" s="20"/>
      <c r="V402" s="430"/>
      <c r="W402" s="14" t="str">
        <f t="shared" si="144"/>
        <v/>
      </c>
      <c r="X402" s="14" t="str">
        <f t="shared" si="140"/>
        <v/>
      </c>
      <c r="Y402" s="14" t="str">
        <f t="shared" si="141"/>
        <v/>
      </c>
      <c r="Z402" s="14" t="str">
        <f t="shared" si="142"/>
        <v/>
      </c>
      <c r="AA402" s="15" t="str">
        <f t="shared" si="135"/>
        <v/>
      </c>
    </row>
    <row r="403" spans="2:27" ht="18.75" thickBot="1" x14ac:dyDescent="0.3">
      <c r="B403" s="27"/>
      <c r="C403" s="1019"/>
      <c r="D403" s="1019"/>
      <c r="E403" s="1019"/>
      <c r="F403" s="1019"/>
      <c r="G403" s="1019"/>
      <c r="H403" s="1019"/>
      <c r="I403" s="1019"/>
      <c r="J403" s="1019"/>
      <c r="K403" s="1019"/>
      <c r="L403" s="1019"/>
      <c r="M403" s="1019"/>
      <c r="N403" s="1019"/>
      <c r="O403" s="30"/>
      <c r="P403" s="629">
        <f>+H378</f>
        <v>4.0399999999999991</v>
      </c>
      <c r="Q403" s="17"/>
      <c r="R403" s="630"/>
      <c r="S403" s="636"/>
      <c r="T403" s="33"/>
      <c r="U403" s="33"/>
      <c r="V403" s="631"/>
      <c r="W403" s="34" t="str">
        <f t="shared" si="144"/>
        <v/>
      </c>
      <c r="X403" s="34" t="str">
        <f t="shared" si="140"/>
        <v/>
      </c>
      <c r="Y403" s="14" t="str">
        <f t="shared" si="141"/>
        <v/>
      </c>
      <c r="Z403" s="14" t="str">
        <f t="shared" si="142"/>
        <v/>
      </c>
      <c r="AA403" s="15" t="str">
        <f t="shared" si="135"/>
        <v/>
      </c>
    </row>
    <row r="404" spans="2:27" ht="18.75" thickBot="1" x14ac:dyDescent="0.3">
      <c r="B404" s="786"/>
      <c r="C404" s="787"/>
      <c r="D404" s="787"/>
      <c r="E404" s="787"/>
      <c r="F404" s="787"/>
      <c r="G404" s="787"/>
      <c r="H404" s="787"/>
      <c r="I404" s="787"/>
      <c r="J404" s="787"/>
      <c r="K404" s="787"/>
      <c r="L404" s="787"/>
      <c r="M404" s="787"/>
      <c r="N404" s="787"/>
      <c r="O404" s="787"/>
      <c r="P404" s="428"/>
      <c r="Q404" s="629">
        <f>+H378</f>
        <v>4.0399999999999991</v>
      </c>
      <c r="R404" s="1033" t="s">
        <v>58</v>
      </c>
      <c r="S404" s="1034"/>
      <c r="T404" s="1035"/>
      <c r="U404" s="1024" t="s">
        <v>53</v>
      </c>
      <c r="V404" s="1025"/>
      <c r="W404" s="1025"/>
      <c r="X404" s="1036"/>
      <c r="Y404" s="36"/>
      <c r="Z404" s="37"/>
      <c r="AA404" s="38">
        <f>SUM(X381:X403)</f>
        <v>3</v>
      </c>
    </row>
    <row r="405" spans="2:27" ht="17.25" thickBot="1" x14ac:dyDescent="0.3">
      <c r="B405" s="792" t="s">
        <v>59</v>
      </c>
      <c r="C405" s="793"/>
      <c r="D405" s="793"/>
      <c r="E405" s="793"/>
      <c r="F405" s="793"/>
      <c r="G405" s="793"/>
      <c r="H405" s="793"/>
      <c r="I405" s="794"/>
      <c r="J405" s="792" t="s">
        <v>60</v>
      </c>
      <c r="K405" s="793"/>
      <c r="L405" s="793"/>
      <c r="M405" s="793"/>
      <c r="N405" s="793"/>
      <c r="O405" s="793"/>
      <c r="P405" s="793"/>
      <c r="Q405" s="793"/>
      <c r="R405" s="794"/>
      <c r="S405" s="634"/>
      <c r="T405" s="39"/>
      <c r="U405" s="40"/>
      <c r="V405" s="40"/>
      <c r="W405" s="40"/>
      <c r="X405" s="40"/>
      <c r="Y405" s="40"/>
      <c r="Z405" s="40"/>
      <c r="AA405" s="41"/>
    </row>
    <row r="406" spans="2:27" ht="21" thickBot="1" x14ac:dyDescent="0.3">
      <c r="B406" s="795"/>
      <c r="C406" s="787"/>
      <c r="D406" s="787"/>
      <c r="E406" s="787"/>
      <c r="F406" s="787"/>
      <c r="G406" s="787"/>
      <c r="H406" s="787"/>
      <c r="I406" s="796"/>
      <c r="J406" s="795"/>
      <c r="K406" s="787"/>
      <c r="L406" s="787"/>
      <c r="M406" s="787"/>
      <c r="N406" s="787"/>
      <c r="O406" s="787"/>
      <c r="P406" s="787"/>
      <c r="Q406" s="787"/>
      <c r="R406" s="796"/>
      <c r="S406" s="635"/>
      <c r="T406" s="797" t="s">
        <v>61</v>
      </c>
      <c r="U406" s="798"/>
      <c r="V406" s="798"/>
      <c r="W406" s="798"/>
      <c r="X406" s="798"/>
      <c r="Y406" s="798"/>
      <c r="Z406" s="799"/>
      <c r="AA406" s="42">
        <f>AA404</f>
        <v>3</v>
      </c>
    </row>
    <row r="408" spans="2:27" ht="15.75" thickBot="1" x14ac:dyDescent="0.3"/>
    <row r="409" spans="2:27" x14ac:dyDescent="0.25">
      <c r="B409" s="800"/>
      <c r="C409" s="793"/>
      <c r="D409" s="793"/>
      <c r="E409" s="793"/>
      <c r="F409" s="793"/>
      <c r="G409" s="803" t="s">
        <v>42</v>
      </c>
      <c r="H409" s="793"/>
      <c r="I409" s="793"/>
      <c r="J409" s="793"/>
      <c r="K409" s="793"/>
      <c r="L409" s="793"/>
      <c r="M409" s="793"/>
      <c r="N409" s="793"/>
      <c r="O409" s="793"/>
      <c r="P409" s="793"/>
      <c r="Q409" s="793"/>
      <c r="R409" s="793"/>
      <c r="S409" s="793"/>
      <c r="T409" s="793"/>
      <c r="U409" s="804" t="s">
        <v>1</v>
      </c>
      <c r="V409" s="805"/>
      <c r="W409" s="805"/>
      <c r="X409" s="806"/>
      <c r="Y409" s="807" t="s">
        <v>43</v>
      </c>
      <c r="Z409" s="805"/>
      <c r="AA409" s="808"/>
    </row>
    <row r="410" spans="2:27" ht="45" customHeight="1" x14ac:dyDescent="0.25">
      <c r="B410" s="801"/>
      <c r="C410" s="802"/>
      <c r="D410" s="802"/>
      <c r="E410" s="802"/>
      <c r="F410" s="802"/>
      <c r="G410" s="801"/>
      <c r="H410" s="802"/>
      <c r="I410" s="802"/>
      <c r="J410" s="802"/>
      <c r="K410" s="802"/>
      <c r="L410" s="802"/>
      <c r="M410" s="802"/>
      <c r="N410" s="802"/>
      <c r="O410" s="802"/>
      <c r="P410" s="802"/>
      <c r="Q410" s="802"/>
      <c r="R410" s="802"/>
      <c r="S410" s="802"/>
      <c r="T410" s="802"/>
      <c r="U410" s="809" t="s">
        <v>3</v>
      </c>
      <c r="V410" s="810"/>
      <c r="W410" s="810"/>
      <c r="X410" s="811"/>
      <c r="Y410" s="812">
        <v>1</v>
      </c>
      <c r="Z410" s="810"/>
      <c r="AA410" s="813"/>
    </row>
    <row r="411" spans="2:27" ht="15.75" thickBot="1" x14ac:dyDescent="0.3">
      <c r="B411" s="795"/>
      <c r="C411" s="787"/>
      <c r="D411" s="787"/>
      <c r="E411" s="787"/>
      <c r="F411" s="787"/>
      <c r="G411" s="795"/>
      <c r="H411" s="787"/>
      <c r="I411" s="787"/>
      <c r="J411" s="787"/>
      <c r="K411" s="787"/>
      <c r="L411" s="787"/>
      <c r="M411" s="787"/>
      <c r="N411" s="787"/>
      <c r="O411" s="787"/>
      <c r="P411" s="787"/>
      <c r="Q411" s="787"/>
      <c r="R411" s="787"/>
      <c r="S411" s="787"/>
      <c r="T411" s="787"/>
      <c r="U411" s="814" t="s">
        <v>4</v>
      </c>
      <c r="V411" s="815"/>
      <c r="W411" s="815"/>
      <c r="X411" s="816"/>
      <c r="Y411" s="817">
        <v>44236</v>
      </c>
      <c r="Z411" s="818"/>
      <c r="AA411" s="819"/>
    </row>
    <row r="412" spans="2:27" ht="25.9" customHeight="1" x14ac:dyDescent="0.25">
      <c r="B412" s="820" t="s">
        <v>44</v>
      </c>
      <c r="C412" s="793"/>
      <c r="D412" s="793"/>
      <c r="E412" s="793"/>
      <c r="F412" s="794"/>
      <c r="G412"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412" s="822"/>
      <c r="I412" s="822"/>
      <c r="J412" s="822"/>
      <c r="K412" s="822"/>
      <c r="L412" s="822"/>
      <c r="M412" s="822"/>
      <c r="N412" s="822"/>
      <c r="O412" s="822"/>
      <c r="P412" s="822"/>
      <c r="Q412" s="822"/>
      <c r="R412" s="822"/>
      <c r="S412" s="822"/>
      <c r="T412" s="822"/>
      <c r="U412" s="822"/>
      <c r="V412" s="822"/>
      <c r="W412" s="822"/>
      <c r="X412" s="822"/>
      <c r="Y412" s="822"/>
      <c r="Z412" s="822"/>
      <c r="AA412" s="823"/>
    </row>
    <row r="413" spans="2:27" ht="15.75" customHeight="1" thickBot="1" x14ac:dyDescent="0.3">
      <c r="B413" s="795"/>
      <c r="C413" s="787"/>
      <c r="D413" s="787"/>
      <c r="E413" s="787"/>
      <c r="F413" s="796"/>
      <c r="G413" s="824"/>
      <c r="H413" s="825"/>
      <c r="I413" s="825"/>
      <c r="J413" s="825"/>
      <c r="K413" s="825"/>
      <c r="L413" s="825"/>
      <c r="M413" s="825"/>
      <c r="N413" s="825"/>
      <c r="O413" s="825"/>
      <c r="P413" s="825"/>
      <c r="Q413" s="825"/>
      <c r="R413" s="825"/>
      <c r="S413" s="825"/>
      <c r="T413" s="825"/>
      <c r="U413" s="825"/>
      <c r="V413" s="825"/>
      <c r="W413" s="825"/>
      <c r="X413" s="825"/>
      <c r="Y413" s="825"/>
      <c r="Z413" s="825"/>
      <c r="AA413" s="826"/>
    </row>
    <row r="414" spans="2:27" ht="18.75" thickBot="1" x14ac:dyDescent="0.3">
      <c r="B414" s="827" t="s">
        <v>46</v>
      </c>
      <c r="C414" s="798"/>
      <c r="D414" s="798"/>
      <c r="E414" s="798"/>
      <c r="F414" s="798"/>
      <c r="G414" s="798"/>
      <c r="H414" s="822" t="s">
        <v>47</v>
      </c>
      <c r="I414" s="793"/>
      <c r="J414" s="828"/>
      <c r="K414" s="798"/>
      <c r="L414" s="798"/>
      <c r="M414" s="798"/>
      <c r="N414" s="798"/>
      <c r="O414" s="798"/>
      <c r="P414" s="622"/>
      <c r="Q414" s="622"/>
      <c r="R414" s="828" t="s">
        <v>48</v>
      </c>
      <c r="S414" s="828"/>
      <c r="T414" s="798"/>
      <c r="U414" s="798"/>
      <c r="V414" s="798"/>
      <c r="W414" s="798"/>
      <c r="X414" s="798"/>
      <c r="Y414" s="798"/>
      <c r="Z414" s="798"/>
      <c r="AA414" s="799"/>
    </row>
    <row r="415" spans="2:27" ht="27" customHeight="1" thickBot="1" x14ac:dyDescent="0.3">
      <c r="B415" s="829">
        <f>PRESUPUESTO!$B$34</f>
        <v>4</v>
      </c>
      <c r="C415" s="793"/>
      <c r="D415" s="793"/>
      <c r="E415" s="793"/>
      <c r="F415" s="793"/>
      <c r="G415" s="793"/>
      <c r="H415" s="830">
        <f>PRESUPUESTO!B39</f>
        <v>4.0499999999999989</v>
      </c>
      <c r="I415" s="831"/>
      <c r="J415" s="832" t="str">
        <f>PRESUPUESTO!$F$34</f>
        <v>HIDROSANITARIOS</v>
      </c>
      <c r="K415" s="798"/>
      <c r="L415" s="798"/>
      <c r="M415" s="798"/>
      <c r="N415" s="798"/>
      <c r="O415" s="799"/>
      <c r="P415" s="621"/>
      <c r="Q415" s="621"/>
      <c r="R415" s="833" t="str">
        <f>PRESUPUESTO!F39</f>
        <v>Suministro e instalacion punto Hidraulico 1/2"</v>
      </c>
      <c r="S415" s="1020"/>
      <c r="T415" s="793"/>
      <c r="U415" s="793"/>
      <c r="V415" s="793"/>
      <c r="W415" s="793"/>
      <c r="X415" s="793"/>
      <c r="Y415" s="793"/>
      <c r="Z415" s="793"/>
      <c r="AA415" s="794"/>
    </row>
    <row r="416" spans="2:27" ht="18.75" customHeight="1" thickBot="1" x14ac:dyDescent="0.3">
      <c r="B416" s="821" t="s">
        <v>49</v>
      </c>
      <c r="C416" s="834"/>
      <c r="D416" s="834"/>
      <c r="E416" s="834"/>
      <c r="F416" s="834"/>
      <c r="G416" s="834"/>
      <c r="H416" s="835"/>
      <c r="I416" s="835"/>
      <c r="J416" s="834"/>
      <c r="K416" s="834"/>
      <c r="L416" s="834"/>
      <c r="M416" s="834"/>
      <c r="N416" s="834"/>
      <c r="O416" s="834"/>
      <c r="P416" s="623"/>
      <c r="Q416" s="623"/>
      <c r="R416" s="1037" t="s">
        <v>50</v>
      </c>
      <c r="S416" s="1021" t="s">
        <v>532</v>
      </c>
      <c r="T416" s="1039" t="s">
        <v>51</v>
      </c>
      <c r="U416" s="1040"/>
      <c r="V416" s="1041"/>
      <c r="W416" s="1042" t="s">
        <v>20</v>
      </c>
      <c r="X416" s="844" t="s">
        <v>52</v>
      </c>
      <c r="Y416" s="846" t="s">
        <v>53</v>
      </c>
      <c r="Z416" s="1045"/>
      <c r="AA416" s="1046"/>
    </row>
    <row r="417" spans="2:27" ht="26.25" thickBot="1" x14ac:dyDescent="0.3">
      <c r="B417" s="836"/>
      <c r="C417" s="835"/>
      <c r="D417" s="835"/>
      <c r="E417" s="835"/>
      <c r="F417" s="835"/>
      <c r="G417" s="835"/>
      <c r="H417" s="835"/>
      <c r="I417" s="835"/>
      <c r="J417" s="835"/>
      <c r="K417" s="835"/>
      <c r="L417" s="835"/>
      <c r="M417" s="835"/>
      <c r="N417" s="835"/>
      <c r="O417" s="835"/>
      <c r="P417" s="623"/>
      <c r="Q417" s="623"/>
      <c r="R417" s="1038"/>
      <c r="S417" s="1032"/>
      <c r="T417" s="4" t="s">
        <v>54</v>
      </c>
      <c r="U417" s="5" t="s">
        <v>55</v>
      </c>
      <c r="V417" s="6" t="s">
        <v>56</v>
      </c>
      <c r="W417" s="1043"/>
      <c r="X417" s="1044"/>
      <c r="Y417" s="7" t="s">
        <v>57</v>
      </c>
      <c r="Z417" s="8" t="s">
        <v>21</v>
      </c>
      <c r="AA417" s="9" t="s">
        <v>22</v>
      </c>
    </row>
    <row r="418" spans="2:27" ht="18" x14ac:dyDescent="0.25">
      <c r="B418" s="10"/>
      <c r="C418" s="1017"/>
      <c r="D418" s="1017"/>
      <c r="E418" s="1017"/>
      <c r="F418" s="1017"/>
      <c r="G418" s="1017"/>
      <c r="H418" s="1017"/>
      <c r="I418" s="1017"/>
      <c r="J418" s="1017"/>
      <c r="K418" s="1017"/>
      <c r="L418" s="1017"/>
      <c r="M418" s="1017"/>
      <c r="N418" s="1017"/>
      <c r="O418" s="12"/>
      <c r="P418" s="629">
        <f>+H415</f>
        <v>4.0499999999999989</v>
      </c>
      <c r="Q418" s="17"/>
      <c r="R418" s="412" t="s">
        <v>356</v>
      </c>
      <c r="S418" s="625" t="s">
        <v>438</v>
      </c>
      <c r="T418" s="14"/>
      <c r="U418" s="14"/>
      <c r="V418" s="14"/>
      <c r="W418" s="14" t="s">
        <v>20</v>
      </c>
      <c r="X418" s="14">
        <f t="shared" ref="X418:X421" si="145">IF(S418="","",1)</f>
        <v>1</v>
      </c>
      <c r="Y418" s="14" t="str">
        <f>IFERROR(IF(COUNT(T418:V418)=1,PRODUCT(T418:V418)*X418,""),"")</f>
        <v/>
      </c>
      <c r="Z418" s="14" t="str">
        <f>IFERROR(IF(COUNT(T418:V418)=2,PRODUCT(T418:V418)*X418,""),"")</f>
        <v/>
      </c>
      <c r="AA418" s="15" t="str">
        <f>IFERROR(IF(COUNT(T418:V418)=3,PRODUCT(T418:V418)*X418,""),"")</f>
        <v/>
      </c>
    </row>
    <row r="419" spans="2:27" ht="18" x14ac:dyDescent="0.25">
      <c r="B419" s="16"/>
      <c r="C419" s="1018"/>
      <c r="D419" s="1018"/>
      <c r="E419" s="1018"/>
      <c r="F419" s="1018"/>
      <c r="G419" s="1018"/>
      <c r="H419" s="1018"/>
      <c r="I419" s="1018"/>
      <c r="J419" s="1018"/>
      <c r="K419" s="1018"/>
      <c r="L419" s="1018"/>
      <c r="M419" s="1018"/>
      <c r="N419" s="1018"/>
      <c r="O419" s="19"/>
      <c r="P419" s="629">
        <f>+H415</f>
        <v>4.0499999999999989</v>
      </c>
      <c r="Q419" s="17"/>
      <c r="R419" s="412"/>
      <c r="S419" s="625"/>
      <c r="T419" s="20"/>
      <c r="U419" s="20"/>
      <c r="V419" s="430"/>
      <c r="W419" s="14" t="str">
        <f t="shared" ref="W419:W421" si="146">IF(R419="","",1)</f>
        <v/>
      </c>
      <c r="X419" s="14" t="str">
        <f t="shared" si="145"/>
        <v/>
      </c>
      <c r="Y419" s="14" t="str">
        <f t="shared" ref="Y419:Y421" si="147">IFERROR(IF(COUNT(T419:V419)=1,PRODUCT(T419:V419)*X419,""),"")</f>
        <v/>
      </c>
      <c r="Z419" s="14" t="str">
        <f t="shared" ref="Z419:Z421" si="148">IFERROR(IF(COUNT(T419:V419)=2,PRODUCT(T419:V419)*X419,""),"")</f>
        <v/>
      </c>
      <c r="AA419" s="15" t="str">
        <f t="shared" ref="AA419:AA440" si="149">IFERROR(IF(COUNT(T419:V419)=3,PRODUCT(T419:V419)*X419,""),"")</f>
        <v/>
      </c>
    </row>
    <row r="420" spans="2:27" ht="18" x14ac:dyDescent="0.25">
      <c r="B420" s="16"/>
      <c r="C420" s="1018"/>
      <c r="D420" s="1018"/>
      <c r="E420" s="1018"/>
      <c r="F420" s="1018"/>
      <c r="G420" s="1018"/>
      <c r="H420" s="1018"/>
      <c r="I420" s="1018"/>
      <c r="J420" s="1018"/>
      <c r="K420" s="1018"/>
      <c r="L420" s="1018"/>
      <c r="M420" s="1018"/>
      <c r="N420" s="1018"/>
      <c r="O420" s="19"/>
      <c r="P420" s="629">
        <f>+H415</f>
        <v>4.0499999999999989</v>
      </c>
      <c r="Q420" s="17"/>
      <c r="R420" s="412"/>
      <c r="S420" s="625"/>
      <c r="T420" s="20"/>
      <c r="U420" s="20"/>
      <c r="V420" s="430"/>
      <c r="W420" s="14" t="str">
        <f t="shared" si="146"/>
        <v/>
      </c>
      <c r="X420" s="14" t="str">
        <f t="shared" si="145"/>
        <v/>
      </c>
      <c r="Y420" s="14" t="str">
        <f t="shared" si="147"/>
        <v/>
      </c>
      <c r="Z420" s="14" t="str">
        <f t="shared" si="148"/>
        <v/>
      </c>
      <c r="AA420" s="15" t="str">
        <f t="shared" si="149"/>
        <v/>
      </c>
    </row>
    <row r="421" spans="2:27" ht="18" x14ac:dyDescent="0.25">
      <c r="B421" s="16"/>
      <c r="C421" s="1018"/>
      <c r="D421" s="1018"/>
      <c r="E421" s="1018"/>
      <c r="F421" s="1018"/>
      <c r="G421" s="1018"/>
      <c r="H421" s="1018"/>
      <c r="I421" s="1018"/>
      <c r="J421" s="1018"/>
      <c r="K421" s="1018"/>
      <c r="L421" s="1018"/>
      <c r="M421" s="1018"/>
      <c r="N421" s="1018"/>
      <c r="O421" s="19"/>
      <c r="P421" s="629">
        <f>+H415</f>
        <v>4.0499999999999989</v>
      </c>
      <c r="Q421" s="17"/>
      <c r="R421" s="412"/>
      <c r="S421" s="626"/>
      <c r="T421" s="20"/>
      <c r="U421" s="20"/>
      <c r="V421" s="430"/>
      <c r="W421" s="14" t="str">
        <f t="shared" si="146"/>
        <v/>
      </c>
      <c r="X421" s="14" t="str">
        <f t="shared" si="145"/>
        <v/>
      </c>
      <c r="Y421" s="14" t="str">
        <f t="shared" si="147"/>
        <v/>
      </c>
      <c r="Z421" s="14" t="str">
        <f t="shared" si="148"/>
        <v/>
      </c>
      <c r="AA421" s="15" t="str">
        <f t="shared" si="149"/>
        <v/>
      </c>
    </row>
    <row r="422" spans="2:27" ht="18" x14ac:dyDescent="0.25">
      <c r="B422" s="16"/>
      <c r="C422" s="1018"/>
      <c r="D422" s="1018"/>
      <c r="E422" s="1018"/>
      <c r="F422" s="1018"/>
      <c r="G422" s="1018"/>
      <c r="H422" s="1018"/>
      <c r="I422" s="1018"/>
      <c r="J422" s="1018"/>
      <c r="K422" s="1018"/>
      <c r="L422" s="1018"/>
      <c r="M422" s="1018"/>
      <c r="N422" s="1018"/>
      <c r="O422" s="19"/>
      <c r="P422" s="629">
        <f>+H415</f>
        <v>4.0499999999999989</v>
      </c>
      <c r="Q422" s="17"/>
      <c r="R422" s="412"/>
      <c r="S422" s="625"/>
      <c r="T422" s="20"/>
      <c r="U422" s="20"/>
      <c r="V422" s="430"/>
      <c r="W422" s="14"/>
      <c r="X422" s="14"/>
      <c r="Y422" s="14"/>
      <c r="Z422" s="14"/>
      <c r="AA422" s="15" t="str">
        <f t="shared" si="149"/>
        <v/>
      </c>
    </row>
    <row r="423" spans="2:27" ht="18" x14ac:dyDescent="0.25">
      <c r="B423" s="22"/>
      <c r="C423" s="1018"/>
      <c r="D423" s="1018"/>
      <c r="E423" s="1018"/>
      <c r="F423" s="1018"/>
      <c r="G423" s="1018"/>
      <c r="H423" s="1018"/>
      <c r="I423" s="1018"/>
      <c r="J423" s="1018"/>
      <c r="K423" s="1018"/>
      <c r="L423" s="1018"/>
      <c r="M423" s="1018"/>
      <c r="N423" s="1018"/>
      <c r="O423" s="19"/>
      <c r="P423" s="629">
        <f>+H415</f>
        <v>4.0499999999999989</v>
      </c>
      <c r="Q423" s="17"/>
      <c r="R423" s="412" t="s">
        <v>361</v>
      </c>
      <c r="S423" s="625" t="s">
        <v>438</v>
      </c>
      <c r="T423" s="20"/>
      <c r="U423" s="20"/>
      <c r="V423" s="430"/>
      <c r="W423" s="14" t="s">
        <v>20</v>
      </c>
      <c r="X423" s="14">
        <f t="shared" ref="X423:Y429" si="150">IF(S423="","",1)</f>
        <v>1</v>
      </c>
      <c r="Y423" s="14" t="str">
        <f t="shared" ref="Y423" si="151">IFERROR(IF(COUNT(T423:V423)=1,PRODUCT(T423:V423)*X423,""),"")</f>
        <v/>
      </c>
      <c r="Z423" s="14" t="str">
        <f t="shared" ref="Z423:Z429" si="152">IFERROR(IF(COUNT(T423:V423)=2,PRODUCT(T423:V423)*X423,""),"")</f>
        <v/>
      </c>
      <c r="AA423" s="15" t="str">
        <f t="shared" si="149"/>
        <v/>
      </c>
    </row>
    <row r="424" spans="2:27" ht="18" x14ac:dyDescent="0.25">
      <c r="B424" s="16"/>
      <c r="C424" s="1018"/>
      <c r="D424" s="1018"/>
      <c r="E424" s="1018"/>
      <c r="F424" s="1018"/>
      <c r="G424" s="1018"/>
      <c r="H424" s="1018"/>
      <c r="I424" s="1018"/>
      <c r="J424" s="1018"/>
      <c r="K424" s="1018"/>
      <c r="L424" s="1018"/>
      <c r="M424" s="1018"/>
      <c r="N424" s="1018"/>
      <c r="O424" s="19"/>
      <c r="P424" s="629">
        <f>+H415</f>
        <v>4.0499999999999989</v>
      </c>
      <c r="Q424" s="17"/>
      <c r="R424" s="412" t="s">
        <v>361</v>
      </c>
      <c r="S424" s="628" t="s">
        <v>439</v>
      </c>
      <c r="T424" s="20"/>
      <c r="U424" s="20"/>
      <c r="V424" s="430"/>
      <c r="W424" s="14" t="s">
        <v>20</v>
      </c>
      <c r="X424" s="14">
        <f t="shared" si="150"/>
        <v>1</v>
      </c>
      <c r="Y424" s="14" t="str">
        <f t="shared" si="150"/>
        <v/>
      </c>
      <c r="Z424" s="14" t="str">
        <f t="shared" si="152"/>
        <v/>
      </c>
      <c r="AA424" s="15" t="str">
        <f t="shared" si="149"/>
        <v/>
      </c>
    </row>
    <row r="425" spans="2:27" ht="18" x14ac:dyDescent="0.25">
      <c r="B425" s="16"/>
      <c r="C425" s="1018"/>
      <c r="D425" s="1018"/>
      <c r="E425" s="1018"/>
      <c r="F425" s="1018"/>
      <c r="G425" s="1018"/>
      <c r="H425" s="1018"/>
      <c r="I425" s="1018"/>
      <c r="J425" s="1018"/>
      <c r="K425" s="1018"/>
      <c r="L425" s="1018"/>
      <c r="M425" s="1018"/>
      <c r="N425" s="1018"/>
      <c r="O425" s="19"/>
      <c r="P425" s="629">
        <f>+H415</f>
        <v>4.0499999999999989</v>
      </c>
      <c r="Q425" s="17"/>
      <c r="R425" s="412" t="s">
        <v>361</v>
      </c>
      <c r="S425" s="646" t="s">
        <v>556</v>
      </c>
      <c r="T425" s="637"/>
      <c r="U425" s="637"/>
      <c r="V425" s="647"/>
      <c r="W425" s="638" t="s">
        <v>20</v>
      </c>
      <c r="X425" s="638">
        <v>0</v>
      </c>
      <c r="Y425" s="14" t="str">
        <f t="shared" si="150"/>
        <v/>
      </c>
      <c r="Z425" s="14" t="str">
        <f t="shared" si="152"/>
        <v/>
      </c>
      <c r="AA425" s="15" t="str">
        <f t="shared" si="149"/>
        <v/>
      </c>
    </row>
    <row r="426" spans="2:27" ht="18" x14ac:dyDescent="0.25">
      <c r="B426" s="16"/>
      <c r="C426" s="1018"/>
      <c r="D426" s="1018"/>
      <c r="E426" s="1018"/>
      <c r="F426" s="1018"/>
      <c r="G426" s="1018"/>
      <c r="H426" s="1018"/>
      <c r="I426" s="1018"/>
      <c r="J426" s="1018"/>
      <c r="K426" s="1018"/>
      <c r="L426" s="1018"/>
      <c r="M426" s="1018"/>
      <c r="N426" s="1018"/>
      <c r="O426" s="19"/>
      <c r="P426" s="629">
        <f>+H415</f>
        <v>4.0499999999999989</v>
      </c>
      <c r="Q426" s="17"/>
      <c r="R426" s="412"/>
      <c r="S426" s="625"/>
      <c r="T426" s="20"/>
      <c r="U426" s="20"/>
      <c r="V426" s="430"/>
      <c r="W426" s="14" t="str">
        <f t="shared" ref="W426:W429" si="153">IF(R426="","",1)</f>
        <v/>
      </c>
      <c r="X426" s="14" t="str">
        <f t="shared" si="150"/>
        <v/>
      </c>
      <c r="Y426" s="14" t="str">
        <f t="shared" si="150"/>
        <v/>
      </c>
      <c r="Z426" s="14" t="str">
        <f t="shared" si="152"/>
        <v/>
      </c>
      <c r="AA426" s="15" t="str">
        <f t="shared" si="149"/>
        <v/>
      </c>
    </row>
    <row r="427" spans="2:27" ht="18" x14ac:dyDescent="0.25">
      <c r="B427" s="16"/>
      <c r="C427" s="1018"/>
      <c r="D427" s="1018"/>
      <c r="E427" s="1018"/>
      <c r="F427" s="1018"/>
      <c r="G427" s="1018"/>
      <c r="H427" s="1018"/>
      <c r="I427" s="1018"/>
      <c r="J427" s="1018"/>
      <c r="K427" s="1018"/>
      <c r="L427" s="1018"/>
      <c r="M427" s="1018"/>
      <c r="N427" s="1018"/>
      <c r="O427" s="19"/>
      <c r="P427" s="629">
        <f>+H415</f>
        <v>4.0499999999999989</v>
      </c>
      <c r="Q427" s="17"/>
      <c r="R427" s="412"/>
      <c r="S427" s="625"/>
      <c r="T427" s="20"/>
      <c r="U427" s="20"/>
      <c r="V427" s="430"/>
      <c r="W427" s="14" t="str">
        <f t="shared" si="153"/>
        <v/>
      </c>
      <c r="X427" s="14" t="str">
        <f t="shared" si="150"/>
        <v/>
      </c>
      <c r="Y427" s="14" t="str">
        <f t="shared" si="150"/>
        <v/>
      </c>
      <c r="Z427" s="14" t="str">
        <f t="shared" si="152"/>
        <v/>
      </c>
      <c r="AA427" s="15" t="str">
        <f t="shared" si="149"/>
        <v/>
      </c>
    </row>
    <row r="428" spans="2:27" ht="18" x14ac:dyDescent="0.25">
      <c r="B428" s="16"/>
      <c r="C428" s="1018"/>
      <c r="D428" s="1018"/>
      <c r="E428" s="1018"/>
      <c r="F428" s="1018"/>
      <c r="G428" s="1018"/>
      <c r="H428" s="1018"/>
      <c r="I428" s="1018"/>
      <c r="J428" s="1018"/>
      <c r="K428" s="1018"/>
      <c r="L428" s="1018"/>
      <c r="M428" s="1018"/>
      <c r="N428" s="1018"/>
      <c r="O428" s="19"/>
      <c r="P428" s="629">
        <f>+H415</f>
        <v>4.0499999999999989</v>
      </c>
      <c r="Q428" s="17"/>
      <c r="R428" s="412"/>
      <c r="S428" s="625"/>
      <c r="T428" s="20"/>
      <c r="U428" s="20"/>
      <c r="V428" s="430"/>
      <c r="W428" s="14" t="str">
        <f t="shared" si="153"/>
        <v/>
      </c>
      <c r="X428" s="14" t="str">
        <f t="shared" si="150"/>
        <v/>
      </c>
      <c r="Y428" s="14" t="str">
        <f t="shared" si="150"/>
        <v/>
      </c>
      <c r="Z428" s="14" t="str">
        <f t="shared" si="152"/>
        <v/>
      </c>
      <c r="AA428" s="15" t="str">
        <f t="shared" si="149"/>
        <v/>
      </c>
    </row>
    <row r="429" spans="2:27" ht="18" x14ac:dyDescent="0.25">
      <c r="B429" s="16"/>
      <c r="C429" s="1018"/>
      <c r="D429" s="1018"/>
      <c r="E429" s="1018"/>
      <c r="F429" s="1018"/>
      <c r="G429" s="1018"/>
      <c r="H429" s="1018"/>
      <c r="I429" s="1018"/>
      <c r="J429" s="1018"/>
      <c r="K429" s="1018"/>
      <c r="L429" s="1018"/>
      <c r="M429" s="1018"/>
      <c r="N429" s="1018"/>
      <c r="O429" s="19"/>
      <c r="P429" s="629">
        <f>+H415</f>
        <v>4.0499999999999989</v>
      </c>
      <c r="Q429" s="17"/>
      <c r="R429" s="412"/>
      <c r="S429" s="625"/>
      <c r="T429" s="20"/>
      <c r="U429" s="20"/>
      <c r="V429" s="430"/>
      <c r="W429" s="14" t="str">
        <f t="shared" si="153"/>
        <v/>
      </c>
      <c r="X429" s="14" t="str">
        <f t="shared" si="150"/>
        <v/>
      </c>
      <c r="Y429" s="14" t="str">
        <f t="shared" si="150"/>
        <v/>
      </c>
      <c r="Z429" s="14" t="str">
        <f t="shared" si="152"/>
        <v/>
      </c>
      <c r="AA429" s="15" t="str">
        <f t="shared" si="149"/>
        <v/>
      </c>
    </row>
    <row r="430" spans="2:27" ht="18" x14ac:dyDescent="0.25">
      <c r="B430" s="16"/>
      <c r="C430" s="1018"/>
      <c r="D430" s="1018"/>
      <c r="E430" s="1018"/>
      <c r="F430" s="1018"/>
      <c r="G430" s="1018"/>
      <c r="H430" s="1018"/>
      <c r="I430" s="1018"/>
      <c r="J430" s="1018"/>
      <c r="K430" s="1018"/>
      <c r="L430" s="1018"/>
      <c r="M430" s="1018"/>
      <c r="N430" s="1018"/>
      <c r="O430" s="19"/>
      <c r="P430" s="629">
        <f>+H415</f>
        <v>4.0499999999999989</v>
      </c>
      <c r="Q430" s="17"/>
      <c r="R430" s="412"/>
      <c r="S430" s="625"/>
      <c r="T430" s="20"/>
      <c r="U430" s="20"/>
      <c r="V430" s="430"/>
      <c r="W430" s="14"/>
      <c r="X430" s="14"/>
      <c r="Y430" s="14"/>
      <c r="Z430" s="14"/>
      <c r="AA430" s="15" t="str">
        <f t="shared" si="149"/>
        <v/>
      </c>
    </row>
    <row r="431" spans="2:27" ht="18" x14ac:dyDescent="0.25">
      <c r="B431" s="16"/>
      <c r="C431" s="1018"/>
      <c r="D431" s="1018"/>
      <c r="E431" s="1018"/>
      <c r="F431" s="1018"/>
      <c r="G431" s="1018"/>
      <c r="H431" s="1018"/>
      <c r="I431" s="1018"/>
      <c r="J431" s="1018"/>
      <c r="K431" s="1018"/>
      <c r="L431" s="1018"/>
      <c r="M431" s="1018"/>
      <c r="N431" s="1018"/>
      <c r="O431" s="19"/>
      <c r="P431" s="629">
        <f>+H415</f>
        <v>4.0499999999999989</v>
      </c>
      <c r="Q431" s="17"/>
      <c r="R431" s="412" t="s">
        <v>362</v>
      </c>
      <c r="S431" s="625" t="s">
        <v>439</v>
      </c>
      <c r="T431" s="20"/>
      <c r="U431" s="20"/>
      <c r="V431" s="430"/>
      <c r="W431" s="14" t="s">
        <v>20</v>
      </c>
      <c r="X431" s="14">
        <f t="shared" ref="X431:X440" si="154">IF(S431="","",1)</f>
        <v>1</v>
      </c>
      <c r="Y431" s="14" t="str">
        <f t="shared" ref="Y431:Y440" si="155">IFERROR(IF(COUNT(T431:V431)=1,PRODUCT(T431:V431)*X431,""),"")</f>
        <v/>
      </c>
      <c r="Z431" s="14" t="str">
        <f t="shared" ref="Z431:Z440" si="156">IFERROR(IF(COUNT(T431:V431)=2,PRODUCT(T431:V431)*X431,""),"")</f>
        <v/>
      </c>
      <c r="AA431" s="15" t="str">
        <f t="shared" si="149"/>
        <v/>
      </c>
    </row>
    <row r="432" spans="2:27" ht="18" x14ac:dyDescent="0.25">
      <c r="B432" s="16"/>
      <c r="C432" s="1018"/>
      <c r="D432" s="1018"/>
      <c r="E432" s="1018"/>
      <c r="F432" s="1018"/>
      <c r="G432" s="1018"/>
      <c r="H432" s="1018"/>
      <c r="I432" s="1018"/>
      <c r="J432" s="1018"/>
      <c r="K432" s="1018"/>
      <c r="L432" s="1018"/>
      <c r="M432" s="1018"/>
      <c r="N432" s="1018"/>
      <c r="O432" s="19"/>
      <c r="P432" s="629">
        <f>+H415</f>
        <v>4.0499999999999989</v>
      </c>
      <c r="Q432" s="17"/>
      <c r="R432" s="412"/>
      <c r="S432" s="628"/>
      <c r="T432" s="20"/>
      <c r="U432" s="20"/>
      <c r="V432" s="430"/>
      <c r="W432" s="14" t="str">
        <f t="shared" ref="W432:W433" si="157">IF(R432="","",1)</f>
        <v/>
      </c>
      <c r="X432" s="14" t="str">
        <f t="shared" si="154"/>
        <v/>
      </c>
      <c r="Y432" s="14" t="str">
        <f t="shared" si="155"/>
        <v/>
      </c>
      <c r="Z432" s="14" t="str">
        <f t="shared" si="156"/>
        <v/>
      </c>
      <c r="AA432" s="15" t="str">
        <f t="shared" si="149"/>
        <v/>
      </c>
    </row>
    <row r="433" spans="2:27" ht="18" x14ac:dyDescent="0.25">
      <c r="B433" s="16"/>
      <c r="C433" s="1018"/>
      <c r="D433" s="1018"/>
      <c r="E433" s="1018"/>
      <c r="F433" s="1018"/>
      <c r="G433" s="1018"/>
      <c r="H433" s="1018"/>
      <c r="I433" s="1018"/>
      <c r="J433" s="1018"/>
      <c r="K433" s="1018"/>
      <c r="L433" s="1018"/>
      <c r="M433" s="1018"/>
      <c r="N433" s="1018"/>
      <c r="O433" s="19"/>
      <c r="P433" s="629">
        <f>+H415</f>
        <v>4.0499999999999989</v>
      </c>
      <c r="Q433" s="17"/>
      <c r="R433" s="412"/>
      <c r="S433" s="626"/>
      <c r="T433" s="20"/>
      <c r="U433" s="20"/>
      <c r="V433" s="430"/>
      <c r="W433" s="14" t="str">
        <f t="shared" si="157"/>
        <v/>
      </c>
      <c r="X433" s="14" t="str">
        <f t="shared" si="154"/>
        <v/>
      </c>
      <c r="Y433" s="14" t="str">
        <f t="shared" si="155"/>
        <v/>
      </c>
      <c r="Z433" s="14" t="str">
        <f t="shared" si="156"/>
        <v/>
      </c>
      <c r="AA433" s="15" t="str">
        <f t="shared" si="149"/>
        <v/>
      </c>
    </row>
    <row r="434" spans="2:27" ht="18" x14ac:dyDescent="0.25">
      <c r="B434" s="16"/>
      <c r="C434" s="1018"/>
      <c r="D434" s="1018"/>
      <c r="E434" s="1018"/>
      <c r="F434" s="1018"/>
      <c r="G434" s="1018"/>
      <c r="H434" s="1018"/>
      <c r="I434" s="1018"/>
      <c r="J434" s="1018"/>
      <c r="K434" s="1018"/>
      <c r="L434" s="1018"/>
      <c r="M434" s="1018"/>
      <c r="N434" s="1018"/>
      <c r="O434" s="19"/>
      <c r="P434" s="629">
        <f>+H415</f>
        <v>4.0499999999999989</v>
      </c>
      <c r="Q434" s="17"/>
      <c r="R434" s="412"/>
      <c r="S434" s="626"/>
      <c r="T434" s="20"/>
      <c r="U434" s="20"/>
      <c r="V434" s="20"/>
      <c r="W434" s="14" t="str">
        <f t="shared" ref="W434:W440" si="158">IF(COUNT(T434:V434)=1,"m",IF(COUNT(T434:V434)=2,"m2",IF(COUNT(T434:V434)=3,"m3","")))</f>
        <v/>
      </c>
      <c r="X434" s="14" t="str">
        <f t="shared" si="154"/>
        <v/>
      </c>
      <c r="Y434" s="14" t="str">
        <f t="shared" si="155"/>
        <v/>
      </c>
      <c r="Z434" s="14" t="str">
        <f t="shared" si="156"/>
        <v/>
      </c>
      <c r="AA434" s="15" t="str">
        <f t="shared" si="149"/>
        <v/>
      </c>
    </row>
    <row r="435" spans="2:27" ht="18" x14ac:dyDescent="0.25">
      <c r="B435" s="16"/>
      <c r="C435" s="1018"/>
      <c r="D435" s="1018"/>
      <c r="E435" s="1018"/>
      <c r="F435" s="1018"/>
      <c r="G435" s="1018"/>
      <c r="H435" s="1018"/>
      <c r="I435" s="1018"/>
      <c r="J435" s="1018"/>
      <c r="K435" s="1018"/>
      <c r="L435" s="1018"/>
      <c r="M435" s="1018"/>
      <c r="N435" s="1018"/>
      <c r="O435" s="19"/>
      <c r="P435" s="629">
        <f>+H415</f>
        <v>4.0499999999999989</v>
      </c>
      <c r="Q435" s="17"/>
      <c r="R435" s="412"/>
      <c r="S435" s="626"/>
      <c r="T435" s="20"/>
      <c r="U435" s="20"/>
      <c r="V435" s="430"/>
      <c r="W435" s="14" t="str">
        <f t="shared" si="158"/>
        <v/>
      </c>
      <c r="X435" s="14" t="str">
        <f t="shared" si="154"/>
        <v/>
      </c>
      <c r="Y435" s="14" t="str">
        <f t="shared" si="155"/>
        <v/>
      </c>
      <c r="Z435" s="14" t="str">
        <f t="shared" si="156"/>
        <v/>
      </c>
      <c r="AA435" s="15" t="str">
        <f t="shared" si="149"/>
        <v/>
      </c>
    </row>
    <row r="436" spans="2:27" ht="18" x14ac:dyDescent="0.25">
      <c r="B436" s="16"/>
      <c r="C436" s="1018"/>
      <c r="D436" s="1018"/>
      <c r="E436" s="1018"/>
      <c r="F436" s="1018"/>
      <c r="G436" s="1018"/>
      <c r="H436" s="1018"/>
      <c r="I436" s="1018"/>
      <c r="J436" s="1018"/>
      <c r="K436" s="1018"/>
      <c r="L436" s="1018"/>
      <c r="M436" s="1018"/>
      <c r="N436" s="1018"/>
      <c r="O436" s="19"/>
      <c r="P436" s="629">
        <f>+H415</f>
        <v>4.0499999999999989</v>
      </c>
      <c r="Q436" s="17"/>
      <c r="R436" s="412"/>
      <c r="S436" s="626"/>
      <c r="T436" s="20"/>
      <c r="U436" s="20"/>
      <c r="V436" s="430"/>
      <c r="W436" s="14" t="str">
        <f t="shared" si="158"/>
        <v/>
      </c>
      <c r="X436" s="14" t="str">
        <f t="shared" si="154"/>
        <v/>
      </c>
      <c r="Y436" s="14" t="str">
        <f t="shared" si="155"/>
        <v/>
      </c>
      <c r="Z436" s="14" t="str">
        <f t="shared" si="156"/>
        <v/>
      </c>
      <c r="AA436" s="15" t="str">
        <f t="shared" si="149"/>
        <v/>
      </c>
    </row>
    <row r="437" spans="2:27" ht="18" x14ac:dyDescent="0.25">
      <c r="B437" s="16"/>
      <c r="C437" s="1018"/>
      <c r="D437" s="1018"/>
      <c r="E437" s="1018"/>
      <c r="F437" s="1018"/>
      <c r="G437" s="1018"/>
      <c r="H437" s="1018"/>
      <c r="I437" s="1018"/>
      <c r="J437" s="1018"/>
      <c r="K437" s="1018"/>
      <c r="L437" s="1018"/>
      <c r="M437" s="1018"/>
      <c r="N437" s="1018"/>
      <c r="O437" s="19"/>
      <c r="P437" s="629">
        <f>+H415</f>
        <v>4.0499999999999989</v>
      </c>
      <c r="Q437" s="17"/>
      <c r="R437" s="21"/>
      <c r="S437" s="626"/>
      <c r="T437" s="20"/>
      <c r="U437" s="20"/>
      <c r="V437" s="430"/>
      <c r="W437" s="14" t="str">
        <f t="shared" si="158"/>
        <v/>
      </c>
      <c r="X437" s="14" t="str">
        <f t="shared" si="154"/>
        <v/>
      </c>
      <c r="Y437" s="14" t="str">
        <f t="shared" si="155"/>
        <v/>
      </c>
      <c r="Z437" s="14" t="str">
        <f t="shared" si="156"/>
        <v/>
      </c>
      <c r="AA437" s="15" t="str">
        <f t="shared" si="149"/>
        <v/>
      </c>
    </row>
    <row r="438" spans="2:27" ht="18" x14ac:dyDescent="0.25">
      <c r="B438" s="16"/>
      <c r="C438" s="1018"/>
      <c r="D438" s="1018"/>
      <c r="E438" s="1018"/>
      <c r="F438" s="1018"/>
      <c r="G438" s="1018"/>
      <c r="H438" s="1018"/>
      <c r="I438" s="1018"/>
      <c r="J438" s="1018"/>
      <c r="K438" s="1018"/>
      <c r="L438" s="1018"/>
      <c r="M438" s="1018"/>
      <c r="N438" s="1018"/>
      <c r="O438" s="19"/>
      <c r="P438" s="629">
        <f>+H415</f>
        <v>4.0499999999999989</v>
      </c>
      <c r="Q438" s="17"/>
      <c r="R438" s="26"/>
      <c r="S438" s="626"/>
      <c r="T438" s="20"/>
      <c r="U438" s="20"/>
      <c r="V438" s="430"/>
      <c r="W438" s="14" t="str">
        <f t="shared" si="158"/>
        <v/>
      </c>
      <c r="X438" s="14" t="str">
        <f t="shared" si="154"/>
        <v/>
      </c>
      <c r="Y438" s="14" t="str">
        <f t="shared" si="155"/>
        <v/>
      </c>
      <c r="Z438" s="14" t="str">
        <f t="shared" si="156"/>
        <v/>
      </c>
      <c r="AA438" s="15" t="str">
        <f t="shared" si="149"/>
        <v/>
      </c>
    </row>
    <row r="439" spans="2:27" ht="18" x14ac:dyDescent="0.25">
      <c r="B439" s="16"/>
      <c r="C439" s="1018"/>
      <c r="D439" s="1018"/>
      <c r="E439" s="1018"/>
      <c r="F439" s="1018"/>
      <c r="G439" s="1018"/>
      <c r="H439" s="1018"/>
      <c r="I439" s="1018"/>
      <c r="J439" s="1018"/>
      <c r="K439" s="1018"/>
      <c r="L439" s="1018"/>
      <c r="M439" s="1018"/>
      <c r="N439" s="1018"/>
      <c r="O439" s="19"/>
      <c r="P439" s="629">
        <f>+H415</f>
        <v>4.0499999999999989</v>
      </c>
      <c r="Q439" s="17"/>
      <c r="R439" s="26"/>
      <c r="S439" s="626"/>
      <c r="T439" s="20"/>
      <c r="U439" s="20"/>
      <c r="V439" s="430"/>
      <c r="W439" s="14" t="str">
        <f t="shared" si="158"/>
        <v/>
      </c>
      <c r="X439" s="14" t="str">
        <f t="shared" si="154"/>
        <v/>
      </c>
      <c r="Y439" s="14" t="str">
        <f t="shared" si="155"/>
        <v/>
      </c>
      <c r="Z439" s="14" t="str">
        <f t="shared" si="156"/>
        <v/>
      </c>
      <c r="AA439" s="15" t="str">
        <f t="shared" si="149"/>
        <v/>
      </c>
    </row>
    <row r="440" spans="2:27" ht="18.75" thickBot="1" x14ac:dyDescent="0.3">
      <c r="B440" s="27"/>
      <c r="C440" s="1019"/>
      <c r="D440" s="1019"/>
      <c r="E440" s="1019"/>
      <c r="F440" s="1019"/>
      <c r="G440" s="1019"/>
      <c r="H440" s="1019"/>
      <c r="I440" s="1019"/>
      <c r="J440" s="1019"/>
      <c r="K440" s="1019"/>
      <c r="L440" s="1019"/>
      <c r="M440" s="1019"/>
      <c r="N440" s="1019"/>
      <c r="O440" s="30"/>
      <c r="P440" s="629">
        <f>+H415</f>
        <v>4.0499999999999989</v>
      </c>
      <c r="Q440" s="17"/>
      <c r="R440" s="630"/>
      <c r="S440" s="636"/>
      <c r="T440" s="33"/>
      <c r="U440" s="33"/>
      <c r="V440" s="631"/>
      <c r="W440" s="34" t="str">
        <f t="shared" si="158"/>
        <v/>
      </c>
      <c r="X440" s="34" t="str">
        <f t="shared" si="154"/>
        <v/>
      </c>
      <c r="Y440" s="14" t="str">
        <f t="shared" si="155"/>
        <v/>
      </c>
      <c r="Z440" s="14" t="str">
        <f t="shared" si="156"/>
        <v/>
      </c>
      <c r="AA440" s="15" t="str">
        <f t="shared" si="149"/>
        <v/>
      </c>
    </row>
    <row r="441" spans="2:27" ht="18.75" thickBot="1" x14ac:dyDescent="0.3">
      <c r="B441" s="786"/>
      <c r="C441" s="787"/>
      <c r="D441" s="787"/>
      <c r="E441" s="787"/>
      <c r="F441" s="787"/>
      <c r="G441" s="787"/>
      <c r="H441" s="787"/>
      <c r="I441" s="787"/>
      <c r="J441" s="787"/>
      <c r="K441" s="787"/>
      <c r="L441" s="787"/>
      <c r="M441" s="787"/>
      <c r="N441" s="787"/>
      <c r="O441" s="787"/>
      <c r="P441" s="428"/>
      <c r="Q441" s="629">
        <f>+H415</f>
        <v>4.0499999999999989</v>
      </c>
      <c r="R441" s="1033" t="s">
        <v>58</v>
      </c>
      <c r="S441" s="1034"/>
      <c r="T441" s="1035"/>
      <c r="U441" s="1024" t="s">
        <v>53</v>
      </c>
      <c r="V441" s="1025"/>
      <c r="W441" s="1025"/>
      <c r="X441" s="1036"/>
      <c r="Y441" s="36"/>
      <c r="Z441" s="37"/>
      <c r="AA441" s="38">
        <f>SUM(X418:X440)</f>
        <v>4</v>
      </c>
    </row>
    <row r="442" spans="2:27" ht="17.25" thickBot="1" x14ac:dyDescent="0.3">
      <c r="B442" s="792" t="s">
        <v>59</v>
      </c>
      <c r="C442" s="793"/>
      <c r="D442" s="793"/>
      <c r="E442" s="793"/>
      <c r="F442" s="793"/>
      <c r="G442" s="793"/>
      <c r="H442" s="793"/>
      <c r="I442" s="794"/>
      <c r="J442" s="792" t="s">
        <v>60</v>
      </c>
      <c r="K442" s="793"/>
      <c r="L442" s="793"/>
      <c r="M442" s="793"/>
      <c r="N442" s="793"/>
      <c r="O442" s="793"/>
      <c r="P442" s="793"/>
      <c r="Q442" s="793"/>
      <c r="R442" s="794"/>
      <c r="S442" s="634"/>
      <c r="T442" s="39"/>
      <c r="U442" s="40"/>
      <c r="V442" s="40"/>
      <c r="W442" s="40"/>
      <c r="X442" s="40"/>
      <c r="Y442" s="40"/>
      <c r="Z442" s="40"/>
      <c r="AA442" s="41"/>
    </row>
    <row r="443" spans="2:27" ht="21" thickBot="1" x14ac:dyDescent="0.3">
      <c r="B443" s="795"/>
      <c r="C443" s="787"/>
      <c r="D443" s="787"/>
      <c r="E443" s="787"/>
      <c r="F443" s="787"/>
      <c r="G443" s="787"/>
      <c r="H443" s="787"/>
      <c r="I443" s="796"/>
      <c r="J443" s="795"/>
      <c r="K443" s="787"/>
      <c r="L443" s="787"/>
      <c r="M443" s="787"/>
      <c r="N443" s="787"/>
      <c r="O443" s="787"/>
      <c r="P443" s="787"/>
      <c r="Q443" s="787"/>
      <c r="R443" s="796"/>
      <c r="S443" s="635"/>
      <c r="T443" s="797" t="s">
        <v>61</v>
      </c>
      <c r="U443" s="798"/>
      <c r="V443" s="798"/>
      <c r="W443" s="798"/>
      <c r="X443" s="798"/>
      <c r="Y443" s="798"/>
      <c r="Z443" s="799"/>
      <c r="AA443" s="42">
        <f>AA441</f>
        <v>4</v>
      </c>
    </row>
    <row r="445" spans="2:27" ht="15.75" thickBot="1" x14ac:dyDescent="0.3"/>
    <row r="446" spans="2:27" x14ac:dyDescent="0.25">
      <c r="B446" s="800"/>
      <c r="C446" s="793"/>
      <c r="D446" s="793"/>
      <c r="E446" s="793"/>
      <c r="F446" s="793"/>
      <c r="G446" s="803" t="s">
        <v>42</v>
      </c>
      <c r="H446" s="793"/>
      <c r="I446" s="793"/>
      <c r="J446" s="793"/>
      <c r="K446" s="793"/>
      <c r="L446" s="793"/>
      <c r="M446" s="793"/>
      <c r="N446" s="793"/>
      <c r="O446" s="793"/>
      <c r="P446" s="793"/>
      <c r="Q446" s="793"/>
      <c r="R446" s="793"/>
      <c r="S446" s="793"/>
      <c r="T446" s="793"/>
      <c r="U446" s="804" t="s">
        <v>1</v>
      </c>
      <c r="V446" s="805"/>
      <c r="W446" s="805"/>
      <c r="X446" s="806"/>
      <c r="Y446" s="807" t="s">
        <v>43</v>
      </c>
      <c r="Z446" s="805"/>
      <c r="AA446" s="808"/>
    </row>
    <row r="447" spans="2:27" ht="45" customHeight="1" x14ac:dyDescent="0.25">
      <c r="B447" s="801"/>
      <c r="C447" s="802"/>
      <c r="D447" s="802"/>
      <c r="E447" s="802"/>
      <c r="F447" s="802"/>
      <c r="G447" s="801"/>
      <c r="H447" s="802"/>
      <c r="I447" s="802"/>
      <c r="J447" s="802"/>
      <c r="K447" s="802"/>
      <c r="L447" s="802"/>
      <c r="M447" s="802"/>
      <c r="N447" s="802"/>
      <c r="O447" s="802"/>
      <c r="P447" s="802"/>
      <c r="Q447" s="802"/>
      <c r="R447" s="802"/>
      <c r="S447" s="802"/>
      <c r="T447" s="802"/>
      <c r="U447" s="809" t="s">
        <v>3</v>
      </c>
      <c r="V447" s="810"/>
      <c r="W447" s="810"/>
      <c r="X447" s="811"/>
      <c r="Y447" s="812">
        <v>1</v>
      </c>
      <c r="Z447" s="810"/>
      <c r="AA447" s="813"/>
    </row>
    <row r="448" spans="2:27" ht="15.75" thickBot="1" x14ac:dyDescent="0.3">
      <c r="B448" s="795"/>
      <c r="C448" s="787"/>
      <c r="D448" s="787"/>
      <c r="E448" s="787"/>
      <c r="F448" s="787"/>
      <c r="G448" s="795"/>
      <c r="H448" s="787"/>
      <c r="I448" s="787"/>
      <c r="J448" s="787"/>
      <c r="K448" s="787"/>
      <c r="L448" s="787"/>
      <c r="M448" s="787"/>
      <c r="N448" s="787"/>
      <c r="O448" s="787"/>
      <c r="P448" s="787"/>
      <c r="Q448" s="787"/>
      <c r="R448" s="787"/>
      <c r="S448" s="787"/>
      <c r="T448" s="787"/>
      <c r="U448" s="814" t="s">
        <v>4</v>
      </c>
      <c r="V448" s="815"/>
      <c r="W448" s="815"/>
      <c r="X448" s="816"/>
      <c r="Y448" s="817">
        <v>44236</v>
      </c>
      <c r="Z448" s="818"/>
      <c r="AA448" s="819"/>
    </row>
    <row r="449" spans="2:27" ht="25.9" customHeight="1" x14ac:dyDescent="0.25">
      <c r="B449" s="820" t="s">
        <v>44</v>
      </c>
      <c r="C449" s="793"/>
      <c r="D449" s="793"/>
      <c r="E449" s="793"/>
      <c r="F449" s="794"/>
      <c r="G449"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449" s="822"/>
      <c r="I449" s="822"/>
      <c r="J449" s="822"/>
      <c r="K449" s="822"/>
      <c r="L449" s="822"/>
      <c r="M449" s="822"/>
      <c r="N449" s="822"/>
      <c r="O449" s="822"/>
      <c r="P449" s="822"/>
      <c r="Q449" s="822"/>
      <c r="R449" s="822"/>
      <c r="S449" s="822"/>
      <c r="T449" s="822"/>
      <c r="U449" s="822"/>
      <c r="V449" s="822"/>
      <c r="W449" s="822"/>
      <c r="X449" s="822"/>
      <c r="Y449" s="822"/>
      <c r="Z449" s="822"/>
      <c r="AA449" s="823"/>
    </row>
    <row r="450" spans="2:27" ht="15.75" customHeight="1" thickBot="1" x14ac:dyDescent="0.3">
      <c r="B450" s="795"/>
      <c r="C450" s="787"/>
      <c r="D450" s="787"/>
      <c r="E450" s="787"/>
      <c r="F450" s="796"/>
      <c r="G450" s="824"/>
      <c r="H450" s="825"/>
      <c r="I450" s="825"/>
      <c r="J450" s="825"/>
      <c r="K450" s="825"/>
      <c r="L450" s="825"/>
      <c r="M450" s="825"/>
      <c r="N450" s="825"/>
      <c r="O450" s="825"/>
      <c r="P450" s="825"/>
      <c r="Q450" s="825"/>
      <c r="R450" s="825"/>
      <c r="S450" s="825"/>
      <c r="T450" s="825"/>
      <c r="U450" s="825"/>
      <c r="V450" s="825"/>
      <c r="W450" s="825"/>
      <c r="X450" s="825"/>
      <c r="Y450" s="825"/>
      <c r="Z450" s="825"/>
      <c r="AA450" s="826"/>
    </row>
    <row r="451" spans="2:27" ht="18.75" thickBot="1" x14ac:dyDescent="0.3">
      <c r="B451" s="827" t="s">
        <v>46</v>
      </c>
      <c r="C451" s="798"/>
      <c r="D451" s="798"/>
      <c r="E451" s="798"/>
      <c r="F451" s="798"/>
      <c r="G451" s="798"/>
      <c r="H451" s="822" t="s">
        <v>47</v>
      </c>
      <c r="I451" s="793"/>
      <c r="J451" s="828"/>
      <c r="K451" s="798"/>
      <c r="L451" s="798"/>
      <c r="M451" s="798"/>
      <c r="N451" s="798"/>
      <c r="O451" s="798"/>
      <c r="P451" s="622"/>
      <c r="Q451" s="622"/>
      <c r="R451" s="828" t="s">
        <v>48</v>
      </c>
      <c r="S451" s="828"/>
      <c r="T451" s="798"/>
      <c r="U451" s="798"/>
      <c r="V451" s="798"/>
      <c r="W451" s="798"/>
      <c r="X451" s="798"/>
      <c r="Y451" s="798"/>
      <c r="Z451" s="798"/>
      <c r="AA451" s="799"/>
    </row>
    <row r="452" spans="2:27" ht="30.75" customHeight="1" thickBot="1" x14ac:dyDescent="0.3">
      <c r="B452" s="829">
        <f>PRESUPUESTO!$B$34</f>
        <v>4</v>
      </c>
      <c r="C452" s="793"/>
      <c r="D452" s="793"/>
      <c r="E452" s="793"/>
      <c r="F452" s="793"/>
      <c r="G452" s="793"/>
      <c r="H452" s="830">
        <f>PRESUPUESTO!B40</f>
        <v>4.0599999999999987</v>
      </c>
      <c r="I452" s="831"/>
      <c r="J452" s="832" t="str">
        <f>PRESUPUESTO!$F$34</f>
        <v>HIDROSANITARIOS</v>
      </c>
      <c r="K452" s="798"/>
      <c r="L452" s="798"/>
      <c r="M452" s="798"/>
      <c r="N452" s="798"/>
      <c r="O452" s="799"/>
      <c r="P452" s="621"/>
      <c r="Q452" s="621"/>
      <c r="R452" s="833" t="str">
        <f>PRESUPUESTO!F40</f>
        <v>Suministro e instalacion punto sanitario 2"</v>
      </c>
      <c r="S452" s="1020"/>
      <c r="T452" s="793"/>
      <c r="U452" s="793"/>
      <c r="V452" s="793"/>
      <c r="W452" s="793"/>
      <c r="X452" s="793"/>
      <c r="Y452" s="793"/>
      <c r="Z452" s="793"/>
      <c r="AA452" s="794"/>
    </row>
    <row r="453" spans="2:27" ht="18.75" customHeight="1" thickBot="1" x14ac:dyDescent="0.3">
      <c r="B453" s="821" t="s">
        <v>49</v>
      </c>
      <c r="C453" s="834"/>
      <c r="D453" s="834"/>
      <c r="E453" s="834"/>
      <c r="F453" s="834"/>
      <c r="G453" s="834"/>
      <c r="H453" s="835"/>
      <c r="I453" s="835"/>
      <c r="J453" s="834"/>
      <c r="K453" s="834"/>
      <c r="L453" s="834"/>
      <c r="M453" s="834"/>
      <c r="N453" s="834"/>
      <c r="O453" s="834"/>
      <c r="P453" s="623"/>
      <c r="Q453" s="623"/>
      <c r="R453" s="1037" t="s">
        <v>50</v>
      </c>
      <c r="S453" s="1021" t="s">
        <v>532</v>
      </c>
      <c r="T453" s="1039" t="s">
        <v>51</v>
      </c>
      <c r="U453" s="1040"/>
      <c r="V453" s="1041"/>
      <c r="W453" s="1042" t="s">
        <v>20</v>
      </c>
      <c r="X453" s="844" t="s">
        <v>52</v>
      </c>
      <c r="Y453" s="846" t="s">
        <v>53</v>
      </c>
      <c r="Z453" s="1045"/>
      <c r="AA453" s="1046"/>
    </row>
    <row r="454" spans="2:27" ht="26.25" thickBot="1" x14ac:dyDescent="0.3">
      <c r="B454" s="836"/>
      <c r="C454" s="835"/>
      <c r="D454" s="835"/>
      <c r="E454" s="835"/>
      <c r="F454" s="835"/>
      <c r="G454" s="835"/>
      <c r="H454" s="835"/>
      <c r="I454" s="835"/>
      <c r="J454" s="835"/>
      <c r="K454" s="835"/>
      <c r="L454" s="835"/>
      <c r="M454" s="835"/>
      <c r="N454" s="835"/>
      <c r="O454" s="835"/>
      <c r="P454" s="623"/>
      <c r="Q454" s="623"/>
      <c r="R454" s="1038"/>
      <c r="S454" s="1032"/>
      <c r="T454" s="4" t="s">
        <v>54</v>
      </c>
      <c r="U454" s="5" t="s">
        <v>55</v>
      </c>
      <c r="V454" s="6" t="s">
        <v>56</v>
      </c>
      <c r="W454" s="1043"/>
      <c r="X454" s="1044"/>
      <c r="Y454" s="7" t="s">
        <v>57</v>
      </c>
      <c r="Z454" s="8" t="s">
        <v>21</v>
      </c>
      <c r="AA454" s="9" t="s">
        <v>22</v>
      </c>
    </row>
    <row r="455" spans="2:27" ht="18" x14ac:dyDescent="0.25">
      <c r="B455" s="10"/>
      <c r="C455" s="1017"/>
      <c r="D455" s="1017"/>
      <c r="E455" s="1017"/>
      <c r="F455" s="1017"/>
      <c r="G455" s="1017"/>
      <c r="H455" s="1017"/>
      <c r="I455" s="1017"/>
      <c r="J455" s="1017"/>
      <c r="K455" s="1017"/>
      <c r="L455" s="1017"/>
      <c r="M455" s="1017"/>
      <c r="N455" s="1017"/>
      <c r="O455" s="12"/>
      <c r="P455" s="629">
        <f>+H452</f>
        <v>4.0599999999999987</v>
      </c>
      <c r="Q455" s="17"/>
      <c r="R455" s="412" t="s">
        <v>356</v>
      </c>
      <c r="S455" s="625" t="s">
        <v>438</v>
      </c>
      <c r="T455" s="14"/>
      <c r="U455" s="14"/>
      <c r="V455" s="14"/>
      <c r="W455" s="14" t="s">
        <v>20</v>
      </c>
      <c r="X455" s="14">
        <f t="shared" ref="X455:X458" si="159">IF(S455="","",1)</f>
        <v>1</v>
      </c>
      <c r="Y455" s="14" t="str">
        <f>IFERROR(IF(COUNT(T455:V455)=1,PRODUCT(T455:V455)*X455,""),"")</f>
        <v/>
      </c>
      <c r="Z455" s="14" t="str">
        <f>IFERROR(IF(COUNT(T455:V455)=2,PRODUCT(T455:V455)*X455,""),"")</f>
        <v/>
      </c>
      <c r="AA455" s="15" t="str">
        <f>IFERROR(IF(COUNT(T455:V455)=3,PRODUCT(T455:V455)*X455,""),"")</f>
        <v/>
      </c>
    </row>
    <row r="456" spans="2:27" ht="18" x14ac:dyDescent="0.25">
      <c r="B456" s="16"/>
      <c r="C456" s="1018"/>
      <c r="D456" s="1018"/>
      <c r="E456" s="1018"/>
      <c r="F456" s="1018"/>
      <c r="G456" s="1018"/>
      <c r="H456" s="1018"/>
      <c r="I456" s="1018"/>
      <c r="J456" s="1018"/>
      <c r="K456" s="1018"/>
      <c r="L456" s="1018"/>
      <c r="M456" s="1018"/>
      <c r="N456" s="1018"/>
      <c r="O456" s="19"/>
      <c r="P456" s="629">
        <f>+H452</f>
        <v>4.0599999999999987</v>
      </c>
      <c r="Q456" s="17"/>
      <c r="R456" s="412"/>
      <c r="S456" s="625"/>
      <c r="T456" s="20"/>
      <c r="U456" s="20"/>
      <c r="V456" s="430"/>
      <c r="W456" s="14" t="str">
        <f t="shared" ref="W456:W458" si="160">IF(R456="","",1)</f>
        <v/>
      </c>
      <c r="X456" s="14" t="str">
        <f t="shared" si="159"/>
        <v/>
      </c>
      <c r="Y456" s="14" t="str">
        <f t="shared" ref="Y456:Y458" si="161">IFERROR(IF(COUNT(T456:V456)=1,PRODUCT(T456:V456)*X456,""),"")</f>
        <v/>
      </c>
      <c r="Z456" s="14" t="str">
        <f t="shared" ref="Z456:Z458" si="162">IFERROR(IF(COUNT(T456:V456)=2,PRODUCT(T456:V456)*X456,""),"")</f>
        <v/>
      </c>
      <c r="AA456" s="15" t="str">
        <f t="shared" ref="AA456:AA477" si="163">IFERROR(IF(COUNT(T456:V456)=3,PRODUCT(T456:V456)*X456,""),"")</f>
        <v/>
      </c>
    </row>
    <row r="457" spans="2:27" ht="18" x14ac:dyDescent="0.25">
      <c r="B457" s="16"/>
      <c r="C457" s="1018"/>
      <c r="D457" s="1018"/>
      <c r="E457" s="1018"/>
      <c r="F457" s="1018"/>
      <c r="G457" s="1018"/>
      <c r="H457" s="1018"/>
      <c r="I457" s="1018"/>
      <c r="J457" s="1018"/>
      <c r="K457" s="1018"/>
      <c r="L457" s="1018"/>
      <c r="M457" s="1018"/>
      <c r="N457" s="1018"/>
      <c r="O457" s="19"/>
      <c r="P457" s="629">
        <f>+H452</f>
        <v>4.0599999999999987</v>
      </c>
      <c r="Q457" s="17"/>
      <c r="R457" s="412"/>
      <c r="S457" s="625"/>
      <c r="T457" s="20"/>
      <c r="U457" s="20"/>
      <c r="V457" s="430"/>
      <c r="W457" s="14" t="str">
        <f t="shared" si="160"/>
        <v/>
      </c>
      <c r="X457" s="14" t="str">
        <f t="shared" si="159"/>
        <v/>
      </c>
      <c r="Y457" s="14" t="str">
        <f t="shared" si="161"/>
        <v/>
      </c>
      <c r="Z457" s="14" t="str">
        <f t="shared" si="162"/>
        <v/>
      </c>
      <c r="AA457" s="15" t="str">
        <f t="shared" si="163"/>
        <v/>
      </c>
    </row>
    <row r="458" spans="2:27" ht="18" x14ac:dyDescent="0.25">
      <c r="B458" s="16"/>
      <c r="C458" s="1018"/>
      <c r="D458" s="1018"/>
      <c r="E458" s="1018"/>
      <c r="F458" s="1018"/>
      <c r="G458" s="1018"/>
      <c r="H458" s="1018"/>
      <c r="I458" s="1018"/>
      <c r="J458" s="1018"/>
      <c r="K458" s="1018"/>
      <c r="L458" s="1018"/>
      <c r="M458" s="1018"/>
      <c r="N458" s="1018"/>
      <c r="O458" s="19"/>
      <c r="P458" s="629">
        <f>+H452</f>
        <v>4.0599999999999987</v>
      </c>
      <c r="Q458" s="17"/>
      <c r="R458" s="412"/>
      <c r="S458" s="626"/>
      <c r="T458" s="20"/>
      <c r="U458" s="20"/>
      <c r="V458" s="430"/>
      <c r="W458" s="14" t="str">
        <f t="shared" si="160"/>
        <v/>
      </c>
      <c r="X458" s="14" t="str">
        <f t="shared" si="159"/>
        <v/>
      </c>
      <c r="Y458" s="14" t="str">
        <f t="shared" si="161"/>
        <v/>
      </c>
      <c r="Z458" s="14" t="str">
        <f t="shared" si="162"/>
        <v/>
      </c>
      <c r="AA458" s="15" t="str">
        <f t="shared" si="163"/>
        <v/>
      </c>
    </row>
    <row r="459" spans="2:27" ht="18" x14ac:dyDescent="0.25">
      <c r="B459" s="16"/>
      <c r="C459" s="1018"/>
      <c r="D459" s="1018"/>
      <c r="E459" s="1018"/>
      <c r="F459" s="1018"/>
      <c r="G459" s="1018"/>
      <c r="H459" s="1018"/>
      <c r="I459" s="1018"/>
      <c r="J459" s="1018"/>
      <c r="K459" s="1018"/>
      <c r="L459" s="1018"/>
      <c r="M459" s="1018"/>
      <c r="N459" s="1018"/>
      <c r="O459" s="19"/>
      <c r="P459" s="629">
        <f>+H452</f>
        <v>4.0599999999999987</v>
      </c>
      <c r="Q459" s="17"/>
      <c r="R459" s="412"/>
      <c r="S459" s="625"/>
      <c r="T459" s="20"/>
      <c r="U459" s="20"/>
      <c r="V459" s="430"/>
      <c r="W459" s="14"/>
      <c r="X459" s="14"/>
      <c r="Y459" s="14"/>
      <c r="Z459" s="14"/>
      <c r="AA459" s="15" t="str">
        <f t="shared" si="163"/>
        <v/>
      </c>
    </row>
    <row r="460" spans="2:27" ht="18" x14ac:dyDescent="0.25">
      <c r="B460" s="22"/>
      <c r="C460" s="1018"/>
      <c r="D460" s="1018"/>
      <c r="E460" s="1018"/>
      <c r="F460" s="1018"/>
      <c r="G460" s="1018"/>
      <c r="H460" s="1018"/>
      <c r="I460" s="1018"/>
      <c r="J460" s="1018"/>
      <c r="K460" s="1018"/>
      <c r="L460" s="1018"/>
      <c r="M460" s="1018"/>
      <c r="N460" s="1018"/>
      <c r="O460" s="19"/>
      <c r="P460" s="629">
        <f>+H452</f>
        <v>4.0599999999999987</v>
      </c>
      <c r="Q460" s="17"/>
      <c r="R460" s="412" t="s">
        <v>361</v>
      </c>
      <c r="S460" s="625" t="s">
        <v>438</v>
      </c>
      <c r="T460" s="20"/>
      <c r="U460" s="20"/>
      <c r="V460" s="430"/>
      <c r="W460" s="14" t="s">
        <v>20</v>
      </c>
      <c r="X460" s="14">
        <f t="shared" ref="X460:Y466" si="164">IF(S460="","",1)</f>
        <v>1</v>
      </c>
      <c r="Y460" s="14" t="str">
        <f t="shared" ref="Y460" si="165">IFERROR(IF(COUNT(T460:V460)=1,PRODUCT(T460:V460)*X460,""),"")</f>
        <v/>
      </c>
      <c r="Z460" s="14" t="str">
        <f t="shared" ref="Z460:Z466" si="166">IFERROR(IF(COUNT(T460:V460)=2,PRODUCT(T460:V460)*X460,""),"")</f>
        <v/>
      </c>
      <c r="AA460" s="15" t="str">
        <f t="shared" si="163"/>
        <v/>
      </c>
    </row>
    <row r="461" spans="2:27" ht="18" x14ac:dyDescent="0.25">
      <c r="B461" s="16"/>
      <c r="C461" s="1018"/>
      <c r="D461" s="1018"/>
      <c r="E461" s="1018"/>
      <c r="F461" s="1018"/>
      <c r="G461" s="1018"/>
      <c r="H461" s="1018"/>
      <c r="I461" s="1018"/>
      <c r="J461" s="1018"/>
      <c r="K461" s="1018"/>
      <c r="L461" s="1018"/>
      <c r="M461" s="1018"/>
      <c r="N461" s="1018"/>
      <c r="O461" s="19"/>
      <c r="P461" s="629">
        <f>+H452</f>
        <v>4.0599999999999987</v>
      </c>
      <c r="Q461" s="17"/>
      <c r="R461" s="412" t="s">
        <v>361</v>
      </c>
      <c r="S461" s="628" t="s">
        <v>439</v>
      </c>
      <c r="T461" s="20"/>
      <c r="U461" s="20"/>
      <c r="V461" s="430"/>
      <c r="W461" s="14" t="s">
        <v>20</v>
      </c>
      <c r="X461" s="14">
        <f t="shared" si="164"/>
        <v>1</v>
      </c>
      <c r="Y461" s="14" t="str">
        <f t="shared" si="164"/>
        <v/>
      </c>
      <c r="Z461" s="14" t="str">
        <f t="shared" si="166"/>
        <v/>
      </c>
      <c r="AA461" s="15" t="str">
        <f t="shared" si="163"/>
        <v/>
      </c>
    </row>
    <row r="462" spans="2:27" ht="18" x14ac:dyDescent="0.25">
      <c r="B462" s="16"/>
      <c r="C462" s="1018"/>
      <c r="D462" s="1018"/>
      <c r="E462" s="1018"/>
      <c r="F462" s="1018"/>
      <c r="G462" s="1018"/>
      <c r="H462" s="1018"/>
      <c r="I462" s="1018"/>
      <c r="J462" s="1018"/>
      <c r="K462" s="1018"/>
      <c r="L462" s="1018"/>
      <c r="M462" s="1018"/>
      <c r="N462" s="1018"/>
      <c r="O462" s="19"/>
      <c r="P462" s="629">
        <f>+H452</f>
        <v>4.0599999999999987</v>
      </c>
      <c r="Q462" s="17"/>
      <c r="R462" s="412"/>
      <c r="S462" s="626"/>
      <c r="T462" s="20"/>
      <c r="U462" s="20"/>
      <c r="V462" s="430"/>
      <c r="W462" s="14"/>
      <c r="X462" s="14"/>
      <c r="Y462" s="14" t="str">
        <f t="shared" si="164"/>
        <v/>
      </c>
      <c r="Z462" s="14" t="str">
        <f t="shared" si="166"/>
        <v/>
      </c>
      <c r="AA462" s="15" t="str">
        <f t="shared" si="163"/>
        <v/>
      </c>
    </row>
    <row r="463" spans="2:27" ht="18" x14ac:dyDescent="0.25">
      <c r="B463" s="16"/>
      <c r="C463" s="1018"/>
      <c r="D463" s="1018"/>
      <c r="E463" s="1018"/>
      <c r="F463" s="1018"/>
      <c r="G463" s="1018"/>
      <c r="H463" s="1018"/>
      <c r="I463" s="1018"/>
      <c r="J463" s="1018"/>
      <c r="K463" s="1018"/>
      <c r="L463" s="1018"/>
      <c r="M463" s="1018"/>
      <c r="N463" s="1018"/>
      <c r="O463" s="19"/>
      <c r="P463" s="629">
        <f>+H452</f>
        <v>4.0599999999999987</v>
      </c>
      <c r="Q463" s="17"/>
      <c r="R463" s="412"/>
      <c r="S463" s="625"/>
      <c r="T463" s="20"/>
      <c r="U463" s="20"/>
      <c r="V463" s="430"/>
      <c r="W463" s="14" t="str">
        <f t="shared" ref="W463:W466" si="167">IF(R463="","",1)</f>
        <v/>
      </c>
      <c r="X463" s="14" t="str">
        <f t="shared" si="164"/>
        <v/>
      </c>
      <c r="Y463" s="14" t="str">
        <f t="shared" si="164"/>
        <v/>
      </c>
      <c r="Z463" s="14" t="str">
        <f t="shared" si="166"/>
        <v/>
      </c>
      <c r="AA463" s="15" t="str">
        <f t="shared" si="163"/>
        <v/>
      </c>
    </row>
    <row r="464" spans="2:27" ht="18" x14ac:dyDescent="0.25">
      <c r="B464" s="16"/>
      <c r="C464" s="1018"/>
      <c r="D464" s="1018"/>
      <c r="E464" s="1018"/>
      <c r="F464" s="1018"/>
      <c r="G464" s="1018"/>
      <c r="H464" s="1018"/>
      <c r="I464" s="1018"/>
      <c r="J464" s="1018"/>
      <c r="K464" s="1018"/>
      <c r="L464" s="1018"/>
      <c r="M464" s="1018"/>
      <c r="N464" s="1018"/>
      <c r="O464" s="19"/>
      <c r="P464" s="629">
        <f>+H452</f>
        <v>4.0599999999999987</v>
      </c>
      <c r="Q464" s="17"/>
      <c r="R464" s="412"/>
      <c r="S464" s="625"/>
      <c r="T464" s="20"/>
      <c r="U464" s="20"/>
      <c r="V464" s="430"/>
      <c r="W464" s="14" t="str">
        <f t="shared" si="167"/>
        <v/>
      </c>
      <c r="X464" s="14" t="str">
        <f t="shared" si="164"/>
        <v/>
      </c>
      <c r="Y464" s="14" t="str">
        <f t="shared" si="164"/>
        <v/>
      </c>
      <c r="Z464" s="14" t="str">
        <f t="shared" si="166"/>
        <v/>
      </c>
      <c r="AA464" s="15" t="str">
        <f t="shared" si="163"/>
        <v/>
      </c>
    </row>
    <row r="465" spans="2:27" ht="18" x14ac:dyDescent="0.25">
      <c r="B465" s="16"/>
      <c r="C465" s="1018"/>
      <c r="D465" s="1018"/>
      <c r="E465" s="1018"/>
      <c r="F465" s="1018"/>
      <c r="G465" s="1018"/>
      <c r="H465" s="1018"/>
      <c r="I465" s="1018"/>
      <c r="J465" s="1018"/>
      <c r="K465" s="1018"/>
      <c r="L465" s="1018"/>
      <c r="M465" s="1018"/>
      <c r="N465" s="1018"/>
      <c r="O465" s="19"/>
      <c r="P465" s="629">
        <f>+H452</f>
        <v>4.0599999999999987</v>
      </c>
      <c r="Q465" s="17"/>
      <c r="R465" s="412"/>
      <c r="S465" s="625"/>
      <c r="T465" s="20"/>
      <c r="U465" s="20"/>
      <c r="V465" s="430"/>
      <c r="W465" s="14" t="str">
        <f t="shared" si="167"/>
        <v/>
      </c>
      <c r="X465" s="14" t="str">
        <f t="shared" si="164"/>
        <v/>
      </c>
      <c r="Y465" s="14" t="str">
        <f t="shared" si="164"/>
        <v/>
      </c>
      <c r="Z465" s="14" t="str">
        <f t="shared" si="166"/>
        <v/>
      </c>
      <c r="AA465" s="15" t="str">
        <f t="shared" si="163"/>
        <v/>
      </c>
    </row>
    <row r="466" spans="2:27" ht="18" x14ac:dyDescent="0.25">
      <c r="B466" s="16"/>
      <c r="C466" s="1018"/>
      <c r="D466" s="1018"/>
      <c r="E466" s="1018"/>
      <c r="F466" s="1018"/>
      <c r="G466" s="1018"/>
      <c r="H466" s="1018"/>
      <c r="I466" s="1018"/>
      <c r="J466" s="1018"/>
      <c r="K466" s="1018"/>
      <c r="L466" s="1018"/>
      <c r="M466" s="1018"/>
      <c r="N466" s="1018"/>
      <c r="O466" s="19"/>
      <c r="P466" s="629">
        <f>+H452</f>
        <v>4.0599999999999987</v>
      </c>
      <c r="Q466" s="17"/>
      <c r="R466" s="412"/>
      <c r="S466" s="625"/>
      <c r="T466" s="20"/>
      <c r="U466" s="20"/>
      <c r="V466" s="430"/>
      <c r="W466" s="14" t="str">
        <f t="shared" si="167"/>
        <v/>
      </c>
      <c r="X466" s="14" t="str">
        <f t="shared" si="164"/>
        <v/>
      </c>
      <c r="Y466" s="14" t="str">
        <f t="shared" si="164"/>
        <v/>
      </c>
      <c r="Z466" s="14" t="str">
        <f t="shared" si="166"/>
        <v/>
      </c>
      <c r="AA466" s="15" t="str">
        <f t="shared" si="163"/>
        <v/>
      </c>
    </row>
    <row r="467" spans="2:27" ht="18" x14ac:dyDescent="0.25">
      <c r="B467" s="16"/>
      <c r="C467" s="1018"/>
      <c r="D467" s="1018"/>
      <c r="E467" s="1018"/>
      <c r="F467" s="1018"/>
      <c r="G467" s="1018"/>
      <c r="H467" s="1018"/>
      <c r="I467" s="1018"/>
      <c r="J467" s="1018"/>
      <c r="K467" s="1018"/>
      <c r="L467" s="1018"/>
      <c r="M467" s="1018"/>
      <c r="N467" s="1018"/>
      <c r="O467" s="19"/>
      <c r="P467" s="629">
        <f>+H452</f>
        <v>4.0599999999999987</v>
      </c>
      <c r="Q467" s="17"/>
      <c r="R467" s="412"/>
      <c r="S467" s="625"/>
      <c r="T467" s="20"/>
      <c r="U467" s="20"/>
      <c r="V467" s="430"/>
      <c r="W467" s="14"/>
      <c r="X467" s="14"/>
      <c r="Y467" s="14"/>
      <c r="Z467" s="14"/>
      <c r="AA467" s="15" t="str">
        <f t="shared" si="163"/>
        <v/>
      </c>
    </row>
    <row r="468" spans="2:27" ht="18" x14ac:dyDescent="0.25">
      <c r="B468" s="16"/>
      <c r="C468" s="1018"/>
      <c r="D468" s="1018"/>
      <c r="E468" s="1018"/>
      <c r="F468" s="1018"/>
      <c r="G468" s="1018"/>
      <c r="H468" s="1018"/>
      <c r="I468" s="1018"/>
      <c r="J468" s="1018"/>
      <c r="K468" s="1018"/>
      <c r="L468" s="1018"/>
      <c r="M468" s="1018"/>
      <c r="N468" s="1018"/>
      <c r="O468" s="19"/>
      <c r="P468" s="629">
        <f>+H452</f>
        <v>4.0599999999999987</v>
      </c>
      <c r="Q468" s="17"/>
      <c r="R468" s="412" t="s">
        <v>362</v>
      </c>
      <c r="S468" s="625" t="s">
        <v>439</v>
      </c>
      <c r="T468" s="20"/>
      <c r="U468" s="20"/>
      <c r="V468" s="430"/>
      <c r="W468" s="14" t="s">
        <v>20</v>
      </c>
      <c r="X468" s="14">
        <f t="shared" ref="X468:X477" si="168">IF(S468="","",1)</f>
        <v>1</v>
      </c>
      <c r="Y468" s="14" t="str">
        <f t="shared" ref="Y468:Y477" si="169">IFERROR(IF(COUNT(T468:V468)=1,PRODUCT(T468:V468)*X468,""),"")</f>
        <v/>
      </c>
      <c r="Z468" s="14" t="str">
        <f t="shared" ref="Z468:Z477" si="170">IFERROR(IF(COUNT(T468:V468)=2,PRODUCT(T468:V468)*X468,""),"")</f>
        <v/>
      </c>
      <c r="AA468" s="15" t="str">
        <f t="shared" si="163"/>
        <v/>
      </c>
    </row>
    <row r="469" spans="2:27" ht="18" x14ac:dyDescent="0.25">
      <c r="B469" s="16"/>
      <c r="C469" s="1018"/>
      <c r="D469" s="1018"/>
      <c r="E469" s="1018"/>
      <c r="F469" s="1018"/>
      <c r="G469" s="1018"/>
      <c r="H469" s="1018"/>
      <c r="I469" s="1018"/>
      <c r="J469" s="1018"/>
      <c r="K469" s="1018"/>
      <c r="L469" s="1018"/>
      <c r="M469" s="1018"/>
      <c r="N469" s="1018"/>
      <c r="O469" s="19"/>
      <c r="P469" s="629">
        <f>+H452</f>
        <v>4.0599999999999987</v>
      </c>
      <c r="Q469" s="17"/>
      <c r="R469" s="412"/>
      <c r="S469" s="628"/>
      <c r="T469" s="20"/>
      <c r="U469" s="20"/>
      <c r="V469" s="430"/>
      <c r="W469" s="14" t="str">
        <f t="shared" ref="W469:W470" si="171">IF(R469="","",1)</f>
        <v/>
      </c>
      <c r="X469" s="14" t="str">
        <f t="shared" si="168"/>
        <v/>
      </c>
      <c r="Y469" s="14" t="str">
        <f t="shared" si="169"/>
        <v/>
      </c>
      <c r="Z469" s="14" t="str">
        <f t="shared" si="170"/>
        <v/>
      </c>
      <c r="AA469" s="15" t="str">
        <f t="shared" si="163"/>
        <v/>
      </c>
    </row>
    <row r="470" spans="2:27" ht="18" x14ac:dyDescent="0.25">
      <c r="B470" s="16"/>
      <c r="C470" s="1018"/>
      <c r="D470" s="1018"/>
      <c r="E470" s="1018"/>
      <c r="F470" s="1018"/>
      <c r="G470" s="1018"/>
      <c r="H470" s="1018"/>
      <c r="I470" s="1018"/>
      <c r="J470" s="1018"/>
      <c r="K470" s="1018"/>
      <c r="L470" s="1018"/>
      <c r="M470" s="1018"/>
      <c r="N470" s="1018"/>
      <c r="O470" s="19"/>
      <c r="P470" s="629">
        <f>+H452</f>
        <v>4.0599999999999987</v>
      </c>
      <c r="Q470" s="17"/>
      <c r="R470" s="412"/>
      <c r="S470" s="626"/>
      <c r="T470" s="20"/>
      <c r="U470" s="20"/>
      <c r="V470" s="430"/>
      <c r="W470" s="14" t="str">
        <f t="shared" si="171"/>
        <v/>
      </c>
      <c r="X470" s="14" t="str">
        <f t="shared" si="168"/>
        <v/>
      </c>
      <c r="Y470" s="14" t="str">
        <f t="shared" si="169"/>
        <v/>
      </c>
      <c r="Z470" s="14" t="str">
        <f t="shared" si="170"/>
        <v/>
      </c>
      <c r="AA470" s="15" t="str">
        <f t="shared" si="163"/>
        <v/>
      </c>
    </row>
    <row r="471" spans="2:27" ht="18" x14ac:dyDescent="0.25">
      <c r="B471" s="16"/>
      <c r="C471" s="1018"/>
      <c r="D471" s="1018"/>
      <c r="E471" s="1018"/>
      <c r="F471" s="1018"/>
      <c r="G471" s="1018"/>
      <c r="H471" s="1018"/>
      <c r="I471" s="1018"/>
      <c r="J471" s="1018"/>
      <c r="K471" s="1018"/>
      <c r="L471" s="1018"/>
      <c r="M471" s="1018"/>
      <c r="N471" s="1018"/>
      <c r="O471" s="19"/>
      <c r="P471" s="629">
        <f>+H452</f>
        <v>4.0599999999999987</v>
      </c>
      <c r="Q471" s="17"/>
      <c r="R471" s="412"/>
      <c r="S471" s="626"/>
      <c r="T471" s="20"/>
      <c r="U471" s="20"/>
      <c r="V471" s="20"/>
      <c r="W471" s="14" t="str">
        <f t="shared" ref="W471:W477" si="172">IF(COUNT(T471:V471)=1,"m",IF(COUNT(T471:V471)=2,"m2",IF(COUNT(T471:V471)=3,"m3","")))</f>
        <v/>
      </c>
      <c r="X471" s="14" t="str">
        <f t="shared" si="168"/>
        <v/>
      </c>
      <c r="Y471" s="14" t="str">
        <f t="shared" si="169"/>
        <v/>
      </c>
      <c r="Z471" s="14" t="str">
        <f t="shared" si="170"/>
        <v/>
      </c>
      <c r="AA471" s="15" t="str">
        <f t="shared" si="163"/>
        <v/>
      </c>
    </row>
    <row r="472" spans="2:27" ht="18" x14ac:dyDescent="0.25">
      <c r="B472" s="16"/>
      <c r="C472" s="1018"/>
      <c r="D472" s="1018"/>
      <c r="E472" s="1018"/>
      <c r="F472" s="1018"/>
      <c r="G472" s="1018"/>
      <c r="H472" s="1018"/>
      <c r="I472" s="1018"/>
      <c r="J472" s="1018"/>
      <c r="K472" s="1018"/>
      <c r="L472" s="1018"/>
      <c r="M472" s="1018"/>
      <c r="N472" s="1018"/>
      <c r="O472" s="19"/>
      <c r="P472" s="629">
        <f>+H452</f>
        <v>4.0599999999999987</v>
      </c>
      <c r="Q472" s="17"/>
      <c r="R472" s="412"/>
      <c r="S472" s="626"/>
      <c r="T472" s="20"/>
      <c r="U472" s="20"/>
      <c r="V472" s="430"/>
      <c r="W472" s="14" t="str">
        <f t="shared" si="172"/>
        <v/>
      </c>
      <c r="X472" s="14" t="str">
        <f t="shared" si="168"/>
        <v/>
      </c>
      <c r="Y472" s="14" t="str">
        <f t="shared" si="169"/>
        <v/>
      </c>
      <c r="Z472" s="14" t="str">
        <f t="shared" si="170"/>
        <v/>
      </c>
      <c r="AA472" s="15" t="str">
        <f t="shared" si="163"/>
        <v/>
      </c>
    </row>
    <row r="473" spans="2:27" ht="18" x14ac:dyDescent="0.25">
      <c r="B473" s="16"/>
      <c r="C473" s="1018"/>
      <c r="D473" s="1018"/>
      <c r="E473" s="1018"/>
      <c r="F473" s="1018"/>
      <c r="G473" s="1018"/>
      <c r="H473" s="1018"/>
      <c r="I473" s="1018"/>
      <c r="J473" s="1018"/>
      <c r="K473" s="1018"/>
      <c r="L473" s="1018"/>
      <c r="M473" s="1018"/>
      <c r="N473" s="1018"/>
      <c r="O473" s="19"/>
      <c r="P473" s="629">
        <f>+H452</f>
        <v>4.0599999999999987</v>
      </c>
      <c r="Q473" s="17"/>
      <c r="R473" s="412"/>
      <c r="S473" s="626"/>
      <c r="T473" s="20"/>
      <c r="U473" s="20"/>
      <c r="V473" s="430"/>
      <c r="W473" s="14" t="str">
        <f t="shared" si="172"/>
        <v/>
      </c>
      <c r="X473" s="14" t="str">
        <f t="shared" si="168"/>
        <v/>
      </c>
      <c r="Y473" s="14" t="str">
        <f t="shared" si="169"/>
        <v/>
      </c>
      <c r="Z473" s="14" t="str">
        <f t="shared" si="170"/>
        <v/>
      </c>
      <c r="AA473" s="15" t="str">
        <f t="shared" si="163"/>
        <v/>
      </c>
    </row>
    <row r="474" spans="2:27" ht="18" x14ac:dyDescent="0.25">
      <c r="B474" s="16"/>
      <c r="C474" s="1018"/>
      <c r="D474" s="1018"/>
      <c r="E474" s="1018"/>
      <c r="F474" s="1018"/>
      <c r="G474" s="1018"/>
      <c r="H474" s="1018"/>
      <c r="I474" s="1018"/>
      <c r="J474" s="1018"/>
      <c r="K474" s="1018"/>
      <c r="L474" s="1018"/>
      <c r="M474" s="1018"/>
      <c r="N474" s="1018"/>
      <c r="O474" s="19"/>
      <c r="P474" s="629">
        <f>+H452</f>
        <v>4.0599999999999987</v>
      </c>
      <c r="Q474" s="17"/>
      <c r="R474" s="21"/>
      <c r="S474" s="626"/>
      <c r="T474" s="20"/>
      <c r="U474" s="20"/>
      <c r="V474" s="430"/>
      <c r="W474" s="14" t="str">
        <f t="shared" si="172"/>
        <v/>
      </c>
      <c r="X474" s="14" t="str">
        <f t="shared" si="168"/>
        <v/>
      </c>
      <c r="Y474" s="14" t="str">
        <f t="shared" si="169"/>
        <v/>
      </c>
      <c r="Z474" s="14" t="str">
        <f t="shared" si="170"/>
        <v/>
      </c>
      <c r="AA474" s="15" t="str">
        <f t="shared" si="163"/>
        <v/>
      </c>
    </row>
    <row r="475" spans="2:27" ht="18" x14ac:dyDescent="0.25">
      <c r="B475" s="16"/>
      <c r="C475" s="1018"/>
      <c r="D475" s="1018"/>
      <c r="E475" s="1018"/>
      <c r="F475" s="1018"/>
      <c r="G475" s="1018"/>
      <c r="H475" s="1018"/>
      <c r="I475" s="1018"/>
      <c r="J475" s="1018"/>
      <c r="K475" s="1018"/>
      <c r="L475" s="1018"/>
      <c r="M475" s="1018"/>
      <c r="N475" s="1018"/>
      <c r="O475" s="19"/>
      <c r="P475" s="629">
        <f>+H452</f>
        <v>4.0599999999999987</v>
      </c>
      <c r="Q475" s="17"/>
      <c r="R475" s="26"/>
      <c r="S475" s="626"/>
      <c r="T475" s="20"/>
      <c r="U475" s="20"/>
      <c r="V475" s="430"/>
      <c r="W475" s="14" t="str">
        <f t="shared" si="172"/>
        <v/>
      </c>
      <c r="X475" s="14" t="str">
        <f t="shared" si="168"/>
        <v/>
      </c>
      <c r="Y475" s="14" t="str">
        <f t="shared" si="169"/>
        <v/>
      </c>
      <c r="Z475" s="14" t="str">
        <f t="shared" si="170"/>
        <v/>
      </c>
      <c r="AA475" s="15" t="str">
        <f t="shared" si="163"/>
        <v/>
      </c>
    </row>
    <row r="476" spans="2:27" ht="18" x14ac:dyDescent="0.25">
      <c r="B476" s="16"/>
      <c r="C476" s="1018"/>
      <c r="D476" s="1018"/>
      <c r="E476" s="1018"/>
      <c r="F476" s="1018"/>
      <c r="G476" s="1018"/>
      <c r="H476" s="1018"/>
      <c r="I476" s="1018"/>
      <c r="J476" s="1018"/>
      <c r="K476" s="1018"/>
      <c r="L476" s="1018"/>
      <c r="M476" s="1018"/>
      <c r="N476" s="1018"/>
      <c r="O476" s="19"/>
      <c r="P476" s="629">
        <f>+H452</f>
        <v>4.0599999999999987</v>
      </c>
      <c r="Q476" s="17"/>
      <c r="R476" s="26"/>
      <c r="S476" s="626"/>
      <c r="T476" s="20"/>
      <c r="U476" s="20"/>
      <c r="V476" s="430"/>
      <c r="W476" s="14" t="str">
        <f t="shared" si="172"/>
        <v/>
      </c>
      <c r="X476" s="14" t="str">
        <f t="shared" si="168"/>
        <v/>
      </c>
      <c r="Y476" s="14" t="str">
        <f t="shared" si="169"/>
        <v/>
      </c>
      <c r="Z476" s="14" t="str">
        <f t="shared" si="170"/>
        <v/>
      </c>
      <c r="AA476" s="15" t="str">
        <f t="shared" si="163"/>
        <v/>
      </c>
    </row>
    <row r="477" spans="2:27" ht="18.75" thickBot="1" x14ac:dyDescent="0.3">
      <c r="B477" s="27"/>
      <c r="C477" s="1019"/>
      <c r="D477" s="1019"/>
      <c r="E477" s="1019"/>
      <c r="F477" s="1019"/>
      <c r="G477" s="1019"/>
      <c r="H477" s="1019"/>
      <c r="I477" s="1019"/>
      <c r="J477" s="1019"/>
      <c r="K477" s="1019"/>
      <c r="L477" s="1019"/>
      <c r="M477" s="1019"/>
      <c r="N477" s="1019"/>
      <c r="O477" s="30"/>
      <c r="P477" s="629">
        <f>+H452</f>
        <v>4.0599999999999987</v>
      </c>
      <c r="Q477" s="17"/>
      <c r="R477" s="630"/>
      <c r="S477" s="636"/>
      <c r="T477" s="33"/>
      <c r="U477" s="33"/>
      <c r="V477" s="631"/>
      <c r="W477" s="34" t="str">
        <f t="shared" si="172"/>
        <v/>
      </c>
      <c r="X477" s="34" t="str">
        <f t="shared" si="168"/>
        <v/>
      </c>
      <c r="Y477" s="14" t="str">
        <f t="shared" si="169"/>
        <v/>
      </c>
      <c r="Z477" s="14" t="str">
        <f t="shared" si="170"/>
        <v/>
      </c>
      <c r="AA477" s="15" t="str">
        <f t="shared" si="163"/>
        <v/>
      </c>
    </row>
    <row r="478" spans="2:27" ht="18.75" thickBot="1" x14ac:dyDescent="0.3">
      <c r="B478" s="786"/>
      <c r="C478" s="787"/>
      <c r="D478" s="787"/>
      <c r="E478" s="787"/>
      <c r="F478" s="787"/>
      <c r="G478" s="787"/>
      <c r="H478" s="787"/>
      <c r="I478" s="787"/>
      <c r="J478" s="787"/>
      <c r="K478" s="787"/>
      <c r="L478" s="787"/>
      <c r="M478" s="787"/>
      <c r="N478" s="787"/>
      <c r="O478" s="787"/>
      <c r="P478" s="428"/>
      <c r="Q478" s="629">
        <f>+H452</f>
        <v>4.0599999999999987</v>
      </c>
      <c r="R478" s="1033" t="s">
        <v>58</v>
      </c>
      <c r="S478" s="1034"/>
      <c r="T478" s="1035"/>
      <c r="U478" s="1024" t="s">
        <v>53</v>
      </c>
      <c r="V478" s="1025"/>
      <c r="W478" s="1025"/>
      <c r="X478" s="1036"/>
      <c r="Y478" s="36"/>
      <c r="Z478" s="37"/>
      <c r="AA478" s="38">
        <f>SUM(X455:X477)</f>
        <v>4</v>
      </c>
    </row>
    <row r="479" spans="2:27" ht="17.25" thickBot="1" x14ac:dyDescent="0.3">
      <c r="B479" s="792" t="s">
        <v>59</v>
      </c>
      <c r="C479" s="793"/>
      <c r="D479" s="793"/>
      <c r="E479" s="793"/>
      <c r="F479" s="793"/>
      <c r="G479" s="793"/>
      <c r="H479" s="793"/>
      <c r="I479" s="794"/>
      <c r="J479" s="792" t="s">
        <v>60</v>
      </c>
      <c r="K479" s="793"/>
      <c r="L479" s="793"/>
      <c r="M479" s="793"/>
      <c r="N479" s="793"/>
      <c r="O479" s="793"/>
      <c r="P479" s="793"/>
      <c r="Q479" s="793"/>
      <c r="R479" s="794"/>
      <c r="S479" s="634"/>
      <c r="T479" s="39"/>
      <c r="U479" s="40"/>
      <c r="V479" s="40"/>
      <c r="W479" s="40"/>
      <c r="X479" s="40"/>
      <c r="Y479" s="40"/>
      <c r="Z479" s="40"/>
      <c r="AA479" s="41"/>
    </row>
    <row r="480" spans="2:27" ht="21" thickBot="1" x14ac:dyDescent="0.3">
      <c r="B480" s="795"/>
      <c r="C480" s="787"/>
      <c r="D480" s="787"/>
      <c r="E480" s="787"/>
      <c r="F480" s="787"/>
      <c r="G480" s="787"/>
      <c r="H480" s="787"/>
      <c r="I480" s="796"/>
      <c r="J480" s="795"/>
      <c r="K480" s="787"/>
      <c r="L480" s="787"/>
      <c r="M480" s="787"/>
      <c r="N480" s="787"/>
      <c r="O480" s="787"/>
      <c r="P480" s="787"/>
      <c r="Q480" s="787"/>
      <c r="R480" s="796"/>
      <c r="S480" s="635"/>
      <c r="T480" s="797" t="s">
        <v>61</v>
      </c>
      <c r="U480" s="798"/>
      <c r="V480" s="798"/>
      <c r="W480" s="798"/>
      <c r="X480" s="798"/>
      <c r="Y480" s="798"/>
      <c r="Z480" s="799"/>
      <c r="AA480" s="42">
        <f>AA478</f>
        <v>4</v>
      </c>
    </row>
    <row r="482" spans="2:27" ht="15.75" thickBot="1" x14ac:dyDescent="0.3"/>
    <row r="483" spans="2:27" x14ac:dyDescent="0.25">
      <c r="B483" s="800"/>
      <c r="C483" s="793"/>
      <c r="D483" s="793"/>
      <c r="E483" s="793"/>
      <c r="F483" s="793"/>
      <c r="G483" s="803" t="s">
        <v>42</v>
      </c>
      <c r="H483" s="793"/>
      <c r="I483" s="793"/>
      <c r="J483" s="793"/>
      <c r="K483" s="793"/>
      <c r="L483" s="793"/>
      <c r="M483" s="793"/>
      <c r="N483" s="793"/>
      <c r="O483" s="793"/>
      <c r="P483" s="793"/>
      <c r="Q483" s="793"/>
      <c r="R483" s="793"/>
      <c r="S483" s="793"/>
      <c r="T483" s="793"/>
      <c r="U483" s="804" t="s">
        <v>1</v>
      </c>
      <c r="V483" s="805"/>
      <c r="W483" s="805"/>
      <c r="X483" s="806"/>
      <c r="Y483" s="807" t="s">
        <v>43</v>
      </c>
      <c r="Z483" s="805"/>
      <c r="AA483" s="808"/>
    </row>
    <row r="484" spans="2:27" ht="45" customHeight="1" x14ac:dyDescent="0.25">
      <c r="B484" s="801"/>
      <c r="C484" s="802"/>
      <c r="D484" s="802"/>
      <c r="E484" s="802"/>
      <c r="F484" s="802"/>
      <c r="G484" s="801"/>
      <c r="H484" s="802"/>
      <c r="I484" s="802"/>
      <c r="J484" s="802"/>
      <c r="K484" s="802"/>
      <c r="L484" s="802"/>
      <c r="M484" s="802"/>
      <c r="N484" s="802"/>
      <c r="O484" s="802"/>
      <c r="P484" s="802"/>
      <c r="Q484" s="802"/>
      <c r="R484" s="802"/>
      <c r="S484" s="802"/>
      <c r="T484" s="802"/>
      <c r="U484" s="809" t="s">
        <v>3</v>
      </c>
      <c r="V484" s="810"/>
      <c r="W484" s="810"/>
      <c r="X484" s="811"/>
      <c r="Y484" s="812">
        <v>1</v>
      </c>
      <c r="Z484" s="810"/>
      <c r="AA484" s="813"/>
    </row>
    <row r="485" spans="2:27" ht="15.75" thickBot="1" x14ac:dyDescent="0.3">
      <c r="B485" s="795"/>
      <c r="C485" s="787"/>
      <c r="D485" s="787"/>
      <c r="E485" s="787"/>
      <c r="F485" s="787"/>
      <c r="G485" s="795"/>
      <c r="H485" s="787"/>
      <c r="I485" s="787"/>
      <c r="J485" s="787"/>
      <c r="K485" s="787"/>
      <c r="L485" s="787"/>
      <c r="M485" s="787"/>
      <c r="N485" s="787"/>
      <c r="O485" s="787"/>
      <c r="P485" s="787"/>
      <c r="Q485" s="787"/>
      <c r="R485" s="787"/>
      <c r="S485" s="787"/>
      <c r="T485" s="787"/>
      <c r="U485" s="814" t="s">
        <v>4</v>
      </c>
      <c r="V485" s="815"/>
      <c r="W485" s="815"/>
      <c r="X485" s="816"/>
      <c r="Y485" s="817">
        <v>44236</v>
      </c>
      <c r="Z485" s="818"/>
      <c r="AA485" s="819"/>
    </row>
    <row r="486" spans="2:27" ht="25.9" customHeight="1" x14ac:dyDescent="0.25">
      <c r="B486" s="820" t="s">
        <v>44</v>
      </c>
      <c r="C486" s="793"/>
      <c r="D486" s="793"/>
      <c r="E486" s="793"/>
      <c r="F486" s="794"/>
      <c r="G486"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486" s="822"/>
      <c r="I486" s="822"/>
      <c r="J486" s="822"/>
      <c r="K486" s="822"/>
      <c r="L486" s="822"/>
      <c r="M486" s="822"/>
      <c r="N486" s="822"/>
      <c r="O486" s="822"/>
      <c r="P486" s="822"/>
      <c r="Q486" s="822"/>
      <c r="R486" s="822"/>
      <c r="S486" s="822"/>
      <c r="T486" s="822"/>
      <c r="U486" s="822"/>
      <c r="V486" s="822"/>
      <c r="W486" s="822"/>
      <c r="X486" s="822"/>
      <c r="Y486" s="822"/>
      <c r="Z486" s="822"/>
      <c r="AA486" s="823"/>
    </row>
    <row r="487" spans="2:27" ht="15.75" customHeight="1" thickBot="1" x14ac:dyDescent="0.3">
      <c r="B487" s="795"/>
      <c r="C487" s="787"/>
      <c r="D487" s="787"/>
      <c r="E487" s="787"/>
      <c r="F487" s="796"/>
      <c r="G487" s="824"/>
      <c r="H487" s="825"/>
      <c r="I487" s="825"/>
      <c r="J487" s="825"/>
      <c r="K487" s="825"/>
      <c r="L487" s="825"/>
      <c r="M487" s="825"/>
      <c r="N487" s="825"/>
      <c r="O487" s="825"/>
      <c r="P487" s="825"/>
      <c r="Q487" s="825"/>
      <c r="R487" s="825"/>
      <c r="S487" s="825"/>
      <c r="T487" s="825"/>
      <c r="U487" s="825"/>
      <c r="V487" s="825"/>
      <c r="W487" s="825"/>
      <c r="X487" s="825"/>
      <c r="Y487" s="825"/>
      <c r="Z487" s="825"/>
      <c r="AA487" s="826"/>
    </row>
    <row r="488" spans="2:27" ht="18.75" thickBot="1" x14ac:dyDescent="0.3">
      <c r="B488" s="827" t="s">
        <v>46</v>
      </c>
      <c r="C488" s="798"/>
      <c r="D488" s="798"/>
      <c r="E488" s="798"/>
      <c r="F488" s="798"/>
      <c r="G488" s="798"/>
      <c r="H488" s="822" t="s">
        <v>47</v>
      </c>
      <c r="I488" s="793"/>
      <c r="J488" s="828"/>
      <c r="K488" s="798"/>
      <c r="L488" s="798"/>
      <c r="M488" s="798"/>
      <c r="N488" s="798"/>
      <c r="O488" s="798"/>
      <c r="P488" s="622"/>
      <c r="Q488" s="622"/>
      <c r="R488" s="828" t="s">
        <v>48</v>
      </c>
      <c r="S488" s="828"/>
      <c r="T488" s="798"/>
      <c r="U488" s="798"/>
      <c r="V488" s="798"/>
      <c r="W488" s="798"/>
      <c r="X488" s="798"/>
      <c r="Y488" s="798"/>
      <c r="Z488" s="798"/>
      <c r="AA488" s="799"/>
    </row>
    <row r="489" spans="2:27" ht="34.5" customHeight="1" thickBot="1" x14ac:dyDescent="0.3">
      <c r="B489" s="829">
        <f>PRESUPUESTO!$B$34</f>
        <v>4</v>
      </c>
      <c r="C489" s="793"/>
      <c r="D489" s="793"/>
      <c r="E489" s="793"/>
      <c r="F489" s="793"/>
      <c r="G489" s="793"/>
      <c r="H489" s="830">
        <f>PRESUPUESTO!B41</f>
        <v>4.0699999999999985</v>
      </c>
      <c r="I489" s="831"/>
      <c r="J489" s="832" t="str">
        <f>PRESUPUESTO!$F$34</f>
        <v>HIDROSANITARIOS</v>
      </c>
      <c r="K489" s="798"/>
      <c r="L489" s="798"/>
      <c r="M489" s="798"/>
      <c r="N489" s="798"/>
      <c r="O489" s="799"/>
      <c r="P489" s="621"/>
      <c r="Q489" s="621"/>
      <c r="R489" s="833" t="str">
        <f>PRESUPUESTO!F41</f>
        <v>SUMINSITRO E INSTALACION E TUBERIA HIDRAULICA 1/2". Incluye accesorios como codos, tee y tapones.</v>
      </c>
      <c r="S489" s="1020"/>
      <c r="T489" s="793"/>
      <c r="U489" s="793"/>
      <c r="V489" s="793"/>
      <c r="W489" s="793"/>
      <c r="X489" s="793"/>
      <c r="Y489" s="793"/>
      <c r="Z489" s="793"/>
      <c r="AA489" s="794"/>
    </row>
    <row r="490" spans="2:27" ht="18.75" customHeight="1" thickBot="1" x14ac:dyDescent="0.3">
      <c r="B490" s="821" t="s">
        <v>49</v>
      </c>
      <c r="C490" s="834"/>
      <c r="D490" s="834"/>
      <c r="E490" s="834"/>
      <c r="F490" s="834"/>
      <c r="G490" s="834"/>
      <c r="H490" s="835"/>
      <c r="I490" s="835"/>
      <c r="J490" s="834"/>
      <c r="K490" s="834"/>
      <c r="L490" s="834"/>
      <c r="M490" s="834"/>
      <c r="N490" s="834"/>
      <c r="O490" s="834"/>
      <c r="P490" s="623"/>
      <c r="Q490" s="623"/>
      <c r="R490" s="837" t="s">
        <v>50</v>
      </c>
      <c r="S490" s="1021" t="s">
        <v>532</v>
      </c>
      <c r="T490" s="839" t="s">
        <v>51</v>
      </c>
      <c r="U490" s="840"/>
      <c r="V490" s="841"/>
      <c r="W490" s="842" t="s">
        <v>20</v>
      </c>
      <c r="X490" s="844" t="s">
        <v>52</v>
      </c>
      <c r="Y490" s="846" t="s">
        <v>53</v>
      </c>
      <c r="Z490" s="847"/>
      <c r="AA490" s="848"/>
    </row>
    <row r="491" spans="2:27" ht="26.25" thickBot="1" x14ac:dyDescent="0.3">
      <c r="B491" s="836"/>
      <c r="C491" s="835"/>
      <c r="D491" s="835"/>
      <c r="E491" s="835"/>
      <c r="F491" s="835"/>
      <c r="G491" s="835"/>
      <c r="H491" s="835"/>
      <c r="I491" s="835"/>
      <c r="J491" s="835"/>
      <c r="K491" s="835"/>
      <c r="L491" s="835"/>
      <c r="M491" s="835"/>
      <c r="N491" s="835"/>
      <c r="O491" s="835"/>
      <c r="P491" s="623"/>
      <c r="Q491" s="623"/>
      <c r="R491" s="838"/>
      <c r="S491" s="1032"/>
      <c r="T491" s="4" t="s">
        <v>54</v>
      </c>
      <c r="U491" s="5" t="s">
        <v>55</v>
      </c>
      <c r="V491" s="6" t="s">
        <v>56</v>
      </c>
      <c r="W491" s="843"/>
      <c r="X491" s="845"/>
      <c r="Y491" s="7" t="s">
        <v>57</v>
      </c>
      <c r="Z491" s="8" t="s">
        <v>21</v>
      </c>
      <c r="AA491" s="9" t="s">
        <v>22</v>
      </c>
    </row>
    <row r="492" spans="2:27" ht="18" x14ac:dyDescent="0.25">
      <c r="B492" s="10"/>
      <c r="C492" s="1017"/>
      <c r="D492" s="1017"/>
      <c r="E492" s="1017"/>
      <c r="F492" s="1017"/>
      <c r="G492" s="1017"/>
      <c r="H492" s="1017"/>
      <c r="I492" s="1017"/>
      <c r="J492" s="1017"/>
      <c r="K492" s="1017"/>
      <c r="L492" s="1017"/>
      <c r="M492" s="1017"/>
      <c r="N492" s="1017"/>
      <c r="O492" s="12"/>
      <c r="P492" s="629">
        <f>+H489</f>
        <v>4.0699999999999985</v>
      </c>
      <c r="Q492" s="17"/>
      <c r="R492" s="412" t="s">
        <v>356</v>
      </c>
      <c r="S492" s="625" t="s">
        <v>438</v>
      </c>
      <c r="T492" s="655">
        <v>2.25</v>
      </c>
      <c r="U492" s="14"/>
      <c r="V492" s="14"/>
      <c r="W492" s="14" t="str">
        <f>IF(COUNT(T492:V492)=1,"m",IF(COUNT(T492:V492)=2,"m2",IF(COUNT(T492:V492)=3,"m3","")))</f>
        <v>m</v>
      </c>
      <c r="X492" s="14">
        <f>IF(S492="","",1)</f>
        <v>1</v>
      </c>
      <c r="Y492" s="14">
        <f>IFERROR(IF(COUNT(T492:V492)=1,PRODUCT(T492:V492)*X492,""),"")</f>
        <v>2.25</v>
      </c>
      <c r="Z492" s="14" t="str">
        <f>IFERROR(IF(COUNT(T492:V492)=2,PRODUCT(T492:V492)*X492,""),"")</f>
        <v/>
      </c>
      <c r="AA492" s="15" t="str">
        <f>IFERROR(IF(COUNT(T492:V492)=3,PRODUCT(T492:V492)*X492,""),"")</f>
        <v/>
      </c>
    </row>
    <row r="493" spans="2:27" ht="18" x14ac:dyDescent="0.25">
      <c r="B493" s="16"/>
      <c r="C493" s="1018"/>
      <c r="D493" s="1018"/>
      <c r="E493" s="1018"/>
      <c r="F493" s="1018"/>
      <c r="G493" s="1018"/>
      <c r="H493" s="1018"/>
      <c r="I493" s="1018"/>
      <c r="J493" s="1018"/>
      <c r="K493" s="1018"/>
      <c r="L493" s="1018"/>
      <c r="M493" s="1018"/>
      <c r="N493" s="1018"/>
      <c r="O493" s="19"/>
      <c r="P493" s="629">
        <f>+H489</f>
        <v>4.0699999999999985</v>
      </c>
      <c r="Q493" s="17"/>
      <c r="R493" s="412"/>
      <c r="S493" s="625"/>
      <c r="T493" s="20"/>
      <c r="U493" s="20"/>
      <c r="V493" s="430"/>
      <c r="W493" s="14" t="str">
        <f t="shared" ref="W493:W495" si="173">IF(COUNT(T493:V493)=1,"m",IF(COUNT(T493:V493)=2,"m2",IF(COUNT(T493:V493)=3,"m3","")))</f>
        <v/>
      </c>
      <c r="X493" s="14" t="str">
        <f t="shared" ref="X493:X495" si="174">IF(S493="","",1)</f>
        <v/>
      </c>
      <c r="Y493" s="14" t="str">
        <f t="shared" ref="Y493:Y495" si="175">IFERROR(IF(COUNT(T493:V493)=1,PRODUCT(T493:V493)*X493,""),"")</f>
        <v/>
      </c>
      <c r="Z493" s="14" t="str">
        <f t="shared" ref="Z493:Z495" si="176">IFERROR(IF(COUNT(T493:V493)=2,PRODUCT(T493:V493)*X493,""),"")</f>
        <v/>
      </c>
      <c r="AA493" s="15" t="str">
        <f t="shared" ref="AA493:AA514" si="177">IFERROR(IF(COUNT(T493:V493)=3,PRODUCT(T493:V493)*X493,""),"")</f>
        <v/>
      </c>
    </row>
    <row r="494" spans="2:27" ht="18" x14ac:dyDescent="0.25">
      <c r="B494" s="16"/>
      <c r="C494" s="1018"/>
      <c r="D494" s="1018"/>
      <c r="E494" s="1018"/>
      <c r="F494" s="1018"/>
      <c r="G494" s="1018"/>
      <c r="H494" s="1018"/>
      <c r="I494" s="1018"/>
      <c r="J494" s="1018"/>
      <c r="K494" s="1018"/>
      <c r="L494" s="1018"/>
      <c r="M494" s="1018"/>
      <c r="N494" s="1018"/>
      <c r="O494" s="19"/>
      <c r="P494" s="629">
        <f>+H489</f>
        <v>4.0699999999999985</v>
      </c>
      <c r="Q494" s="17"/>
      <c r="R494" s="412"/>
      <c r="S494" s="625"/>
      <c r="T494" s="20"/>
      <c r="U494" s="20"/>
      <c r="V494" s="430"/>
      <c r="W494" s="14" t="str">
        <f t="shared" si="173"/>
        <v/>
      </c>
      <c r="X494" s="14" t="str">
        <f t="shared" si="174"/>
        <v/>
      </c>
      <c r="Y494" s="14" t="str">
        <f t="shared" si="175"/>
        <v/>
      </c>
      <c r="Z494" s="14" t="str">
        <f t="shared" si="176"/>
        <v/>
      </c>
      <c r="AA494" s="15" t="str">
        <f t="shared" si="177"/>
        <v/>
      </c>
    </row>
    <row r="495" spans="2:27" ht="18" x14ac:dyDescent="0.25">
      <c r="B495" s="16"/>
      <c r="C495" s="1018"/>
      <c r="D495" s="1018"/>
      <c r="E495" s="1018"/>
      <c r="F495" s="1018"/>
      <c r="G495" s="1018"/>
      <c r="H495" s="1018"/>
      <c r="I495" s="1018"/>
      <c r="J495" s="1018"/>
      <c r="K495" s="1018"/>
      <c r="L495" s="1018"/>
      <c r="M495" s="1018"/>
      <c r="N495" s="1018"/>
      <c r="O495" s="19"/>
      <c r="P495" s="629">
        <f>+H489</f>
        <v>4.0699999999999985</v>
      </c>
      <c r="Q495" s="17"/>
      <c r="R495" s="412"/>
      <c r="S495" s="626"/>
      <c r="T495" s="20"/>
      <c r="U495" s="20"/>
      <c r="V495" s="430"/>
      <c r="W495" s="14" t="str">
        <f t="shared" si="173"/>
        <v/>
      </c>
      <c r="X495" s="14" t="str">
        <f t="shared" si="174"/>
        <v/>
      </c>
      <c r="Y495" s="14" t="str">
        <f t="shared" si="175"/>
        <v/>
      </c>
      <c r="Z495" s="14" t="str">
        <f t="shared" si="176"/>
        <v/>
      </c>
      <c r="AA495" s="15" t="str">
        <f t="shared" si="177"/>
        <v/>
      </c>
    </row>
    <row r="496" spans="2:27" ht="18" x14ac:dyDescent="0.25">
      <c r="B496" s="16"/>
      <c r="C496" s="1018"/>
      <c r="D496" s="1018"/>
      <c r="E496" s="1018"/>
      <c r="F496" s="1018"/>
      <c r="G496" s="1018"/>
      <c r="H496" s="1018"/>
      <c r="I496" s="1018"/>
      <c r="J496" s="1018"/>
      <c r="K496" s="1018"/>
      <c r="L496" s="1018"/>
      <c r="M496" s="1018"/>
      <c r="N496" s="1018"/>
      <c r="O496" s="19"/>
      <c r="P496" s="629">
        <f>+H489</f>
        <v>4.0699999999999985</v>
      </c>
      <c r="Q496" s="17"/>
      <c r="R496" s="412"/>
      <c r="S496" s="625"/>
      <c r="T496" s="20"/>
      <c r="U496" s="20"/>
      <c r="V496" s="430"/>
      <c r="W496" s="14"/>
      <c r="X496" s="14"/>
      <c r="Y496" s="14"/>
      <c r="Z496" s="14"/>
      <c r="AA496" s="15" t="str">
        <f t="shared" si="177"/>
        <v/>
      </c>
    </row>
    <row r="497" spans="2:27" ht="36" x14ac:dyDescent="0.25">
      <c r="B497" s="22"/>
      <c r="C497" s="1018"/>
      <c r="D497" s="1018"/>
      <c r="E497" s="1018"/>
      <c r="F497" s="1018"/>
      <c r="G497" s="1018"/>
      <c r="H497" s="1018"/>
      <c r="I497" s="1018"/>
      <c r="J497" s="1018"/>
      <c r="K497" s="1018"/>
      <c r="L497" s="1018"/>
      <c r="M497" s="1018"/>
      <c r="N497" s="1018"/>
      <c r="O497" s="19"/>
      <c r="P497" s="629">
        <f>+H489</f>
        <v>4.0699999999999985</v>
      </c>
      <c r="Q497" s="17"/>
      <c r="R497" s="412" t="s">
        <v>361</v>
      </c>
      <c r="S497" s="625" t="s">
        <v>593</v>
      </c>
      <c r="T497" s="654">
        <f>4.2-T498</f>
        <v>2.85</v>
      </c>
      <c r="U497" s="20"/>
      <c r="V497" s="20"/>
      <c r="W497" s="14" t="str">
        <f t="shared" ref="W497:W498" si="178">IF(COUNT(T497:V497)=1,"m",IF(COUNT(T497:V497)=2,"m2",IF(COUNT(T497:V497)=3,"m3","")))</f>
        <v>m</v>
      </c>
      <c r="X497" s="14">
        <f t="shared" ref="X497:X503" si="179">IF(S497="","",1)</f>
        <v>1</v>
      </c>
      <c r="Y497" s="14">
        <f t="shared" ref="Y497:Y503" si="180">IFERROR(IF(COUNT(T497:V497)=1,PRODUCT(T497:V497)*X497,""),"")</f>
        <v>2.85</v>
      </c>
      <c r="Z497" s="14" t="str">
        <f t="shared" ref="Z497:Z503" si="181">IFERROR(IF(COUNT(T497:V497)=2,PRODUCT(T497:V497)*X497,""),"")</f>
        <v/>
      </c>
      <c r="AA497" s="15" t="str">
        <f t="shared" si="177"/>
        <v/>
      </c>
    </row>
    <row r="498" spans="2:27" ht="18" x14ac:dyDescent="0.25">
      <c r="B498" s="16"/>
      <c r="C498" s="1018"/>
      <c r="D498" s="1018"/>
      <c r="E498" s="1018"/>
      <c r="F498" s="1018"/>
      <c r="G498" s="1018"/>
      <c r="H498" s="1018"/>
      <c r="I498" s="1018"/>
      <c r="J498" s="1018"/>
      <c r="K498" s="1018"/>
      <c r="L498" s="1018"/>
      <c r="M498" s="1018"/>
      <c r="N498" s="1018"/>
      <c r="O498" s="19"/>
      <c r="P498" s="629">
        <f>+H489</f>
        <v>4.0699999999999985</v>
      </c>
      <c r="Q498" s="17"/>
      <c r="R498" s="412"/>
      <c r="S498" s="641" t="s">
        <v>439</v>
      </c>
      <c r="T498" s="654">
        <v>1.35</v>
      </c>
      <c r="U498" s="20"/>
      <c r="V498" s="20"/>
      <c r="W498" s="14" t="str">
        <f t="shared" si="178"/>
        <v>m</v>
      </c>
      <c r="X498" s="14">
        <f t="shared" si="179"/>
        <v>1</v>
      </c>
      <c r="Y498" s="14">
        <f t="shared" si="180"/>
        <v>1.35</v>
      </c>
      <c r="Z498" s="14" t="str">
        <f t="shared" si="181"/>
        <v/>
      </c>
      <c r="AA498" s="15" t="str">
        <f t="shared" si="177"/>
        <v/>
      </c>
    </row>
    <row r="499" spans="2:27" ht="18" x14ac:dyDescent="0.25">
      <c r="B499" s="16"/>
      <c r="C499" s="1018"/>
      <c r="D499" s="1018"/>
      <c r="E499" s="1018"/>
      <c r="F499" s="1018"/>
      <c r="G499" s="1018"/>
      <c r="H499" s="1018"/>
      <c r="I499" s="1018"/>
      <c r="J499" s="1018"/>
      <c r="K499" s="1018"/>
      <c r="L499" s="1018"/>
      <c r="M499" s="1018"/>
      <c r="N499" s="1018"/>
      <c r="O499" s="19"/>
      <c r="P499" s="629">
        <f>+H489</f>
        <v>4.0699999999999985</v>
      </c>
      <c r="Q499" s="17"/>
      <c r="R499" s="412"/>
      <c r="S499" s="625"/>
      <c r="T499" s="20"/>
      <c r="U499" s="20"/>
      <c r="V499" s="430"/>
      <c r="W499" s="14"/>
      <c r="X499" s="14" t="str">
        <f t="shared" si="179"/>
        <v/>
      </c>
      <c r="Y499" s="14" t="str">
        <f t="shared" si="180"/>
        <v/>
      </c>
      <c r="Z499" s="14" t="str">
        <f t="shared" si="181"/>
        <v/>
      </c>
      <c r="AA499" s="15" t="str">
        <f t="shared" si="177"/>
        <v/>
      </c>
    </row>
    <row r="500" spans="2:27" ht="18" x14ac:dyDescent="0.25">
      <c r="B500" s="16"/>
      <c r="C500" s="1018"/>
      <c r="D500" s="1018"/>
      <c r="E500" s="1018"/>
      <c r="F500" s="1018"/>
      <c r="G500" s="1018"/>
      <c r="H500" s="1018"/>
      <c r="I500" s="1018"/>
      <c r="J500" s="1018"/>
      <c r="K500" s="1018"/>
      <c r="L500" s="1018"/>
      <c r="M500" s="1018"/>
      <c r="N500" s="1018"/>
      <c r="O500" s="19"/>
      <c r="P500" s="629">
        <f>+H489</f>
        <v>4.0699999999999985</v>
      </c>
      <c r="Q500" s="17"/>
      <c r="R500" s="412"/>
      <c r="S500" s="625"/>
      <c r="T500" s="20"/>
      <c r="U500" s="20"/>
      <c r="V500" s="430"/>
      <c r="W500" s="14"/>
      <c r="X500" s="14" t="str">
        <f t="shared" si="179"/>
        <v/>
      </c>
      <c r="Y500" s="14" t="str">
        <f t="shared" si="180"/>
        <v/>
      </c>
      <c r="Z500" s="14" t="str">
        <f t="shared" si="181"/>
        <v/>
      </c>
      <c r="AA500" s="15" t="str">
        <f t="shared" si="177"/>
        <v/>
      </c>
    </row>
    <row r="501" spans="2:27" ht="18" x14ac:dyDescent="0.25">
      <c r="B501" s="16"/>
      <c r="C501" s="1018"/>
      <c r="D501" s="1018"/>
      <c r="E501" s="1018"/>
      <c r="F501" s="1018"/>
      <c r="G501" s="1018"/>
      <c r="H501" s="1018"/>
      <c r="I501" s="1018"/>
      <c r="J501" s="1018"/>
      <c r="K501" s="1018"/>
      <c r="L501" s="1018"/>
      <c r="M501" s="1018"/>
      <c r="N501" s="1018"/>
      <c r="O501" s="19"/>
      <c r="P501" s="629">
        <f>+H489</f>
        <v>4.0699999999999985</v>
      </c>
      <c r="Q501" s="17"/>
      <c r="R501" s="412"/>
      <c r="S501" s="625"/>
      <c r="T501" s="20"/>
      <c r="U501" s="20"/>
      <c r="V501" s="430"/>
      <c r="W501" s="14"/>
      <c r="X501" s="14" t="str">
        <f t="shared" si="179"/>
        <v/>
      </c>
      <c r="Y501" s="14" t="str">
        <f t="shared" si="180"/>
        <v/>
      </c>
      <c r="Z501" s="14" t="str">
        <f t="shared" si="181"/>
        <v/>
      </c>
      <c r="AA501" s="15" t="str">
        <f t="shared" si="177"/>
        <v/>
      </c>
    </row>
    <row r="502" spans="2:27" ht="18" x14ac:dyDescent="0.25">
      <c r="B502" s="16"/>
      <c r="C502" s="1018"/>
      <c r="D502" s="1018"/>
      <c r="E502" s="1018"/>
      <c r="F502" s="1018"/>
      <c r="G502" s="1018"/>
      <c r="H502" s="1018"/>
      <c r="I502" s="1018"/>
      <c r="J502" s="1018"/>
      <c r="K502" s="1018"/>
      <c r="L502" s="1018"/>
      <c r="M502" s="1018"/>
      <c r="N502" s="1018"/>
      <c r="O502" s="19"/>
      <c r="P502" s="629">
        <f>+H489</f>
        <v>4.0699999999999985</v>
      </c>
      <c r="Q502" s="17"/>
      <c r="R502" s="412"/>
      <c r="S502" s="625"/>
      <c r="T502" s="20"/>
      <c r="U502" s="20"/>
      <c r="V502" s="430"/>
      <c r="W502" s="14" t="str">
        <f t="shared" ref="W502:W503" si="182">IF(COUNT(T502:V502)=1,"m",IF(COUNT(T502:V502)=2,"m2",IF(COUNT(T502:V502)=3,"m3","")))</f>
        <v/>
      </c>
      <c r="X502" s="14" t="str">
        <f t="shared" si="179"/>
        <v/>
      </c>
      <c r="Y502" s="14" t="str">
        <f t="shared" si="180"/>
        <v/>
      </c>
      <c r="Z502" s="14" t="str">
        <f t="shared" si="181"/>
        <v/>
      </c>
      <c r="AA502" s="15" t="str">
        <f t="shared" si="177"/>
        <v/>
      </c>
    </row>
    <row r="503" spans="2:27" ht="18" x14ac:dyDescent="0.25">
      <c r="B503" s="16"/>
      <c r="C503" s="1018"/>
      <c r="D503" s="1018"/>
      <c r="E503" s="1018"/>
      <c r="F503" s="1018"/>
      <c r="G503" s="1018"/>
      <c r="H503" s="1018"/>
      <c r="I503" s="1018"/>
      <c r="J503" s="1018"/>
      <c r="K503" s="1018"/>
      <c r="L503" s="1018"/>
      <c r="M503" s="1018"/>
      <c r="N503" s="1018"/>
      <c r="O503" s="19"/>
      <c r="P503" s="629">
        <f>+H489</f>
        <v>4.0699999999999985</v>
      </c>
      <c r="Q503" s="17"/>
      <c r="R503" s="412"/>
      <c r="S503" s="625"/>
      <c r="T503" s="20"/>
      <c r="U503" s="20"/>
      <c r="V503" s="430"/>
      <c r="W503" s="14" t="str">
        <f t="shared" si="182"/>
        <v/>
      </c>
      <c r="X503" s="14" t="str">
        <f t="shared" si="179"/>
        <v/>
      </c>
      <c r="Y503" s="14" t="str">
        <f t="shared" si="180"/>
        <v/>
      </c>
      <c r="Z503" s="14" t="str">
        <f t="shared" si="181"/>
        <v/>
      </c>
      <c r="AA503" s="15" t="str">
        <f t="shared" si="177"/>
        <v/>
      </c>
    </row>
    <row r="504" spans="2:27" ht="18" x14ac:dyDescent="0.25">
      <c r="B504" s="16"/>
      <c r="C504" s="1018"/>
      <c r="D504" s="1018"/>
      <c r="E504" s="1018"/>
      <c r="F504" s="1018"/>
      <c r="G504" s="1018"/>
      <c r="H504" s="1018"/>
      <c r="I504" s="1018"/>
      <c r="J504" s="1018"/>
      <c r="K504" s="1018"/>
      <c r="L504" s="1018"/>
      <c r="M504" s="1018"/>
      <c r="N504" s="1018"/>
      <c r="O504" s="19"/>
      <c r="P504" s="629">
        <f>+H489</f>
        <v>4.0699999999999985</v>
      </c>
      <c r="Q504" s="17"/>
      <c r="R504" s="412"/>
      <c r="S504" s="625"/>
      <c r="T504" s="20"/>
      <c r="U504" s="20"/>
      <c r="V504" s="430"/>
      <c r="W504" s="14"/>
      <c r="X504" s="14"/>
      <c r="Y504" s="14"/>
      <c r="Z504" s="14"/>
      <c r="AA504" s="15" t="str">
        <f t="shared" si="177"/>
        <v/>
      </c>
    </row>
    <row r="505" spans="2:27" ht="18" x14ac:dyDescent="0.25">
      <c r="B505" s="16"/>
      <c r="C505" s="1018"/>
      <c r="D505" s="1018"/>
      <c r="E505" s="1018"/>
      <c r="F505" s="1018"/>
      <c r="G505" s="1018"/>
      <c r="H505" s="1018"/>
      <c r="I505" s="1018"/>
      <c r="J505" s="1018"/>
      <c r="K505" s="1018"/>
      <c r="L505" s="1018"/>
      <c r="M505" s="1018"/>
      <c r="N505" s="1018"/>
      <c r="O505" s="19"/>
      <c r="P505" s="629">
        <f>+H489</f>
        <v>4.0699999999999985</v>
      </c>
      <c r="Q505" s="17"/>
      <c r="R505" s="412" t="s">
        <v>362</v>
      </c>
      <c r="S505" s="625" t="s">
        <v>439</v>
      </c>
      <c r="T505" s="654"/>
      <c r="U505" s="20"/>
      <c r="V505" s="430"/>
      <c r="W505" s="14" t="str">
        <f t="shared" ref="W505:W514" si="183">IF(COUNT(T505:V505)=1,"m",IF(COUNT(T505:V505)=2,"m2",IF(COUNT(T505:V505)=3,"m3","")))</f>
        <v/>
      </c>
      <c r="X505" s="14">
        <f t="shared" ref="X505:X514" si="184">IF(S505="","",1)</f>
        <v>1</v>
      </c>
      <c r="Y505" s="14" t="str">
        <f t="shared" ref="Y505:Y514" si="185">IFERROR(IF(COUNT(T505:V505)=1,PRODUCT(T505:V505)*X505,""),"")</f>
        <v/>
      </c>
      <c r="Z505" s="14" t="str">
        <f t="shared" ref="Z505:Z514" si="186">IFERROR(IF(COUNT(T505:V505)=2,PRODUCT(T505:V505)*X505,""),"")</f>
        <v/>
      </c>
      <c r="AA505" s="15" t="str">
        <f t="shared" si="177"/>
        <v/>
      </c>
    </row>
    <row r="506" spans="2:27" ht="18" x14ac:dyDescent="0.25">
      <c r="B506" s="16"/>
      <c r="C506" s="1018"/>
      <c r="D506" s="1018"/>
      <c r="E506" s="1018"/>
      <c r="F506" s="1018"/>
      <c r="G506" s="1018"/>
      <c r="H506" s="1018"/>
      <c r="I506" s="1018"/>
      <c r="J506" s="1018"/>
      <c r="K506" s="1018"/>
      <c r="L506" s="1018"/>
      <c r="M506" s="1018"/>
      <c r="N506" s="1018"/>
      <c r="O506" s="19"/>
      <c r="P506" s="629">
        <f>+H489</f>
        <v>4.0699999999999985</v>
      </c>
      <c r="Q506" s="17"/>
      <c r="R506" s="412"/>
      <c r="S506" s="626"/>
      <c r="T506" s="20"/>
      <c r="U506" s="20"/>
      <c r="V506" s="430"/>
      <c r="W506" s="14" t="str">
        <f t="shared" si="183"/>
        <v/>
      </c>
      <c r="X506" s="14" t="str">
        <f t="shared" si="184"/>
        <v/>
      </c>
      <c r="Y506" s="14" t="str">
        <f t="shared" si="185"/>
        <v/>
      </c>
      <c r="Z506" s="14" t="str">
        <f t="shared" si="186"/>
        <v/>
      </c>
      <c r="AA506" s="15" t="str">
        <f t="shared" si="177"/>
        <v/>
      </c>
    </row>
    <row r="507" spans="2:27" ht="18" x14ac:dyDescent="0.25">
      <c r="B507" s="16"/>
      <c r="C507" s="1018"/>
      <c r="D507" s="1018"/>
      <c r="E507" s="1018"/>
      <c r="F507" s="1018"/>
      <c r="G507" s="1018"/>
      <c r="H507" s="1018"/>
      <c r="I507" s="1018"/>
      <c r="J507" s="1018"/>
      <c r="K507" s="1018"/>
      <c r="L507" s="1018"/>
      <c r="M507" s="1018"/>
      <c r="N507" s="1018"/>
      <c r="O507" s="19"/>
      <c r="P507" s="629">
        <f>+H489</f>
        <v>4.0699999999999985</v>
      </c>
      <c r="Q507" s="17"/>
      <c r="R507" s="412"/>
      <c r="S507" s="626"/>
      <c r="T507" s="20"/>
      <c r="U507" s="20"/>
      <c r="V507" s="430"/>
      <c r="W507" s="14" t="str">
        <f t="shared" si="183"/>
        <v/>
      </c>
      <c r="X507" s="14" t="str">
        <f t="shared" si="184"/>
        <v/>
      </c>
      <c r="Y507" s="14" t="str">
        <f t="shared" si="185"/>
        <v/>
      </c>
      <c r="Z507" s="14" t="str">
        <f t="shared" si="186"/>
        <v/>
      </c>
      <c r="AA507" s="15" t="str">
        <f t="shared" si="177"/>
        <v/>
      </c>
    </row>
    <row r="508" spans="2:27" ht="18" x14ac:dyDescent="0.25">
      <c r="B508" s="16"/>
      <c r="C508" s="1018"/>
      <c r="D508" s="1018"/>
      <c r="E508" s="1018"/>
      <c r="F508" s="1018"/>
      <c r="G508" s="1018"/>
      <c r="H508" s="1018"/>
      <c r="I508" s="1018"/>
      <c r="J508" s="1018"/>
      <c r="K508" s="1018"/>
      <c r="L508" s="1018"/>
      <c r="M508" s="1018"/>
      <c r="N508" s="1018"/>
      <c r="O508" s="19"/>
      <c r="P508" s="629">
        <f>+H489</f>
        <v>4.0699999999999985</v>
      </c>
      <c r="Q508" s="17"/>
      <c r="R508" s="412"/>
      <c r="S508" s="626"/>
      <c r="T508" s="20"/>
      <c r="U508" s="20"/>
      <c r="V508" s="20"/>
      <c r="W508" s="14" t="str">
        <f t="shared" si="183"/>
        <v/>
      </c>
      <c r="X508" s="14" t="str">
        <f t="shared" si="184"/>
        <v/>
      </c>
      <c r="Y508" s="14" t="str">
        <f t="shared" si="185"/>
        <v/>
      </c>
      <c r="Z508" s="14" t="str">
        <f t="shared" si="186"/>
        <v/>
      </c>
      <c r="AA508" s="15" t="str">
        <f t="shared" si="177"/>
        <v/>
      </c>
    </row>
    <row r="509" spans="2:27" ht="18" x14ac:dyDescent="0.25">
      <c r="B509" s="16"/>
      <c r="C509" s="1018"/>
      <c r="D509" s="1018"/>
      <c r="E509" s="1018"/>
      <c r="F509" s="1018"/>
      <c r="G509" s="1018"/>
      <c r="H509" s="1018"/>
      <c r="I509" s="1018"/>
      <c r="J509" s="1018"/>
      <c r="K509" s="1018"/>
      <c r="L509" s="1018"/>
      <c r="M509" s="1018"/>
      <c r="N509" s="1018"/>
      <c r="O509" s="19"/>
      <c r="P509" s="629">
        <f>+H489</f>
        <v>4.0699999999999985</v>
      </c>
      <c r="Q509" s="17"/>
      <c r="R509" s="412"/>
      <c r="S509" s="626"/>
      <c r="T509" s="20"/>
      <c r="U509" s="20"/>
      <c r="V509" s="430"/>
      <c r="W509" s="14" t="str">
        <f t="shared" si="183"/>
        <v/>
      </c>
      <c r="X509" s="14" t="str">
        <f t="shared" si="184"/>
        <v/>
      </c>
      <c r="Y509" s="14" t="str">
        <f t="shared" si="185"/>
        <v/>
      </c>
      <c r="Z509" s="14" t="str">
        <f t="shared" si="186"/>
        <v/>
      </c>
      <c r="AA509" s="15" t="str">
        <f t="shared" si="177"/>
        <v/>
      </c>
    </row>
    <row r="510" spans="2:27" ht="18" x14ac:dyDescent="0.25">
      <c r="B510" s="16"/>
      <c r="C510" s="1018"/>
      <c r="D510" s="1018"/>
      <c r="E510" s="1018"/>
      <c r="F510" s="1018"/>
      <c r="G510" s="1018"/>
      <c r="H510" s="1018"/>
      <c r="I510" s="1018"/>
      <c r="J510" s="1018"/>
      <c r="K510" s="1018"/>
      <c r="L510" s="1018"/>
      <c r="M510" s="1018"/>
      <c r="N510" s="1018"/>
      <c r="O510" s="19"/>
      <c r="P510" s="629">
        <f>+H489</f>
        <v>4.0699999999999985</v>
      </c>
      <c r="Q510" s="17"/>
      <c r="R510" s="412"/>
      <c r="S510" s="626"/>
      <c r="T510" s="20"/>
      <c r="U510" s="20"/>
      <c r="V510" s="430"/>
      <c r="W510" s="14" t="str">
        <f t="shared" si="183"/>
        <v/>
      </c>
      <c r="X510" s="14" t="str">
        <f t="shared" si="184"/>
        <v/>
      </c>
      <c r="Y510" s="14" t="str">
        <f t="shared" si="185"/>
        <v/>
      </c>
      <c r="Z510" s="14" t="str">
        <f t="shared" si="186"/>
        <v/>
      </c>
      <c r="AA510" s="15" t="str">
        <f t="shared" si="177"/>
        <v/>
      </c>
    </row>
    <row r="511" spans="2:27" ht="18" x14ac:dyDescent="0.25">
      <c r="B511" s="16"/>
      <c r="C511" s="1018"/>
      <c r="D511" s="1018"/>
      <c r="E511" s="1018"/>
      <c r="F511" s="1018"/>
      <c r="G511" s="1018"/>
      <c r="H511" s="1018"/>
      <c r="I511" s="1018"/>
      <c r="J511" s="1018"/>
      <c r="K511" s="1018"/>
      <c r="L511" s="1018"/>
      <c r="M511" s="1018"/>
      <c r="N511" s="1018"/>
      <c r="O511" s="19"/>
      <c r="P511" s="629">
        <f>+H489</f>
        <v>4.0699999999999985</v>
      </c>
      <c r="Q511" s="17"/>
      <c r="R511" s="21"/>
      <c r="S511" s="626"/>
      <c r="T511" s="20"/>
      <c r="U511" s="20"/>
      <c r="V511" s="430"/>
      <c r="W511" s="14" t="str">
        <f t="shared" si="183"/>
        <v/>
      </c>
      <c r="X511" s="14" t="str">
        <f t="shared" si="184"/>
        <v/>
      </c>
      <c r="Y511" s="14" t="str">
        <f t="shared" si="185"/>
        <v/>
      </c>
      <c r="Z511" s="14" t="str">
        <f t="shared" si="186"/>
        <v/>
      </c>
      <c r="AA511" s="15" t="str">
        <f t="shared" si="177"/>
        <v/>
      </c>
    </row>
    <row r="512" spans="2:27" ht="18" x14ac:dyDescent="0.25">
      <c r="B512" s="16"/>
      <c r="C512" s="1018"/>
      <c r="D512" s="1018"/>
      <c r="E512" s="1018"/>
      <c r="F512" s="1018"/>
      <c r="G512" s="1018"/>
      <c r="H512" s="1018"/>
      <c r="I512" s="1018"/>
      <c r="J512" s="1018"/>
      <c r="K512" s="1018"/>
      <c r="L512" s="1018"/>
      <c r="M512" s="1018"/>
      <c r="N512" s="1018"/>
      <c r="O512" s="19"/>
      <c r="P512" s="629">
        <f>+H489</f>
        <v>4.0699999999999985</v>
      </c>
      <c r="Q512" s="17"/>
      <c r="R512" s="26"/>
      <c r="S512" s="626"/>
      <c r="T512" s="20"/>
      <c r="U512" s="20"/>
      <c r="V512" s="430"/>
      <c r="W512" s="14" t="str">
        <f t="shared" si="183"/>
        <v/>
      </c>
      <c r="X512" s="14" t="str">
        <f t="shared" si="184"/>
        <v/>
      </c>
      <c r="Y512" s="14" t="str">
        <f t="shared" si="185"/>
        <v/>
      </c>
      <c r="Z512" s="14" t="str">
        <f t="shared" si="186"/>
        <v/>
      </c>
      <c r="AA512" s="15" t="str">
        <f t="shared" si="177"/>
        <v/>
      </c>
    </row>
    <row r="513" spans="2:27" ht="18" x14ac:dyDescent="0.25">
      <c r="B513" s="16"/>
      <c r="C513" s="1018"/>
      <c r="D513" s="1018"/>
      <c r="E513" s="1018"/>
      <c r="F513" s="1018"/>
      <c r="G513" s="1018"/>
      <c r="H513" s="1018"/>
      <c r="I513" s="1018"/>
      <c r="J513" s="1018"/>
      <c r="K513" s="1018"/>
      <c r="L513" s="1018"/>
      <c r="M513" s="1018"/>
      <c r="N513" s="1018"/>
      <c r="O513" s="19"/>
      <c r="P513" s="629">
        <f>+H489</f>
        <v>4.0699999999999985</v>
      </c>
      <c r="Q513" s="17"/>
      <c r="R513" s="26"/>
      <c r="S513" s="626"/>
      <c r="T513" s="20"/>
      <c r="U513" s="20"/>
      <c r="V513" s="430"/>
      <c r="W513" s="14" t="str">
        <f t="shared" si="183"/>
        <v/>
      </c>
      <c r="X513" s="14" t="str">
        <f t="shared" si="184"/>
        <v/>
      </c>
      <c r="Y513" s="14" t="str">
        <f t="shared" si="185"/>
        <v/>
      </c>
      <c r="Z513" s="14" t="str">
        <f t="shared" si="186"/>
        <v/>
      </c>
      <c r="AA513" s="15" t="str">
        <f t="shared" si="177"/>
        <v/>
      </c>
    </row>
    <row r="514" spans="2:27" ht="18.75" thickBot="1" x14ac:dyDescent="0.3">
      <c r="B514" s="27"/>
      <c r="C514" s="1019"/>
      <c r="D514" s="1019"/>
      <c r="E514" s="1019"/>
      <c r="F514" s="1019"/>
      <c r="G514" s="1019"/>
      <c r="H514" s="1019"/>
      <c r="I514" s="1019"/>
      <c r="J514" s="1019"/>
      <c r="K514" s="1019"/>
      <c r="L514" s="1019"/>
      <c r="M514" s="1019"/>
      <c r="N514" s="1019"/>
      <c r="O514" s="30"/>
      <c r="P514" s="629">
        <f>+H489</f>
        <v>4.0699999999999985</v>
      </c>
      <c r="Q514" s="17"/>
      <c r="R514" s="630"/>
      <c r="S514" s="636"/>
      <c r="T514" s="33"/>
      <c r="U514" s="33"/>
      <c r="V514" s="631"/>
      <c r="W514" s="34" t="str">
        <f t="shared" si="183"/>
        <v/>
      </c>
      <c r="X514" s="34" t="str">
        <f t="shared" si="184"/>
        <v/>
      </c>
      <c r="Y514" s="14" t="str">
        <f t="shared" si="185"/>
        <v/>
      </c>
      <c r="Z514" s="14" t="str">
        <f t="shared" si="186"/>
        <v/>
      </c>
      <c r="AA514" s="15" t="str">
        <f t="shared" si="177"/>
        <v/>
      </c>
    </row>
    <row r="515" spans="2:27" ht="18.75" thickBot="1" x14ac:dyDescent="0.3">
      <c r="B515" s="786"/>
      <c r="C515" s="787"/>
      <c r="D515" s="787"/>
      <c r="E515" s="787"/>
      <c r="F515" s="787"/>
      <c r="G515" s="787"/>
      <c r="H515" s="787"/>
      <c r="I515" s="787"/>
      <c r="J515" s="787"/>
      <c r="K515" s="787"/>
      <c r="L515" s="787"/>
      <c r="M515" s="787"/>
      <c r="N515" s="787"/>
      <c r="O515" s="787"/>
      <c r="P515" s="428"/>
      <c r="Q515" s="629">
        <f>+H489</f>
        <v>4.0699999999999985</v>
      </c>
      <c r="R515" s="1024" t="s">
        <v>58</v>
      </c>
      <c r="S515" s="1025"/>
      <c r="T515" s="1027"/>
      <c r="U515" s="1024" t="s">
        <v>53</v>
      </c>
      <c r="V515" s="1027"/>
      <c r="W515" s="1027"/>
      <c r="X515" s="1026"/>
      <c r="Y515" s="36"/>
      <c r="Z515" s="37"/>
      <c r="AA515" s="38">
        <f>SUM(Y492:Y514)</f>
        <v>6.4499999999999993</v>
      </c>
    </row>
    <row r="516" spans="2:27" ht="17.25" thickBot="1" x14ac:dyDescent="0.3">
      <c r="B516" s="792" t="s">
        <v>59</v>
      </c>
      <c r="C516" s="793"/>
      <c r="D516" s="793"/>
      <c r="E516" s="793"/>
      <c r="F516" s="793"/>
      <c r="G516" s="793"/>
      <c r="H516" s="793"/>
      <c r="I516" s="794"/>
      <c r="J516" s="792" t="s">
        <v>60</v>
      </c>
      <c r="K516" s="793"/>
      <c r="L516" s="793"/>
      <c r="M516" s="793"/>
      <c r="N516" s="793"/>
      <c r="O516" s="793"/>
      <c r="P516" s="793"/>
      <c r="Q516" s="793"/>
      <c r="R516" s="794"/>
      <c r="S516" s="634"/>
      <c r="T516" s="39"/>
      <c r="U516" s="40"/>
      <c r="V516" s="40"/>
      <c r="W516" s="40"/>
      <c r="X516" s="40"/>
      <c r="Y516" s="40"/>
      <c r="Z516" s="40"/>
      <c r="AA516" s="41"/>
    </row>
    <row r="517" spans="2:27" ht="21" thickBot="1" x14ac:dyDescent="0.3">
      <c r="B517" s="795"/>
      <c r="C517" s="787"/>
      <c r="D517" s="787"/>
      <c r="E517" s="787"/>
      <c r="F517" s="787"/>
      <c r="G517" s="787"/>
      <c r="H517" s="787"/>
      <c r="I517" s="796"/>
      <c r="J517" s="795"/>
      <c r="K517" s="787"/>
      <c r="L517" s="787"/>
      <c r="M517" s="787"/>
      <c r="N517" s="787"/>
      <c r="O517" s="787"/>
      <c r="P517" s="787"/>
      <c r="Q517" s="787"/>
      <c r="R517" s="796"/>
      <c r="S517" s="635"/>
      <c r="T517" s="797" t="s">
        <v>61</v>
      </c>
      <c r="U517" s="798"/>
      <c r="V517" s="798"/>
      <c r="W517" s="798"/>
      <c r="X517" s="798"/>
      <c r="Y517" s="798"/>
      <c r="Z517" s="799"/>
      <c r="AA517" s="42">
        <f>AA515</f>
        <v>6.4499999999999993</v>
      </c>
    </row>
    <row r="519" spans="2:27" ht="15.75" thickBot="1" x14ac:dyDescent="0.3"/>
    <row r="520" spans="2:27" x14ac:dyDescent="0.25">
      <c r="B520" s="800"/>
      <c r="C520" s="793"/>
      <c r="D520" s="793"/>
      <c r="E520" s="793"/>
      <c r="F520" s="793"/>
      <c r="G520" s="803" t="s">
        <v>42</v>
      </c>
      <c r="H520" s="793"/>
      <c r="I520" s="793"/>
      <c r="J520" s="793"/>
      <c r="K520" s="793"/>
      <c r="L520" s="793"/>
      <c r="M520" s="793"/>
      <c r="N520" s="793"/>
      <c r="O520" s="793"/>
      <c r="P520" s="793"/>
      <c r="Q520" s="793"/>
      <c r="R520" s="793"/>
      <c r="S520" s="793"/>
      <c r="T520" s="793"/>
      <c r="U520" s="804" t="s">
        <v>1</v>
      </c>
      <c r="V520" s="805"/>
      <c r="W520" s="805"/>
      <c r="X520" s="806"/>
      <c r="Y520" s="807" t="s">
        <v>43</v>
      </c>
      <c r="Z520" s="805"/>
      <c r="AA520" s="808"/>
    </row>
    <row r="521" spans="2:27" ht="45" customHeight="1" x14ac:dyDescent="0.25">
      <c r="B521" s="801"/>
      <c r="C521" s="802"/>
      <c r="D521" s="802"/>
      <c r="E521" s="802"/>
      <c r="F521" s="802"/>
      <c r="G521" s="801"/>
      <c r="H521" s="802"/>
      <c r="I521" s="802"/>
      <c r="J521" s="802"/>
      <c r="K521" s="802"/>
      <c r="L521" s="802"/>
      <c r="M521" s="802"/>
      <c r="N521" s="802"/>
      <c r="O521" s="802"/>
      <c r="P521" s="802"/>
      <c r="Q521" s="802"/>
      <c r="R521" s="802"/>
      <c r="S521" s="802"/>
      <c r="T521" s="802"/>
      <c r="U521" s="809" t="s">
        <v>3</v>
      </c>
      <c r="V521" s="810"/>
      <c r="W521" s="810"/>
      <c r="X521" s="811"/>
      <c r="Y521" s="812">
        <v>1</v>
      </c>
      <c r="Z521" s="810"/>
      <c r="AA521" s="813"/>
    </row>
    <row r="522" spans="2:27" ht="15.75" thickBot="1" x14ac:dyDescent="0.3">
      <c r="B522" s="795"/>
      <c r="C522" s="787"/>
      <c r="D522" s="787"/>
      <c r="E522" s="787"/>
      <c r="F522" s="787"/>
      <c r="G522" s="795"/>
      <c r="H522" s="787"/>
      <c r="I522" s="787"/>
      <c r="J522" s="787"/>
      <c r="K522" s="787"/>
      <c r="L522" s="787"/>
      <c r="M522" s="787"/>
      <c r="N522" s="787"/>
      <c r="O522" s="787"/>
      <c r="P522" s="787"/>
      <c r="Q522" s="787"/>
      <c r="R522" s="787"/>
      <c r="S522" s="787"/>
      <c r="T522" s="787"/>
      <c r="U522" s="814" t="s">
        <v>4</v>
      </c>
      <c r="V522" s="815"/>
      <c r="W522" s="815"/>
      <c r="X522" s="816"/>
      <c r="Y522" s="817">
        <v>44236</v>
      </c>
      <c r="Z522" s="818"/>
      <c r="AA522" s="819"/>
    </row>
    <row r="523" spans="2:27" ht="25.9" customHeight="1" x14ac:dyDescent="0.25">
      <c r="B523" s="820" t="s">
        <v>44</v>
      </c>
      <c r="C523" s="793"/>
      <c r="D523" s="793"/>
      <c r="E523" s="793"/>
      <c r="F523" s="794"/>
      <c r="G523"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523" s="822"/>
      <c r="I523" s="822"/>
      <c r="J523" s="822"/>
      <c r="K523" s="822"/>
      <c r="L523" s="822"/>
      <c r="M523" s="822"/>
      <c r="N523" s="822"/>
      <c r="O523" s="822"/>
      <c r="P523" s="822"/>
      <c r="Q523" s="822"/>
      <c r="R523" s="822"/>
      <c r="S523" s="822"/>
      <c r="T523" s="822"/>
      <c r="U523" s="822"/>
      <c r="V523" s="822"/>
      <c r="W523" s="822"/>
      <c r="X523" s="822"/>
      <c r="Y523" s="822"/>
      <c r="Z523" s="822"/>
      <c r="AA523" s="823"/>
    </row>
    <row r="524" spans="2:27" ht="15.75" customHeight="1" thickBot="1" x14ac:dyDescent="0.3">
      <c r="B524" s="795"/>
      <c r="C524" s="787"/>
      <c r="D524" s="787"/>
      <c r="E524" s="787"/>
      <c r="F524" s="796"/>
      <c r="G524" s="824"/>
      <c r="H524" s="825"/>
      <c r="I524" s="825"/>
      <c r="J524" s="825"/>
      <c r="K524" s="825"/>
      <c r="L524" s="825"/>
      <c r="M524" s="825"/>
      <c r="N524" s="825"/>
      <c r="O524" s="825"/>
      <c r="P524" s="825"/>
      <c r="Q524" s="825"/>
      <c r="R524" s="825"/>
      <c r="S524" s="825"/>
      <c r="T524" s="825"/>
      <c r="U524" s="825"/>
      <c r="V524" s="825"/>
      <c r="W524" s="825"/>
      <c r="X524" s="825"/>
      <c r="Y524" s="825"/>
      <c r="Z524" s="825"/>
      <c r="AA524" s="826"/>
    </row>
    <row r="525" spans="2:27" ht="18.75" thickBot="1" x14ac:dyDescent="0.3">
      <c r="B525" s="827" t="s">
        <v>46</v>
      </c>
      <c r="C525" s="798"/>
      <c r="D525" s="798"/>
      <c r="E525" s="798"/>
      <c r="F525" s="798"/>
      <c r="G525" s="798"/>
      <c r="H525" s="822" t="s">
        <v>47</v>
      </c>
      <c r="I525" s="793"/>
      <c r="J525" s="828"/>
      <c r="K525" s="798"/>
      <c r="L525" s="798"/>
      <c r="M525" s="798"/>
      <c r="N525" s="798"/>
      <c r="O525" s="798"/>
      <c r="P525" s="622"/>
      <c r="Q525" s="622"/>
      <c r="R525" s="828" t="s">
        <v>48</v>
      </c>
      <c r="S525" s="828"/>
      <c r="T525" s="798"/>
      <c r="U525" s="798"/>
      <c r="V525" s="798"/>
      <c r="W525" s="798"/>
      <c r="X525" s="798"/>
      <c r="Y525" s="798"/>
      <c r="Z525" s="798"/>
      <c r="AA525" s="799"/>
    </row>
    <row r="526" spans="2:27" ht="34.5" customHeight="1" thickBot="1" x14ac:dyDescent="0.3">
      <c r="B526" s="829">
        <f>PRESUPUESTO!$B$34</f>
        <v>4</v>
      </c>
      <c r="C526" s="793"/>
      <c r="D526" s="793"/>
      <c r="E526" s="793"/>
      <c r="F526" s="793"/>
      <c r="G526" s="793"/>
      <c r="H526" s="830">
        <f>PRESUPUESTO!B42</f>
        <v>4.0799999999999983</v>
      </c>
      <c r="I526" s="831"/>
      <c r="J526" s="832" t="str">
        <f>PRESUPUESTO!$F$34</f>
        <v>HIDROSANITARIOS</v>
      </c>
      <c r="K526" s="798"/>
      <c r="L526" s="798"/>
      <c r="M526" s="798"/>
      <c r="N526" s="798"/>
      <c r="O526" s="799"/>
      <c r="P526" s="621"/>
      <c r="Q526" s="621"/>
      <c r="R526" s="833" t="str">
        <f>PRESUPUESTO!F42</f>
        <v>TUBERIA PVC SANITARIA DE 2" (incluye atraque en concreto). Incluye accesorios como codos, tee y tapones.</v>
      </c>
      <c r="S526" s="1020"/>
      <c r="T526" s="793"/>
      <c r="U526" s="793"/>
      <c r="V526" s="793"/>
      <c r="W526" s="793"/>
      <c r="X526" s="793"/>
      <c r="Y526" s="793"/>
      <c r="Z526" s="793"/>
      <c r="AA526" s="794"/>
    </row>
    <row r="527" spans="2:27" ht="18.75" customHeight="1" thickBot="1" x14ac:dyDescent="0.3">
      <c r="B527" s="821" t="s">
        <v>49</v>
      </c>
      <c r="C527" s="834"/>
      <c r="D527" s="834"/>
      <c r="E527" s="834"/>
      <c r="F527" s="834"/>
      <c r="G527" s="834"/>
      <c r="H527" s="835"/>
      <c r="I527" s="835"/>
      <c r="J527" s="834"/>
      <c r="K527" s="834"/>
      <c r="L527" s="834"/>
      <c r="M527" s="834"/>
      <c r="N527" s="834"/>
      <c r="O527" s="834"/>
      <c r="P527" s="623"/>
      <c r="Q527" s="623"/>
      <c r="R527" s="837" t="s">
        <v>50</v>
      </c>
      <c r="S527" s="1021" t="s">
        <v>532</v>
      </c>
      <c r="T527" s="839" t="s">
        <v>51</v>
      </c>
      <c r="U527" s="840"/>
      <c r="V527" s="841"/>
      <c r="W527" s="842" t="s">
        <v>20</v>
      </c>
      <c r="X527" s="844" t="s">
        <v>52</v>
      </c>
      <c r="Y527" s="846" t="s">
        <v>53</v>
      </c>
      <c r="Z527" s="847"/>
      <c r="AA527" s="848"/>
    </row>
    <row r="528" spans="2:27" ht="26.25" thickBot="1" x14ac:dyDescent="0.3">
      <c r="B528" s="836"/>
      <c r="C528" s="835"/>
      <c r="D528" s="835"/>
      <c r="E528" s="835"/>
      <c r="F528" s="835"/>
      <c r="G528" s="835"/>
      <c r="H528" s="835"/>
      <c r="I528" s="835"/>
      <c r="J528" s="835"/>
      <c r="K528" s="835"/>
      <c r="L528" s="835"/>
      <c r="M528" s="835"/>
      <c r="N528" s="835"/>
      <c r="O528" s="835"/>
      <c r="P528" s="623"/>
      <c r="Q528" s="623"/>
      <c r="R528" s="838"/>
      <c r="S528" s="1032"/>
      <c r="T528" s="4" t="s">
        <v>54</v>
      </c>
      <c r="U528" s="5" t="s">
        <v>55</v>
      </c>
      <c r="V528" s="6" t="s">
        <v>56</v>
      </c>
      <c r="W528" s="843"/>
      <c r="X528" s="845"/>
      <c r="Y528" s="7" t="s">
        <v>57</v>
      </c>
      <c r="Z528" s="8" t="s">
        <v>21</v>
      </c>
      <c r="AA528" s="9" t="s">
        <v>22</v>
      </c>
    </row>
    <row r="529" spans="2:27" ht="18" x14ac:dyDescent="0.25">
      <c r="B529" s="10"/>
      <c r="C529" s="1017"/>
      <c r="D529" s="1017"/>
      <c r="E529" s="1017"/>
      <c r="F529" s="1017"/>
      <c r="G529" s="1017"/>
      <c r="H529" s="1017"/>
      <c r="I529" s="1017"/>
      <c r="J529" s="1017"/>
      <c r="K529" s="1017"/>
      <c r="L529" s="1017"/>
      <c r="M529" s="1017"/>
      <c r="N529" s="1017"/>
      <c r="O529" s="12"/>
      <c r="P529" s="629">
        <f>+H526</f>
        <v>4.0799999999999983</v>
      </c>
      <c r="Q529" s="17"/>
      <c r="R529" s="412" t="s">
        <v>356</v>
      </c>
      <c r="S529" s="625" t="s">
        <v>438</v>
      </c>
      <c r="T529" s="655">
        <v>1.83</v>
      </c>
      <c r="U529" s="14"/>
      <c r="V529" s="14"/>
      <c r="W529" s="14" t="str">
        <f>IF(COUNT(T529:V529)=1,"m",IF(COUNT(T529:V529)=2,"m2",IF(COUNT(T529:V529)=3,"m3","")))</f>
        <v>m</v>
      </c>
      <c r="X529" s="14">
        <f>IF(S529="","",1)</f>
        <v>1</v>
      </c>
      <c r="Y529" s="14">
        <f>IFERROR(IF(COUNT(T529:V529)=1,PRODUCT(T529:V529)*X529,""),"")</f>
        <v>1.83</v>
      </c>
      <c r="Z529" s="14" t="str">
        <f>IFERROR(IF(COUNT(T529:V529)=2,PRODUCT(T529:V529)*X529,""),"")</f>
        <v/>
      </c>
      <c r="AA529" s="15" t="str">
        <f>IFERROR(IF(COUNT(T529:V529)=3,PRODUCT(T529:V529)*X529,""),"")</f>
        <v/>
      </c>
    </row>
    <row r="530" spans="2:27" ht="18" x14ac:dyDescent="0.25">
      <c r="B530" s="16"/>
      <c r="C530" s="1018"/>
      <c r="D530" s="1018"/>
      <c r="E530" s="1018"/>
      <c r="F530" s="1018"/>
      <c r="G530" s="1018"/>
      <c r="H530" s="1018"/>
      <c r="I530" s="1018"/>
      <c r="J530" s="1018"/>
      <c r="K530" s="1018"/>
      <c r="L530" s="1018"/>
      <c r="M530" s="1018"/>
      <c r="N530" s="1018"/>
      <c r="O530" s="19"/>
      <c r="P530" s="629">
        <f>+H526</f>
        <v>4.0799999999999983</v>
      </c>
      <c r="Q530" s="17"/>
      <c r="R530" s="412"/>
      <c r="S530" s="625"/>
      <c r="T530" s="20"/>
      <c r="U530" s="20"/>
      <c r="V530" s="430"/>
      <c r="W530" s="14" t="str">
        <f t="shared" ref="W530:W532" si="187">IF(COUNT(T530:V530)=1,"m",IF(COUNT(T530:V530)=2,"m2",IF(COUNT(T530:V530)=3,"m3","")))</f>
        <v/>
      </c>
      <c r="X530" s="14" t="str">
        <f t="shared" ref="X530:X532" si="188">IF(S530="","",1)</f>
        <v/>
      </c>
      <c r="Y530" s="14" t="str">
        <f t="shared" ref="Y530:Y532" si="189">IFERROR(IF(COUNT(T530:V530)=1,PRODUCT(T530:V530)*X530,""),"")</f>
        <v/>
      </c>
      <c r="Z530" s="14" t="str">
        <f t="shared" ref="Z530:Z532" si="190">IFERROR(IF(COUNT(T530:V530)=2,PRODUCT(T530:V530)*X530,""),"")</f>
        <v/>
      </c>
      <c r="AA530" s="15" t="str">
        <f t="shared" ref="AA530:AA551" si="191">IFERROR(IF(COUNT(T530:V530)=3,PRODUCT(T530:V530)*X530,""),"")</f>
        <v/>
      </c>
    </row>
    <row r="531" spans="2:27" ht="18" x14ac:dyDescent="0.25">
      <c r="B531" s="16"/>
      <c r="C531" s="1018"/>
      <c r="D531" s="1018"/>
      <c r="E531" s="1018"/>
      <c r="F531" s="1018"/>
      <c r="G531" s="1018"/>
      <c r="H531" s="1018"/>
      <c r="I531" s="1018"/>
      <c r="J531" s="1018"/>
      <c r="K531" s="1018"/>
      <c r="L531" s="1018"/>
      <c r="M531" s="1018"/>
      <c r="N531" s="1018"/>
      <c r="O531" s="19"/>
      <c r="P531" s="629">
        <f>+H526</f>
        <v>4.0799999999999983</v>
      </c>
      <c r="Q531" s="17"/>
      <c r="R531" s="412"/>
      <c r="S531" s="625"/>
      <c r="T531" s="20"/>
      <c r="U531" s="20"/>
      <c r="V531" s="430"/>
      <c r="W531" s="14" t="str">
        <f t="shared" si="187"/>
        <v/>
      </c>
      <c r="X531" s="14" t="str">
        <f t="shared" si="188"/>
        <v/>
      </c>
      <c r="Y531" s="14" t="str">
        <f t="shared" si="189"/>
        <v/>
      </c>
      <c r="Z531" s="14" t="str">
        <f t="shared" si="190"/>
        <v/>
      </c>
      <c r="AA531" s="15" t="str">
        <f t="shared" si="191"/>
        <v/>
      </c>
    </row>
    <row r="532" spans="2:27" ht="18" x14ac:dyDescent="0.25">
      <c r="B532" s="16"/>
      <c r="C532" s="1018"/>
      <c r="D532" s="1018"/>
      <c r="E532" s="1018"/>
      <c r="F532" s="1018"/>
      <c r="G532" s="1018"/>
      <c r="H532" s="1018"/>
      <c r="I532" s="1018"/>
      <c r="J532" s="1018"/>
      <c r="K532" s="1018"/>
      <c r="L532" s="1018"/>
      <c r="M532" s="1018"/>
      <c r="N532" s="1018"/>
      <c r="O532" s="19"/>
      <c r="P532" s="629">
        <f>+H526</f>
        <v>4.0799999999999983</v>
      </c>
      <c r="Q532" s="17"/>
      <c r="R532" s="412"/>
      <c r="S532" s="626"/>
      <c r="T532" s="20"/>
      <c r="U532" s="20"/>
      <c r="V532" s="430"/>
      <c r="W532" s="14" t="str">
        <f t="shared" si="187"/>
        <v/>
      </c>
      <c r="X532" s="14" t="str">
        <f t="shared" si="188"/>
        <v/>
      </c>
      <c r="Y532" s="14" t="str">
        <f t="shared" si="189"/>
        <v/>
      </c>
      <c r="Z532" s="14" t="str">
        <f t="shared" si="190"/>
        <v/>
      </c>
      <c r="AA532" s="15" t="str">
        <f t="shared" si="191"/>
        <v/>
      </c>
    </row>
    <row r="533" spans="2:27" ht="18" x14ac:dyDescent="0.25">
      <c r="B533" s="16"/>
      <c r="C533" s="1018"/>
      <c r="D533" s="1018"/>
      <c r="E533" s="1018"/>
      <c r="F533" s="1018"/>
      <c r="G533" s="1018"/>
      <c r="H533" s="1018"/>
      <c r="I533" s="1018"/>
      <c r="J533" s="1018"/>
      <c r="K533" s="1018"/>
      <c r="L533" s="1018"/>
      <c r="M533" s="1018"/>
      <c r="N533" s="1018"/>
      <c r="O533" s="19"/>
      <c r="P533" s="629">
        <f>+H526</f>
        <v>4.0799999999999983</v>
      </c>
      <c r="Q533" s="17"/>
      <c r="R533" s="412"/>
      <c r="S533" s="625"/>
      <c r="T533" s="20"/>
      <c r="U533" s="20"/>
      <c r="V533" s="430"/>
      <c r="W533" s="14"/>
      <c r="X533" s="14"/>
      <c r="Y533" s="14"/>
      <c r="Z533" s="14"/>
      <c r="AA533" s="15" t="str">
        <f t="shared" si="191"/>
        <v/>
      </c>
    </row>
    <row r="534" spans="2:27" ht="18" x14ac:dyDescent="0.25">
      <c r="B534" s="22"/>
      <c r="C534" s="1018"/>
      <c r="D534" s="1018"/>
      <c r="E534" s="1018"/>
      <c r="F534" s="1018"/>
      <c r="G534" s="1018"/>
      <c r="H534" s="1018"/>
      <c r="I534" s="1018"/>
      <c r="J534" s="1018"/>
      <c r="K534" s="1018"/>
      <c r="L534" s="1018"/>
      <c r="M534" s="1018"/>
      <c r="N534" s="1018"/>
      <c r="O534" s="19"/>
      <c r="P534" s="629">
        <f>+H526</f>
        <v>4.0799999999999983</v>
      </c>
      <c r="Q534" s="17"/>
      <c r="R534" s="412" t="s">
        <v>361</v>
      </c>
      <c r="S534" s="625" t="s">
        <v>438</v>
      </c>
      <c r="T534" s="654">
        <v>2.0499999999999998</v>
      </c>
      <c r="U534" s="20"/>
      <c r="V534" s="20"/>
      <c r="W534" s="14" t="str">
        <f t="shared" ref="W534:W535" si="192">IF(COUNT(T534:V534)=1,"m",IF(COUNT(T534:V534)=2,"m2",IF(COUNT(T534:V534)=3,"m3","")))</f>
        <v>m</v>
      </c>
      <c r="X534" s="14">
        <f t="shared" ref="X534:X540" si="193">IF(S534="","",1)</f>
        <v>1</v>
      </c>
      <c r="Y534" s="14">
        <f t="shared" ref="Y534:Y540" si="194">IFERROR(IF(COUNT(T534:V534)=1,PRODUCT(T534:V534)*X534,""),"")</f>
        <v>2.0499999999999998</v>
      </c>
      <c r="Z534" s="14" t="str">
        <f t="shared" ref="Z534:Z540" si="195">IFERROR(IF(COUNT(T534:V534)=2,PRODUCT(T534:V534)*X534,""),"")</f>
        <v/>
      </c>
      <c r="AA534" s="15" t="str">
        <f t="shared" si="191"/>
        <v/>
      </c>
    </row>
    <row r="535" spans="2:27" ht="18" x14ac:dyDescent="0.25">
      <c r="B535" s="16"/>
      <c r="C535" s="1018"/>
      <c r="D535" s="1018"/>
      <c r="E535" s="1018"/>
      <c r="F535" s="1018"/>
      <c r="G535" s="1018"/>
      <c r="H535" s="1018"/>
      <c r="I535" s="1018"/>
      <c r="J535" s="1018"/>
      <c r="K535" s="1018"/>
      <c r="L535" s="1018"/>
      <c r="M535" s="1018"/>
      <c r="N535" s="1018"/>
      <c r="O535" s="19"/>
      <c r="P535" s="629">
        <f>+H526</f>
        <v>4.0799999999999983</v>
      </c>
      <c r="Q535" s="17"/>
      <c r="R535" s="412"/>
      <c r="S535" s="641" t="s">
        <v>439</v>
      </c>
      <c r="T535" s="654">
        <v>1.1499999999999999</v>
      </c>
      <c r="U535" s="20"/>
      <c r="V535" s="20"/>
      <c r="W535" s="14" t="str">
        <f t="shared" si="192"/>
        <v>m</v>
      </c>
      <c r="X535" s="14">
        <f t="shared" si="193"/>
        <v>1</v>
      </c>
      <c r="Y535" s="14">
        <f t="shared" si="194"/>
        <v>1.1499999999999999</v>
      </c>
      <c r="Z535" s="14" t="str">
        <f t="shared" si="195"/>
        <v/>
      </c>
      <c r="AA535" s="15" t="str">
        <f t="shared" si="191"/>
        <v/>
      </c>
    </row>
    <row r="536" spans="2:27" ht="18" x14ac:dyDescent="0.25">
      <c r="B536" s="16"/>
      <c r="C536" s="1018"/>
      <c r="D536" s="1018"/>
      <c r="E536" s="1018"/>
      <c r="F536" s="1018"/>
      <c r="G536" s="1018"/>
      <c r="H536" s="1018"/>
      <c r="I536" s="1018"/>
      <c r="J536" s="1018"/>
      <c r="K536" s="1018"/>
      <c r="L536" s="1018"/>
      <c r="M536" s="1018"/>
      <c r="N536" s="1018"/>
      <c r="O536" s="19"/>
      <c r="P536" s="629">
        <f>+H526</f>
        <v>4.0799999999999983</v>
      </c>
      <c r="Q536" s="17"/>
      <c r="R536" s="412"/>
      <c r="S536" s="625"/>
      <c r="T536" s="20"/>
      <c r="U536" s="20"/>
      <c r="V536" s="430"/>
      <c r="W536" s="14"/>
      <c r="X536" s="14" t="str">
        <f t="shared" si="193"/>
        <v/>
      </c>
      <c r="Y536" s="14" t="str">
        <f t="shared" si="194"/>
        <v/>
      </c>
      <c r="Z536" s="14" t="str">
        <f t="shared" si="195"/>
        <v/>
      </c>
      <c r="AA536" s="15" t="str">
        <f t="shared" si="191"/>
        <v/>
      </c>
    </row>
    <row r="537" spans="2:27" ht="18" x14ac:dyDescent="0.25">
      <c r="B537" s="16"/>
      <c r="C537" s="1018"/>
      <c r="D537" s="1018"/>
      <c r="E537" s="1018"/>
      <c r="F537" s="1018"/>
      <c r="G537" s="1018"/>
      <c r="H537" s="1018"/>
      <c r="I537" s="1018"/>
      <c r="J537" s="1018"/>
      <c r="K537" s="1018"/>
      <c r="L537" s="1018"/>
      <c r="M537" s="1018"/>
      <c r="N537" s="1018"/>
      <c r="O537" s="19"/>
      <c r="P537" s="629">
        <f>+H526</f>
        <v>4.0799999999999983</v>
      </c>
      <c r="Q537" s="17"/>
      <c r="R537" s="412"/>
      <c r="S537" s="625"/>
      <c r="T537" s="20"/>
      <c r="U537" s="20"/>
      <c r="V537" s="430"/>
      <c r="W537" s="14"/>
      <c r="X537" s="14" t="str">
        <f t="shared" si="193"/>
        <v/>
      </c>
      <c r="Y537" s="14" t="str">
        <f t="shared" si="194"/>
        <v/>
      </c>
      <c r="Z537" s="14" t="str">
        <f t="shared" si="195"/>
        <v/>
      </c>
      <c r="AA537" s="15" t="str">
        <f t="shared" si="191"/>
        <v/>
      </c>
    </row>
    <row r="538" spans="2:27" ht="18" x14ac:dyDescent="0.25">
      <c r="B538" s="16"/>
      <c r="C538" s="1018"/>
      <c r="D538" s="1018"/>
      <c r="E538" s="1018"/>
      <c r="F538" s="1018"/>
      <c r="G538" s="1018"/>
      <c r="H538" s="1018"/>
      <c r="I538" s="1018"/>
      <c r="J538" s="1018"/>
      <c r="K538" s="1018"/>
      <c r="L538" s="1018"/>
      <c r="M538" s="1018"/>
      <c r="N538" s="1018"/>
      <c r="O538" s="19"/>
      <c r="P538" s="629">
        <f>+H526</f>
        <v>4.0799999999999983</v>
      </c>
      <c r="Q538" s="17"/>
      <c r="R538" s="412"/>
      <c r="S538" s="625"/>
      <c r="T538" s="20"/>
      <c r="U538" s="20"/>
      <c r="V538" s="430"/>
      <c r="W538" s="14"/>
      <c r="X538" s="14" t="str">
        <f t="shared" si="193"/>
        <v/>
      </c>
      <c r="Y538" s="14" t="str">
        <f t="shared" si="194"/>
        <v/>
      </c>
      <c r="Z538" s="14" t="str">
        <f t="shared" si="195"/>
        <v/>
      </c>
      <c r="AA538" s="15" t="str">
        <f t="shared" si="191"/>
        <v/>
      </c>
    </row>
    <row r="539" spans="2:27" ht="18" x14ac:dyDescent="0.25">
      <c r="B539" s="16"/>
      <c r="C539" s="1018"/>
      <c r="D539" s="1018"/>
      <c r="E539" s="1018"/>
      <c r="F539" s="1018"/>
      <c r="G539" s="1018"/>
      <c r="H539" s="1018"/>
      <c r="I539" s="1018"/>
      <c r="J539" s="1018"/>
      <c r="K539" s="1018"/>
      <c r="L539" s="1018"/>
      <c r="M539" s="1018"/>
      <c r="N539" s="1018"/>
      <c r="O539" s="19"/>
      <c r="P539" s="629">
        <f>+H526</f>
        <v>4.0799999999999983</v>
      </c>
      <c r="Q539" s="17"/>
      <c r="R539" s="412"/>
      <c r="S539" s="625"/>
      <c r="T539" s="20"/>
      <c r="U539" s="20"/>
      <c r="V539" s="430"/>
      <c r="W539" s="14" t="str">
        <f t="shared" ref="W539:W540" si="196">IF(COUNT(T539:V539)=1,"m",IF(COUNT(T539:V539)=2,"m2",IF(COUNT(T539:V539)=3,"m3","")))</f>
        <v/>
      </c>
      <c r="X539" s="14" t="str">
        <f t="shared" si="193"/>
        <v/>
      </c>
      <c r="Y539" s="14" t="str">
        <f t="shared" si="194"/>
        <v/>
      </c>
      <c r="Z539" s="14" t="str">
        <f t="shared" si="195"/>
        <v/>
      </c>
      <c r="AA539" s="15" t="str">
        <f t="shared" si="191"/>
        <v/>
      </c>
    </row>
    <row r="540" spans="2:27" ht="18" x14ac:dyDescent="0.25">
      <c r="B540" s="16"/>
      <c r="C540" s="1018"/>
      <c r="D540" s="1018"/>
      <c r="E540" s="1018"/>
      <c r="F540" s="1018"/>
      <c r="G540" s="1018"/>
      <c r="H540" s="1018"/>
      <c r="I540" s="1018"/>
      <c r="J540" s="1018"/>
      <c r="K540" s="1018"/>
      <c r="L540" s="1018"/>
      <c r="M540" s="1018"/>
      <c r="N540" s="1018"/>
      <c r="O540" s="19"/>
      <c r="P540" s="629">
        <f>+H526</f>
        <v>4.0799999999999983</v>
      </c>
      <c r="Q540" s="17"/>
      <c r="R540" s="412"/>
      <c r="S540" s="625"/>
      <c r="T540" s="20"/>
      <c r="U540" s="20"/>
      <c r="V540" s="430"/>
      <c r="W540" s="14" t="str">
        <f t="shared" si="196"/>
        <v/>
      </c>
      <c r="X540" s="14" t="str">
        <f t="shared" si="193"/>
        <v/>
      </c>
      <c r="Y540" s="14" t="str">
        <f t="shared" si="194"/>
        <v/>
      </c>
      <c r="Z540" s="14" t="str">
        <f t="shared" si="195"/>
        <v/>
      </c>
      <c r="AA540" s="15" t="str">
        <f t="shared" si="191"/>
        <v/>
      </c>
    </row>
    <row r="541" spans="2:27" ht="18" x14ac:dyDescent="0.25">
      <c r="B541" s="16"/>
      <c r="C541" s="1018"/>
      <c r="D541" s="1018"/>
      <c r="E541" s="1018"/>
      <c r="F541" s="1018"/>
      <c r="G541" s="1018"/>
      <c r="H541" s="1018"/>
      <c r="I541" s="1018"/>
      <c r="J541" s="1018"/>
      <c r="K541" s="1018"/>
      <c r="L541" s="1018"/>
      <c r="M541" s="1018"/>
      <c r="N541" s="1018"/>
      <c r="O541" s="19"/>
      <c r="P541" s="629">
        <f>+H526</f>
        <v>4.0799999999999983</v>
      </c>
      <c r="Q541" s="17"/>
      <c r="R541" s="412"/>
      <c r="S541" s="625"/>
      <c r="T541" s="20"/>
      <c r="U541" s="20"/>
      <c r="V541" s="430"/>
      <c r="W541" s="14"/>
      <c r="X541" s="14"/>
      <c r="Y541" s="14"/>
      <c r="Z541" s="14"/>
      <c r="AA541" s="15" t="str">
        <f t="shared" si="191"/>
        <v/>
      </c>
    </row>
    <row r="542" spans="2:27" ht="18" x14ac:dyDescent="0.25">
      <c r="B542" s="16"/>
      <c r="C542" s="1018"/>
      <c r="D542" s="1018"/>
      <c r="E542" s="1018"/>
      <c r="F542" s="1018"/>
      <c r="G542" s="1018"/>
      <c r="H542" s="1018"/>
      <c r="I542" s="1018"/>
      <c r="J542" s="1018"/>
      <c r="K542" s="1018"/>
      <c r="L542" s="1018"/>
      <c r="M542" s="1018"/>
      <c r="N542" s="1018"/>
      <c r="O542" s="19"/>
      <c r="P542" s="629">
        <f>+H526</f>
        <v>4.0799999999999983</v>
      </c>
      <c r="Q542" s="17"/>
      <c r="R542" s="412" t="s">
        <v>362</v>
      </c>
      <c r="S542" s="625" t="s">
        <v>439</v>
      </c>
      <c r="T542" s="654"/>
      <c r="U542" s="20"/>
      <c r="V542" s="430"/>
      <c r="W542" s="14" t="str">
        <f t="shared" ref="W542:W551" si="197">IF(COUNT(T542:V542)=1,"m",IF(COUNT(T542:V542)=2,"m2",IF(COUNT(T542:V542)=3,"m3","")))</f>
        <v/>
      </c>
      <c r="X542" s="14">
        <f t="shared" ref="X542:X551" si="198">IF(S542="","",1)</f>
        <v>1</v>
      </c>
      <c r="Y542" s="14" t="str">
        <f t="shared" ref="Y542:Y551" si="199">IFERROR(IF(COUNT(T542:V542)=1,PRODUCT(T542:V542)*X542,""),"")</f>
        <v/>
      </c>
      <c r="Z542" s="14" t="str">
        <f t="shared" ref="Z542:Z551" si="200">IFERROR(IF(COUNT(T542:V542)=2,PRODUCT(T542:V542)*X542,""),"")</f>
        <v/>
      </c>
      <c r="AA542" s="15" t="str">
        <f t="shared" si="191"/>
        <v/>
      </c>
    </row>
    <row r="543" spans="2:27" ht="18" x14ac:dyDescent="0.25">
      <c r="B543" s="16"/>
      <c r="C543" s="1018"/>
      <c r="D543" s="1018"/>
      <c r="E543" s="1018"/>
      <c r="F543" s="1018"/>
      <c r="G543" s="1018"/>
      <c r="H543" s="1018"/>
      <c r="I543" s="1018"/>
      <c r="J543" s="1018"/>
      <c r="K543" s="1018"/>
      <c r="L543" s="1018"/>
      <c r="M543" s="1018"/>
      <c r="N543" s="1018"/>
      <c r="O543" s="19"/>
      <c r="P543" s="629">
        <f>+H526</f>
        <v>4.0799999999999983</v>
      </c>
      <c r="Q543" s="17"/>
      <c r="R543" s="412"/>
      <c r="S543" s="626"/>
      <c r="T543" s="20"/>
      <c r="U543" s="20"/>
      <c r="V543" s="430"/>
      <c r="W543" s="14" t="str">
        <f t="shared" si="197"/>
        <v/>
      </c>
      <c r="X543" s="14" t="str">
        <f t="shared" si="198"/>
        <v/>
      </c>
      <c r="Y543" s="14" t="str">
        <f t="shared" si="199"/>
        <v/>
      </c>
      <c r="Z543" s="14" t="str">
        <f t="shared" si="200"/>
        <v/>
      </c>
      <c r="AA543" s="15" t="str">
        <f t="shared" si="191"/>
        <v/>
      </c>
    </row>
    <row r="544" spans="2:27" ht="18" x14ac:dyDescent="0.25">
      <c r="B544" s="16"/>
      <c r="C544" s="1018"/>
      <c r="D544" s="1018"/>
      <c r="E544" s="1018"/>
      <c r="F544" s="1018"/>
      <c r="G544" s="1018"/>
      <c r="H544" s="1018"/>
      <c r="I544" s="1018"/>
      <c r="J544" s="1018"/>
      <c r="K544" s="1018"/>
      <c r="L544" s="1018"/>
      <c r="M544" s="1018"/>
      <c r="N544" s="1018"/>
      <c r="O544" s="19"/>
      <c r="P544" s="629">
        <f>+H526</f>
        <v>4.0799999999999983</v>
      </c>
      <c r="Q544" s="17"/>
      <c r="R544" s="412"/>
      <c r="S544" s="626"/>
      <c r="T544" s="20"/>
      <c r="U544" s="20"/>
      <c r="V544" s="430"/>
      <c r="W544" s="14" t="str">
        <f t="shared" si="197"/>
        <v/>
      </c>
      <c r="X544" s="14" t="str">
        <f t="shared" si="198"/>
        <v/>
      </c>
      <c r="Y544" s="14" t="str">
        <f t="shared" si="199"/>
        <v/>
      </c>
      <c r="Z544" s="14" t="str">
        <f t="shared" si="200"/>
        <v/>
      </c>
      <c r="AA544" s="15" t="str">
        <f t="shared" si="191"/>
        <v/>
      </c>
    </row>
    <row r="545" spans="2:27" ht="18" x14ac:dyDescent="0.25">
      <c r="B545" s="16"/>
      <c r="C545" s="1018"/>
      <c r="D545" s="1018"/>
      <c r="E545" s="1018"/>
      <c r="F545" s="1018"/>
      <c r="G545" s="1018"/>
      <c r="H545" s="1018"/>
      <c r="I545" s="1018"/>
      <c r="J545" s="1018"/>
      <c r="K545" s="1018"/>
      <c r="L545" s="1018"/>
      <c r="M545" s="1018"/>
      <c r="N545" s="1018"/>
      <c r="O545" s="19"/>
      <c r="P545" s="629">
        <f>+H526</f>
        <v>4.0799999999999983</v>
      </c>
      <c r="Q545" s="17"/>
      <c r="R545" s="412"/>
      <c r="S545" s="626"/>
      <c r="T545" s="20"/>
      <c r="U545" s="20"/>
      <c r="V545" s="20"/>
      <c r="W545" s="14" t="str">
        <f t="shared" si="197"/>
        <v/>
      </c>
      <c r="X545" s="14" t="str">
        <f t="shared" si="198"/>
        <v/>
      </c>
      <c r="Y545" s="14" t="str">
        <f t="shared" si="199"/>
        <v/>
      </c>
      <c r="Z545" s="14" t="str">
        <f t="shared" si="200"/>
        <v/>
      </c>
      <c r="AA545" s="15" t="str">
        <f t="shared" si="191"/>
        <v/>
      </c>
    </row>
    <row r="546" spans="2:27" ht="18" x14ac:dyDescent="0.25">
      <c r="B546" s="16"/>
      <c r="C546" s="1018"/>
      <c r="D546" s="1018"/>
      <c r="E546" s="1018"/>
      <c r="F546" s="1018"/>
      <c r="G546" s="1018"/>
      <c r="H546" s="1018"/>
      <c r="I546" s="1018"/>
      <c r="J546" s="1018"/>
      <c r="K546" s="1018"/>
      <c r="L546" s="1018"/>
      <c r="M546" s="1018"/>
      <c r="N546" s="1018"/>
      <c r="O546" s="19"/>
      <c r="P546" s="629">
        <f>+H526</f>
        <v>4.0799999999999983</v>
      </c>
      <c r="Q546" s="17"/>
      <c r="R546" s="412"/>
      <c r="S546" s="626"/>
      <c r="T546" s="20"/>
      <c r="U546" s="20"/>
      <c r="V546" s="430"/>
      <c r="W546" s="14" t="str">
        <f t="shared" si="197"/>
        <v/>
      </c>
      <c r="X546" s="14" t="str">
        <f t="shared" si="198"/>
        <v/>
      </c>
      <c r="Y546" s="14" t="str">
        <f t="shared" si="199"/>
        <v/>
      </c>
      <c r="Z546" s="14" t="str">
        <f t="shared" si="200"/>
        <v/>
      </c>
      <c r="AA546" s="15" t="str">
        <f t="shared" si="191"/>
        <v/>
      </c>
    </row>
    <row r="547" spans="2:27" ht="18" x14ac:dyDescent="0.25">
      <c r="B547" s="16"/>
      <c r="C547" s="1018"/>
      <c r="D547" s="1018"/>
      <c r="E547" s="1018"/>
      <c r="F547" s="1018"/>
      <c r="G547" s="1018"/>
      <c r="H547" s="1018"/>
      <c r="I547" s="1018"/>
      <c r="J547" s="1018"/>
      <c r="K547" s="1018"/>
      <c r="L547" s="1018"/>
      <c r="M547" s="1018"/>
      <c r="N547" s="1018"/>
      <c r="O547" s="19"/>
      <c r="P547" s="629">
        <f>+H526</f>
        <v>4.0799999999999983</v>
      </c>
      <c r="Q547" s="17"/>
      <c r="R547" s="412"/>
      <c r="S547" s="626"/>
      <c r="T547" s="20"/>
      <c r="U547" s="20"/>
      <c r="V547" s="430"/>
      <c r="W547" s="14" t="str">
        <f t="shared" si="197"/>
        <v/>
      </c>
      <c r="X547" s="14" t="str">
        <f t="shared" si="198"/>
        <v/>
      </c>
      <c r="Y547" s="14" t="str">
        <f t="shared" si="199"/>
        <v/>
      </c>
      <c r="Z547" s="14" t="str">
        <f t="shared" si="200"/>
        <v/>
      </c>
      <c r="AA547" s="15" t="str">
        <f t="shared" si="191"/>
        <v/>
      </c>
    </row>
    <row r="548" spans="2:27" ht="18" x14ac:dyDescent="0.25">
      <c r="B548" s="16"/>
      <c r="C548" s="1018"/>
      <c r="D548" s="1018"/>
      <c r="E548" s="1018"/>
      <c r="F548" s="1018"/>
      <c r="G548" s="1018"/>
      <c r="H548" s="1018"/>
      <c r="I548" s="1018"/>
      <c r="J548" s="1018"/>
      <c r="K548" s="1018"/>
      <c r="L548" s="1018"/>
      <c r="M548" s="1018"/>
      <c r="N548" s="1018"/>
      <c r="O548" s="19"/>
      <c r="P548" s="629">
        <f>+H526</f>
        <v>4.0799999999999983</v>
      </c>
      <c r="Q548" s="17"/>
      <c r="R548" s="21"/>
      <c r="S548" s="626"/>
      <c r="T548" s="20"/>
      <c r="U548" s="20"/>
      <c r="V548" s="430"/>
      <c r="W548" s="14" t="str">
        <f t="shared" si="197"/>
        <v/>
      </c>
      <c r="X548" s="14" t="str">
        <f t="shared" si="198"/>
        <v/>
      </c>
      <c r="Y548" s="14" t="str">
        <f t="shared" si="199"/>
        <v/>
      </c>
      <c r="Z548" s="14" t="str">
        <f t="shared" si="200"/>
        <v/>
      </c>
      <c r="AA548" s="15" t="str">
        <f t="shared" si="191"/>
        <v/>
      </c>
    </row>
    <row r="549" spans="2:27" ht="18" x14ac:dyDescent="0.25">
      <c r="B549" s="16"/>
      <c r="C549" s="1018"/>
      <c r="D549" s="1018"/>
      <c r="E549" s="1018"/>
      <c r="F549" s="1018"/>
      <c r="G549" s="1018"/>
      <c r="H549" s="1018"/>
      <c r="I549" s="1018"/>
      <c r="J549" s="1018"/>
      <c r="K549" s="1018"/>
      <c r="L549" s="1018"/>
      <c r="M549" s="1018"/>
      <c r="N549" s="1018"/>
      <c r="O549" s="19"/>
      <c r="P549" s="629">
        <f>+H526</f>
        <v>4.0799999999999983</v>
      </c>
      <c r="Q549" s="17"/>
      <c r="R549" s="26"/>
      <c r="S549" s="626"/>
      <c r="T549" s="20"/>
      <c r="U549" s="20"/>
      <c r="V549" s="430"/>
      <c r="W549" s="14" t="str">
        <f t="shared" si="197"/>
        <v/>
      </c>
      <c r="X549" s="14" t="str">
        <f t="shared" si="198"/>
        <v/>
      </c>
      <c r="Y549" s="14" t="str">
        <f t="shared" si="199"/>
        <v/>
      </c>
      <c r="Z549" s="14" t="str">
        <f t="shared" si="200"/>
        <v/>
      </c>
      <c r="AA549" s="15" t="str">
        <f t="shared" si="191"/>
        <v/>
      </c>
    </row>
    <row r="550" spans="2:27" ht="18" x14ac:dyDescent="0.25">
      <c r="B550" s="16"/>
      <c r="C550" s="1018"/>
      <c r="D550" s="1018"/>
      <c r="E550" s="1018"/>
      <c r="F550" s="1018"/>
      <c r="G550" s="1018"/>
      <c r="H550" s="1018"/>
      <c r="I550" s="1018"/>
      <c r="J550" s="1018"/>
      <c r="K550" s="1018"/>
      <c r="L550" s="1018"/>
      <c r="M550" s="1018"/>
      <c r="N550" s="1018"/>
      <c r="O550" s="19"/>
      <c r="P550" s="629">
        <f>+H526</f>
        <v>4.0799999999999983</v>
      </c>
      <c r="Q550" s="17"/>
      <c r="R550" s="26"/>
      <c r="S550" s="626"/>
      <c r="T550" s="20"/>
      <c r="U550" s="20"/>
      <c r="V550" s="430"/>
      <c r="W550" s="14" t="str">
        <f t="shared" si="197"/>
        <v/>
      </c>
      <c r="X550" s="14" t="str">
        <f t="shared" si="198"/>
        <v/>
      </c>
      <c r="Y550" s="14" t="str">
        <f t="shared" si="199"/>
        <v/>
      </c>
      <c r="Z550" s="14" t="str">
        <f t="shared" si="200"/>
        <v/>
      </c>
      <c r="AA550" s="15" t="str">
        <f t="shared" si="191"/>
        <v/>
      </c>
    </row>
    <row r="551" spans="2:27" ht="18.75" thickBot="1" x14ac:dyDescent="0.3">
      <c r="B551" s="27"/>
      <c r="C551" s="1019"/>
      <c r="D551" s="1019"/>
      <c r="E551" s="1019"/>
      <c r="F551" s="1019"/>
      <c r="G551" s="1019"/>
      <c r="H551" s="1019"/>
      <c r="I551" s="1019"/>
      <c r="J551" s="1019"/>
      <c r="K551" s="1019"/>
      <c r="L551" s="1019"/>
      <c r="M551" s="1019"/>
      <c r="N551" s="1019"/>
      <c r="O551" s="30"/>
      <c r="P551" s="629">
        <f>+H526</f>
        <v>4.0799999999999983</v>
      </c>
      <c r="Q551" s="17"/>
      <c r="R551" s="630"/>
      <c r="S551" s="636"/>
      <c r="T551" s="33"/>
      <c r="U551" s="33"/>
      <c r="V551" s="631"/>
      <c r="W551" s="34" t="str">
        <f t="shared" si="197"/>
        <v/>
      </c>
      <c r="X551" s="34" t="str">
        <f t="shared" si="198"/>
        <v/>
      </c>
      <c r="Y551" s="14" t="str">
        <f t="shared" si="199"/>
        <v/>
      </c>
      <c r="Z551" s="14" t="str">
        <f t="shared" si="200"/>
        <v/>
      </c>
      <c r="AA551" s="15" t="str">
        <f t="shared" si="191"/>
        <v/>
      </c>
    </row>
    <row r="552" spans="2:27" ht="18.75" thickBot="1" x14ac:dyDescent="0.3">
      <c r="B552" s="786"/>
      <c r="C552" s="787"/>
      <c r="D552" s="787"/>
      <c r="E552" s="787"/>
      <c r="F552" s="787"/>
      <c r="G552" s="787"/>
      <c r="H552" s="787"/>
      <c r="I552" s="787"/>
      <c r="J552" s="787"/>
      <c r="K552" s="787"/>
      <c r="L552" s="787"/>
      <c r="M552" s="787"/>
      <c r="N552" s="787"/>
      <c r="O552" s="787"/>
      <c r="P552" s="428"/>
      <c r="Q552" s="629">
        <f>+H526</f>
        <v>4.0799999999999983</v>
      </c>
      <c r="R552" s="1024" t="s">
        <v>58</v>
      </c>
      <c r="S552" s="1025"/>
      <c r="T552" s="1027"/>
      <c r="U552" s="1024" t="s">
        <v>53</v>
      </c>
      <c r="V552" s="1027"/>
      <c r="W552" s="1027"/>
      <c r="X552" s="1026"/>
      <c r="Y552" s="36"/>
      <c r="Z552" s="37"/>
      <c r="AA552" s="38">
        <f>SUM(Y529:Y551)</f>
        <v>5.0299999999999994</v>
      </c>
    </row>
    <row r="553" spans="2:27" ht="17.25" thickBot="1" x14ac:dyDescent="0.3">
      <c r="B553" s="792" t="s">
        <v>59</v>
      </c>
      <c r="C553" s="793"/>
      <c r="D553" s="793"/>
      <c r="E553" s="793"/>
      <c r="F553" s="793"/>
      <c r="G553" s="793"/>
      <c r="H553" s="793"/>
      <c r="I553" s="794"/>
      <c r="J553" s="792" t="s">
        <v>60</v>
      </c>
      <c r="K553" s="793"/>
      <c r="L553" s="793"/>
      <c r="M553" s="793"/>
      <c r="N553" s="793"/>
      <c r="O553" s="793"/>
      <c r="P553" s="793"/>
      <c r="Q553" s="793"/>
      <c r="R553" s="794"/>
      <c r="S553" s="634"/>
      <c r="T553" s="39"/>
      <c r="U553" s="40"/>
      <c r="V553" s="40"/>
      <c r="W553" s="40"/>
      <c r="X553" s="40"/>
      <c r="Y553" s="40"/>
      <c r="Z553" s="40"/>
      <c r="AA553" s="41"/>
    </row>
    <row r="554" spans="2:27" ht="21" thickBot="1" x14ac:dyDescent="0.3">
      <c r="B554" s="795"/>
      <c r="C554" s="787"/>
      <c r="D554" s="787"/>
      <c r="E554" s="787"/>
      <c r="F554" s="787"/>
      <c r="G554" s="787"/>
      <c r="H554" s="787"/>
      <c r="I554" s="796"/>
      <c r="J554" s="795"/>
      <c r="K554" s="787"/>
      <c r="L554" s="787"/>
      <c r="M554" s="787"/>
      <c r="N554" s="787"/>
      <c r="O554" s="787"/>
      <c r="P554" s="787"/>
      <c r="Q554" s="787"/>
      <c r="R554" s="796"/>
      <c r="S554" s="635"/>
      <c r="T554" s="797" t="s">
        <v>61</v>
      </c>
      <c r="U554" s="798"/>
      <c r="V554" s="798"/>
      <c r="W554" s="798"/>
      <c r="X554" s="798"/>
      <c r="Y554" s="798"/>
      <c r="Z554" s="799"/>
      <c r="AA554" s="42">
        <f>AA552</f>
        <v>5.0299999999999994</v>
      </c>
    </row>
    <row r="556" spans="2:27" ht="15.75" thickBot="1" x14ac:dyDescent="0.3"/>
    <row r="557" spans="2:27" x14ac:dyDescent="0.25">
      <c r="B557" s="800"/>
      <c r="C557" s="793"/>
      <c r="D557" s="793"/>
      <c r="E557" s="793"/>
      <c r="F557" s="793"/>
      <c r="G557" s="803" t="s">
        <v>42</v>
      </c>
      <c r="H557" s="793"/>
      <c r="I557" s="793"/>
      <c r="J557" s="793"/>
      <c r="K557" s="793"/>
      <c r="L557" s="793"/>
      <c r="M557" s="793"/>
      <c r="N557" s="793"/>
      <c r="O557" s="793"/>
      <c r="P557" s="793"/>
      <c r="Q557" s="793"/>
      <c r="R557" s="793"/>
      <c r="S557" s="793"/>
      <c r="T557" s="793"/>
      <c r="U557" s="804" t="s">
        <v>1</v>
      </c>
      <c r="V557" s="805"/>
      <c r="W557" s="805"/>
      <c r="X557" s="806"/>
      <c r="Y557" s="807" t="s">
        <v>43</v>
      </c>
      <c r="Z557" s="805"/>
      <c r="AA557" s="808"/>
    </row>
    <row r="558" spans="2:27" ht="45" customHeight="1" x14ac:dyDescent="0.25">
      <c r="B558" s="801"/>
      <c r="C558" s="802"/>
      <c r="D558" s="802"/>
      <c r="E558" s="802"/>
      <c r="F558" s="802"/>
      <c r="G558" s="801"/>
      <c r="H558" s="802"/>
      <c r="I558" s="802"/>
      <c r="J558" s="802"/>
      <c r="K558" s="802"/>
      <c r="L558" s="802"/>
      <c r="M558" s="802"/>
      <c r="N558" s="802"/>
      <c r="O558" s="802"/>
      <c r="P558" s="802"/>
      <c r="Q558" s="802"/>
      <c r="R558" s="802"/>
      <c r="S558" s="802"/>
      <c r="T558" s="802"/>
      <c r="U558" s="809" t="s">
        <v>3</v>
      </c>
      <c r="V558" s="810"/>
      <c r="W558" s="810"/>
      <c r="X558" s="811"/>
      <c r="Y558" s="812">
        <v>1</v>
      </c>
      <c r="Z558" s="810"/>
      <c r="AA558" s="813"/>
    </row>
    <row r="559" spans="2:27" ht="15.75" thickBot="1" x14ac:dyDescent="0.3">
      <c r="B559" s="795"/>
      <c r="C559" s="787"/>
      <c r="D559" s="787"/>
      <c r="E559" s="787"/>
      <c r="F559" s="787"/>
      <c r="G559" s="795"/>
      <c r="H559" s="787"/>
      <c r="I559" s="787"/>
      <c r="J559" s="787"/>
      <c r="K559" s="787"/>
      <c r="L559" s="787"/>
      <c r="M559" s="787"/>
      <c r="N559" s="787"/>
      <c r="O559" s="787"/>
      <c r="P559" s="787"/>
      <c r="Q559" s="787"/>
      <c r="R559" s="787"/>
      <c r="S559" s="787"/>
      <c r="T559" s="787"/>
      <c r="U559" s="814" t="s">
        <v>4</v>
      </c>
      <c r="V559" s="815"/>
      <c r="W559" s="815"/>
      <c r="X559" s="816"/>
      <c r="Y559" s="817">
        <v>44236</v>
      </c>
      <c r="Z559" s="818"/>
      <c r="AA559" s="819"/>
    </row>
    <row r="560" spans="2:27" ht="25.9" customHeight="1" x14ac:dyDescent="0.25">
      <c r="B560" s="820" t="s">
        <v>44</v>
      </c>
      <c r="C560" s="793"/>
      <c r="D560" s="793"/>
      <c r="E560" s="793"/>
      <c r="F560" s="794"/>
      <c r="G560"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560" s="822"/>
      <c r="I560" s="822"/>
      <c r="J560" s="822"/>
      <c r="K560" s="822"/>
      <c r="L560" s="822"/>
      <c r="M560" s="822"/>
      <c r="N560" s="822"/>
      <c r="O560" s="822"/>
      <c r="P560" s="822"/>
      <c r="Q560" s="822"/>
      <c r="R560" s="822"/>
      <c r="S560" s="822"/>
      <c r="T560" s="822"/>
      <c r="U560" s="822"/>
      <c r="V560" s="822"/>
      <c r="W560" s="822"/>
      <c r="X560" s="822"/>
      <c r="Y560" s="822"/>
      <c r="Z560" s="822"/>
      <c r="AA560" s="823"/>
    </row>
    <row r="561" spans="2:27" ht="15.75" customHeight="1" thickBot="1" x14ac:dyDescent="0.3">
      <c r="B561" s="795"/>
      <c r="C561" s="787"/>
      <c r="D561" s="787"/>
      <c r="E561" s="787"/>
      <c r="F561" s="796"/>
      <c r="G561" s="824"/>
      <c r="H561" s="825"/>
      <c r="I561" s="825"/>
      <c r="J561" s="825"/>
      <c r="K561" s="825"/>
      <c r="L561" s="825"/>
      <c r="M561" s="825"/>
      <c r="N561" s="825"/>
      <c r="O561" s="825"/>
      <c r="P561" s="825"/>
      <c r="Q561" s="825"/>
      <c r="R561" s="825"/>
      <c r="S561" s="825"/>
      <c r="T561" s="825"/>
      <c r="U561" s="825"/>
      <c r="V561" s="825"/>
      <c r="W561" s="825"/>
      <c r="X561" s="825"/>
      <c r="Y561" s="825"/>
      <c r="Z561" s="825"/>
      <c r="AA561" s="826"/>
    </row>
    <row r="562" spans="2:27" ht="18.75" thickBot="1" x14ac:dyDescent="0.3">
      <c r="B562" s="827" t="s">
        <v>46</v>
      </c>
      <c r="C562" s="798"/>
      <c r="D562" s="798"/>
      <c r="E562" s="798"/>
      <c r="F562" s="798"/>
      <c r="G562" s="798"/>
      <c r="H562" s="822" t="s">
        <v>47</v>
      </c>
      <c r="I562" s="793"/>
      <c r="J562" s="828"/>
      <c r="K562" s="798"/>
      <c r="L562" s="798"/>
      <c r="M562" s="798"/>
      <c r="N562" s="798"/>
      <c r="O562" s="798"/>
      <c r="P562" s="622"/>
      <c r="Q562" s="622"/>
      <c r="R562" s="828" t="s">
        <v>48</v>
      </c>
      <c r="S562" s="828"/>
      <c r="T562" s="798"/>
      <c r="U562" s="798"/>
      <c r="V562" s="798"/>
      <c r="W562" s="798"/>
      <c r="X562" s="798"/>
      <c r="Y562" s="798"/>
      <c r="Z562" s="798"/>
      <c r="AA562" s="799"/>
    </row>
    <row r="563" spans="2:27" ht="49.5" customHeight="1" thickBot="1" x14ac:dyDescent="0.3">
      <c r="B563" s="829">
        <f>PRESUPUESTO!$B$43</f>
        <v>5</v>
      </c>
      <c r="C563" s="793"/>
      <c r="D563" s="793"/>
      <c r="E563" s="793"/>
      <c r="F563" s="793"/>
      <c r="G563" s="793"/>
      <c r="H563" s="830">
        <f>PRESUPUESTO!B44</f>
        <v>5.01</v>
      </c>
      <c r="I563" s="831"/>
      <c r="J563" s="832" t="str">
        <f>PRESUPUESTO!$F$43</f>
        <v>CIELO RASO, ESTUCO Y PINTURA</v>
      </c>
      <c r="K563" s="798"/>
      <c r="L563" s="798"/>
      <c r="M563" s="798"/>
      <c r="N563" s="798"/>
      <c r="O563" s="799"/>
      <c r="P563" s="621"/>
      <c r="Q563" s="621"/>
      <c r="R563" s="833" t="str">
        <f>PRESUPUESTO!F44</f>
        <v>SUMINISTRO E INSTALACIÓN DE CIELO RASO EN DRYWALL de 1/2" (incluye pintura 2 manos, soporte perfileria metaliza y accesorios de sujecion)</v>
      </c>
      <c r="S563" s="1020"/>
      <c r="T563" s="793"/>
      <c r="U563" s="793"/>
      <c r="V563" s="793"/>
      <c r="W563" s="793"/>
      <c r="X563" s="793"/>
      <c r="Y563" s="793"/>
      <c r="Z563" s="793"/>
      <c r="AA563" s="794"/>
    </row>
    <row r="564" spans="2:27" ht="18.600000000000001" customHeight="1" thickBot="1" x14ac:dyDescent="0.3">
      <c r="B564" s="821" t="s">
        <v>49</v>
      </c>
      <c r="C564" s="834"/>
      <c r="D564" s="834"/>
      <c r="E564" s="834"/>
      <c r="F564" s="834"/>
      <c r="G564" s="834"/>
      <c r="H564" s="835"/>
      <c r="I564" s="835"/>
      <c r="J564" s="834"/>
      <c r="K564" s="834"/>
      <c r="L564" s="834"/>
      <c r="M564" s="834"/>
      <c r="N564" s="834"/>
      <c r="O564" s="834"/>
      <c r="P564" s="623"/>
      <c r="Q564" s="623"/>
      <c r="R564" s="837" t="s">
        <v>50</v>
      </c>
      <c r="S564" s="1021" t="s">
        <v>532</v>
      </c>
      <c r="T564" s="839" t="s">
        <v>51</v>
      </c>
      <c r="U564" s="840"/>
      <c r="V564" s="841"/>
      <c r="W564" s="842" t="s">
        <v>20</v>
      </c>
      <c r="X564" s="844" t="s">
        <v>52</v>
      </c>
      <c r="Y564" s="846" t="s">
        <v>53</v>
      </c>
      <c r="Z564" s="847"/>
      <c r="AA564" s="848"/>
    </row>
    <row r="565" spans="2:27" ht="26.25" thickBot="1" x14ac:dyDescent="0.3">
      <c r="B565" s="836"/>
      <c r="C565" s="835"/>
      <c r="D565" s="835"/>
      <c r="E565" s="835"/>
      <c r="F565" s="835"/>
      <c r="G565" s="835"/>
      <c r="H565" s="835"/>
      <c r="I565" s="835"/>
      <c r="J565" s="835"/>
      <c r="K565" s="835"/>
      <c r="L565" s="835"/>
      <c r="M565" s="835"/>
      <c r="N565" s="835"/>
      <c r="O565" s="835"/>
      <c r="P565" s="623"/>
      <c r="Q565" s="623"/>
      <c r="R565" s="838"/>
      <c r="S565" s="1032"/>
      <c r="T565" s="4" t="s">
        <v>54</v>
      </c>
      <c r="U565" s="5" t="s">
        <v>55</v>
      </c>
      <c r="V565" s="6" t="s">
        <v>56</v>
      </c>
      <c r="W565" s="843"/>
      <c r="X565" s="845"/>
      <c r="Y565" s="7" t="s">
        <v>57</v>
      </c>
      <c r="Z565" s="8" t="s">
        <v>21</v>
      </c>
      <c r="AA565" s="9" t="s">
        <v>22</v>
      </c>
    </row>
    <row r="566" spans="2:27" ht="18" x14ac:dyDescent="0.25">
      <c r="B566" s="10"/>
      <c r="C566" s="1017"/>
      <c r="D566" s="1017"/>
      <c r="E566" s="1017"/>
      <c r="F566" s="1017"/>
      <c r="G566" s="1017"/>
      <c r="H566" s="1017"/>
      <c r="I566" s="1017"/>
      <c r="J566" s="1017"/>
      <c r="K566" s="1017"/>
      <c r="L566" s="1017"/>
      <c r="M566" s="1017"/>
      <c r="N566" s="1017"/>
      <c r="O566" s="12"/>
      <c r="P566" s="629">
        <f>+H563</f>
        <v>5.01</v>
      </c>
      <c r="Q566" s="17"/>
      <c r="R566" s="412" t="s">
        <v>356</v>
      </c>
      <c r="S566" s="625" t="s">
        <v>534</v>
      </c>
      <c r="T566" s="14">
        <v>3.76</v>
      </c>
      <c r="U566" s="14">
        <v>3.4</v>
      </c>
      <c r="V566" s="14"/>
      <c r="W566" s="14" t="str">
        <f>IF(COUNT(T566:V566)=1,"m",IF(COUNT(T566:V566)=2,"m2",IF(COUNT(T566:V566)=3,"m3","")))</f>
        <v>m2</v>
      </c>
      <c r="X566" s="14">
        <f>IF(S566="","",1)</f>
        <v>1</v>
      </c>
      <c r="Y566" s="14" t="str">
        <f>IFERROR(IF(COUNT(T566:V566)=1,PRODUCT(T566:V566)*X566,""),"")</f>
        <v/>
      </c>
      <c r="Z566" s="14">
        <f>IFERROR(IF(COUNT(T566:V566)=2,PRODUCT(T566:V566)*X566,""),"")</f>
        <v>12.783999999999999</v>
      </c>
      <c r="AA566" s="15" t="str">
        <f>IFERROR(IF(COUNT(T566:V566)=3,PRODUCT(T566:V566)*X566,""),"")</f>
        <v/>
      </c>
    </row>
    <row r="567" spans="2:27" ht="18" x14ac:dyDescent="0.25">
      <c r="B567" s="16"/>
      <c r="C567" s="1018"/>
      <c r="D567" s="1018"/>
      <c r="E567" s="1018"/>
      <c r="F567" s="1018"/>
      <c r="G567" s="1018"/>
      <c r="H567" s="1018"/>
      <c r="I567" s="1018"/>
      <c r="J567" s="1018"/>
      <c r="K567" s="1018"/>
      <c r="L567" s="1018"/>
      <c r="M567" s="1018"/>
      <c r="N567" s="1018"/>
      <c r="O567" s="19"/>
      <c r="P567" s="629">
        <f>+H563</f>
        <v>5.01</v>
      </c>
      <c r="Q567" s="17"/>
      <c r="R567" s="412" t="s">
        <v>356</v>
      </c>
      <c r="S567" s="625" t="s">
        <v>551</v>
      </c>
      <c r="T567" s="20">
        <v>1.62</v>
      </c>
      <c r="U567" s="20">
        <v>1.52</v>
      </c>
      <c r="V567" s="430"/>
      <c r="W567" s="14" t="str">
        <f t="shared" ref="W567:W569" si="201">IF(COUNT(T567:V567)=1,"m",IF(COUNT(T567:V567)=2,"m2",IF(COUNT(T567:V567)=3,"m3","")))</f>
        <v>m2</v>
      </c>
      <c r="X567" s="14">
        <f t="shared" ref="X567:X569" si="202">IF(S567="","",1)</f>
        <v>1</v>
      </c>
      <c r="Y567" s="14" t="str">
        <f t="shared" ref="Y567:Y569" si="203">IFERROR(IF(COUNT(T567:V567)=1,PRODUCT(T567:V567)*X567,""),"")</f>
        <v/>
      </c>
      <c r="Z567" s="14">
        <f t="shared" ref="Z567:Z569" si="204">IFERROR(IF(COUNT(T567:V567)=2,PRODUCT(T567:V567)*X567,""),"")</f>
        <v>2.4624000000000001</v>
      </c>
      <c r="AA567" s="15" t="str">
        <f t="shared" ref="AA567:AA588" si="205">IFERROR(IF(COUNT(T567:V567)=3,PRODUCT(T567:V567)*X567,""),"")</f>
        <v/>
      </c>
    </row>
    <row r="568" spans="2:27" ht="18" x14ac:dyDescent="0.25">
      <c r="B568" s="16"/>
      <c r="C568" s="1018"/>
      <c r="D568" s="1018"/>
      <c r="E568" s="1018"/>
      <c r="F568" s="1018"/>
      <c r="G568" s="1018"/>
      <c r="H568" s="1018"/>
      <c r="I568" s="1018"/>
      <c r="J568" s="1018"/>
      <c r="K568" s="1018"/>
      <c r="L568" s="1018"/>
      <c r="M568" s="1018"/>
      <c r="N568" s="1018"/>
      <c r="O568" s="19"/>
      <c r="P568" s="629">
        <f>+H563</f>
        <v>5.01</v>
      </c>
      <c r="Q568" s="17"/>
      <c r="R568" s="412" t="s">
        <v>356</v>
      </c>
      <c r="S568" s="625" t="s">
        <v>535</v>
      </c>
      <c r="T568" s="639"/>
      <c r="U568" s="639"/>
      <c r="V568" s="430"/>
      <c r="W568" s="14" t="str">
        <f t="shared" si="201"/>
        <v/>
      </c>
      <c r="X568" s="14">
        <f t="shared" si="202"/>
        <v>1</v>
      </c>
      <c r="Y568" s="14" t="str">
        <f t="shared" si="203"/>
        <v/>
      </c>
      <c r="Z568" s="14" t="str">
        <f t="shared" si="204"/>
        <v/>
      </c>
      <c r="AA568" s="15" t="str">
        <f t="shared" si="205"/>
        <v/>
      </c>
    </row>
    <row r="569" spans="2:27" ht="18" x14ac:dyDescent="0.25">
      <c r="B569" s="16"/>
      <c r="C569" s="1018"/>
      <c r="D569" s="1018"/>
      <c r="E569" s="1018"/>
      <c r="F569" s="1018"/>
      <c r="G569" s="1018"/>
      <c r="H569" s="1018"/>
      <c r="I569" s="1018"/>
      <c r="J569" s="1018"/>
      <c r="K569" s="1018"/>
      <c r="L569" s="1018"/>
      <c r="M569" s="1018"/>
      <c r="N569" s="1018"/>
      <c r="O569" s="19"/>
      <c r="P569" s="629">
        <f>+H563</f>
        <v>5.01</v>
      </c>
      <c r="Q569" s="17"/>
      <c r="R569" s="412"/>
      <c r="S569" s="626"/>
      <c r="T569" s="20"/>
      <c r="U569" s="20"/>
      <c r="V569" s="430"/>
      <c r="W569" s="14" t="str">
        <f t="shared" si="201"/>
        <v/>
      </c>
      <c r="X569" s="14" t="str">
        <f t="shared" si="202"/>
        <v/>
      </c>
      <c r="Y569" s="14" t="str">
        <f t="shared" si="203"/>
        <v/>
      </c>
      <c r="Z569" s="14" t="str">
        <f t="shared" si="204"/>
        <v/>
      </c>
      <c r="AA569" s="15" t="str">
        <f t="shared" si="205"/>
        <v/>
      </c>
    </row>
    <row r="570" spans="2:27" ht="18" x14ac:dyDescent="0.25">
      <c r="B570" s="16"/>
      <c r="C570" s="1018"/>
      <c r="D570" s="1018"/>
      <c r="E570" s="1018"/>
      <c r="F570" s="1018"/>
      <c r="G570" s="1018"/>
      <c r="H570" s="1018"/>
      <c r="I570" s="1018"/>
      <c r="J570" s="1018"/>
      <c r="K570" s="1018"/>
      <c r="L570" s="1018"/>
      <c r="M570" s="1018"/>
      <c r="N570" s="1018"/>
      <c r="O570" s="19"/>
      <c r="P570" s="629">
        <f>+H563</f>
        <v>5.01</v>
      </c>
      <c r="Q570" s="17"/>
      <c r="R570" s="412"/>
      <c r="S570" s="625"/>
      <c r="T570" s="20"/>
      <c r="U570" s="20"/>
      <c r="V570" s="430"/>
      <c r="W570" s="14"/>
      <c r="X570" s="14"/>
      <c r="Y570" s="14"/>
      <c r="Z570" s="14"/>
      <c r="AA570" s="15" t="str">
        <f t="shared" si="205"/>
        <v/>
      </c>
    </row>
    <row r="571" spans="2:27" ht="18" x14ac:dyDescent="0.25">
      <c r="B571" s="22"/>
      <c r="C571" s="1018"/>
      <c r="D571" s="1018"/>
      <c r="E571" s="1018"/>
      <c r="F571" s="1018"/>
      <c r="G571" s="1018"/>
      <c r="H571" s="1018"/>
      <c r="I571" s="1018"/>
      <c r="J571" s="1018"/>
      <c r="K571" s="1018"/>
      <c r="L571" s="1018"/>
      <c r="M571" s="1018"/>
      <c r="N571" s="1018"/>
      <c r="O571" s="19"/>
      <c r="P571" s="629">
        <f>+H563</f>
        <v>5.01</v>
      </c>
      <c r="Q571" s="17"/>
      <c r="R571" s="412" t="s">
        <v>361</v>
      </c>
      <c r="S571" s="625" t="s">
        <v>538</v>
      </c>
      <c r="T571" s="20">
        <v>3.72</v>
      </c>
      <c r="U571" s="20">
        <v>3.4</v>
      </c>
      <c r="V571" s="430"/>
      <c r="W571" s="14" t="str">
        <f t="shared" ref="W571:W572" si="206">IF(COUNT(T571:V571)=1,"m",IF(COUNT(T571:V571)=2,"m2",IF(COUNT(T571:V571)=3,"m3","")))</f>
        <v>m2</v>
      </c>
      <c r="X571" s="14">
        <f t="shared" ref="X571:X577" si="207">IF(S571="","",1)</f>
        <v>1</v>
      </c>
      <c r="Y571" s="14" t="str">
        <f t="shared" ref="Y571:Y577" si="208">IFERROR(IF(COUNT(T571:V571)=1,PRODUCT(T571:V571)*X571,""),"")</f>
        <v/>
      </c>
      <c r="Z571" s="14">
        <f t="shared" ref="Z571:Z577" si="209">IFERROR(IF(COUNT(T571:V571)=2,PRODUCT(T571:V571)*X571,""),"")</f>
        <v>12.648</v>
      </c>
      <c r="AA571" s="15" t="str">
        <f t="shared" si="205"/>
        <v/>
      </c>
    </row>
    <row r="572" spans="2:27" ht="18" x14ac:dyDescent="0.25">
      <c r="B572" s="16"/>
      <c r="C572" s="1018"/>
      <c r="D572" s="1018"/>
      <c r="E572" s="1018"/>
      <c r="F572" s="1018"/>
      <c r="G572" s="1018"/>
      <c r="H572" s="1018"/>
      <c r="I572" s="1018"/>
      <c r="J572" s="1018"/>
      <c r="K572" s="1018"/>
      <c r="L572" s="1018"/>
      <c r="M572" s="1018"/>
      <c r="N572" s="1018"/>
      <c r="O572" s="19"/>
      <c r="P572" s="629">
        <f>+H563</f>
        <v>5.01</v>
      </c>
      <c r="Q572" s="17"/>
      <c r="R572" s="412" t="s">
        <v>361</v>
      </c>
      <c r="S572" s="641" t="s">
        <v>535</v>
      </c>
      <c r="T572" s="20">
        <v>0.45</v>
      </c>
      <c r="U572" s="20">
        <v>1.05</v>
      </c>
      <c r="V572" s="20"/>
      <c r="W572" s="14" t="str">
        <f t="shared" si="206"/>
        <v>m2</v>
      </c>
      <c r="X572" s="14">
        <f t="shared" si="207"/>
        <v>1</v>
      </c>
      <c r="Y572" s="14" t="str">
        <f t="shared" si="208"/>
        <v/>
      </c>
      <c r="Z572" s="14">
        <f t="shared" si="209"/>
        <v>0.47250000000000003</v>
      </c>
      <c r="AA572" s="15" t="str">
        <f t="shared" si="205"/>
        <v/>
      </c>
    </row>
    <row r="573" spans="2:27" ht="18" x14ac:dyDescent="0.25">
      <c r="B573" s="16"/>
      <c r="C573" s="1018"/>
      <c r="D573" s="1018"/>
      <c r="E573" s="1018"/>
      <c r="F573" s="1018"/>
      <c r="G573" s="1018"/>
      <c r="H573" s="1018"/>
      <c r="I573" s="1018"/>
      <c r="J573" s="1018"/>
      <c r="K573" s="1018"/>
      <c r="L573" s="1018"/>
      <c r="M573" s="1018"/>
      <c r="N573" s="1018"/>
      <c r="O573" s="19"/>
      <c r="P573" s="629">
        <f>+H563</f>
        <v>5.01</v>
      </c>
      <c r="Q573" s="17"/>
      <c r="R573" s="412" t="s">
        <v>361</v>
      </c>
      <c r="S573" s="625" t="s">
        <v>541</v>
      </c>
      <c r="T573" s="20">
        <v>6.67</v>
      </c>
      <c r="U573" s="20">
        <v>3.4</v>
      </c>
      <c r="V573" s="430"/>
      <c r="W573" s="14"/>
      <c r="X573" s="14">
        <f t="shared" si="207"/>
        <v>1</v>
      </c>
      <c r="Y573" s="14" t="str">
        <f t="shared" si="208"/>
        <v/>
      </c>
      <c r="Z573" s="14">
        <f t="shared" si="209"/>
        <v>22.678000000000001</v>
      </c>
      <c r="AA573" s="15" t="str">
        <f t="shared" si="205"/>
        <v/>
      </c>
    </row>
    <row r="574" spans="2:27" ht="18" x14ac:dyDescent="0.25">
      <c r="B574" s="16"/>
      <c r="C574" s="1018"/>
      <c r="D574" s="1018"/>
      <c r="E574" s="1018"/>
      <c r="F574" s="1018"/>
      <c r="G574" s="1018"/>
      <c r="H574" s="1018"/>
      <c r="I574" s="1018"/>
      <c r="J574" s="1018"/>
      <c r="K574" s="1018"/>
      <c r="L574" s="1018"/>
      <c r="M574" s="1018"/>
      <c r="N574" s="1018"/>
      <c r="O574" s="19"/>
      <c r="P574" s="629">
        <f>+H563</f>
        <v>5.01</v>
      </c>
      <c r="Q574" s="17"/>
      <c r="R574" s="412" t="s">
        <v>361</v>
      </c>
      <c r="S574" s="625" t="s">
        <v>560</v>
      </c>
      <c r="T574" s="639"/>
      <c r="U574" s="639"/>
      <c r="V574" s="430"/>
      <c r="W574" s="14"/>
      <c r="X574" s="14">
        <f t="shared" si="207"/>
        <v>1</v>
      </c>
      <c r="Y574" s="14" t="str">
        <f t="shared" si="208"/>
        <v/>
      </c>
      <c r="Z574" s="14" t="str">
        <f t="shared" si="209"/>
        <v/>
      </c>
      <c r="AA574" s="15" t="str">
        <f t="shared" si="205"/>
        <v/>
      </c>
    </row>
    <row r="575" spans="2:27" ht="18" x14ac:dyDescent="0.25">
      <c r="B575" s="16"/>
      <c r="C575" s="1018"/>
      <c r="D575" s="1018"/>
      <c r="E575" s="1018"/>
      <c r="F575" s="1018"/>
      <c r="G575" s="1018"/>
      <c r="H575" s="1018"/>
      <c r="I575" s="1018"/>
      <c r="J575" s="1018"/>
      <c r="K575" s="1018"/>
      <c r="L575" s="1018"/>
      <c r="M575" s="1018"/>
      <c r="N575" s="1018"/>
      <c r="O575" s="19"/>
      <c r="P575" s="629">
        <f>+H563</f>
        <v>5.01</v>
      </c>
      <c r="Q575" s="17"/>
      <c r="R575" s="412" t="s">
        <v>361</v>
      </c>
      <c r="S575" s="625" t="s">
        <v>561</v>
      </c>
      <c r="T575" s="639"/>
      <c r="U575" s="639"/>
      <c r="V575" s="430"/>
      <c r="W575" s="14"/>
      <c r="X575" s="14">
        <f t="shared" si="207"/>
        <v>1</v>
      </c>
      <c r="Y575" s="14" t="str">
        <f t="shared" si="208"/>
        <v/>
      </c>
      <c r="Z575" s="14" t="str">
        <f t="shared" si="209"/>
        <v/>
      </c>
      <c r="AA575" s="15" t="str">
        <f t="shared" si="205"/>
        <v/>
      </c>
    </row>
    <row r="576" spans="2:27" ht="18" x14ac:dyDescent="0.25">
      <c r="B576" s="16"/>
      <c r="C576" s="1018"/>
      <c r="D576" s="1018"/>
      <c r="E576" s="1018"/>
      <c r="F576" s="1018"/>
      <c r="G576" s="1018"/>
      <c r="H576" s="1018"/>
      <c r="I576" s="1018"/>
      <c r="J576" s="1018"/>
      <c r="K576" s="1018"/>
      <c r="L576" s="1018"/>
      <c r="M576" s="1018"/>
      <c r="N576" s="1018"/>
      <c r="O576" s="19"/>
      <c r="P576" s="629">
        <f>+H563</f>
        <v>5.01</v>
      </c>
      <c r="Q576" s="17"/>
      <c r="R576" s="412" t="s">
        <v>361</v>
      </c>
      <c r="S576" s="625" t="s">
        <v>558</v>
      </c>
      <c r="T576" s="639"/>
      <c r="U576" s="639"/>
      <c r="V576" s="430"/>
      <c r="W576" s="14"/>
      <c r="X576" s="14">
        <f t="shared" si="207"/>
        <v>1</v>
      </c>
      <c r="Y576" s="14" t="str">
        <f t="shared" si="208"/>
        <v/>
      </c>
      <c r="Z576" s="14" t="str">
        <f t="shared" si="209"/>
        <v/>
      </c>
      <c r="AA576" s="15" t="str">
        <f t="shared" si="205"/>
        <v/>
      </c>
    </row>
    <row r="577" spans="2:27" ht="18" x14ac:dyDescent="0.25">
      <c r="B577" s="16"/>
      <c r="C577" s="1018"/>
      <c r="D577" s="1018"/>
      <c r="E577" s="1018"/>
      <c r="F577" s="1018"/>
      <c r="G577" s="1018"/>
      <c r="H577" s="1018"/>
      <c r="I577" s="1018"/>
      <c r="J577" s="1018"/>
      <c r="K577" s="1018"/>
      <c r="L577" s="1018"/>
      <c r="M577" s="1018"/>
      <c r="N577" s="1018"/>
      <c r="O577" s="19"/>
      <c r="P577" s="629">
        <f>+H563</f>
        <v>5.01</v>
      </c>
      <c r="Q577" s="17"/>
      <c r="R577" s="412" t="s">
        <v>361</v>
      </c>
      <c r="S577" s="625" t="s">
        <v>559</v>
      </c>
      <c r="T577" s="639"/>
      <c r="U577" s="639"/>
      <c r="V577" s="430"/>
      <c r="W577" s="14" t="str">
        <f t="shared" ref="W577" si="210">IF(COUNT(T577:V577)=1,"m",IF(COUNT(T577:V577)=2,"m2",IF(COUNT(T577:V577)=3,"m3","")))</f>
        <v/>
      </c>
      <c r="X577" s="14">
        <f t="shared" si="207"/>
        <v>1</v>
      </c>
      <c r="Y577" s="14" t="str">
        <f t="shared" si="208"/>
        <v/>
      </c>
      <c r="Z577" s="14" t="str">
        <f t="shared" si="209"/>
        <v/>
      </c>
      <c r="AA577" s="15" t="str">
        <f t="shared" si="205"/>
        <v/>
      </c>
    </row>
    <row r="578" spans="2:27" ht="18" x14ac:dyDescent="0.25">
      <c r="B578" s="16"/>
      <c r="C578" s="1018"/>
      <c r="D578" s="1018"/>
      <c r="E578" s="1018"/>
      <c r="F578" s="1018"/>
      <c r="G578" s="1018"/>
      <c r="H578" s="1018"/>
      <c r="I578" s="1018"/>
      <c r="J578" s="1018"/>
      <c r="K578" s="1018"/>
      <c r="L578" s="1018"/>
      <c r="M578" s="1018"/>
      <c r="N578" s="1018"/>
      <c r="O578" s="19"/>
      <c r="P578" s="629">
        <f>+H563</f>
        <v>5.01</v>
      </c>
      <c r="Q578" s="17"/>
      <c r="R578" s="412"/>
      <c r="S578" s="625"/>
      <c r="T578" s="20"/>
      <c r="U578" s="20"/>
      <c r="V578" s="430"/>
      <c r="W578" s="14"/>
      <c r="X578" s="14"/>
      <c r="Y578" s="14"/>
      <c r="Z578" s="14"/>
      <c r="AA578" s="15" t="str">
        <f t="shared" si="205"/>
        <v/>
      </c>
    </row>
    <row r="579" spans="2:27" ht="18" x14ac:dyDescent="0.25">
      <c r="B579" s="16"/>
      <c r="C579" s="1018"/>
      <c r="D579" s="1018"/>
      <c r="E579" s="1018"/>
      <c r="F579" s="1018"/>
      <c r="G579" s="1018"/>
      <c r="H579" s="1018"/>
      <c r="I579" s="1018"/>
      <c r="J579" s="1018"/>
      <c r="K579" s="1018"/>
      <c r="L579" s="1018"/>
      <c r="M579" s="1018"/>
      <c r="N579" s="1018"/>
      <c r="O579" s="19"/>
      <c r="P579" s="629">
        <f>+H563</f>
        <v>5.01</v>
      </c>
      <c r="Q579" s="17"/>
      <c r="R579" s="412" t="s">
        <v>362</v>
      </c>
      <c r="S579" s="625" t="s">
        <v>538</v>
      </c>
      <c r="T579" s="20"/>
      <c r="U579" s="20"/>
      <c r="V579" s="430"/>
      <c r="W579" s="14" t="str">
        <f t="shared" ref="W579:W588" si="211">IF(COUNT(T579:V579)=1,"m",IF(COUNT(T579:V579)=2,"m2",IF(COUNT(T579:V579)=3,"m3","")))</f>
        <v/>
      </c>
      <c r="X579" s="14">
        <f t="shared" ref="X579:X588" si="212">IF(S579="","",1)</f>
        <v>1</v>
      </c>
      <c r="Y579" s="14" t="str">
        <f t="shared" ref="Y579:Y588" si="213">IFERROR(IF(COUNT(T579:V579)=1,PRODUCT(T579:V579)*X579,""),"")</f>
        <v/>
      </c>
      <c r="Z579" s="14" t="str">
        <f t="shared" ref="Z579:Z588" si="214">IFERROR(IF(COUNT(T579:V579)=2,PRODUCT(T579:V579)*X579,""),"")</f>
        <v/>
      </c>
      <c r="AA579" s="15" t="str">
        <f t="shared" si="205"/>
        <v/>
      </c>
    </row>
    <row r="580" spans="2:27" ht="18" x14ac:dyDescent="0.25">
      <c r="B580" s="16"/>
      <c r="C580" s="1018"/>
      <c r="D580" s="1018"/>
      <c r="E580" s="1018"/>
      <c r="F580" s="1018"/>
      <c r="G580" s="1018"/>
      <c r="H580" s="1018"/>
      <c r="I580" s="1018"/>
      <c r="J580" s="1018"/>
      <c r="K580" s="1018"/>
      <c r="L580" s="1018"/>
      <c r="M580" s="1018"/>
      <c r="N580" s="1018"/>
      <c r="O580" s="19"/>
      <c r="P580" s="629">
        <f>+H563</f>
        <v>5.01</v>
      </c>
      <c r="Q580" s="17"/>
      <c r="R580" s="412" t="s">
        <v>362</v>
      </c>
      <c r="S580" s="626" t="s">
        <v>552</v>
      </c>
      <c r="T580" s="20">
        <v>1.65</v>
      </c>
      <c r="U580" s="20">
        <v>1.62</v>
      </c>
      <c r="V580" s="430"/>
      <c r="W580" s="14" t="str">
        <f t="shared" si="211"/>
        <v>m2</v>
      </c>
      <c r="X580" s="14">
        <f t="shared" si="212"/>
        <v>1</v>
      </c>
      <c r="Y580" s="14" t="str">
        <f t="shared" si="213"/>
        <v/>
      </c>
      <c r="Z580" s="14">
        <f t="shared" si="214"/>
        <v>2.673</v>
      </c>
      <c r="AA580" s="15" t="str">
        <f t="shared" si="205"/>
        <v/>
      </c>
    </row>
    <row r="581" spans="2:27" ht="18" x14ac:dyDescent="0.25">
      <c r="B581" s="16"/>
      <c r="C581" s="1018"/>
      <c r="D581" s="1018"/>
      <c r="E581" s="1018"/>
      <c r="F581" s="1018"/>
      <c r="G581" s="1018"/>
      <c r="H581" s="1018"/>
      <c r="I581" s="1018"/>
      <c r="J581" s="1018"/>
      <c r="K581" s="1018"/>
      <c r="L581" s="1018"/>
      <c r="M581" s="1018"/>
      <c r="N581" s="1018"/>
      <c r="O581" s="19"/>
      <c r="P581" s="629">
        <f>+H563</f>
        <v>5.01</v>
      </c>
      <c r="Q581" s="17"/>
      <c r="R581" s="412" t="s">
        <v>362</v>
      </c>
      <c r="S581" s="626" t="s">
        <v>546</v>
      </c>
      <c r="T581" s="20">
        <v>5.84</v>
      </c>
      <c r="U581" s="20">
        <v>3.4</v>
      </c>
      <c r="V581" s="430"/>
      <c r="W581" s="14" t="str">
        <f t="shared" si="211"/>
        <v>m2</v>
      </c>
      <c r="X581" s="14">
        <f t="shared" si="212"/>
        <v>1</v>
      </c>
      <c r="Y581" s="14" t="str">
        <f t="shared" si="213"/>
        <v/>
      </c>
      <c r="Z581" s="14">
        <f t="shared" si="214"/>
        <v>19.855999999999998</v>
      </c>
      <c r="AA581" s="15" t="str">
        <f t="shared" si="205"/>
        <v/>
      </c>
    </row>
    <row r="582" spans="2:27" ht="18" x14ac:dyDescent="0.25">
      <c r="B582" s="16"/>
      <c r="C582" s="1018"/>
      <c r="D582" s="1018"/>
      <c r="E582" s="1018"/>
      <c r="F582" s="1018"/>
      <c r="G582" s="1018"/>
      <c r="H582" s="1018"/>
      <c r="I582" s="1018"/>
      <c r="J582" s="1018"/>
      <c r="K582" s="1018"/>
      <c r="L582" s="1018"/>
      <c r="M582" s="1018"/>
      <c r="N582" s="1018"/>
      <c r="O582" s="19"/>
      <c r="P582" s="629">
        <f>+H563</f>
        <v>5.01</v>
      </c>
      <c r="Q582" s="17"/>
      <c r="R582" s="412"/>
      <c r="S582" s="626"/>
      <c r="T582" s="20"/>
      <c r="U582" s="20"/>
      <c r="V582" s="20"/>
      <c r="W582" s="14" t="str">
        <f t="shared" si="211"/>
        <v/>
      </c>
      <c r="X582" s="14" t="str">
        <f t="shared" si="212"/>
        <v/>
      </c>
      <c r="Y582" s="14" t="str">
        <f t="shared" si="213"/>
        <v/>
      </c>
      <c r="Z582" s="14" t="str">
        <f t="shared" si="214"/>
        <v/>
      </c>
      <c r="AA582" s="15" t="str">
        <f t="shared" si="205"/>
        <v/>
      </c>
    </row>
    <row r="583" spans="2:27" ht="18" x14ac:dyDescent="0.25">
      <c r="B583" s="16"/>
      <c r="C583" s="1018"/>
      <c r="D583" s="1018"/>
      <c r="E583" s="1018"/>
      <c r="F583" s="1018"/>
      <c r="G583" s="1018"/>
      <c r="H583" s="1018"/>
      <c r="I583" s="1018"/>
      <c r="J583" s="1018"/>
      <c r="K583" s="1018"/>
      <c r="L583" s="1018"/>
      <c r="M583" s="1018"/>
      <c r="N583" s="1018"/>
      <c r="O583" s="19"/>
      <c r="P583" s="629">
        <f>+H563</f>
        <v>5.01</v>
      </c>
      <c r="Q583" s="17"/>
      <c r="R583" s="412"/>
      <c r="S583" s="626"/>
      <c r="T583" s="20"/>
      <c r="U583" s="20"/>
      <c r="V583" s="430"/>
      <c r="W583" s="14" t="str">
        <f t="shared" si="211"/>
        <v/>
      </c>
      <c r="X583" s="14" t="str">
        <f t="shared" si="212"/>
        <v/>
      </c>
      <c r="Y583" s="14" t="str">
        <f t="shared" si="213"/>
        <v/>
      </c>
      <c r="Z583" s="14" t="str">
        <f t="shared" si="214"/>
        <v/>
      </c>
      <c r="AA583" s="15" t="str">
        <f t="shared" si="205"/>
        <v/>
      </c>
    </row>
    <row r="584" spans="2:27" ht="18" x14ac:dyDescent="0.25">
      <c r="B584" s="16"/>
      <c r="C584" s="1018"/>
      <c r="D584" s="1018"/>
      <c r="E584" s="1018"/>
      <c r="F584" s="1018"/>
      <c r="G584" s="1018"/>
      <c r="H584" s="1018"/>
      <c r="I584" s="1018"/>
      <c r="J584" s="1018"/>
      <c r="K584" s="1018"/>
      <c r="L584" s="1018"/>
      <c r="M584" s="1018"/>
      <c r="N584" s="1018"/>
      <c r="O584" s="19"/>
      <c r="P584" s="629">
        <f>+H563</f>
        <v>5.01</v>
      </c>
      <c r="Q584" s="17"/>
      <c r="R584" s="412"/>
      <c r="S584" s="626"/>
      <c r="T584" s="20"/>
      <c r="U584" s="20"/>
      <c r="V584" s="430"/>
      <c r="W584" s="14" t="str">
        <f t="shared" si="211"/>
        <v/>
      </c>
      <c r="X584" s="14" t="str">
        <f t="shared" si="212"/>
        <v/>
      </c>
      <c r="Y584" s="14" t="str">
        <f t="shared" si="213"/>
        <v/>
      </c>
      <c r="Z584" s="14" t="str">
        <f t="shared" si="214"/>
        <v/>
      </c>
      <c r="AA584" s="15" t="str">
        <f t="shared" si="205"/>
        <v/>
      </c>
    </row>
    <row r="585" spans="2:27" ht="18" x14ac:dyDescent="0.25">
      <c r="B585" s="16"/>
      <c r="C585" s="1018"/>
      <c r="D585" s="1018"/>
      <c r="E585" s="1018"/>
      <c r="F585" s="1018"/>
      <c r="G585" s="1018"/>
      <c r="H585" s="1018"/>
      <c r="I585" s="1018"/>
      <c r="J585" s="1018"/>
      <c r="K585" s="1018"/>
      <c r="L585" s="1018"/>
      <c r="M585" s="1018"/>
      <c r="N585" s="1018"/>
      <c r="O585" s="19"/>
      <c r="P585" s="629">
        <f>+H563</f>
        <v>5.01</v>
      </c>
      <c r="Q585" s="17"/>
      <c r="R585" s="21"/>
      <c r="S585" s="626"/>
      <c r="T585" s="20"/>
      <c r="U585" s="20"/>
      <c r="V585" s="430"/>
      <c r="W585" s="14" t="str">
        <f t="shared" si="211"/>
        <v/>
      </c>
      <c r="X585" s="14" t="str">
        <f t="shared" si="212"/>
        <v/>
      </c>
      <c r="Y585" s="14" t="str">
        <f t="shared" si="213"/>
        <v/>
      </c>
      <c r="Z585" s="14" t="str">
        <f t="shared" si="214"/>
        <v/>
      </c>
      <c r="AA585" s="15" t="str">
        <f t="shared" si="205"/>
        <v/>
      </c>
    </row>
    <row r="586" spans="2:27" ht="18" x14ac:dyDescent="0.25">
      <c r="B586" s="16"/>
      <c r="C586" s="1018"/>
      <c r="D586" s="1018"/>
      <c r="E586" s="1018"/>
      <c r="F586" s="1018"/>
      <c r="G586" s="1018"/>
      <c r="H586" s="1018"/>
      <c r="I586" s="1018"/>
      <c r="J586" s="1018"/>
      <c r="K586" s="1018"/>
      <c r="L586" s="1018"/>
      <c r="M586" s="1018"/>
      <c r="N586" s="1018"/>
      <c r="O586" s="19"/>
      <c r="P586" s="629">
        <f>+H563</f>
        <v>5.01</v>
      </c>
      <c r="Q586" s="17"/>
      <c r="R586" s="26"/>
      <c r="S586" s="626"/>
      <c r="T586" s="20"/>
      <c r="U586" s="20"/>
      <c r="V586" s="430"/>
      <c r="W586" s="14" t="str">
        <f t="shared" si="211"/>
        <v/>
      </c>
      <c r="X586" s="14" t="str">
        <f t="shared" si="212"/>
        <v/>
      </c>
      <c r="Y586" s="14" t="str">
        <f t="shared" si="213"/>
        <v/>
      </c>
      <c r="Z586" s="14" t="str">
        <f t="shared" si="214"/>
        <v/>
      </c>
      <c r="AA586" s="15" t="str">
        <f t="shared" si="205"/>
        <v/>
      </c>
    </row>
    <row r="587" spans="2:27" ht="18" x14ac:dyDescent="0.25">
      <c r="B587" s="16"/>
      <c r="C587" s="1018"/>
      <c r="D587" s="1018"/>
      <c r="E587" s="1018"/>
      <c r="F587" s="1018"/>
      <c r="G587" s="1018"/>
      <c r="H587" s="1018"/>
      <c r="I587" s="1018"/>
      <c r="J587" s="1018"/>
      <c r="K587" s="1018"/>
      <c r="L587" s="1018"/>
      <c r="M587" s="1018"/>
      <c r="N587" s="1018"/>
      <c r="O587" s="19"/>
      <c r="P587" s="629">
        <f>+H563</f>
        <v>5.01</v>
      </c>
      <c r="Q587" s="17"/>
      <c r="R587" s="26"/>
      <c r="S587" s="626"/>
      <c r="T587" s="20"/>
      <c r="U587" s="20"/>
      <c r="V587" s="430"/>
      <c r="W587" s="14" t="str">
        <f t="shared" si="211"/>
        <v/>
      </c>
      <c r="X587" s="14" t="str">
        <f t="shared" si="212"/>
        <v/>
      </c>
      <c r="Y587" s="14" t="str">
        <f t="shared" si="213"/>
        <v/>
      </c>
      <c r="Z587" s="14" t="str">
        <f t="shared" si="214"/>
        <v/>
      </c>
      <c r="AA587" s="15" t="str">
        <f t="shared" si="205"/>
        <v/>
      </c>
    </row>
    <row r="588" spans="2:27" ht="18.75" thickBot="1" x14ac:dyDescent="0.3">
      <c r="B588" s="27"/>
      <c r="C588" s="1019"/>
      <c r="D588" s="1019"/>
      <c r="E588" s="1019"/>
      <c r="F588" s="1019"/>
      <c r="G588" s="1019"/>
      <c r="H588" s="1019"/>
      <c r="I588" s="1019"/>
      <c r="J588" s="1019"/>
      <c r="K588" s="1019"/>
      <c r="L588" s="1019"/>
      <c r="M588" s="1019"/>
      <c r="N588" s="1019"/>
      <c r="O588" s="30"/>
      <c r="P588" s="629">
        <f>+H563</f>
        <v>5.01</v>
      </c>
      <c r="Q588" s="17"/>
      <c r="R588" s="630"/>
      <c r="S588" s="636"/>
      <c r="T588" s="33"/>
      <c r="U588" s="33"/>
      <c r="V588" s="631"/>
      <c r="W588" s="34" t="str">
        <f t="shared" si="211"/>
        <v/>
      </c>
      <c r="X588" s="34" t="str">
        <f t="shared" si="212"/>
        <v/>
      </c>
      <c r="Y588" s="14" t="str">
        <f t="shared" si="213"/>
        <v/>
      </c>
      <c r="Z588" s="14" t="str">
        <f t="shared" si="214"/>
        <v/>
      </c>
      <c r="AA588" s="15" t="str">
        <f t="shared" si="205"/>
        <v/>
      </c>
    </row>
    <row r="589" spans="2:27" ht="18.75" thickBot="1" x14ac:dyDescent="0.3">
      <c r="B589" s="786"/>
      <c r="C589" s="787"/>
      <c r="D589" s="787"/>
      <c r="E589" s="787"/>
      <c r="F589" s="787"/>
      <c r="G589" s="787"/>
      <c r="H589" s="787"/>
      <c r="I589" s="787"/>
      <c r="J589" s="787"/>
      <c r="K589" s="787"/>
      <c r="L589" s="787"/>
      <c r="M589" s="787"/>
      <c r="N589" s="787"/>
      <c r="O589" s="787"/>
      <c r="P589" s="428"/>
      <c r="Q589" s="629">
        <f>+H563</f>
        <v>5.01</v>
      </c>
      <c r="R589" s="1024" t="s">
        <v>58</v>
      </c>
      <c r="S589" s="1025"/>
      <c r="T589" s="1027"/>
      <c r="U589" s="1024" t="s">
        <v>53</v>
      </c>
      <c r="V589" s="1027"/>
      <c r="W589" s="1027"/>
      <c r="X589" s="1026"/>
      <c r="Y589" s="36"/>
      <c r="Z589" s="37"/>
      <c r="AA589" s="38">
        <f>SUM(Z566:Z588)</f>
        <v>73.573899999999995</v>
      </c>
    </row>
    <row r="590" spans="2:27" ht="17.25" thickBot="1" x14ac:dyDescent="0.3">
      <c r="B590" s="792" t="s">
        <v>59</v>
      </c>
      <c r="C590" s="793"/>
      <c r="D590" s="793"/>
      <c r="E590" s="793"/>
      <c r="F590" s="793"/>
      <c r="G590" s="793"/>
      <c r="H590" s="793"/>
      <c r="I590" s="794"/>
      <c r="J590" s="792" t="s">
        <v>60</v>
      </c>
      <c r="K590" s="793"/>
      <c r="L590" s="793"/>
      <c r="M590" s="793"/>
      <c r="N590" s="793"/>
      <c r="O590" s="793"/>
      <c r="P590" s="793"/>
      <c r="Q590" s="793"/>
      <c r="R590" s="1028"/>
      <c r="S590" s="634"/>
      <c r="T590" s="39"/>
      <c r="U590" s="40"/>
      <c r="V590" s="40"/>
      <c r="W590" s="40"/>
      <c r="X590" s="40"/>
      <c r="Y590" s="40"/>
      <c r="Z590" s="40"/>
      <c r="AA590" s="41"/>
    </row>
    <row r="591" spans="2:27" ht="21" thickBot="1" x14ac:dyDescent="0.3">
      <c r="B591" s="795"/>
      <c r="C591" s="787"/>
      <c r="D591" s="787"/>
      <c r="E591" s="787"/>
      <c r="F591" s="787"/>
      <c r="G591" s="787"/>
      <c r="H591" s="787"/>
      <c r="I591" s="796"/>
      <c r="J591" s="795"/>
      <c r="K591" s="787"/>
      <c r="L591" s="787"/>
      <c r="M591" s="787"/>
      <c r="N591" s="787"/>
      <c r="O591" s="787"/>
      <c r="P591" s="787"/>
      <c r="Q591" s="787"/>
      <c r="R591" s="796"/>
      <c r="S591" s="635"/>
      <c r="T591" s="797" t="s">
        <v>61</v>
      </c>
      <c r="U591" s="798"/>
      <c r="V591" s="798"/>
      <c r="W591" s="798"/>
      <c r="X591" s="798"/>
      <c r="Y591" s="798"/>
      <c r="Z591" s="799"/>
      <c r="AA591" s="42">
        <f>AA589</f>
        <v>73.573899999999995</v>
      </c>
    </row>
    <row r="593" spans="2:27" ht="15.75" thickBot="1" x14ac:dyDescent="0.3"/>
    <row r="594" spans="2:27" x14ac:dyDescent="0.25">
      <c r="B594" s="800"/>
      <c r="C594" s="793"/>
      <c r="D594" s="793"/>
      <c r="E594" s="793"/>
      <c r="F594" s="793"/>
      <c r="G594" s="803" t="s">
        <v>42</v>
      </c>
      <c r="H594" s="793"/>
      <c r="I594" s="793"/>
      <c r="J594" s="793"/>
      <c r="K594" s="793"/>
      <c r="L594" s="793"/>
      <c r="M594" s="793"/>
      <c r="N594" s="793"/>
      <c r="O594" s="793"/>
      <c r="P594" s="793"/>
      <c r="Q594" s="793"/>
      <c r="R594" s="793"/>
      <c r="S594" s="793"/>
      <c r="T594" s="793"/>
      <c r="U594" s="804" t="s">
        <v>1</v>
      </c>
      <c r="V594" s="805"/>
      <c r="W594" s="805"/>
      <c r="X594" s="806"/>
      <c r="Y594" s="807" t="s">
        <v>43</v>
      </c>
      <c r="Z594" s="805"/>
      <c r="AA594" s="808"/>
    </row>
    <row r="595" spans="2:27" ht="45" customHeight="1" x14ac:dyDescent="0.25">
      <c r="B595" s="801"/>
      <c r="C595" s="802"/>
      <c r="D595" s="802"/>
      <c r="E595" s="802"/>
      <c r="F595" s="802"/>
      <c r="G595" s="801"/>
      <c r="H595" s="802"/>
      <c r="I595" s="802"/>
      <c r="J595" s="802"/>
      <c r="K595" s="802"/>
      <c r="L595" s="802"/>
      <c r="M595" s="802"/>
      <c r="N595" s="802"/>
      <c r="O595" s="802"/>
      <c r="P595" s="802"/>
      <c r="Q595" s="802"/>
      <c r="R595" s="802"/>
      <c r="S595" s="802"/>
      <c r="T595" s="802"/>
      <c r="U595" s="809" t="s">
        <v>3</v>
      </c>
      <c r="V595" s="810"/>
      <c r="W595" s="810"/>
      <c r="X595" s="811"/>
      <c r="Y595" s="812">
        <v>1</v>
      </c>
      <c r="Z595" s="810"/>
      <c r="AA595" s="813"/>
    </row>
    <row r="596" spans="2:27" ht="15.75" thickBot="1" x14ac:dyDescent="0.3">
      <c r="B596" s="795"/>
      <c r="C596" s="787"/>
      <c r="D596" s="787"/>
      <c r="E596" s="787"/>
      <c r="F596" s="787"/>
      <c r="G596" s="795"/>
      <c r="H596" s="787"/>
      <c r="I596" s="787"/>
      <c r="J596" s="787"/>
      <c r="K596" s="787"/>
      <c r="L596" s="787"/>
      <c r="M596" s="787"/>
      <c r="N596" s="787"/>
      <c r="O596" s="787"/>
      <c r="P596" s="787"/>
      <c r="Q596" s="787"/>
      <c r="R596" s="787"/>
      <c r="S596" s="787"/>
      <c r="T596" s="787"/>
      <c r="U596" s="814" t="s">
        <v>4</v>
      </c>
      <c r="V596" s="815"/>
      <c r="W596" s="815"/>
      <c r="X596" s="816"/>
      <c r="Y596" s="817">
        <v>44236</v>
      </c>
      <c r="Z596" s="818"/>
      <c r="AA596" s="819"/>
    </row>
    <row r="597" spans="2:27" ht="25.9" customHeight="1" x14ac:dyDescent="0.25">
      <c r="B597" s="820" t="s">
        <v>44</v>
      </c>
      <c r="C597" s="793"/>
      <c r="D597" s="793"/>
      <c r="E597" s="793"/>
      <c r="F597" s="794"/>
      <c r="G597"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597" s="822"/>
      <c r="I597" s="822"/>
      <c r="J597" s="822"/>
      <c r="K597" s="822"/>
      <c r="L597" s="822"/>
      <c r="M597" s="822"/>
      <c r="N597" s="822"/>
      <c r="O597" s="822"/>
      <c r="P597" s="822"/>
      <c r="Q597" s="822"/>
      <c r="R597" s="822"/>
      <c r="S597" s="822"/>
      <c r="T597" s="822"/>
      <c r="U597" s="822"/>
      <c r="V597" s="822"/>
      <c r="W597" s="822"/>
      <c r="X597" s="822"/>
      <c r="Y597" s="822"/>
      <c r="Z597" s="822"/>
      <c r="AA597" s="823"/>
    </row>
    <row r="598" spans="2:27" ht="15.75" customHeight="1" thickBot="1" x14ac:dyDescent="0.3">
      <c r="B598" s="795"/>
      <c r="C598" s="787"/>
      <c r="D598" s="787"/>
      <c r="E598" s="787"/>
      <c r="F598" s="796"/>
      <c r="G598" s="824"/>
      <c r="H598" s="825"/>
      <c r="I598" s="825"/>
      <c r="J598" s="825"/>
      <c r="K598" s="825"/>
      <c r="L598" s="825"/>
      <c r="M598" s="825"/>
      <c r="N598" s="825"/>
      <c r="O598" s="825"/>
      <c r="P598" s="825"/>
      <c r="Q598" s="825"/>
      <c r="R598" s="825"/>
      <c r="S598" s="825"/>
      <c r="T598" s="825"/>
      <c r="U598" s="825"/>
      <c r="V598" s="825"/>
      <c r="W598" s="825"/>
      <c r="X598" s="825"/>
      <c r="Y598" s="825"/>
      <c r="Z598" s="825"/>
      <c r="AA598" s="826"/>
    </row>
    <row r="599" spans="2:27" ht="18.75" thickBot="1" x14ac:dyDescent="0.3">
      <c r="B599" s="827" t="s">
        <v>46</v>
      </c>
      <c r="C599" s="798"/>
      <c r="D599" s="798"/>
      <c r="E599" s="798"/>
      <c r="F599" s="798"/>
      <c r="G599" s="798"/>
      <c r="H599" s="822" t="s">
        <v>47</v>
      </c>
      <c r="I599" s="793"/>
      <c r="J599" s="828"/>
      <c r="K599" s="798"/>
      <c r="L599" s="798"/>
      <c r="M599" s="798"/>
      <c r="N599" s="798"/>
      <c r="O599" s="798"/>
      <c r="P599" s="622"/>
      <c r="Q599" s="622"/>
      <c r="R599" s="828" t="s">
        <v>48</v>
      </c>
      <c r="S599" s="828"/>
      <c r="T599" s="798"/>
      <c r="U599" s="798"/>
      <c r="V599" s="798"/>
      <c r="W599" s="798"/>
      <c r="X599" s="798"/>
      <c r="Y599" s="798"/>
      <c r="Z599" s="798"/>
      <c r="AA599" s="799"/>
    </row>
    <row r="600" spans="2:27" ht="27" customHeight="1" thickBot="1" x14ac:dyDescent="0.3">
      <c r="B600" s="829">
        <f>PRESUPUESTO!$B$43</f>
        <v>5</v>
      </c>
      <c r="C600" s="793"/>
      <c r="D600" s="793"/>
      <c r="E600" s="793"/>
      <c r="F600" s="793"/>
      <c r="G600" s="793"/>
      <c r="H600" s="830">
        <f>PRESUPUESTO!B45</f>
        <v>5.0199999999999996</v>
      </c>
      <c r="I600" s="831"/>
      <c r="J600" s="832" t="str">
        <f>PRESUPUESTO!$F$43</f>
        <v>CIELO RASO, ESTUCO Y PINTURA</v>
      </c>
      <c r="K600" s="798"/>
      <c r="L600" s="798"/>
      <c r="M600" s="798"/>
      <c r="N600" s="798"/>
      <c r="O600" s="799"/>
      <c r="P600" s="621"/>
      <c r="Q600" s="621"/>
      <c r="R600" s="833" t="str">
        <f>PRESUPUESTO!F45</f>
        <v xml:space="preserve">Pintura tipo 1 viniltex o similar de pintuco 2 manos en muros y cielo raso interior </v>
      </c>
      <c r="S600" s="1020"/>
      <c r="T600" s="793"/>
      <c r="U600" s="793"/>
      <c r="V600" s="793"/>
      <c r="W600" s="793"/>
      <c r="X600" s="793"/>
      <c r="Y600" s="793"/>
      <c r="Z600" s="793"/>
      <c r="AA600" s="794"/>
    </row>
    <row r="601" spans="2:27" ht="18.600000000000001" customHeight="1" thickBot="1" x14ac:dyDescent="0.3">
      <c r="B601" s="821" t="s">
        <v>49</v>
      </c>
      <c r="C601" s="834"/>
      <c r="D601" s="834"/>
      <c r="E601" s="834"/>
      <c r="F601" s="834"/>
      <c r="G601" s="834"/>
      <c r="H601" s="835"/>
      <c r="I601" s="835"/>
      <c r="J601" s="834"/>
      <c r="K601" s="834"/>
      <c r="L601" s="834"/>
      <c r="M601" s="834"/>
      <c r="N601" s="834"/>
      <c r="O601" s="834"/>
      <c r="P601" s="623"/>
      <c r="Q601" s="623"/>
      <c r="R601" s="837" t="s">
        <v>50</v>
      </c>
      <c r="S601" s="1021" t="s">
        <v>532</v>
      </c>
      <c r="T601" s="839" t="s">
        <v>51</v>
      </c>
      <c r="U601" s="840"/>
      <c r="V601" s="841"/>
      <c r="W601" s="842" t="s">
        <v>20</v>
      </c>
      <c r="X601" s="844" t="s">
        <v>52</v>
      </c>
      <c r="Y601" s="846" t="s">
        <v>53</v>
      </c>
      <c r="Z601" s="847"/>
      <c r="AA601" s="848"/>
    </row>
    <row r="602" spans="2:27" ht="26.25" thickBot="1" x14ac:dyDescent="0.3">
      <c r="B602" s="836"/>
      <c r="C602" s="835"/>
      <c r="D602" s="835"/>
      <c r="E602" s="835"/>
      <c r="F602" s="835"/>
      <c r="G602" s="835"/>
      <c r="H602" s="835"/>
      <c r="I602" s="835"/>
      <c r="J602" s="835"/>
      <c r="K602" s="835"/>
      <c r="L602" s="835"/>
      <c r="M602" s="835"/>
      <c r="N602" s="835"/>
      <c r="O602" s="835"/>
      <c r="P602" s="623"/>
      <c r="Q602" s="623"/>
      <c r="R602" s="838"/>
      <c r="S602" s="1032"/>
      <c r="T602" s="4" t="s">
        <v>54</v>
      </c>
      <c r="U602" s="5" t="s">
        <v>55</v>
      </c>
      <c r="V602" s="6" t="s">
        <v>56</v>
      </c>
      <c r="W602" s="843"/>
      <c r="X602" s="845"/>
      <c r="Y602" s="7" t="s">
        <v>57</v>
      </c>
      <c r="Z602" s="8" t="s">
        <v>21</v>
      </c>
      <c r="AA602" s="9" t="s">
        <v>22</v>
      </c>
    </row>
    <row r="603" spans="2:27" ht="18" customHeight="1" x14ac:dyDescent="0.25">
      <c r="B603" s="10"/>
      <c r="C603" s="1017"/>
      <c r="D603" s="1017"/>
      <c r="E603" s="1017"/>
      <c r="F603" s="1017"/>
      <c r="G603" s="1017"/>
      <c r="H603" s="1017"/>
      <c r="I603" s="1017"/>
      <c r="J603" s="1017"/>
      <c r="K603" s="1017"/>
      <c r="L603" s="1017"/>
      <c r="M603" s="1017"/>
      <c r="N603" s="1017"/>
      <c r="O603" s="12"/>
      <c r="P603" s="629">
        <f>+H600</f>
        <v>5.0199999999999996</v>
      </c>
      <c r="Q603" s="17"/>
      <c r="R603" s="412" t="s">
        <v>356</v>
      </c>
      <c r="S603" s="626" t="s">
        <v>537</v>
      </c>
      <c r="T603" s="20">
        <v>5.6</v>
      </c>
      <c r="U603" s="20"/>
      <c r="V603" s="430">
        <v>2.34</v>
      </c>
      <c r="W603" s="14" t="str">
        <f>IF(COUNT(T603:V603)=1,"m",IF(COUNT(T603:V603)=2,"m2",IF(COUNT(T603:V603)=3,"m3","")))</f>
        <v>m2</v>
      </c>
      <c r="X603" s="14">
        <f>IF(S603="","",1)</f>
        <v>1</v>
      </c>
      <c r="Y603" s="14" t="str">
        <f>IFERROR(IF(COUNT(T603:V603)=1,PRODUCT(T603:V603)*X603,""),"")</f>
        <v/>
      </c>
      <c r="Z603" s="14">
        <f>IFERROR(IF(COUNT(T603:V603)=2,PRODUCT(T603:V603)*X603,""),"")</f>
        <v>13.103999999999999</v>
      </c>
      <c r="AA603" s="15" t="str">
        <f>IFERROR(IF(COUNT(T603:V603)=3,PRODUCT(T603:V603)*X603,""),"")</f>
        <v/>
      </c>
    </row>
    <row r="604" spans="2:27" ht="18" x14ac:dyDescent="0.25">
      <c r="B604" s="16"/>
      <c r="C604" s="1018"/>
      <c r="D604" s="1018"/>
      <c r="E604" s="1018"/>
      <c r="F604" s="1018"/>
      <c r="G604" s="1018"/>
      <c r="H604" s="1018"/>
      <c r="I604" s="1018"/>
      <c r="J604" s="1018"/>
      <c r="K604" s="1018"/>
      <c r="L604" s="1018"/>
      <c r="M604" s="1018"/>
      <c r="N604" s="1018"/>
      <c r="O604" s="19"/>
      <c r="P604" s="629">
        <f>+H600</f>
        <v>5.0199999999999996</v>
      </c>
      <c r="Q604" s="17"/>
      <c r="R604" s="412" t="s">
        <v>356</v>
      </c>
      <c r="S604" s="625" t="s">
        <v>551</v>
      </c>
      <c r="T604" s="20">
        <v>1.62</v>
      </c>
      <c r="U604" s="20">
        <v>1.52</v>
      </c>
      <c r="V604" s="430"/>
      <c r="W604" s="14" t="str">
        <f t="shared" ref="W604:W630" si="215">IF(COUNT(T604:V604)=1,"m",IF(COUNT(T604:V604)=2,"m2",IF(COUNT(T604:V604)=3,"m3","")))</f>
        <v>m2</v>
      </c>
      <c r="X604" s="14">
        <f t="shared" ref="X604:X619" si="216">IF(S604="","",1)</f>
        <v>1</v>
      </c>
      <c r="Y604" s="14" t="str">
        <f t="shared" ref="Y604:Y606" si="217">IFERROR(IF(COUNT(T604:V604)=1,PRODUCT(T604:V604)*X604,""),"")</f>
        <v/>
      </c>
      <c r="Z604" s="14">
        <f t="shared" ref="Z604:Z606" si="218">IFERROR(IF(COUNT(T604:V604)=2,PRODUCT(T604:V604)*X604,""),"")</f>
        <v>2.4624000000000001</v>
      </c>
      <c r="AA604" s="15" t="str">
        <f t="shared" ref="AA604:AA630" si="219">IFERROR(IF(COUNT(T604:V604)=3,PRODUCT(T604:V604)*X604,""),"")</f>
        <v/>
      </c>
    </row>
    <row r="605" spans="2:27" ht="18" x14ac:dyDescent="0.25">
      <c r="B605" s="16"/>
      <c r="C605" s="1018"/>
      <c r="D605" s="1018"/>
      <c r="E605" s="1018"/>
      <c r="F605" s="1018"/>
      <c r="G605" s="1018"/>
      <c r="H605" s="1018"/>
      <c r="I605" s="1018"/>
      <c r="J605" s="1018"/>
      <c r="K605" s="1018"/>
      <c r="L605" s="1018"/>
      <c r="M605" s="1018"/>
      <c r="N605" s="1018"/>
      <c r="O605" s="19"/>
      <c r="P605" s="629">
        <f>+H600</f>
        <v>5.0199999999999996</v>
      </c>
      <c r="Q605" s="17"/>
      <c r="R605" s="412" t="s">
        <v>356</v>
      </c>
      <c r="S605" s="625"/>
      <c r="T605" s="20"/>
      <c r="U605" s="20"/>
      <c r="V605" s="430"/>
      <c r="W605" s="14" t="str">
        <f t="shared" si="215"/>
        <v/>
      </c>
      <c r="X605" s="14" t="str">
        <f t="shared" si="216"/>
        <v/>
      </c>
      <c r="Y605" s="14" t="str">
        <f t="shared" si="217"/>
        <v/>
      </c>
      <c r="Z605" s="14" t="str">
        <f t="shared" si="218"/>
        <v/>
      </c>
      <c r="AA605" s="15" t="str">
        <f t="shared" si="219"/>
        <v/>
      </c>
    </row>
    <row r="606" spans="2:27" ht="18" x14ac:dyDescent="0.25">
      <c r="B606" s="16"/>
      <c r="C606" s="1018"/>
      <c r="D606" s="1018"/>
      <c r="E606" s="1018"/>
      <c r="F606" s="1018"/>
      <c r="G606" s="1018"/>
      <c r="H606" s="1018"/>
      <c r="I606" s="1018"/>
      <c r="J606" s="1018"/>
      <c r="K606" s="1018"/>
      <c r="L606" s="1018"/>
      <c r="M606" s="1018"/>
      <c r="N606" s="1018"/>
      <c r="O606" s="19"/>
      <c r="P606" s="629">
        <f>+H600</f>
        <v>5.0199999999999996</v>
      </c>
      <c r="Q606" s="17"/>
      <c r="R606" s="412" t="s">
        <v>356</v>
      </c>
      <c r="S606" s="625"/>
      <c r="T606" s="20"/>
      <c r="U606" s="20"/>
      <c r="V606" s="430"/>
      <c r="W606" s="14" t="str">
        <f t="shared" si="215"/>
        <v/>
      </c>
      <c r="X606" s="14" t="str">
        <f t="shared" si="216"/>
        <v/>
      </c>
      <c r="Y606" s="14" t="str">
        <f t="shared" si="217"/>
        <v/>
      </c>
      <c r="Z606" s="14" t="str">
        <f t="shared" si="218"/>
        <v/>
      </c>
      <c r="AA606" s="15" t="str">
        <f t="shared" si="219"/>
        <v/>
      </c>
    </row>
    <row r="607" spans="2:27" ht="18" x14ac:dyDescent="0.25">
      <c r="B607" s="16"/>
      <c r="C607" s="1018"/>
      <c r="D607" s="1018"/>
      <c r="E607" s="1018"/>
      <c r="F607" s="1018"/>
      <c r="G607" s="1018"/>
      <c r="H607" s="1018"/>
      <c r="I607" s="1018"/>
      <c r="J607" s="1018"/>
      <c r="K607" s="1018"/>
      <c r="L607" s="1018"/>
      <c r="M607" s="1018"/>
      <c r="N607" s="1018"/>
      <c r="O607" s="19"/>
      <c r="P607" s="629">
        <f>+H600</f>
        <v>5.0199999999999996</v>
      </c>
      <c r="Q607" s="17"/>
      <c r="R607" s="412" t="s">
        <v>356</v>
      </c>
      <c r="S607" s="625"/>
      <c r="T607" s="20"/>
      <c r="U607" s="20"/>
      <c r="V607" s="430"/>
      <c r="W607" s="14" t="str">
        <f t="shared" si="215"/>
        <v/>
      </c>
      <c r="X607" s="14" t="str">
        <f t="shared" si="216"/>
        <v/>
      </c>
      <c r="Y607" s="14"/>
      <c r="Z607" s="14"/>
      <c r="AA607" s="15" t="str">
        <f t="shared" si="219"/>
        <v/>
      </c>
    </row>
    <row r="608" spans="2:27" ht="18" x14ac:dyDescent="0.25">
      <c r="B608" s="22"/>
      <c r="C608" s="1018"/>
      <c r="D608" s="1018"/>
      <c r="E608" s="1018"/>
      <c r="F608" s="1018"/>
      <c r="G608" s="1018"/>
      <c r="H608" s="1018"/>
      <c r="I608" s="1018"/>
      <c r="J608" s="1018"/>
      <c r="K608" s="1018"/>
      <c r="L608" s="1018"/>
      <c r="M608" s="1018"/>
      <c r="N608" s="1018"/>
      <c r="O608" s="19"/>
      <c r="P608" s="629">
        <f>+H600</f>
        <v>5.0199999999999996</v>
      </c>
      <c r="Q608" s="17"/>
      <c r="R608" s="412" t="s">
        <v>356</v>
      </c>
      <c r="S608" s="625"/>
      <c r="T608" s="20"/>
      <c r="U608" s="20"/>
      <c r="V608" s="430"/>
      <c r="W608" s="14" t="str">
        <f t="shared" si="215"/>
        <v/>
      </c>
      <c r="X608" s="14" t="str">
        <f t="shared" si="216"/>
        <v/>
      </c>
      <c r="Y608" s="14" t="str">
        <f t="shared" ref="Y608:Y619" si="220">IFERROR(IF(COUNT(T608:V608)=1,PRODUCT(T608:V608)*X608,""),"")</f>
        <v/>
      </c>
      <c r="Z608" s="14" t="str">
        <f t="shared" ref="Z608:Z619" si="221">IFERROR(IF(COUNT(T608:V608)=2,PRODUCT(T608:V608)*X608,""),"")</f>
        <v/>
      </c>
      <c r="AA608" s="15" t="str">
        <f t="shared" si="219"/>
        <v/>
      </c>
    </row>
    <row r="609" spans="2:27" ht="18" x14ac:dyDescent="0.25">
      <c r="B609" s="16"/>
      <c r="C609" s="1018"/>
      <c r="D609" s="1018"/>
      <c r="E609" s="1018"/>
      <c r="F609" s="1018"/>
      <c r="G609" s="1018"/>
      <c r="H609" s="1018"/>
      <c r="I609" s="1018"/>
      <c r="J609" s="1018"/>
      <c r="K609" s="1018"/>
      <c r="L609" s="1018"/>
      <c r="M609" s="1018"/>
      <c r="N609" s="1018"/>
      <c r="O609" s="19"/>
      <c r="P609" s="629">
        <f>+H600</f>
        <v>5.0199999999999996</v>
      </c>
      <c r="Q609" s="17"/>
      <c r="R609" s="412" t="s">
        <v>356</v>
      </c>
      <c r="S609" s="625"/>
      <c r="T609" s="20"/>
      <c r="U609" s="20"/>
      <c r="V609" s="430"/>
      <c r="W609" s="14" t="str">
        <f t="shared" si="215"/>
        <v/>
      </c>
      <c r="X609" s="14" t="str">
        <f t="shared" si="216"/>
        <v/>
      </c>
      <c r="Y609" s="14" t="str">
        <f t="shared" si="220"/>
        <v/>
      </c>
      <c r="Z609" s="14" t="str">
        <f t="shared" si="221"/>
        <v/>
      </c>
      <c r="AA609" s="15" t="str">
        <f t="shared" si="219"/>
        <v/>
      </c>
    </row>
    <row r="610" spans="2:27" ht="18" x14ac:dyDescent="0.25">
      <c r="B610" s="16"/>
      <c r="C610" s="1018"/>
      <c r="D610" s="1018"/>
      <c r="E610" s="1018"/>
      <c r="F610" s="1018"/>
      <c r="G610" s="1018"/>
      <c r="H610" s="1018"/>
      <c r="I610" s="1018"/>
      <c r="J610" s="1018"/>
      <c r="K610" s="1018"/>
      <c r="L610" s="1018"/>
      <c r="M610" s="1018"/>
      <c r="N610" s="1018"/>
      <c r="O610" s="19"/>
      <c r="P610" s="629">
        <f>+H600</f>
        <v>5.0199999999999996</v>
      </c>
      <c r="Q610" s="17"/>
      <c r="R610" s="412" t="s">
        <v>356</v>
      </c>
      <c r="S610" s="625"/>
      <c r="T610" s="20"/>
      <c r="U610" s="20"/>
      <c r="V610" s="430"/>
      <c r="W610" s="14" t="str">
        <f t="shared" si="215"/>
        <v/>
      </c>
      <c r="X610" s="14" t="str">
        <f t="shared" si="216"/>
        <v/>
      </c>
      <c r="Y610" s="14" t="str">
        <f t="shared" si="220"/>
        <v/>
      </c>
      <c r="Z610" s="14" t="str">
        <f t="shared" si="221"/>
        <v/>
      </c>
      <c r="AA610" s="15" t="str">
        <f t="shared" si="219"/>
        <v/>
      </c>
    </row>
    <row r="611" spans="2:27" ht="18" x14ac:dyDescent="0.25">
      <c r="B611" s="16"/>
      <c r="C611" s="1018"/>
      <c r="D611" s="1018"/>
      <c r="E611" s="1018"/>
      <c r="F611" s="1018"/>
      <c r="G611" s="1018"/>
      <c r="H611" s="1018"/>
      <c r="I611" s="1018"/>
      <c r="J611" s="1018"/>
      <c r="K611" s="1018"/>
      <c r="L611" s="1018"/>
      <c r="M611" s="1018"/>
      <c r="N611" s="1018"/>
      <c r="O611" s="19"/>
      <c r="P611" s="629">
        <f>+H600</f>
        <v>5.0199999999999996</v>
      </c>
      <c r="Q611" s="17"/>
      <c r="R611" s="412" t="s">
        <v>356</v>
      </c>
      <c r="S611" s="625"/>
      <c r="T611" s="20"/>
      <c r="U611" s="20"/>
      <c r="V611" s="430"/>
      <c r="W611" s="14" t="str">
        <f t="shared" si="215"/>
        <v/>
      </c>
      <c r="X611" s="14" t="str">
        <f t="shared" si="216"/>
        <v/>
      </c>
      <c r="Y611" s="14" t="str">
        <f t="shared" si="220"/>
        <v/>
      </c>
      <c r="Z611" s="14" t="str">
        <f t="shared" si="221"/>
        <v/>
      </c>
      <c r="AA611" s="15" t="str">
        <f t="shared" si="219"/>
        <v/>
      </c>
    </row>
    <row r="612" spans="2:27" ht="18" x14ac:dyDescent="0.25">
      <c r="B612" s="16"/>
      <c r="C612" s="1018"/>
      <c r="D612" s="1018"/>
      <c r="E612" s="1018"/>
      <c r="F612" s="1018"/>
      <c r="G612" s="1018"/>
      <c r="H612" s="1018"/>
      <c r="I612" s="1018"/>
      <c r="J612" s="1018"/>
      <c r="K612" s="1018"/>
      <c r="L612" s="1018"/>
      <c r="M612" s="1018"/>
      <c r="N612" s="1018"/>
      <c r="O612" s="19"/>
      <c r="P612" s="629">
        <f>+H600</f>
        <v>5.0199999999999996</v>
      </c>
      <c r="Q612" s="17"/>
      <c r="R612" s="412" t="s">
        <v>356</v>
      </c>
      <c r="S612" s="625"/>
      <c r="T612" s="20"/>
      <c r="U612" s="20"/>
      <c r="V612" s="430"/>
      <c r="W612" s="14" t="str">
        <f t="shared" si="215"/>
        <v/>
      </c>
      <c r="X612" s="14" t="str">
        <f t="shared" si="216"/>
        <v/>
      </c>
      <c r="Y612" s="14" t="str">
        <f t="shared" si="220"/>
        <v/>
      </c>
      <c r="Z612" s="14" t="str">
        <f t="shared" si="221"/>
        <v/>
      </c>
      <c r="AA612" s="15" t="str">
        <f t="shared" si="219"/>
        <v/>
      </c>
    </row>
    <row r="613" spans="2:27" ht="18" x14ac:dyDescent="0.25">
      <c r="B613" s="16"/>
      <c r="C613" s="1018"/>
      <c r="D613" s="1018"/>
      <c r="E613" s="1018"/>
      <c r="F613" s="1018"/>
      <c r="G613" s="1018"/>
      <c r="H613" s="1018"/>
      <c r="I613" s="1018"/>
      <c r="J613" s="1018"/>
      <c r="K613" s="1018"/>
      <c r="L613" s="1018"/>
      <c r="M613" s="1018"/>
      <c r="N613" s="1018"/>
      <c r="O613" s="19"/>
      <c r="P613" s="629">
        <f>+H610</f>
        <v>0</v>
      </c>
      <c r="Q613" s="17"/>
      <c r="R613" s="412" t="s">
        <v>356</v>
      </c>
      <c r="S613" s="625"/>
      <c r="T613" s="14"/>
      <c r="U613" s="14"/>
      <c r="V613" s="14"/>
      <c r="W613" s="14" t="str">
        <f>IF(COUNT(T613:V613)=1,"m",IF(COUNT(T613:V613)=2,"m2",IF(COUNT(T613:V613)=3,"m3","")))</f>
        <v/>
      </c>
      <c r="X613" s="14" t="str">
        <f>IF(S613="","",1)</f>
        <v/>
      </c>
      <c r="Y613" s="14" t="str">
        <f>IFERROR(IF(COUNT(T613:V613)=1,PRODUCT(T613:V613)*X613,""),"")</f>
        <v/>
      </c>
      <c r="Z613" s="14" t="str">
        <f>IFERROR(IF(COUNT(T613:V613)=2,PRODUCT(T613:V613)*X613,""),"")</f>
        <v/>
      </c>
      <c r="AA613" s="15" t="str">
        <f>IFERROR(IF(COUNT(T613:V613)=3,PRODUCT(T613:V613)*X613,""),"")</f>
        <v/>
      </c>
    </row>
    <row r="614" spans="2:27" ht="18" x14ac:dyDescent="0.25">
      <c r="B614" s="16"/>
      <c r="C614" s="1018"/>
      <c r="D614" s="1018"/>
      <c r="E614" s="1018"/>
      <c r="F614" s="1018"/>
      <c r="G614" s="1018"/>
      <c r="H614" s="1018"/>
      <c r="I614" s="1018"/>
      <c r="J614" s="1018"/>
      <c r="K614" s="1018"/>
      <c r="L614" s="1018"/>
      <c r="M614" s="1018"/>
      <c r="N614" s="1018"/>
      <c r="O614" s="19"/>
      <c r="P614" s="629">
        <f>+H610</f>
        <v>0</v>
      </c>
      <c r="Q614" s="17"/>
      <c r="R614" s="412" t="s">
        <v>356</v>
      </c>
      <c r="S614" s="625"/>
      <c r="T614" s="20"/>
      <c r="U614" s="20"/>
      <c r="V614" s="430"/>
      <c r="W614" s="14" t="str">
        <f t="shared" ref="W614:W616" si="222">IF(COUNT(T614:V614)=1,"m",IF(COUNT(T614:V614)=2,"m2",IF(COUNT(T614:V614)=3,"m3","")))</f>
        <v/>
      </c>
      <c r="X614" s="14" t="str">
        <f t="shared" ref="X614:X615" si="223">IF(S614="","",1)</f>
        <v/>
      </c>
      <c r="Y614" s="14" t="str">
        <f t="shared" ref="Y614:Y617" si="224">IFERROR(IF(COUNT(T614:V614)=1,PRODUCT(T614:V614)*X614,""),"")</f>
        <v/>
      </c>
      <c r="Z614" s="14" t="str">
        <f t="shared" ref="Z614:Z617" si="225">IFERROR(IF(COUNT(T614:V614)=2,PRODUCT(T614:V614)*X614,""),"")</f>
        <v/>
      </c>
      <c r="AA614" s="15" t="str">
        <f t="shared" ref="AA614:AA617" si="226">IFERROR(IF(COUNT(T614:V614)=3,PRODUCT(T614:V614)*X614,""),"")</f>
        <v/>
      </c>
    </row>
    <row r="615" spans="2:27" ht="18" x14ac:dyDescent="0.25">
      <c r="B615" s="16"/>
      <c r="C615" s="1018"/>
      <c r="D615" s="1018"/>
      <c r="E615" s="1018"/>
      <c r="F615" s="1018"/>
      <c r="G615" s="1018"/>
      <c r="H615" s="1018"/>
      <c r="I615" s="1018"/>
      <c r="J615" s="1018"/>
      <c r="K615" s="1018"/>
      <c r="L615" s="1018"/>
      <c r="M615" s="1018"/>
      <c r="N615" s="1018"/>
      <c r="O615" s="19"/>
      <c r="P615" s="629">
        <f>+H610</f>
        <v>0</v>
      </c>
      <c r="Q615" s="17"/>
      <c r="R615" s="412" t="s">
        <v>356</v>
      </c>
      <c r="S615" s="625"/>
      <c r="T615" s="20"/>
      <c r="U615" s="20"/>
      <c r="V615" s="430"/>
      <c r="W615" s="14" t="str">
        <f t="shared" si="222"/>
        <v/>
      </c>
      <c r="X615" s="14" t="str">
        <f t="shared" si="223"/>
        <v/>
      </c>
      <c r="Y615" s="14" t="str">
        <f t="shared" si="224"/>
        <v/>
      </c>
      <c r="Z615" s="14" t="str">
        <f t="shared" si="225"/>
        <v/>
      </c>
      <c r="AA615" s="15" t="str">
        <f t="shared" si="226"/>
        <v/>
      </c>
    </row>
    <row r="616" spans="2:27" ht="18" x14ac:dyDescent="0.25">
      <c r="B616" s="16"/>
      <c r="C616" s="1018"/>
      <c r="D616" s="1018"/>
      <c r="E616" s="1018"/>
      <c r="F616" s="1018"/>
      <c r="G616" s="1018"/>
      <c r="H616" s="1018"/>
      <c r="I616" s="1018"/>
      <c r="J616" s="1018"/>
      <c r="K616" s="1018"/>
      <c r="L616" s="1018"/>
      <c r="M616" s="1018"/>
      <c r="N616" s="1018"/>
      <c r="O616" s="19"/>
      <c r="P616" s="629">
        <f>+H610</f>
        <v>0</v>
      </c>
      <c r="Q616" s="17"/>
      <c r="R616" s="412" t="s">
        <v>356</v>
      </c>
      <c r="S616" s="656"/>
      <c r="T616" s="20"/>
      <c r="U616" s="20"/>
      <c r="V616" s="430"/>
      <c r="W616" s="14" t="str">
        <f t="shared" si="222"/>
        <v/>
      </c>
      <c r="X616" s="14">
        <v>-1</v>
      </c>
      <c r="Y616" s="14" t="str">
        <f t="shared" si="224"/>
        <v/>
      </c>
      <c r="Z616" s="14" t="str">
        <f t="shared" si="225"/>
        <v/>
      </c>
      <c r="AA616" s="15" t="str">
        <f t="shared" si="226"/>
        <v/>
      </c>
    </row>
    <row r="617" spans="2:27" ht="18" x14ac:dyDescent="0.25">
      <c r="B617" s="16"/>
      <c r="C617" s="1018"/>
      <c r="D617" s="1018"/>
      <c r="E617" s="1018"/>
      <c r="F617" s="1018"/>
      <c r="G617" s="1018"/>
      <c r="H617" s="1018"/>
      <c r="I617" s="1018"/>
      <c r="J617" s="1018"/>
      <c r="K617" s="1018"/>
      <c r="L617" s="1018"/>
      <c r="M617" s="1018"/>
      <c r="N617" s="1018"/>
      <c r="O617" s="19"/>
      <c r="P617" s="629">
        <f>+H601</f>
        <v>0</v>
      </c>
      <c r="Q617" s="17"/>
      <c r="R617" s="412"/>
      <c r="S617" s="625"/>
      <c r="T617" s="20"/>
      <c r="U617" s="20"/>
      <c r="V617" s="430"/>
      <c r="W617" s="14" t="str">
        <f t="shared" si="215"/>
        <v/>
      </c>
      <c r="X617" s="14" t="str">
        <f t="shared" ref="X617" si="227">IF(S617="","",1)</f>
        <v/>
      </c>
      <c r="Y617" s="14" t="str">
        <f t="shared" si="224"/>
        <v/>
      </c>
      <c r="Z617" s="14" t="str">
        <f t="shared" si="225"/>
        <v/>
      </c>
      <c r="AA617" s="15" t="str">
        <f t="shared" si="226"/>
        <v/>
      </c>
    </row>
    <row r="618" spans="2:27" ht="18" x14ac:dyDescent="0.25">
      <c r="B618" s="16"/>
      <c r="C618" s="1018"/>
      <c r="D618" s="1018"/>
      <c r="E618" s="1018"/>
      <c r="F618" s="1018"/>
      <c r="G618" s="1018"/>
      <c r="H618" s="1018"/>
      <c r="I618" s="1018"/>
      <c r="J618" s="1018"/>
      <c r="K618" s="1018"/>
      <c r="L618" s="1018"/>
      <c r="M618" s="1018"/>
      <c r="N618" s="1018"/>
      <c r="O618" s="19"/>
      <c r="P618" s="629">
        <f>+H600</f>
        <v>5.0199999999999996</v>
      </c>
      <c r="Q618" s="17"/>
      <c r="R618" s="412"/>
      <c r="S618" s="625"/>
      <c r="T618" s="20"/>
      <c r="U618" s="20"/>
      <c r="V618" s="430"/>
      <c r="W618" s="14" t="str">
        <f t="shared" si="215"/>
        <v/>
      </c>
      <c r="X618" s="14" t="str">
        <f t="shared" si="216"/>
        <v/>
      </c>
      <c r="Y618" s="14" t="str">
        <f t="shared" si="220"/>
        <v/>
      </c>
      <c r="Z618" s="14" t="str">
        <f t="shared" si="221"/>
        <v/>
      </c>
      <c r="AA618" s="15" t="str">
        <f t="shared" si="219"/>
        <v/>
      </c>
    </row>
    <row r="619" spans="2:27" ht="18" x14ac:dyDescent="0.25">
      <c r="B619" s="16"/>
      <c r="C619" s="1018"/>
      <c r="D619" s="1018"/>
      <c r="E619" s="1018"/>
      <c r="F619" s="1018"/>
      <c r="G619" s="1018"/>
      <c r="H619" s="1018"/>
      <c r="I619" s="1018"/>
      <c r="J619" s="1018"/>
      <c r="K619" s="1018"/>
      <c r="L619" s="1018"/>
      <c r="M619" s="1018"/>
      <c r="N619" s="1018"/>
      <c r="O619" s="19"/>
      <c r="P619" s="629">
        <f>+H600</f>
        <v>5.0199999999999996</v>
      </c>
      <c r="Q619" s="17"/>
      <c r="R619" s="412" t="s">
        <v>361</v>
      </c>
      <c r="S619" s="625"/>
      <c r="T619" s="20"/>
      <c r="U619" s="20"/>
      <c r="V619" s="430"/>
      <c r="W619" s="14" t="str">
        <f t="shared" si="215"/>
        <v/>
      </c>
      <c r="X619" s="14" t="str">
        <f t="shared" si="216"/>
        <v/>
      </c>
      <c r="Y619" s="14" t="str">
        <f t="shared" si="220"/>
        <v/>
      </c>
      <c r="Z619" s="14" t="str">
        <f t="shared" si="221"/>
        <v/>
      </c>
      <c r="AA619" s="15" t="str">
        <f t="shared" si="219"/>
        <v/>
      </c>
    </row>
    <row r="620" spans="2:27" ht="18" x14ac:dyDescent="0.25">
      <c r="B620" s="16"/>
      <c r="C620" s="1018"/>
      <c r="D620" s="1018"/>
      <c r="E620" s="1018"/>
      <c r="F620" s="1018"/>
      <c r="G620" s="1018"/>
      <c r="H620" s="1018"/>
      <c r="I620" s="1018"/>
      <c r="J620" s="1018"/>
      <c r="K620" s="1018"/>
      <c r="L620" s="1018"/>
      <c r="M620" s="1018"/>
      <c r="N620" s="1018"/>
      <c r="O620" s="19"/>
      <c r="P620" s="629">
        <f>+H600</f>
        <v>5.0199999999999996</v>
      </c>
      <c r="Q620" s="17"/>
      <c r="R620" s="412" t="s">
        <v>361</v>
      </c>
      <c r="S620" s="625"/>
      <c r="T620" s="20"/>
      <c r="U620" s="20"/>
      <c r="V620" s="430"/>
      <c r="W620" s="14" t="str">
        <f t="shared" si="215"/>
        <v/>
      </c>
      <c r="X620" s="14"/>
      <c r="Y620" s="14"/>
      <c r="Z620" s="14"/>
      <c r="AA620" s="15" t="str">
        <f t="shared" si="219"/>
        <v/>
      </c>
    </row>
    <row r="621" spans="2:27" ht="18" x14ac:dyDescent="0.25">
      <c r="B621" s="16"/>
      <c r="C621" s="1018"/>
      <c r="D621" s="1018"/>
      <c r="E621" s="1018"/>
      <c r="F621" s="1018"/>
      <c r="G621" s="1018"/>
      <c r="H621" s="1018"/>
      <c r="I621" s="1018"/>
      <c r="J621" s="1018"/>
      <c r="K621" s="1018"/>
      <c r="L621" s="1018"/>
      <c r="M621" s="1018"/>
      <c r="N621" s="1018"/>
      <c r="O621" s="19"/>
      <c r="P621" s="629">
        <f>+H600</f>
        <v>5.0199999999999996</v>
      </c>
      <c r="Q621" s="17"/>
      <c r="R621" s="412" t="s">
        <v>361</v>
      </c>
      <c r="S621" s="625"/>
      <c r="T621" s="20"/>
      <c r="U621" s="20"/>
      <c r="V621" s="430"/>
      <c r="W621" s="14" t="str">
        <f t="shared" si="215"/>
        <v/>
      </c>
      <c r="X621" s="14" t="str">
        <f t="shared" ref="X621:X630" si="228">IF(S621="","",1)</f>
        <v/>
      </c>
      <c r="Y621" s="14" t="str">
        <f t="shared" ref="Y621:Y630" si="229">IFERROR(IF(COUNT(T621:V621)=1,PRODUCT(T621:V621)*X621,""),"")</f>
        <v/>
      </c>
      <c r="Z621" s="14" t="str">
        <f t="shared" ref="Z621:Z630" si="230">IFERROR(IF(COUNT(T621:V621)=2,PRODUCT(T621:V621)*X621,""),"")</f>
        <v/>
      </c>
      <c r="AA621" s="15" t="str">
        <f t="shared" si="219"/>
        <v/>
      </c>
    </row>
    <row r="622" spans="2:27" ht="18" x14ac:dyDescent="0.25">
      <c r="B622" s="16"/>
      <c r="C622" s="1018"/>
      <c r="D622" s="1018"/>
      <c r="E622" s="1018"/>
      <c r="F622" s="1018"/>
      <c r="G622" s="1018"/>
      <c r="H622" s="1018"/>
      <c r="I622" s="1018"/>
      <c r="J622" s="1018"/>
      <c r="K622" s="1018"/>
      <c r="L622" s="1018"/>
      <c r="M622" s="1018"/>
      <c r="N622" s="1018"/>
      <c r="O622" s="19"/>
      <c r="P622" s="629">
        <f>+H600</f>
        <v>5.0199999999999996</v>
      </c>
      <c r="Q622" s="17"/>
      <c r="R622" s="412" t="s">
        <v>361</v>
      </c>
      <c r="S622" s="626"/>
      <c r="T622" s="20"/>
      <c r="U622" s="20"/>
      <c r="V622" s="430"/>
      <c r="W622" s="14" t="str">
        <f t="shared" si="215"/>
        <v/>
      </c>
      <c r="X622" s="14" t="str">
        <f t="shared" si="228"/>
        <v/>
      </c>
      <c r="Y622" s="14" t="str">
        <f t="shared" si="229"/>
        <v/>
      </c>
      <c r="Z622" s="14" t="str">
        <f t="shared" si="230"/>
        <v/>
      </c>
      <c r="AA622" s="15" t="str">
        <f t="shared" si="219"/>
        <v/>
      </c>
    </row>
    <row r="623" spans="2:27" ht="18" x14ac:dyDescent="0.25">
      <c r="B623" s="16"/>
      <c r="C623" s="1018"/>
      <c r="D623" s="1018"/>
      <c r="E623" s="1018"/>
      <c r="F623" s="1018"/>
      <c r="G623" s="1018"/>
      <c r="H623" s="1018"/>
      <c r="I623" s="1018"/>
      <c r="J623" s="1018"/>
      <c r="K623" s="1018"/>
      <c r="L623" s="1018"/>
      <c r="M623" s="1018"/>
      <c r="N623" s="1018"/>
      <c r="O623" s="19"/>
      <c r="P623" s="629">
        <f>+H600</f>
        <v>5.0199999999999996</v>
      </c>
      <c r="Q623" s="17"/>
      <c r="R623" s="412" t="s">
        <v>361</v>
      </c>
      <c r="S623" s="626"/>
      <c r="T623" s="20"/>
      <c r="U623" s="20"/>
      <c r="V623" s="430"/>
      <c r="W623" s="14" t="str">
        <f t="shared" si="215"/>
        <v/>
      </c>
      <c r="X623" s="14" t="str">
        <f t="shared" si="228"/>
        <v/>
      </c>
      <c r="Y623" s="14" t="str">
        <f t="shared" si="229"/>
        <v/>
      </c>
      <c r="Z623" s="14" t="str">
        <f t="shared" si="230"/>
        <v/>
      </c>
      <c r="AA623" s="15" t="str">
        <f t="shared" si="219"/>
        <v/>
      </c>
    </row>
    <row r="624" spans="2:27" ht="18" x14ac:dyDescent="0.25">
      <c r="B624" s="16"/>
      <c r="C624" s="1018"/>
      <c r="D624" s="1018"/>
      <c r="E624" s="1018"/>
      <c r="F624" s="1018"/>
      <c r="G624" s="1018"/>
      <c r="H624" s="1018"/>
      <c r="I624" s="1018"/>
      <c r="J624" s="1018"/>
      <c r="K624" s="1018"/>
      <c r="L624" s="1018"/>
      <c r="M624" s="1018"/>
      <c r="N624" s="1018"/>
      <c r="O624" s="19"/>
      <c r="P624" s="629">
        <f>+H600</f>
        <v>5.0199999999999996</v>
      </c>
      <c r="Q624" s="17"/>
      <c r="R624" s="412" t="s">
        <v>361</v>
      </c>
      <c r="S624" s="626"/>
      <c r="T624" s="20"/>
      <c r="U624" s="20"/>
      <c r="V624" s="20"/>
      <c r="W624" s="14" t="str">
        <f t="shared" si="215"/>
        <v/>
      </c>
      <c r="X624" s="14" t="str">
        <f t="shared" si="228"/>
        <v/>
      </c>
      <c r="Y624" s="14" t="str">
        <f t="shared" si="229"/>
        <v/>
      </c>
      <c r="Z624" s="14" t="str">
        <f t="shared" si="230"/>
        <v/>
      </c>
      <c r="AA624" s="15" t="str">
        <f t="shared" si="219"/>
        <v/>
      </c>
    </row>
    <row r="625" spans="2:27" ht="18" x14ac:dyDescent="0.25">
      <c r="B625" s="735"/>
      <c r="C625" s="1018"/>
      <c r="D625" s="1018"/>
      <c r="E625" s="1018"/>
      <c r="F625" s="1018"/>
      <c r="G625" s="1018"/>
      <c r="H625" s="1018"/>
      <c r="I625" s="1018"/>
      <c r="J625" s="1018"/>
      <c r="K625" s="1018"/>
      <c r="L625" s="1018"/>
      <c r="M625" s="1018"/>
      <c r="N625" s="1018"/>
      <c r="O625" s="736"/>
      <c r="P625" s="629">
        <f>+H600</f>
        <v>5.0199999999999996</v>
      </c>
      <c r="Q625" s="17"/>
      <c r="R625" s="412" t="s">
        <v>361</v>
      </c>
      <c r="S625" s="626"/>
      <c r="T625" s="20"/>
      <c r="U625" s="20"/>
      <c r="V625" s="430"/>
      <c r="W625" s="14" t="str">
        <f t="shared" si="215"/>
        <v/>
      </c>
      <c r="X625" s="14" t="str">
        <f t="shared" si="228"/>
        <v/>
      </c>
      <c r="Y625" s="14" t="str">
        <f t="shared" si="229"/>
        <v/>
      </c>
      <c r="Z625" s="14" t="str">
        <f t="shared" si="230"/>
        <v/>
      </c>
      <c r="AA625" s="15" t="str">
        <f t="shared" si="219"/>
        <v/>
      </c>
    </row>
    <row r="626" spans="2:27" ht="18" x14ac:dyDescent="0.25">
      <c r="B626" s="731"/>
      <c r="C626" s="1018"/>
      <c r="D626" s="1018"/>
      <c r="E626" s="1018"/>
      <c r="F626" s="1018"/>
      <c r="G626" s="1018"/>
      <c r="H626" s="1018"/>
      <c r="I626" s="1018"/>
      <c r="J626" s="1018"/>
      <c r="K626" s="1018"/>
      <c r="L626" s="1018"/>
      <c r="M626" s="1018"/>
      <c r="N626" s="1018"/>
      <c r="O626" s="732"/>
      <c r="P626" s="629">
        <f>+H600</f>
        <v>5.0199999999999996</v>
      </c>
      <c r="Q626" s="17"/>
      <c r="R626" s="412"/>
      <c r="S626" s="626"/>
      <c r="T626" s="20"/>
      <c r="U626" s="20"/>
      <c r="V626" s="430"/>
      <c r="W626" s="14" t="str">
        <f t="shared" si="215"/>
        <v/>
      </c>
      <c r="X626" s="14" t="str">
        <f t="shared" si="228"/>
        <v/>
      </c>
      <c r="Y626" s="14" t="str">
        <f t="shared" si="229"/>
        <v/>
      </c>
      <c r="Z626" s="14" t="str">
        <f t="shared" si="230"/>
        <v/>
      </c>
      <c r="AA626" s="15" t="str">
        <f t="shared" si="219"/>
        <v/>
      </c>
    </row>
    <row r="627" spans="2:27" ht="18" x14ac:dyDescent="0.25">
      <c r="B627" s="731"/>
      <c r="C627" s="1018"/>
      <c r="D627" s="1018"/>
      <c r="E627" s="1018"/>
      <c r="F627" s="1018"/>
      <c r="G627" s="1018"/>
      <c r="H627" s="1018"/>
      <c r="I627" s="1018"/>
      <c r="J627" s="1018"/>
      <c r="K627" s="1018"/>
      <c r="L627" s="1018"/>
      <c r="M627" s="1018"/>
      <c r="N627" s="1018"/>
      <c r="O627" s="732"/>
      <c r="P627" s="629">
        <f>+H600</f>
        <v>5.0199999999999996</v>
      </c>
      <c r="Q627" s="17"/>
      <c r="R627" s="412" t="s">
        <v>362</v>
      </c>
      <c r="S627" s="626"/>
      <c r="T627" s="20"/>
      <c r="U627" s="20"/>
      <c r="V627" s="430"/>
      <c r="W627" s="14" t="str">
        <f t="shared" si="215"/>
        <v/>
      </c>
      <c r="X627" s="14" t="str">
        <f t="shared" si="228"/>
        <v/>
      </c>
      <c r="Y627" s="14" t="str">
        <f t="shared" si="229"/>
        <v/>
      </c>
      <c r="Z627" s="14" t="str">
        <f t="shared" si="230"/>
        <v/>
      </c>
      <c r="AA627" s="15" t="str">
        <f t="shared" si="219"/>
        <v/>
      </c>
    </row>
    <row r="628" spans="2:27" ht="18" x14ac:dyDescent="0.25">
      <c r="B628" s="731"/>
      <c r="C628" s="1018"/>
      <c r="D628" s="1018"/>
      <c r="E628" s="1018"/>
      <c r="F628" s="1018"/>
      <c r="G628" s="1018"/>
      <c r="H628" s="1018"/>
      <c r="I628" s="1018"/>
      <c r="J628" s="1018"/>
      <c r="K628" s="1018"/>
      <c r="L628" s="1018"/>
      <c r="M628" s="1018"/>
      <c r="N628" s="1018"/>
      <c r="O628" s="732"/>
      <c r="P628" s="629">
        <f>+H600</f>
        <v>5.0199999999999996</v>
      </c>
      <c r="Q628" s="17"/>
      <c r="R628" s="412" t="s">
        <v>362</v>
      </c>
      <c r="S628" s="626"/>
      <c r="T628" s="20"/>
      <c r="U628" s="20"/>
      <c r="V628" s="430"/>
      <c r="W628" s="14" t="str">
        <f t="shared" si="215"/>
        <v/>
      </c>
      <c r="X628" s="14" t="str">
        <f t="shared" si="228"/>
        <v/>
      </c>
      <c r="Y628" s="14" t="str">
        <f t="shared" si="229"/>
        <v/>
      </c>
      <c r="Z628" s="14" t="str">
        <f t="shared" si="230"/>
        <v/>
      </c>
      <c r="AA628" s="15" t="str">
        <f t="shared" si="219"/>
        <v/>
      </c>
    </row>
    <row r="629" spans="2:27" ht="18" x14ac:dyDescent="0.25">
      <c r="B629" s="731"/>
      <c r="C629" s="1018"/>
      <c r="D629" s="1018"/>
      <c r="E629" s="1018"/>
      <c r="F629" s="1018"/>
      <c r="G629" s="1018"/>
      <c r="H629" s="1018"/>
      <c r="I629" s="1018"/>
      <c r="J629" s="1018"/>
      <c r="K629" s="1018"/>
      <c r="L629" s="1018"/>
      <c r="M629" s="1018"/>
      <c r="N629" s="1018"/>
      <c r="O629" s="732"/>
      <c r="P629" s="629">
        <f>+H600</f>
        <v>5.0199999999999996</v>
      </c>
      <c r="Q629" s="17"/>
      <c r="R629" s="412" t="s">
        <v>362</v>
      </c>
      <c r="S629" s="626"/>
      <c r="T629" s="20"/>
      <c r="U629" s="20"/>
      <c r="V629" s="430"/>
      <c r="W629" s="14" t="str">
        <f t="shared" si="215"/>
        <v/>
      </c>
      <c r="X629" s="14" t="str">
        <f t="shared" si="228"/>
        <v/>
      </c>
      <c r="Y629" s="14" t="str">
        <f t="shared" si="229"/>
        <v/>
      </c>
      <c r="Z629" s="14" t="str">
        <f t="shared" si="230"/>
        <v/>
      </c>
      <c r="AA629" s="15" t="str">
        <f t="shared" si="219"/>
        <v/>
      </c>
    </row>
    <row r="630" spans="2:27" ht="18.75" thickBot="1" x14ac:dyDescent="0.3">
      <c r="B630" s="733"/>
      <c r="C630" s="1019"/>
      <c r="D630" s="1019"/>
      <c r="E630" s="1019"/>
      <c r="F630" s="1019"/>
      <c r="G630" s="1019"/>
      <c r="H630" s="1019"/>
      <c r="I630" s="1019"/>
      <c r="J630" s="1019"/>
      <c r="K630" s="1019"/>
      <c r="L630" s="1019"/>
      <c r="M630" s="1019"/>
      <c r="N630" s="1019"/>
      <c r="O630" s="734"/>
      <c r="P630" s="629">
        <f>+H600</f>
        <v>5.0199999999999996</v>
      </c>
      <c r="Q630" s="17"/>
      <c r="R630" s="630"/>
      <c r="S630" s="636"/>
      <c r="T630" s="33"/>
      <c r="U630" s="33"/>
      <c r="V630" s="631"/>
      <c r="W630" s="14" t="str">
        <f t="shared" si="215"/>
        <v/>
      </c>
      <c r="X630" s="34" t="str">
        <f t="shared" si="228"/>
        <v/>
      </c>
      <c r="Y630" s="14" t="str">
        <f t="shared" si="229"/>
        <v/>
      </c>
      <c r="Z630" s="14" t="str">
        <f t="shared" si="230"/>
        <v/>
      </c>
      <c r="AA630" s="15" t="str">
        <f t="shared" si="219"/>
        <v/>
      </c>
    </row>
    <row r="631" spans="2:27" ht="18.75" thickBot="1" x14ac:dyDescent="0.3">
      <c r="B631" s="786"/>
      <c r="C631" s="787"/>
      <c r="D631" s="787"/>
      <c r="E631" s="787"/>
      <c r="F631" s="787"/>
      <c r="G631" s="787"/>
      <c r="H631" s="787"/>
      <c r="I631" s="787"/>
      <c r="J631" s="787"/>
      <c r="K631" s="787"/>
      <c r="L631" s="787"/>
      <c r="M631" s="787"/>
      <c r="N631" s="787"/>
      <c r="O631" s="787"/>
      <c r="P631" s="428"/>
      <c r="Q631" s="629">
        <f>+H600</f>
        <v>5.0199999999999996</v>
      </c>
      <c r="R631" s="1024" t="s">
        <v>58</v>
      </c>
      <c r="S631" s="1025"/>
      <c r="T631" s="1027"/>
      <c r="U631" s="1024" t="s">
        <v>53</v>
      </c>
      <c r="V631" s="1027"/>
      <c r="W631" s="1027"/>
      <c r="X631" s="1026"/>
      <c r="Y631" s="36"/>
      <c r="Z631" s="37"/>
      <c r="AA631" s="38">
        <f>SUM(Z603:Z630)</f>
        <v>15.5664</v>
      </c>
    </row>
    <row r="632" spans="2:27" ht="17.25" thickBot="1" x14ac:dyDescent="0.3">
      <c r="B632" s="792" t="s">
        <v>59</v>
      </c>
      <c r="C632" s="793"/>
      <c r="D632" s="793"/>
      <c r="E632" s="793"/>
      <c r="F632" s="793"/>
      <c r="G632" s="793"/>
      <c r="H632" s="793"/>
      <c r="I632" s="794"/>
      <c r="J632" s="792" t="s">
        <v>60</v>
      </c>
      <c r="K632" s="793"/>
      <c r="L632" s="793"/>
      <c r="M632" s="793"/>
      <c r="N632" s="793"/>
      <c r="O632" s="793"/>
      <c r="P632" s="793"/>
      <c r="Q632" s="793"/>
      <c r="R632" s="1028"/>
      <c r="S632" s="634"/>
      <c r="T632" s="39"/>
      <c r="U632" s="40"/>
      <c r="V632" s="40"/>
      <c r="W632" s="40"/>
      <c r="X632" s="40"/>
      <c r="Y632" s="40"/>
      <c r="Z632" s="40"/>
      <c r="AA632" s="41"/>
    </row>
    <row r="633" spans="2:27" ht="21" thickBot="1" x14ac:dyDescent="0.3">
      <c r="B633" s="795"/>
      <c r="C633" s="787"/>
      <c r="D633" s="787"/>
      <c r="E633" s="787"/>
      <c r="F633" s="787"/>
      <c r="G633" s="787"/>
      <c r="H633" s="787"/>
      <c r="I633" s="796"/>
      <c r="J633" s="795"/>
      <c r="K633" s="787"/>
      <c r="L633" s="787"/>
      <c r="M633" s="787"/>
      <c r="N633" s="787"/>
      <c r="O633" s="787"/>
      <c r="P633" s="787"/>
      <c r="Q633" s="787"/>
      <c r="R633" s="796"/>
      <c r="S633" s="635"/>
      <c r="T633" s="797" t="s">
        <v>61</v>
      </c>
      <c r="U633" s="798"/>
      <c r="V633" s="798"/>
      <c r="W633" s="798"/>
      <c r="X633" s="798"/>
      <c r="Y633" s="798"/>
      <c r="Z633" s="799"/>
      <c r="AA633" s="42">
        <f>AA631</f>
        <v>15.5664</v>
      </c>
    </row>
    <row r="635" spans="2:27" ht="15.75" thickBot="1" x14ac:dyDescent="0.3"/>
    <row r="636" spans="2:27" x14ac:dyDescent="0.25">
      <c r="B636" s="800"/>
      <c r="C636" s="793"/>
      <c r="D636" s="793"/>
      <c r="E636" s="793"/>
      <c r="F636" s="793"/>
      <c r="G636" s="803" t="s">
        <v>42</v>
      </c>
      <c r="H636" s="793"/>
      <c r="I636" s="793"/>
      <c r="J636" s="793"/>
      <c r="K636" s="793"/>
      <c r="L636" s="793"/>
      <c r="M636" s="793"/>
      <c r="N636" s="793"/>
      <c r="O636" s="793"/>
      <c r="P636" s="793"/>
      <c r="Q636" s="793"/>
      <c r="R636" s="793"/>
      <c r="S636" s="793"/>
      <c r="T636" s="793"/>
      <c r="U636" s="804" t="s">
        <v>1</v>
      </c>
      <c r="V636" s="805"/>
      <c r="W636" s="805"/>
      <c r="X636" s="806"/>
      <c r="Y636" s="807" t="s">
        <v>43</v>
      </c>
      <c r="Z636" s="805"/>
      <c r="AA636" s="808"/>
    </row>
    <row r="637" spans="2:27" ht="45" customHeight="1" x14ac:dyDescent="0.25">
      <c r="B637" s="801"/>
      <c r="C637" s="802"/>
      <c r="D637" s="802"/>
      <c r="E637" s="802"/>
      <c r="F637" s="802"/>
      <c r="G637" s="801"/>
      <c r="H637" s="802"/>
      <c r="I637" s="802"/>
      <c r="J637" s="802"/>
      <c r="K637" s="802"/>
      <c r="L637" s="802"/>
      <c r="M637" s="802"/>
      <c r="N637" s="802"/>
      <c r="O637" s="802"/>
      <c r="P637" s="802"/>
      <c r="Q637" s="802"/>
      <c r="R637" s="802"/>
      <c r="S637" s="802"/>
      <c r="T637" s="802"/>
      <c r="U637" s="809" t="s">
        <v>3</v>
      </c>
      <c r="V637" s="810"/>
      <c r="W637" s="810"/>
      <c r="X637" s="811"/>
      <c r="Y637" s="812">
        <v>1</v>
      </c>
      <c r="Z637" s="810"/>
      <c r="AA637" s="813"/>
    </row>
    <row r="638" spans="2:27" ht="15.75" thickBot="1" x14ac:dyDescent="0.3">
      <c r="B638" s="795"/>
      <c r="C638" s="787"/>
      <c r="D638" s="787"/>
      <c r="E638" s="787"/>
      <c r="F638" s="787"/>
      <c r="G638" s="795"/>
      <c r="H638" s="787"/>
      <c r="I638" s="787"/>
      <c r="J638" s="787"/>
      <c r="K638" s="787"/>
      <c r="L638" s="787"/>
      <c r="M638" s="787"/>
      <c r="N638" s="787"/>
      <c r="O638" s="787"/>
      <c r="P638" s="787"/>
      <c r="Q638" s="787"/>
      <c r="R638" s="787"/>
      <c r="S638" s="787"/>
      <c r="T638" s="787"/>
      <c r="U638" s="814" t="s">
        <v>4</v>
      </c>
      <c r="V638" s="815"/>
      <c r="W638" s="815"/>
      <c r="X638" s="816"/>
      <c r="Y638" s="817">
        <v>44236</v>
      </c>
      <c r="Z638" s="818"/>
      <c r="AA638" s="819"/>
    </row>
    <row r="639" spans="2:27" ht="25.9" customHeight="1" x14ac:dyDescent="0.25">
      <c r="B639" s="820" t="s">
        <v>44</v>
      </c>
      <c r="C639" s="793"/>
      <c r="D639" s="793"/>
      <c r="E639" s="793"/>
      <c r="F639" s="794"/>
      <c r="G639"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639" s="822"/>
      <c r="I639" s="822"/>
      <c r="J639" s="822"/>
      <c r="K639" s="822"/>
      <c r="L639" s="822"/>
      <c r="M639" s="822"/>
      <c r="N639" s="822"/>
      <c r="O639" s="822"/>
      <c r="P639" s="822"/>
      <c r="Q639" s="822"/>
      <c r="R639" s="822"/>
      <c r="S639" s="822"/>
      <c r="T639" s="822"/>
      <c r="U639" s="822"/>
      <c r="V639" s="822"/>
      <c r="W639" s="822"/>
      <c r="X639" s="822"/>
      <c r="Y639" s="822"/>
      <c r="Z639" s="822"/>
      <c r="AA639" s="823"/>
    </row>
    <row r="640" spans="2:27" ht="15.75" customHeight="1" thickBot="1" x14ac:dyDescent="0.3">
      <c r="B640" s="795"/>
      <c r="C640" s="787"/>
      <c r="D640" s="787"/>
      <c r="E640" s="787"/>
      <c r="F640" s="796"/>
      <c r="G640" s="824"/>
      <c r="H640" s="825"/>
      <c r="I640" s="825"/>
      <c r="J640" s="825"/>
      <c r="K640" s="825"/>
      <c r="L640" s="825"/>
      <c r="M640" s="825"/>
      <c r="N640" s="825"/>
      <c r="O640" s="825"/>
      <c r="P640" s="825"/>
      <c r="Q640" s="825"/>
      <c r="R640" s="825"/>
      <c r="S640" s="825"/>
      <c r="T640" s="825"/>
      <c r="U640" s="825"/>
      <c r="V640" s="825"/>
      <c r="W640" s="825"/>
      <c r="X640" s="825"/>
      <c r="Y640" s="825"/>
      <c r="Z640" s="825"/>
      <c r="AA640" s="826"/>
    </row>
    <row r="641" spans="2:27" ht="18.75" thickBot="1" x14ac:dyDescent="0.3">
      <c r="B641" s="827" t="s">
        <v>46</v>
      </c>
      <c r="C641" s="798"/>
      <c r="D641" s="798"/>
      <c r="E641" s="798"/>
      <c r="F641" s="798"/>
      <c r="G641" s="798"/>
      <c r="H641" s="822" t="s">
        <v>47</v>
      </c>
      <c r="I641" s="793"/>
      <c r="J641" s="828"/>
      <c r="K641" s="798"/>
      <c r="L641" s="798"/>
      <c r="M641" s="798"/>
      <c r="N641" s="798"/>
      <c r="O641" s="798"/>
      <c r="P641" s="622"/>
      <c r="Q641" s="622"/>
      <c r="R641" s="828" t="s">
        <v>48</v>
      </c>
      <c r="S641" s="828"/>
      <c r="T641" s="798"/>
      <c r="U641" s="798"/>
      <c r="V641" s="798"/>
      <c r="W641" s="798"/>
      <c r="X641" s="798"/>
      <c r="Y641" s="798"/>
      <c r="Z641" s="798"/>
      <c r="AA641" s="799"/>
    </row>
    <row r="642" spans="2:27" ht="24.75" customHeight="1" thickBot="1" x14ac:dyDescent="0.3">
      <c r="B642" s="829">
        <f>PRESUPUESTO!$B$43</f>
        <v>5</v>
      </c>
      <c r="C642" s="793"/>
      <c r="D642" s="793"/>
      <c r="E642" s="793"/>
      <c r="F642" s="793"/>
      <c r="G642" s="793"/>
      <c r="H642" s="830">
        <f>PRESUPUESTO!B46</f>
        <v>5.0299999999999994</v>
      </c>
      <c r="I642" s="831"/>
      <c r="J642" s="832" t="str">
        <f>PRESUPUESTO!$F$43</f>
        <v>CIELO RASO, ESTUCO Y PINTURA</v>
      </c>
      <c r="K642" s="798"/>
      <c r="L642" s="798"/>
      <c r="M642" s="798"/>
      <c r="N642" s="798"/>
      <c r="O642" s="799"/>
      <c r="P642" s="621"/>
      <c r="Q642" s="621"/>
      <c r="R642" s="833" t="str">
        <f>PRESUPUESTO!F46</f>
        <v xml:space="preserve">Estuco plastico sobre muros interior y exterior  </v>
      </c>
      <c r="S642" s="1020"/>
      <c r="T642" s="793"/>
      <c r="U642" s="793"/>
      <c r="V642" s="793"/>
      <c r="W642" s="793"/>
      <c r="X642" s="793"/>
      <c r="Y642" s="793"/>
      <c r="Z642" s="793"/>
      <c r="AA642" s="794"/>
    </row>
    <row r="643" spans="2:27" ht="18.75" customHeight="1" thickBot="1" x14ac:dyDescent="0.3">
      <c r="B643" s="821" t="s">
        <v>49</v>
      </c>
      <c r="C643" s="834"/>
      <c r="D643" s="834"/>
      <c r="E643" s="834"/>
      <c r="F643" s="834"/>
      <c r="G643" s="834"/>
      <c r="H643" s="835"/>
      <c r="I643" s="835"/>
      <c r="J643" s="834"/>
      <c r="K643" s="834"/>
      <c r="L643" s="834"/>
      <c r="M643" s="834"/>
      <c r="N643" s="834"/>
      <c r="O643" s="834"/>
      <c r="P643" s="623"/>
      <c r="Q643" s="623"/>
      <c r="R643" s="837" t="s">
        <v>50</v>
      </c>
      <c r="S643" s="1021" t="s">
        <v>532</v>
      </c>
      <c r="T643" s="839" t="s">
        <v>51</v>
      </c>
      <c r="U643" s="840"/>
      <c r="V643" s="841"/>
      <c r="W643" s="842" t="s">
        <v>20</v>
      </c>
      <c r="X643" s="844" t="s">
        <v>52</v>
      </c>
      <c r="Y643" s="846" t="s">
        <v>53</v>
      </c>
      <c r="Z643" s="847"/>
      <c r="AA643" s="848"/>
    </row>
    <row r="644" spans="2:27" ht="26.25" thickBot="1" x14ac:dyDescent="0.3">
      <c r="B644" s="836"/>
      <c r="C644" s="835"/>
      <c r="D644" s="835"/>
      <c r="E644" s="835"/>
      <c r="F644" s="835"/>
      <c r="G644" s="835"/>
      <c r="H644" s="835"/>
      <c r="I644" s="835"/>
      <c r="J644" s="835"/>
      <c r="K644" s="835"/>
      <c r="L644" s="835"/>
      <c r="M644" s="835"/>
      <c r="N644" s="835"/>
      <c r="O644" s="835"/>
      <c r="P644" s="623"/>
      <c r="Q644" s="623"/>
      <c r="R644" s="838"/>
      <c r="S644" s="1032"/>
      <c r="T644" s="4" t="s">
        <v>54</v>
      </c>
      <c r="U644" s="5" t="s">
        <v>55</v>
      </c>
      <c r="V644" s="6" t="s">
        <v>56</v>
      </c>
      <c r="W644" s="843"/>
      <c r="X644" s="845"/>
      <c r="Y644" s="7" t="s">
        <v>57</v>
      </c>
      <c r="Z644" s="8" t="s">
        <v>21</v>
      </c>
      <c r="AA644" s="9" t="s">
        <v>22</v>
      </c>
    </row>
    <row r="645" spans="2:27" ht="18" customHeight="1" x14ac:dyDescent="0.25">
      <c r="B645" s="10"/>
      <c r="C645" s="1017"/>
      <c r="D645" s="1017"/>
      <c r="E645" s="1017"/>
      <c r="F645" s="1017"/>
      <c r="G645" s="1017"/>
      <c r="H645" s="1017"/>
      <c r="I645" s="1017"/>
      <c r="J645" s="1017"/>
      <c r="K645" s="1017"/>
      <c r="L645" s="1017"/>
      <c r="M645" s="1017"/>
      <c r="N645" s="1017"/>
      <c r="O645" s="12"/>
      <c r="P645" s="629">
        <f>+H642</f>
        <v>5.0299999999999994</v>
      </c>
      <c r="Q645" s="17"/>
      <c r="R645" s="412" t="s">
        <v>356</v>
      </c>
      <c r="S645" s="626" t="s">
        <v>537</v>
      </c>
      <c r="T645" s="20">
        <v>5.6</v>
      </c>
      <c r="U645" s="20"/>
      <c r="V645" s="430">
        <v>2.34</v>
      </c>
      <c r="W645" s="14" t="str">
        <f>IF(COUNT(T645:V645)=1,"m",IF(COUNT(T645:V645)=2,"m2",IF(COUNT(T645:V645)=3,"m3","")))</f>
        <v>m2</v>
      </c>
      <c r="X645" s="14">
        <f>IF(S645="","",1)</f>
        <v>1</v>
      </c>
      <c r="Y645" s="14" t="str">
        <f>IFERROR(IF(COUNT(T645:V645)=1,PRODUCT(T645:V645)*X645,""),"")</f>
        <v/>
      </c>
      <c r="Z645" s="14">
        <f>IFERROR(IF(COUNT(T645:V645)=2,PRODUCT(T645:V645)*X645,""),"")</f>
        <v>13.103999999999999</v>
      </c>
      <c r="AA645" s="15" t="str">
        <f>IFERROR(IF(COUNT(T645:V645)=3,PRODUCT(T645:V645)*X645,""),"")</f>
        <v/>
      </c>
    </row>
    <row r="646" spans="2:27" ht="18" x14ac:dyDescent="0.25">
      <c r="B646" s="16"/>
      <c r="C646" s="1018"/>
      <c r="D646" s="1018"/>
      <c r="E646" s="1018"/>
      <c r="F646" s="1018"/>
      <c r="G646" s="1018"/>
      <c r="H646" s="1018"/>
      <c r="I646" s="1018"/>
      <c r="J646" s="1018"/>
      <c r="K646" s="1018"/>
      <c r="L646" s="1018"/>
      <c r="M646" s="1018"/>
      <c r="N646" s="1018"/>
      <c r="O646" s="19"/>
      <c r="P646" s="629">
        <f>+H642</f>
        <v>5.0299999999999994</v>
      </c>
      <c r="Q646" s="17"/>
      <c r="R646" s="412" t="s">
        <v>356</v>
      </c>
      <c r="S646" s="625"/>
      <c r="T646" s="20"/>
      <c r="U646" s="20"/>
      <c r="V646" s="430"/>
      <c r="W646" s="14" t="str">
        <f t="shared" ref="W646:W648" si="231">IF(COUNT(T646:V646)=1,"m",IF(COUNT(T646:V646)=2,"m2",IF(COUNT(T646:V646)=3,"m3","")))</f>
        <v/>
      </c>
      <c r="X646" s="14" t="str">
        <f t="shared" ref="X646:X648" si="232">IF(S646="","",1)</f>
        <v/>
      </c>
      <c r="Y646" s="14" t="str">
        <f t="shared" ref="Y646:Y648" si="233">IFERROR(IF(COUNT(T646:V646)=1,PRODUCT(T646:V646)*X646,""),"")</f>
        <v/>
      </c>
      <c r="Z646" s="14" t="str">
        <f t="shared" ref="Z646:Z648" si="234">IFERROR(IF(COUNT(T646:V646)=2,PRODUCT(T646:V646)*X646,""),"")</f>
        <v/>
      </c>
      <c r="AA646" s="15" t="str">
        <f t="shared" ref="AA646:AA667" si="235">IFERROR(IF(COUNT(T646:V646)=3,PRODUCT(T646:V646)*X646,""),"")</f>
        <v/>
      </c>
    </row>
    <row r="647" spans="2:27" ht="18" x14ac:dyDescent="0.25">
      <c r="B647" s="16"/>
      <c r="C647" s="1018"/>
      <c r="D647" s="1018"/>
      <c r="E647" s="1018"/>
      <c r="F647" s="1018"/>
      <c r="G647" s="1018"/>
      <c r="H647" s="1018"/>
      <c r="I647" s="1018"/>
      <c r="J647" s="1018"/>
      <c r="K647" s="1018"/>
      <c r="L647" s="1018"/>
      <c r="M647" s="1018"/>
      <c r="N647" s="1018"/>
      <c r="O647" s="19"/>
      <c r="P647" s="629">
        <f>+H642</f>
        <v>5.0299999999999994</v>
      </c>
      <c r="Q647" s="17"/>
      <c r="R647" s="412" t="s">
        <v>356</v>
      </c>
      <c r="S647" s="625"/>
      <c r="T647" s="20"/>
      <c r="U647" s="20"/>
      <c r="V647" s="430"/>
      <c r="W647" s="14" t="str">
        <f t="shared" si="231"/>
        <v/>
      </c>
      <c r="X647" s="14" t="str">
        <f t="shared" si="232"/>
        <v/>
      </c>
      <c r="Y647" s="14" t="str">
        <f t="shared" si="233"/>
        <v/>
      </c>
      <c r="Z647" s="14" t="str">
        <f t="shared" si="234"/>
        <v/>
      </c>
      <c r="AA647" s="15" t="str">
        <f t="shared" si="235"/>
        <v/>
      </c>
    </row>
    <row r="648" spans="2:27" ht="18" x14ac:dyDescent="0.25">
      <c r="B648" s="16"/>
      <c r="C648" s="1018"/>
      <c r="D648" s="1018"/>
      <c r="E648" s="1018"/>
      <c r="F648" s="1018"/>
      <c r="G648" s="1018"/>
      <c r="H648" s="1018"/>
      <c r="I648" s="1018"/>
      <c r="J648" s="1018"/>
      <c r="K648" s="1018"/>
      <c r="L648" s="1018"/>
      <c r="M648" s="1018"/>
      <c r="N648" s="1018"/>
      <c r="O648" s="19"/>
      <c r="P648" s="629">
        <f>+H642</f>
        <v>5.0299999999999994</v>
      </c>
      <c r="Q648" s="17"/>
      <c r="R648" s="412"/>
      <c r="S648" s="626"/>
      <c r="T648" s="20"/>
      <c r="U648" s="20"/>
      <c r="V648" s="430"/>
      <c r="W648" s="14" t="str">
        <f t="shared" si="231"/>
        <v/>
      </c>
      <c r="X648" s="14" t="str">
        <f t="shared" si="232"/>
        <v/>
      </c>
      <c r="Y648" s="14" t="str">
        <f t="shared" si="233"/>
        <v/>
      </c>
      <c r="Z648" s="14" t="str">
        <f t="shared" si="234"/>
        <v/>
      </c>
      <c r="AA648" s="15" t="str">
        <f t="shared" si="235"/>
        <v/>
      </c>
    </row>
    <row r="649" spans="2:27" ht="18" x14ac:dyDescent="0.25">
      <c r="B649" s="16"/>
      <c r="C649" s="1018"/>
      <c r="D649" s="1018"/>
      <c r="E649" s="1018"/>
      <c r="F649" s="1018"/>
      <c r="G649" s="1018"/>
      <c r="H649" s="1018"/>
      <c r="I649" s="1018"/>
      <c r="J649" s="1018"/>
      <c r="K649" s="1018"/>
      <c r="L649" s="1018"/>
      <c r="M649" s="1018"/>
      <c r="N649" s="1018"/>
      <c r="O649" s="19"/>
      <c r="P649" s="629">
        <f>+H642</f>
        <v>5.0299999999999994</v>
      </c>
      <c r="Q649" s="17"/>
      <c r="R649" s="412"/>
      <c r="S649" s="625"/>
      <c r="T649" s="20"/>
      <c r="U649" s="20"/>
      <c r="V649" s="430"/>
      <c r="W649" s="14"/>
      <c r="X649" s="14"/>
      <c r="Y649" s="14"/>
      <c r="Z649" s="14"/>
      <c r="AA649" s="15" t="str">
        <f t="shared" si="235"/>
        <v/>
      </c>
    </row>
    <row r="650" spans="2:27" ht="18" x14ac:dyDescent="0.25">
      <c r="B650" s="22"/>
      <c r="C650" s="1018"/>
      <c r="D650" s="1018"/>
      <c r="E650" s="1018"/>
      <c r="F650" s="1018"/>
      <c r="G650" s="1018"/>
      <c r="H650" s="1018"/>
      <c r="I650" s="1018"/>
      <c r="J650" s="1018"/>
      <c r="K650" s="1018"/>
      <c r="L650" s="1018"/>
      <c r="M650" s="1018"/>
      <c r="N650" s="1018"/>
      <c r="O650" s="19"/>
      <c r="P650" s="629">
        <f>+H642</f>
        <v>5.0299999999999994</v>
      </c>
      <c r="Q650" s="17"/>
      <c r="R650" s="412" t="s">
        <v>361</v>
      </c>
      <c r="S650" s="625"/>
      <c r="T650" s="20"/>
      <c r="U650" s="20"/>
      <c r="V650" s="430"/>
      <c r="W650" s="14" t="str">
        <f t="shared" ref="W650:W651" si="236">IF(COUNT(T650:V650)=1,"m",IF(COUNT(T650:V650)=2,"m2",IF(COUNT(T650:V650)=3,"m3","")))</f>
        <v/>
      </c>
      <c r="X650" s="14" t="str">
        <f t="shared" ref="X650:X656" si="237">IF(S650="","",1)</f>
        <v/>
      </c>
      <c r="Y650" s="14" t="str">
        <f t="shared" ref="Y650:Y656" si="238">IFERROR(IF(COUNT(T650:V650)=1,PRODUCT(T650:V650)*X650,""),"")</f>
        <v/>
      </c>
      <c r="Z650" s="14" t="str">
        <f t="shared" ref="Z650:Z656" si="239">IFERROR(IF(COUNT(T650:V650)=2,PRODUCT(T650:V650)*X650,""),"")</f>
        <v/>
      </c>
      <c r="AA650" s="15" t="str">
        <f t="shared" si="235"/>
        <v/>
      </c>
    </row>
    <row r="651" spans="2:27" ht="18" x14ac:dyDescent="0.25">
      <c r="B651" s="16"/>
      <c r="C651" s="1018"/>
      <c r="D651" s="1018"/>
      <c r="E651" s="1018"/>
      <c r="F651" s="1018"/>
      <c r="G651" s="1018"/>
      <c r="H651" s="1018"/>
      <c r="I651" s="1018"/>
      <c r="J651" s="1018"/>
      <c r="K651" s="1018"/>
      <c r="L651" s="1018"/>
      <c r="M651" s="1018"/>
      <c r="N651" s="1018"/>
      <c r="O651" s="19"/>
      <c r="P651" s="629">
        <f>+H642</f>
        <v>5.0299999999999994</v>
      </c>
      <c r="Q651" s="17"/>
      <c r="R651" s="412" t="s">
        <v>361</v>
      </c>
      <c r="S651" s="641"/>
      <c r="T651" s="20"/>
      <c r="U651" s="20"/>
      <c r="V651" s="20"/>
      <c r="W651" s="14" t="str">
        <f t="shared" si="236"/>
        <v/>
      </c>
      <c r="X651" s="14" t="str">
        <f t="shared" si="237"/>
        <v/>
      </c>
      <c r="Y651" s="14" t="str">
        <f t="shared" si="238"/>
        <v/>
      </c>
      <c r="Z651" s="14" t="str">
        <f t="shared" si="239"/>
        <v/>
      </c>
      <c r="AA651" s="15" t="str">
        <f t="shared" si="235"/>
        <v/>
      </c>
    </row>
    <row r="652" spans="2:27" ht="18" x14ac:dyDescent="0.25">
      <c r="B652" s="16"/>
      <c r="C652" s="1018"/>
      <c r="D652" s="1018"/>
      <c r="E652" s="1018"/>
      <c r="F652" s="1018"/>
      <c r="G652" s="1018"/>
      <c r="H652" s="1018"/>
      <c r="I652" s="1018"/>
      <c r="J652" s="1018"/>
      <c r="K652" s="1018"/>
      <c r="L652" s="1018"/>
      <c r="M652" s="1018"/>
      <c r="N652" s="1018"/>
      <c r="O652" s="19"/>
      <c r="P652" s="629">
        <f>+H642</f>
        <v>5.0299999999999994</v>
      </c>
      <c r="Q652" s="17"/>
      <c r="R652" s="412" t="s">
        <v>361</v>
      </c>
      <c r="S652" s="625"/>
      <c r="T652" s="20"/>
      <c r="U652" s="20"/>
      <c r="V652" s="430"/>
      <c r="W652" s="14"/>
      <c r="X652" s="14" t="str">
        <f t="shared" si="237"/>
        <v/>
      </c>
      <c r="Y652" s="14" t="str">
        <f t="shared" si="238"/>
        <v/>
      </c>
      <c r="Z652" s="14" t="str">
        <f t="shared" si="239"/>
        <v/>
      </c>
      <c r="AA652" s="15" t="str">
        <f t="shared" si="235"/>
        <v/>
      </c>
    </row>
    <row r="653" spans="2:27" ht="18" x14ac:dyDescent="0.25">
      <c r="B653" s="16"/>
      <c r="C653" s="1018"/>
      <c r="D653" s="1018"/>
      <c r="E653" s="1018"/>
      <c r="F653" s="1018"/>
      <c r="G653" s="1018"/>
      <c r="H653" s="1018"/>
      <c r="I653" s="1018"/>
      <c r="J653" s="1018"/>
      <c r="K653" s="1018"/>
      <c r="L653" s="1018"/>
      <c r="M653" s="1018"/>
      <c r="N653" s="1018"/>
      <c r="O653" s="19"/>
      <c r="P653" s="629">
        <f>+H642</f>
        <v>5.0299999999999994</v>
      </c>
      <c r="Q653" s="17"/>
      <c r="R653" s="412" t="s">
        <v>361</v>
      </c>
      <c r="S653" s="625"/>
      <c r="T653" s="20"/>
      <c r="U653" s="20"/>
      <c r="V653" s="430"/>
      <c r="W653" s="14"/>
      <c r="X653" s="14" t="str">
        <f t="shared" si="237"/>
        <v/>
      </c>
      <c r="Y653" s="14" t="str">
        <f t="shared" si="238"/>
        <v/>
      </c>
      <c r="Z653" s="14" t="str">
        <f t="shared" si="239"/>
        <v/>
      </c>
      <c r="AA653" s="15" t="str">
        <f t="shared" si="235"/>
        <v/>
      </c>
    </row>
    <row r="654" spans="2:27" ht="18" x14ac:dyDescent="0.25">
      <c r="B654" s="16"/>
      <c r="C654" s="1018"/>
      <c r="D654" s="1018"/>
      <c r="E654" s="1018"/>
      <c r="F654" s="1018"/>
      <c r="G654" s="1018"/>
      <c r="H654" s="1018"/>
      <c r="I654" s="1018"/>
      <c r="J654" s="1018"/>
      <c r="K654" s="1018"/>
      <c r="L654" s="1018"/>
      <c r="M654" s="1018"/>
      <c r="N654" s="1018"/>
      <c r="O654" s="19"/>
      <c r="P654" s="629">
        <f>+H642</f>
        <v>5.0299999999999994</v>
      </c>
      <c r="Q654" s="17"/>
      <c r="R654" s="412" t="s">
        <v>361</v>
      </c>
      <c r="S654" s="625"/>
      <c r="T654" s="20"/>
      <c r="U654" s="20"/>
      <c r="V654" s="430"/>
      <c r="W654" s="14"/>
      <c r="X654" s="14" t="str">
        <f t="shared" si="237"/>
        <v/>
      </c>
      <c r="Y654" s="14" t="str">
        <f t="shared" si="238"/>
        <v/>
      </c>
      <c r="Z654" s="14" t="str">
        <f t="shared" si="239"/>
        <v/>
      </c>
      <c r="AA654" s="15" t="str">
        <f t="shared" si="235"/>
        <v/>
      </c>
    </row>
    <row r="655" spans="2:27" ht="18" x14ac:dyDescent="0.25">
      <c r="B655" s="16"/>
      <c r="C655" s="1018"/>
      <c r="D655" s="1018"/>
      <c r="E655" s="1018"/>
      <c r="F655" s="1018"/>
      <c r="G655" s="1018"/>
      <c r="H655" s="1018"/>
      <c r="I655" s="1018"/>
      <c r="J655" s="1018"/>
      <c r="K655" s="1018"/>
      <c r="L655" s="1018"/>
      <c r="M655" s="1018"/>
      <c r="N655" s="1018"/>
      <c r="O655" s="19"/>
      <c r="P655" s="629">
        <f>+H642</f>
        <v>5.0299999999999994</v>
      </c>
      <c r="Q655" s="17"/>
      <c r="R655" s="412" t="s">
        <v>361</v>
      </c>
      <c r="S655" s="625"/>
      <c r="T655" s="20"/>
      <c r="U655" s="20"/>
      <c r="V655" s="430"/>
      <c r="W655" s="14"/>
      <c r="X655" s="14" t="str">
        <f t="shared" si="237"/>
        <v/>
      </c>
      <c r="Y655" s="14" t="str">
        <f t="shared" si="238"/>
        <v/>
      </c>
      <c r="Z655" s="14" t="str">
        <f t="shared" si="239"/>
        <v/>
      </c>
      <c r="AA655" s="15" t="str">
        <f t="shared" si="235"/>
        <v/>
      </c>
    </row>
    <row r="656" spans="2:27" ht="18" x14ac:dyDescent="0.25">
      <c r="B656" s="16"/>
      <c r="C656" s="1018"/>
      <c r="D656" s="1018"/>
      <c r="E656" s="1018"/>
      <c r="F656" s="1018"/>
      <c r="G656" s="1018"/>
      <c r="H656" s="1018"/>
      <c r="I656" s="1018"/>
      <c r="J656" s="1018"/>
      <c r="K656" s="1018"/>
      <c r="L656" s="1018"/>
      <c r="M656" s="1018"/>
      <c r="N656" s="1018"/>
      <c r="O656" s="19"/>
      <c r="P656" s="629">
        <f>+H642</f>
        <v>5.0299999999999994</v>
      </c>
      <c r="Q656" s="17"/>
      <c r="R656" s="412" t="s">
        <v>361</v>
      </c>
      <c r="S656" s="625"/>
      <c r="T656" s="20"/>
      <c r="U656" s="20"/>
      <c r="V656" s="430"/>
      <c r="W656" s="14" t="str">
        <f t="shared" ref="W656" si="240">IF(COUNT(T656:V656)=1,"m",IF(COUNT(T656:V656)=2,"m2",IF(COUNT(T656:V656)=3,"m3","")))</f>
        <v/>
      </c>
      <c r="X656" s="14" t="str">
        <f t="shared" si="237"/>
        <v/>
      </c>
      <c r="Y656" s="14" t="str">
        <f t="shared" si="238"/>
        <v/>
      </c>
      <c r="Z656" s="14" t="str">
        <f t="shared" si="239"/>
        <v/>
      </c>
      <c r="AA656" s="15" t="str">
        <f t="shared" si="235"/>
        <v/>
      </c>
    </row>
    <row r="657" spans="2:27" ht="18" x14ac:dyDescent="0.25">
      <c r="B657" s="16"/>
      <c r="C657" s="1018"/>
      <c r="D657" s="1018"/>
      <c r="E657" s="1018"/>
      <c r="F657" s="1018"/>
      <c r="G657" s="1018"/>
      <c r="H657" s="1018"/>
      <c r="I657" s="1018"/>
      <c r="J657" s="1018"/>
      <c r="K657" s="1018"/>
      <c r="L657" s="1018"/>
      <c r="M657" s="1018"/>
      <c r="N657" s="1018"/>
      <c r="O657" s="19"/>
      <c r="P657" s="629">
        <f>+H642</f>
        <v>5.0299999999999994</v>
      </c>
      <c r="Q657" s="17"/>
      <c r="R657" s="412"/>
      <c r="S657" s="625"/>
      <c r="T657" s="20"/>
      <c r="U657" s="20"/>
      <c r="V657" s="430"/>
      <c r="W657" s="14"/>
      <c r="X657" s="14"/>
      <c r="Y657" s="14"/>
      <c r="Z657" s="14"/>
      <c r="AA657" s="15" t="str">
        <f t="shared" si="235"/>
        <v/>
      </c>
    </row>
    <row r="658" spans="2:27" ht="36" x14ac:dyDescent="0.25">
      <c r="B658" s="16"/>
      <c r="C658" s="1018"/>
      <c r="D658" s="1018"/>
      <c r="E658" s="1018"/>
      <c r="F658" s="1018"/>
      <c r="G658" s="1018"/>
      <c r="H658" s="1018"/>
      <c r="I658" s="1018"/>
      <c r="J658" s="1018"/>
      <c r="K658" s="1018"/>
      <c r="L658" s="1018"/>
      <c r="M658" s="1018"/>
      <c r="N658" s="1018"/>
      <c r="O658" s="19"/>
      <c r="P658" s="629">
        <f>+H642</f>
        <v>5.0299999999999994</v>
      </c>
      <c r="Q658" s="17"/>
      <c r="R658" s="412" t="s">
        <v>362</v>
      </c>
      <c r="S658" s="626" t="s">
        <v>545</v>
      </c>
      <c r="T658" s="20">
        <v>5.62</v>
      </c>
      <c r="U658" s="20"/>
      <c r="V658" s="20">
        <v>2.2000000000000002</v>
      </c>
      <c r="W658" s="14" t="str">
        <f t="shared" ref="W658:W667" si="241">IF(COUNT(T658:V658)=1,"m",IF(COUNT(T658:V658)=2,"m2",IF(COUNT(T658:V658)=3,"m3","")))</f>
        <v>m2</v>
      </c>
      <c r="X658" s="14">
        <f t="shared" ref="X658:X667" si="242">IF(S658="","",1)</f>
        <v>1</v>
      </c>
      <c r="Y658" s="14" t="str">
        <f t="shared" ref="Y658:Y667" si="243">IFERROR(IF(COUNT(T658:V658)=1,PRODUCT(T658:V658)*X658,""),"")</f>
        <v/>
      </c>
      <c r="Z658" s="14">
        <f t="shared" ref="Z658:Z667" si="244">IFERROR(IF(COUNT(T658:V658)=2,PRODUCT(T658:V658)*X658,""),"")</f>
        <v>12.364000000000001</v>
      </c>
      <c r="AA658" s="15" t="str">
        <f t="shared" si="235"/>
        <v/>
      </c>
    </row>
    <row r="659" spans="2:27" ht="18" x14ac:dyDescent="0.25">
      <c r="B659" s="16"/>
      <c r="C659" s="1018"/>
      <c r="D659" s="1018"/>
      <c r="E659" s="1018"/>
      <c r="F659" s="1018"/>
      <c r="G659" s="1018"/>
      <c r="H659" s="1018"/>
      <c r="I659" s="1018"/>
      <c r="J659" s="1018"/>
      <c r="K659" s="1018"/>
      <c r="L659" s="1018"/>
      <c r="M659" s="1018"/>
      <c r="N659" s="1018"/>
      <c r="O659" s="19"/>
      <c r="P659" s="629">
        <f>+H642</f>
        <v>5.0299999999999994</v>
      </c>
      <c r="Q659" s="17"/>
      <c r="R659" s="412" t="s">
        <v>362</v>
      </c>
      <c r="S659" s="626"/>
      <c r="T659" s="20"/>
      <c r="U659" s="20"/>
      <c r="V659" s="430"/>
      <c r="W659" s="14" t="str">
        <f t="shared" si="241"/>
        <v/>
      </c>
      <c r="X659" s="14" t="str">
        <f t="shared" si="242"/>
        <v/>
      </c>
      <c r="Y659" s="14" t="str">
        <f t="shared" si="243"/>
        <v/>
      </c>
      <c r="Z659" s="14" t="str">
        <f t="shared" si="244"/>
        <v/>
      </c>
      <c r="AA659" s="15" t="str">
        <f t="shared" si="235"/>
        <v/>
      </c>
    </row>
    <row r="660" spans="2:27" ht="18" x14ac:dyDescent="0.25">
      <c r="B660" s="16"/>
      <c r="C660" s="1018"/>
      <c r="D660" s="1018"/>
      <c r="E660" s="1018"/>
      <c r="F660" s="1018"/>
      <c r="G660" s="1018"/>
      <c r="H660" s="1018"/>
      <c r="I660" s="1018"/>
      <c r="J660" s="1018"/>
      <c r="K660" s="1018"/>
      <c r="L660" s="1018"/>
      <c r="M660" s="1018"/>
      <c r="N660" s="1018"/>
      <c r="O660" s="19"/>
      <c r="P660" s="629">
        <f>+H642</f>
        <v>5.0299999999999994</v>
      </c>
      <c r="Q660" s="17"/>
      <c r="R660" s="412" t="s">
        <v>362</v>
      </c>
      <c r="S660" s="626"/>
      <c r="T660" s="20"/>
      <c r="U660" s="20"/>
      <c r="V660" s="430"/>
      <c r="W660" s="14" t="str">
        <f t="shared" si="241"/>
        <v/>
      </c>
      <c r="X660" s="14" t="str">
        <f t="shared" si="242"/>
        <v/>
      </c>
      <c r="Y660" s="14" t="str">
        <f t="shared" si="243"/>
        <v/>
      </c>
      <c r="Z660" s="14" t="str">
        <f t="shared" si="244"/>
        <v/>
      </c>
      <c r="AA660" s="15" t="str">
        <f t="shared" si="235"/>
        <v/>
      </c>
    </row>
    <row r="661" spans="2:27" ht="18" x14ac:dyDescent="0.25">
      <c r="B661" s="16"/>
      <c r="C661" s="1018"/>
      <c r="D661" s="1018"/>
      <c r="E661" s="1018"/>
      <c r="F661" s="1018"/>
      <c r="G661" s="1018"/>
      <c r="H661" s="1018"/>
      <c r="I661" s="1018"/>
      <c r="J661" s="1018"/>
      <c r="K661" s="1018"/>
      <c r="L661" s="1018"/>
      <c r="M661" s="1018"/>
      <c r="N661" s="1018"/>
      <c r="O661" s="19"/>
      <c r="P661" s="629">
        <f>+H642</f>
        <v>5.0299999999999994</v>
      </c>
      <c r="Q661" s="17"/>
      <c r="R661" s="412"/>
      <c r="S661" s="626"/>
      <c r="T661" s="20"/>
      <c r="U661" s="20"/>
      <c r="V661" s="20"/>
      <c r="W661" s="14" t="str">
        <f t="shared" si="241"/>
        <v/>
      </c>
      <c r="X661" s="14" t="str">
        <f t="shared" si="242"/>
        <v/>
      </c>
      <c r="Y661" s="14" t="str">
        <f t="shared" si="243"/>
        <v/>
      </c>
      <c r="Z661" s="14" t="str">
        <f t="shared" si="244"/>
        <v/>
      </c>
      <c r="AA661" s="15" t="str">
        <f t="shared" si="235"/>
        <v/>
      </c>
    </row>
    <row r="662" spans="2:27" ht="18" x14ac:dyDescent="0.25">
      <c r="B662" s="16"/>
      <c r="C662" s="1018"/>
      <c r="D662" s="1018"/>
      <c r="E662" s="1018"/>
      <c r="F662" s="1018"/>
      <c r="G662" s="1018"/>
      <c r="H662" s="1018"/>
      <c r="I662" s="1018"/>
      <c r="J662" s="1018"/>
      <c r="K662" s="1018"/>
      <c r="L662" s="1018"/>
      <c r="M662" s="1018"/>
      <c r="N662" s="1018"/>
      <c r="O662" s="19"/>
      <c r="P662" s="629">
        <f>+H642</f>
        <v>5.0299999999999994</v>
      </c>
      <c r="Q662" s="17"/>
      <c r="R662" s="412"/>
      <c r="S662" s="626"/>
      <c r="T662" s="20"/>
      <c r="U662" s="20"/>
      <c r="V662" s="430"/>
      <c r="W662" s="14" t="str">
        <f t="shared" si="241"/>
        <v/>
      </c>
      <c r="X662" s="14" t="str">
        <f t="shared" si="242"/>
        <v/>
      </c>
      <c r="Y662" s="14" t="str">
        <f t="shared" si="243"/>
        <v/>
      </c>
      <c r="Z662" s="14" t="str">
        <f t="shared" si="244"/>
        <v/>
      </c>
      <c r="AA662" s="15" t="str">
        <f t="shared" si="235"/>
        <v/>
      </c>
    </row>
    <row r="663" spans="2:27" ht="18" x14ac:dyDescent="0.25">
      <c r="B663" s="16"/>
      <c r="C663" s="1018"/>
      <c r="D663" s="1018"/>
      <c r="E663" s="1018"/>
      <c r="F663" s="1018"/>
      <c r="G663" s="1018"/>
      <c r="H663" s="1018"/>
      <c r="I663" s="1018"/>
      <c r="J663" s="1018"/>
      <c r="K663" s="1018"/>
      <c r="L663" s="1018"/>
      <c r="M663" s="1018"/>
      <c r="N663" s="1018"/>
      <c r="O663" s="19"/>
      <c r="P663" s="629">
        <f>+H642</f>
        <v>5.0299999999999994</v>
      </c>
      <c r="Q663" s="17"/>
      <c r="R663" s="412"/>
      <c r="S663" s="626"/>
      <c r="T663" s="20"/>
      <c r="U663" s="20"/>
      <c r="V663" s="430"/>
      <c r="W663" s="14" t="str">
        <f t="shared" si="241"/>
        <v/>
      </c>
      <c r="X663" s="14" t="str">
        <f t="shared" si="242"/>
        <v/>
      </c>
      <c r="Y663" s="14" t="str">
        <f t="shared" si="243"/>
        <v/>
      </c>
      <c r="Z663" s="14" t="str">
        <f t="shared" si="244"/>
        <v/>
      </c>
      <c r="AA663" s="15" t="str">
        <f t="shared" si="235"/>
        <v/>
      </c>
    </row>
    <row r="664" spans="2:27" ht="18" x14ac:dyDescent="0.25">
      <c r="B664" s="16"/>
      <c r="C664" s="1018"/>
      <c r="D664" s="1018"/>
      <c r="E664" s="1018"/>
      <c r="F664" s="1018"/>
      <c r="G664" s="1018"/>
      <c r="H664" s="1018"/>
      <c r="I664" s="1018"/>
      <c r="J664" s="1018"/>
      <c r="K664" s="1018"/>
      <c r="L664" s="1018"/>
      <c r="M664" s="1018"/>
      <c r="N664" s="1018"/>
      <c r="O664" s="19"/>
      <c r="P664" s="629">
        <f>+H642</f>
        <v>5.0299999999999994</v>
      </c>
      <c r="Q664" s="17"/>
      <c r="R664" s="21"/>
      <c r="S664" s="626"/>
      <c r="T664" s="20"/>
      <c r="U664" s="20"/>
      <c r="V664" s="430"/>
      <c r="W664" s="14" t="str">
        <f t="shared" si="241"/>
        <v/>
      </c>
      <c r="X664" s="14" t="str">
        <f t="shared" si="242"/>
        <v/>
      </c>
      <c r="Y664" s="14" t="str">
        <f t="shared" si="243"/>
        <v/>
      </c>
      <c r="Z664" s="14" t="str">
        <f t="shared" si="244"/>
        <v/>
      </c>
      <c r="AA664" s="15" t="str">
        <f t="shared" si="235"/>
        <v/>
      </c>
    </row>
    <row r="665" spans="2:27" ht="18" x14ac:dyDescent="0.25">
      <c r="B665" s="16"/>
      <c r="C665" s="1018"/>
      <c r="D665" s="1018"/>
      <c r="E665" s="1018"/>
      <c r="F665" s="1018"/>
      <c r="G665" s="1018"/>
      <c r="H665" s="1018"/>
      <c r="I665" s="1018"/>
      <c r="J665" s="1018"/>
      <c r="K665" s="1018"/>
      <c r="L665" s="1018"/>
      <c r="M665" s="1018"/>
      <c r="N665" s="1018"/>
      <c r="O665" s="19"/>
      <c r="P665" s="629">
        <f>+H642</f>
        <v>5.0299999999999994</v>
      </c>
      <c r="Q665" s="17"/>
      <c r="R665" s="26"/>
      <c r="S665" s="626"/>
      <c r="T665" s="20"/>
      <c r="U665" s="20"/>
      <c r="V665" s="430"/>
      <c r="W665" s="14" t="str">
        <f t="shared" si="241"/>
        <v/>
      </c>
      <c r="X665" s="14" t="str">
        <f t="shared" si="242"/>
        <v/>
      </c>
      <c r="Y665" s="14" t="str">
        <f t="shared" si="243"/>
        <v/>
      </c>
      <c r="Z665" s="14" t="str">
        <f t="shared" si="244"/>
        <v/>
      </c>
      <c r="AA665" s="15" t="str">
        <f t="shared" si="235"/>
        <v/>
      </c>
    </row>
    <row r="666" spans="2:27" ht="18" x14ac:dyDescent="0.25">
      <c r="B666" s="16"/>
      <c r="C666" s="1018"/>
      <c r="D666" s="1018"/>
      <c r="E666" s="1018"/>
      <c r="F666" s="1018"/>
      <c r="G666" s="1018"/>
      <c r="H666" s="1018"/>
      <c r="I666" s="1018"/>
      <c r="J666" s="1018"/>
      <c r="K666" s="1018"/>
      <c r="L666" s="1018"/>
      <c r="M666" s="1018"/>
      <c r="N666" s="1018"/>
      <c r="O666" s="19"/>
      <c r="P666" s="629">
        <f>+H642</f>
        <v>5.0299999999999994</v>
      </c>
      <c r="Q666" s="17"/>
      <c r="R666" s="26"/>
      <c r="S666" s="626"/>
      <c r="T666" s="20"/>
      <c r="U666" s="20"/>
      <c r="V666" s="430"/>
      <c r="W666" s="14" t="str">
        <f t="shared" si="241"/>
        <v/>
      </c>
      <c r="X666" s="14" t="str">
        <f t="shared" si="242"/>
        <v/>
      </c>
      <c r="Y666" s="14" t="str">
        <f t="shared" si="243"/>
        <v/>
      </c>
      <c r="Z666" s="14" t="str">
        <f t="shared" si="244"/>
        <v/>
      </c>
      <c r="AA666" s="15" t="str">
        <f t="shared" si="235"/>
        <v/>
      </c>
    </row>
    <row r="667" spans="2:27" ht="18.75" thickBot="1" x14ac:dyDescent="0.3">
      <c r="B667" s="27"/>
      <c r="C667" s="1019"/>
      <c r="D667" s="1019"/>
      <c r="E667" s="1019"/>
      <c r="F667" s="1019"/>
      <c r="G667" s="1019"/>
      <c r="H667" s="1019"/>
      <c r="I667" s="1019"/>
      <c r="J667" s="1019"/>
      <c r="K667" s="1019"/>
      <c r="L667" s="1019"/>
      <c r="M667" s="1019"/>
      <c r="N667" s="1019"/>
      <c r="O667" s="30"/>
      <c r="P667" s="629">
        <f>+H642</f>
        <v>5.0299999999999994</v>
      </c>
      <c r="Q667" s="17"/>
      <c r="R667" s="630"/>
      <c r="S667" s="636"/>
      <c r="T667" s="33"/>
      <c r="U667" s="33"/>
      <c r="V667" s="631"/>
      <c r="W667" s="34" t="str">
        <f t="shared" si="241"/>
        <v/>
      </c>
      <c r="X667" s="34" t="str">
        <f t="shared" si="242"/>
        <v/>
      </c>
      <c r="Y667" s="14" t="str">
        <f t="shared" si="243"/>
        <v/>
      </c>
      <c r="Z667" s="14" t="str">
        <f t="shared" si="244"/>
        <v/>
      </c>
      <c r="AA667" s="15" t="str">
        <f t="shared" si="235"/>
        <v/>
      </c>
    </row>
    <row r="668" spans="2:27" ht="18.75" thickBot="1" x14ac:dyDescent="0.3">
      <c r="B668" s="786"/>
      <c r="C668" s="787"/>
      <c r="D668" s="787"/>
      <c r="E668" s="787"/>
      <c r="F668" s="787"/>
      <c r="G668" s="787"/>
      <c r="H668" s="787"/>
      <c r="I668" s="787"/>
      <c r="J668" s="787"/>
      <c r="K668" s="787"/>
      <c r="L668" s="787"/>
      <c r="M668" s="787"/>
      <c r="N668" s="787"/>
      <c r="O668" s="787"/>
      <c r="P668" s="428"/>
      <c r="Q668" s="629">
        <f>+H642</f>
        <v>5.0299999999999994</v>
      </c>
      <c r="R668" s="1024" t="s">
        <v>58</v>
      </c>
      <c r="S668" s="1025"/>
      <c r="T668" s="1027"/>
      <c r="U668" s="1024" t="s">
        <v>53</v>
      </c>
      <c r="V668" s="1027"/>
      <c r="W668" s="1027"/>
      <c r="X668" s="1026"/>
      <c r="Y668" s="36"/>
      <c r="Z668" s="37"/>
      <c r="AA668" s="38">
        <f>SUM(Z645:Z667)</f>
        <v>25.468</v>
      </c>
    </row>
    <row r="669" spans="2:27" ht="17.25" thickBot="1" x14ac:dyDescent="0.3">
      <c r="B669" s="792" t="s">
        <v>59</v>
      </c>
      <c r="C669" s="793"/>
      <c r="D669" s="793"/>
      <c r="E669" s="793"/>
      <c r="F669" s="793"/>
      <c r="G669" s="793"/>
      <c r="H669" s="793"/>
      <c r="I669" s="794"/>
      <c r="J669" s="792" t="s">
        <v>60</v>
      </c>
      <c r="K669" s="793"/>
      <c r="L669" s="793"/>
      <c r="M669" s="793"/>
      <c r="N669" s="793"/>
      <c r="O669" s="793"/>
      <c r="P669" s="793"/>
      <c r="Q669" s="793"/>
      <c r="R669" s="1028"/>
      <c r="S669" s="634"/>
      <c r="T669" s="39"/>
      <c r="U669" s="40"/>
      <c r="V669" s="40"/>
      <c r="W669" s="40"/>
      <c r="X669" s="40"/>
      <c r="Y669" s="40"/>
      <c r="Z669" s="40"/>
      <c r="AA669" s="41"/>
    </row>
    <row r="670" spans="2:27" ht="21" thickBot="1" x14ac:dyDescent="0.3">
      <c r="B670" s="795"/>
      <c r="C670" s="787"/>
      <c r="D670" s="787"/>
      <c r="E670" s="787"/>
      <c r="F670" s="787"/>
      <c r="G670" s="787"/>
      <c r="H670" s="787"/>
      <c r="I670" s="796"/>
      <c r="J670" s="795"/>
      <c r="K670" s="787"/>
      <c r="L670" s="787"/>
      <c r="M670" s="787"/>
      <c r="N670" s="787"/>
      <c r="O670" s="787"/>
      <c r="P670" s="787"/>
      <c r="Q670" s="787"/>
      <c r="R670" s="796"/>
      <c r="S670" s="635"/>
      <c r="T670" s="797" t="s">
        <v>61</v>
      </c>
      <c r="U670" s="798"/>
      <c r="V670" s="798"/>
      <c r="W670" s="798"/>
      <c r="X670" s="798"/>
      <c r="Y670" s="798"/>
      <c r="Z670" s="799"/>
      <c r="AA670" s="42">
        <f>AA668</f>
        <v>25.468</v>
      </c>
    </row>
    <row r="672" spans="2:27" ht="15.75" thickBot="1" x14ac:dyDescent="0.3"/>
    <row r="673" spans="2:27" x14ac:dyDescent="0.25">
      <c r="B673" s="800"/>
      <c r="C673" s="793"/>
      <c r="D673" s="793"/>
      <c r="E673" s="793"/>
      <c r="F673" s="793"/>
      <c r="G673" s="803" t="s">
        <v>42</v>
      </c>
      <c r="H673" s="793"/>
      <c r="I673" s="793"/>
      <c r="J673" s="793"/>
      <c r="K673" s="793"/>
      <c r="L673" s="793"/>
      <c r="M673" s="793"/>
      <c r="N673" s="793"/>
      <c r="O673" s="793"/>
      <c r="P673" s="793"/>
      <c r="Q673" s="793"/>
      <c r="R673" s="793"/>
      <c r="S673" s="793"/>
      <c r="T673" s="793"/>
      <c r="U673" s="804" t="s">
        <v>1</v>
      </c>
      <c r="V673" s="805"/>
      <c r="W673" s="805"/>
      <c r="X673" s="806"/>
      <c r="Y673" s="807" t="s">
        <v>43</v>
      </c>
      <c r="Z673" s="805"/>
      <c r="AA673" s="808"/>
    </row>
    <row r="674" spans="2:27" ht="45" customHeight="1" x14ac:dyDescent="0.25">
      <c r="B674" s="801"/>
      <c r="C674" s="802"/>
      <c r="D674" s="802"/>
      <c r="E674" s="802"/>
      <c r="F674" s="802"/>
      <c r="G674" s="801"/>
      <c r="H674" s="802"/>
      <c r="I674" s="802"/>
      <c r="J674" s="802"/>
      <c r="K674" s="802"/>
      <c r="L674" s="802"/>
      <c r="M674" s="802"/>
      <c r="N674" s="802"/>
      <c r="O674" s="802"/>
      <c r="P674" s="802"/>
      <c r="Q674" s="802"/>
      <c r="R674" s="802"/>
      <c r="S674" s="802"/>
      <c r="T674" s="802"/>
      <c r="U674" s="809" t="s">
        <v>3</v>
      </c>
      <c r="V674" s="810"/>
      <c r="W674" s="810"/>
      <c r="X674" s="811"/>
      <c r="Y674" s="812">
        <v>1</v>
      </c>
      <c r="Z674" s="810"/>
      <c r="AA674" s="813"/>
    </row>
    <row r="675" spans="2:27" ht="15.75" thickBot="1" x14ac:dyDescent="0.3">
      <c r="B675" s="795"/>
      <c r="C675" s="787"/>
      <c r="D675" s="787"/>
      <c r="E675" s="787"/>
      <c r="F675" s="787"/>
      <c r="G675" s="795"/>
      <c r="H675" s="787"/>
      <c r="I675" s="787"/>
      <c r="J675" s="787"/>
      <c r="K675" s="787"/>
      <c r="L675" s="787"/>
      <c r="M675" s="787"/>
      <c r="N675" s="787"/>
      <c r="O675" s="787"/>
      <c r="P675" s="787"/>
      <c r="Q675" s="787"/>
      <c r="R675" s="787"/>
      <c r="S675" s="787"/>
      <c r="T675" s="787"/>
      <c r="U675" s="814" t="s">
        <v>4</v>
      </c>
      <c r="V675" s="815"/>
      <c r="W675" s="815"/>
      <c r="X675" s="816"/>
      <c r="Y675" s="817">
        <v>44236</v>
      </c>
      <c r="Z675" s="818"/>
      <c r="AA675" s="819"/>
    </row>
    <row r="676" spans="2:27" ht="25.9" customHeight="1" x14ac:dyDescent="0.25">
      <c r="B676" s="820" t="s">
        <v>44</v>
      </c>
      <c r="C676" s="793"/>
      <c r="D676" s="793"/>
      <c r="E676" s="793"/>
      <c r="F676" s="794"/>
      <c r="G676"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676" s="822"/>
      <c r="I676" s="822"/>
      <c r="J676" s="822"/>
      <c r="K676" s="822"/>
      <c r="L676" s="822"/>
      <c r="M676" s="822"/>
      <c r="N676" s="822"/>
      <c r="O676" s="822"/>
      <c r="P676" s="822"/>
      <c r="Q676" s="822"/>
      <c r="R676" s="822"/>
      <c r="S676" s="822"/>
      <c r="T676" s="822"/>
      <c r="U676" s="822"/>
      <c r="V676" s="822"/>
      <c r="W676" s="822"/>
      <c r="X676" s="822"/>
      <c r="Y676" s="822"/>
      <c r="Z676" s="822"/>
      <c r="AA676" s="823"/>
    </row>
    <row r="677" spans="2:27" ht="15.75" customHeight="1" thickBot="1" x14ac:dyDescent="0.3">
      <c r="B677" s="795"/>
      <c r="C677" s="787"/>
      <c r="D677" s="787"/>
      <c r="E677" s="787"/>
      <c r="F677" s="796"/>
      <c r="G677" s="824"/>
      <c r="H677" s="825"/>
      <c r="I677" s="825"/>
      <c r="J677" s="825"/>
      <c r="K677" s="825"/>
      <c r="L677" s="825"/>
      <c r="M677" s="825"/>
      <c r="N677" s="825"/>
      <c r="O677" s="825"/>
      <c r="P677" s="825"/>
      <c r="Q677" s="825"/>
      <c r="R677" s="825"/>
      <c r="S677" s="825"/>
      <c r="T677" s="825"/>
      <c r="U677" s="825"/>
      <c r="V677" s="825"/>
      <c r="W677" s="825"/>
      <c r="X677" s="825"/>
      <c r="Y677" s="825"/>
      <c r="Z677" s="825"/>
      <c r="AA677" s="826"/>
    </row>
    <row r="678" spans="2:27" ht="18.75" thickBot="1" x14ac:dyDescent="0.3">
      <c r="B678" s="827" t="s">
        <v>46</v>
      </c>
      <c r="C678" s="798"/>
      <c r="D678" s="798"/>
      <c r="E678" s="798"/>
      <c r="F678" s="798"/>
      <c r="G678" s="798"/>
      <c r="H678" s="822" t="s">
        <v>47</v>
      </c>
      <c r="I678" s="793"/>
      <c r="J678" s="828"/>
      <c r="K678" s="798"/>
      <c r="L678" s="798"/>
      <c r="M678" s="798"/>
      <c r="N678" s="798"/>
      <c r="O678" s="798"/>
      <c r="P678" s="622"/>
      <c r="Q678" s="622"/>
      <c r="R678" s="828" t="s">
        <v>48</v>
      </c>
      <c r="S678" s="828"/>
      <c r="T678" s="798"/>
      <c r="U678" s="798"/>
      <c r="V678" s="798"/>
      <c r="W678" s="798"/>
      <c r="X678" s="798"/>
      <c r="Y678" s="798"/>
      <c r="Z678" s="798"/>
      <c r="AA678" s="799"/>
    </row>
    <row r="679" spans="2:27" ht="56.25" customHeight="1" thickBot="1" x14ac:dyDescent="0.3">
      <c r="B679" s="829">
        <f>PRESUPUESTO!$B$47</f>
        <v>6</v>
      </c>
      <c r="C679" s="793"/>
      <c r="D679" s="793"/>
      <c r="E679" s="793"/>
      <c r="F679" s="793"/>
      <c r="G679" s="793"/>
      <c r="H679" s="830">
        <f>PRESUPUESTO!B50</f>
        <v>6.0299999999999994</v>
      </c>
      <c r="I679" s="831"/>
      <c r="J679" s="832" t="str">
        <f>PRESUPUESTO!$F$47</f>
        <v>CARPINTERIA EN MADERA Y METALICA</v>
      </c>
      <c r="K679" s="798"/>
      <c r="L679" s="798"/>
      <c r="M679" s="798"/>
      <c r="N679" s="798"/>
      <c r="O679" s="799"/>
      <c r="P679" s="621"/>
      <c r="Q679" s="621"/>
      <c r="R679" s="833" t="str">
        <f>PRESUPUESTO!F50</f>
        <v>Suministro e instalacion de Puertas entamboradad en RH color ceniza, abatible 0,70 x 2,2m, incluye cerradura tipo palanca cuadrada color negro, bisagras y demás elementos para su instalación</v>
      </c>
      <c r="S679" s="1020"/>
      <c r="T679" s="793"/>
      <c r="U679" s="793"/>
      <c r="V679" s="793"/>
      <c r="W679" s="793"/>
      <c r="X679" s="793"/>
      <c r="Y679" s="793"/>
      <c r="Z679" s="793"/>
      <c r="AA679" s="794"/>
    </row>
    <row r="680" spans="2:27" ht="18.600000000000001" customHeight="1" thickBot="1" x14ac:dyDescent="0.3">
      <c r="B680" s="821" t="s">
        <v>49</v>
      </c>
      <c r="C680" s="834"/>
      <c r="D680" s="834"/>
      <c r="E680" s="834"/>
      <c r="F680" s="834"/>
      <c r="G680" s="834"/>
      <c r="H680" s="835"/>
      <c r="I680" s="835"/>
      <c r="J680" s="834"/>
      <c r="K680" s="834"/>
      <c r="L680" s="834"/>
      <c r="M680" s="834"/>
      <c r="N680" s="834"/>
      <c r="O680" s="834"/>
      <c r="P680" s="623"/>
      <c r="Q680" s="623"/>
      <c r="R680" s="837" t="s">
        <v>50</v>
      </c>
      <c r="S680" s="1030" t="s">
        <v>532</v>
      </c>
      <c r="T680" s="839" t="s">
        <v>51</v>
      </c>
      <c r="U680" s="840"/>
      <c r="V680" s="841"/>
      <c r="W680" s="842" t="s">
        <v>20</v>
      </c>
      <c r="X680" s="844" t="s">
        <v>52</v>
      </c>
      <c r="Y680" s="846" t="s">
        <v>53</v>
      </c>
      <c r="Z680" s="847"/>
      <c r="AA680" s="848"/>
    </row>
    <row r="681" spans="2:27" ht="26.25" thickBot="1" x14ac:dyDescent="0.3">
      <c r="B681" s="836"/>
      <c r="C681" s="835"/>
      <c r="D681" s="835"/>
      <c r="E681" s="835"/>
      <c r="F681" s="835"/>
      <c r="G681" s="835"/>
      <c r="H681" s="835"/>
      <c r="I681" s="835"/>
      <c r="J681" s="835"/>
      <c r="K681" s="835"/>
      <c r="L681" s="835"/>
      <c r="M681" s="835"/>
      <c r="N681" s="835"/>
      <c r="O681" s="835"/>
      <c r="P681" s="623"/>
      <c r="Q681" s="623"/>
      <c r="R681" s="838"/>
      <c r="S681" s="1031"/>
      <c r="T681" s="4" t="s">
        <v>54</v>
      </c>
      <c r="U681" s="5" t="s">
        <v>55</v>
      </c>
      <c r="V681" s="6" t="s">
        <v>56</v>
      </c>
      <c r="W681" s="843"/>
      <c r="X681" s="845"/>
      <c r="Y681" s="7" t="s">
        <v>57</v>
      </c>
      <c r="Z681" s="8" t="s">
        <v>21</v>
      </c>
      <c r="AA681" s="9" t="s">
        <v>22</v>
      </c>
    </row>
    <row r="682" spans="2:27" ht="18" x14ac:dyDescent="0.25">
      <c r="B682" s="10"/>
      <c r="C682" s="1017"/>
      <c r="D682" s="1017"/>
      <c r="E682" s="1017"/>
      <c r="F682" s="1017"/>
      <c r="G682" s="1017"/>
      <c r="H682" s="1017"/>
      <c r="I682" s="1017"/>
      <c r="J682" s="1017"/>
      <c r="K682" s="1017"/>
      <c r="L682" s="1017"/>
      <c r="M682" s="1017"/>
      <c r="N682" s="1017"/>
      <c r="O682" s="12"/>
      <c r="P682" s="629">
        <f>+H679</f>
        <v>6.0299999999999994</v>
      </c>
      <c r="Q682" s="17"/>
      <c r="R682" s="412" t="s">
        <v>356</v>
      </c>
      <c r="S682" s="625" t="s">
        <v>595</v>
      </c>
      <c r="T682" s="14"/>
      <c r="U682" s="14"/>
      <c r="V682" s="14"/>
      <c r="W682" s="14" t="s">
        <v>20</v>
      </c>
      <c r="X682" s="14">
        <v>2</v>
      </c>
      <c r="Y682" s="14" t="str">
        <f>IFERROR(IF(COUNT(T682:V682)=1,PRODUCT(T682:V682)*X682,""),"")</f>
        <v/>
      </c>
      <c r="Z682" s="14" t="str">
        <f>IFERROR(IF(COUNT(T682:V682)=2,PRODUCT(T682:V682)*X682,""),"")</f>
        <v/>
      </c>
      <c r="AA682" s="15" t="str">
        <f>IFERROR(IF(COUNT(T682:V682)=3,PRODUCT(T682:V682)*X682,""),"")</f>
        <v/>
      </c>
    </row>
    <row r="683" spans="2:27" ht="18" x14ac:dyDescent="0.25">
      <c r="B683" s="16"/>
      <c r="C683" s="1018"/>
      <c r="D683" s="1018"/>
      <c r="E683" s="1018"/>
      <c r="F683" s="1018"/>
      <c r="G683" s="1018"/>
      <c r="H683" s="1018"/>
      <c r="I683" s="1018"/>
      <c r="J683" s="1018"/>
      <c r="K683" s="1018"/>
      <c r="L683" s="1018"/>
      <c r="M683" s="1018"/>
      <c r="N683" s="1018"/>
      <c r="O683" s="19"/>
      <c r="P683" s="629">
        <f>+H679</f>
        <v>6.0299999999999994</v>
      </c>
      <c r="Q683" s="17"/>
      <c r="R683" s="412"/>
      <c r="S683" s="625"/>
      <c r="T683" s="20"/>
      <c r="U683" s="20"/>
      <c r="V683" s="430"/>
      <c r="W683" s="14"/>
      <c r="X683" s="14" t="str">
        <f t="shared" ref="X683:X685" si="245">IF(S683="","",1)</f>
        <v/>
      </c>
      <c r="Y683" s="14" t="str">
        <f t="shared" ref="Y683:Y685" si="246">IFERROR(IF(COUNT(T683:V683)=1,PRODUCT(T683:V683)*X683,""),"")</f>
        <v/>
      </c>
      <c r="Z683" s="14" t="str">
        <f t="shared" ref="Z683:Z685" si="247">IFERROR(IF(COUNT(T683:V683)=2,PRODUCT(T683:V683)*X683,""),"")</f>
        <v/>
      </c>
      <c r="AA683" s="15" t="str">
        <f t="shared" ref="AA683:AA704" si="248">IFERROR(IF(COUNT(T683:V683)=3,PRODUCT(T683:V683)*X683,""),"")</f>
        <v/>
      </c>
    </row>
    <row r="684" spans="2:27" ht="18" x14ac:dyDescent="0.25">
      <c r="B684" s="16"/>
      <c r="C684" s="1018"/>
      <c r="D684" s="1018"/>
      <c r="E684" s="1018"/>
      <c r="F684" s="1018"/>
      <c r="G684" s="1018"/>
      <c r="H684" s="1018"/>
      <c r="I684" s="1018"/>
      <c r="J684" s="1018"/>
      <c r="K684" s="1018"/>
      <c r="L684" s="1018"/>
      <c r="M684" s="1018"/>
      <c r="N684" s="1018"/>
      <c r="O684" s="19"/>
      <c r="P684" s="629">
        <f>+H679</f>
        <v>6.0299999999999994</v>
      </c>
      <c r="Q684" s="17"/>
      <c r="R684" s="412"/>
      <c r="S684" s="625"/>
      <c r="T684" s="20"/>
      <c r="U684" s="20"/>
      <c r="V684" s="430"/>
      <c r="W684" s="14"/>
      <c r="X684" s="14" t="str">
        <f t="shared" si="245"/>
        <v/>
      </c>
      <c r="Y684" s="14" t="str">
        <f t="shared" si="246"/>
        <v/>
      </c>
      <c r="Z684" s="14" t="str">
        <f t="shared" si="247"/>
        <v/>
      </c>
      <c r="AA684" s="15" t="str">
        <f t="shared" si="248"/>
        <v/>
      </c>
    </row>
    <row r="685" spans="2:27" ht="18" x14ac:dyDescent="0.25">
      <c r="B685" s="16"/>
      <c r="C685" s="1018"/>
      <c r="D685" s="1018"/>
      <c r="E685" s="1018"/>
      <c r="F685" s="1018"/>
      <c r="G685" s="1018"/>
      <c r="H685" s="1018"/>
      <c r="I685" s="1018"/>
      <c r="J685" s="1018"/>
      <c r="K685" s="1018"/>
      <c r="L685" s="1018"/>
      <c r="M685" s="1018"/>
      <c r="N685" s="1018"/>
      <c r="O685" s="19"/>
      <c r="P685" s="629">
        <f>+H679</f>
        <v>6.0299999999999994</v>
      </c>
      <c r="Q685" s="17"/>
      <c r="R685" s="412"/>
      <c r="S685" s="626"/>
      <c r="T685" s="20"/>
      <c r="U685" s="20"/>
      <c r="V685" s="430"/>
      <c r="W685" s="14" t="str">
        <f t="shared" ref="W685" si="249">IF(COUNT(T685:V685)=1,"m",IF(COUNT(T685:V685)=2,"m2",IF(COUNT(T685:V685)=3,"m3","")))</f>
        <v/>
      </c>
      <c r="X685" s="14" t="str">
        <f t="shared" si="245"/>
        <v/>
      </c>
      <c r="Y685" s="14" t="str">
        <f t="shared" si="246"/>
        <v/>
      </c>
      <c r="Z685" s="14" t="str">
        <f t="shared" si="247"/>
        <v/>
      </c>
      <c r="AA685" s="15" t="str">
        <f t="shared" si="248"/>
        <v/>
      </c>
    </row>
    <row r="686" spans="2:27" ht="18" x14ac:dyDescent="0.25">
      <c r="B686" s="16"/>
      <c r="C686" s="1018"/>
      <c r="D686" s="1018"/>
      <c r="E686" s="1018"/>
      <c r="F686" s="1018"/>
      <c r="G686" s="1018"/>
      <c r="H686" s="1018"/>
      <c r="I686" s="1018"/>
      <c r="J686" s="1018"/>
      <c r="K686" s="1018"/>
      <c r="L686" s="1018"/>
      <c r="M686" s="1018"/>
      <c r="N686" s="1018"/>
      <c r="O686" s="19"/>
      <c r="P686" s="629">
        <f>+H679</f>
        <v>6.0299999999999994</v>
      </c>
      <c r="Q686" s="17"/>
      <c r="R686" s="412"/>
      <c r="S686" s="625"/>
      <c r="T686" s="20"/>
      <c r="U686" s="20"/>
      <c r="V686" s="430"/>
      <c r="W686" s="14"/>
      <c r="X686" s="14"/>
      <c r="Y686" s="14"/>
      <c r="Z686" s="14"/>
      <c r="AA686" s="15" t="str">
        <f t="shared" si="248"/>
        <v/>
      </c>
    </row>
    <row r="687" spans="2:27" ht="18" x14ac:dyDescent="0.25">
      <c r="B687" s="22"/>
      <c r="C687" s="1018"/>
      <c r="D687" s="1018"/>
      <c r="E687" s="1018"/>
      <c r="F687" s="1018"/>
      <c r="G687" s="1018"/>
      <c r="H687" s="1018"/>
      <c r="I687" s="1018"/>
      <c r="J687" s="1018"/>
      <c r="K687" s="1018"/>
      <c r="L687" s="1018"/>
      <c r="M687" s="1018"/>
      <c r="N687" s="1018"/>
      <c r="O687" s="19"/>
      <c r="P687" s="629">
        <f>+H679</f>
        <v>6.0299999999999994</v>
      </c>
      <c r="Q687" s="17"/>
      <c r="R687" s="412" t="s">
        <v>361</v>
      </c>
      <c r="S687" s="625"/>
      <c r="T687" s="20"/>
      <c r="U687" s="20"/>
      <c r="V687" s="430"/>
      <c r="W687" s="14" t="s">
        <v>20</v>
      </c>
      <c r="X687" s="14">
        <v>2</v>
      </c>
      <c r="Y687" s="14" t="str">
        <f t="shared" ref="Y687:Y693" si="250">IFERROR(IF(COUNT(T687:V687)=1,PRODUCT(T687:V687)*X687,""),"")</f>
        <v/>
      </c>
      <c r="Z687" s="14" t="str">
        <f t="shared" ref="Z687:Z693" si="251">IFERROR(IF(COUNT(T687:V687)=2,PRODUCT(T687:V687)*X687,""),"")</f>
        <v/>
      </c>
      <c r="AA687" s="15" t="str">
        <f t="shared" si="248"/>
        <v/>
      </c>
    </row>
    <row r="688" spans="2:27" ht="18" x14ac:dyDescent="0.25">
      <c r="B688" s="16"/>
      <c r="C688" s="1018"/>
      <c r="D688" s="1018"/>
      <c r="E688" s="1018"/>
      <c r="F688" s="1018"/>
      <c r="G688" s="1018"/>
      <c r="H688" s="1018"/>
      <c r="I688" s="1018"/>
      <c r="J688" s="1018"/>
      <c r="K688" s="1018"/>
      <c r="L688" s="1018"/>
      <c r="M688" s="1018"/>
      <c r="N688" s="1018"/>
      <c r="O688" s="19"/>
      <c r="P688" s="629">
        <f>+H679</f>
        <v>6.0299999999999994</v>
      </c>
      <c r="Q688" s="17"/>
      <c r="R688" s="412"/>
      <c r="S688" s="628"/>
      <c r="T688" s="20"/>
      <c r="U688" s="20"/>
      <c r="V688" s="430"/>
      <c r="W688" s="14"/>
      <c r="X688" s="14" t="str">
        <f t="shared" ref="X688:X693" si="252">IF(S688="","",1)</f>
        <v/>
      </c>
      <c r="Y688" s="14" t="str">
        <f t="shared" si="250"/>
        <v/>
      </c>
      <c r="Z688" s="14" t="str">
        <f t="shared" si="251"/>
        <v/>
      </c>
      <c r="AA688" s="15" t="str">
        <f t="shared" si="248"/>
        <v/>
      </c>
    </row>
    <row r="689" spans="2:27" ht="18" x14ac:dyDescent="0.25">
      <c r="B689" s="16"/>
      <c r="C689" s="1018"/>
      <c r="D689" s="1018"/>
      <c r="E689" s="1018"/>
      <c r="F689" s="1018"/>
      <c r="G689" s="1018"/>
      <c r="H689" s="1018"/>
      <c r="I689" s="1018"/>
      <c r="J689" s="1018"/>
      <c r="K689" s="1018"/>
      <c r="L689" s="1018"/>
      <c r="M689" s="1018"/>
      <c r="N689" s="1018"/>
      <c r="O689" s="19"/>
      <c r="P689" s="629">
        <f>+H679</f>
        <v>6.0299999999999994</v>
      </c>
      <c r="Q689" s="17"/>
      <c r="R689" s="412"/>
      <c r="S689" s="626"/>
      <c r="T689" s="20"/>
      <c r="U689" s="20"/>
      <c r="V689" s="430"/>
      <c r="W689" s="14" t="str">
        <f t="shared" ref="W689:W693" si="253">IF(COUNT(T689:V689)=1,"m",IF(COUNT(T689:V689)=2,"m2",IF(COUNT(T689:V689)=3,"m3","")))</f>
        <v/>
      </c>
      <c r="X689" s="14" t="str">
        <f t="shared" si="252"/>
        <v/>
      </c>
      <c r="Y689" s="14" t="str">
        <f t="shared" si="250"/>
        <v/>
      </c>
      <c r="Z689" s="14" t="str">
        <f t="shared" si="251"/>
        <v/>
      </c>
      <c r="AA689" s="15" t="str">
        <f t="shared" si="248"/>
        <v/>
      </c>
    </row>
    <row r="690" spans="2:27" ht="18" x14ac:dyDescent="0.25">
      <c r="B690" s="16"/>
      <c r="C690" s="1018"/>
      <c r="D690" s="1018"/>
      <c r="E690" s="1018"/>
      <c r="F690" s="1018"/>
      <c r="G690" s="1018"/>
      <c r="H690" s="1018"/>
      <c r="I690" s="1018"/>
      <c r="J690" s="1018"/>
      <c r="K690" s="1018"/>
      <c r="L690" s="1018"/>
      <c r="M690" s="1018"/>
      <c r="N690" s="1018"/>
      <c r="O690" s="19"/>
      <c r="P690" s="629">
        <f>+H679</f>
        <v>6.0299999999999994</v>
      </c>
      <c r="Q690" s="17"/>
      <c r="R690" s="412"/>
      <c r="S690" s="625"/>
      <c r="T690" s="20"/>
      <c r="U690" s="20"/>
      <c r="V690" s="430"/>
      <c r="W690" s="14" t="str">
        <f t="shared" si="253"/>
        <v/>
      </c>
      <c r="X690" s="14" t="str">
        <f t="shared" si="252"/>
        <v/>
      </c>
      <c r="Y690" s="14" t="str">
        <f t="shared" si="250"/>
        <v/>
      </c>
      <c r="Z690" s="14" t="str">
        <f t="shared" si="251"/>
        <v/>
      </c>
      <c r="AA690" s="15" t="str">
        <f t="shared" si="248"/>
        <v/>
      </c>
    </row>
    <row r="691" spans="2:27" ht="18" x14ac:dyDescent="0.25">
      <c r="B691" s="16"/>
      <c r="C691" s="1018"/>
      <c r="D691" s="1018"/>
      <c r="E691" s="1018"/>
      <c r="F691" s="1018"/>
      <c r="G691" s="1018"/>
      <c r="H691" s="1018"/>
      <c r="I691" s="1018"/>
      <c r="J691" s="1018"/>
      <c r="K691" s="1018"/>
      <c r="L691" s="1018"/>
      <c r="M691" s="1018"/>
      <c r="N691" s="1018"/>
      <c r="O691" s="19"/>
      <c r="P691" s="629">
        <f>+H679</f>
        <v>6.0299999999999994</v>
      </c>
      <c r="Q691" s="17"/>
      <c r="R691" s="412"/>
      <c r="S691" s="625"/>
      <c r="T691" s="20"/>
      <c r="U691" s="20"/>
      <c r="V691" s="430"/>
      <c r="W691" s="14" t="str">
        <f t="shared" si="253"/>
        <v/>
      </c>
      <c r="X691" s="14" t="str">
        <f t="shared" si="252"/>
        <v/>
      </c>
      <c r="Y691" s="14" t="str">
        <f t="shared" si="250"/>
        <v/>
      </c>
      <c r="Z691" s="14" t="str">
        <f t="shared" si="251"/>
        <v/>
      </c>
      <c r="AA691" s="15" t="str">
        <f t="shared" si="248"/>
        <v/>
      </c>
    </row>
    <row r="692" spans="2:27" ht="18" x14ac:dyDescent="0.25">
      <c r="B692" s="16"/>
      <c r="C692" s="1018"/>
      <c r="D692" s="1018"/>
      <c r="E692" s="1018"/>
      <c r="F692" s="1018"/>
      <c r="G692" s="1018"/>
      <c r="H692" s="1018"/>
      <c r="I692" s="1018"/>
      <c r="J692" s="1018"/>
      <c r="K692" s="1018"/>
      <c r="L692" s="1018"/>
      <c r="M692" s="1018"/>
      <c r="N692" s="1018"/>
      <c r="O692" s="19"/>
      <c r="P692" s="629">
        <f>+H679</f>
        <v>6.0299999999999994</v>
      </c>
      <c r="Q692" s="17"/>
      <c r="R692" s="412"/>
      <c r="S692" s="625"/>
      <c r="T692" s="20"/>
      <c r="U692" s="20"/>
      <c r="V692" s="430"/>
      <c r="W692" s="14" t="str">
        <f t="shared" si="253"/>
        <v/>
      </c>
      <c r="X692" s="14" t="str">
        <f t="shared" si="252"/>
        <v/>
      </c>
      <c r="Y692" s="14" t="str">
        <f t="shared" si="250"/>
        <v/>
      </c>
      <c r="Z692" s="14" t="str">
        <f t="shared" si="251"/>
        <v/>
      </c>
      <c r="AA692" s="15" t="str">
        <f t="shared" si="248"/>
        <v/>
      </c>
    </row>
    <row r="693" spans="2:27" ht="18" x14ac:dyDescent="0.25">
      <c r="B693" s="16"/>
      <c r="C693" s="1018"/>
      <c r="D693" s="1018"/>
      <c r="E693" s="1018"/>
      <c r="F693" s="1018"/>
      <c r="G693" s="1018"/>
      <c r="H693" s="1018"/>
      <c r="I693" s="1018"/>
      <c r="J693" s="1018"/>
      <c r="K693" s="1018"/>
      <c r="L693" s="1018"/>
      <c r="M693" s="1018"/>
      <c r="N693" s="1018"/>
      <c r="O693" s="19"/>
      <c r="P693" s="629">
        <f>+H679</f>
        <v>6.0299999999999994</v>
      </c>
      <c r="Q693" s="17"/>
      <c r="R693" s="412"/>
      <c r="S693" s="625"/>
      <c r="T693" s="20"/>
      <c r="U693" s="20"/>
      <c r="V693" s="430"/>
      <c r="W693" s="14" t="str">
        <f t="shared" si="253"/>
        <v/>
      </c>
      <c r="X693" s="14" t="str">
        <f t="shared" si="252"/>
        <v/>
      </c>
      <c r="Y693" s="14" t="str">
        <f t="shared" si="250"/>
        <v/>
      </c>
      <c r="Z693" s="14" t="str">
        <f t="shared" si="251"/>
        <v/>
      </c>
      <c r="AA693" s="15" t="str">
        <f t="shared" si="248"/>
        <v/>
      </c>
    </row>
    <row r="694" spans="2:27" ht="18" x14ac:dyDescent="0.25">
      <c r="B694" s="16"/>
      <c r="C694" s="1018"/>
      <c r="D694" s="1018"/>
      <c r="E694" s="1018"/>
      <c r="F694" s="1018"/>
      <c r="G694" s="1018"/>
      <c r="H694" s="1018"/>
      <c r="I694" s="1018"/>
      <c r="J694" s="1018"/>
      <c r="K694" s="1018"/>
      <c r="L694" s="1018"/>
      <c r="M694" s="1018"/>
      <c r="N694" s="1018"/>
      <c r="O694" s="19"/>
      <c r="P694" s="629">
        <f>+H679</f>
        <v>6.0299999999999994</v>
      </c>
      <c r="Q694" s="17"/>
      <c r="R694" s="412"/>
      <c r="S694" s="625"/>
      <c r="T694" s="20"/>
      <c r="U694" s="20"/>
      <c r="V694" s="430"/>
      <c r="W694" s="14"/>
      <c r="X694" s="14"/>
      <c r="Y694" s="14"/>
      <c r="Z694" s="14"/>
      <c r="AA694" s="15" t="str">
        <f t="shared" si="248"/>
        <v/>
      </c>
    </row>
    <row r="695" spans="2:27" ht="18" x14ac:dyDescent="0.25">
      <c r="B695" s="16"/>
      <c r="C695" s="1018"/>
      <c r="D695" s="1018"/>
      <c r="E695" s="1018"/>
      <c r="F695" s="1018"/>
      <c r="G695" s="1018"/>
      <c r="H695" s="1018"/>
      <c r="I695" s="1018"/>
      <c r="J695" s="1018"/>
      <c r="K695" s="1018"/>
      <c r="L695" s="1018"/>
      <c r="M695" s="1018"/>
      <c r="N695" s="1018"/>
      <c r="O695" s="19"/>
      <c r="P695" s="629">
        <f>+H679</f>
        <v>6.0299999999999994</v>
      </c>
      <c r="Q695" s="17"/>
      <c r="R695" s="412" t="s">
        <v>362</v>
      </c>
      <c r="S695" s="625"/>
      <c r="T695" s="20"/>
      <c r="U695" s="20"/>
      <c r="V695" s="430"/>
      <c r="W695" s="14" t="s">
        <v>20</v>
      </c>
      <c r="X695" s="14">
        <v>2</v>
      </c>
      <c r="Y695" s="14" t="str">
        <f t="shared" ref="Y695:Y704" si="254">IFERROR(IF(COUNT(T695:V695)=1,PRODUCT(T695:V695)*X695,""),"")</f>
        <v/>
      </c>
      <c r="Z695" s="14" t="str">
        <f t="shared" ref="Z695:Z704" si="255">IFERROR(IF(COUNT(T695:V695)=2,PRODUCT(T695:V695)*X695,""),"")</f>
        <v/>
      </c>
      <c r="AA695" s="15" t="str">
        <f t="shared" si="248"/>
        <v/>
      </c>
    </row>
    <row r="696" spans="2:27" ht="18" x14ac:dyDescent="0.25">
      <c r="B696" s="16"/>
      <c r="C696" s="1018"/>
      <c r="D696" s="1018"/>
      <c r="E696" s="1018"/>
      <c r="F696" s="1018"/>
      <c r="G696" s="1018"/>
      <c r="H696" s="1018"/>
      <c r="I696" s="1018"/>
      <c r="J696" s="1018"/>
      <c r="K696" s="1018"/>
      <c r="L696" s="1018"/>
      <c r="M696" s="1018"/>
      <c r="N696" s="1018"/>
      <c r="O696" s="19"/>
      <c r="P696" s="629">
        <f>+H679</f>
        <v>6.0299999999999994</v>
      </c>
      <c r="Q696" s="17"/>
      <c r="R696" s="412"/>
      <c r="S696" s="628"/>
      <c r="T696" s="20"/>
      <c r="U696" s="20"/>
      <c r="V696" s="430"/>
      <c r="W696" s="14" t="str">
        <f t="shared" ref="W696:W704" si="256">IF(COUNT(T696:V696)=1,"m",IF(COUNT(T696:V696)=2,"m2",IF(COUNT(T696:V696)=3,"m3","")))</f>
        <v/>
      </c>
      <c r="X696" s="14" t="str">
        <f t="shared" ref="X696:X704" si="257">IF(S696="","",1)</f>
        <v/>
      </c>
      <c r="Y696" s="14" t="str">
        <f t="shared" si="254"/>
        <v/>
      </c>
      <c r="Z696" s="14" t="str">
        <f t="shared" si="255"/>
        <v/>
      </c>
      <c r="AA696" s="15" t="str">
        <f t="shared" si="248"/>
        <v/>
      </c>
    </row>
    <row r="697" spans="2:27" ht="18" x14ac:dyDescent="0.25">
      <c r="B697" s="16"/>
      <c r="C697" s="1018"/>
      <c r="D697" s="1018"/>
      <c r="E697" s="1018"/>
      <c r="F697" s="1018"/>
      <c r="G697" s="1018"/>
      <c r="H697" s="1018"/>
      <c r="I697" s="1018"/>
      <c r="J697" s="1018"/>
      <c r="K697" s="1018"/>
      <c r="L697" s="1018"/>
      <c r="M697" s="1018"/>
      <c r="N697" s="1018"/>
      <c r="O697" s="19"/>
      <c r="P697" s="629">
        <f>+H679</f>
        <v>6.0299999999999994</v>
      </c>
      <c r="Q697" s="17"/>
      <c r="R697" s="412"/>
      <c r="S697" s="626"/>
      <c r="T697" s="20"/>
      <c r="U697" s="20"/>
      <c r="V697" s="430"/>
      <c r="W697" s="14" t="str">
        <f t="shared" si="256"/>
        <v/>
      </c>
      <c r="X697" s="14" t="str">
        <f t="shared" si="257"/>
        <v/>
      </c>
      <c r="Y697" s="14" t="str">
        <f t="shared" si="254"/>
        <v/>
      </c>
      <c r="Z697" s="14" t="str">
        <f t="shared" si="255"/>
        <v/>
      </c>
      <c r="AA697" s="15" t="str">
        <f t="shared" si="248"/>
        <v/>
      </c>
    </row>
    <row r="698" spans="2:27" ht="18" x14ac:dyDescent="0.25">
      <c r="B698" s="16"/>
      <c r="C698" s="1018"/>
      <c r="D698" s="1018"/>
      <c r="E698" s="1018"/>
      <c r="F698" s="1018"/>
      <c r="G698" s="1018"/>
      <c r="H698" s="1018"/>
      <c r="I698" s="1018"/>
      <c r="J698" s="1018"/>
      <c r="K698" s="1018"/>
      <c r="L698" s="1018"/>
      <c r="M698" s="1018"/>
      <c r="N698" s="1018"/>
      <c r="O698" s="19"/>
      <c r="P698" s="629">
        <f>+H679</f>
        <v>6.0299999999999994</v>
      </c>
      <c r="Q698" s="17"/>
      <c r="R698" s="412"/>
      <c r="S698" s="626"/>
      <c r="T698" s="20"/>
      <c r="U698" s="20"/>
      <c r="V698" s="20"/>
      <c r="W698" s="14" t="str">
        <f t="shared" si="256"/>
        <v/>
      </c>
      <c r="X698" s="14" t="str">
        <f t="shared" si="257"/>
        <v/>
      </c>
      <c r="Y698" s="14" t="str">
        <f t="shared" si="254"/>
        <v/>
      </c>
      <c r="Z698" s="14" t="str">
        <f t="shared" si="255"/>
        <v/>
      </c>
      <c r="AA698" s="15" t="str">
        <f t="shared" si="248"/>
        <v/>
      </c>
    </row>
    <row r="699" spans="2:27" ht="18" x14ac:dyDescent="0.25">
      <c r="B699" s="16"/>
      <c r="C699" s="1018"/>
      <c r="D699" s="1018"/>
      <c r="E699" s="1018"/>
      <c r="F699" s="1018"/>
      <c r="G699" s="1018"/>
      <c r="H699" s="1018"/>
      <c r="I699" s="1018"/>
      <c r="J699" s="1018"/>
      <c r="K699" s="1018"/>
      <c r="L699" s="1018"/>
      <c r="M699" s="1018"/>
      <c r="N699" s="1018"/>
      <c r="O699" s="19"/>
      <c r="P699" s="629">
        <f>+H679</f>
        <v>6.0299999999999994</v>
      </c>
      <c r="Q699" s="17"/>
      <c r="R699" s="412"/>
      <c r="S699" s="626"/>
      <c r="T699" s="20"/>
      <c r="U699" s="20"/>
      <c r="V699" s="430"/>
      <c r="W699" s="14" t="str">
        <f t="shared" si="256"/>
        <v/>
      </c>
      <c r="X699" s="14" t="str">
        <f t="shared" si="257"/>
        <v/>
      </c>
      <c r="Y699" s="14" t="str">
        <f t="shared" si="254"/>
        <v/>
      </c>
      <c r="Z699" s="14" t="str">
        <f t="shared" si="255"/>
        <v/>
      </c>
      <c r="AA699" s="15" t="str">
        <f t="shared" si="248"/>
        <v/>
      </c>
    </row>
    <row r="700" spans="2:27" ht="18" x14ac:dyDescent="0.25">
      <c r="B700" s="16"/>
      <c r="C700" s="1018"/>
      <c r="D700" s="1018"/>
      <c r="E700" s="1018"/>
      <c r="F700" s="1018"/>
      <c r="G700" s="1018"/>
      <c r="H700" s="1018"/>
      <c r="I700" s="1018"/>
      <c r="J700" s="1018"/>
      <c r="K700" s="1018"/>
      <c r="L700" s="1018"/>
      <c r="M700" s="1018"/>
      <c r="N700" s="1018"/>
      <c r="O700" s="19"/>
      <c r="P700" s="629">
        <f>+H679</f>
        <v>6.0299999999999994</v>
      </c>
      <c r="Q700" s="17"/>
      <c r="R700" s="412"/>
      <c r="S700" s="626"/>
      <c r="T700" s="20"/>
      <c r="U700" s="20"/>
      <c r="V700" s="430"/>
      <c r="W700" s="14" t="str">
        <f t="shared" si="256"/>
        <v/>
      </c>
      <c r="X700" s="14" t="str">
        <f t="shared" si="257"/>
        <v/>
      </c>
      <c r="Y700" s="14" t="str">
        <f t="shared" si="254"/>
        <v/>
      </c>
      <c r="Z700" s="14" t="str">
        <f t="shared" si="255"/>
        <v/>
      </c>
      <c r="AA700" s="15" t="str">
        <f t="shared" si="248"/>
        <v/>
      </c>
    </row>
    <row r="701" spans="2:27" ht="18" x14ac:dyDescent="0.25">
      <c r="B701" s="16"/>
      <c r="C701" s="1018"/>
      <c r="D701" s="1018"/>
      <c r="E701" s="1018"/>
      <c r="F701" s="1018"/>
      <c r="G701" s="1018"/>
      <c r="H701" s="1018"/>
      <c r="I701" s="1018"/>
      <c r="J701" s="1018"/>
      <c r="K701" s="1018"/>
      <c r="L701" s="1018"/>
      <c r="M701" s="1018"/>
      <c r="N701" s="1018"/>
      <c r="O701" s="19"/>
      <c r="P701" s="629">
        <f>+H679</f>
        <v>6.0299999999999994</v>
      </c>
      <c r="Q701" s="17"/>
      <c r="R701" s="21"/>
      <c r="S701" s="626"/>
      <c r="T701" s="20"/>
      <c r="U701" s="20"/>
      <c r="V701" s="430"/>
      <c r="W701" s="14" t="str">
        <f t="shared" si="256"/>
        <v/>
      </c>
      <c r="X701" s="14" t="str">
        <f t="shared" si="257"/>
        <v/>
      </c>
      <c r="Y701" s="14" t="str">
        <f t="shared" si="254"/>
        <v/>
      </c>
      <c r="Z701" s="14" t="str">
        <f t="shared" si="255"/>
        <v/>
      </c>
      <c r="AA701" s="15" t="str">
        <f t="shared" si="248"/>
        <v/>
      </c>
    </row>
    <row r="702" spans="2:27" ht="18" x14ac:dyDescent="0.25">
      <c r="B702" s="16"/>
      <c r="C702" s="1018"/>
      <c r="D702" s="1018"/>
      <c r="E702" s="1018"/>
      <c r="F702" s="1018"/>
      <c r="G702" s="1018"/>
      <c r="H702" s="1018"/>
      <c r="I702" s="1018"/>
      <c r="J702" s="1018"/>
      <c r="K702" s="1018"/>
      <c r="L702" s="1018"/>
      <c r="M702" s="1018"/>
      <c r="N702" s="1018"/>
      <c r="O702" s="19"/>
      <c r="P702" s="629">
        <f>+H679</f>
        <v>6.0299999999999994</v>
      </c>
      <c r="Q702" s="17"/>
      <c r="R702" s="26"/>
      <c r="S702" s="626"/>
      <c r="T702" s="20"/>
      <c r="U702" s="20"/>
      <c r="V702" s="430"/>
      <c r="W702" s="14" t="str">
        <f t="shared" si="256"/>
        <v/>
      </c>
      <c r="X702" s="14" t="str">
        <f t="shared" si="257"/>
        <v/>
      </c>
      <c r="Y702" s="14" t="str">
        <f t="shared" si="254"/>
        <v/>
      </c>
      <c r="Z702" s="14" t="str">
        <f t="shared" si="255"/>
        <v/>
      </c>
      <c r="AA702" s="15" t="str">
        <f t="shared" si="248"/>
        <v/>
      </c>
    </row>
    <row r="703" spans="2:27" ht="18" x14ac:dyDescent="0.25">
      <c r="B703" s="16"/>
      <c r="C703" s="1018"/>
      <c r="D703" s="1018"/>
      <c r="E703" s="1018"/>
      <c r="F703" s="1018"/>
      <c r="G703" s="1018"/>
      <c r="H703" s="1018"/>
      <c r="I703" s="1018"/>
      <c r="J703" s="1018"/>
      <c r="K703" s="1018"/>
      <c r="L703" s="1018"/>
      <c r="M703" s="1018"/>
      <c r="N703" s="1018"/>
      <c r="O703" s="19"/>
      <c r="P703" s="629">
        <f>+H679</f>
        <v>6.0299999999999994</v>
      </c>
      <c r="Q703" s="17"/>
      <c r="R703" s="26"/>
      <c r="S703" s="626"/>
      <c r="T703" s="20"/>
      <c r="U703" s="20"/>
      <c r="V703" s="430"/>
      <c r="W703" s="14" t="str">
        <f t="shared" si="256"/>
        <v/>
      </c>
      <c r="X703" s="14" t="str">
        <f t="shared" si="257"/>
        <v/>
      </c>
      <c r="Y703" s="14" t="str">
        <f t="shared" si="254"/>
        <v/>
      </c>
      <c r="Z703" s="14" t="str">
        <f t="shared" si="255"/>
        <v/>
      </c>
      <c r="AA703" s="15" t="str">
        <f t="shared" si="248"/>
        <v/>
      </c>
    </row>
    <row r="704" spans="2:27" ht="18.75" thickBot="1" x14ac:dyDescent="0.3">
      <c r="B704" s="27"/>
      <c r="C704" s="1019"/>
      <c r="D704" s="1019"/>
      <c r="E704" s="1019"/>
      <c r="F704" s="1019"/>
      <c r="G704" s="1019"/>
      <c r="H704" s="1019"/>
      <c r="I704" s="1019"/>
      <c r="J704" s="1019"/>
      <c r="K704" s="1019"/>
      <c r="L704" s="1019"/>
      <c r="M704" s="1019"/>
      <c r="N704" s="1019"/>
      <c r="O704" s="30"/>
      <c r="P704" s="629">
        <f>+H679</f>
        <v>6.0299999999999994</v>
      </c>
      <c r="Q704" s="17"/>
      <c r="R704" s="630"/>
      <c r="S704" s="636"/>
      <c r="T704" s="33"/>
      <c r="U704" s="33"/>
      <c r="V704" s="631"/>
      <c r="W704" s="34" t="str">
        <f t="shared" si="256"/>
        <v/>
      </c>
      <c r="X704" s="34" t="str">
        <f t="shared" si="257"/>
        <v/>
      </c>
      <c r="Y704" s="14" t="str">
        <f t="shared" si="254"/>
        <v/>
      </c>
      <c r="Z704" s="14" t="str">
        <f t="shared" si="255"/>
        <v/>
      </c>
      <c r="AA704" s="15" t="str">
        <f t="shared" si="248"/>
        <v/>
      </c>
    </row>
    <row r="705" spans="2:27" ht="18.75" thickBot="1" x14ac:dyDescent="0.3">
      <c r="B705" s="786"/>
      <c r="C705" s="787"/>
      <c r="D705" s="787"/>
      <c r="E705" s="787"/>
      <c r="F705" s="787"/>
      <c r="G705" s="787"/>
      <c r="H705" s="787"/>
      <c r="I705" s="787"/>
      <c r="J705" s="787"/>
      <c r="K705" s="787"/>
      <c r="L705" s="787"/>
      <c r="M705" s="787"/>
      <c r="N705" s="787"/>
      <c r="O705" s="787"/>
      <c r="P705" s="428"/>
      <c r="Q705" s="629">
        <f>+H679</f>
        <v>6.0299999999999994</v>
      </c>
      <c r="R705" s="788" t="s">
        <v>58</v>
      </c>
      <c r="S705" s="1023"/>
      <c r="T705" s="787"/>
      <c r="U705" s="789" t="s">
        <v>53</v>
      </c>
      <c r="V705" s="790"/>
      <c r="W705" s="790"/>
      <c r="X705" s="791"/>
      <c r="Y705" s="36"/>
      <c r="Z705" s="37"/>
      <c r="AA705" s="38">
        <f>SUM(X682:X704)</f>
        <v>6</v>
      </c>
    </row>
    <row r="706" spans="2:27" ht="17.25" thickBot="1" x14ac:dyDescent="0.3">
      <c r="B706" s="792" t="s">
        <v>59</v>
      </c>
      <c r="C706" s="793"/>
      <c r="D706" s="793"/>
      <c r="E706" s="793"/>
      <c r="F706" s="793"/>
      <c r="G706" s="793"/>
      <c r="H706" s="793"/>
      <c r="I706" s="794"/>
      <c r="J706" s="792" t="s">
        <v>60</v>
      </c>
      <c r="K706" s="793"/>
      <c r="L706" s="793"/>
      <c r="M706" s="793"/>
      <c r="N706" s="793"/>
      <c r="O706" s="793"/>
      <c r="P706" s="793"/>
      <c r="Q706" s="793"/>
      <c r="R706" s="794"/>
      <c r="S706" s="634"/>
      <c r="T706" s="39"/>
      <c r="U706" s="40"/>
      <c r="V706" s="40"/>
      <c r="W706" s="40"/>
      <c r="X706" s="40"/>
      <c r="Y706" s="40"/>
      <c r="Z706" s="40"/>
      <c r="AA706" s="41"/>
    </row>
    <row r="707" spans="2:27" ht="21" thickBot="1" x14ac:dyDescent="0.3">
      <c r="B707" s="795"/>
      <c r="C707" s="787"/>
      <c r="D707" s="787"/>
      <c r="E707" s="787"/>
      <c r="F707" s="787"/>
      <c r="G707" s="787"/>
      <c r="H707" s="787"/>
      <c r="I707" s="796"/>
      <c r="J707" s="795"/>
      <c r="K707" s="787"/>
      <c r="L707" s="787"/>
      <c r="M707" s="787"/>
      <c r="N707" s="787"/>
      <c r="O707" s="787"/>
      <c r="P707" s="787"/>
      <c r="Q707" s="787"/>
      <c r="R707" s="796"/>
      <c r="S707" s="635"/>
      <c r="T707" s="797" t="s">
        <v>61</v>
      </c>
      <c r="U707" s="798"/>
      <c r="V707" s="798"/>
      <c r="W707" s="798"/>
      <c r="X707" s="798"/>
      <c r="Y707" s="798"/>
      <c r="Z707" s="799"/>
      <c r="AA707" s="42">
        <f>AA705</f>
        <v>6</v>
      </c>
    </row>
    <row r="709" spans="2:27" ht="15.75" thickBot="1" x14ac:dyDescent="0.3"/>
    <row r="710" spans="2:27" x14ac:dyDescent="0.25">
      <c r="B710" s="800"/>
      <c r="C710" s="793"/>
      <c r="D710" s="793"/>
      <c r="E710" s="793"/>
      <c r="F710" s="793"/>
      <c r="G710" s="803" t="s">
        <v>42</v>
      </c>
      <c r="H710" s="793"/>
      <c r="I710" s="793"/>
      <c r="J710" s="793"/>
      <c r="K710" s="793"/>
      <c r="L710" s="793"/>
      <c r="M710" s="793"/>
      <c r="N710" s="793"/>
      <c r="O710" s="793"/>
      <c r="P710" s="793"/>
      <c r="Q710" s="793"/>
      <c r="R710" s="793"/>
      <c r="S710" s="793"/>
      <c r="T710" s="793"/>
      <c r="U710" s="804" t="s">
        <v>1</v>
      </c>
      <c r="V710" s="805"/>
      <c r="W710" s="805"/>
      <c r="X710" s="806"/>
      <c r="Y710" s="807" t="s">
        <v>43</v>
      </c>
      <c r="Z710" s="805"/>
      <c r="AA710" s="808"/>
    </row>
    <row r="711" spans="2:27" ht="45" customHeight="1" x14ac:dyDescent="0.25">
      <c r="B711" s="801"/>
      <c r="C711" s="802"/>
      <c r="D711" s="802"/>
      <c r="E711" s="802"/>
      <c r="F711" s="802"/>
      <c r="G711" s="801"/>
      <c r="H711" s="802"/>
      <c r="I711" s="802"/>
      <c r="J711" s="802"/>
      <c r="K711" s="802"/>
      <c r="L711" s="802"/>
      <c r="M711" s="802"/>
      <c r="N711" s="802"/>
      <c r="O711" s="802"/>
      <c r="P711" s="802"/>
      <c r="Q711" s="802"/>
      <c r="R711" s="802"/>
      <c r="S711" s="802"/>
      <c r="T711" s="802"/>
      <c r="U711" s="809" t="s">
        <v>3</v>
      </c>
      <c r="V711" s="810"/>
      <c r="W711" s="810"/>
      <c r="X711" s="811"/>
      <c r="Y711" s="812">
        <v>1</v>
      </c>
      <c r="Z711" s="810"/>
      <c r="AA711" s="813"/>
    </row>
    <row r="712" spans="2:27" ht="15.75" thickBot="1" x14ac:dyDescent="0.3">
      <c r="B712" s="795"/>
      <c r="C712" s="787"/>
      <c r="D712" s="787"/>
      <c r="E712" s="787"/>
      <c r="F712" s="787"/>
      <c r="G712" s="795"/>
      <c r="H712" s="787"/>
      <c r="I712" s="787"/>
      <c r="J712" s="787"/>
      <c r="K712" s="787"/>
      <c r="L712" s="787"/>
      <c r="M712" s="787"/>
      <c r="N712" s="787"/>
      <c r="O712" s="787"/>
      <c r="P712" s="787"/>
      <c r="Q712" s="787"/>
      <c r="R712" s="787"/>
      <c r="S712" s="787"/>
      <c r="T712" s="787"/>
      <c r="U712" s="814" t="s">
        <v>4</v>
      </c>
      <c r="V712" s="815"/>
      <c r="W712" s="815"/>
      <c r="X712" s="816"/>
      <c r="Y712" s="817">
        <v>44236</v>
      </c>
      <c r="Z712" s="818"/>
      <c r="AA712" s="819"/>
    </row>
    <row r="713" spans="2:27" ht="25.9" customHeight="1" x14ac:dyDescent="0.25">
      <c r="B713" s="820" t="s">
        <v>44</v>
      </c>
      <c r="C713" s="793"/>
      <c r="D713" s="793"/>
      <c r="E713" s="793"/>
      <c r="F713" s="794"/>
      <c r="G713"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713" s="822"/>
      <c r="I713" s="822"/>
      <c r="J713" s="822"/>
      <c r="K713" s="822"/>
      <c r="L713" s="822"/>
      <c r="M713" s="822"/>
      <c r="N713" s="822"/>
      <c r="O713" s="822"/>
      <c r="P713" s="822"/>
      <c r="Q713" s="822"/>
      <c r="R713" s="822"/>
      <c r="S713" s="822"/>
      <c r="T713" s="822"/>
      <c r="U713" s="822"/>
      <c r="V713" s="822"/>
      <c r="W713" s="822"/>
      <c r="X713" s="822"/>
      <c r="Y713" s="822"/>
      <c r="Z713" s="822"/>
      <c r="AA713" s="823"/>
    </row>
    <row r="714" spans="2:27" ht="15.75" customHeight="1" thickBot="1" x14ac:dyDescent="0.3">
      <c r="B714" s="795"/>
      <c r="C714" s="787"/>
      <c r="D714" s="787"/>
      <c r="E714" s="787"/>
      <c r="F714" s="796"/>
      <c r="G714" s="824"/>
      <c r="H714" s="825"/>
      <c r="I714" s="825"/>
      <c r="J714" s="825"/>
      <c r="K714" s="825"/>
      <c r="L714" s="825"/>
      <c r="M714" s="825"/>
      <c r="N714" s="825"/>
      <c r="O714" s="825"/>
      <c r="P714" s="825"/>
      <c r="Q714" s="825"/>
      <c r="R714" s="825"/>
      <c r="S714" s="825"/>
      <c r="T714" s="825"/>
      <c r="U714" s="825"/>
      <c r="V714" s="825"/>
      <c r="W714" s="825"/>
      <c r="X714" s="825"/>
      <c r="Y714" s="825"/>
      <c r="Z714" s="825"/>
      <c r="AA714" s="826"/>
    </row>
    <row r="715" spans="2:27" ht="18.75" thickBot="1" x14ac:dyDescent="0.3">
      <c r="B715" s="827" t="s">
        <v>46</v>
      </c>
      <c r="C715" s="798"/>
      <c r="D715" s="798"/>
      <c r="E715" s="798"/>
      <c r="F715" s="798"/>
      <c r="G715" s="798"/>
      <c r="H715" s="822" t="s">
        <v>47</v>
      </c>
      <c r="I715" s="793"/>
      <c r="J715" s="828"/>
      <c r="K715" s="798"/>
      <c r="L715" s="798"/>
      <c r="M715" s="798"/>
      <c r="N715" s="798"/>
      <c r="O715" s="798"/>
      <c r="P715" s="622"/>
      <c r="Q715" s="622"/>
      <c r="R715" s="828" t="s">
        <v>48</v>
      </c>
      <c r="S715" s="828"/>
      <c r="T715" s="798"/>
      <c r="U715" s="798"/>
      <c r="V715" s="798"/>
      <c r="W715" s="798"/>
      <c r="X715" s="798"/>
      <c r="Y715" s="798"/>
      <c r="Z715" s="798"/>
      <c r="AA715" s="799"/>
    </row>
    <row r="716" spans="2:27" ht="33" customHeight="1" thickBot="1" x14ac:dyDescent="0.3">
      <c r="B716" s="829">
        <f>PRESUPUESTO!$B$47</f>
        <v>6</v>
      </c>
      <c r="C716" s="793"/>
      <c r="D716" s="793"/>
      <c r="E716" s="793"/>
      <c r="F716" s="793"/>
      <c r="G716" s="793"/>
      <c r="H716" s="830">
        <f>PRESUPUESTO!B52</f>
        <v>6.0499999999999989</v>
      </c>
      <c r="I716" s="831"/>
      <c r="J716" s="832" t="str">
        <f>PRESUPUESTO!$F$47</f>
        <v>CARPINTERIA EN MADERA Y METALICA</v>
      </c>
      <c r="K716" s="798"/>
      <c r="L716" s="798"/>
      <c r="M716" s="798"/>
      <c r="N716" s="798"/>
      <c r="O716" s="799"/>
      <c r="P716" s="621"/>
      <c r="Q716" s="621"/>
      <c r="R716" s="833" t="str">
        <f>PRESUPUESTO!F52</f>
        <v>Mantenimiento  y pintura  en anticorrosivo y esmalte de la escalera metalica.</v>
      </c>
      <c r="S716" s="1020"/>
      <c r="T716" s="793"/>
      <c r="U716" s="793"/>
      <c r="V716" s="793"/>
      <c r="W716" s="793"/>
      <c r="X716" s="793"/>
      <c r="Y716" s="793"/>
      <c r="Z716" s="793"/>
      <c r="AA716" s="794"/>
    </row>
    <row r="717" spans="2:27" ht="18.75" customHeight="1" thickBot="1" x14ac:dyDescent="0.3">
      <c r="B717" s="821" t="s">
        <v>49</v>
      </c>
      <c r="C717" s="834"/>
      <c r="D717" s="834"/>
      <c r="E717" s="834"/>
      <c r="F717" s="834"/>
      <c r="G717" s="834"/>
      <c r="H717" s="835"/>
      <c r="I717" s="835"/>
      <c r="J717" s="834"/>
      <c r="K717" s="834"/>
      <c r="L717" s="834"/>
      <c r="M717" s="834"/>
      <c r="N717" s="834"/>
      <c r="O717" s="834"/>
      <c r="P717" s="623"/>
      <c r="Q717" s="623"/>
      <c r="R717" s="837" t="s">
        <v>50</v>
      </c>
      <c r="S717" s="1030" t="s">
        <v>532</v>
      </c>
      <c r="T717" s="839" t="s">
        <v>51</v>
      </c>
      <c r="U717" s="840"/>
      <c r="V717" s="841"/>
      <c r="W717" s="842" t="s">
        <v>20</v>
      </c>
      <c r="X717" s="844" t="s">
        <v>52</v>
      </c>
      <c r="Y717" s="846" t="s">
        <v>53</v>
      </c>
      <c r="Z717" s="847"/>
      <c r="AA717" s="848"/>
    </row>
    <row r="718" spans="2:27" ht="26.25" thickBot="1" x14ac:dyDescent="0.3">
      <c r="B718" s="836"/>
      <c r="C718" s="835"/>
      <c r="D718" s="835"/>
      <c r="E718" s="835"/>
      <c r="F718" s="835"/>
      <c r="G718" s="835"/>
      <c r="H718" s="835"/>
      <c r="I718" s="835"/>
      <c r="J718" s="835"/>
      <c r="K718" s="835"/>
      <c r="L718" s="835"/>
      <c r="M718" s="835"/>
      <c r="N718" s="835"/>
      <c r="O718" s="835"/>
      <c r="P718" s="623"/>
      <c r="Q718" s="623"/>
      <c r="R718" s="838"/>
      <c r="S718" s="1031"/>
      <c r="T718" s="4" t="s">
        <v>54</v>
      </c>
      <c r="U718" s="5" t="s">
        <v>55</v>
      </c>
      <c r="V718" s="6" t="s">
        <v>56</v>
      </c>
      <c r="W718" s="843"/>
      <c r="X718" s="845"/>
      <c r="Y718" s="7" t="s">
        <v>57</v>
      </c>
      <c r="Z718" s="8" t="s">
        <v>21</v>
      </c>
      <c r="AA718" s="9" t="s">
        <v>22</v>
      </c>
    </row>
    <row r="719" spans="2:27" ht="18" x14ac:dyDescent="0.25">
      <c r="B719" s="10"/>
      <c r="C719" s="1017"/>
      <c r="D719" s="1017"/>
      <c r="E719" s="1017"/>
      <c r="F719" s="1017"/>
      <c r="G719" s="1017"/>
      <c r="H719" s="1017"/>
      <c r="I719" s="1017"/>
      <c r="J719" s="1017"/>
      <c r="K719" s="1017"/>
      <c r="L719" s="1017"/>
      <c r="M719" s="1017"/>
      <c r="N719" s="1017"/>
      <c r="O719" s="12"/>
      <c r="P719" s="629">
        <f>+H716</f>
        <v>6.0499999999999989</v>
      </c>
      <c r="Q719" s="17"/>
      <c r="R719" s="412" t="s">
        <v>356</v>
      </c>
      <c r="S719" s="625" t="s">
        <v>597</v>
      </c>
      <c r="T719" s="14">
        <v>0.3</v>
      </c>
      <c r="U719" s="14"/>
      <c r="V719" s="14">
        <v>0.7</v>
      </c>
      <c r="W719" s="14" t="str">
        <f>IF(COUNT(T719:V719)=1,"m",IF(COUNT(T719:V719)=2,"m2",IF(COUNT(T719:V719)=3,"m3","")))</f>
        <v>m2</v>
      </c>
      <c r="X719" s="14">
        <v>12</v>
      </c>
      <c r="Y719" s="14" t="str">
        <f>IFERROR(IF(COUNT(T719:V719)=1,PRODUCT(T719:V719)*X719,""),"")</f>
        <v/>
      </c>
      <c r="Z719" s="14">
        <f>IFERROR(IF(COUNT(T719:V719)=2,PRODUCT(T719:V719)*X719,""),"")</f>
        <v>2.52</v>
      </c>
      <c r="AA719" s="15" t="str">
        <f>IFERROR(IF(COUNT(T719:V719)=3,PRODUCT(T719:V719)*X719,""),"")</f>
        <v/>
      </c>
    </row>
    <row r="720" spans="2:27" ht="18" x14ac:dyDescent="0.25">
      <c r="B720" s="16"/>
      <c r="C720" s="1018"/>
      <c r="D720" s="1018"/>
      <c r="E720" s="1018"/>
      <c r="F720" s="1018"/>
      <c r="G720" s="1018"/>
      <c r="H720" s="1018"/>
      <c r="I720" s="1018"/>
      <c r="J720" s="1018"/>
      <c r="K720" s="1018"/>
      <c r="L720" s="1018"/>
      <c r="M720" s="1018"/>
      <c r="N720" s="1018"/>
      <c r="O720" s="19"/>
      <c r="P720" s="629">
        <f>+H716</f>
        <v>6.0499999999999989</v>
      </c>
      <c r="Q720" s="17"/>
      <c r="R720" s="412"/>
      <c r="S720" s="625" t="s">
        <v>598</v>
      </c>
      <c r="T720" s="14">
        <v>0.3</v>
      </c>
      <c r="U720" s="14"/>
      <c r="V720" s="14">
        <v>0.7</v>
      </c>
      <c r="W720" s="14" t="str">
        <f>IF(COUNT(T720:V720)=1,"m",IF(COUNT(T720:V720)=2,"m2",IF(COUNT(T720:V720)=3,"m3","")))</f>
        <v>m2</v>
      </c>
      <c r="X720" s="14">
        <v>12</v>
      </c>
      <c r="Y720" s="14" t="str">
        <f t="shared" ref="Y720:Y722" si="258">IFERROR(IF(COUNT(T720:V720)=1,PRODUCT(T720:V720)*X720,""),"")</f>
        <v/>
      </c>
      <c r="Z720" s="14">
        <f t="shared" ref="Z720:Z722" si="259">IFERROR(IF(COUNT(T720:V720)=2,PRODUCT(T720:V720)*X720,""),"")</f>
        <v>2.52</v>
      </c>
      <c r="AA720" s="15" t="str">
        <f t="shared" ref="AA720:AA741" si="260">IFERROR(IF(COUNT(T720:V720)=3,PRODUCT(T720:V720)*X720,""),"")</f>
        <v/>
      </c>
    </row>
    <row r="721" spans="2:27" ht="18" x14ac:dyDescent="0.25">
      <c r="B721" s="16"/>
      <c r="C721" s="1018"/>
      <c r="D721" s="1018"/>
      <c r="E721" s="1018"/>
      <c r="F721" s="1018"/>
      <c r="G721" s="1018"/>
      <c r="H721" s="1018"/>
      <c r="I721" s="1018"/>
      <c r="J721" s="1018"/>
      <c r="K721" s="1018"/>
      <c r="L721" s="1018"/>
      <c r="M721" s="1018"/>
      <c r="N721" s="1018"/>
      <c r="O721" s="19"/>
      <c r="P721" s="629">
        <f>+H716</f>
        <v>6.0499999999999989</v>
      </c>
      <c r="Q721" s="17"/>
      <c r="R721" s="412"/>
      <c r="S721" s="625" t="s">
        <v>599</v>
      </c>
      <c r="T721" s="20">
        <v>0.7</v>
      </c>
      <c r="U721" s="20"/>
      <c r="V721" s="430">
        <v>0.7</v>
      </c>
      <c r="W721" s="14" t="str">
        <f t="shared" ref="W721:W722" si="261">IF(COUNT(T721:V721)=1,"m",IF(COUNT(T721:V721)=2,"m2",IF(COUNT(T721:V721)=3,"m3","")))</f>
        <v>m2</v>
      </c>
      <c r="X721" s="14">
        <f t="shared" ref="X721:X722" si="262">IF(S721="","",1)</f>
        <v>1</v>
      </c>
      <c r="Y721" s="14" t="str">
        <f t="shared" si="258"/>
        <v/>
      </c>
      <c r="Z721" s="14">
        <f t="shared" si="259"/>
        <v>0.48999999999999994</v>
      </c>
      <c r="AA721" s="15" t="str">
        <f t="shared" si="260"/>
        <v/>
      </c>
    </row>
    <row r="722" spans="2:27" ht="18" x14ac:dyDescent="0.25">
      <c r="B722" s="16"/>
      <c r="C722" s="1018"/>
      <c r="D722" s="1018"/>
      <c r="E722" s="1018"/>
      <c r="F722" s="1018"/>
      <c r="G722" s="1018"/>
      <c r="H722" s="1018"/>
      <c r="I722" s="1018"/>
      <c r="J722" s="1018"/>
      <c r="K722" s="1018"/>
      <c r="L722" s="1018"/>
      <c r="M722" s="1018"/>
      <c r="N722" s="1018"/>
      <c r="O722" s="19"/>
      <c r="P722" s="629">
        <f>+H716</f>
        <v>6.0499999999999989</v>
      </c>
      <c r="Q722" s="17"/>
      <c r="R722" s="412"/>
      <c r="S722" s="626" t="s">
        <v>600</v>
      </c>
      <c r="T722" s="20">
        <v>5.3</v>
      </c>
      <c r="U722" s="20"/>
      <c r="V722" s="430">
        <v>0.4</v>
      </c>
      <c r="W722" s="14" t="str">
        <f t="shared" si="261"/>
        <v>m2</v>
      </c>
      <c r="X722" s="14">
        <f t="shared" si="262"/>
        <v>1</v>
      </c>
      <c r="Y722" s="14" t="str">
        <f t="shared" si="258"/>
        <v/>
      </c>
      <c r="Z722" s="14">
        <f t="shared" si="259"/>
        <v>2.12</v>
      </c>
      <c r="AA722" s="15" t="str">
        <f t="shared" si="260"/>
        <v/>
      </c>
    </row>
    <row r="723" spans="2:27" ht="18" x14ac:dyDescent="0.25">
      <c r="B723" s="16"/>
      <c r="C723" s="1018"/>
      <c r="D723" s="1018"/>
      <c r="E723" s="1018"/>
      <c r="F723" s="1018"/>
      <c r="G723" s="1018"/>
      <c r="H723" s="1018"/>
      <c r="I723" s="1018"/>
      <c r="J723" s="1018"/>
      <c r="K723" s="1018"/>
      <c r="L723" s="1018"/>
      <c r="M723" s="1018"/>
      <c r="N723" s="1018"/>
      <c r="O723" s="19"/>
      <c r="P723" s="629">
        <f>+H716</f>
        <v>6.0499999999999989</v>
      </c>
      <c r="Q723" s="17"/>
      <c r="R723" s="412"/>
      <c r="S723" s="625"/>
      <c r="T723" s="20"/>
      <c r="U723" s="20"/>
      <c r="V723" s="430"/>
      <c r="W723" s="14"/>
      <c r="X723" s="14"/>
      <c r="Y723" s="14"/>
      <c r="Z723" s="14"/>
      <c r="AA723" s="15" t="str">
        <f t="shared" si="260"/>
        <v/>
      </c>
    </row>
    <row r="724" spans="2:27" ht="18" x14ac:dyDescent="0.25">
      <c r="B724" s="22"/>
      <c r="C724" s="1018"/>
      <c r="D724" s="1018"/>
      <c r="E724" s="1018"/>
      <c r="F724" s="1018"/>
      <c r="G724" s="1018"/>
      <c r="H724" s="1018"/>
      <c r="I724" s="1018"/>
      <c r="J724" s="1018"/>
      <c r="K724" s="1018"/>
      <c r="L724" s="1018"/>
      <c r="M724" s="1018"/>
      <c r="N724" s="1018"/>
      <c r="O724" s="19"/>
      <c r="P724" s="629">
        <f>+H716</f>
        <v>6.0499999999999989</v>
      </c>
      <c r="Q724" s="17"/>
      <c r="R724" s="412" t="s">
        <v>361</v>
      </c>
      <c r="S724" s="625"/>
      <c r="T724" s="20"/>
      <c r="U724" s="20"/>
      <c r="V724" s="430"/>
      <c r="W724" s="14" t="str">
        <f t="shared" ref="W724:W725" si="263">IF(COUNT(T724:V724)=1,"m",IF(COUNT(T724:V724)=2,"m2",IF(COUNT(T724:V724)=3,"m3","")))</f>
        <v/>
      </c>
      <c r="X724" s="14" t="str">
        <f t="shared" ref="X724:X730" si="264">IF(S724="","",1)</f>
        <v/>
      </c>
      <c r="Y724" s="14" t="str">
        <f t="shared" ref="Y724:Y730" si="265">IFERROR(IF(COUNT(T724:V724)=1,PRODUCT(T724:V724)*X724,""),"")</f>
        <v/>
      </c>
      <c r="Z724" s="14" t="str">
        <f t="shared" ref="Z724:Z730" si="266">IFERROR(IF(COUNT(T724:V724)=2,PRODUCT(T724:V724)*X724,""),"")</f>
        <v/>
      </c>
      <c r="AA724" s="15" t="str">
        <f t="shared" si="260"/>
        <v/>
      </c>
    </row>
    <row r="725" spans="2:27" ht="18" x14ac:dyDescent="0.25">
      <c r="B725" s="16"/>
      <c r="C725" s="1018"/>
      <c r="D725" s="1018"/>
      <c r="E725" s="1018"/>
      <c r="F725" s="1018"/>
      <c r="G725" s="1018"/>
      <c r="H725" s="1018"/>
      <c r="I725" s="1018"/>
      <c r="J725" s="1018"/>
      <c r="K725" s="1018"/>
      <c r="L725" s="1018"/>
      <c r="M725" s="1018"/>
      <c r="N725" s="1018"/>
      <c r="O725" s="19"/>
      <c r="P725" s="629">
        <f>+H716</f>
        <v>6.0499999999999989</v>
      </c>
      <c r="Q725" s="17"/>
      <c r="R725" s="412"/>
      <c r="S725" s="641"/>
      <c r="T725" s="20"/>
      <c r="U725" s="20"/>
      <c r="V725" s="20"/>
      <c r="W725" s="14" t="str">
        <f t="shared" si="263"/>
        <v/>
      </c>
      <c r="X725" s="14" t="str">
        <f t="shared" si="264"/>
        <v/>
      </c>
      <c r="Y725" s="14" t="str">
        <f t="shared" si="265"/>
        <v/>
      </c>
      <c r="Z725" s="14" t="str">
        <f t="shared" si="266"/>
        <v/>
      </c>
      <c r="AA725" s="15" t="str">
        <f t="shared" si="260"/>
        <v/>
      </c>
    </row>
    <row r="726" spans="2:27" ht="18" x14ac:dyDescent="0.25">
      <c r="B726" s="16"/>
      <c r="C726" s="1018"/>
      <c r="D726" s="1018"/>
      <c r="E726" s="1018"/>
      <c r="F726" s="1018"/>
      <c r="G726" s="1018"/>
      <c r="H726" s="1018"/>
      <c r="I726" s="1018"/>
      <c r="J726" s="1018"/>
      <c r="K726" s="1018"/>
      <c r="L726" s="1018"/>
      <c r="M726" s="1018"/>
      <c r="N726" s="1018"/>
      <c r="O726" s="19"/>
      <c r="P726" s="629">
        <f>+H716</f>
        <v>6.0499999999999989</v>
      </c>
      <c r="Q726" s="17"/>
      <c r="R726" s="412"/>
      <c r="S726" s="625"/>
      <c r="T726" s="20"/>
      <c r="U726" s="20"/>
      <c r="V726" s="430"/>
      <c r="W726" s="14"/>
      <c r="X726" s="14" t="str">
        <f t="shared" si="264"/>
        <v/>
      </c>
      <c r="Y726" s="14" t="str">
        <f t="shared" si="265"/>
        <v/>
      </c>
      <c r="Z726" s="14" t="str">
        <f t="shared" si="266"/>
        <v/>
      </c>
      <c r="AA726" s="15" t="str">
        <f t="shared" si="260"/>
        <v/>
      </c>
    </row>
    <row r="727" spans="2:27" ht="18" x14ac:dyDescent="0.25">
      <c r="B727" s="16"/>
      <c r="C727" s="1018"/>
      <c r="D727" s="1018"/>
      <c r="E727" s="1018"/>
      <c r="F727" s="1018"/>
      <c r="G727" s="1018"/>
      <c r="H727" s="1018"/>
      <c r="I727" s="1018"/>
      <c r="J727" s="1018"/>
      <c r="K727" s="1018"/>
      <c r="L727" s="1018"/>
      <c r="M727" s="1018"/>
      <c r="N727" s="1018"/>
      <c r="O727" s="19"/>
      <c r="P727" s="629">
        <f>+H716</f>
        <v>6.0499999999999989</v>
      </c>
      <c r="Q727" s="17"/>
      <c r="R727" s="412"/>
      <c r="S727" s="625"/>
      <c r="T727" s="20"/>
      <c r="U727" s="20"/>
      <c r="V727" s="430"/>
      <c r="W727" s="14"/>
      <c r="X727" s="14" t="str">
        <f t="shared" si="264"/>
        <v/>
      </c>
      <c r="Y727" s="14" t="str">
        <f t="shared" si="265"/>
        <v/>
      </c>
      <c r="Z727" s="14" t="str">
        <f t="shared" si="266"/>
        <v/>
      </c>
      <c r="AA727" s="15" t="str">
        <f t="shared" si="260"/>
        <v/>
      </c>
    </row>
    <row r="728" spans="2:27" ht="18" x14ac:dyDescent="0.25">
      <c r="B728" s="16"/>
      <c r="C728" s="1018"/>
      <c r="D728" s="1018"/>
      <c r="E728" s="1018"/>
      <c r="F728" s="1018"/>
      <c r="G728" s="1018"/>
      <c r="H728" s="1018"/>
      <c r="I728" s="1018"/>
      <c r="J728" s="1018"/>
      <c r="K728" s="1018"/>
      <c r="L728" s="1018"/>
      <c r="M728" s="1018"/>
      <c r="N728" s="1018"/>
      <c r="O728" s="19"/>
      <c r="P728" s="629">
        <f>+H716</f>
        <v>6.0499999999999989</v>
      </c>
      <c r="Q728" s="17"/>
      <c r="R728" s="412"/>
      <c r="S728" s="625"/>
      <c r="T728" s="20"/>
      <c r="U728" s="20"/>
      <c r="V728" s="430"/>
      <c r="W728" s="14"/>
      <c r="X728" s="14" t="str">
        <f t="shared" si="264"/>
        <v/>
      </c>
      <c r="Y728" s="14" t="str">
        <f t="shared" si="265"/>
        <v/>
      </c>
      <c r="Z728" s="14" t="str">
        <f t="shared" si="266"/>
        <v/>
      </c>
      <c r="AA728" s="15" t="str">
        <f t="shared" si="260"/>
        <v/>
      </c>
    </row>
    <row r="729" spans="2:27" ht="18" x14ac:dyDescent="0.25">
      <c r="B729" s="16"/>
      <c r="C729" s="1018"/>
      <c r="D729" s="1018"/>
      <c r="E729" s="1018"/>
      <c r="F729" s="1018"/>
      <c r="G729" s="1018"/>
      <c r="H729" s="1018"/>
      <c r="I729" s="1018"/>
      <c r="J729" s="1018"/>
      <c r="K729" s="1018"/>
      <c r="L729" s="1018"/>
      <c r="M729" s="1018"/>
      <c r="N729" s="1018"/>
      <c r="O729" s="19"/>
      <c r="P729" s="629">
        <f>+H716</f>
        <v>6.0499999999999989</v>
      </c>
      <c r="Q729" s="17"/>
      <c r="R729" s="412"/>
      <c r="S729" s="625"/>
      <c r="T729" s="20"/>
      <c r="U729" s="20"/>
      <c r="V729" s="430"/>
      <c r="W729" s="14"/>
      <c r="X729" s="14" t="str">
        <f t="shared" si="264"/>
        <v/>
      </c>
      <c r="Y729" s="14" t="str">
        <f t="shared" si="265"/>
        <v/>
      </c>
      <c r="Z729" s="14" t="str">
        <f t="shared" si="266"/>
        <v/>
      </c>
      <c r="AA729" s="15" t="str">
        <f t="shared" si="260"/>
        <v/>
      </c>
    </row>
    <row r="730" spans="2:27" ht="18" x14ac:dyDescent="0.25">
      <c r="B730" s="16"/>
      <c r="C730" s="1018"/>
      <c r="D730" s="1018"/>
      <c r="E730" s="1018"/>
      <c r="F730" s="1018"/>
      <c r="G730" s="1018"/>
      <c r="H730" s="1018"/>
      <c r="I730" s="1018"/>
      <c r="J730" s="1018"/>
      <c r="K730" s="1018"/>
      <c r="L730" s="1018"/>
      <c r="M730" s="1018"/>
      <c r="N730" s="1018"/>
      <c r="O730" s="19"/>
      <c r="P730" s="629">
        <f>+H716</f>
        <v>6.0499999999999989</v>
      </c>
      <c r="Q730" s="17"/>
      <c r="R730" s="412"/>
      <c r="S730" s="625"/>
      <c r="T730" s="20"/>
      <c r="U730" s="20"/>
      <c r="V730" s="430"/>
      <c r="W730" s="14" t="str">
        <f t="shared" ref="W730" si="267">IF(COUNT(T730:V730)=1,"m",IF(COUNT(T730:V730)=2,"m2",IF(COUNT(T730:V730)=3,"m3","")))</f>
        <v/>
      </c>
      <c r="X730" s="14" t="str">
        <f t="shared" si="264"/>
        <v/>
      </c>
      <c r="Y730" s="14" t="str">
        <f t="shared" si="265"/>
        <v/>
      </c>
      <c r="Z730" s="14" t="str">
        <f t="shared" si="266"/>
        <v/>
      </c>
      <c r="AA730" s="15" t="str">
        <f t="shared" si="260"/>
        <v/>
      </c>
    </row>
    <row r="731" spans="2:27" ht="18" x14ac:dyDescent="0.25">
      <c r="B731" s="16"/>
      <c r="C731" s="1018"/>
      <c r="D731" s="1018"/>
      <c r="E731" s="1018"/>
      <c r="F731" s="1018"/>
      <c r="G731" s="1018"/>
      <c r="H731" s="1018"/>
      <c r="I731" s="1018"/>
      <c r="J731" s="1018"/>
      <c r="K731" s="1018"/>
      <c r="L731" s="1018"/>
      <c r="M731" s="1018"/>
      <c r="N731" s="1018"/>
      <c r="O731" s="19"/>
      <c r="P731" s="629">
        <f>+H716</f>
        <v>6.0499999999999989</v>
      </c>
      <c r="Q731" s="17"/>
      <c r="R731" s="412"/>
      <c r="S731" s="625"/>
      <c r="T731" s="20"/>
      <c r="U731" s="20"/>
      <c r="V731" s="430"/>
      <c r="W731" s="14"/>
      <c r="X731" s="14"/>
      <c r="Y731" s="14"/>
      <c r="Z731" s="14"/>
      <c r="AA731" s="15" t="str">
        <f t="shared" si="260"/>
        <v/>
      </c>
    </row>
    <row r="732" spans="2:27" ht="18" x14ac:dyDescent="0.25">
      <c r="B732" s="16"/>
      <c r="C732" s="1018"/>
      <c r="D732" s="1018"/>
      <c r="E732" s="1018"/>
      <c r="F732" s="1018"/>
      <c r="G732" s="1018"/>
      <c r="H732" s="1018"/>
      <c r="I732" s="1018"/>
      <c r="J732" s="1018"/>
      <c r="K732" s="1018"/>
      <c r="L732" s="1018"/>
      <c r="M732" s="1018"/>
      <c r="N732" s="1018"/>
      <c r="O732" s="19"/>
      <c r="P732" s="629">
        <f>+H716</f>
        <v>6.0499999999999989</v>
      </c>
      <c r="Q732" s="17"/>
      <c r="R732" s="412" t="s">
        <v>362</v>
      </c>
      <c r="S732" s="625"/>
      <c r="T732" s="20"/>
      <c r="U732" s="20"/>
      <c r="V732" s="430"/>
      <c r="W732" s="14" t="str">
        <f t="shared" ref="W732:W741" si="268">IF(COUNT(T732:V732)=1,"m",IF(COUNT(T732:V732)=2,"m2",IF(COUNT(T732:V732)=3,"m3","")))</f>
        <v/>
      </c>
      <c r="X732" s="14" t="str">
        <f t="shared" ref="X732:X741" si="269">IF(S732="","",1)</f>
        <v/>
      </c>
      <c r="Y732" s="14" t="str">
        <f t="shared" ref="Y732:Y741" si="270">IFERROR(IF(COUNT(T732:V732)=1,PRODUCT(T732:V732)*X732,""),"")</f>
        <v/>
      </c>
      <c r="Z732" s="14" t="str">
        <f t="shared" ref="Z732:Z741" si="271">IFERROR(IF(COUNT(T732:V732)=2,PRODUCT(T732:V732)*X732,""),"")</f>
        <v/>
      </c>
      <c r="AA732" s="15" t="str">
        <f t="shared" si="260"/>
        <v/>
      </c>
    </row>
    <row r="733" spans="2:27" ht="18" x14ac:dyDescent="0.25">
      <c r="B733" s="16"/>
      <c r="C733" s="1018"/>
      <c r="D733" s="1018"/>
      <c r="E733" s="1018"/>
      <c r="F733" s="1018"/>
      <c r="G733" s="1018"/>
      <c r="H733" s="1018"/>
      <c r="I733" s="1018"/>
      <c r="J733" s="1018"/>
      <c r="K733" s="1018"/>
      <c r="L733" s="1018"/>
      <c r="M733" s="1018"/>
      <c r="N733" s="1018"/>
      <c r="O733" s="19"/>
      <c r="P733" s="629">
        <f>+H716</f>
        <v>6.0499999999999989</v>
      </c>
      <c r="Q733" s="17"/>
      <c r="R733" s="412"/>
      <c r="S733" s="626"/>
      <c r="T733" s="20"/>
      <c r="U733" s="20"/>
      <c r="V733" s="430"/>
      <c r="W733" s="14" t="str">
        <f t="shared" si="268"/>
        <v/>
      </c>
      <c r="X733" s="14" t="str">
        <f t="shared" si="269"/>
        <v/>
      </c>
      <c r="Y733" s="14" t="str">
        <f t="shared" si="270"/>
        <v/>
      </c>
      <c r="Z733" s="14" t="str">
        <f t="shared" si="271"/>
        <v/>
      </c>
      <c r="AA733" s="15" t="str">
        <f t="shared" si="260"/>
        <v/>
      </c>
    </row>
    <row r="734" spans="2:27" ht="18" x14ac:dyDescent="0.25">
      <c r="B734" s="16"/>
      <c r="C734" s="1018"/>
      <c r="D734" s="1018"/>
      <c r="E734" s="1018"/>
      <c r="F734" s="1018"/>
      <c r="G734" s="1018"/>
      <c r="H734" s="1018"/>
      <c r="I734" s="1018"/>
      <c r="J734" s="1018"/>
      <c r="K734" s="1018"/>
      <c r="L734" s="1018"/>
      <c r="M734" s="1018"/>
      <c r="N734" s="1018"/>
      <c r="O734" s="19"/>
      <c r="P734" s="629">
        <f>+H716</f>
        <v>6.0499999999999989</v>
      </c>
      <c r="Q734" s="17"/>
      <c r="R734" s="412"/>
      <c r="S734" s="626"/>
      <c r="T734" s="20"/>
      <c r="U734" s="20"/>
      <c r="V734" s="430"/>
      <c r="W734" s="14" t="str">
        <f t="shared" si="268"/>
        <v/>
      </c>
      <c r="X734" s="14" t="str">
        <f t="shared" si="269"/>
        <v/>
      </c>
      <c r="Y734" s="14" t="str">
        <f t="shared" si="270"/>
        <v/>
      </c>
      <c r="Z734" s="14" t="str">
        <f t="shared" si="271"/>
        <v/>
      </c>
      <c r="AA734" s="15" t="str">
        <f t="shared" si="260"/>
        <v/>
      </c>
    </row>
    <row r="735" spans="2:27" ht="18" x14ac:dyDescent="0.25">
      <c r="B735" s="16"/>
      <c r="C735" s="1018"/>
      <c r="D735" s="1018"/>
      <c r="E735" s="1018"/>
      <c r="F735" s="1018"/>
      <c r="G735" s="1018"/>
      <c r="H735" s="1018"/>
      <c r="I735" s="1018"/>
      <c r="J735" s="1018"/>
      <c r="K735" s="1018"/>
      <c r="L735" s="1018"/>
      <c r="M735" s="1018"/>
      <c r="N735" s="1018"/>
      <c r="O735" s="19"/>
      <c r="P735" s="629">
        <f>+H716</f>
        <v>6.0499999999999989</v>
      </c>
      <c r="Q735" s="17"/>
      <c r="R735" s="412"/>
      <c r="S735" s="626"/>
      <c r="T735" s="20"/>
      <c r="U735" s="20"/>
      <c r="V735" s="20"/>
      <c r="W735" s="14" t="str">
        <f t="shared" si="268"/>
        <v/>
      </c>
      <c r="X735" s="14" t="str">
        <f t="shared" si="269"/>
        <v/>
      </c>
      <c r="Y735" s="14" t="str">
        <f t="shared" si="270"/>
        <v/>
      </c>
      <c r="Z735" s="14" t="str">
        <f t="shared" si="271"/>
        <v/>
      </c>
      <c r="AA735" s="15" t="str">
        <f t="shared" si="260"/>
        <v/>
      </c>
    </row>
    <row r="736" spans="2:27" ht="18" x14ac:dyDescent="0.25">
      <c r="B736" s="16"/>
      <c r="C736" s="1018"/>
      <c r="D736" s="1018"/>
      <c r="E736" s="1018"/>
      <c r="F736" s="1018"/>
      <c r="G736" s="1018"/>
      <c r="H736" s="1018"/>
      <c r="I736" s="1018"/>
      <c r="J736" s="1018"/>
      <c r="K736" s="1018"/>
      <c r="L736" s="1018"/>
      <c r="M736" s="1018"/>
      <c r="N736" s="1018"/>
      <c r="O736" s="19"/>
      <c r="P736" s="629">
        <f>+H716</f>
        <v>6.0499999999999989</v>
      </c>
      <c r="Q736" s="17"/>
      <c r="R736" s="412"/>
      <c r="S736" s="626"/>
      <c r="T736" s="20"/>
      <c r="U736" s="20"/>
      <c r="V736" s="430"/>
      <c r="W736" s="14" t="str">
        <f t="shared" si="268"/>
        <v/>
      </c>
      <c r="X736" s="14" t="str">
        <f t="shared" si="269"/>
        <v/>
      </c>
      <c r="Y736" s="14" t="str">
        <f t="shared" si="270"/>
        <v/>
      </c>
      <c r="Z736" s="14" t="str">
        <f t="shared" si="271"/>
        <v/>
      </c>
      <c r="AA736" s="15" t="str">
        <f t="shared" si="260"/>
        <v/>
      </c>
    </row>
    <row r="737" spans="2:27" ht="18" x14ac:dyDescent="0.25">
      <c r="B737" s="16"/>
      <c r="C737" s="1018"/>
      <c r="D737" s="1018"/>
      <c r="E737" s="1018"/>
      <c r="F737" s="1018"/>
      <c r="G737" s="1018"/>
      <c r="H737" s="1018"/>
      <c r="I737" s="1018"/>
      <c r="J737" s="1018"/>
      <c r="K737" s="1018"/>
      <c r="L737" s="1018"/>
      <c r="M737" s="1018"/>
      <c r="N737" s="1018"/>
      <c r="O737" s="19"/>
      <c r="P737" s="629">
        <f>+H716</f>
        <v>6.0499999999999989</v>
      </c>
      <c r="Q737" s="17"/>
      <c r="R737" s="412"/>
      <c r="S737" s="626"/>
      <c r="T737" s="20"/>
      <c r="U737" s="20"/>
      <c r="V737" s="430"/>
      <c r="W737" s="14" t="str">
        <f t="shared" si="268"/>
        <v/>
      </c>
      <c r="X737" s="14" t="str">
        <f t="shared" si="269"/>
        <v/>
      </c>
      <c r="Y737" s="14" t="str">
        <f t="shared" si="270"/>
        <v/>
      </c>
      <c r="Z737" s="14" t="str">
        <f t="shared" si="271"/>
        <v/>
      </c>
      <c r="AA737" s="15" t="str">
        <f t="shared" si="260"/>
        <v/>
      </c>
    </row>
    <row r="738" spans="2:27" ht="18" x14ac:dyDescent="0.25">
      <c r="B738" s="16"/>
      <c r="C738" s="1018"/>
      <c r="D738" s="1018"/>
      <c r="E738" s="1018"/>
      <c r="F738" s="1018"/>
      <c r="G738" s="1018"/>
      <c r="H738" s="1018"/>
      <c r="I738" s="1018"/>
      <c r="J738" s="1018"/>
      <c r="K738" s="1018"/>
      <c r="L738" s="1018"/>
      <c r="M738" s="1018"/>
      <c r="N738" s="1018"/>
      <c r="O738" s="19"/>
      <c r="P738" s="629">
        <f>+H716</f>
        <v>6.0499999999999989</v>
      </c>
      <c r="Q738" s="17"/>
      <c r="R738" s="21"/>
      <c r="S738" s="626"/>
      <c r="T738" s="20"/>
      <c r="U738" s="20"/>
      <c r="V738" s="430"/>
      <c r="W738" s="14" t="str">
        <f t="shared" si="268"/>
        <v/>
      </c>
      <c r="X738" s="14" t="str">
        <f t="shared" si="269"/>
        <v/>
      </c>
      <c r="Y738" s="14" t="str">
        <f t="shared" si="270"/>
        <v/>
      </c>
      <c r="Z738" s="14" t="str">
        <f t="shared" si="271"/>
        <v/>
      </c>
      <c r="AA738" s="15" t="str">
        <f t="shared" si="260"/>
        <v/>
      </c>
    </row>
    <row r="739" spans="2:27" ht="18" x14ac:dyDescent="0.25">
      <c r="B739" s="16"/>
      <c r="C739" s="1018"/>
      <c r="D739" s="1018"/>
      <c r="E739" s="1018"/>
      <c r="F739" s="1018"/>
      <c r="G739" s="1018"/>
      <c r="H739" s="1018"/>
      <c r="I739" s="1018"/>
      <c r="J739" s="1018"/>
      <c r="K739" s="1018"/>
      <c r="L739" s="1018"/>
      <c r="M739" s="1018"/>
      <c r="N739" s="1018"/>
      <c r="O739" s="19"/>
      <c r="P739" s="629">
        <f>+H716</f>
        <v>6.0499999999999989</v>
      </c>
      <c r="Q739" s="17"/>
      <c r="R739" s="26"/>
      <c r="S739" s="626"/>
      <c r="T739" s="20"/>
      <c r="U739" s="20"/>
      <c r="V739" s="430"/>
      <c r="W739" s="14" t="str">
        <f t="shared" si="268"/>
        <v/>
      </c>
      <c r="X739" s="14" t="str">
        <f t="shared" si="269"/>
        <v/>
      </c>
      <c r="Y739" s="14" t="str">
        <f t="shared" si="270"/>
        <v/>
      </c>
      <c r="Z739" s="14" t="str">
        <f t="shared" si="271"/>
        <v/>
      </c>
      <c r="AA739" s="15" t="str">
        <f t="shared" si="260"/>
        <v/>
      </c>
    </row>
    <row r="740" spans="2:27" ht="18" x14ac:dyDescent="0.25">
      <c r="B740" s="16"/>
      <c r="C740" s="1018"/>
      <c r="D740" s="1018"/>
      <c r="E740" s="1018"/>
      <c r="F740" s="1018"/>
      <c r="G740" s="1018"/>
      <c r="H740" s="1018"/>
      <c r="I740" s="1018"/>
      <c r="J740" s="1018"/>
      <c r="K740" s="1018"/>
      <c r="L740" s="1018"/>
      <c r="M740" s="1018"/>
      <c r="N740" s="1018"/>
      <c r="O740" s="19"/>
      <c r="P740" s="629">
        <f>+H716</f>
        <v>6.0499999999999989</v>
      </c>
      <c r="Q740" s="17"/>
      <c r="R740" s="26"/>
      <c r="S740" s="626"/>
      <c r="T740" s="20"/>
      <c r="U740" s="20"/>
      <c r="V740" s="430"/>
      <c r="W740" s="14" t="str">
        <f t="shared" si="268"/>
        <v/>
      </c>
      <c r="X740" s="14" t="str">
        <f t="shared" si="269"/>
        <v/>
      </c>
      <c r="Y740" s="14" t="str">
        <f t="shared" si="270"/>
        <v/>
      </c>
      <c r="Z740" s="14" t="str">
        <f t="shared" si="271"/>
        <v/>
      </c>
      <c r="AA740" s="15" t="str">
        <f t="shared" si="260"/>
        <v/>
      </c>
    </row>
    <row r="741" spans="2:27" ht="18.75" thickBot="1" x14ac:dyDescent="0.3">
      <c r="B741" s="27"/>
      <c r="C741" s="1019"/>
      <c r="D741" s="1019"/>
      <c r="E741" s="1019"/>
      <c r="F741" s="1019"/>
      <c r="G741" s="1019"/>
      <c r="H741" s="1019"/>
      <c r="I741" s="1019"/>
      <c r="J741" s="1019"/>
      <c r="K741" s="1019"/>
      <c r="L741" s="1019"/>
      <c r="M741" s="1019"/>
      <c r="N741" s="1019"/>
      <c r="O741" s="30"/>
      <c r="P741" s="629">
        <f>+H716</f>
        <v>6.0499999999999989</v>
      </c>
      <c r="Q741" s="17"/>
      <c r="R741" s="630"/>
      <c r="S741" s="636"/>
      <c r="T741" s="33"/>
      <c r="U741" s="33"/>
      <c r="V741" s="631"/>
      <c r="W741" s="34" t="str">
        <f t="shared" si="268"/>
        <v/>
      </c>
      <c r="X741" s="34" t="str">
        <f t="shared" si="269"/>
        <v/>
      </c>
      <c r="Y741" s="14" t="str">
        <f t="shared" si="270"/>
        <v/>
      </c>
      <c r="Z741" s="14" t="str">
        <f t="shared" si="271"/>
        <v/>
      </c>
      <c r="AA741" s="15" t="str">
        <f t="shared" si="260"/>
        <v/>
      </c>
    </row>
    <row r="742" spans="2:27" ht="18.75" thickBot="1" x14ac:dyDescent="0.3">
      <c r="B742" s="786"/>
      <c r="C742" s="787"/>
      <c r="D742" s="787"/>
      <c r="E742" s="787"/>
      <c r="F742" s="787"/>
      <c r="G742" s="787"/>
      <c r="H742" s="787"/>
      <c r="I742" s="787"/>
      <c r="J742" s="787"/>
      <c r="K742" s="787"/>
      <c r="L742" s="787"/>
      <c r="M742" s="787"/>
      <c r="N742" s="787"/>
      <c r="O742" s="787"/>
      <c r="P742" s="428"/>
      <c r="Q742" s="629">
        <f>+H716</f>
        <v>6.0499999999999989</v>
      </c>
      <c r="R742" s="1024" t="s">
        <v>58</v>
      </c>
      <c r="S742" s="1025"/>
      <c r="T742" s="1027"/>
      <c r="U742" s="1024" t="s">
        <v>53</v>
      </c>
      <c r="V742" s="1027"/>
      <c r="W742" s="1027"/>
      <c r="X742" s="1026"/>
      <c r="Y742" s="36"/>
      <c r="Z742" s="37"/>
      <c r="AA742" s="38">
        <f>SUM(Z719:Z741)</f>
        <v>7.65</v>
      </c>
    </row>
    <row r="743" spans="2:27" ht="17.25" thickBot="1" x14ac:dyDescent="0.3">
      <c r="B743" s="792" t="s">
        <v>59</v>
      </c>
      <c r="C743" s="793"/>
      <c r="D743" s="793"/>
      <c r="E743" s="793"/>
      <c r="F743" s="793"/>
      <c r="G743" s="793"/>
      <c r="H743" s="793"/>
      <c r="I743" s="794"/>
      <c r="J743" s="792" t="s">
        <v>60</v>
      </c>
      <c r="K743" s="793"/>
      <c r="L743" s="793"/>
      <c r="M743" s="793"/>
      <c r="N743" s="793"/>
      <c r="O743" s="793"/>
      <c r="P743" s="793"/>
      <c r="Q743" s="793"/>
      <c r="R743" s="794"/>
      <c r="S743" s="634"/>
      <c r="T743" s="39"/>
      <c r="U743" s="40"/>
      <c r="V743" s="40"/>
      <c r="W743" s="40"/>
      <c r="X743" s="40"/>
      <c r="Y743" s="40"/>
      <c r="Z743" s="40"/>
      <c r="AA743" s="41"/>
    </row>
    <row r="744" spans="2:27" ht="21" thickBot="1" x14ac:dyDescent="0.3">
      <c r="B744" s="795"/>
      <c r="C744" s="787"/>
      <c r="D744" s="787"/>
      <c r="E744" s="787"/>
      <c r="F744" s="787"/>
      <c r="G744" s="787"/>
      <c r="H744" s="787"/>
      <c r="I744" s="796"/>
      <c r="J744" s="795"/>
      <c r="K744" s="787"/>
      <c r="L744" s="787"/>
      <c r="M744" s="787"/>
      <c r="N744" s="787"/>
      <c r="O744" s="787"/>
      <c r="P744" s="787"/>
      <c r="Q744" s="787"/>
      <c r="R744" s="796"/>
      <c r="S744" s="635"/>
      <c r="T744" s="797" t="s">
        <v>61</v>
      </c>
      <c r="U744" s="798"/>
      <c r="V744" s="798"/>
      <c r="W744" s="798"/>
      <c r="X744" s="798"/>
      <c r="Y744" s="798"/>
      <c r="Z744" s="799"/>
      <c r="AA744" s="42">
        <f>AA742</f>
        <v>7.65</v>
      </c>
    </row>
    <row r="746" spans="2:27" ht="15.75" thickBot="1" x14ac:dyDescent="0.3"/>
    <row r="747" spans="2:27" x14ac:dyDescent="0.25">
      <c r="B747" s="800"/>
      <c r="C747" s="793"/>
      <c r="D747" s="793"/>
      <c r="E747" s="793"/>
      <c r="F747" s="793"/>
      <c r="G747" s="803" t="s">
        <v>42</v>
      </c>
      <c r="H747" s="793"/>
      <c r="I747" s="793"/>
      <c r="J747" s="793"/>
      <c r="K747" s="793"/>
      <c r="L747" s="793"/>
      <c r="M747" s="793"/>
      <c r="N747" s="793"/>
      <c r="O747" s="793"/>
      <c r="P747" s="793"/>
      <c r="Q747" s="793"/>
      <c r="R747" s="793"/>
      <c r="S747" s="793"/>
      <c r="T747" s="793"/>
      <c r="U747" s="804" t="s">
        <v>1</v>
      </c>
      <c r="V747" s="805"/>
      <c r="W747" s="805"/>
      <c r="X747" s="806"/>
      <c r="Y747" s="807" t="s">
        <v>43</v>
      </c>
      <c r="Z747" s="805"/>
      <c r="AA747" s="808"/>
    </row>
    <row r="748" spans="2:27" ht="45" customHeight="1" x14ac:dyDescent="0.25">
      <c r="B748" s="801"/>
      <c r="C748" s="802"/>
      <c r="D748" s="802"/>
      <c r="E748" s="802"/>
      <c r="F748" s="802"/>
      <c r="G748" s="801"/>
      <c r="H748" s="802"/>
      <c r="I748" s="802"/>
      <c r="J748" s="802"/>
      <c r="K748" s="802"/>
      <c r="L748" s="802"/>
      <c r="M748" s="802"/>
      <c r="N748" s="802"/>
      <c r="O748" s="802"/>
      <c r="P748" s="802"/>
      <c r="Q748" s="802"/>
      <c r="R748" s="802"/>
      <c r="S748" s="802"/>
      <c r="T748" s="802"/>
      <c r="U748" s="809" t="s">
        <v>3</v>
      </c>
      <c r="V748" s="810"/>
      <c r="W748" s="810"/>
      <c r="X748" s="811"/>
      <c r="Y748" s="812">
        <v>1</v>
      </c>
      <c r="Z748" s="810"/>
      <c r="AA748" s="813"/>
    </row>
    <row r="749" spans="2:27" ht="15.75" thickBot="1" x14ac:dyDescent="0.3">
      <c r="B749" s="795"/>
      <c r="C749" s="787"/>
      <c r="D749" s="787"/>
      <c r="E749" s="787"/>
      <c r="F749" s="787"/>
      <c r="G749" s="795"/>
      <c r="H749" s="787"/>
      <c r="I749" s="787"/>
      <c r="J749" s="787"/>
      <c r="K749" s="787"/>
      <c r="L749" s="787"/>
      <c r="M749" s="787"/>
      <c r="N749" s="787"/>
      <c r="O749" s="787"/>
      <c r="P749" s="787"/>
      <c r="Q749" s="787"/>
      <c r="R749" s="787"/>
      <c r="S749" s="787"/>
      <c r="T749" s="787"/>
      <c r="U749" s="814" t="s">
        <v>4</v>
      </c>
      <c r="V749" s="815"/>
      <c r="W749" s="815"/>
      <c r="X749" s="816"/>
      <c r="Y749" s="817">
        <v>44236</v>
      </c>
      <c r="Z749" s="818"/>
      <c r="AA749" s="819"/>
    </row>
    <row r="750" spans="2:27" ht="25.9" customHeight="1" x14ac:dyDescent="0.25">
      <c r="B750" s="820" t="s">
        <v>44</v>
      </c>
      <c r="C750" s="793"/>
      <c r="D750" s="793"/>
      <c r="E750" s="793"/>
      <c r="F750" s="794"/>
      <c r="G750"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750" s="822"/>
      <c r="I750" s="822"/>
      <c r="J750" s="822"/>
      <c r="K750" s="822"/>
      <c r="L750" s="822"/>
      <c r="M750" s="822"/>
      <c r="N750" s="822"/>
      <c r="O750" s="822"/>
      <c r="P750" s="822"/>
      <c r="Q750" s="822"/>
      <c r="R750" s="822"/>
      <c r="S750" s="822"/>
      <c r="T750" s="822"/>
      <c r="U750" s="822"/>
      <c r="V750" s="822"/>
      <c r="W750" s="822"/>
      <c r="X750" s="822"/>
      <c r="Y750" s="822"/>
      <c r="Z750" s="822"/>
      <c r="AA750" s="823"/>
    </row>
    <row r="751" spans="2:27" ht="15.75" customHeight="1" thickBot="1" x14ac:dyDescent="0.3">
      <c r="B751" s="795"/>
      <c r="C751" s="787"/>
      <c r="D751" s="787"/>
      <c r="E751" s="787"/>
      <c r="F751" s="796"/>
      <c r="G751" s="824"/>
      <c r="H751" s="825"/>
      <c r="I751" s="825"/>
      <c r="J751" s="825"/>
      <c r="K751" s="825"/>
      <c r="L751" s="825"/>
      <c r="M751" s="825"/>
      <c r="N751" s="825"/>
      <c r="O751" s="825"/>
      <c r="P751" s="825"/>
      <c r="Q751" s="825"/>
      <c r="R751" s="825"/>
      <c r="S751" s="825"/>
      <c r="T751" s="825"/>
      <c r="U751" s="825"/>
      <c r="V751" s="825"/>
      <c r="W751" s="825"/>
      <c r="X751" s="825"/>
      <c r="Y751" s="825"/>
      <c r="Z751" s="825"/>
      <c r="AA751" s="826"/>
    </row>
    <row r="752" spans="2:27" ht="18.75" thickBot="1" x14ac:dyDescent="0.3">
      <c r="B752" s="827" t="s">
        <v>46</v>
      </c>
      <c r="C752" s="798"/>
      <c r="D752" s="798"/>
      <c r="E752" s="798"/>
      <c r="F752" s="798"/>
      <c r="G752" s="798"/>
      <c r="H752" s="822" t="s">
        <v>47</v>
      </c>
      <c r="I752" s="793"/>
      <c r="J752" s="828"/>
      <c r="K752" s="798"/>
      <c r="L752" s="798"/>
      <c r="M752" s="798"/>
      <c r="N752" s="798"/>
      <c r="O752" s="798"/>
      <c r="P752" s="622"/>
      <c r="Q752" s="622"/>
      <c r="R752" s="828" t="s">
        <v>48</v>
      </c>
      <c r="S752" s="828"/>
      <c r="T752" s="798"/>
      <c r="U752" s="798"/>
      <c r="V752" s="798"/>
      <c r="W752" s="798"/>
      <c r="X752" s="798"/>
      <c r="Y752" s="798"/>
      <c r="Z752" s="798"/>
      <c r="AA752" s="799"/>
    </row>
    <row r="753" spans="2:27" ht="26.25" customHeight="1" thickBot="1" x14ac:dyDescent="0.3">
      <c r="B753" s="829">
        <f>PRESUPUESTO!$B$55</f>
        <v>7</v>
      </c>
      <c r="C753" s="793"/>
      <c r="D753" s="793"/>
      <c r="E753" s="793"/>
      <c r="F753" s="793"/>
      <c r="G753" s="793"/>
      <c r="H753" s="830">
        <f>PRESUPUESTO!B56</f>
        <v>7.01</v>
      </c>
      <c r="I753" s="831"/>
      <c r="J753" s="832" t="str">
        <f>PRESUPUESTO!$F$55</f>
        <v>ELECTRICOS</v>
      </c>
      <c r="K753" s="798"/>
      <c r="L753" s="798"/>
      <c r="M753" s="798"/>
      <c r="N753" s="798"/>
      <c r="O753" s="799"/>
      <c r="P753" s="621"/>
      <c r="Q753" s="621"/>
      <c r="R753" s="833" t="str">
        <f>PRESUPUESTO!F56</f>
        <v>PUNTOS ELECTRICOS</v>
      </c>
      <c r="S753" s="1020"/>
      <c r="T753" s="793"/>
      <c r="U753" s="793"/>
      <c r="V753" s="793"/>
      <c r="W753" s="793"/>
      <c r="X753" s="793"/>
      <c r="Y753" s="793"/>
      <c r="Z753" s="793"/>
      <c r="AA753" s="794"/>
    </row>
    <row r="754" spans="2:27" ht="18.75" customHeight="1" thickBot="1" x14ac:dyDescent="0.3">
      <c r="B754" s="821" t="s">
        <v>49</v>
      </c>
      <c r="C754" s="834"/>
      <c r="D754" s="834"/>
      <c r="E754" s="834"/>
      <c r="F754" s="834"/>
      <c r="G754" s="834"/>
      <c r="H754" s="835"/>
      <c r="I754" s="835"/>
      <c r="J754" s="834"/>
      <c r="K754" s="834"/>
      <c r="L754" s="834"/>
      <c r="M754" s="834"/>
      <c r="N754" s="834"/>
      <c r="O754" s="834"/>
      <c r="P754" s="623"/>
      <c r="Q754" s="623"/>
      <c r="R754" s="837" t="s">
        <v>50</v>
      </c>
      <c r="S754" s="1030" t="s">
        <v>532</v>
      </c>
      <c r="T754" s="839" t="s">
        <v>51</v>
      </c>
      <c r="U754" s="840"/>
      <c r="V754" s="841"/>
      <c r="W754" s="842" t="s">
        <v>20</v>
      </c>
      <c r="X754" s="844" t="s">
        <v>52</v>
      </c>
      <c r="Y754" s="846" t="s">
        <v>53</v>
      </c>
      <c r="Z754" s="847"/>
      <c r="AA754" s="848"/>
    </row>
    <row r="755" spans="2:27" ht="26.25" thickBot="1" x14ac:dyDescent="0.3">
      <c r="B755" s="836"/>
      <c r="C755" s="835"/>
      <c r="D755" s="835"/>
      <c r="E755" s="835"/>
      <c r="F755" s="835"/>
      <c r="G755" s="835"/>
      <c r="H755" s="835"/>
      <c r="I755" s="835"/>
      <c r="J755" s="835"/>
      <c r="K755" s="835"/>
      <c r="L755" s="835"/>
      <c r="M755" s="835"/>
      <c r="N755" s="835"/>
      <c r="O755" s="835"/>
      <c r="P755" s="623"/>
      <c r="Q755" s="623"/>
      <c r="R755" s="838"/>
      <c r="S755" s="1031"/>
      <c r="T755" s="4" t="s">
        <v>54</v>
      </c>
      <c r="U755" s="5" t="s">
        <v>55</v>
      </c>
      <c r="V755" s="6" t="s">
        <v>56</v>
      </c>
      <c r="W755" s="843"/>
      <c r="X755" s="845"/>
      <c r="Y755" s="7" t="s">
        <v>57</v>
      </c>
      <c r="Z755" s="8" t="s">
        <v>21</v>
      </c>
      <c r="AA755" s="9" t="s">
        <v>22</v>
      </c>
    </row>
    <row r="756" spans="2:27" ht="18" x14ac:dyDescent="0.25">
      <c r="B756" s="10"/>
      <c r="C756" s="1017"/>
      <c r="D756" s="1017"/>
      <c r="E756" s="1017"/>
      <c r="F756" s="1017"/>
      <c r="G756" s="1017"/>
      <c r="H756" s="1017"/>
      <c r="I756" s="1017"/>
      <c r="J756" s="1017"/>
      <c r="K756" s="1017"/>
      <c r="L756" s="1017"/>
      <c r="M756" s="1017"/>
      <c r="N756" s="1017"/>
      <c r="O756" s="12"/>
      <c r="P756" s="629">
        <f>+H753</f>
        <v>7.01</v>
      </c>
      <c r="Q756" s="17"/>
      <c r="R756" s="412" t="s">
        <v>356</v>
      </c>
      <c r="S756" s="625" t="s">
        <v>563</v>
      </c>
      <c r="T756" s="14"/>
      <c r="U756" s="14"/>
      <c r="V756" s="14"/>
      <c r="W756" s="14" t="s">
        <v>20</v>
      </c>
      <c r="X756" s="14"/>
      <c r="Y756" s="14" t="str">
        <f>IFERROR(IF(COUNT(T756:V756)=1,PRODUCT(T756:V756)*X756,""),"")</f>
        <v/>
      </c>
      <c r="Z756" s="14" t="str">
        <f>IFERROR(IF(COUNT(T756:V756)=2,PRODUCT(T756:V756)*X756,""),"")</f>
        <v/>
      </c>
      <c r="AA756" s="15" t="str">
        <f>IFERROR(IF(COUNT(T756:V756)=3,PRODUCT(T756:V756)*X756,""),"")</f>
        <v/>
      </c>
    </row>
    <row r="757" spans="2:27" ht="18" x14ac:dyDescent="0.25">
      <c r="B757" s="16"/>
      <c r="C757" s="1018"/>
      <c r="D757" s="1018"/>
      <c r="E757" s="1018"/>
      <c r="F757" s="1018"/>
      <c r="G757" s="1018"/>
      <c r="H757" s="1018"/>
      <c r="I757" s="1018"/>
      <c r="J757" s="1018"/>
      <c r="K757" s="1018"/>
      <c r="L757" s="1018"/>
      <c r="M757" s="1018"/>
      <c r="N757" s="1018"/>
      <c r="O757" s="19"/>
      <c r="P757" s="629">
        <f>+H753</f>
        <v>7.01</v>
      </c>
      <c r="Q757" s="17"/>
      <c r="R757" s="412" t="s">
        <v>356</v>
      </c>
      <c r="S757" s="625" t="s">
        <v>564</v>
      </c>
      <c r="T757" s="20"/>
      <c r="U757" s="20"/>
      <c r="V757" s="430"/>
      <c r="W757" s="14" t="s">
        <v>20</v>
      </c>
      <c r="X757" s="14"/>
      <c r="Y757" s="14" t="str">
        <f t="shared" ref="Y757:Y759" si="272">IFERROR(IF(COUNT(T757:V757)=1,PRODUCT(T757:V757)*X757,""),"")</f>
        <v/>
      </c>
      <c r="Z757" s="14" t="str">
        <f t="shared" ref="Z757:Z759" si="273">IFERROR(IF(COUNT(T757:V757)=2,PRODUCT(T757:V757)*X757,""),"")</f>
        <v/>
      </c>
      <c r="AA757" s="15" t="str">
        <f t="shared" ref="AA757:AA778" si="274">IFERROR(IF(COUNT(T757:V757)=3,PRODUCT(T757:V757)*X757,""),"")</f>
        <v/>
      </c>
    </row>
    <row r="758" spans="2:27" ht="36" x14ac:dyDescent="0.25">
      <c r="B758" s="16"/>
      <c r="C758" s="1018"/>
      <c r="D758" s="1018"/>
      <c r="E758" s="1018"/>
      <c r="F758" s="1018"/>
      <c r="G758" s="1018"/>
      <c r="H758" s="1018"/>
      <c r="I758" s="1018"/>
      <c r="J758" s="1018"/>
      <c r="K758" s="1018"/>
      <c r="L758" s="1018"/>
      <c r="M758" s="1018"/>
      <c r="N758" s="1018"/>
      <c r="O758" s="19"/>
      <c r="P758" s="629">
        <f>+H753</f>
        <v>7.01</v>
      </c>
      <c r="Q758" s="17"/>
      <c r="R758" s="412" t="s">
        <v>356</v>
      </c>
      <c r="S758" s="625" t="s">
        <v>565</v>
      </c>
      <c r="T758" s="20"/>
      <c r="U758" s="20"/>
      <c r="V758" s="430"/>
      <c r="W758" s="14" t="s">
        <v>20</v>
      </c>
      <c r="X758" s="14">
        <v>1</v>
      </c>
      <c r="Y758" s="14" t="str">
        <f t="shared" si="272"/>
        <v/>
      </c>
      <c r="Z758" s="14" t="str">
        <f t="shared" si="273"/>
        <v/>
      </c>
      <c r="AA758" s="15" t="str">
        <f t="shared" si="274"/>
        <v/>
      </c>
    </row>
    <row r="759" spans="2:27" ht="18" x14ac:dyDescent="0.25">
      <c r="B759" s="16"/>
      <c r="C759" s="1018"/>
      <c r="D759" s="1018"/>
      <c r="E759" s="1018"/>
      <c r="F759" s="1018"/>
      <c r="G759" s="1018"/>
      <c r="H759" s="1018"/>
      <c r="I759" s="1018"/>
      <c r="J759" s="1018"/>
      <c r="K759" s="1018"/>
      <c r="L759" s="1018"/>
      <c r="M759" s="1018"/>
      <c r="N759" s="1018"/>
      <c r="O759" s="19"/>
      <c r="P759" s="629">
        <f>+H753</f>
        <v>7.01</v>
      </c>
      <c r="Q759" s="17"/>
      <c r="R759" s="412" t="s">
        <v>356</v>
      </c>
      <c r="S759" s="626" t="s">
        <v>547</v>
      </c>
      <c r="T759" s="20"/>
      <c r="U759" s="20"/>
      <c r="V759" s="430"/>
      <c r="W759" s="14" t="s">
        <v>20</v>
      </c>
      <c r="X759" s="14"/>
      <c r="Y759" s="14" t="str">
        <f t="shared" si="272"/>
        <v/>
      </c>
      <c r="Z759" s="14" t="str">
        <f t="shared" si="273"/>
        <v/>
      </c>
      <c r="AA759" s="15" t="str">
        <f t="shared" si="274"/>
        <v/>
      </c>
    </row>
    <row r="760" spans="2:27" ht="18" x14ac:dyDescent="0.25">
      <c r="B760" s="16"/>
      <c r="C760" s="1018"/>
      <c r="D760" s="1018"/>
      <c r="E760" s="1018"/>
      <c r="F760" s="1018"/>
      <c r="G760" s="1018"/>
      <c r="H760" s="1018"/>
      <c r="I760" s="1018"/>
      <c r="J760" s="1018"/>
      <c r="K760" s="1018"/>
      <c r="L760" s="1018"/>
      <c r="M760" s="1018"/>
      <c r="N760" s="1018"/>
      <c r="O760" s="19"/>
      <c r="P760" s="629">
        <f>+H753</f>
        <v>7.01</v>
      </c>
      <c r="Q760" s="17"/>
      <c r="R760" s="412"/>
      <c r="S760" s="625"/>
      <c r="T760" s="20"/>
      <c r="U760" s="20"/>
      <c r="V760" s="430"/>
      <c r="W760" s="14"/>
      <c r="X760" s="14"/>
      <c r="Y760" s="14"/>
      <c r="Z760" s="14"/>
      <c r="AA760" s="15" t="str">
        <f t="shared" si="274"/>
        <v/>
      </c>
    </row>
    <row r="761" spans="2:27" ht="18" x14ac:dyDescent="0.25">
      <c r="B761" s="22"/>
      <c r="C761" s="1018"/>
      <c r="D761" s="1018"/>
      <c r="E761" s="1018"/>
      <c r="F761" s="1018"/>
      <c r="G761" s="1018"/>
      <c r="H761" s="1018"/>
      <c r="I761" s="1018"/>
      <c r="J761" s="1018"/>
      <c r="K761" s="1018"/>
      <c r="L761" s="1018"/>
      <c r="M761" s="1018"/>
      <c r="N761" s="1018"/>
      <c r="O761" s="19"/>
      <c r="P761" s="629">
        <f>+H753</f>
        <v>7.01</v>
      </c>
      <c r="Q761" s="17"/>
      <c r="R761" s="412" t="s">
        <v>361</v>
      </c>
      <c r="S761" s="625" t="s">
        <v>563</v>
      </c>
      <c r="T761" s="14"/>
      <c r="U761" s="14"/>
      <c r="V761" s="14"/>
      <c r="W761" s="14" t="s">
        <v>20</v>
      </c>
      <c r="X761" s="14"/>
      <c r="Y761" s="14" t="str">
        <f t="shared" ref="Y761:Y767" si="275">IFERROR(IF(COUNT(T761:V761)=1,PRODUCT(T761:V761)*X761,""),"")</f>
        <v/>
      </c>
      <c r="Z761" s="14" t="str">
        <f t="shared" ref="Z761:Z767" si="276">IFERROR(IF(COUNT(T761:V761)=2,PRODUCT(T761:V761)*X761,""),"")</f>
        <v/>
      </c>
      <c r="AA761" s="15" t="str">
        <f t="shared" si="274"/>
        <v/>
      </c>
    </row>
    <row r="762" spans="2:27" ht="18" x14ac:dyDescent="0.25">
      <c r="B762" s="16"/>
      <c r="C762" s="1018"/>
      <c r="D762" s="1018"/>
      <c r="E762" s="1018"/>
      <c r="F762" s="1018"/>
      <c r="G762" s="1018"/>
      <c r="H762" s="1018"/>
      <c r="I762" s="1018"/>
      <c r="J762" s="1018"/>
      <c r="K762" s="1018"/>
      <c r="L762" s="1018"/>
      <c r="M762" s="1018"/>
      <c r="N762" s="1018"/>
      <c r="O762" s="19"/>
      <c r="P762" s="629">
        <f>+H753</f>
        <v>7.01</v>
      </c>
      <c r="Q762" s="17"/>
      <c r="R762" s="412" t="s">
        <v>361</v>
      </c>
      <c r="S762" s="625" t="s">
        <v>564</v>
      </c>
      <c r="T762" s="20"/>
      <c r="U762" s="20"/>
      <c r="V762" s="430"/>
      <c r="W762" s="14" t="s">
        <v>20</v>
      </c>
      <c r="X762" s="14"/>
      <c r="Y762" s="14" t="str">
        <f t="shared" si="275"/>
        <v/>
      </c>
      <c r="Z762" s="14" t="str">
        <f t="shared" si="276"/>
        <v/>
      </c>
      <c r="AA762" s="15" t="str">
        <f t="shared" si="274"/>
        <v/>
      </c>
    </row>
    <row r="763" spans="2:27" ht="36" x14ac:dyDescent="0.25">
      <c r="B763" s="16"/>
      <c r="C763" s="1018"/>
      <c r="D763" s="1018"/>
      <c r="E763" s="1018"/>
      <c r="F763" s="1018"/>
      <c r="G763" s="1018"/>
      <c r="H763" s="1018"/>
      <c r="I763" s="1018"/>
      <c r="J763" s="1018"/>
      <c r="K763" s="1018"/>
      <c r="L763" s="1018"/>
      <c r="M763" s="1018"/>
      <c r="N763" s="1018"/>
      <c r="O763" s="19"/>
      <c r="P763" s="629">
        <f>+H753</f>
        <v>7.01</v>
      </c>
      <c r="Q763" s="17"/>
      <c r="R763" s="412" t="s">
        <v>361</v>
      </c>
      <c r="S763" s="626" t="s">
        <v>566</v>
      </c>
      <c r="T763" s="20"/>
      <c r="U763" s="20"/>
      <c r="V763" s="430"/>
      <c r="W763" s="14" t="s">
        <v>20</v>
      </c>
      <c r="X763" s="14">
        <v>2</v>
      </c>
      <c r="Y763" s="14" t="str">
        <f t="shared" si="275"/>
        <v/>
      </c>
      <c r="Z763" s="14" t="str">
        <f t="shared" si="276"/>
        <v/>
      </c>
      <c r="AA763" s="15" t="str">
        <f t="shared" si="274"/>
        <v/>
      </c>
    </row>
    <row r="764" spans="2:27" ht="18" x14ac:dyDescent="0.25">
      <c r="B764" s="16"/>
      <c r="C764" s="1018"/>
      <c r="D764" s="1018"/>
      <c r="E764" s="1018"/>
      <c r="F764" s="1018"/>
      <c r="G764" s="1018"/>
      <c r="H764" s="1018"/>
      <c r="I764" s="1018"/>
      <c r="J764" s="1018"/>
      <c r="K764" s="1018"/>
      <c r="L764" s="1018"/>
      <c r="M764" s="1018"/>
      <c r="N764" s="1018"/>
      <c r="O764" s="19"/>
      <c r="P764" s="629">
        <f>+H753</f>
        <v>7.01</v>
      </c>
      <c r="Q764" s="17"/>
      <c r="R764" s="412" t="s">
        <v>361</v>
      </c>
      <c r="S764" s="625" t="s">
        <v>372</v>
      </c>
      <c r="T764" s="20"/>
      <c r="U764" s="20"/>
      <c r="V764" s="430"/>
      <c r="W764" s="14" t="s">
        <v>20</v>
      </c>
      <c r="X764" s="14"/>
      <c r="Y764" s="14" t="str">
        <f t="shared" si="275"/>
        <v/>
      </c>
      <c r="Z764" s="14" t="str">
        <f t="shared" si="276"/>
        <v/>
      </c>
      <c r="AA764" s="15" t="str">
        <f t="shared" si="274"/>
        <v/>
      </c>
    </row>
    <row r="765" spans="2:27" ht="36" x14ac:dyDescent="0.25">
      <c r="B765" s="16"/>
      <c r="C765" s="1018"/>
      <c r="D765" s="1018"/>
      <c r="E765" s="1018"/>
      <c r="F765" s="1018"/>
      <c r="G765" s="1018"/>
      <c r="H765" s="1018"/>
      <c r="I765" s="1018"/>
      <c r="J765" s="1018"/>
      <c r="K765" s="1018"/>
      <c r="L765" s="1018"/>
      <c r="M765" s="1018"/>
      <c r="N765" s="1018"/>
      <c r="O765" s="19"/>
      <c r="P765" s="629">
        <f>+H753</f>
        <v>7.01</v>
      </c>
      <c r="Q765" s="17"/>
      <c r="R765" s="412" t="s">
        <v>361</v>
      </c>
      <c r="S765" s="626" t="s">
        <v>565</v>
      </c>
      <c r="T765" s="20"/>
      <c r="U765" s="20"/>
      <c r="V765" s="430"/>
      <c r="W765" s="14" t="s">
        <v>20</v>
      </c>
      <c r="X765" s="14"/>
      <c r="Y765" s="14" t="str">
        <f t="shared" si="275"/>
        <v/>
      </c>
      <c r="Z765" s="14" t="str">
        <f t="shared" si="276"/>
        <v/>
      </c>
      <c r="AA765" s="15" t="str">
        <f t="shared" si="274"/>
        <v/>
      </c>
    </row>
    <row r="766" spans="2:27" ht="18" x14ac:dyDescent="0.25">
      <c r="B766" s="16"/>
      <c r="C766" s="1018"/>
      <c r="D766" s="1018"/>
      <c r="E766" s="1018"/>
      <c r="F766" s="1018"/>
      <c r="G766" s="1018"/>
      <c r="H766" s="1018"/>
      <c r="I766" s="1018"/>
      <c r="J766" s="1018"/>
      <c r="K766" s="1018"/>
      <c r="L766" s="1018"/>
      <c r="M766" s="1018"/>
      <c r="N766" s="1018"/>
      <c r="O766" s="19"/>
      <c r="P766" s="629">
        <f>+H753</f>
        <v>7.01</v>
      </c>
      <c r="Q766" s="17"/>
      <c r="R766" s="412"/>
      <c r="S766" s="625"/>
      <c r="T766" s="20"/>
      <c r="U766" s="20"/>
      <c r="V766" s="430"/>
      <c r="W766" s="14" t="str">
        <f t="shared" ref="W766:W767" si="277">IF(COUNT(T766:V766)=1,"m",IF(COUNT(T766:V766)=2,"m2",IF(COUNT(T766:V766)=3,"m3","")))</f>
        <v/>
      </c>
      <c r="X766" s="14" t="str">
        <f t="shared" ref="X766:X767" si="278">IF(S766="","",1)</f>
        <v/>
      </c>
      <c r="Y766" s="14" t="str">
        <f t="shared" si="275"/>
        <v/>
      </c>
      <c r="Z766" s="14" t="str">
        <f t="shared" si="276"/>
        <v/>
      </c>
      <c r="AA766" s="15" t="str">
        <f t="shared" si="274"/>
        <v/>
      </c>
    </row>
    <row r="767" spans="2:27" ht="18" x14ac:dyDescent="0.25">
      <c r="B767" s="16"/>
      <c r="C767" s="1018"/>
      <c r="D767" s="1018"/>
      <c r="E767" s="1018"/>
      <c r="F767" s="1018"/>
      <c r="G767" s="1018"/>
      <c r="H767" s="1018"/>
      <c r="I767" s="1018"/>
      <c r="J767" s="1018"/>
      <c r="K767" s="1018"/>
      <c r="L767" s="1018"/>
      <c r="M767" s="1018"/>
      <c r="N767" s="1018"/>
      <c r="O767" s="19"/>
      <c r="P767" s="629">
        <f>+H753</f>
        <v>7.01</v>
      </c>
      <c r="Q767" s="17"/>
      <c r="R767" s="412"/>
      <c r="S767" s="625"/>
      <c r="T767" s="20"/>
      <c r="U767" s="20"/>
      <c r="V767" s="430"/>
      <c r="W767" s="14" t="str">
        <f t="shared" si="277"/>
        <v/>
      </c>
      <c r="X767" s="14" t="str">
        <f t="shared" si="278"/>
        <v/>
      </c>
      <c r="Y767" s="14" t="str">
        <f t="shared" si="275"/>
        <v/>
      </c>
      <c r="Z767" s="14" t="str">
        <f t="shared" si="276"/>
        <v/>
      </c>
      <c r="AA767" s="15" t="str">
        <f t="shared" si="274"/>
        <v/>
      </c>
    </row>
    <row r="768" spans="2:27" ht="18" x14ac:dyDescent="0.25">
      <c r="B768" s="16"/>
      <c r="C768" s="1018"/>
      <c r="D768" s="1018"/>
      <c r="E768" s="1018"/>
      <c r="F768" s="1018"/>
      <c r="G768" s="1018"/>
      <c r="H768" s="1018"/>
      <c r="I768" s="1018"/>
      <c r="J768" s="1018"/>
      <c r="K768" s="1018"/>
      <c r="L768" s="1018"/>
      <c r="M768" s="1018"/>
      <c r="N768" s="1018"/>
      <c r="O768" s="19"/>
      <c r="P768" s="629">
        <f>+H753</f>
        <v>7.01</v>
      </c>
      <c r="Q768" s="17"/>
      <c r="R768" s="412"/>
      <c r="S768" s="625"/>
      <c r="T768" s="20"/>
      <c r="U768" s="20"/>
      <c r="V768" s="430"/>
      <c r="W768" s="14"/>
      <c r="X768" s="14"/>
      <c r="Y768" s="14"/>
      <c r="Z768" s="14"/>
      <c r="AA768" s="15" t="str">
        <f t="shared" si="274"/>
        <v/>
      </c>
    </row>
    <row r="769" spans="2:27" ht="18" x14ac:dyDescent="0.25">
      <c r="B769" s="16"/>
      <c r="C769" s="1018"/>
      <c r="D769" s="1018"/>
      <c r="E769" s="1018"/>
      <c r="F769" s="1018"/>
      <c r="G769" s="1018"/>
      <c r="H769" s="1018"/>
      <c r="I769" s="1018"/>
      <c r="J769" s="1018"/>
      <c r="K769" s="1018"/>
      <c r="L769" s="1018"/>
      <c r="M769" s="1018"/>
      <c r="N769" s="1018"/>
      <c r="O769" s="19"/>
      <c r="P769" s="629">
        <f>+H753</f>
        <v>7.01</v>
      </c>
      <c r="Q769" s="17"/>
      <c r="R769" s="412" t="s">
        <v>362</v>
      </c>
      <c r="S769" s="625" t="s">
        <v>563</v>
      </c>
      <c r="T769" s="20"/>
      <c r="U769" s="20"/>
      <c r="V769" s="430"/>
      <c r="W769" s="14" t="s">
        <v>20</v>
      </c>
      <c r="X769" s="14">
        <v>1</v>
      </c>
      <c r="Y769" s="14" t="str">
        <f t="shared" ref="Y769:Y778" si="279">IFERROR(IF(COUNT(T769:V769)=1,PRODUCT(T769:V769)*X769,""),"")</f>
        <v/>
      </c>
      <c r="Z769" s="14" t="str">
        <f t="shared" ref="Z769:Z778" si="280">IFERROR(IF(COUNT(T769:V769)=2,PRODUCT(T769:V769)*X769,""),"")</f>
        <v/>
      </c>
      <c r="AA769" s="15" t="str">
        <f t="shared" si="274"/>
        <v/>
      </c>
    </row>
    <row r="770" spans="2:27" ht="18" x14ac:dyDescent="0.25">
      <c r="B770" s="16"/>
      <c r="C770" s="1018"/>
      <c r="D770" s="1018"/>
      <c r="E770" s="1018"/>
      <c r="F770" s="1018"/>
      <c r="G770" s="1018"/>
      <c r="H770" s="1018"/>
      <c r="I770" s="1018"/>
      <c r="J770" s="1018"/>
      <c r="K770" s="1018"/>
      <c r="L770" s="1018"/>
      <c r="M770" s="1018"/>
      <c r="N770" s="1018"/>
      <c r="O770" s="19"/>
      <c r="P770" s="629">
        <f>+H753</f>
        <v>7.01</v>
      </c>
      <c r="Q770" s="17"/>
      <c r="R770" s="412" t="s">
        <v>362</v>
      </c>
      <c r="S770" s="625" t="s">
        <v>564</v>
      </c>
      <c r="T770" s="20"/>
      <c r="U770" s="20"/>
      <c r="V770" s="430"/>
      <c r="W770" s="14" t="s">
        <v>20</v>
      </c>
      <c r="X770" s="14"/>
      <c r="Y770" s="14" t="str">
        <f t="shared" si="279"/>
        <v/>
      </c>
      <c r="Z770" s="14" t="str">
        <f t="shared" si="280"/>
        <v/>
      </c>
      <c r="AA770" s="15" t="str">
        <f t="shared" si="274"/>
        <v/>
      </c>
    </row>
    <row r="771" spans="2:27" ht="36" x14ac:dyDescent="0.25">
      <c r="B771" s="16"/>
      <c r="C771" s="1018"/>
      <c r="D771" s="1018"/>
      <c r="E771" s="1018"/>
      <c r="F771" s="1018"/>
      <c r="G771" s="1018"/>
      <c r="H771" s="1018"/>
      <c r="I771" s="1018"/>
      <c r="J771" s="1018"/>
      <c r="K771" s="1018"/>
      <c r="L771" s="1018"/>
      <c r="M771" s="1018"/>
      <c r="N771" s="1018"/>
      <c r="O771" s="19"/>
      <c r="P771" s="629">
        <f>+H753</f>
        <v>7.01</v>
      </c>
      <c r="Q771" s="17"/>
      <c r="R771" s="412" t="s">
        <v>362</v>
      </c>
      <c r="S771" s="626" t="s">
        <v>565</v>
      </c>
      <c r="T771" s="20"/>
      <c r="U771" s="20"/>
      <c r="V771" s="430"/>
      <c r="W771" s="14" t="s">
        <v>20</v>
      </c>
      <c r="X771" s="14"/>
      <c r="Y771" s="14" t="str">
        <f t="shared" si="279"/>
        <v/>
      </c>
      <c r="Z771" s="14" t="str">
        <f t="shared" si="280"/>
        <v/>
      </c>
      <c r="AA771" s="15" t="str">
        <f t="shared" si="274"/>
        <v/>
      </c>
    </row>
    <row r="772" spans="2:27" ht="18" x14ac:dyDescent="0.25">
      <c r="B772" s="16"/>
      <c r="C772" s="1018"/>
      <c r="D772" s="1018"/>
      <c r="E772" s="1018"/>
      <c r="F772" s="1018"/>
      <c r="G772" s="1018"/>
      <c r="H772" s="1018"/>
      <c r="I772" s="1018"/>
      <c r="J772" s="1018"/>
      <c r="K772" s="1018"/>
      <c r="L772" s="1018"/>
      <c r="M772" s="1018"/>
      <c r="N772" s="1018"/>
      <c r="O772" s="19"/>
      <c r="P772" s="629">
        <f>+H753</f>
        <v>7.01</v>
      </c>
      <c r="Q772" s="17"/>
      <c r="R772" s="412"/>
      <c r="S772" s="626"/>
      <c r="T772" s="20"/>
      <c r="U772" s="20"/>
      <c r="V772" s="20"/>
      <c r="W772" s="14" t="str">
        <f t="shared" ref="W772:W778" si="281">IF(COUNT(T772:V772)=1,"m",IF(COUNT(T772:V772)=2,"m2",IF(COUNT(T772:V772)=3,"m3","")))</f>
        <v/>
      </c>
      <c r="X772" s="14" t="str">
        <f t="shared" ref="X772:X778" si="282">IF(S772="","",1)</f>
        <v/>
      </c>
      <c r="Y772" s="14" t="str">
        <f t="shared" si="279"/>
        <v/>
      </c>
      <c r="Z772" s="14" t="str">
        <f t="shared" si="280"/>
        <v/>
      </c>
      <c r="AA772" s="15" t="str">
        <f t="shared" si="274"/>
        <v/>
      </c>
    </row>
    <row r="773" spans="2:27" ht="18" x14ac:dyDescent="0.25">
      <c r="B773" s="16"/>
      <c r="C773" s="1018"/>
      <c r="D773" s="1018"/>
      <c r="E773" s="1018"/>
      <c r="F773" s="1018"/>
      <c r="G773" s="1018"/>
      <c r="H773" s="1018"/>
      <c r="I773" s="1018"/>
      <c r="J773" s="1018"/>
      <c r="K773" s="1018"/>
      <c r="L773" s="1018"/>
      <c r="M773" s="1018"/>
      <c r="N773" s="1018"/>
      <c r="O773" s="19"/>
      <c r="P773" s="629">
        <f>+H753</f>
        <v>7.01</v>
      </c>
      <c r="Q773" s="17"/>
      <c r="R773" s="412"/>
      <c r="S773" s="626"/>
      <c r="T773" s="20"/>
      <c r="U773" s="20"/>
      <c r="V773" s="430"/>
      <c r="W773" s="14" t="str">
        <f t="shared" si="281"/>
        <v/>
      </c>
      <c r="X773" s="14" t="str">
        <f t="shared" si="282"/>
        <v/>
      </c>
      <c r="Y773" s="14" t="str">
        <f t="shared" si="279"/>
        <v/>
      </c>
      <c r="Z773" s="14" t="str">
        <f t="shared" si="280"/>
        <v/>
      </c>
      <c r="AA773" s="15" t="str">
        <f t="shared" si="274"/>
        <v/>
      </c>
    </row>
    <row r="774" spans="2:27" ht="18" x14ac:dyDescent="0.25">
      <c r="B774" s="16"/>
      <c r="C774" s="1018"/>
      <c r="D774" s="1018"/>
      <c r="E774" s="1018"/>
      <c r="F774" s="1018"/>
      <c r="G774" s="1018"/>
      <c r="H774" s="1018"/>
      <c r="I774" s="1018"/>
      <c r="J774" s="1018"/>
      <c r="K774" s="1018"/>
      <c r="L774" s="1018"/>
      <c r="M774" s="1018"/>
      <c r="N774" s="1018"/>
      <c r="O774" s="19"/>
      <c r="P774" s="629">
        <f>+H753</f>
        <v>7.01</v>
      </c>
      <c r="Q774" s="17"/>
      <c r="R774" s="412"/>
      <c r="S774" s="626"/>
      <c r="T774" s="20"/>
      <c r="U774" s="20"/>
      <c r="V774" s="430"/>
      <c r="W774" s="14" t="str">
        <f t="shared" si="281"/>
        <v/>
      </c>
      <c r="X774" s="14" t="str">
        <f t="shared" si="282"/>
        <v/>
      </c>
      <c r="Y774" s="14" t="str">
        <f t="shared" si="279"/>
        <v/>
      </c>
      <c r="Z774" s="14" t="str">
        <f t="shared" si="280"/>
        <v/>
      </c>
      <c r="AA774" s="15" t="str">
        <f t="shared" si="274"/>
        <v/>
      </c>
    </row>
    <row r="775" spans="2:27" ht="18" x14ac:dyDescent="0.25">
      <c r="B775" s="16"/>
      <c r="C775" s="1018"/>
      <c r="D775" s="1018"/>
      <c r="E775" s="1018"/>
      <c r="F775" s="1018"/>
      <c r="G775" s="1018"/>
      <c r="H775" s="1018"/>
      <c r="I775" s="1018"/>
      <c r="J775" s="1018"/>
      <c r="K775" s="1018"/>
      <c r="L775" s="1018"/>
      <c r="M775" s="1018"/>
      <c r="N775" s="1018"/>
      <c r="O775" s="19"/>
      <c r="P775" s="629">
        <f>+H753</f>
        <v>7.01</v>
      </c>
      <c r="Q775" s="17"/>
      <c r="R775" s="21"/>
      <c r="S775" s="626"/>
      <c r="T775" s="20"/>
      <c r="U775" s="20"/>
      <c r="V775" s="430"/>
      <c r="W775" s="14" t="str">
        <f t="shared" si="281"/>
        <v/>
      </c>
      <c r="X775" s="14" t="str">
        <f t="shared" si="282"/>
        <v/>
      </c>
      <c r="Y775" s="14" t="str">
        <f t="shared" si="279"/>
        <v/>
      </c>
      <c r="Z775" s="14" t="str">
        <f t="shared" si="280"/>
        <v/>
      </c>
      <c r="AA775" s="15" t="str">
        <f t="shared" si="274"/>
        <v/>
      </c>
    </row>
    <row r="776" spans="2:27" ht="18" x14ac:dyDescent="0.25">
      <c r="B776" s="16"/>
      <c r="C776" s="1018"/>
      <c r="D776" s="1018"/>
      <c r="E776" s="1018"/>
      <c r="F776" s="1018"/>
      <c r="G776" s="1018"/>
      <c r="H776" s="1018"/>
      <c r="I776" s="1018"/>
      <c r="J776" s="1018"/>
      <c r="K776" s="1018"/>
      <c r="L776" s="1018"/>
      <c r="M776" s="1018"/>
      <c r="N776" s="1018"/>
      <c r="O776" s="19"/>
      <c r="P776" s="629">
        <f>+H753</f>
        <v>7.01</v>
      </c>
      <c r="Q776" s="17"/>
      <c r="R776" s="26"/>
      <c r="S776" s="626"/>
      <c r="T776" s="20"/>
      <c r="U776" s="20"/>
      <c r="V776" s="430"/>
      <c r="W776" s="14" t="str">
        <f t="shared" si="281"/>
        <v/>
      </c>
      <c r="X776" s="14" t="str">
        <f t="shared" si="282"/>
        <v/>
      </c>
      <c r="Y776" s="14" t="str">
        <f t="shared" si="279"/>
        <v/>
      </c>
      <c r="Z776" s="14" t="str">
        <f t="shared" si="280"/>
        <v/>
      </c>
      <c r="AA776" s="15" t="str">
        <f t="shared" si="274"/>
        <v/>
      </c>
    </row>
    <row r="777" spans="2:27" ht="18" x14ac:dyDescent="0.25">
      <c r="B777" s="16"/>
      <c r="C777" s="1018"/>
      <c r="D777" s="1018"/>
      <c r="E777" s="1018"/>
      <c r="F777" s="1018"/>
      <c r="G777" s="1018"/>
      <c r="H777" s="1018"/>
      <c r="I777" s="1018"/>
      <c r="J777" s="1018"/>
      <c r="K777" s="1018"/>
      <c r="L777" s="1018"/>
      <c r="M777" s="1018"/>
      <c r="N777" s="1018"/>
      <c r="O777" s="19"/>
      <c r="P777" s="629">
        <f>+H753</f>
        <v>7.01</v>
      </c>
      <c r="Q777" s="17"/>
      <c r="R777" s="26"/>
      <c r="S777" s="626"/>
      <c r="T777" s="20"/>
      <c r="U777" s="20"/>
      <c r="V777" s="430"/>
      <c r="W777" s="14" t="str">
        <f t="shared" si="281"/>
        <v/>
      </c>
      <c r="X777" s="14" t="str">
        <f t="shared" si="282"/>
        <v/>
      </c>
      <c r="Y777" s="14" t="str">
        <f t="shared" si="279"/>
        <v/>
      </c>
      <c r="Z777" s="14" t="str">
        <f t="shared" si="280"/>
        <v/>
      </c>
      <c r="AA777" s="15" t="str">
        <f t="shared" si="274"/>
        <v/>
      </c>
    </row>
    <row r="778" spans="2:27" ht="18.75" thickBot="1" x14ac:dyDescent="0.3">
      <c r="B778" s="27"/>
      <c r="C778" s="1019"/>
      <c r="D778" s="1019"/>
      <c r="E778" s="1019"/>
      <c r="F778" s="1019"/>
      <c r="G778" s="1019"/>
      <c r="H778" s="1019"/>
      <c r="I778" s="1019"/>
      <c r="J778" s="1019"/>
      <c r="K778" s="1019"/>
      <c r="L778" s="1019"/>
      <c r="M778" s="1019"/>
      <c r="N778" s="1019"/>
      <c r="O778" s="30"/>
      <c r="P778" s="629">
        <f>+H753</f>
        <v>7.01</v>
      </c>
      <c r="Q778" s="17"/>
      <c r="R778" s="630"/>
      <c r="S778" s="636"/>
      <c r="T778" s="33"/>
      <c r="U778" s="33"/>
      <c r="V778" s="631"/>
      <c r="W778" s="34" t="str">
        <f t="shared" si="281"/>
        <v/>
      </c>
      <c r="X778" s="34" t="str">
        <f t="shared" si="282"/>
        <v/>
      </c>
      <c r="Y778" s="14" t="str">
        <f t="shared" si="279"/>
        <v/>
      </c>
      <c r="Z778" s="14" t="str">
        <f t="shared" si="280"/>
        <v/>
      </c>
      <c r="AA778" s="15" t="str">
        <f t="shared" si="274"/>
        <v/>
      </c>
    </row>
    <row r="779" spans="2:27" ht="18.75" thickBot="1" x14ac:dyDescent="0.3">
      <c r="B779" s="786"/>
      <c r="C779" s="787"/>
      <c r="D779" s="787"/>
      <c r="E779" s="787"/>
      <c r="F779" s="787"/>
      <c r="G779" s="787"/>
      <c r="H779" s="787"/>
      <c r="I779" s="787"/>
      <c r="J779" s="787"/>
      <c r="K779" s="787"/>
      <c r="L779" s="787"/>
      <c r="M779" s="787"/>
      <c r="N779" s="787"/>
      <c r="O779" s="787"/>
      <c r="P779" s="428"/>
      <c r="Q779" s="629">
        <f>+H753</f>
        <v>7.01</v>
      </c>
      <c r="R779" s="1024" t="s">
        <v>58</v>
      </c>
      <c r="S779" s="1025"/>
      <c r="T779" s="1027"/>
      <c r="U779" s="1024" t="s">
        <v>53</v>
      </c>
      <c r="V779" s="1027"/>
      <c r="W779" s="1027"/>
      <c r="X779" s="1026"/>
      <c r="Y779" s="36"/>
      <c r="Z779" s="37"/>
      <c r="AA779" s="38">
        <f>SUM(X756:X778)</f>
        <v>4</v>
      </c>
    </row>
    <row r="780" spans="2:27" ht="17.25" thickBot="1" x14ac:dyDescent="0.3">
      <c r="B780" s="792" t="s">
        <v>59</v>
      </c>
      <c r="C780" s="793"/>
      <c r="D780" s="793"/>
      <c r="E780" s="793"/>
      <c r="F780" s="793"/>
      <c r="G780" s="793"/>
      <c r="H780" s="793"/>
      <c r="I780" s="794"/>
      <c r="J780" s="792" t="s">
        <v>60</v>
      </c>
      <c r="K780" s="793"/>
      <c r="L780" s="793"/>
      <c r="M780" s="793"/>
      <c r="N780" s="793"/>
      <c r="O780" s="793"/>
      <c r="P780" s="793"/>
      <c r="Q780" s="793"/>
      <c r="R780" s="1028"/>
      <c r="S780" s="634"/>
      <c r="T780" s="39"/>
      <c r="U780" s="40"/>
      <c r="V780" s="40"/>
      <c r="W780" s="40"/>
      <c r="X780" s="40"/>
      <c r="Y780" s="40"/>
      <c r="Z780" s="40"/>
      <c r="AA780" s="41"/>
    </row>
    <row r="781" spans="2:27" ht="21" thickBot="1" x14ac:dyDescent="0.3">
      <c r="B781" s="795"/>
      <c r="C781" s="787"/>
      <c r="D781" s="787"/>
      <c r="E781" s="787"/>
      <c r="F781" s="787"/>
      <c r="G781" s="787"/>
      <c r="H781" s="787"/>
      <c r="I781" s="796"/>
      <c r="J781" s="795"/>
      <c r="K781" s="787"/>
      <c r="L781" s="787"/>
      <c r="M781" s="787"/>
      <c r="N781" s="787"/>
      <c r="O781" s="787"/>
      <c r="P781" s="787"/>
      <c r="Q781" s="787"/>
      <c r="R781" s="796"/>
      <c r="S781" s="635"/>
      <c r="T781" s="797" t="s">
        <v>61</v>
      </c>
      <c r="U781" s="798"/>
      <c r="V781" s="798"/>
      <c r="W781" s="798"/>
      <c r="X781" s="798"/>
      <c r="Y781" s="798"/>
      <c r="Z781" s="799"/>
      <c r="AA781" s="42">
        <f>AA779</f>
        <v>4</v>
      </c>
    </row>
    <row r="783" spans="2:27" ht="15.75" thickBot="1" x14ac:dyDescent="0.3"/>
    <row r="784" spans="2:27" x14ac:dyDescent="0.25">
      <c r="B784" s="800"/>
      <c r="C784" s="793"/>
      <c r="D784" s="793"/>
      <c r="E784" s="793"/>
      <c r="F784" s="793"/>
      <c r="G784" s="803" t="s">
        <v>42</v>
      </c>
      <c r="H784" s="793"/>
      <c r="I784" s="793"/>
      <c r="J784" s="793"/>
      <c r="K784" s="793"/>
      <c r="L784" s="793"/>
      <c r="M784" s="793"/>
      <c r="N784" s="793"/>
      <c r="O784" s="793"/>
      <c r="P784" s="793"/>
      <c r="Q784" s="793"/>
      <c r="R784" s="793"/>
      <c r="S784" s="793"/>
      <c r="T784" s="793"/>
      <c r="U784" s="804" t="s">
        <v>1</v>
      </c>
      <c r="V784" s="805"/>
      <c r="W784" s="805"/>
      <c r="X784" s="806"/>
      <c r="Y784" s="807" t="s">
        <v>43</v>
      </c>
      <c r="Z784" s="805"/>
      <c r="AA784" s="808"/>
    </row>
    <row r="785" spans="2:27" ht="45" customHeight="1" x14ac:dyDescent="0.25">
      <c r="B785" s="801"/>
      <c r="C785" s="802"/>
      <c r="D785" s="802"/>
      <c r="E785" s="802"/>
      <c r="F785" s="802"/>
      <c r="G785" s="801"/>
      <c r="H785" s="802"/>
      <c r="I785" s="802"/>
      <c r="J785" s="802"/>
      <c r="K785" s="802"/>
      <c r="L785" s="802"/>
      <c r="M785" s="802"/>
      <c r="N785" s="802"/>
      <c r="O785" s="802"/>
      <c r="P785" s="802"/>
      <c r="Q785" s="802"/>
      <c r="R785" s="802"/>
      <c r="S785" s="802"/>
      <c r="T785" s="802"/>
      <c r="U785" s="809" t="s">
        <v>3</v>
      </c>
      <c r="V785" s="810"/>
      <c r="W785" s="810"/>
      <c r="X785" s="811"/>
      <c r="Y785" s="812">
        <v>1</v>
      </c>
      <c r="Z785" s="810"/>
      <c r="AA785" s="813"/>
    </row>
    <row r="786" spans="2:27" ht="15.75" thickBot="1" x14ac:dyDescent="0.3">
      <c r="B786" s="795"/>
      <c r="C786" s="787"/>
      <c r="D786" s="787"/>
      <c r="E786" s="787"/>
      <c r="F786" s="787"/>
      <c r="G786" s="795"/>
      <c r="H786" s="787"/>
      <c r="I786" s="787"/>
      <c r="J786" s="787"/>
      <c r="K786" s="787"/>
      <c r="L786" s="787"/>
      <c r="M786" s="787"/>
      <c r="N786" s="787"/>
      <c r="O786" s="787"/>
      <c r="P786" s="787"/>
      <c r="Q786" s="787"/>
      <c r="R786" s="787"/>
      <c r="S786" s="787"/>
      <c r="T786" s="787"/>
      <c r="U786" s="814" t="s">
        <v>4</v>
      </c>
      <c r="V786" s="815"/>
      <c r="W786" s="815"/>
      <c r="X786" s="816"/>
      <c r="Y786" s="817">
        <v>44236</v>
      </c>
      <c r="Z786" s="818"/>
      <c r="AA786" s="819"/>
    </row>
    <row r="787" spans="2:27" ht="25.9" customHeight="1" x14ac:dyDescent="0.25">
      <c r="B787" s="820" t="s">
        <v>44</v>
      </c>
      <c r="C787" s="793"/>
      <c r="D787" s="793"/>
      <c r="E787" s="793"/>
      <c r="F787" s="794"/>
      <c r="G787"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787" s="822"/>
      <c r="I787" s="822"/>
      <c r="J787" s="822"/>
      <c r="K787" s="822"/>
      <c r="L787" s="822"/>
      <c r="M787" s="822"/>
      <c r="N787" s="822"/>
      <c r="O787" s="822"/>
      <c r="P787" s="822"/>
      <c r="Q787" s="822"/>
      <c r="R787" s="822"/>
      <c r="S787" s="822"/>
      <c r="T787" s="822"/>
      <c r="U787" s="822"/>
      <c r="V787" s="822"/>
      <c r="W787" s="822"/>
      <c r="X787" s="822"/>
      <c r="Y787" s="822"/>
      <c r="Z787" s="822"/>
      <c r="AA787" s="823"/>
    </row>
    <row r="788" spans="2:27" ht="15.75" customHeight="1" thickBot="1" x14ac:dyDescent="0.3">
      <c r="B788" s="795"/>
      <c r="C788" s="787"/>
      <c r="D788" s="787"/>
      <c r="E788" s="787"/>
      <c r="F788" s="796"/>
      <c r="G788" s="824"/>
      <c r="H788" s="825"/>
      <c r="I788" s="825"/>
      <c r="J788" s="825"/>
      <c r="K788" s="825"/>
      <c r="L788" s="825"/>
      <c r="M788" s="825"/>
      <c r="N788" s="825"/>
      <c r="O788" s="825"/>
      <c r="P788" s="825"/>
      <c r="Q788" s="825"/>
      <c r="R788" s="825"/>
      <c r="S788" s="825"/>
      <c r="T788" s="825"/>
      <c r="U788" s="825"/>
      <c r="V788" s="825"/>
      <c r="W788" s="825"/>
      <c r="X788" s="825"/>
      <c r="Y788" s="825"/>
      <c r="Z788" s="825"/>
      <c r="AA788" s="826"/>
    </row>
    <row r="789" spans="2:27" ht="18.75" thickBot="1" x14ac:dyDescent="0.3">
      <c r="B789" s="827" t="s">
        <v>46</v>
      </c>
      <c r="C789" s="798"/>
      <c r="D789" s="798"/>
      <c r="E789" s="798"/>
      <c r="F789" s="798"/>
      <c r="G789" s="798"/>
      <c r="H789" s="822" t="s">
        <v>47</v>
      </c>
      <c r="I789" s="793"/>
      <c r="J789" s="828"/>
      <c r="K789" s="798"/>
      <c r="L789" s="798"/>
      <c r="M789" s="798"/>
      <c r="N789" s="798"/>
      <c r="O789" s="798"/>
      <c r="P789" s="622"/>
      <c r="Q789" s="622"/>
      <c r="R789" s="828" t="s">
        <v>48</v>
      </c>
      <c r="S789" s="828"/>
      <c r="T789" s="798"/>
      <c r="U789" s="798"/>
      <c r="V789" s="798"/>
      <c r="W789" s="798"/>
      <c r="X789" s="798"/>
      <c r="Y789" s="798"/>
      <c r="Z789" s="798"/>
      <c r="AA789" s="799"/>
    </row>
    <row r="790" spans="2:27" ht="28.5" customHeight="1" thickBot="1" x14ac:dyDescent="0.3">
      <c r="B790" s="829">
        <f>PRESUPUESTO!$B$55</f>
        <v>7</v>
      </c>
      <c r="C790" s="793"/>
      <c r="D790" s="793"/>
      <c r="E790" s="793"/>
      <c r="F790" s="793"/>
      <c r="G790" s="793"/>
      <c r="H790" s="830">
        <f>PRESUPUESTO!B57</f>
        <v>7.02</v>
      </c>
      <c r="I790" s="831"/>
      <c r="J790" s="832" t="str">
        <f>PRESUPUESTO!$F$55</f>
        <v>ELECTRICOS</v>
      </c>
      <c r="K790" s="798"/>
      <c r="L790" s="798"/>
      <c r="M790" s="798"/>
      <c r="N790" s="798"/>
      <c r="O790" s="799"/>
      <c r="P790" s="621"/>
      <c r="Q790" s="621"/>
      <c r="R790" s="833" t="str">
        <f>PRESUPUESTO!F57</f>
        <v>SUMINISTRO E INSTALACION DE TOMACORRIENTE</v>
      </c>
      <c r="S790" s="1020"/>
      <c r="T790" s="793"/>
      <c r="U790" s="793"/>
      <c r="V790" s="793"/>
      <c r="W790" s="793"/>
      <c r="X790" s="793"/>
      <c r="Y790" s="793"/>
      <c r="Z790" s="793"/>
      <c r="AA790" s="794"/>
    </row>
    <row r="791" spans="2:27" ht="18.75" customHeight="1" thickBot="1" x14ac:dyDescent="0.3">
      <c r="B791" s="821" t="s">
        <v>49</v>
      </c>
      <c r="C791" s="834"/>
      <c r="D791" s="834"/>
      <c r="E791" s="834"/>
      <c r="F791" s="834"/>
      <c r="G791" s="834"/>
      <c r="H791" s="835"/>
      <c r="I791" s="835"/>
      <c r="J791" s="834"/>
      <c r="K791" s="834"/>
      <c r="L791" s="834"/>
      <c r="M791" s="834"/>
      <c r="N791" s="834"/>
      <c r="O791" s="834"/>
      <c r="P791" s="623"/>
      <c r="Q791" s="623"/>
      <c r="R791" s="837" t="s">
        <v>50</v>
      </c>
      <c r="S791" s="1030" t="s">
        <v>532</v>
      </c>
      <c r="T791" s="839" t="s">
        <v>51</v>
      </c>
      <c r="U791" s="840"/>
      <c r="V791" s="841"/>
      <c r="W791" s="842" t="s">
        <v>20</v>
      </c>
      <c r="X791" s="844" t="s">
        <v>52</v>
      </c>
      <c r="Y791" s="846" t="s">
        <v>53</v>
      </c>
      <c r="Z791" s="847"/>
      <c r="AA791" s="848"/>
    </row>
    <row r="792" spans="2:27" ht="26.25" thickBot="1" x14ac:dyDescent="0.3">
      <c r="B792" s="836"/>
      <c r="C792" s="835"/>
      <c r="D792" s="835"/>
      <c r="E792" s="835"/>
      <c r="F792" s="835"/>
      <c r="G792" s="835"/>
      <c r="H792" s="835"/>
      <c r="I792" s="835"/>
      <c r="J792" s="835"/>
      <c r="K792" s="835"/>
      <c r="L792" s="835"/>
      <c r="M792" s="835"/>
      <c r="N792" s="835"/>
      <c r="O792" s="835"/>
      <c r="P792" s="623"/>
      <c r="Q792" s="623"/>
      <c r="R792" s="838"/>
      <c r="S792" s="1031"/>
      <c r="T792" s="4" t="s">
        <v>54</v>
      </c>
      <c r="U792" s="5" t="s">
        <v>55</v>
      </c>
      <c r="V792" s="6" t="s">
        <v>56</v>
      </c>
      <c r="W792" s="843"/>
      <c r="X792" s="845"/>
      <c r="Y792" s="7" t="s">
        <v>57</v>
      </c>
      <c r="Z792" s="8" t="s">
        <v>21</v>
      </c>
      <c r="AA792" s="9" t="s">
        <v>22</v>
      </c>
    </row>
    <row r="793" spans="2:27" ht="18" x14ac:dyDescent="0.25">
      <c r="B793" s="10"/>
      <c r="C793" s="1017"/>
      <c r="D793" s="1017"/>
      <c r="E793" s="1017"/>
      <c r="F793" s="1017"/>
      <c r="G793" s="1017"/>
      <c r="H793" s="1017"/>
      <c r="I793" s="1017"/>
      <c r="J793" s="1017"/>
      <c r="K793" s="1017"/>
      <c r="L793" s="1017"/>
      <c r="M793" s="1017"/>
      <c r="N793" s="1017"/>
      <c r="O793" s="12"/>
      <c r="P793" s="629">
        <f>+H790</f>
        <v>7.02</v>
      </c>
      <c r="Q793" s="17"/>
      <c r="R793" s="412" t="s">
        <v>356</v>
      </c>
      <c r="S793" s="625" t="s">
        <v>563</v>
      </c>
      <c r="T793" s="14"/>
      <c r="U793" s="14"/>
      <c r="V793" s="14"/>
      <c r="W793" s="14" t="s">
        <v>20</v>
      </c>
      <c r="X793" s="14">
        <v>2</v>
      </c>
      <c r="Y793" s="14" t="str">
        <f>IFERROR(IF(COUNT(T793:V793)=1,PRODUCT(T793:V793)*X793,""),"")</f>
        <v/>
      </c>
      <c r="Z793" s="14" t="str">
        <f>IFERROR(IF(COUNT(T793:V793)=2,PRODUCT(T793:V793)*X793,""),"")</f>
        <v/>
      </c>
      <c r="AA793" s="15" t="str">
        <f>IFERROR(IF(COUNT(T793:V793)=3,PRODUCT(T793:V793)*X793,""),"")</f>
        <v/>
      </c>
    </row>
    <row r="794" spans="2:27" ht="18" x14ac:dyDescent="0.25">
      <c r="B794" s="16"/>
      <c r="C794" s="1018"/>
      <c r="D794" s="1018"/>
      <c r="E794" s="1018"/>
      <c r="F794" s="1018"/>
      <c r="G794" s="1018"/>
      <c r="H794" s="1018"/>
      <c r="I794" s="1018"/>
      <c r="J794" s="1018"/>
      <c r="K794" s="1018"/>
      <c r="L794" s="1018"/>
      <c r="M794" s="1018"/>
      <c r="N794" s="1018"/>
      <c r="O794" s="19"/>
      <c r="P794" s="629">
        <f>+H790</f>
        <v>7.02</v>
      </c>
      <c r="Q794" s="17"/>
      <c r="R794" s="412"/>
      <c r="S794" s="625"/>
      <c r="T794" s="20"/>
      <c r="U794" s="20"/>
      <c r="V794" s="430"/>
      <c r="W794" s="14"/>
      <c r="X794" s="14"/>
      <c r="Y794" s="14" t="str">
        <f t="shared" ref="Y794:Y796" si="283">IFERROR(IF(COUNT(T794:V794)=1,PRODUCT(T794:V794)*X794,""),"")</f>
        <v/>
      </c>
      <c r="Z794" s="14" t="str">
        <f t="shared" ref="Z794:Z796" si="284">IFERROR(IF(COUNT(T794:V794)=2,PRODUCT(T794:V794)*X794,""),"")</f>
        <v/>
      </c>
      <c r="AA794" s="15" t="str">
        <f t="shared" ref="AA794:AA815" si="285">IFERROR(IF(COUNT(T794:V794)=3,PRODUCT(T794:V794)*X794,""),"")</f>
        <v/>
      </c>
    </row>
    <row r="795" spans="2:27" ht="18" x14ac:dyDescent="0.25">
      <c r="B795" s="16"/>
      <c r="C795" s="1018"/>
      <c r="D795" s="1018"/>
      <c r="E795" s="1018"/>
      <c r="F795" s="1018"/>
      <c r="G795" s="1018"/>
      <c r="H795" s="1018"/>
      <c r="I795" s="1018"/>
      <c r="J795" s="1018"/>
      <c r="K795" s="1018"/>
      <c r="L795" s="1018"/>
      <c r="M795" s="1018"/>
      <c r="N795" s="1018"/>
      <c r="O795" s="19"/>
      <c r="P795" s="629">
        <f>+H790</f>
        <v>7.02</v>
      </c>
      <c r="Q795" s="17"/>
      <c r="R795" s="412"/>
      <c r="S795" s="625"/>
      <c r="T795" s="20"/>
      <c r="U795" s="20"/>
      <c r="V795" s="430"/>
      <c r="W795" s="14"/>
      <c r="X795" s="14"/>
      <c r="Y795" s="14" t="str">
        <f t="shared" si="283"/>
        <v/>
      </c>
      <c r="Z795" s="14" t="str">
        <f t="shared" si="284"/>
        <v/>
      </c>
      <c r="AA795" s="15" t="str">
        <f t="shared" si="285"/>
        <v/>
      </c>
    </row>
    <row r="796" spans="2:27" ht="18" x14ac:dyDescent="0.25">
      <c r="B796" s="16"/>
      <c r="C796" s="1018"/>
      <c r="D796" s="1018"/>
      <c r="E796" s="1018"/>
      <c r="F796" s="1018"/>
      <c r="G796" s="1018"/>
      <c r="H796" s="1018"/>
      <c r="I796" s="1018"/>
      <c r="J796" s="1018"/>
      <c r="K796" s="1018"/>
      <c r="L796" s="1018"/>
      <c r="M796" s="1018"/>
      <c r="N796" s="1018"/>
      <c r="O796" s="19"/>
      <c r="P796" s="629">
        <f>+H790</f>
        <v>7.02</v>
      </c>
      <c r="Q796" s="17"/>
      <c r="R796" s="412"/>
      <c r="S796" s="626"/>
      <c r="T796" s="20"/>
      <c r="U796" s="20"/>
      <c r="V796" s="430"/>
      <c r="W796" s="14"/>
      <c r="X796" s="14"/>
      <c r="Y796" s="14" t="str">
        <f t="shared" si="283"/>
        <v/>
      </c>
      <c r="Z796" s="14" t="str">
        <f t="shared" si="284"/>
        <v/>
      </c>
      <c r="AA796" s="15" t="str">
        <f t="shared" si="285"/>
        <v/>
      </c>
    </row>
    <row r="797" spans="2:27" ht="18" x14ac:dyDescent="0.25">
      <c r="B797" s="16"/>
      <c r="C797" s="1018"/>
      <c r="D797" s="1018"/>
      <c r="E797" s="1018"/>
      <c r="F797" s="1018"/>
      <c r="G797" s="1018"/>
      <c r="H797" s="1018"/>
      <c r="I797" s="1018"/>
      <c r="J797" s="1018"/>
      <c r="K797" s="1018"/>
      <c r="L797" s="1018"/>
      <c r="M797" s="1018"/>
      <c r="N797" s="1018"/>
      <c r="O797" s="19"/>
      <c r="P797" s="629">
        <f>+H790</f>
        <v>7.02</v>
      </c>
      <c r="Q797" s="17"/>
      <c r="R797" s="412"/>
      <c r="S797" s="625"/>
      <c r="T797" s="20"/>
      <c r="U797" s="20"/>
      <c r="V797" s="430"/>
      <c r="W797" s="14"/>
      <c r="X797" s="14"/>
      <c r="Y797" s="14"/>
      <c r="Z797" s="14"/>
      <c r="AA797" s="15" t="str">
        <f t="shared" si="285"/>
        <v/>
      </c>
    </row>
    <row r="798" spans="2:27" ht="18" x14ac:dyDescent="0.25">
      <c r="B798" s="22"/>
      <c r="C798" s="1018"/>
      <c r="D798" s="1018"/>
      <c r="E798" s="1018"/>
      <c r="F798" s="1018"/>
      <c r="G798" s="1018"/>
      <c r="H798" s="1018"/>
      <c r="I798" s="1018"/>
      <c r="J798" s="1018"/>
      <c r="K798" s="1018"/>
      <c r="L798" s="1018"/>
      <c r="M798" s="1018"/>
      <c r="N798" s="1018"/>
      <c r="O798" s="19"/>
      <c r="P798" s="629">
        <f>+H790</f>
        <v>7.02</v>
      </c>
      <c r="Q798" s="17"/>
      <c r="R798" s="412" t="s">
        <v>361</v>
      </c>
      <c r="S798" s="625" t="s">
        <v>563</v>
      </c>
      <c r="T798" s="14"/>
      <c r="U798" s="14"/>
      <c r="V798" s="14"/>
      <c r="W798" s="14" t="s">
        <v>20</v>
      </c>
      <c r="X798" s="14"/>
      <c r="Y798" s="14" t="str">
        <f t="shared" ref="Y798:Y804" si="286">IFERROR(IF(COUNT(T798:V798)=1,PRODUCT(T798:V798)*X798,""),"")</f>
        <v/>
      </c>
      <c r="Z798" s="14" t="str">
        <f t="shared" ref="Z798:Z804" si="287">IFERROR(IF(COUNT(T798:V798)=2,PRODUCT(T798:V798)*X798,""),"")</f>
        <v/>
      </c>
      <c r="AA798" s="15" t="str">
        <f t="shared" si="285"/>
        <v/>
      </c>
    </row>
    <row r="799" spans="2:27" ht="18" x14ac:dyDescent="0.25">
      <c r="B799" s="16"/>
      <c r="C799" s="1018"/>
      <c r="D799" s="1018"/>
      <c r="E799" s="1018"/>
      <c r="F799" s="1018"/>
      <c r="G799" s="1018"/>
      <c r="H799" s="1018"/>
      <c r="I799" s="1018"/>
      <c r="J799" s="1018"/>
      <c r="K799" s="1018"/>
      <c r="L799" s="1018"/>
      <c r="M799" s="1018"/>
      <c r="N799" s="1018"/>
      <c r="O799" s="19"/>
      <c r="P799" s="629">
        <f>+H790</f>
        <v>7.02</v>
      </c>
      <c r="Q799" s="17"/>
      <c r="R799" s="412"/>
      <c r="S799" s="625"/>
      <c r="T799" s="20"/>
      <c r="U799" s="20"/>
      <c r="V799" s="430"/>
      <c r="W799" s="14"/>
      <c r="X799" s="14"/>
      <c r="Y799" s="14" t="str">
        <f t="shared" si="286"/>
        <v/>
      </c>
      <c r="Z799" s="14" t="str">
        <f t="shared" si="287"/>
        <v/>
      </c>
      <c r="AA799" s="15" t="str">
        <f t="shared" si="285"/>
        <v/>
      </c>
    </row>
    <row r="800" spans="2:27" ht="18" x14ac:dyDescent="0.25">
      <c r="B800" s="16"/>
      <c r="C800" s="1018"/>
      <c r="D800" s="1018"/>
      <c r="E800" s="1018"/>
      <c r="F800" s="1018"/>
      <c r="G800" s="1018"/>
      <c r="H800" s="1018"/>
      <c r="I800" s="1018"/>
      <c r="J800" s="1018"/>
      <c r="K800" s="1018"/>
      <c r="L800" s="1018"/>
      <c r="M800" s="1018"/>
      <c r="N800" s="1018"/>
      <c r="O800" s="19"/>
      <c r="P800" s="629">
        <f>+H790</f>
        <v>7.02</v>
      </c>
      <c r="Q800" s="17"/>
      <c r="R800" s="412"/>
      <c r="S800" s="626"/>
      <c r="T800" s="20"/>
      <c r="U800" s="20"/>
      <c r="V800" s="430"/>
      <c r="W800" s="14"/>
      <c r="X800" s="14"/>
      <c r="Y800" s="14" t="str">
        <f t="shared" si="286"/>
        <v/>
      </c>
      <c r="Z800" s="14" t="str">
        <f t="shared" si="287"/>
        <v/>
      </c>
      <c r="AA800" s="15" t="str">
        <f t="shared" si="285"/>
        <v/>
      </c>
    </row>
    <row r="801" spans="2:27" ht="18" x14ac:dyDescent="0.25">
      <c r="B801" s="16"/>
      <c r="C801" s="1018"/>
      <c r="D801" s="1018"/>
      <c r="E801" s="1018"/>
      <c r="F801" s="1018"/>
      <c r="G801" s="1018"/>
      <c r="H801" s="1018"/>
      <c r="I801" s="1018"/>
      <c r="J801" s="1018"/>
      <c r="K801" s="1018"/>
      <c r="L801" s="1018"/>
      <c r="M801" s="1018"/>
      <c r="N801" s="1018"/>
      <c r="O801" s="19"/>
      <c r="P801" s="629">
        <f>+H790</f>
        <v>7.02</v>
      </c>
      <c r="Q801" s="17"/>
      <c r="R801" s="412"/>
      <c r="S801" s="625"/>
      <c r="T801" s="20"/>
      <c r="U801" s="20"/>
      <c r="V801" s="430"/>
      <c r="W801" s="14"/>
      <c r="X801" s="14"/>
      <c r="Y801" s="14" t="str">
        <f t="shared" si="286"/>
        <v/>
      </c>
      <c r="Z801" s="14" t="str">
        <f t="shared" si="287"/>
        <v/>
      </c>
      <c r="AA801" s="15" t="str">
        <f t="shared" si="285"/>
        <v/>
      </c>
    </row>
    <row r="802" spans="2:27" ht="18" x14ac:dyDescent="0.25">
      <c r="B802" s="16"/>
      <c r="C802" s="1018"/>
      <c r="D802" s="1018"/>
      <c r="E802" s="1018"/>
      <c r="F802" s="1018"/>
      <c r="G802" s="1018"/>
      <c r="H802" s="1018"/>
      <c r="I802" s="1018"/>
      <c r="J802" s="1018"/>
      <c r="K802" s="1018"/>
      <c r="L802" s="1018"/>
      <c r="M802" s="1018"/>
      <c r="N802" s="1018"/>
      <c r="O802" s="19"/>
      <c r="P802" s="629">
        <f>+H790</f>
        <v>7.02</v>
      </c>
      <c r="Q802" s="17"/>
      <c r="R802" s="412"/>
      <c r="S802" s="626"/>
      <c r="T802" s="20"/>
      <c r="U802" s="20"/>
      <c r="V802" s="430"/>
      <c r="W802" s="14"/>
      <c r="X802" s="14"/>
      <c r="Y802" s="14" t="str">
        <f t="shared" si="286"/>
        <v/>
      </c>
      <c r="Z802" s="14" t="str">
        <f t="shared" si="287"/>
        <v/>
      </c>
      <c r="AA802" s="15" t="str">
        <f t="shared" si="285"/>
        <v/>
      </c>
    </row>
    <row r="803" spans="2:27" ht="18" x14ac:dyDescent="0.25">
      <c r="B803" s="16"/>
      <c r="C803" s="1018"/>
      <c r="D803" s="1018"/>
      <c r="E803" s="1018"/>
      <c r="F803" s="1018"/>
      <c r="G803" s="1018"/>
      <c r="H803" s="1018"/>
      <c r="I803" s="1018"/>
      <c r="J803" s="1018"/>
      <c r="K803" s="1018"/>
      <c r="L803" s="1018"/>
      <c r="M803" s="1018"/>
      <c r="N803" s="1018"/>
      <c r="O803" s="19"/>
      <c r="P803" s="629">
        <f>+H790</f>
        <v>7.02</v>
      </c>
      <c r="Q803" s="17"/>
      <c r="R803" s="412"/>
      <c r="S803" s="625"/>
      <c r="T803" s="20"/>
      <c r="U803" s="20"/>
      <c r="V803" s="430"/>
      <c r="W803" s="14" t="str">
        <f t="shared" ref="W803:W804" si="288">IF(COUNT(T803:V803)=1,"m",IF(COUNT(T803:V803)=2,"m2",IF(COUNT(T803:V803)=3,"m3","")))</f>
        <v/>
      </c>
      <c r="X803" s="14" t="str">
        <f t="shared" ref="X803:X804" si="289">IF(S803="","",1)</f>
        <v/>
      </c>
      <c r="Y803" s="14" t="str">
        <f t="shared" si="286"/>
        <v/>
      </c>
      <c r="Z803" s="14" t="str">
        <f t="shared" si="287"/>
        <v/>
      </c>
      <c r="AA803" s="15" t="str">
        <f t="shared" si="285"/>
        <v/>
      </c>
    </row>
    <row r="804" spans="2:27" ht="18" x14ac:dyDescent="0.25">
      <c r="B804" s="16"/>
      <c r="C804" s="1018"/>
      <c r="D804" s="1018"/>
      <c r="E804" s="1018"/>
      <c r="F804" s="1018"/>
      <c r="G804" s="1018"/>
      <c r="H804" s="1018"/>
      <c r="I804" s="1018"/>
      <c r="J804" s="1018"/>
      <c r="K804" s="1018"/>
      <c r="L804" s="1018"/>
      <c r="M804" s="1018"/>
      <c r="N804" s="1018"/>
      <c r="O804" s="19"/>
      <c r="P804" s="629">
        <f>+H790</f>
        <v>7.02</v>
      </c>
      <c r="Q804" s="17"/>
      <c r="R804" s="412"/>
      <c r="S804" s="625"/>
      <c r="T804" s="20"/>
      <c r="U804" s="20"/>
      <c r="V804" s="430"/>
      <c r="W804" s="14" t="str">
        <f t="shared" si="288"/>
        <v/>
      </c>
      <c r="X804" s="14" t="str">
        <f t="shared" si="289"/>
        <v/>
      </c>
      <c r="Y804" s="14" t="str">
        <f t="shared" si="286"/>
        <v/>
      </c>
      <c r="Z804" s="14" t="str">
        <f t="shared" si="287"/>
        <v/>
      </c>
      <c r="AA804" s="15" t="str">
        <f t="shared" si="285"/>
        <v/>
      </c>
    </row>
    <row r="805" spans="2:27" ht="18" x14ac:dyDescent="0.25">
      <c r="B805" s="16"/>
      <c r="C805" s="1018"/>
      <c r="D805" s="1018"/>
      <c r="E805" s="1018"/>
      <c r="F805" s="1018"/>
      <c r="G805" s="1018"/>
      <c r="H805" s="1018"/>
      <c r="I805" s="1018"/>
      <c r="J805" s="1018"/>
      <c r="K805" s="1018"/>
      <c r="L805" s="1018"/>
      <c r="M805" s="1018"/>
      <c r="N805" s="1018"/>
      <c r="O805" s="19"/>
      <c r="P805" s="629">
        <f>+H790</f>
        <v>7.02</v>
      </c>
      <c r="Q805" s="17"/>
      <c r="R805" s="412"/>
      <c r="S805" s="625"/>
      <c r="T805" s="20"/>
      <c r="U805" s="20"/>
      <c r="V805" s="430"/>
      <c r="W805" s="14"/>
      <c r="X805" s="14"/>
      <c r="Y805" s="14"/>
      <c r="Z805" s="14"/>
      <c r="AA805" s="15" t="str">
        <f t="shared" si="285"/>
        <v/>
      </c>
    </row>
    <row r="806" spans="2:27" ht="18" x14ac:dyDescent="0.25">
      <c r="B806" s="16"/>
      <c r="C806" s="1018"/>
      <c r="D806" s="1018"/>
      <c r="E806" s="1018"/>
      <c r="F806" s="1018"/>
      <c r="G806" s="1018"/>
      <c r="H806" s="1018"/>
      <c r="I806" s="1018"/>
      <c r="J806" s="1018"/>
      <c r="K806" s="1018"/>
      <c r="L806" s="1018"/>
      <c r="M806" s="1018"/>
      <c r="N806" s="1018"/>
      <c r="O806" s="19"/>
      <c r="P806" s="629">
        <f>+H790</f>
        <v>7.02</v>
      </c>
      <c r="Q806" s="17"/>
      <c r="R806" s="412" t="s">
        <v>362</v>
      </c>
      <c r="S806" s="625" t="s">
        <v>563</v>
      </c>
      <c r="T806" s="20"/>
      <c r="U806" s="20"/>
      <c r="V806" s="430"/>
      <c r="W806" s="14" t="s">
        <v>20</v>
      </c>
      <c r="X806" s="14">
        <v>2</v>
      </c>
      <c r="Y806" s="14" t="str">
        <f t="shared" ref="Y806:Y815" si="290">IFERROR(IF(COUNT(T806:V806)=1,PRODUCT(T806:V806)*X806,""),"")</f>
        <v/>
      </c>
      <c r="Z806" s="14" t="str">
        <f t="shared" ref="Z806:Z815" si="291">IFERROR(IF(COUNT(T806:V806)=2,PRODUCT(T806:V806)*X806,""),"")</f>
        <v/>
      </c>
      <c r="AA806" s="15" t="str">
        <f t="shared" si="285"/>
        <v/>
      </c>
    </row>
    <row r="807" spans="2:27" ht="18" x14ac:dyDescent="0.25">
      <c r="B807" s="16"/>
      <c r="C807" s="1018"/>
      <c r="D807" s="1018"/>
      <c r="E807" s="1018"/>
      <c r="F807" s="1018"/>
      <c r="G807" s="1018"/>
      <c r="H807" s="1018"/>
      <c r="I807" s="1018"/>
      <c r="J807" s="1018"/>
      <c r="K807" s="1018"/>
      <c r="L807" s="1018"/>
      <c r="M807" s="1018"/>
      <c r="N807" s="1018"/>
      <c r="O807" s="19"/>
      <c r="P807" s="629">
        <f>+H790</f>
        <v>7.02</v>
      </c>
      <c r="Q807" s="17"/>
      <c r="R807" s="412"/>
      <c r="S807" s="625"/>
      <c r="T807" s="20"/>
      <c r="U807" s="20"/>
      <c r="V807" s="430"/>
      <c r="W807" s="14"/>
      <c r="X807" s="14"/>
      <c r="Y807" s="14" t="str">
        <f t="shared" si="290"/>
        <v/>
      </c>
      <c r="Z807" s="14" t="str">
        <f t="shared" si="291"/>
        <v/>
      </c>
      <c r="AA807" s="15" t="str">
        <f t="shared" si="285"/>
        <v/>
      </c>
    </row>
    <row r="808" spans="2:27" ht="18" x14ac:dyDescent="0.25">
      <c r="B808" s="16"/>
      <c r="C808" s="1018"/>
      <c r="D808" s="1018"/>
      <c r="E808" s="1018"/>
      <c r="F808" s="1018"/>
      <c r="G808" s="1018"/>
      <c r="H808" s="1018"/>
      <c r="I808" s="1018"/>
      <c r="J808" s="1018"/>
      <c r="K808" s="1018"/>
      <c r="L808" s="1018"/>
      <c r="M808" s="1018"/>
      <c r="N808" s="1018"/>
      <c r="O808" s="19"/>
      <c r="P808" s="629">
        <f>+H790</f>
        <v>7.02</v>
      </c>
      <c r="Q808" s="17"/>
      <c r="R808" s="412"/>
      <c r="S808" s="626"/>
      <c r="T808" s="20"/>
      <c r="U808" s="20"/>
      <c r="V808" s="430"/>
      <c r="W808" s="14"/>
      <c r="X808" s="14"/>
      <c r="Y808" s="14" t="str">
        <f t="shared" si="290"/>
        <v/>
      </c>
      <c r="Z808" s="14" t="str">
        <f t="shared" si="291"/>
        <v/>
      </c>
      <c r="AA808" s="15" t="str">
        <f t="shared" si="285"/>
        <v/>
      </c>
    </row>
    <row r="809" spans="2:27" ht="18" x14ac:dyDescent="0.25">
      <c r="B809" s="16"/>
      <c r="C809" s="1018"/>
      <c r="D809" s="1018"/>
      <c r="E809" s="1018"/>
      <c r="F809" s="1018"/>
      <c r="G809" s="1018"/>
      <c r="H809" s="1018"/>
      <c r="I809" s="1018"/>
      <c r="J809" s="1018"/>
      <c r="K809" s="1018"/>
      <c r="L809" s="1018"/>
      <c r="M809" s="1018"/>
      <c r="N809" s="1018"/>
      <c r="O809" s="19"/>
      <c r="P809" s="629">
        <f>+H790</f>
        <v>7.02</v>
      </c>
      <c r="Q809" s="17"/>
      <c r="R809" s="412"/>
      <c r="S809" s="626"/>
      <c r="T809" s="20"/>
      <c r="U809" s="20"/>
      <c r="V809" s="20"/>
      <c r="W809" s="14" t="str">
        <f t="shared" ref="W809:W815" si="292">IF(COUNT(T809:V809)=1,"m",IF(COUNT(T809:V809)=2,"m2",IF(COUNT(T809:V809)=3,"m3","")))</f>
        <v/>
      </c>
      <c r="X809" s="14" t="str">
        <f t="shared" ref="X809:X815" si="293">IF(S809="","",1)</f>
        <v/>
      </c>
      <c r="Y809" s="14" t="str">
        <f t="shared" si="290"/>
        <v/>
      </c>
      <c r="Z809" s="14" t="str">
        <f t="shared" si="291"/>
        <v/>
      </c>
      <c r="AA809" s="15" t="str">
        <f t="shared" si="285"/>
        <v/>
      </c>
    </row>
    <row r="810" spans="2:27" ht="18" x14ac:dyDescent="0.25">
      <c r="B810" s="16"/>
      <c r="C810" s="1018"/>
      <c r="D810" s="1018"/>
      <c r="E810" s="1018"/>
      <c r="F810" s="1018"/>
      <c r="G810" s="1018"/>
      <c r="H810" s="1018"/>
      <c r="I810" s="1018"/>
      <c r="J810" s="1018"/>
      <c r="K810" s="1018"/>
      <c r="L810" s="1018"/>
      <c r="M810" s="1018"/>
      <c r="N810" s="1018"/>
      <c r="O810" s="19"/>
      <c r="P810" s="629">
        <f>+H790</f>
        <v>7.02</v>
      </c>
      <c r="Q810" s="17"/>
      <c r="R810" s="412"/>
      <c r="S810" s="626"/>
      <c r="T810" s="20"/>
      <c r="U810" s="20"/>
      <c r="V810" s="430"/>
      <c r="W810" s="14" t="str">
        <f t="shared" si="292"/>
        <v/>
      </c>
      <c r="X810" s="14" t="str">
        <f t="shared" si="293"/>
        <v/>
      </c>
      <c r="Y810" s="14" t="str">
        <f t="shared" si="290"/>
        <v/>
      </c>
      <c r="Z810" s="14" t="str">
        <f t="shared" si="291"/>
        <v/>
      </c>
      <c r="AA810" s="15" t="str">
        <f t="shared" si="285"/>
        <v/>
      </c>
    </row>
    <row r="811" spans="2:27" ht="18" x14ac:dyDescent="0.25">
      <c r="B811" s="16"/>
      <c r="C811" s="1018"/>
      <c r="D811" s="1018"/>
      <c r="E811" s="1018"/>
      <c r="F811" s="1018"/>
      <c r="G811" s="1018"/>
      <c r="H811" s="1018"/>
      <c r="I811" s="1018"/>
      <c r="J811" s="1018"/>
      <c r="K811" s="1018"/>
      <c r="L811" s="1018"/>
      <c r="M811" s="1018"/>
      <c r="N811" s="1018"/>
      <c r="O811" s="19"/>
      <c r="P811" s="629">
        <f>+H790</f>
        <v>7.02</v>
      </c>
      <c r="Q811" s="17"/>
      <c r="R811" s="412"/>
      <c r="S811" s="626"/>
      <c r="T811" s="20"/>
      <c r="U811" s="20"/>
      <c r="V811" s="430"/>
      <c r="W811" s="14" t="str">
        <f t="shared" si="292"/>
        <v/>
      </c>
      <c r="X811" s="14" t="str">
        <f t="shared" si="293"/>
        <v/>
      </c>
      <c r="Y811" s="14" t="str">
        <f t="shared" si="290"/>
        <v/>
      </c>
      <c r="Z811" s="14" t="str">
        <f t="shared" si="291"/>
        <v/>
      </c>
      <c r="AA811" s="15" t="str">
        <f t="shared" si="285"/>
        <v/>
      </c>
    </row>
    <row r="812" spans="2:27" ht="18" x14ac:dyDescent="0.25">
      <c r="B812" s="16"/>
      <c r="C812" s="1018"/>
      <c r="D812" s="1018"/>
      <c r="E812" s="1018"/>
      <c r="F812" s="1018"/>
      <c r="G812" s="1018"/>
      <c r="H812" s="1018"/>
      <c r="I812" s="1018"/>
      <c r="J812" s="1018"/>
      <c r="K812" s="1018"/>
      <c r="L812" s="1018"/>
      <c r="M812" s="1018"/>
      <c r="N812" s="1018"/>
      <c r="O812" s="19"/>
      <c r="P812" s="629">
        <f>+H790</f>
        <v>7.02</v>
      </c>
      <c r="Q812" s="17"/>
      <c r="R812" s="21"/>
      <c r="S812" s="626"/>
      <c r="T812" s="20"/>
      <c r="U812" s="20"/>
      <c r="V812" s="430"/>
      <c r="W812" s="14" t="str">
        <f t="shared" si="292"/>
        <v/>
      </c>
      <c r="X812" s="14" t="str">
        <f t="shared" si="293"/>
        <v/>
      </c>
      <c r="Y812" s="14" t="str">
        <f t="shared" si="290"/>
        <v/>
      </c>
      <c r="Z812" s="14" t="str">
        <f t="shared" si="291"/>
        <v/>
      </c>
      <c r="AA812" s="15" t="str">
        <f t="shared" si="285"/>
        <v/>
      </c>
    </row>
    <row r="813" spans="2:27" ht="18" x14ac:dyDescent="0.25">
      <c r="B813" s="16"/>
      <c r="C813" s="1018"/>
      <c r="D813" s="1018"/>
      <c r="E813" s="1018"/>
      <c r="F813" s="1018"/>
      <c r="G813" s="1018"/>
      <c r="H813" s="1018"/>
      <c r="I813" s="1018"/>
      <c r="J813" s="1018"/>
      <c r="K813" s="1018"/>
      <c r="L813" s="1018"/>
      <c r="M813" s="1018"/>
      <c r="N813" s="1018"/>
      <c r="O813" s="19"/>
      <c r="P813" s="629">
        <f>+H790</f>
        <v>7.02</v>
      </c>
      <c r="Q813" s="17"/>
      <c r="R813" s="26"/>
      <c r="S813" s="626"/>
      <c r="T813" s="20"/>
      <c r="U813" s="20"/>
      <c r="V813" s="430"/>
      <c r="W813" s="14" t="str">
        <f t="shared" si="292"/>
        <v/>
      </c>
      <c r="X813" s="14" t="str">
        <f t="shared" si="293"/>
        <v/>
      </c>
      <c r="Y813" s="14" t="str">
        <f t="shared" si="290"/>
        <v/>
      </c>
      <c r="Z813" s="14" t="str">
        <f t="shared" si="291"/>
        <v/>
      </c>
      <c r="AA813" s="15" t="str">
        <f t="shared" si="285"/>
        <v/>
      </c>
    </row>
    <row r="814" spans="2:27" ht="18" x14ac:dyDescent="0.25">
      <c r="B814" s="16"/>
      <c r="C814" s="1018"/>
      <c r="D814" s="1018"/>
      <c r="E814" s="1018"/>
      <c r="F814" s="1018"/>
      <c r="G814" s="1018"/>
      <c r="H814" s="1018"/>
      <c r="I814" s="1018"/>
      <c r="J814" s="1018"/>
      <c r="K814" s="1018"/>
      <c r="L814" s="1018"/>
      <c r="M814" s="1018"/>
      <c r="N814" s="1018"/>
      <c r="O814" s="19"/>
      <c r="P814" s="629">
        <f>+H790</f>
        <v>7.02</v>
      </c>
      <c r="Q814" s="17"/>
      <c r="R814" s="26"/>
      <c r="S814" s="626"/>
      <c r="T814" s="20"/>
      <c r="U814" s="20"/>
      <c r="V814" s="430"/>
      <c r="W814" s="14" t="str">
        <f t="shared" si="292"/>
        <v/>
      </c>
      <c r="X814" s="14" t="str">
        <f t="shared" si="293"/>
        <v/>
      </c>
      <c r="Y814" s="14" t="str">
        <f t="shared" si="290"/>
        <v/>
      </c>
      <c r="Z814" s="14" t="str">
        <f t="shared" si="291"/>
        <v/>
      </c>
      <c r="AA814" s="15" t="str">
        <f t="shared" si="285"/>
        <v/>
      </c>
    </row>
    <row r="815" spans="2:27" ht="18.75" thickBot="1" x14ac:dyDescent="0.3">
      <c r="B815" s="27"/>
      <c r="C815" s="1019"/>
      <c r="D815" s="1019"/>
      <c r="E815" s="1019"/>
      <c r="F815" s="1019"/>
      <c r="G815" s="1019"/>
      <c r="H815" s="1019"/>
      <c r="I815" s="1019"/>
      <c r="J815" s="1019"/>
      <c r="K815" s="1019"/>
      <c r="L815" s="1019"/>
      <c r="M815" s="1019"/>
      <c r="N815" s="1019"/>
      <c r="O815" s="30"/>
      <c r="P815" s="629">
        <f>+H790</f>
        <v>7.02</v>
      </c>
      <c r="Q815" s="17"/>
      <c r="R815" s="630"/>
      <c r="S815" s="636"/>
      <c r="T815" s="33"/>
      <c r="U815" s="33"/>
      <c r="V815" s="631"/>
      <c r="W815" s="34" t="str">
        <f t="shared" si="292"/>
        <v/>
      </c>
      <c r="X815" s="34" t="str">
        <f t="shared" si="293"/>
        <v/>
      </c>
      <c r="Y815" s="14" t="str">
        <f t="shared" si="290"/>
        <v/>
      </c>
      <c r="Z815" s="14" t="str">
        <f t="shared" si="291"/>
        <v/>
      </c>
      <c r="AA815" s="15" t="str">
        <f t="shared" si="285"/>
        <v/>
      </c>
    </row>
    <row r="816" spans="2:27" ht="18.75" thickBot="1" x14ac:dyDescent="0.3">
      <c r="B816" s="786"/>
      <c r="C816" s="787"/>
      <c r="D816" s="787"/>
      <c r="E816" s="787"/>
      <c r="F816" s="787"/>
      <c r="G816" s="787"/>
      <c r="H816" s="787"/>
      <c r="I816" s="787"/>
      <c r="J816" s="787"/>
      <c r="K816" s="787"/>
      <c r="L816" s="787"/>
      <c r="M816" s="787"/>
      <c r="N816" s="787"/>
      <c r="O816" s="787"/>
      <c r="P816" s="428"/>
      <c r="Q816" s="629">
        <f>+H790</f>
        <v>7.02</v>
      </c>
      <c r="R816" s="1024" t="s">
        <v>58</v>
      </c>
      <c r="S816" s="1025"/>
      <c r="T816" s="1027"/>
      <c r="U816" s="1024" t="s">
        <v>53</v>
      </c>
      <c r="V816" s="1027"/>
      <c r="W816" s="1027"/>
      <c r="X816" s="1026"/>
      <c r="Y816" s="36"/>
      <c r="Z816" s="37"/>
      <c r="AA816" s="38">
        <f>SUM(X793:X815)</f>
        <v>4</v>
      </c>
    </row>
    <row r="817" spans="2:27" ht="17.25" thickBot="1" x14ac:dyDescent="0.3">
      <c r="B817" s="792" t="s">
        <v>59</v>
      </c>
      <c r="C817" s="793"/>
      <c r="D817" s="793"/>
      <c r="E817" s="793"/>
      <c r="F817" s="793"/>
      <c r="G817" s="793"/>
      <c r="H817" s="793"/>
      <c r="I817" s="794"/>
      <c r="J817" s="792" t="s">
        <v>60</v>
      </c>
      <c r="K817" s="793"/>
      <c r="L817" s="793"/>
      <c r="M817" s="793"/>
      <c r="N817" s="793"/>
      <c r="O817" s="793"/>
      <c r="P817" s="793"/>
      <c r="Q817" s="793"/>
      <c r="R817" s="794"/>
      <c r="S817" s="634"/>
      <c r="T817" s="39"/>
      <c r="U817" s="40"/>
      <c r="V817" s="40"/>
      <c r="W817" s="40"/>
      <c r="X817" s="40"/>
      <c r="Y817" s="40"/>
      <c r="Z817" s="40"/>
      <c r="AA817" s="41"/>
    </row>
    <row r="818" spans="2:27" ht="21" thickBot="1" x14ac:dyDescent="0.3">
      <c r="B818" s="795"/>
      <c r="C818" s="787"/>
      <c r="D818" s="787"/>
      <c r="E818" s="787"/>
      <c r="F818" s="787"/>
      <c r="G818" s="787"/>
      <c r="H818" s="787"/>
      <c r="I818" s="796"/>
      <c r="J818" s="795"/>
      <c r="K818" s="787"/>
      <c r="L818" s="787"/>
      <c r="M818" s="787"/>
      <c r="N818" s="787"/>
      <c r="O818" s="787"/>
      <c r="P818" s="787"/>
      <c r="Q818" s="787"/>
      <c r="R818" s="796"/>
      <c r="S818" s="635"/>
      <c r="T818" s="797" t="s">
        <v>61</v>
      </c>
      <c r="U818" s="798"/>
      <c r="V818" s="798"/>
      <c r="W818" s="798"/>
      <c r="X818" s="798"/>
      <c r="Y818" s="798"/>
      <c r="Z818" s="799"/>
      <c r="AA818" s="42">
        <f>AA816</f>
        <v>4</v>
      </c>
    </row>
    <row r="820" spans="2:27" ht="15.75" thickBot="1" x14ac:dyDescent="0.3"/>
    <row r="821" spans="2:27" x14ac:dyDescent="0.25">
      <c r="B821" s="800"/>
      <c r="C821" s="793"/>
      <c r="D821" s="793"/>
      <c r="E821" s="793"/>
      <c r="F821" s="793"/>
      <c r="G821" s="803" t="s">
        <v>42</v>
      </c>
      <c r="H821" s="793"/>
      <c r="I821" s="793"/>
      <c r="J821" s="793"/>
      <c r="K821" s="793"/>
      <c r="L821" s="793"/>
      <c r="M821" s="793"/>
      <c r="N821" s="793"/>
      <c r="O821" s="793"/>
      <c r="P821" s="793"/>
      <c r="Q821" s="793"/>
      <c r="R821" s="793"/>
      <c r="S821" s="793"/>
      <c r="T821" s="793"/>
      <c r="U821" s="804" t="s">
        <v>1</v>
      </c>
      <c r="V821" s="805"/>
      <c r="W821" s="805"/>
      <c r="X821" s="806"/>
      <c r="Y821" s="807" t="s">
        <v>43</v>
      </c>
      <c r="Z821" s="805"/>
      <c r="AA821" s="808"/>
    </row>
    <row r="822" spans="2:27" ht="45" customHeight="1" x14ac:dyDescent="0.25">
      <c r="B822" s="801"/>
      <c r="C822" s="802"/>
      <c r="D822" s="802"/>
      <c r="E822" s="802"/>
      <c r="F822" s="802"/>
      <c r="G822" s="801"/>
      <c r="H822" s="802"/>
      <c r="I822" s="802"/>
      <c r="J822" s="802"/>
      <c r="K822" s="802"/>
      <c r="L822" s="802"/>
      <c r="M822" s="802"/>
      <c r="N822" s="802"/>
      <c r="O822" s="802"/>
      <c r="P822" s="802"/>
      <c r="Q822" s="802"/>
      <c r="R822" s="802"/>
      <c r="S822" s="802"/>
      <c r="T822" s="802"/>
      <c r="U822" s="809" t="s">
        <v>3</v>
      </c>
      <c r="V822" s="810"/>
      <c r="W822" s="810"/>
      <c r="X822" s="811"/>
      <c r="Y822" s="812">
        <v>1</v>
      </c>
      <c r="Z822" s="810"/>
      <c r="AA822" s="813"/>
    </row>
    <row r="823" spans="2:27" ht="15.75" thickBot="1" x14ac:dyDescent="0.3">
      <c r="B823" s="795"/>
      <c r="C823" s="787"/>
      <c r="D823" s="787"/>
      <c r="E823" s="787"/>
      <c r="F823" s="787"/>
      <c r="G823" s="795"/>
      <c r="H823" s="787"/>
      <c r="I823" s="787"/>
      <c r="J823" s="787"/>
      <c r="K823" s="787"/>
      <c r="L823" s="787"/>
      <c r="M823" s="787"/>
      <c r="N823" s="787"/>
      <c r="O823" s="787"/>
      <c r="P823" s="787"/>
      <c r="Q823" s="787"/>
      <c r="R823" s="787"/>
      <c r="S823" s="787"/>
      <c r="T823" s="787"/>
      <c r="U823" s="814" t="s">
        <v>4</v>
      </c>
      <c r="V823" s="815"/>
      <c r="W823" s="815"/>
      <c r="X823" s="816"/>
      <c r="Y823" s="817">
        <v>44236</v>
      </c>
      <c r="Z823" s="818"/>
      <c r="AA823" s="819"/>
    </row>
    <row r="824" spans="2:27" ht="15" customHeight="1" x14ac:dyDescent="0.25">
      <c r="B824" s="820" t="s">
        <v>44</v>
      </c>
      <c r="C824" s="793"/>
      <c r="D824" s="793"/>
      <c r="E824" s="793"/>
      <c r="F824" s="794"/>
      <c r="G824"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824" s="822"/>
      <c r="I824" s="822"/>
      <c r="J824" s="822"/>
      <c r="K824" s="822"/>
      <c r="L824" s="822"/>
      <c r="M824" s="822"/>
      <c r="N824" s="822"/>
      <c r="O824" s="822"/>
      <c r="P824" s="822"/>
      <c r="Q824" s="822"/>
      <c r="R824" s="822"/>
      <c r="S824" s="822"/>
      <c r="T824" s="822"/>
      <c r="U824" s="822"/>
      <c r="V824" s="822"/>
      <c r="W824" s="822"/>
      <c r="X824" s="822"/>
      <c r="Y824" s="822"/>
      <c r="Z824" s="822"/>
      <c r="AA824" s="823"/>
    </row>
    <row r="825" spans="2:27" ht="15.75" customHeight="1" thickBot="1" x14ac:dyDescent="0.3">
      <c r="B825" s="795"/>
      <c r="C825" s="787"/>
      <c r="D825" s="787"/>
      <c r="E825" s="787"/>
      <c r="F825" s="796"/>
      <c r="G825" s="824"/>
      <c r="H825" s="825"/>
      <c r="I825" s="825"/>
      <c r="J825" s="825"/>
      <c r="K825" s="825"/>
      <c r="L825" s="825"/>
      <c r="M825" s="825"/>
      <c r="N825" s="825"/>
      <c r="O825" s="825"/>
      <c r="P825" s="825"/>
      <c r="Q825" s="825"/>
      <c r="R825" s="825"/>
      <c r="S825" s="825"/>
      <c r="T825" s="825"/>
      <c r="U825" s="825"/>
      <c r="V825" s="825"/>
      <c r="W825" s="825"/>
      <c r="X825" s="825"/>
      <c r="Y825" s="825"/>
      <c r="Z825" s="825"/>
      <c r="AA825" s="826"/>
    </row>
    <row r="826" spans="2:27" ht="18.75" thickBot="1" x14ac:dyDescent="0.3">
      <c r="B826" s="827" t="s">
        <v>46</v>
      </c>
      <c r="C826" s="798"/>
      <c r="D826" s="798"/>
      <c r="E826" s="798"/>
      <c r="F826" s="798"/>
      <c r="G826" s="798"/>
      <c r="H826" s="822" t="s">
        <v>47</v>
      </c>
      <c r="I826" s="793"/>
      <c r="J826" s="828"/>
      <c r="K826" s="798"/>
      <c r="L826" s="798"/>
      <c r="M826" s="798"/>
      <c r="N826" s="798"/>
      <c r="O826" s="798"/>
      <c r="P826" s="622"/>
      <c r="Q826" s="622"/>
      <c r="R826" s="828" t="s">
        <v>48</v>
      </c>
      <c r="S826" s="828"/>
      <c r="T826" s="798"/>
      <c r="U826" s="798"/>
      <c r="V826" s="798"/>
      <c r="W826" s="798"/>
      <c r="X826" s="798"/>
      <c r="Y826" s="798"/>
      <c r="Z826" s="798"/>
      <c r="AA826" s="799"/>
    </row>
    <row r="827" spans="2:27" ht="30.75" customHeight="1" thickBot="1" x14ac:dyDescent="0.3">
      <c r="B827" s="829">
        <f>PRESUPUESTO!$B$55</f>
        <v>7</v>
      </c>
      <c r="C827" s="793"/>
      <c r="D827" s="793"/>
      <c r="E827" s="793"/>
      <c r="F827" s="793"/>
      <c r="G827" s="793"/>
      <c r="H827" s="830">
        <f>PRESUPUESTO!B58</f>
        <v>7.0299999999999994</v>
      </c>
      <c r="I827" s="831"/>
      <c r="J827" s="832" t="str">
        <f>PRESUPUESTO!$F$55</f>
        <v>ELECTRICOS</v>
      </c>
      <c r="K827" s="798"/>
      <c r="L827" s="798"/>
      <c r="M827" s="798"/>
      <c r="N827" s="798"/>
      <c r="O827" s="799"/>
      <c r="P827" s="621"/>
      <c r="Q827" s="621"/>
      <c r="R827" s="833" t="str">
        <f>PRESUPUESTO!F58</f>
        <v>SUMINISTRO E INSTALACION DE INTERRUPTORES</v>
      </c>
      <c r="S827" s="1020"/>
      <c r="T827" s="793"/>
      <c r="U827" s="793"/>
      <c r="V827" s="793"/>
      <c r="W827" s="793"/>
      <c r="X827" s="793"/>
      <c r="Y827" s="793"/>
      <c r="Z827" s="793"/>
      <c r="AA827" s="794"/>
    </row>
    <row r="828" spans="2:27" ht="18.75" customHeight="1" thickBot="1" x14ac:dyDescent="0.3">
      <c r="B828" s="821" t="s">
        <v>49</v>
      </c>
      <c r="C828" s="834"/>
      <c r="D828" s="834"/>
      <c r="E828" s="834"/>
      <c r="F828" s="834"/>
      <c r="G828" s="834"/>
      <c r="H828" s="835"/>
      <c r="I828" s="835"/>
      <c r="J828" s="834"/>
      <c r="K828" s="834"/>
      <c r="L828" s="834"/>
      <c r="M828" s="834"/>
      <c r="N828" s="834"/>
      <c r="O828" s="834"/>
      <c r="P828" s="623"/>
      <c r="Q828" s="623"/>
      <c r="R828" s="837" t="s">
        <v>50</v>
      </c>
      <c r="S828" s="1030" t="s">
        <v>532</v>
      </c>
      <c r="T828" s="839" t="s">
        <v>51</v>
      </c>
      <c r="U828" s="840"/>
      <c r="V828" s="841"/>
      <c r="W828" s="842" t="s">
        <v>20</v>
      </c>
      <c r="X828" s="844" t="s">
        <v>52</v>
      </c>
      <c r="Y828" s="846" t="s">
        <v>53</v>
      </c>
      <c r="Z828" s="847"/>
      <c r="AA828" s="848"/>
    </row>
    <row r="829" spans="2:27" ht="26.25" thickBot="1" x14ac:dyDescent="0.3">
      <c r="B829" s="836"/>
      <c r="C829" s="835"/>
      <c r="D829" s="835"/>
      <c r="E829" s="835"/>
      <c r="F829" s="835"/>
      <c r="G829" s="835"/>
      <c r="H829" s="835"/>
      <c r="I829" s="835"/>
      <c r="J829" s="835"/>
      <c r="K829" s="835"/>
      <c r="L829" s="835"/>
      <c r="M829" s="835"/>
      <c r="N829" s="835"/>
      <c r="O829" s="835"/>
      <c r="P829" s="623"/>
      <c r="Q829" s="623"/>
      <c r="R829" s="838"/>
      <c r="S829" s="1031"/>
      <c r="T829" s="4" t="s">
        <v>54</v>
      </c>
      <c r="U829" s="5" t="s">
        <v>55</v>
      </c>
      <c r="V829" s="6" t="s">
        <v>56</v>
      </c>
      <c r="W829" s="843"/>
      <c r="X829" s="845"/>
      <c r="Y829" s="7" t="s">
        <v>57</v>
      </c>
      <c r="Z829" s="8" t="s">
        <v>21</v>
      </c>
      <c r="AA829" s="9" t="s">
        <v>22</v>
      </c>
    </row>
    <row r="830" spans="2:27" ht="18" x14ac:dyDescent="0.25">
      <c r="B830" s="10"/>
      <c r="C830" s="1017"/>
      <c r="D830" s="1017"/>
      <c r="E830" s="1017"/>
      <c r="F830" s="1017"/>
      <c r="G830" s="1017"/>
      <c r="H830" s="1017"/>
      <c r="I830" s="1017"/>
      <c r="J830" s="1017"/>
      <c r="K830" s="1017"/>
      <c r="L830" s="1017"/>
      <c r="M830" s="1017"/>
      <c r="N830" s="1017"/>
      <c r="O830" s="12"/>
      <c r="P830" s="629">
        <f>+H827</f>
        <v>7.0299999999999994</v>
      </c>
      <c r="Q830" s="17"/>
      <c r="R830" s="412" t="s">
        <v>356</v>
      </c>
      <c r="S830" s="625" t="s">
        <v>567</v>
      </c>
      <c r="T830" s="14"/>
      <c r="U830" s="14"/>
      <c r="V830" s="14"/>
      <c r="W830" s="14" t="s">
        <v>20</v>
      </c>
      <c r="X830" s="14">
        <v>3</v>
      </c>
      <c r="Y830" s="14" t="str">
        <f>IFERROR(IF(COUNT(T830:V830)=1,PRODUCT(T830:V830)*X830,""),"")</f>
        <v/>
      </c>
      <c r="Z830" s="14" t="str">
        <f>IFERROR(IF(COUNT(T830:V830)=2,PRODUCT(T830:V830)*X830,""),"")</f>
        <v/>
      </c>
      <c r="AA830" s="15" t="str">
        <f>IFERROR(IF(COUNT(T830:V830)=3,PRODUCT(T830:V830)*X830,""),"")</f>
        <v/>
      </c>
    </row>
    <row r="831" spans="2:27" ht="18" x14ac:dyDescent="0.25">
      <c r="B831" s="16"/>
      <c r="C831" s="1018"/>
      <c r="D831" s="1018"/>
      <c r="E831" s="1018"/>
      <c r="F831" s="1018"/>
      <c r="G831" s="1018"/>
      <c r="H831" s="1018"/>
      <c r="I831" s="1018"/>
      <c r="J831" s="1018"/>
      <c r="K831" s="1018"/>
      <c r="L831" s="1018"/>
      <c r="M831" s="1018"/>
      <c r="N831" s="1018"/>
      <c r="O831" s="19"/>
      <c r="P831" s="629">
        <f>+H827</f>
        <v>7.0299999999999994</v>
      </c>
      <c r="Q831" s="17"/>
      <c r="R831" s="412"/>
      <c r="S831" s="625"/>
      <c r="T831" s="20"/>
      <c r="U831" s="20"/>
      <c r="V831" s="430"/>
      <c r="W831" s="14"/>
      <c r="X831" s="14"/>
      <c r="Y831" s="14" t="str">
        <f t="shared" ref="Y831:Y833" si="294">IFERROR(IF(COUNT(T831:V831)=1,PRODUCT(T831:V831)*X831,""),"")</f>
        <v/>
      </c>
      <c r="Z831" s="14" t="str">
        <f t="shared" ref="Z831:Z833" si="295">IFERROR(IF(COUNT(T831:V831)=2,PRODUCT(T831:V831)*X831,""),"")</f>
        <v/>
      </c>
      <c r="AA831" s="15" t="str">
        <f t="shared" ref="AA831:AA852" si="296">IFERROR(IF(COUNT(T831:V831)=3,PRODUCT(T831:V831)*X831,""),"")</f>
        <v/>
      </c>
    </row>
    <row r="832" spans="2:27" ht="18" x14ac:dyDescent="0.25">
      <c r="B832" s="16"/>
      <c r="C832" s="1018"/>
      <c r="D832" s="1018"/>
      <c r="E832" s="1018"/>
      <c r="F832" s="1018"/>
      <c r="G832" s="1018"/>
      <c r="H832" s="1018"/>
      <c r="I832" s="1018"/>
      <c r="J832" s="1018"/>
      <c r="K832" s="1018"/>
      <c r="L832" s="1018"/>
      <c r="M832" s="1018"/>
      <c r="N832" s="1018"/>
      <c r="O832" s="19"/>
      <c r="P832" s="629">
        <f>+H827</f>
        <v>7.0299999999999994</v>
      </c>
      <c r="Q832" s="17"/>
      <c r="R832" s="412"/>
      <c r="S832" s="625"/>
      <c r="T832" s="20"/>
      <c r="U832" s="20"/>
      <c r="V832" s="430"/>
      <c r="W832" s="14"/>
      <c r="X832" s="14"/>
      <c r="Y832" s="14" t="str">
        <f t="shared" si="294"/>
        <v/>
      </c>
      <c r="Z832" s="14" t="str">
        <f t="shared" si="295"/>
        <v/>
      </c>
      <c r="AA832" s="15" t="str">
        <f t="shared" si="296"/>
        <v/>
      </c>
    </row>
    <row r="833" spans="2:27" ht="18" x14ac:dyDescent="0.25">
      <c r="B833" s="16"/>
      <c r="C833" s="1018"/>
      <c r="D833" s="1018"/>
      <c r="E833" s="1018"/>
      <c r="F833" s="1018"/>
      <c r="G833" s="1018"/>
      <c r="H833" s="1018"/>
      <c r="I833" s="1018"/>
      <c r="J833" s="1018"/>
      <c r="K833" s="1018"/>
      <c r="L833" s="1018"/>
      <c r="M833" s="1018"/>
      <c r="N833" s="1018"/>
      <c r="O833" s="19"/>
      <c r="P833" s="629">
        <f>+H827</f>
        <v>7.0299999999999994</v>
      </c>
      <c r="Q833" s="17"/>
      <c r="R833" s="412"/>
      <c r="S833" s="626"/>
      <c r="T833" s="20"/>
      <c r="U833" s="20"/>
      <c r="V833" s="430"/>
      <c r="W833" s="14"/>
      <c r="X833" s="14"/>
      <c r="Y833" s="14" t="str">
        <f t="shared" si="294"/>
        <v/>
      </c>
      <c r="Z833" s="14" t="str">
        <f t="shared" si="295"/>
        <v/>
      </c>
      <c r="AA833" s="15" t="str">
        <f t="shared" si="296"/>
        <v/>
      </c>
    </row>
    <row r="834" spans="2:27" ht="18" x14ac:dyDescent="0.25">
      <c r="B834" s="16"/>
      <c r="C834" s="1018"/>
      <c r="D834" s="1018"/>
      <c r="E834" s="1018"/>
      <c r="F834" s="1018"/>
      <c r="G834" s="1018"/>
      <c r="H834" s="1018"/>
      <c r="I834" s="1018"/>
      <c r="J834" s="1018"/>
      <c r="K834" s="1018"/>
      <c r="L834" s="1018"/>
      <c r="M834" s="1018"/>
      <c r="N834" s="1018"/>
      <c r="O834" s="19"/>
      <c r="P834" s="629">
        <f>+H827</f>
        <v>7.0299999999999994</v>
      </c>
      <c r="Q834" s="17"/>
      <c r="R834" s="412"/>
      <c r="S834" s="625"/>
      <c r="T834" s="20"/>
      <c r="U834" s="20"/>
      <c r="V834" s="430"/>
      <c r="W834" s="14"/>
      <c r="X834" s="14"/>
      <c r="Y834" s="14"/>
      <c r="Z834" s="14"/>
      <c r="AA834" s="15" t="str">
        <f t="shared" si="296"/>
        <v/>
      </c>
    </row>
    <row r="835" spans="2:27" ht="18" x14ac:dyDescent="0.25">
      <c r="B835" s="22"/>
      <c r="C835" s="1018"/>
      <c r="D835" s="1018"/>
      <c r="E835" s="1018"/>
      <c r="F835" s="1018"/>
      <c r="G835" s="1018"/>
      <c r="H835" s="1018"/>
      <c r="I835" s="1018"/>
      <c r="J835" s="1018"/>
      <c r="K835" s="1018"/>
      <c r="L835" s="1018"/>
      <c r="M835" s="1018"/>
      <c r="N835" s="1018"/>
      <c r="O835" s="19"/>
      <c r="P835" s="629">
        <f>+H827</f>
        <v>7.0299999999999994</v>
      </c>
      <c r="Q835" s="17"/>
      <c r="R835" s="412" t="s">
        <v>361</v>
      </c>
      <c r="S835" s="625" t="s">
        <v>567</v>
      </c>
      <c r="T835" s="14"/>
      <c r="U835" s="14"/>
      <c r="V835" s="14"/>
      <c r="W835" s="14" t="s">
        <v>20</v>
      </c>
      <c r="X835" s="14">
        <v>3</v>
      </c>
      <c r="Y835" s="14" t="str">
        <f t="shared" ref="Y835:Y841" si="297">IFERROR(IF(COUNT(T835:V835)=1,PRODUCT(T835:V835)*X835,""),"")</f>
        <v/>
      </c>
      <c r="Z835" s="14" t="str">
        <f t="shared" ref="Z835:Z841" si="298">IFERROR(IF(COUNT(T835:V835)=2,PRODUCT(T835:V835)*X835,""),"")</f>
        <v/>
      </c>
      <c r="AA835" s="15" t="str">
        <f t="shared" si="296"/>
        <v/>
      </c>
    </row>
    <row r="836" spans="2:27" ht="18" x14ac:dyDescent="0.25">
      <c r="B836" s="16"/>
      <c r="C836" s="1018"/>
      <c r="D836" s="1018"/>
      <c r="E836" s="1018"/>
      <c r="F836" s="1018"/>
      <c r="G836" s="1018"/>
      <c r="H836" s="1018"/>
      <c r="I836" s="1018"/>
      <c r="J836" s="1018"/>
      <c r="K836" s="1018"/>
      <c r="L836" s="1018"/>
      <c r="M836" s="1018"/>
      <c r="N836" s="1018"/>
      <c r="O836" s="19"/>
      <c r="P836" s="629">
        <f>+H827</f>
        <v>7.0299999999999994</v>
      </c>
      <c r="Q836" s="17"/>
      <c r="R836" s="412"/>
      <c r="S836" s="625"/>
      <c r="T836" s="20"/>
      <c r="U836" s="20"/>
      <c r="V836" s="430"/>
      <c r="W836" s="14"/>
      <c r="X836" s="14"/>
      <c r="Y836" s="14" t="str">
        <f t="shared" si="297"/>
        <v/>
      </c>
      <c r="Z836" s="14" t="str">
        <f t="shared" si="298"/>
        <v/>
      </c>
      <c r="AA836" s="15" t="str">
        <f t="shared" si="296"/>
        <v/>
      </c>
    </row>
    <row r="837" spans="2:27" ht="18" x14ac:dyDescent="0.25">
      <c r="B837" s="16"/>
      <c r="C837" s="1018"/>
      <c r="D837" s="1018"/>
      <c r="E837" s="1018"/>
      <c r="F837" s="1018"/>
      <c r="G837" s="1018"/>
      <c r="H837" s="1018"/>
      <c r="I837" s="1018"/>
      <c r="J837" s="1018"/>
      <c r="K837" s="1018"/>
      <c r="L837" s="1018"/>
      <c r="M837" s="1018"/>
      <c r="N837" s="1018"/>
      <c r="O837" s="19"/>
      <c r="P837" s="629">
        <f>+H827</f>
        <v>7.0299999999999994</v>
      </c>
      <c r="Q837" s="17"/>
      <c r="R837" s="412"/>
      <c r="S837" s="626"/>
      <c r="T837" s="20"/>
      <c r="U837" s="20"/>
      <c r="V837" s="430"/>
      <c r="W837" s="14"/>
      <c r="X837" s="14"/>
      <c r="Y837" s="14" t="str">
        <f t="shared" si="297"/>
        <v/>
      </c>
      <c r="Z837" s="14" t="str">
        <f t="shared" si="298"/>
        <v/>
      </c>
      <c r="AA837" s="15" t="str">
        <f t="shared" si="296"/>
        <v/>
      </c>
    </row>
    <row r="838" spans="2:27" ht="18" x14ac:dyDescent="0.25">
      <c r="B838" s="16"/>
      <c r="C838" s="1018"/>
      <c r="D838" s="1018"/>
      <c r="E838" s="1018"/>
      <c r="F838" s="1018"/>
      <c r="G838" s="1018"/>
      <c r="H838" s="1018"/>
      <c r="I838" s="1018"/>
      <c r="J838" s="1018"/>
      <c r="K838" s="1018"/>
      <c r="L838" s="1018"/>
      <c r="M838" s="1018"/>
      <c r="N838" s="1018"/>
      <c r="O838" s="19"/>
      <c r="P838" s="629">
        <f>+H827</f>
        <v>7.0299999999999994</v>
      </c>
      <c r="Q838" s="17"/>
      <c r="R838" s="412"/>
      <c r="S838" s="625"/>
      <c r="T838" s="20"/>
      <c r="U838" s="20"/>
      <c r="V838" s="430"/>
      <c r="W838" s="14"/>
      <c r="X838" s="14"/>
      <c r="Y838" s="14" t="str">
        <f t="shared" si="297"/>
        <v/>
      </c>
      <c r="Z838" s="14" t="str">
        <f t="shared" si="298"/>
        <v/>
      </c>
      <c r="AA838" s="15" t="str">
        <f t="shared" si="296"/>
        <v/>
      </c>
    </row>
    <row r="839" spans="2:27" ht="18" x14ac:dyDescent="0.25">
      <c r="B839" s="16"/>
      <c r="C839" s="1018"/>
      <c r="D839" s="1018"/>
      <c r="E839" s="1018"/>
      <c r="F839" s="1018"/>
      <c r="G839" s="1018"/>
      <c r="H839" s="1018"/>
      <c r="I839" s="1018"/>
      <c r="J839" s="1018"/>
      <c r="K839" s="1018"/>
      <c r="L839" s="1018"/>
      <c r="M839" s="1018"/>
      <c r="N839" s="1018"/>
      <c r="O839" s="19"/>
      <c r="P839" s="629">
        <f>+H827</f>
        <v>7.0299999999999994</v>
      </c>
      <c r="Q839" s="17"/>
      <c r="R839" s="412"/>
      <c r="S839" s="626"/>
      <c r="T839" s="20"/>
      <c r="U839" s="20"/>
      <c r="V839" s="430"/>
      <c r="W839" s="14"/>
      <c r="X839" s="14"/>
      <c r="Y839" s="14" t="str">
        <f t="shared" si="297"/>
        <v/>
      </c>
      <c r="Z839" s="14" t="str">
        <f t="shared" si="298"/>
        <v/>
      </c>
      <c r="AA839" s="15" t="str">
        <f t="shared" si="296"/>
        <v/>
      </c>
    </row>
    <row r="840" spans="2:27" ht="18" x14ac:dyDescent="0.25">
      <c r="B840" s="16"/>
      <c r="C840" s="1018"/>
      <c r="D840" s="1018"/>
      <c r="E840" s="1018"/>
      <c r="F840" s="1018"/>
      <c r="G840" s="1018"/>
      <c r="H840" s="1018"/>
      <c r="I840" s="1018"/>
      <c r="J840" s="1018"/>
      <c r="K840" s="1018"/>
      <c r="L840" s="1018"/>
      <c r="M840" s="1018"/>
      <c r="N840" s="1018"/>
      <c r="O840" s="19"/>
      <c r="P840" s="629">
        <f>+H827</f>
        <v>7.0299999999999994</v>
      </c>
      <c r="Q840" s="17"/>
      <c r="R840" s="412"/>
      <c r="S840" s="625"/>
      <c r="T840" s="20"/>
      <c r="U840" s="20"/>
      <c r="V840" s="430"/>
      <c r="W840" s="14" t="str">
        <f t="shared" ref="W840:W841" si="299">IF(COUNT(T840:V840)=1,"m",IF(COUNT(T840:V840)=2,"m2",IF(COUNT(T840:V840)=3,"m3","")))</f>
        <v/>
      </c>
      <c r="X840" s="14" t="str">
        <f t="shared" ref="X840:X841" si="300">IF(S840="","",1)</f>
        <v/>
      </c>
      <c r="Y840" s="14" t="str">
        <f t="shared" si="297"/>
        <v/>
      </c>
      <c r="Z840" s="14" t="str">
        <f t="shared" si="298"/>
        <v/>
      </c>
      <c r="AA840" s="15" t="str">
        <f t="shared" si="296"/>
        <v/>
      </c>
    </row>
    <row r="841" spans="2:27" ht="18" x14ac:dyDescent="0.25">
      <c r="B841" s="16"/>
      <c r="C841" s="1018"/>
      <c r="D841" s="1018"/>
      <c r="E841" s="1018"/>
      <c r="F841" s="1018"/>
      <c r="G841" s="1018"/>
      <c r="H841" s="1018"/>
      <c r="I841" s="1018"/>
      <c r="J841" s="1018"/>
      <c r="K841" s="1018"/>
      <c r="L841" s="1018"/>
      <c r="M841" s="1018"/>
      <c r="N841" s="1018"/>
      <c r="O841" s="19"/>
      <c r="P841" s="629">
        <f>+H827</f>
        <v>7.0299999999999994</v>
      </c>
      <c r="Q841" s="17"/>
      <c r="R841" s="412"/>
      <c r="S841" s="625"/>
      <c r="T841" s="20"/>
      <c r="U841" s="20"/>
      <c r="V841" s="430"/>
      <c r="W841" s="14" t="str">
        <f t="shared" si="299"/>
        <v/>
      </c>
      <c r="X841" s="14" t="str">
        <f t="shared" si="300"/>
        <v/>
      </c>
      <c r="Y841" s="14" t="str">
        <f t="shared" si="297"/>
        <v/>
      </c>
      <c r="Z841" s="14" t="str">
        <f t="shared" si="298"/>
        <v/>
      </c>
      <c r="AA841" s="15" t="str">
        <f t="shared" si="296"/>
        <v/>
      </c>
    </row>
    <row r="842" spans="2:27" ht="18" x14ac:dyDescent="0.25">
      <c r="B842" s="16"/>
      <c r="C842" s="1018"/>
      <c r="D842" s="1018"/>
      <c r="E842" s="1018"/>
      <c r="F842" s="1018"/>
      <c r="G842" s="1018"/>
      <c r="H842" s="1018"/>
      <c r="I842" s="1018"/>
      <c r="J842" s="1018"/>
      <c r="K842" s="1018"/>
      <c r="L842" s="1018"/>
      <c r="M842" s="1018"/>
      <c r="N842" s="1018"/>
      <c r="O842" s="19"/>
      <c r="P842" s="629">
        <f>+H827</f>
        <v>7.0299999999999994</v>
      </c>
      <c r="Q842" s="17"/>
      <c r="R842" s="412"/>
      <c r="S842" s="625"/>
      <c r="T842" s="20"/>
      <c r="U842" s="20"/>
      <c r="V842" s="430"/>
      <c r="W842" s="14"/>
      <c r="X842" s="14"/>
      <c r="Y842" s="14"/>
      <c r="Z842" s="14"/>
      <c r="AA842" s="15" t="str">
        <f t="shared" si="296"/>
        <v/>
      </c>
    </row>
    <row r="843" spans="2:27" ht="18" x14ac:dyDescent="0.25">
      <c r="B843" s="16"/>
      <c r="C843" s="1018"/>
      <c r="D843" s="1018"/>
      <c r="E843" s="1018"/>
      <c r="F843" s="1018"/>
      <c r="G843" s="1018"/>
      <c r="H843" s="1018"/>
      <c r="I843" s="1018"/>
      <c r="J843" s="1018"/>
      <c r="K843" s="1018"/>
      <c r="L843" s="1018"/>
      <c r="M843" s="1018"/>
      <c r="N843" s="1018"/>
      <c r="O843" s="19"/>
      <c r="P843" s="629">
        <f>+H827</f>
        <v>7.0299999999999994</v>
      </c>
      <c r="Q843" s="17"/>
      <c r="R843" s="412" t="s">
        <v>362</v>
      </c>
      <c r="S843" s="625" t="s">
        <v>567</v>
      </c>
      <c r="T843" s="20"/>
      <c r="U843" s="20"/>
      <c r="V843" s="430"/>
      <c r="W843" s="14" t="s">
        <v>20</v>
      </c>
      <c r="X843" s="14">
        <v>3</v>
      </c>
      <c r="Y843" s="14" t="str">
        <f t="shared" ref="Y843:Y852" si="301">IFERROR(IF(COUNT(T843:V843)=1,PRODUCT(T843:V843)*X843,""),"")</f>
        <v/>
      </c>
      <c r="Z843" s="14" t="str">
        <f t="shared" ref="Z843:Z852" si="302">IFERROR(IF(COUNT(T843:V843)=2,PRODUCT(T843:V843)*X843,""),"")</f>
        <v/>
      </c>
      <c r="AA843" s="15" t="str">
        <f t="shared" si="296"/>
        <v/>
      </c>
    </row>
    <row r="844" spans="2:27" ht="18" x14ac:dyDescent="0.25">
      <c r="B844" s="16"/>
      <c r="C844" s="1018"/>
      <c r="D844" s="1018"/>
      <c r="E844" s="1018"/>
      <c r="F844" s="1018"/>
      <c r="G844" s="1018"/>
      <c r="H844" s="1018"/>
      <c r="I844" s="1018"/>
      <c r="J844" s="1018"/>
      <c r="K844" s="1018"/>
      <c r="L844" s="1018"/>
      <c r="M844" s="1018"/>
      <c r="N844" s="1018"/>
      <c r="O844" s="19"/>
      <c r="P844" s="629">
        <f>+H827</f>
        <v>7.0299999999999994</v>
      </c>
      <c r="Q844" s="17"/>
      <c r="R844" s="412"/>
      <c r="S844" s="625"/>
      <c r="T844" s="20"/>
      <c r="U844" s="20"/>
      <c r="V844" s="430"/>
      <c r="W844" s="14"/>
      <c r="X844" s="14"/>
      <c r="Y844" s="14" t="str">
        <f t="shared" si="301"/>
        <v/>
      </c>
      <c r="Z844" s="14" t="str">
        <f t="shared" si="302"/>
        <v/>
      </c>
      <c r="AA844" s="15" t="str">
        <f t="shared" si="296"/>
        <v/>
      </c>
    </row>
    <row r="845" spans="2:27" ht="18" x14ac:dyDescent="0.25">
      <c r="B845" s="16"/>
      <c r="C845" s="1018"/>
      <c r="D845" s="1018"/>
      <c r="E845" s="1018"/>
      <c r="F845" s="1018"/>
      <c r="G845" s="1018"/>
      <c r="H845" s="1018"/>
      <c r="I845" s="1018"/>
      <c r="J845" s="1018"/>
      <c r="K845" s="1018"/>
      <c r="L845" s="1018"/>
      <c r="M845" s="1018"/>
      <c r="N845" s="1018"/>
      <c r="O845" s="19"/>
      <c r="P845" s="629">
        <f>+H827</f>
        <v>7.0299999999999994</v>
      </c>
      <c r="Q845" s="17"/>
      <c r="R845" s="412"/>
      <c r="S845" s="626"/>
      <c r="T845" s="20"/>
      <c r="U845" s="20"/>
      <c r="V845" s="430"/>
      <c r="W845" s="14"/>
      <c r="X845" s="14"/>
      <c r="Y845" s="14" t="str">
        <f t="shared" si="301"/>
        <v/>
      </c>
      <c r="Z845" s="14" t="str">
        <f t="shared" si="302"/>
        <v/>
      </c>
      <c r="AA845" s="15" t="str">
        <f t="shared" si="296"/>
        <v/>
      </c>
    </row>
    <row r="846" spans="2:27" ht="18" x14ac:dyDescent="0.25">
      <c r="B846" s="16"/>
      <c r="C846" s="1018"/>
      <c r="D846" s="1018"/>
      <c r="E846" s="1018"/>
      <c r="F846" s="1018"/>
      <c r="G846" s="1018"/>
      <c r="H846" s="1018"/>
      <c r="I846" s="1018"/>
      <c r="J846" s="1018"/>
      <c r="K846" s="1018"/>
      <c r="L846" s="1018"/>
      <c r="M846" s="1018"/>
      <c r="N846" s="1018"/>
      <c r="O846" s="19"/>
      <c r="P846" s="629">
        <f>+H827</f>
        <v>7.0299999999999994</v>
      </c>
      <c r="Q846" s="17"/>
      <c r="R846" s="412"/>
      <c r="S846" s="626"/>
      <c r="T846" s="20"/>
      <c r="U846" s="20"/>
      <c r="V846" s="20"/>
      <c r="W846" s="14" t="str">
        <f t="shared" ref="W846:W852" si="303">IF(COUNT(T846:V846)=1,"m",IF(COUNT(T846:V846)=2,"m2",IF(COUNT(T846:V846)=3,"m3","")))</f>
        <v/>
      </c>
      <c r="X846" s="14" t="str">
        <f t="shared" ref="X846:X852" si="304">IF(S846="","",1)</f>
        <v/>
      </c>
      <c r="Y846" s="14" t="str">
        <f t="shared" si="301"/>
        <v/>
      </c>
      <c r="Z846" s="14" t="str">
        <f t="shared" si="302"/>
        <v/>
      </c>
      <c r="AA846" s="15" t="str">
        <f t="shared" si="296"/>
        <v/>
      </c>
    </row>
    <row r="847" spans="2:27" ht="18" x14ac:dyDescent="0.25">
      <c r="B847" s="16"/>
      <c r="C847" s="1018"/>
      <c r="D847" s="1018"/>
      <c r="E847" s="1018"/>
      <c r="F847" s="1018"/>
      <c r="G847" s="1018"/>
      <c r="H847" s="1018"/>
      <c r="I847" s="1018"/>
      <c r="J847" s="1018"/>
      <c r="K847" s="1018"/>
      <c r="L847" s="1018"/>
      <c r="M847" s="1018"/>
      <c r="N847" s="1018"/>
      <c r="O847" s="19"/>
      <c r="P847" s="629">
        <f>+H827</f>
        <v>7.0299999999999994</v>
      </c>
      <c r="Q847" s="17"/>
      <c r="R847" s="412"/>
      <c r="S847" s="626"/>
      <c r="T847" s="20"/>
      <c r="U847" s="20"/>
      <c r="V847" s="430"/>
      <c r="W847" s="14" t="str">
        <f t="shared" si="303"/>
        <v/>
      </c>
      <c r="X847" s="14" t="str">
        <f t="shared" si="304"/>
        <v/>
      </c>
      <c r="Y847" s="14" t="str">
        <f t="shared" si="301"/>
        <v/>
      </c>
      <c r="Z847" s="14" t="str">
        <f t="shared" si="302"/>
        <v/>
      </c>
      <c r="AA847" s="15" t="str">
        <f t="shared" si="296"/>
        <v/>
      </c>
    </row>
    <row r="848" spans="2:27" ht="18" x14ac:dyDescent="0.25">
      <c r="B848" s="16"/>
      <c r="C848" s="1018"/>
      <c r="D848" s="1018"/>
      <c r="E848" s="1018"/>
      <c r="F848" s="1018"/>
      <c r="G848" s="1018"/>
      <c r="H848" s="1018"/>
      <c r="I848" s="1018"/>
      <c r="J848" s="1018"/>
      <c r="K848" s="1018"/>
      <c r="L848" s="1018"/>
      <c r="M848" s="1018"/>
      <c r="N848" s="1018"/>
      <c r="O848" s="19"/>
      <c r="P848" s="629">
        <f>+H827</f>
        <v>7.0299999999999994</v>
      </c>
      <c r="Q848" s="17"/>
      <c r="R848" s="412"/>
      <c r="S848" s="626"/>
      <c r="T848" s="20"/>
      <c r="U848" s="20"/>
      <c r="V848" s="430"/>
      <c r="W848" s="14" t="str">
        <f t="shared" si="303"/>
        <v/>
      </c>
      <c r="X848" s="14" t="str">
        <f t="shared" si="304"/>
        <v/>
      </c>
      <c r="Y848" s="14" t="str">
        <f t="shared" si="301"/>
        <v/>
      </c>
      <c r="Z848" s="14" t="str">
        <f t="shared" si="302"/>
        <v/>
      </c>
      <c r="AA848" s="15" t="str">
        <f t="shared" si="296"/>
        <v/>
      </c>
    </row>
    <row r="849" spans="2:27" ht="18" x14ac:dyDescent="0.25">
      <c r="B849" s="16"/>
      <c r="C849" s="1018"/>
      <c r="D849" s="1018"/>
      <c r="E849" s="1018"/>
      <c r="F849" s="1018"/>
      <c r="G849" s="1018"/>
      <c r="H849" s="1018"/>
      <c r="I849" s="1018"/>
      <c r="J849" s="1018"/>
      <c r="K849" s="1018"/>
      <c r="L849" s="1018"/>
      <c r="M849" s="1018"/>
      <c r="N849" s="1018"/>
      <c r="O849" s="19"/>
      <c r="P849" s="629">
        <f>+H827</f>
        <v>7.0299999999999994</v>
      </c>
      <c r="Q849" s="17"/>
      <c r="R849" s="21"/>
      <c r="S849" s="626"/>
      <c r="T849" s="20"/>
      <c r="U849" s="20"/>
      <c r="V849" s="430"/>
      <c r="W849" s="14" t="str">
        <f t="shared" si="303"/>
        <v/>
      </c>
      <c r="X849" s="14" t="str">
        <f t="shared" si="304"/>
        <v/>
      </c>
      <c r="Y849" s="14" t="str">
        <f t="shared" si="301"/>
        <v/>
      </c>
      <c r="Z849" s="14" t="str">
        <f t="shared" si="302"/>
        <v/>
      </c>
      <c r="AA849" s="15" t="str">
        <f t="shared" si="296"/>
        <v/>
      </c>
    </row>
    <row r="850" spans="2:27" ht="18" x14ac:dyDescent="0.25">
      <c r="B850" s="16"/>
      <c r="C850" s="1018"/>
      <c r="D850" s="1018"/>
      <c r="E850" s="1018"/>
      <c r="F850" s="1018"/>
      <c r="G850" s="1018"/>
      <c r="H850" s="1018"/>
      <c r="I850" s="1018"/>
      <c r="J850" s="1018"/>
      <c r="K850" s="1018"/>
      <c r="L850" s="1018"/>
      <c r="M850" s="1018"/>
      <c r="N850" s="1018"/>
      <c r="O850" s="19"/>
      <c r="P850" s="629">
        <f>+H827</f>
        <v>7.0299999999999994</v>
      </c>
      <c r="Q850" s="17"/>
      <c r="R850" s="26"/>
      <c r="S850" s="626"/>
      <c r="T850" s="20"/>
      <c r="U850" s="20"/>
      <c r="V850" s="430"/>
      <c r="W850" s="14" t="str">
        <f t="shared" si="303"/>
        <v/>
      </c>
      <c r="X850" s="14" t="str">
        <f t="shared" si="304"/>
        <v/>
      </c>
      <c r="Y850" s="14" t="str">
        <f t="shared" si="301"/>
        <v/>
      </c>
      <c r="Z850" s="14" t="str">
        <f t="shared" si="302"/>
        <v/>
      </c>
      <c r="AA850" s="15" t="str">
        <f t="shared" si="296"/>
        <v/>
      </c>
    </row>
    <row r="851" spans="2:27" ht="18" x14ac:dyDescent="0.25">
      <c r="B851" s="16"/>
      <c r="C851" s="1018"/>
      <c r="D851" s="1018"/>
      <c r="E851" s="1018"/>
      <c r="F851" s="1018"/>
      <c r="G851" s="1018"/>
      <c r="H851" s="1018"/>
      <c r="I851" s="1018"/>
      <c r="J851" s="1018"/>
      <c r="K851" s="1018"/>
      <c r="L851" s="1018"/>
      <c r="M851" s="1018"/>
      <c r="N851" s="1018"/>
      <c r="O851" s="19"/>
      <c r="P851" s="629">
        <f>+H827</f>
        <v>7.0299999999999994</v>
      </c>
      <c r="Q851" s="17"/>
      <c r="R851" s="26"/>
      <c r="S851" s="626"/>
      <c r="T851" s="20"/>
      <c r="U851" s="20"/>
      <c r="V851" s="430"/>
      <c r="W851" s="14" t="str">
        <f t="shared" si="303"/>
        <v/>
      </c>
      <c r="X851" s="14" t="str">
        <f t="shared" si="304"/>
        <v/>
      </c>
      <c r="Y851" s="14" t="str">
        <f t="shared" si="301"/>
        <v/>
      </c>
      <c r="Z851" s="14" t="str">
        <f t="shared" si="302"/>
        <v/>
      </c>
      <c r="AA851" s="15" t="str">
        <f t="shared" si="296"/>
        <v/>
      </c>
    </row>
    <row r="852" spans="2:27" ht="18.75" thickBot="1" x14ac:dyDescent="0.3">
      <c r="B852" s="27"/>
      <c r="C852" s="1019"/>
      <c r="D852" s="1019"/>
      <c r="E852" s="1019"/>
      <c r="F852" s="1019"/>
      <c r="G852" s="1019"/>
      <c r="H852" s="1019"/>
      <c r="I852" s="1019"/>
      <c r="J852" s="1019"/>
      <c r="K852" s="1019"/>
      <c r="L852" s="1019"/>
      <c r="M852" s="1019"/>
      <c r="N852" s="1019"/>
      <c r="O852" s="30"/>
      <c r="P852" s="629">
        <f>+H827</f>
        <v>7.0299999999999994</v>
      </c>
      <c r="Q852" s="17"/>
      <c r="R852" s="630"/>
      <c r="S852" s="636"/>
      <c r="T852" s="33"/>
      <c r="U852" s="33"/>
      <c r="V852" s="631"/>
      <c r="W852" s="34" t="str">
        <f t="shared" si="303"/>
        <v/>
      </c>
      <c r="X852" s="34" t="str">
        <f t="shared" si="304"/>
        <v/>
      </c>
      <c r="Y852" s="14" t="str">
        <f t="shared" si="301"/>
        <v/>
      </c>
      <c r="Z852" s="14" t="str">
        <f t="shared" si="302"/>
        <v/>
      </c>
      <c r="AA852" s="15" t="str">
        <f t="shared" si="296"/>
        <v/>
      </c>
    </row>
    <row r="853" spans="2:27" ht="18.75" thickBot="1" x14ac:dyDescent="0.3">
      <c r="B853" s="786"/>
      <c r="C853" s="787"/>
      <c r="D853" s="787"/>
      <c r="E853" s="787"/>
      <c r="F853" s="787"/>
      <c r="G853" s="787"/>
      <c r="H853" s="787"/>
      <c r="I853" s="787"/>
      <c r="J853" s="787"/>
      <c r="K853" s="787"/>
      <c r="L853" s="787"/>
      <c r="M853" s="787"/>
      <c r="N853" s="787"/>
      <c r="O853" s="787"/>
      <c r="P853" s="428"/>
      <c r="Q853" s="629">
        <f>+H827</f>
        <v>7.0299999999999994</v>
      </c>
      <c r="R853" s="788" t="s">
        <v>58</v>
      </c>
      <c r="S853" s="1023"/>
      <c r="T853" s="787"/>
      <c r="U853" s="789" t="s">
        <v>53</v>
      </c>
      <c r="V853" s="790"/>
      <c r="W853" s="790"/>
      <c r="X853" s="791"/>
      <c r="Y853" s="36"/>
      <c r="Z853" s="37"/>
      <c r="AA853" s="38">
        <f>SUM(X830:X852)</f>
        <v>9</v>
      </c>
    </row>
    <row r="854" spans="2:27" ht="17.25" thickBot="1" x14ac:dyDescent="0.3">
      <c r="B854" s="792" t="s">
        <v>59</v>
      </c>
      <c r="C854" s="793"/>
      <c r="D854" s="793"/>
      <c r="E854" s="793"/>
      <c r="F854" s="793"/>
      <c r="G854" s="793"/>
      <c r="H854" s="793"/>
      <c r="I854" s="794"/>
      <c r="J854" s="792" t="s">
        <v>60</v>
      </c>
      <c r="K854" s="793"/>
      <c r="L854" s="793"/>
      <c r="M854" s="793"/>
      <c r="N854" s="793"/>
      <c r="O854" s="793"/>
      <c r="P854" s="793"/>
      <c r="Q854" s="793"/>
      <c r="R854" s="794"/>
      <c r="S854" s="634"/>
      <c r="T854" s="39"/>
      <c r="U854" s="40"/>
      <c r="V854" s="40"/>
      <c r="W854" s="40"/>
      <c r="X854" s="40"/>
      <c r="Y854" s="40"/>
      <c r="Z854" s="40"/>
      <c r="AA854" s="41"/>
    </row>
    <row r="855" spans="2:27" ht="21" thickBot="1" x14ac:dyDescent="0.3">
      <c r="B855" s="795"/>
      <c r="C855" s="787"/>
      <c r="D855" s="787"/>
      <c r="E855" s="787"/>
      <c r="F855" s="787"/>
      <c r="G855" s="787"/>
      <c r="H855" s="787"/>
      <c r="I855" s="796"/>
      <c r="J855" s="795"/>
      <c r="K855" s="787"/>
      <c r="L855" s="787"/>
      <c r="M855" s="787"/>
      <c r="N855" s="787"/>
      <c r="O855" s="787"/>
      <c r="P855" s="787"/>
      <c r="Q855" s="787"/>
      <c r="R855" s="796"/>
      <c r="S855" s="635"/>
      <c r="T855" s="797" t="s">
        <v>61</v>
      </c>
      <c r="U855" s="798"/>
      <c r="V855" s="798"/>
      <c r="W855" s="798"/>
      <c r="X855" s="798"/>
      <c r="Y855" s="798"/>
      <c r="Z855" s="799"/>
      <c r="AA855" s="42">
        <f>AA853</f>
        <v>9</v>
      </c>
    </row>
    <row r="857" spans="2:27" ht="15.75" thickBot="1" x14ac:dyDescent="0.3"/>
    <row r="858" spans="2:27" x14ac:dyDescent="0.25">
      <c r="B858" s="800"/>
      <c r="C858" s="793"/>
      <c r="D858" s="793"/>
      <c r="E858" s="793"/>
      <c r="F858" s="793"/>
      <c r="G858" s="803" t="s">
        <v>42</v>
      </c>
      <c r="H858" s="793"/>
      <c r="I858" s="793"/>
      <c r="J858" s="793"/>
      <c r="K858" s="793"/>
      <c r="L858" s="793"/>
      <c r="M858" s="793"/>
      <c r="N858" s="793"/>
      <c r="O858" s="793"/>
      <c r="P858" s="793"/>
      <c r="Q858" s="793"/>
      <c r="R858" s="793"/>
      <c r="S858" s="793"/>
      <c r="T858" s="793"/>
      <c r="U858" s="804" t="s">
        <v>1</v>
      </c>
      <c r="V858" s="805"/>
      <c r="W858" s="805"/>
      <c r="X858" s="806"/>
      <c r="Y858" s="807" t="s">
        <v>43</v>
      </c>
      <c r="Z858" s="805"/>
      <c r="AA858" s="808"/>
    </row>
    <row r="859" spans="2:27" ht="45" customHeight="1" x14ac:dyDescent="0.25">
      <c r="B859" s="801"/>
      <c r="C859" s="802"/>
      <c r="D859" s="802"/>
      <c r="E859" s="802"/>
      <c r="F859" s="802"/>
      <c r="G859" s="801"/>
      <c r="H859" s="802"/>
      <c r="I859" s="802"/>
      <c r="J859" s="802"/>
      <c r="K859" s="802"/>
      <c r="L859" s="802"/>
      <c r="M859" s="802"/>
      <c r="N859" s="802"/>
      <c r="O859" s="802"/>
      <c r="P859" s="802"/>
      <c r="Q859" s="802"/>
      <c r="R859" s="802"/>
      <c r="S859" s="802"/>
      <c r="T859" s="802"/>
      <c r="U859" s="809" t="s">
        <v>3</v>
      </c>
      <c r="V859" s="810"/>
      <c r="W859" s="810"/>
      <c r="X859" s="811"/>
      <c r="Y859" s="812">
        <v>1</v>
      </c>
      <c r="Z859" s="810"/>
      <c r="AA859" s="813"/>
    </row>
    <row r="860" spans="2:27" ht="15.75" thickBot="1" x14ac:dyDescent="0.3">
      <c r="B860" s="795"/>
      <c r="C860" s="787"/>
      <c r="D860" s="787"/>
      <c r="E860" s="787"/>
      <c r="F860" s="787"/>
      <c r="G860" s="795"/>
      <c r="H860" s="787"/>
      <c r="I860" s="787"/>
      <c r="J860" s="787"/>
      <c r="K860" s="787"/>
      <c r="L860" s="787"/>
      <c r="M860" s="787"/>
      <c r="N860" s="787"/>
      <c r="O860" s="787"/>
      <c r="P860" s="787"/>
      <c r="Q860" s="787"/>
      <c r="R860" s="787"/>
      <c r="S860" s="787"/>
      <c r="T860" s="787"/>
      <c r="U860" s="814" t="s">
        <v>4</v>
      </c>
      <c r="V860" s="815"/>
      <c r="W860" s="815"/>
      <c r="X860" s="816"/>
      <c r="Y860" s="817">
        <v>44236</v>
      </c>
      <c r="Z860" s="818"/>
      <c r="AA860" s="819"/>
    </row>
    <row r="861" spans="2:27" ht="15" customHeight="1" x14ac:dyDescent="0.25">
      <c r="B861" s="820" t="s">
        <v>44</v>
      </c>
      <c r="C861" s="793"/>
      <c r="D861" s="793"/>
      <c r="E861" s="793"/>
      <c r="F861" s="794"/>
      <c r="G861"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861" s="822"/>
      <c r="I861" s="822"/>
      <c r="J861" s="822"/>
      <c r="K861" s="822"/>
      <c r="L861" s="822"/>
      <c r="M861" s="822"/>
      <c r="N861" s="822"/>
      <c r="O861" s="822"/>
      <c r="P861" s="822"/>
      <c r="Q861" s="822"/>
      <c r="R861" s="822"/>
      <c r="S861" s="822"/>
      <c r="T861" s="822"/>
      <c r="U861" s="822"/>
      <c r="V861" s="822"/>
      <c r="W861" s="822"/>
      <c r="X861" s="822"/>
      <c r="Y861" s="822"/>
      <c r="Z861" s="822"/>
      <c r="AA861" s="823"/>
    </row>
    <row r="862" spans="2:27" ht="15.75" customHeight="1" thickBot="1" x14ac:dyDescent="0.3">
      <c r="B862" s="795"/>
      <c r="C862" s="787"/>
      <c r="D862" s="787"/>
      <c r="E862" s="787"/>
      <c r="F862" s="796"/>
      <c r="G862" s="824"/>
      <c r="H862" s="825"/>
      <c r="I862" s="825"/>
      <c r="J862" s="825"/>
      <c r="K862" s="825"/>
      <c r="L862" s="825"/>
      <c r="M862" s="825"/>
      <c r="N862" s="825"/>
      <c r="O862" s="825"/>
      <c r="P862" s="825"/>
      <c r="Q862" s="825"/>
      <c r="R862" s="825"/>
      <c r="S862" s="825"/>
      <c r="T862" s="825"/>
      <c r="U862" s="825"/>
      <c r="V862" s="825"/>
      <c r="W862" s="825"/>
      <c r="X862" s="825"/>
      <c r="Y862" s="825"/>
      <c r="Z862" s="825"/>
      <c r="AA862" s="826"/>
    </row>
    <row r="863" spans="2:27" ht="18.75" thickBot="1" x14ac:dyDescent="0.3">
      <c r="B863" s="827" t="s">
        <v>46</v>
      </c>
      <c r="C863" s="798"/>
      <c r="D863" s="798"/>
      <c r="E863" s="798"/>
      <c r="F863" s="798"/>
      <c r="G863" s="798"/>
      <c r="H863" s="822" t="s">
        <v>47</v>
      </c>
      <c r="I863" s="793"/>
      <c r="J863" s="828"/>
      <c r="K863" s="798"/>
      <c r="L863" s="798"/>
      <c r="M863" s="798"/>
      <c r="N863" s="798"/>
      <c r="O863" s="798"/>
      <c r="P863" s="622"/>
      <c r="Q863" s="622"/>
      <c r="R863" s="828" t="s">
        <v>48</v>
      </c>
      <c r="S863" s="828"/>
      <c r="T863" s="798"/>
      <c r="U863" s="798"/>
      <c r="V863" s="798"/>
      <c r="W863" s="798"/>
      <c r="X863" s="798"/>
      <c r="Y863" s="798"/>
      <c r="Z863" s="798"/>
      <c r="AA863" s="799"/>
    </row>
    <row r="864" spans="2:27" ht="30" customHeight="1" thickBot="1" x14ac:dyDescent="0.3">
      <c r="B864" s="829">
        <f>PRESUPUESTO!$B$55</f>
        <v>7</v>
      </c>
      <c r="C864" s="793"/>
      <c r="D864" s="793"/>
      <c r="E864" s="793"/>
      <c r="F864" s="793"/>
      <c r="G864" s="793"/>
      <c r="H864" s="830">
        <f>PRESUPUESTO!B59</f>
        <v>7.0399999999999991</v>
      </c>
      <c r="I864" s="831"/>
      <c r="J864" s="832" t="str">
        <f>PRESUPUESTO!$F$55</f>
        <v>ELECTRICOS</v>
      </c>
      <c r="K864" s="798"/>
      <c r="L864" s="798"/>
      <c r="M864" s="798"/>
      <c r="N864" s="798"/>
      <c r="O864" s="799"/>
      <c r="P864" s="621"/>
      <c r="Q864" s="621"/>
      <c r="R864" s="833" t="str">
        <f>PRESUPUESTO!F59</f>
        <v>Suminsitro e instalcion de luminaria panel led de 18 W luz neutra</v>
      </c>
      <c r="S864" s="1020"/>
      <c r="T864" s="793"/>
      <c r="U864" s="793"/>
      <c r="V864" s="793"/>
      <c r="W864" s="793"/>
      <c r="X864" s="793"/>
      <c r="Y864" s="793"/>
      <c r="Z864" s="793"/>
      <c r="AA864" s="794"/>
    </row>
    <row r="865" spans="2:27" ht="18.75" customHeight="1" thickBot="1" x14ac:dyDescent="0.3">
      <c r="B865" s="821" t="s">
        <v>49</v>
      </c>
      <c r="C865" s="834"/>
      <c r="D865" s="834"/>
      <c r="E865" s="834"/>
      <c r="F865" s="834"/>
      <c r="G865" s="834"/>
      <c r="H865" s="835"/>
      <c r="I865" s="835"/>
      <c r="J865" s="834"/>
      <c r="K865" s="834"/>
      <c r="L865" s="834"/>
      <c r="M865" s="834"/>
      <c r="N865" s="834"/>
      <c r="O865" s="834"/>
      <c r="P865" s="623"/>
      <c r="Q865" s="623"/>
      <c r="R865" s="837" t="s">
        <v>50</v>
      </c>
      <c r="S865" s="1030" t="s">
        <v>532</v>
      </c>
      <c r="T865" s="839" t="s">
        <v>51</v>
      </c>
      <c r="U865" s="840"/>
      <c r="V865" s="841"/>
      <c r="W865" s="842" t="s">
        <v>20</v>
      </c>
      <c r="X865" s="844" t="s">
        <v>52</v>
      </c>
      <c r="Y865" s="846" t="s">
        <v>53</v>
      </c>
      <c r="Z865" s="847"/>
      <c r="AA865" s="848"/>
    </row>
    <row r="866" spans="2:27" ht="26.25" thickBot="1" x14ac:dyDescent="0.3">
      <c r="B866" s="836"/>
      <c r="C866" s="835"/>
      <c r="D866" s="835"/>
      <c r="E866" s="835"/>
      <c r="F866" s="835"/>
      <c r="G866" s="835"/>
      <c r="H866" s="835"/>
      <c r="I866" s="835"/>
      <c r="J866" s="835"/>
      <c r="K866" s="835"/>
      <c r="L866" s="835"/>
      <c r="M866" s="835"/>
      <c r="N866" s="835"/>
      <c r="O866" s="835"/>
      <c r="P866" s="623"/>
      <c r="Q866" s="623"/>
      <c r="R866" s="838"/>
      <c r="S866" s="1031"/>
      <c r="T866" s="4" t="s">
        <v>54</v>
      </c>
      <c r="U866" s="5" t="s">
        <v>55</v>
      </c>
      <c r="V866" s="6" t="s">
        <v>56</v>
      </c>
      <c r="W866" s="843"/>
      <c r="X866" s="845"/>
      <c r="Y866" s="7" t="s">
        <v>57</v>
      </c>
      <c r="Z866" s="8" t="s">
        <v>21</v>
      </c>
      <c r="AA866" s="9" t="s">
        <v>22</v>
      </c>
    </row>
    <row r="867" spans="2:27" ht="36" x14ac:dyDescent="0.25">
      <c r="B867" s="10"/>
      <c r="C867" s="1017"/>
      <c r="D867" s="1017"/>
      <c r="E867" s="1017"/>
      <c r="F867" s="1017"/>
      <c r="G867" s="1017"/>
      <c r="H867" s="1017"/>
      <c r="I867" s="1017"/>
      <c r="J867" s="1017"/>
      <c r="K867" s="1017"/>
      <c r="L867" s="1017"/>
      <c r="M867" s="1017"/>
      <c r="N867" s="1017"/>
      <c r="O867" s="12"/>
      <c r="P867" s="629">
        <f>+H864</f>
        <v>7.0399999999999991</v>
      </c>
      <c r="Q867" s="17"/>
      <c r="R867" s="412" t="s">
        <v>356</v>
      </c>
      <c r="S867" s="625" t="s">
        <v>566</v>
      </c>
      <c r="T867" s="20"/>
      <c r="U867" s="20"/>
      <c r="V867" s="430"/>
      <c r="W867" s="14" t="s">
        <v>20</v>
      </c>
      <c r="X867" s="14">
        <v>6</v>
      </c>
      <c r="Y867" s="14" t="str">
        <f>IFERROR(IF(COUNT(T867:V867)=1,PRODUCT(T867:V867)*X867,""),"")</f>
        <v/>
      </c>
      <c r="Z867" s="14" t="str">
        <f>IFERROR(IF(COUNT(T867:V867)=2,PRODUCT(T867:V867)*X867,""),"")</f>
        <v/>
      </c>
      <c r="AA867" s="15" t="str">
        <f>IFERROR(IF(COUNT(T867:V867)=3,PRODUCT(T867:V867)*X867,""),"")</f>
        <v/>
      </c>
    </row>
    <row r="868" spans="2:27" ht="36" x14ac:dyDescent="0.25">
      <c r="B868" s="16"/>
      <c r="C868" s="1018"/>
      <c r="D868" s="1018"/>
      <c r="E868" s="1018"/>
      <c r="F868" s="1018"/>
      <c r="G868" s="1018"/>
      <c r="H868" s="1018"/>
      <c r="I868" s="1018"/>
      <c r="J868" s="1018"/>
      <c r="K868" s="1018"/>
      <c r="L868" s="1018"/>
      <c r="M868" s="1018"/>
      <c r="N868" s="1018"/>
      <c r="O868" s="19"/>
      <c r="P868" s="629">
        <f>+H864</f>
        <v>7.0399999999999991</v>
      </c>
      <c r="Q868" s="17"/>
      <c r="R868" s="412" t="s">
        <v>356</v>
      </c>
      <c r="S868" s="625" t="s">
        <v>565</v>
      </c>
      <c r="T868" s="20"/>
      <c r="U868" s="20"/>
      <c r="V868" s="430"/>
      <c r="W868" s="14" t="s">
        <v>20</v>
      </c>
      <c r="X868" s="14">
        <v>3</v>
      </c>
      <c r="Y868" s="14" t="str">
        <f t="shared" ref="Y868:Y870" si="305">IFERROR(IF(COUNT(T868:V868)=1,PRODUCT(T868:V868)*X868,""),"")</f>
        <v/>
      </c>
      <c r="Z868" s="14" t="str">
        <f t="shared" ref="Z868:Z870" si="306">IFERROR(IF(COUNT(T868:V868)=2,PRODUCT(T868:V868)*X868,""),"")</f>
        <v/>
      </c>
      <c r="AA868" s="15" t="str">
        <f t="shared" ref="AA868:AA889" si="307">IFERROR(IF(COUNT(T868:V868)=3,PRODUCT(T868:V868)*X868,""),"")</f>
        <v/>
      </c>
    </row>
    <row r="869" spans="2:27" ht="18" x14ac:dyDescent="0.25">
      <c r="B869" s="16"/>
      <c r="C869" s="1018"/>
      <c r="D869" s="1018"/>
      <c r="E869" s="1018"/>
      <c r="F869" s="1018"/>
      <c r="G869" s="1018"/>
      <c r="H869" s="1018"/>
      <c r="I869" s="1018"/>
      <c r="J869" s="1018"/>
      <c r="K869" s="1018"/>
      <c r="L869" s="1018"/>
      <c r="M869" s="1018"/>
      <c r="N869" s="1018"/>
      <c r="O869" s="19"/>
      <c r="P869" s="629">
        <f>+H864</f>
        <v>7.0399999999999991</v>
      </c>
      <c r="Q869" s="17"/>
      <c r="R869" s="412" t="s">
        <v>356</v>
      </c>
      <c r="S869" s="625" t="s">
        <v>372</v>
      </c>
      <c r="T869" s="20"/>
      <c r="U869" s="20"/>
      <c r="V869" s="430"/>
      <c r="W869" s="14" t="s">
        <v>20</v>
      </c>
      <c r="X869" s="14">
        <v>1</v>
      </c>
      <c r="Y869" s="14" t="str">
        <f t="shared" si="305"/>
        <v/>
      </c>
      <c r="Z869" s="14" t="str">
        <f t="shared" si="306"/>
        <v/>
      </c>
      <c r="AA869" s="15" t="str">
        <f t="shared" si="307"/>
        <v/>
      </c>
    </row>
    <row r="870" spans="2:27" ht="18" x14ac:dyDescent="0.25">
      <c r="B870" s="16"/>
      <c r="C870" s="1018"/>
      <c r="D870" s="1018"/>
      <c r="E870" s="1018"/>
      <c r="F870" s="1018"/>
      <c r="G870" s="1018"/>
      <c r="H870" s="1018"/>
      <c r="I870" s="1018"/>
      <c r="J870" s="1018"/>
      <c r="K870" s="1018"/>
      <c r="L870" s="1018"/>
      <c r="M870" s="1018"/>
      <c r="N870" s="1018"/>
      <c r="O870" s="19"/>
      <c r="P870" s="629">
        <f>+H864</f>
        <v>7.0399999999999991</v>
      </c>
      <c r="Q870" s="17"/>
      <c r="R870" s="412"/>
      <c r="S870" s="626"/>
      <c r="T870" s="20"/>
      <c r="U870" s="20"/>
      <c r="V870" s="430"/>
      <c r="W870" s="14"/>
      <c r="X870" s="14"/>
      <c r="Y870" s="14" t="str">
        <f t="shared" si="305"/>
        <v/>
      </c>
      <c r="Z870" s="14" t="str">
        <f t="shared" si="306"/>
        <v/>
      </c>
      <c r="AA870" s="15" t="str">
        <f t="shared" si="307"/>
        <v/>
      </c>
    </row>
    <row r="871" spans="2:27" ht="18" x14ac:dyDescent="0.25">
      <c r="B871" s="16"/>
      <c r="C871" s="1018"/>
      <c r="D871" s="1018"/>
      <c r="E871" s="1018"/>
      <c r="F871" s="1018"/>
      <c r="G871" s="1018"/>
      <c r="H871" s="1018"/>
      <c r="I871" s="1018"/>
      <c r="J871" s="1018"/>
      <c r="K871" s="1018"/>
      <c r="L871" s="1018"/>
      <c r="M871" s="1018"/>
      <c r="N871" s="1018"/>
      <c r="O871" s="19"/>
      <c r="P871" s="629">
        <f>+H864</f>
        <v>7.0399999999999991</v>
      </c>
      <c r="Q871" s="17"/>
      <c r="R871" s="412"/>
      <c r="S871" s="625"/>
      <c r="T871" s="20"/>
      <c r="U871" s="20"/>
      <c r="V871" s="430"/>
      <c r="W871" s="14"/>
      <c r="X871" s="14"/>
      <c r="Y871" s="14"/>
      <c r="Z871" s="14"/>
      <c r="AA871" s="15" t="str">
        <f t="shared" si="307"/>
        <v/>
      </c>
    </row>
    <row r="872" spans="2:27" ht="18" x14ac:dyDescent="0.25">
      <c r="B872" s="22"/>
      <c r="C872" s="1018"/>
      <c r="D872" s="1018"/>
      <c r="E872" s="1018"/>
      <c r="F872" s="1018"/>
      <c r="G872" s="1018"/>
      <c r="H872" s="1018"/>
      <c r="I872" s="1018"/>
      <c r="J872" s="1018"/>
      <c r="K872" s="1018"/>
      <c r="L872" s="1018"/>
      <c r="M872" s="1018"/>
      <c r="N872" s="1018"/>
      <c r="O872" s="19"/>
      <c r="P872" s="629">
        <f>+H864</f>
        <v>7.0399999999999991</v>
      </c>
      <c r="Q872" s="17"/>
      <c r="R872" s="412"/>
      <c r="S872" s="625"/>
      <c r="T872" s="14"/>
      <c r="U872" s="14"/>
      <c r="V872" s="14"/>
      <c r="W872" s="14"/>
      <c r="X872" s="14"/>
      <c r="Y872" s="14" t="str">
        <f t="shared" ref="Y872:Y878" si="308">IFERROR(IF(COUNT(T872:V872)=1,PRODUCT(T872:V872)*X872,""),"")</f>
        <v/>
      </c>
      <c r="Z872" s="14" t="str">
        <f t="shared" ref="Z872:Z878" si="309">IFERROR(IF(COUNT(T872:V872)=2,PRODUCT(T872:V872)*X872,""),"")</f>
        <v/>
      </c>
      <c r="AA872" s="15" t="str">
        <f t="shared" si="307"/>
        <v/>
      </c>
    </row>
    <row r="873" spans="2:27" ht="18" x14ac:dyDescent="0.25">
      <c r="B873" s="16"/>
      <c r="C873" s="1018"/>
      <c r="D873" s="1018"/>
      <c r="E873" s="1018"/>
      <c r="F873" s="1018"/>
      <c r="G873" s="1018"/>
      <c r="H873" s="1018"/>
      <c r="I873" s="1018"/>
      <c r="J873" s="1018"/>
      <c r="K873" s="1018"/>
      <c r="L873" s="1018"/>
      <c r="M873" s="1018"/>
      <c r="N873" s="1018"/>
      <c r="O873" s="19"/>
      <c r="P873" s="629">
        <f>+H864</f>
        <v>7.0399999999999991</v>
      </c>
      <c r="Q873" s="17"/>
      <c r="R873" s="412"/>
      <c r="S873" s="625"/>
      <c r="T873" s="20"/>
      <c r="U873" s="20"/>
      <c r="V873" s="430"/>
      <c r="W873" s="14"/>
      <c r="X873" s="14"/>
      <c r="Y873" s="14" t="str">
        <f t="shared" si="308"/>
        <v/>
      </c>
      <c r="Z873" s="14" t="str">
        <f t="shared" si="309"/>
        <v/>
      </c>
      <c r="AA873" s="15" t="str">
        <f t="shared" si="307"/>
        <v/>
      </c>
    </row>
    <row r="874" spans="2:27" ht="36" x14ac:dyDescent="0.25">
      <c r="B874" s="16"/>
      <c r="C874" s="1018"/>
      <c r="D874" s="1018"/>
      <c r="E874" s="1018"/>
      <c r="F874" s="1018"/>
      <c r="G874" s="1018"/>
      <c r="H874" s="1018"/>
      <c r="I874" s="1018"/>
      <c r="J874" s="1018"/>
      <c r="K874" s="1018"/>
      <c r="L874" s="1018"/>
      <c r="M874" s="1018"/>
      <c r="N874" s="1018"/>
      <c r="O874" s="19"/>
      <c r="P874" s="629">
        <f>+H864</f>
        <v>7.0399999999999991</v>
      </c>
      <c r="Q874" s="17"/>
      <c r="R874" s="412" t="s">
        <v>361</v>
      </c>
      <c r="S874" s="626" t="s">
        <v>566</v>
      </c>
      <c r="T874" s="20"/>
      <c r="U874" s="20"/>
      <c r="V874" s="430"/>
      <c r="W874" s="14" t="s">
        <v>20</v>
      </c>
      <c r="X874" s="14">
        <v>6</v>
      </c>
      <c r="Y874" s="14" t="str">
        <f t="shared" si="308"/>
        <v/>
      </c>
      <c r="Z874" s="14" t="str">
        <f t="shared" si="309"/>
        <v/>
      </c>
      <c r="AA874" s="15" t="str">
        <f t="shared" si="307"/>
        <v/>
      </c>
    </row>
    <row r="875" spans="2:27" ht="36" x14ac:dyDescent="0.25">
      <c r="B875" s="16"/>
      <c r="C875" s="1018"/>
      <c r="D875" s="1018"/>
      <c r="E875" s="1018"/>
      <c r="F875" s="1018"/>
      <c r="G875" s="1018"/>
      <c r="H875" s="1018"/>
      <c r="I875" s="1018"/>
      <c r="J875" s="1018"/>
      <c r="K875" s="1018"/>
      <c r="L875" s="1018"/>
      <c r="M875" s="1018"/>
      <c r="N875" s="1018"/>
      <c r="O875" s="19"/>
      <c r="P875" s="629">
        <f>+H864</f>
        <v>7.0399999999999991</v>
      </c>
      <c r="Q875" s="17"/>
      <c r="R875" s="412" t="s">
        <v>361</v>
      </c>
      <c r="S875" s="625" t="s">
        <v>565</v>
      </c>
      <c r="T875" s="20"/>
      <c r="U875" s="20"/>
      <c r="V875" s="430"/>
      <c r="W875" s="14" t="s">
        <v>20</v>
      </c>
      <c r="X875" s="14">
        <v>6</v>
      </c>
      <c r="Y875" s="14" t="str">
        <f t="shared" si="308"/>
        <v/>
      </c>
      <c r="Z875" s="14" t="str">
        <f t="shared" si="309"/>
        <v/>
      </c>
      <c r="AA875" s="15" t="str">
        <f t="shared" si="307"/>
        <v/>
      </c>
    </row>
    <row r="876" spans="2:27" ht="18" x14ac:dyDescent="0.25">
      <c r="B876" s="16"/>
      <c r="C876" s="1018"/>
      <c r="D876" s="1018"/>
      <c r="E876" s="1018"/>
      <c r="F876" s="1018"/>
      <c r="G876" s="1018"/>
      <c r="H876" s="1018"/>
      <c r="I876" s="1018"/>
      <c r="J876" s="1018"/>
      <c r="K876" s="1018"/>
      <c r="L876" s="1018"/>
      <c r="M876" s="1018"/>
      <c r="N876" s="1018"/>
      <c r="O876" s="19"/>
      <c r="P876" s="629">
        <f>+H864</f>
        <v>7.0399999999999991</v>
      </c>
      <c r="Q876" s="17"/>
      <c r="R876" s="412" t="s">
        <v>361</v>
      </c>
      <c r="S876" s="625" t="s">
        <v>372</v>
      </c>
      <c r="T876" s="20"/>
      <c r="U876" s="20"/>
      <c r="V876" s="430"/>
      <c r="W876" s="14" t="s">
        <v>20</v>
      </c>
      <c r="X876" s="14">
        <v>1</v>
      </c>
      <c r="Y876" s="14" t="str">
        <f t="shared" si="308"/>
        <v/>
      </c>
      <c r="Z876" s="14" t="str">
        <f t="shared" si="309"/>
        <v/>
      </c>
      <c r="AA876" s="15" t="str">
        <f t="shared" si="307"/>
        <v/>
      </c>
    </row>
    <row r="877" spans="2:27" ht="18" x14ac:dyDescent="0.25">
      <c r="B877" s="16"/>
      <c r="C877" s="1018"/>
      <c r="D877" s="1018"/>
      <c r="E877" s="1018"/>
      <c r="F877" s="1018"/>
      <c r="G877" s="1018"/>
      <c r="H877" s="1018"/>
      <c r="I877" s="1018"/>
      <c r="J877" s="1018"/>
      <c r="K877" s="1018"/>
      <c r="L877" s="1018"/>
      <c r="M877" s="1018"/>
      <c r="N877" s="1018"/>
      <c r="O877" s="19"/>
      <c r="P877" s="629">
        <f>+H864</f>
        <v>7.0399999999999991</v>
      </c>
      <c r="Q877" s="17"/>
      <c r="R877" s="412"/>
      <c r="S877" s="625"/>
      <c r="T877" s="20"/>
      <c r="U877" s="20"/>
      <c r="V877" s="430"/>
      <c r="W877" s="14" t="str">
        <f t="shared" ref="W877:W878" si="310">IF(COUNT(T877:V877)=1,"m",IF(COUNT(T877:V877)=2,"m2",IF(COUNT(T877:V877)=3,"m3","")))</f>
        <v/>
      </c>
      <c r="X877" s="14"/>
      <c r="Y877" s="14" t="str">
        <f t="shared" si="308"/>
        <v/>
      </c>
      <c r="Z877" s="14" t="str">
        <f t="shared" si="309"/>
        <v/>
      </c>
      <c r="AA877" s="15" t="str">
        <f t="shared" si="307"/>
        <v/>
      </c>
    </row>
    <row r="878" spans="2:27" ht="18" x14ac:dyDescent="0.25">
      <c r="B878" s="16"/>
      <c r="C878" s="1018"/>
      <c r="D878" s="1018"/>
      <c r="E878" s="1018"/>
      <c r="F878" s="1018"/>
      <c r="G878" s="1018"/>
      <c r="H878" s="1018"/>
      <c r="I878" s="1018"/>
      <c r="J878" s="1018"/>
      <c r="K878" s="1018"/>
      <c r="L878" s="1018"/>
      <c r="M878" s="1018"/>
      <c r="N878" s="1018"/>
      <c r="O878" s="19"/>
      <c r="P878" s="629">
        <f>+H864</f>
        <v>7.0399999999999991</v>
      </c>
      <c r="Q878" s="17"/>
      <c r="R878" s="412"/>
      <c r="S878" s="625"/>
      <c r="T878" s="20"/>
      <c r="U878" s="20"/>
      <c r="V878" s="430"/>
      <c r="W878" s="14" t="str">
        <f t="shared" si="310"/>
        <v/>
      </c>
      <c r="X878" s="14"/>
      <c r="Y878" s="14" t="str">
        <f t="shared" si="308"/>
        <v/>
      </c>
      <c r="Z878" s="14" t="str">
        <f t="shared" si="309"/>
        <v/>
      </c>
      <c r="AA878" s="15" t="str">
        <f t="shared" si="307"/>
        <v/>
      </c>
    </row>
    <row r="879" spans="2:27" ht="18" x14ac:dyDescent="0.25">
      <c r="B879" s="16"/>
      <c r="C879" s="1018"/>
      <c r="D879" s="1018"/>
      <c r="E879" s="1018"/>
      <c r="F879" s="1018"/>
      <c r="G879" s="1018"/>
      <c r="H879" s="1018"/>
      <c r="I879" s="1018"/>
      <c r="J879" s="1018"/>
      <c r="K879" s="1018"/>
      <c r="L879" s="1018"/>
      <c r="M879" s="1018"/>
      <c r="N879" s="1018"/>
      <c r="O879" s="19"/>
      <c r="P879" s="629">
        <f>+H864</f>
        <v>7.0399999999999991</v>
      </c>
      <c r="Q879" s="17"/>
      <c r="R879" s="412"/>
      <c r="S879" s="625"/>
      <c r="T879" s="20"/>
      <c r="U879" s="20"/>
      <c r="V879" s="430"/>
      <c r="W879" s="14"/>
      <c r="X879" s="14"/>
      <c r="Y879" s="14"/>
      <c r="Z879" s="14"/>
      <c r="AA879" s="15" t="str">
        <f t="shared" si="307"/>
        <v/>
      </c>
    </row>
    <row r="880" spans="2:27" ht="36" x14ac:dyDescent="0.25">
      <c r="B880" s="16"/>
      <c r="C880" s="1018"/>
      <c r="D880" s="1018"/>
      <c r="E880" s="1018"/>
      <c r="F880" s="1018"/>
      <c r="G880" s="1018"/>
      <c r="H880" s="1018"/>
      <c r="I880" s="1018"/>
      <c r="J880" s="1018"/>
      <c r="K880" s="1018"/>
      <c r="L880" s="1018"/>
      <c r="M880" s="1018"/>
      <c r="N880" s="1018"/>
      <c r="O880" s="19"/>
      <c r="P880" s="629">
        <f>+H864</f>
        <v>7.0399999999999991</v>
      </c>
      <c r="Q880" s="17"/>
      <c r="R880" s="412" t="s">
        <v>362</v>
      </c>
      <c r="S880" s="626" t="s">
        <v>565</v>
      </c>
      <c r="T880" s="20"/>
      <c r="U880" s="20"/>
      <c r="V880" s="430"/>
      <c r="W880" s="14" t="s">
        <v>20</v>
      </c>
      <c r="X880" s="14"/>
      <c r="Y880" s="14" t="str">
        <f t="shared" ref="Y880:Y889" si="311">IFERROR(IF(COUNT(T880:V880)=1,PRODUCT(T880:V880)*X880,""),"")</f>
        <v/>
      </c>
      <c r="Z880" s="14" t="str">
        <f t="shared" ref="Z880:Z889" si="312">IFERROR(IF(COUNT(T880:V880)=2,PRODUCT(T880:V880)*X880,""),"")</f>
        <v/>
      </c>
      <c r="AA880" s="15" t="str">
        <f t="shared" si="307"/>
        <v/>
      </c>
    </row>
    <row r="881" spans="2:27" ht="36" x14ac:dyDescent="0.25">
      <c r="B881" s="16"/>
      <c r="C881" s="1018"/>
      <c r="D881" s="1018"/>
      <c r="E881" s="1018"/>
      <c r="F881" s="1018"/>
      <c r="G881" s="1018"/>
      <c r="H881" s="1018"/>
      <c r="I881" s="1018"/>
      <c r="J881" s="1018"/>
      <c r="K881" s="1018"/>
      <c r="L881" s="1018"/>
      <c r="M881" s="1018"/>
      <c r="N881" s="1018"/>
      <c r="O881" s="19"/>
      <c r="P881" s="629">
        <f>+H864</f>
        <v>7.0399999999999991</v>
      </c>
      <c r="Q881" s="17"/>
      <c r="R881" s="412" t="s">
        <v>362</v>
      </c>
      <c r="S881" s="626" t="s">
        <v>566</v>
      </c>
      <c r="T881" s="20"/>
      <c r="U881" s="20"/>
      <c r="V881" s="430"/>
      <c r="W881" s="14" t="s">
        <v>20</v>
      </c>
      <c r="X881" s="14">
        <v>4</v>
      </c>
      <c r="Y881" s="14" t="str">
        <f t="shared" si="311"/>
        <v/>
      </c>
      <c r="Z881" s="14" t="str">
        <f t="shared" si="312"/>
        <v/>
      </c>
      <c r="AA881" s="15" t="str">
        <f t="shared" si="307"/>
        <v/>
      </c>
    </row>
    <row r="882" spans="2:27" ht="18" x14ac:dyDescent="0.25">
      <c r="B882" s="16"/>
      <c r="C882" s="1018"/>
      <c r="D882" s="1018"/>
      <c r="E882" s="1018"/>
      <c r="F882" s="1018"/>
      <c r="G882" s="1018"/>
      <c r="H882" s="1018"/>
      <c r="I882" s="1018"/>
      <c r="J882" s="1018"/>
      <c r="K882" s="1018"/>
      <c r="L882" s="1018"/>
      <c r="M882" s="1018"/>
      <c r="N882" s="1018"/>
      <c r="O882" s="19"/>
      <c r="P882" s="629">
        <f>+H864</f>
        <v>7.0399999999999991</v>
      </c>
      <c r="Q882" s="17"/>
      <c r="R882" s="412" t="s">
        <v>362</v>
      </c>
      <c r="S882" s="625" t="s">
        <v>372</v>
      </c>
      <c r="T882" s="20"/>
      <c r="U882" s="20"/>
      <c r="V882" s="430"/>
      <c r="W882" s="14" t="s">
        <v>20</v>
      </c>
      <c r="X882" s="14">
        <v>1</v>
      </c>
      <c r="Y882" s="14" t="str">
        <f t="shared" si="311"/>
        <v/>
      </c>
      <c r="Z882" s="14" t="str">
        <f t="shared" si="312"/>
        <v/>
      </c>
      <c r="AA882" s="15" t="str">
        <f t="shared" si="307"/>
        <v/>
      </c>
    </row>
    <row r="883" spans="2:27" ht="18" x14ac:dyDescent="0.25">
      <c r="B883" s="16"/>
      <c r="C883" s="1018"/>
      <c r="D883" s="1018"/>
      <c r="E883" s="1018"/>
      <c r="F883" s="1018"/>
      <c r="G883" s="1018"/>
      <c r="H883" s="1018"/>
      <c r="I883" s="1018"/>
      <c r="J883" s="1018"/>
      <c r="K883" s="1018"/>
      <c r="L883" s="1018"/>
      <c r="M883" s="1018"/>
      <c r="N883" s="1018"/>
      <c r="O883" s="19"/>
      <c r="P883" s="629">
        <f>+H864</f>
        <v>7.0399999999999991</v>
      </c>
      <c r="Q883" s="17"/>
      <c r="R883" s="412"/>
      <c r="S883" s="626"/>
      <c r="T883" s="20"/>
      <c r="U883" s="20"/>
      <c r="V883" s="20"/>
      <c r="W883" s="14" t="str">
        <f t="shared" ref="W883:W889" si="313">IF(COUNT(T883:V883)=1,"m",IF(COUNT(T883:V883)=2,"m2",IF(COUNT(T883:V883)=3,"m3","")))</f>
        <v/>
      </c>
      <c r="X883" s="14" t="str">
        <f t="shared" ref="X883:X889" si="314">IF(S883="","",1)</f>
        <v/>
      </c>
      <c r="Y883" s="14" t="str">
        <f t="shared" si="311"/>
        <v/>
      </c>
      <c r="Z883" s="14" t="str">
        <f t="shared" si="312"/>
        <v/>
      </c>
      <c r="AA883" s="15" t="str">
        <f t="shared" si="307"/>
        <v/>
      </c>
    </row>
    <row r="884" spans="2:27" ht="18" x14ac:dyDescent="0.25">
      <c r="B884" s="16"/>
      <c r="C884" s="1018"/>
      <c r="D884" s="1018"/>
      <c r="E884" s="1018"/>
      <c r="F884" s="1018"/>
      <c r="G884" s="1018"/>
      <c r="H884" s="1018"/>
      <c r="I884" s="1018"/>
      <c r="J884" s="1018"/>
      <c r="K884" s="1018"/>
      <c r="L884" s="1018"/>
      <c r="M884" s="1018"/>
      <c r="N884" s="1018"/>
      <c r="O884" s="19"/>
      <c r="P884" s="629">
        <f>+H864</f>
        <v>7.0399999999999991</v>
      </c>
      <c r="Q884" s="17"/>
      <c r="R884" s="412"/>
      <c r="S884" s="626"/>
      <c r="T884" s="20"/>
      <c r="U884" s="20"/>
      <c r="V884" s="430"/>
      <c r="W884" s="14" t="str">
        <f t="shared" si="313"/>
        <v/>
      </c>
      <c r="X884" s="14" t="str">
        <f t="shared" si="314"/>
        <v/>
      </c>
      <c r="Y884" s="14" t="str">
        <f t="shared" si="311"/>
        <v/>
      </c>
      <c r="Z884" s="14" t="str">
        <f t="shared" si="312"/>
        <v/>
      </c>
      <c r="AA884" s="15" t="str">
        <f t="shared" si="307"/>
        <v/>
      </c>
    </row>
    <row r="885" spans="2:27" ht="18" x14ac:dyDescent="0.25">
      <c r="B885" s="16"/>
      <c r="C885" s="1018"/>
      <c r="D885" s="1018"/>
      <c r="E885" s="1018"/>
      <c r="F885" s="1018"/>
      <c r="G885" s="1018"/>
      <c r="H885" s="1018"/>
      <c r="I885" s="1018"/>
      <c r="J885" s="1018"/>
      <c r="K885" s="1018"/>
      <c r="L885" s="1018"/>
      <c r="M885" s="1018"/>
      <c r="N885" s="1018"/>
      <c r="O885" s="19"/>
      <c r="P885" s="629">
        <f>+H864</f>
        <v>7.0399999999999991</v>
      </c>
      <c r="Q885" s="17"/>
      <c r="R885" s="412"/>
      <c r="S885" s="626"/>
      <c r="T885" s="20"/>
      <c r="U885" s="20"/>
      <c r="V885" s="430"/>
      <c r="W885" s="14" t="str">
        <f t="shared" si="313"/>
        <v/>
      </c>
      <c r="X885" s="14" t="str">
        <f t="shared" si="314"/>
        <v/>
      </c>
      <c r="Y885" s="14" t="str">
        <f t="shared" si="311"/>
        <v/>
      </c>
      <c r="Z885" s="14" t="str">
        <f t="shared" si="312"/>
        <v/>
      </c>
      <c r="AA885" s="15" t="str">
        <f t="shared" si="307"/>
        <v/>
      </c>
    </row>
    <row r="886" spans="2:27" ht="18" x14ac:dyDescent="0.25">
      <c r="B886" s="16"/>
      <c r="C886" s="1018"/>
      <c r="D886" s="1018"/>
      <c r="E886" s="1018"/>
      <c r="F886" s="1018"/>
      <c r="G886" s="1018"/>
      <c r="H886" s="1018"/>
      <c r="I886" s="1018"/>
      <c r="J886" s="1018"/>
      <c r="K886" s="1018"/>
      <c r="L886" s="1018"/>
      <c r="M886" s="1018"/>
      <c r="N886" s="1018"/>
      <c r="O886" s="19"/>
      <c r="P886" s="629">
        <f>+H864</f>
        <v>7.0399999999999991</v>
      </c>
      <c r="Q886" s="17"/>
      <c r="R886" s="21"/>
      <c r="S886" s="626"/>
      <c r="T886" s="20"/>
      <c r="U886" s="20"/>
      <c r="V886" s="430"/>
      <c r="W886" s="14" t="str">
        <f t="shared" si="313"/>
        <v/>
      </c>
      <c r="X886" s="14" t="str">
        <f t="shared" si="314"/>
        <v/>
      </c>
      <c r="Y886" s="14" t="str">
        <f t="shared" si="311"/>
        <v/>
      </c>
      <c r="Z886" s="14" t="str">
        <f t="shared" si="312"/>
        <v/>
      </c>
      <c r="AA886" s="15" t="str">
        <f t="shared" si="307"/>
        <v/>
      </c>
    </row>
    <row r="887" spans="2:27" ht="18" x14ac:dyDescent="0.25">
      <c r="B887" s="16"/>
      <c r="C887" s="1018"/>
      <c r="D887" s="1018"/>
      <c r="E887" s="1018"/>
      <c r="F887" s="1018"/>
      <c r="G887" s="1018"/>
      <c r="H887" s="1018"/>
      <c r="I887" s="1018"/>
      <c r="J887" s="1018"/>
      <c r="K887" s="1018"/>
      <c r="L887" s="1018"/>
      <c r="M887" s="1018"/>
      <c r="N887" s="1018"/>
      <c r="O887" s="19"/>
      <c r="P887" s="629">
        <f>+H864</f>
        <v>7.0399999999999991</v>
      </c>
      <c r="Q887" s="17"/>
      <c r="R887" s="26"/>
      <c r="S887" s="626"/>
      <c r="T887" s="20"/>
      <c r="U887" s="20"/>
      <c r="V887" s="430"/>
      <c r="W887" s="14" t="str">
        <f t="shared" si="313"/>
        <v/>
      </c>
      <c r="X887" s="14" t="str">
        <f t="shared" si="314"/>
        <v/>
      </c>
      <c r="Y887" s="14" t="str">
        <f t="shared" si="311"/>
        <v/>
      </c>
      <c r="Z887" s="14" t="str">
        <f t="shared" si="312"/>
        <v/>
      </c>
      <c r="AA887" s="15" t="str">
        <f t="shared" si="307"/>
        <v/>
      </c>
    </row>
    <row r="888" spans="2:27" ht="18" x14ac:dyDescent="0.25">
      <c r="B888" s="16"/>
      <c r="C888" s="1018"/>
      <c r="D888" s="1018"/>
      <c r="E888" s="1018"/>
      <c r="F888" s="1018"/>
      <c r="G888" s="1018"/>
      <c r="H888" s="1018"/>
      <c r="I888" s="1018"/>
      <c r="J888" s="1018"/>
      <c r="K888" s="1018"/>
      <c r="L888" s="1018"/>
      <c r="M888" s="1018"/>
      <c r="N888" s="1018"/>
      <c r="O888" s="19"/>
      <c r="P888" s="629">
        <f>+H864</f>
        <v>7.0399999999999991</v>
      </c>
      <c r="Q888" s="17"/>
      <c r="R888" s="26"/>
      <c r="S888" s="626"/>
      <c r="T888" s="20"/>
      <c r="U888" s="20"/>
      <c r="V888" s="430"/>
      <c r="W888" s="14" t="str">
        <f t="shared" si="313"/>
        <v/>
      </c>
      <c r="X888" s="14" t="str">
        <f t="shared" si="314"/>
        <v/>
      </c>
      <c r="Y888" s="14" t="str">
        <f t="shared" si="311"/>
        <v/>
      </c>
      <c r="Z888" s="14" t="str">
        <f t="shared" si="312"/>
        <v/>
      </c>
      <c r="AA888" s="15" t="str">
        <f t="shared" si="307"/>
        <v/>
      </c>
    </row>
    <row r="889" spans="2:27" ht="18.75" thickBot="1" x14ac:dyDescent="0.3">
      <c r="B889" s="27"/>
      <c r="C889" s="1019"/>
      <c r="D889" s="1019"/>
      <c r="E889" s="1019"/>
      <c r="F889" s="1019"/>
      <c r="G889" s="1019"/>
      <c r="H889" s="1019"/>
      <c r="I889" s="1019"/>
      <c r="J889" s="1019"/>
      <c r="K889" s="1019"/>
      <c r="L889" s="1019"/>
      <c r="M889" s="1019"/>
      <c r="N889" s="1019"/>
      <c r="O889" s="30"/>
      <c r="P889" s="629">
        <f>+H864</f>
        <v>7.0399999999999991</v>
      </c>
      <c r="Q889" s="17"/>
      <c r="R889" s="630"/>
      <c r="S889" s="636"/>
      <c r="T889" s="33"/>
      <c r="U889" s="33"/>
      <c r="V889" s="631"/>
      <c r="W889" s="34" t="str">
        <f t="shared" si="313"/>
        <v/>
      </c>
      <c r="X889" s="34" t="str">
        <f t="shared" si="314"/>
        <v/>
      </c>
      <c r="Y889" s="14" t="str">
        <f t="shared" si="311"/>
        <v/>
      </c>
      <c r="Z889" s="14" t="str">
        <f t="shared" si="312"/>
        <v/>
      </c>
      <c r="AA889" s="15" t="str">
        <f t="shared" si="307"/>
        <v/>
      </c>
    </row>
    <row r="890" spans="2:27" ht="18.75" thickBot="1" x14ac:dyDescent="0.3">
      <c r="B890" s="786"/>
      <c r="C890" s="787"/>
      <c r="D890" s="787"/>
      <c r="E890" s="787"/>
      <c r="F890" s="787"/>
      <c r="G890" s="787"/>
      <c r="H890" s="787"/>
      <c r="I890" s="787"/>
      <c r="J890" s="787"/>
      <c r="K890" s="787"/>
      <c r="L890" s="787"/>
      <c r="M890" s="787"/>
      <c r="N890" s="787"/>
      <c r="O890" s="787"/>
      <c r="P890" s="428"/>
      <c r="Q890" s="629">
        <f>+H864</f>
        <v>7.0399999999999991</v>
      </c>
      <c r="R890" s="788" t="s">
        <v>58</v>
      </c>
      <c r="S890" s="1023"/>
      <c r="T890" s="787"/>
      <c r="U890" s="789" t="s">
        <v>53</v>
      </c>
      <c r="V890" s="790"/>
      <c r="W890" s="790"/>
      <c r="X890" s="791"/>
      <c r="Y890" s="36"/>
      <c r="Z890" s="37"/>
      <c r="AA890" s="38">
        <f>SUM(X867:X889)</f>
        <v>28</v>
      </c>
    </row>
    <row r="891" spans="2:27" ht="17.25" thickBot="1" x14ac:dyDescent="0.3">
      <c r="B891" s="792" t="s">
        <v>59</v>
      </c>
      <c r="C891" s="793"/>
      <c r="D891" s="793"/>
      <c r="E891" s="793"/>
      <c r="F891" s="793"/>
      <c r="G891" s="793"/>
      <c r="H891" s="793"/>
      <c r="I891" s="794"/>
      <c r="J891" s="792" t="s">
        <v>60</v>
      </c>
      <c r="K891" s="793"/>
      <c r="L891" s="793"/>
      <c r="M891" s="793"/>
      <c r="N891" s="793"/>
      <c r="O891" s="793"/>
      <c r="P891" s="793"/>
      <c r="Q891" s="793"/>
      <c r="R891" s="794"/>
      <c r="S891" s="634"/>
      <c r="T891" s="39"/>
      <c r="U891" s="40"/>
      <c r="V891" s="40"/>
      <c r="W891" s="40"/>
      <c r="X891" s="40"/>
      <c r="Y891" s="40"/>
      <c r="Z891" s="40"/>
      <c r="AA891" s="41"/>
    </row>
    <row r="892" spans="2:27" ht="21" thickBot="1" x14ac:dyDescent="0.3">
      <c r="B892" s="795"/>
      <c r="C892" s="787"/>
      <c r="D892" s="787"/>
      <c r="E892" s="787"/>
      <c r="F892" s="787"/>
      <c r="G892" s="787"/>
      <c r="H892" s="787"/>
      <c r="I892" s="796"/>
      <c r="J892" s="795"/>
      <c r="K892" s="787"/>
      <c r="L892" s="787"/>
      <c r="M892" s="787"/>
      <c r="N892" s="787"/>
      <c r="O892" s="787"/>
      <c r="P892" s="787"/>
      <c r="Q892" s="787"/>
      <c r="R892" s="796"/>
      <c r="S892" s="635"/>
      <c r="T892" s="797" t="s">
        <v>61</v>
      </c>
      <c r="U892" s="798"/>
      <c r="V892" s="798"/>
      <c r="W892" s="798"/>
      <c r="X892" s="798"/>
      <c r="Y892" s="798"/>
      <c r="Z892" s="799"/>
      <c r="AA892" s="42">
        <f>AA890</f>
        <v>28</v>
      </c>
    </row>
    <row r="894" spans="2:27" ht="15.75" thickBot="1" x14ac:dyDescent="0.3"/>
    <row r="895" spans="2:27" x14ac:dyDescent="0.25">
      <c r="B895" s="800"/>
      <c r="C895" s="793"/>
      <c r="D895" s="793"/>
      <c r="E895" s="793"/>
      <c r="F895" s="793"/>
      <c r="G895" s="803" t="s">
        <v>42</v>
      </c>
      <c r="H895" s="793"/>
      <c r="I895" s="793"/>
      <c r="J895" s="793"/>
      <c r="K895" s="793"/>
      <c r="L895" s="793"/>
      <c r="M895" s="793"/>
      <c r="N895" s="793"/>
      <c r="O895" s="793"/>
      <c r="P895" s="793"/>
      <c r="Q895" s="793"/>
      <c r="R895" s="793"/>
      <c r="S895" s="793"/>
      <c r="T895" s="793"/>
      <c r="U895" s="804" t="s">
        <v>1</v>
      </c>
      <c r="V895" s="805"/>
      <c r="W895" s="805"/>
      <c r="X895" s="806"/>
      <c r="Y895" s="807" t="s">
        <v>43</v>
      </c>
      <c r="Z895" s="805"/>
      <c r="AA895" s="808"/>
    </row>
    <row r="896" spans="2:27" ht="45" customHeight="1" x14ac:dyDescent="0.25">
      <c r="B896" s="801"/>
      <c r="C896" s="802"/>
      <c r="D896" s="802"/>
      <c r="E896" s="802"/>
      <c r="F896" s="802"/>
      <c r="G896" s="801"/>
      <c r="H896" s="802"/>
      <c r="I896" s="802"/>
      <c r="J896" s="802"/>
      <c r="K896" s="802"/>
      <c r="L896" s="802"/>
      <c r="M896" s="802"/>
      <c r="N896" s="802"/>
      <c r="O896" s="802"/>
      <c r="P896" s="802"/>
      <c r="Q896" s="802"/>
      <c r="R896" s="802"/>
      <c r="S896" s="802"/>
      <c r="T896" s="802"/>
      <c r="U896" s="809" t="s">
        <v>3</v>
      </c>
      <c r="V896" s="810"/>
      <c r="W896" s="810"/>
      <c r="X896" s="811"/>
      <c r="Y896" s="812">
        <v>1</v>
      </c>
      <c r="Z896" s="810"/>
      <c r="AA896" s="813"/>
    </row>
    <row r="897" spans="2:27" ht="15.75" thickBot="1" x14ac:dyDescent="0.3">
      <c r="B897" s="795"/>
      <c r="C897" s="787"/>
      <c r="D897" s="787"/>
      <c r="E897" s="787"/>
      <c r="F897" s="787"/>
      <c r="G897" s="795"/>
      <c r="H897" s="787"/>
      <c r="I897" s="787"/>
      <c r="J897" s="787"/>
      <c r="K897" s="787"/>
      <c r="L897" s="787"/>
      <c r="M897" s="787"/>
      <c r="N897" s="787"/>
      <c r="O897" s="787"/>
      <c r="P897" s="787"/>
      <c r="Q897" s="787"/>
      <c r="R897" s="787"/>
      <c r="S897" s="787"/>
      <c r="T897" s="787"/>
      <c r="U897" s="814" t="s">
        <v>4</v>
      </c>
      <c r="V897" s="815"/>
      <c r="W897" s="815"/>
      <c r="X897" s="816"/>
      <c r="Y897" s="817">
        <v>44236</v>
      </c>
      <c r="Z897" s="818"/>
      <c r="AA897" s="819"/>
    </row>
    <row r="898" spans="2:27" ht="15" customHeight="1" x14ac:dyDescent="0.25">
      <c r="B898" s="820" t="s">
        <v>44</v>
      </c>
      <c r="C898" s="793"/>
      <c r="D898" s="793"/>
      <c r="E898" s="793"/>
      <c r="F898" s="794"/>
      <c r="G898"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898" s="822"/>
      <c r="I898" s="822"/>
      <c r="J898" s="822"/>
      <c r="K898" s="822"/>
      <c r="L898" s="822"/>
      <c r="M898" s="822"/>
      <c r="N898" s="822"/>
      <c r="O898" s="822"/>
      <c r="P898" s="822"/>
      <c r="Q898" s="822"/>
      <c r="R898" s="822"/>
      <c r="S898" s="822"/>
      <c r="T898" s="822"/>
      <c r="U898" s="822"/>
      <c r="V898" s="822"/>
      <c r="W898" s="822"/>
      <c r="X898" s="822"/>
      <c r="Y898" s="822"/>
      <c r="Z898" s="822"/>
      <c r="AA898" s="823"/>
    </row>
    <row r="899" spans="2:27" ht="15.75" customHeight="1" thickBot="1" x14ac:dyDescent="0.3">
      <c r="B899" s="795"/>
      <c r="C899" s="787"/>
      <c r="D899" s="787"/>
      <c r="E899" s="787"/>
      <c r="F899" s="796"/>
      <c r="G899" s="824"/>
      <c r="H899" s="825"/>
      <c r="I899" s="825"/>
      <c r="J899" s="825"/>
      <c r="K899" s="825"/>
      <c r="L899" s="825"/>
      <c r="M899" s="825"/>
      <c r="N899" s="825"/>
      <c r="O899" s="825"/>
      <c r="P899" s="825"/>
      <c r="Q899" s="825"/>
      <c r="R899" s="825"/>
      <c r="S899" s="825"/>
      <c r="T899" s="825"/>
      <c r="U899" s="825"/>
      <c r="V899" s="825"/>
      <c r="W899" s="825"/>
      <c r="X899" s="825"/>
      <c r="Y899" s="825"/>
      <c r="Z899" s="825"/>
      <c r="AA899" s="826"/>
    </row>
    <row r="900" spans="2:27" ht="18.75" thickBot="1" x14ac:dyDescent="0.3">
      <c r="B900" s="827" t="s">
        <v>46</v>
      </c>
      <c r="C900" s="798"/>
      <c r="D900" s="798"/>
      <c r="E900" s="798"/>
      <c r="F900" s="798"/>
      <c r="G900" s="798"/>
      <c r="H900" s="822" t="s">
        <v>47</v>
      </c>
      <c r="I900" s="793"/>
      <c r="J900" s="828"/>
      <c r="K900" s="798"/>
      <c r="L900" s="798"/>
      <c r="M900" s="798"/>
      <c r="N900" s="798"/>
      <c r="O900" s="798"/>
      <c r="P900" s="622"/>
      <c r="Q900" s="622"/>
      <c r="R900" s="828" t="s">
        <v>48</v>
      </c>
      <c r="S900" s="828"/>
      <c r="T900" s="798"/>
      <c r="U900" s="798"/>
      <c r="V900" s="798"/>
      <c r="W900" s="798"/>
      <c r="X900" s="798"/>
      <c r="Y900" s="798"/>
      <c r="Z900" s="798"/>
      <c r="AA900" s="799"/>
    </row>
    <row r="901" spans="2:27" ht="35.25" customHeight="1" thickBot="1" x14ac:dyDescent="0.3">
      <c r="B901" s="829">
        <f>PRESUPUESTO!$B$70</f>
        <v>10</v>
      </c>
      <c r="C901" s="793"/>
      <c r="D901" s="793"/>
      <c r="E901" s="793"/>
      <c r="F901" s="793"/>
      <c r="G901" s="793"/>
      <c r="H901" s="830">
        <f>PRESUPUESTO!B73</f>
        <v>10.029999999999999</v>
      </c>
      <c r="I901" s="831"/>
      <c r="J901" s="832" t="str">
        <f>PRESUPUESTO!$F$70</f>
        <v>MUROS Y DIVISIONES</v>
      </c>
      <c r="K901" s="798"/>
      <c r="L901" s="798"/>
      <c r="M901" s="798"/>
      <c r="N901" s="798"/>
      <c r="O901" s="799"/>
      <c r="P901" s="621"/>
      <c r="Q901" s="621"/>
      <c r="R901" s="833" t="str">
        <f>PRESUPUESTO!F73</f>
        <v>Pañete sobre muros interior y exterior,  impermeabilizado con sika mortero 101 o similar en muros de cerramientos</v>
      </c>
      <c r="S901" s="1020"/>
      <c r="T901" s="793"/>
      <c r="U901" s="793"/>
      <c r="V901" s="793"/>
      <c r="W901" s="793"/>
      <c r="X901" s="793"/>
      <c r="Y901" s="793"/>
      <c r="Z901" s="793"/>
      <c r="AA901" s="794"/>
    </row>
    <row r="902" spans="2:27" ht="18.600000000000001" customHeight="1" thickBot="1" x14ac:dyDescent="0.3">
      <c r="B902" s="821" t="s">
        <v>49</v>
      </c>
      <c r="C902" s="834"/>
      <c r="D902" s="834"/>
      <c r="E902" s="834"/>
      <c r="F902" s="834"/>
      <c r="G902" s="834"/>
      <c r="H902" s="835"/>
      <c r="I902" s="835"/>
      <c r="J902" s="834"/>
      <c r="K902" s="834"/>
      <c r="L902" s="834"/>
      <c r="M902" s="834"/>
      <c r="N902" s="834"/>
      <c r="O902" s="834"/>
      <c r="P902" s="623"/>
      <c r="Q902" s="623"/>
      <c r="R902" s="837" t="s">
        <v>50</v>
      </c>
      <c r="S902" s="1030" t="s">
        <v>532</v>
      </c>
      <c r="T902" s="839" t="s">
        <v>51</v>
      </c>
      <c r="U902" s="840"/>
      <c r="V902" s="841"/>
      <c r="W902" s="842" t="s">
        <v>20</v>
      </c>
      <c r="X902" s="844" t="s">
        <v>52</v>
      </c>
      <c r="Y902" s="846" t="s">
        <v>53</v>
      </c>
      <c r="Z902" s="847"/>
      <c r="AA902" s="848"/>
    </row>
    <row r="903" spans="2:27" ht="26.25" thickBot="1" x14ac:dyDescent="0.3">
      <c r="B903" s="836"/>
      <c r="C903" s="835"/>
      <c r="D903" s="835"/>
      <c r="E903" s="835"/>
      <c r="F903" s="835"/>
      <c r="G903" s="835"/>
      <c r="H903" s="835"/>
      <c r="I903" s="835"/>
      <c r="J903" s="835"/>
      <c r="K903" s="835"/>
      <c r="L903" s="835"/>
      <c r="M903" s="835"/>
      <c r="N903" s="835"/>
      <c r="O903" s="835"/>
      <c r="P903" s="623"/>
      <c r="Q903" s="623"/>
      <c r="R903" s="838"/>
      <c r="S903" s="1031"/>
      <c r="T903" s="4" t="s">
        <v>54</v>
      </c>
      <c r="U903" s="5" t="s">
        <v>55</v>
      </c>
      <c r="V903" s="6" t="s">
        <v>56</v>
      </c>
      <c r="W903" s="843"/>
      <c r="X903" s="845"/>
      <c r="Y903" s="7" t="s">
        <v>57</v>
      </c>
      <c r="Z903" s="8" t="s">
        <v>21</v>
      </c>
      <c r="AA903" s="9" t="s">
        <v>22</v>
      </c>
    </row>
    <row r="904" spans="2:27" ht="18" customHeight="1" x14ac:dyDescent="0.25">
      <c r="B904" s="10"/>
      <c r="C904" s="1017"/>
      <c r="D904" s="1017"/>
      <c r="E904" s="1017"/>
      <c r="F904" s="1017"/>
      <c r="G904" s="1017"/>
      <c r="H904" s="1017"/>
      <c r="I904" s="1017"/>
      <c r="J904" s="1017"/>
      <c r="K904" s="1017"/>
      <c r="L904" s="1017"/>
      <c r="M904" s="1017"/>
      <c r="N904" s="1017"/>
      <c r="O904" s="12"/>
      <c r="P904" s="629">
        <f>+H901</f>
        <v>10.029999999999999</v>
      </c>
      <c r="Q904" s="17"/>
      <c r="R904" s="412" t="s">
        <v>356</v>
      </c>
      <c r="S904" s="626" t="s">
        <v>537</v>
      </c>
      <c r="T904" s="20">
        <v>5.6</v>
      </c>
      <c r="U904" s="20"/>
      <c r="V904" s="430">
        <v>2.34</v>
      </c>
      <c r="W904" s="14" t="str">
        <f>IF(COUNT(T904:V904)=1,"m",IF(COUNT(T904:V904)=2,"m2",IF(COUNT(T904:V904)=3,"m3","")))</f>
        <v>m2</v>
      </c>
      <c r="X904" s="14">
        <f>IF(S904="","",1)</f>
        <v>1</v>
      </c>
      <c r="Y904" s="14" t="str">
        <f>IFERROR(IF(COUNT(T904:V904)=1,PRODUCT(T904:V904)*X904,""),"")</f>
        <v/>
      </c>
      <c r="Z904" s="14">
        <f>IFERROR(IF(COUNT(T904:V904)=2,PRODUCT(T904:V904)*X904,""),"")</f>
        <v>13.103999999999999</v>
      </c>
      <c r="AA904" s="15" t="str">
        <f>IFERROR(IF(COUNT(T904:V904)=3,PRODUCT(T904:V904)*X904,""),"")</f>
        <v/>
      </c>
    </row>
    <row r="905" spans="2:27" ht="18" x14ac:dyDescent="0.25">
      <c r="B905" s="16"/>
      <c r="C905" s="1018"/>
      <c r="D905" s="1018"/>
      <c r="E905" s="1018"/>
      <c r="F905" s="1018"/>
      <c r="G905" s="1018"/>
      <c r="H905" s="1018"/>
      <c r="I905" s="1018"/>
      <c r="J905" s="1018"/>
      <c r="K905" s="1018"/>
      <c r="L905" s="1018"/>
      <c r="M905" s="1018"/>
      <c r="N905" s="1018"/>
      <c r="O905" s="19"/>
      <c r="P905" s="629">
        <f>+H901</f>
        <v>10.029999999999999</v>
      </c>
      <c r="Q905" s="17"/>
      <c r="R905" s="412"/>
      <c r="S905" s="625"/>
      <c r="T905" s="20"/>
      <c r="U905" s="20"/>
      <c r="V905" s="430"/>
      <c r="W905" s="14" t="str">
        <f t="shared" ref="W905:W907" si="315">IF(COUNT(T905:V905)=1,"m",IF(COUNT(T905:V905)=2,"m2",IF(COUNT(T905:V905)=3,"m3","")))</f>
        <v/>
      </c>
      <c r="X905" s="14" t="str">
        <f t="shared" ref="X905:X907" si="316">IF(S905="","",1)</f>
        <v/>
      </c>
      <c r="Y905" s="14" t="str">
        <f t="shared" ref="Y905:Y907" si="317">IFERROR(IF(COUNT(T905:V905)=1,PRODUCT(T905:V905)*X905,""),"")</f>
        <v/>
      </c>
      <c r="Z905" s="14" t="str">
        <f t="shared" ref="Z905:Z907" si="318">IFERROR(IF(COUNT(T905:V905)=2,PRODUCT(T905:V905)*X905,""),"")</f>
        <v/>
      </c>
      <c r="AA905" s="15" t="str">
        <f t="shared" ref="AA905:AA926" si="319">IFERROR(IF(COUNT(T905:V905)=3,PRODUCT(T905:V905)*X905,""),"")</f>
        <v/>
      </c>
    </row>
    <row r="906" spans="2:27" ht="18" x14ac:dyDescent="0.25">
      <c r="B906" s="16"/>
      <c r="C906" s="1018"/>
      <c r="D906" s="1018"/>
      <c r="E906" s="1018"/>
      <c r="F906" s="1018"/>
      <c r="G906" s="1018"/>
      <c r="H906" s="1018"/>
      <c r="I906" s="1018"/>
      <c r="J906" s="1018"/>
      <c r="K906" s="1018"/>
      <c r="L906" s="1018"/>
      <c r="M906" s="1018"/>
      <c r="N906" s="1018"/>
      <c r="O906" s="19"/>
      <c r="P906" s="629">
        <f>+H901</f>
        <v>10.029999999999999</v>
      </c>
      <c r="Q906" s="17"/>
      <c r="R906" s="412"/>
      <c r="S906" s="625"/>
      <c r="T906" s="20"/>
      <c r="U906" s="20"/>
      <c r="V906" s="430"/>
      <c r="W906" s="14" t="str">
        <f t="shared" si="315"/>
        <v/>
      </c>
      <c r="X906" s="14" t="str">
        <f t="shared" si="316"/>
        <v/>
      </c>
      <c r="Y906" s="14" t="str">
        <f t="shared" si="317"/>
        <v/>
      </c>
      <c r="Z906" s="14" t="str">
        <f t="shared" si="318"/>
        <v/>
      </c>
      <c r="AA906" s="15" t="str">
        <f t="shared" si="319"/>
        <v/>
      </c>
    </row>
    <row r="907" spans="2:27" ht="18" x14ac:dyDescent="0.25">
      <c r="B907" s="16"/>
      <c r="C907" s="1018"/>
      <c r="D907" s="1018"/>
      <c r="E907" s="1018"/>
      <c r="F907" s="1018"/>
      <c r="G907" s="1018"/>
      <c r="H907" s="1018"/>
      <c r="I907" s="1018"/>
      <c r="J907" s="1018"/>
      <c r="K907" s="1018"/>
      <c r="L907" s="1018"/>
      <c r="M907" s="1018"/>
      <c r="N907" s="1018"/>
      <c r="O907" s="19"/>
      <c r="P907" s="629">
        <f>+H901</f>
        <v>10.029999999999999</v>
      </c>
      <c r="Q907" s="17"/>
      <c r="R907" s="412"/>
      <c r="S907" s="626"/>
      <c r="T907" s="20"/>
      <c r="U907" s="20"/>
      <c r="V907" s="430"/>
      <c r="W907" s="14" t="str">
        <f t="shared" si="315"/>
        <v/>
      </c>
      <c r="X907" s="14" t="str">
        <f t="shared" si="316"/>
        <v/>
      </c>
      <c r="Y907" s="14" t="str">
        <f t="shared" si="317"/>
        <v/>
      </c>
      <c r="Z907" s="14" t="str">
        <f t="shared" si="318"/>
        <v/>
      </c>
      <c r="AA907" s="15" t="str">
        <f t="shared" si="319"/>
        <v/>
      </c>
    </row>
    <row r="908" spans="2:27" ht="18" x14ac:dyDescent="0.25">
      <c r="B908" s="16"/>
      <c r="C908" s="1018"/>
      <c r="D908" s="1018"/>
      <c r="E908" s="1018"/>
      <c r="F908" s="1018"/>
      <c r="G908" s="1018"/>
      <c r="H908" s="1018"/>
      <c r="I908" s="1018"/>
      <c r="J908" s="1018"/>
      <c r="K908" s="1018"/>
      <c r="L908" s="1018"/>
      <c r="M908" s="1018"/>
      <c r="N908" s="1018"/>
      <c r="O908" s="19"/>
      <c r="P908" s="629">
        <f>+H901</f>
        <v>10.029999999999999</v>
      </c>
      <c r="Q908" s="17"/>
      <c r="R908" s="412"/>
      <c r="S908" s="625"/>
      <c r="T908" s="20"/>
      <c r="U908" s="20"/>
      <c r="V908" s="430"/>
      <c r="W908" s="14"/>
      <c r="X908" s="14"/>
      <c r="Y908" s="14"/>
      <c r="Z908" s="14"/>
      <c r="AA908" s="15" t="str">
        <f t="shared" si="319"/>
        <v/>
      </c>
    </row>
    <row r="909" spans="2:27" ht="18" x14ac:dyDescent="0.25">
      <c r="B909" s="22"/>
      <c r="C909" s="1018"/>
      <c r="D909" s="1018"/>
      <c r="E909" s="1018"/>
      <c r="F909" s="1018"/>
      <c r="G909" s="1018"/>
      <c r="H909" s="1018"/>
      <c r="I909" s="1018"/>
      <c r="J909" s="1018"/>
      <c r="K909" s="1018"/>
      <c r="L909" s="1018"/>
      <c r="M909" s="1018"/>
      <c r="N909" s="1018"/>
      <c r="O909" s="19"/>
      <c r="P909" s="629">
        <f>+H901</f>
        <v>10.029999999999999</v>
      </c>
      <c r="Q909" s="17"/>
      <c r="R909" s="412" t="s">
        <v>361</v>
      </c>
      <c r="S909" s="625"/>
      <c r="T909" s="20"/>
      <c r="U909" s="20"/>
      <c r="V909" s="430"/>
      <c r="W909" s="14" t="str">
        <f t="shared" ref="W909:W910" si="320">IF(COUNT(T909:V909)=1,"m",IF(COUNT(T909:V909)=2,"m2",IF(COUNT(T909:V909)=3,"m3","")))</f>
        <v/>
      </c>
      <c r="X909" s="14" t="str">
        <f t="shared" ref="X909:X915" si="321">IF(S909="","",1)</f>
        <v/>
      </c>
      <c r="Y909" s="14" t="str">
        <f t="shared" ref="Y909:Y915" si="322">IFERROR(IF(COUNT(T909:V909)=1,PRODUCT(T909:V909)*X909,""),"")</f>
        <v/>
      </c>
      <c r="Z909" s="14" t="str">
        <f t="shared" ref="Z909:Z915" si="323">IFERROR(IF(COUNT(T909:V909)=2,PRODUCT(T909:V909)*X909,""),"")</f>
        <v/>
      </c>
      <c r="AA909" s="15" t="str">
        <f t="shared" si="319"/>
        <v/>
      </c>
    </row>
    <row r="910" spans="2:27" ht="18" x14ac:dyDescent="0.25">
      <c r="B910" s="16"/>
      <c r="C910" s="1018"/>
      <c r="D910" s="1018"/>
      <c r="E910" s="1018"/>
      <c r="F910" s="1018"/>
      <c r="G910" s="1018"/>
      <c r="H910" s="1018"/>
      <c r="I910" s="1018"/>
      <c r="J910" s="1018"/>
      <c r="K910" s="1018"/>
      <c r="L910" s="1018"/>
      <c r="M910" s="1018"/>
      <c r="N910" s="1018"/>
      <c r="O910" s="19"/>
      <c r="P910" s="629">
        <f>+H901</f>
        <v>10.029999999999999</v>
      </c>
      <c r="Q910" s="17"/>
      <c r="R910" s="412"/>
      <c r="S910" s="641"/>
      <c r="T910" s="20"/>
      <c r="U910" s="20"/>
      <c r="V910" s="20"/>
      <c r="W910" s="14" t="str">
        <f t="shared" si="320"/>
        <v/>
      </c>
      <c r="X910" s="14" t="str">
        <f t="shared" si="321"/>
        <v/>
      </c>
      <c r="Y910" s="14" t="str">
        <f t="shared" si="322"/>
        <v/>
      </c>
      <c r="Z910" s="14" t="str">
        <f t="shared" si="323"/>
        <v/>
      </c>
      <c r="AA910" s="15" t="str">
        <f t="shared" si="319"/>
        <v/>
      </c>
    </row>
    <row r="911" spans="2:27" ht="18" x14ac:dyDescent="0.25">
      <c r="B911" s="16"/>
      <c r="C911" s="1018"/>
      <c r="D911" s="1018"/>
      <c r="E911" s="1018"/>
      <c r="F911" s="1018"/>
      <c r="G911" s="1018"/>
      <c r="H911" s="1018"/>
      <c r="I911" s="1018"/>
      <c r="J911" s="1018"/>
      <c r="K911" s="1018"/>
      <c r="L911" s="1018"/>
      <c r="M911" s="1018"/>
      <c r="N911" s="1018"/>
      <c r="O911" s="19"/>
      <c r="P911" s="629">
        <f>+H901</f>
        <v>10.029999999999999</v>
      </c>
      <c r="Q911" s="17"/>
      <c r="R911" s="412"/>
      <c r="S911" s="625"/>
      <c r="T911" s="20"/>
      <c r="U911" s="20"/>
      <c r="V911" s="430"/>
      <c r="W911" s="14"/>
      <c r="X911" s="14" t="str">
        <f t="shared" si="321"/>
        <v/>
      </c>
      <c r="Y911" s="14" t="str">
        <f t="shared" si="322"/>
        <v/>
      </c>
      <c r="Z911" s="14" t="str">
        <f t="shared" si="323"/>
        <v/>
      </c>
      <c r="AA911" s="15" t="str">
        <f t="shared" si="319"/>
        <v/>
      </c>
    </row>
    <row r="912" spans="2:27" ht="18" x14ac:dyDescent="0.25">
      <c r="B912" s="16"/>
      <c r="C912" s="1018"/>
      <c r="D912" s="1018"/>
      <c r="E912" s="1018"/>
      <c r="F912" s="1018"/>
      <c r="G912" s="1018"/>
      <c r="H912" s="1018"/>
      <c r="I912" s="1018"/>
      <c r="J912" s="1018"/>
      <c r="K912" s="1018"/>
      <c r="L912" s="1018"/>
      <c r="M912" s="1018"/>
      <c r="N912" s="1018"/>
      <c r="O912" s="19"/>
      <c r="P912" s="629">
        <f>+H901</f>
        <v>10.029999999999999</v>
      </c>
      <c r="Q912" s="17"/>
      <c r="R912" s="412"/>
      <c r="S912" s="625"/>
      <c r="T912" s="20"/>
      <c r="U912" s="20"/>
      <c r="V912" s="430"/>
      <c r="W912" s="14"/>
      <c r="X912" s="14" t="str">
        <f t="shared" si="321"/>
        <v/>
      </c>
      <c r="Y912" s="14" t="str">
        <f t="shared" si="322"/>
        <v/>
      </c>
      <c r="Z912" s="14" t="str">
        <f t="shared" si="323"/>
        <v/>
      </c>
      <c r="AA912" s="15" t="str">
        <f t="shared" si="319"/>
        <v/>
      </c>
    </row>
    <row r="913" spans="2:27" ht="18" x14ac:dyDescent="0.25">
      <c r="B913" s="16"/>
      <c r="C913" s="1018"/>
      <c r="D913" s="1018"/>
      <c r="E913" s="1018"/>
      <c r="F913" s="1018"/>
      <c r="G913" s="1018"/>
      <c r="H913" s="1018"/>
      <c r="I913" s="1018"/>
      <c r="J913" s="1018"/>
      <c r="K913" s="1018"/>
      <c r="L913" s="1018"/>
      <c r="M913" s="1018"/>
      <c r="N913" s="1018"/>
      <c r="O913" s="19"/>
      <c r="P913" s="629">
        <f>+H901</f>
        <v>10.029999999999999</v>
      </c>
      <c r="Q913" s="17"/>
      <c r="R913" s="412"/>
      <c r="S913" s="625"/>
      <c r="T913" s="20"/>
      <c r="U913" s="20"/>
      <c r="V913" s="430"/>
      <c r="W913" s="14"/>
      <c r="X913" s="14" t="str">
        <f t="shared" si="321"/>
        <v/>
      </c>
      <c r="Y913" s="14" t="str">
        <f t="shared" si="322"/>
        <v/>
      </c>
      <c r="Z913" s="14" t="str">
        <f t="shared" si="323"/>
        <v/>
      </c>
      <c r="AA913" s="15" t="str">
        <f t="shared" si="319"/>
        <v/>
      </c>
    </row>
    <row r="914" spans="2:27" ht="18" x14ac:dyDescent="0.25">
      <c r="B914" s="16"/>
      <c r="C914" s="1018"/>
      <c r="D914" s="1018"/>
      <c r="E914" s="1018"/>
      <c r="F914" s="1018"/>
      <c r="G914" s="1018"/>
      <c r="H914" s="1018"/>
      <c r="I914" s="1018"/>
      <c r="J914" s="1018"/>
      <c r="K914" s="1018"/>
      <c r="L914" s="1018"/>
      <c r="M914" s="1018"/>
      <c r="N914" s="1018"/>
      <c r="O914" s="19"/>
      <c r="P914" s="629">
        <f>+H901</f>
        <v>10.029999999999999</v>
      </c>
      <c r="Q914" s="17"/>
      <c r="R914" s="412"/>
      <c r="S914" s="625"/>
      <c r="T914" s="20"/>
      <c r="U914" s="20"/>
      <c r="V914" s="430"/>
      <c r="W914" s="14"/>
      <c r="X914" s="14" t="str">
        <f t="shared" si="321"/>
        <v/>
      </c>
      <c r="Y914" s="14" t="str">
        <f t="shared" si="322"/>
        <v/>
      </c>
      <c r="Z914" s="14" t="str">
        <f t="shared" si="323"/>
        <v/>
      </c>
      <c r="AA914" s="15" t="str">
        <f t="shared" si="319"/>
        <v/>
      </c>
    </row>
    <row r="915" spans="2:27" ht="18" x14ac:dyDescent="0.25">
      <c r="B915" s="16"/>
      <c r="C915" s="1018"/>
      <c r="D915" s="1018"/>
      <c r="E915" s="1018"/>
      <c r="F915" s="1018"/>
      <c r="G915" s="1018"/>
      <c r="H915" s="1018"/>
      <c r="I915" s="1018"/>
      <c r="J915" s="1018"/>
      <c r="K915" s="1018"/>
      <c r="L915" s="1018"/>
      <c r="M915" s="1018"/>
      <c r="N915" s="1018"/>
      <c r="O915" s="19"/>
      <c r="P915" s="629">
        <f>+H901</f>
        <v>10.029999999999999</v>
      </c>
      <c r="Q915" s="17"/>
      <c r="R915" s="412"/>
      <c r="S915" s="625"/>
      <c r="T915" s="20"/>
      <c r="U915" s="20"/>
      <c r="V915" s="430"/>
      <c r="W915" s="14" t="str">
        <f t="shared" ref="W915" si="324">IF(COUNT(T915:V915)=1,"m",IF(COUNT(T915:V915)=2,"m2",IF(COUNT(T915:V915)=3,"m3","")))</f>
        <v/>
      </c>
      <c r="X915" s="14" t="str">
        <f t="shared" si="321"/>
        <v/>
      </c>
      <c r="Y915" s="14" t="str">
        <f t="shared" si="322"/>
        <v/>
      </c>
      <c r="Z915" s="14" t="str">
        <f t="shared" si="323"/>
        <v/>
      </c>
      <c r="AA915" s="15" t="str">
        <f t="shared" si="319"/>
        <v/>
      </c>
    </row>
    <row r="916" spans="2:27" ht="18" x14ac:dyDescent="0.25">
      <c r="B916" s="16"/>
      <c r="C916" s="1018"/>
      <c r="D916" s="1018"/>
      <c r="E916" s="1018"/>
      <c r="F916" s="1018"/>
      <c r="G916" s="1018"/>
      <c r="H916" s="1018"/>
      <c r="I916" s="1018"/>
      <c r="J916" s="1018"/>
      <c r="K916" s="1018"/>
      <c r="L916" s="1018"/>
      <c r="M916" s="1018"/>
      <c r="N916" s="1018"/>
      <c r="O916" s="19"/>
      <c r="P916" s="629">
        <f>+H901</f>
        <v>10.029999999999999</v>
      </c>
      <c r="Q916" s="17"/>
      <c r="R916" s="412"/>
      <c r="S916" s="625"/>
      <c r="T916" s="20"/>
      <c r="U916" s="20"/>
      <c r="V916" s="430"/>
      <c r="W916" s="14"/>
      <c r="X916" s="14"/>
      <c r="Y916" s="14"/>
      <c r="Z916" s="14"/>
      <c r="AA916" s="15" t="str">
        <f t="shared" si="319"/>
        <v/>
      </c>
    </row>
    <row r="917" spans="2:27" ht="36" x14ac:dyDescent="0.25">
      <c r="B917" s="16"/>
      <c r="C917" s="1018"/>
      <c r="D917" s="1018"/>
      <c r="E917" s="1018"/>
      <c r="F917" s="1018"/>
      <c r="G917" s="1018"/>
      <c r="H917" s="1018"/>
      <c r="I917" s="1018"/>
      <c r="J917" s="1018"/>
      <c r="K917" s="1018"/>
      <c r="L917" s="1018"/>
      <c r="M917" s="1018"/>
      <c r="N917" s="1018"/>
      <c r="O917" s="19"/>
      <c r="P917" s="629">
        <f>+H901</f>
        <v>10.029999999999999</v>
      </c>
      <c r="Q917" s="17"/>
      <c r="R917" s="412" t="s">
        <v>362</v>
      </c>
      <c r="S917" s="626" t="s">
        <v>545</v>
      </c>
      <c r="T917" s="20">
        <v>5.62</v>
      </c>
      <c r="U917" s="20"/>
      <c r="V917" s="20">
        <v>2.2000000000000002</v>
      </c>
      <c r="W917" s="14" t="str">
        <f t="shared" ref="W917:W926" si="325">IF(COUNT(T917:V917)=1,"m",IF(COUNT(T917:V917)=2,"m2",IF(COUNT(T917:V917)=3,"m3","")))</f>
        <v>m2</v>
      </c>
      <c r="X917" s="14">
        <f t="shared" ref="X917:X926" si="326">IF(S917="","",1)</f>
        <v>1</v>
      </c>
      <c r="Y917" s="14" t="str">
        <f t="shared" ref="Y917:Y926" si="327">IFERROR(IF(COUNT(T917:V917)=1,PRODUCT(T917:V917)*X917,""),"")</f>
        <v/>
      </c>
      <c r="Z917" s="14">
        <f t="shared" ref="Z917:Z926" si="328">IFERROR(IF(COUNT(T917:V917)=2,PRODUCT(T917:V917)*X917,""),"")</f>
        <v>12.364000000000001</v>
      </c>
      <c r="AA917" s="15" t="str">
        <f t="shared" si="319"/>
        <v/>
      </c>
    </row>
    <row r="918" spans="2:27" ht="18" x14ac:dyDescent="0.25">
      <c r="B918" s="16"/>
      <c r="C918" s="1018"/>
      <c r="D918" s="1018"/>
      <c r="E918" s="1018"/>
      <c r="F918" s="1018"/>
      <c r="G918" s="1018"/>
      <c r="H918" s="1018"/>
      <c r="I918" s="1018"/>
      <c r="J918" s="1018"/>
      <c r="K918" s="1018"/>
      <c r="L918" s="1018"/>
      <c r="M918" s="1018"/>
      <c r="N918" s="1018"/>
      <c r="O918" s="19"/>
      <c r="P918" s="629">
        <f>+H901</f>
        <v>10.029999999999999</v>
      </c>
      <c r="Q918" s="17"/>
      <c r="R918" s="412"/>
      <c r="S918" s="626"/>
      <c r="T918" s="20"/>
      <c r="U918" s="20"/>
      <c r="V918" s="430"/>
      <c r="W918" s="14" t="str">
        <f t="shared" si="325"/>
        <v/>
      </c>
      <c r="X918" s="14" t="str">
        <f t="shared" si="326"/>
        <v/>
      </c>
      <c r="Y918" s="14" t="str">
        <f t="shared" si="327"/>
        <v/>
      </c>
      <c r="Z918" s="14" t="str">
        <f t="shared" si="328"/>
        <v/>
      </c>
      <c r="AA918" s="15" t="str">
        <f t="shared" si="319"/>
        <v/>
      </c>
    </row>
    <row r="919" spans="2:27" ht="18" x14ac:dyDescent="0.25">
      <c r="B919" s="16"/>
      <c r="C919" s="1018"/>
      <c r="D919" s="1018"/>
      <c r="E919" s="1018"/>
      <c r="F919" s="1018"/>
      <c r="G919" s="1018"/>
      <c r="H919" s="1018"/>
      <c r="I919" s="1018"/>
      <c r="J919" s="1018"/>
      <c r="K919" s="1018"/>
      <c r="L919" s="1018"/>
      <c r="M919" s="1018"/>
      <c r="N919" s="1018"/>
      <c r="O919" s="19"/>
      <c r="P919" s="629">
        <f>+H901</f>
        <v>10.029999999999999</v>
      </c>
      <c r="Q919" s="17"/>
      <c r="R919" s="412"/>
      <c r="S919" s="626"/>
      <c r="T919" s="20"/>
      <c r="U919" s="20"/>
      <c r="V919" s="430"/>
      <c r="W919" s="14" t="str">
        <f t="shared" si="325"/>
        <v/>
      </c>
      <c r="X919" s="14" t="str">
        <f t="shared" si="326"/>
        <v/>
      </c>
      <c r="Y919" s="14" t="str">
        <f t="shared" si="327"/>
        <v/>
      </c>
      <c r="Z919" s="14" t="str">
        <f t="shared" si="328"/>
        <v/>
      </c>
      <c r="AA919" s="15" t="str">
        <f t="shared" si="319"/>
        <v/>
      </c>
    </row>
    <row r="920" spans="2:27" ht="18" x14ac:dyDescent="0.25">
      <c r="B920" s="16"/>
      <c r="C920" s="1018"/>
      <c r="D920" s="1018"/>
      <c r="E920" s="1018"/>
      <c r="F920" s="1018"/>
      <c r="G920" s="1018"/>
      <c r="H920" s="1018"/>
      <c r="I920" s="1018"/>
      <c r="J920" s="1018"/>
      <c r="K920" s="1018"/>
      <c r="L920" s="1018"/>
      <c r="M920" s="1018"/>
      <c r="N920" s="1018"/>
      <c r="O920" s="19"/>
      <c r="P920" s="629">
        <f>+H901</f>
        <v>10.029999999999999</v>
      </c>
      <c r="Q920" s="17"/>
      <c r="R920" s="412"/>
      <c r="S920" s="626"/>
      <c r="T920" s="20"/>
      <c r="U920" s="20"/>
      <c r="V920" s="20"/>
      <c r="W920" s="14" t="str">
        <f t="shared" si="325"/>
        <v/>
      </c>
      <c r="X920" s="14" t="str">
        <f t="shared" si="326"/>
        <v/>
      </c>
      <c r="Y920" s="14" t="str">
        <f t="shared" si="327"/>
        <v/>
      </c>
      <c r="Z920" s="14" t="str">
        <f t="shared" si="328"/>
        <v/>
      </c>
      <c r="AA920" s="15" t="str">
        <f t="shared" si="319"/>
        <v/>
      </c>
    </row>
    <row r="921" spans="2:27" ht="18" x14ac:dyDescent="0.25">
      <c r="B921" s="16"/>
      <c r="C921" s="1018"/>
      <c r="D921" s="1018"/>
      <c r="E921" s="1018"/>
      <c r="F921" s="1018"/>
      <c r="G921" s="1018"/>
      <c r="H921" s="1018"/>
      <c r="I921" s="1018"/>
      <c r="J921" s="1018"/>
      <c r="K921" s="1018"/>
      <c r="L921" s="1018"/>
      <c r="M921" s="1018"/>
      <c r="N921" s="1018"/>
      <c r="O921" s="19"/>
      <c r="P921" s="629">
        <f>+H901</f>
        <v>10.029999999999999</v>
      </c>
      <c r="Q921" s="17"/>
      <c r="R921" s="412"/>
      <c r="S921" s="626"/>
      <c r="T921" s="20"/>
      <c r="U921" s="20"/>
      <c r="V921" s="430"/>
      <c r="W921" s="14" t="str">
        <f t="shared" si="325"/>
        <v/>
      </c>
      <c r="X921" s="14" t="str">
        <f t="shared" si="326"/>
        <v/>
      </c>
      <c r="Y921" s="14" t="str">
        <f t="shared" si="327"/>
        <v/>
      </c>
      <c r="Z921" s="14" t="str">
        <f t="shared" si="328"/>
        <v/>
      </c>
      <c r="AA921" s="15" t="str">
        <f t="shared" si="319"/>
        <v/>
      </c>
    </row>
    <row r="922" spans="2:27" ht="18" x14ac:dyDescent="0.25">
      <c r="B922" s="16"/>
      <c r="C922" s="1018"/>
      <c r="D922" s="1018"/>
      <c r="E922" s="1018"/>
      <c r="F922" s="1018"/>
      <c r="G922" s="1018"/>
      <c r="H922" s="1018"/>
      <c r="I922" s="1018"/>
      <c r="J922" s="1018"/>
      <c r="K922" s="1018"/>
      <c r="L922" s="1018"/>
      <c r="M922" s="1018"/>
      <c r="N922" s="1018"/>
      <c r="O922" s="19"/>
      <c r="P922" s="629">
        <f>+H901</f>
        <v>10.029999999999999</v>
      </c>
      <c r="Q922" s="17"/>
      <c r="R922" s="412"/>
      <c r="S922" s="626"/>
      <c r="T922" s="20"/>
      <c r="U922" s="20"/>
      <c r="V922" s="430"/>
      <c r="W922" s="14" t="str">
        <f t="shared" si="325"/>
        <v/>
      </c>
      <c r="X922" s="14" t="str">
        <f t="shared" si="326"/>
        <v/>
      </c>
      <c r="Y922" s="14" t="str">
        <f t="shared" si="327"/>
        <v/>
      </c>
      <c r="Z922" s="14" t="str">
        <f t="shared" si="328"/>
        <v/>
      </c>
      <c r="AA922" s="15" t="str">
        <f t="shared" si="319"/>
        <v/>
      </c>
    </row>
    <row r="923" spans="2:27" ht="18" x14ac:dyDescent="0.25">
      <c r="B923" s="16"/>
      <c r="C923" s="1018"/>
      <c r="D923" s="1018"/>
      <c r="E923" s="1018"/>
      <c r="F923" s="1018"/>
      <c r="G923" s="1018"/>
      <c r="H923" s="1018"/>
      <c r="I923" s="1018"/>
      <c r="J923" s="1018"/>
      <c r="K923" s="1018"/>
      <c r="L923" s="1018"/>
      <c r="M923" s="1018"/>
      <c r="N923" s="1018"/>
      <c r="O923" s="19"/>
      <c r="P923" s="629">
        <f>+H901</f>
        <v>10.029999999999999</v>
      </c>
      <c r="Q923" s="17"/>
      <c r="R923" s="21"/>
      <c r="S923" s="626"/>
      <c r="T923" s="20"/>
      <c r="U923" s="20"/>
      <c r="V923" s="430"/>
      <c r="W923" s="14" t="str">
        <f t="shared" si="325"/>
        <v/>
      </c>
      <c r="X923" s="14" t="str">
        <f t="shared" si="326"/>
        <v/>
      </c>
      <c r="Y923" s="14" t="str">
        <f t="shared" si="327"/>
        <v/>
      </c>
      <c r="Z923" s="14" t="str">
        <f t="shared" si="328"/>
        <v/>
      </c>
      <c r="AA923" s="15" t="str">
        <f t="shared" si="319"/>
        <v/>
      </c>
    </row>
    <row r="924" spans="2:27" ht="18" x14ac:dyDescent="0.25">
      <c r="B924" s="16"/>
      <c r="C924" s="1018"/>
      <c r="D924" s="1018"/>
      <c r="E924" s="1018"/>
      <c r="F924" s="1018"/>
      <c r="G924" s="1018"/>
      <c r="H924" s="1018"/>
      <c r="I924" s="1018"/>
      <c r="J924" s="1018"/>
      <c r="K924" s="1018"/>
      <c r="L924" s="1018"/>
      <c r="M924" s="1018"/>
      <c r="N924" s="1018"/>
      <c r="O924" s="19"/>
      <c r="P924" s="629">
        <f>+H901</f>
        <v>10.029999999999999</v>
      </c>
      <c r="Q924" s="17"/>
      <c r="R924" s="26"/>
      <c r="S924" s="626"/>
      <c r="T924" s="20"/>
      <c r="U924" s="20"/>
      <c r="V924" s="430"/>
      <c r="W924" s="14" t="str">
        <f t="shared" si="325"/>
        <v/>
      </c>
      <c r="X924" s="14" t="str">
        <f t="shared" si="326"/>
        <v/>
      </c>
      <c r="Y924" s="14" t="str">
        <f t="shared" si="327"/>
        <v/>
      </c>
      <c r="Z924" s="14" t="str">
        <f t="shared" si="328"/>
        <v/>
      </c>
      <c r="AA924" s="15" t="str">
        <f t="shared" si="319"/>
        <v/>
      </c>
    </row>
    <row r="925" spans="2:27" ht="18" x14ac:dyDescent="0.25">
      <c r="B925" s="16"/>
      <c r="C925" s="1018"/>
      <c r="D925" s="1018"/>
      <c r="E925" s="1018"/>
      <c r="F925" s="1018"/>
      <c r="G925" s="1018"/>
      <c r="H925" s="1018"/>
      <c r="I925" s="1018"/>
      <c r="J925" s="1018"/>
      <c r="K925" s="1018"/>
      <c r="L925" s="1018"/>
      <c r="M925" s="1018"/>
      <c r="N925" s="1018"/>
      <c r="O925" s="19"/>
      <c r="P925" s="629">
        <f>+H901</f>
        <v>10.029999999999999</v>
      </c>
      <c r="Q925" s="17"/>
      <c r="R925" s="26"/>
      <c r="S925" s="626"/>
      <c r="T925" s="20"/>
      <c r="U925" s="20"/>
      <c r="V925" s="430"/>
      <c r="W925" s="14" t="str">
        <f t="shared" si="325"/>
        <v/>
      </c>
      <c r="X925" s="14" t="str">
        <f t="shared" si="326"/>
        <v/>
      </c>
      <c r="Y925" s="14" t="str">
        <f t="shared" si="327"/>
        <v/>
      </c>
      <c r="Z925" s="14" t="str">
        <f t="shared" si="328"/>
        <v/>
      </c>
      <c r="AA925" s="15" t="str">
        <f t="shared" si="319"/>
        <v/>
      </c>
    </row>
    <row r="926" spans="2:27" ht="18.75" thickBot="1" x14ac:dyDescent="0.3">
      <c r="B926" s="27"/>
      <c r="C926" s="1019"/>
      <c r="D926" s="1019"/>
      <c r="E926" s="1019"/>
      <c r="F926" s="1019"/>
      <c r="G926" s="1019"/>
      <c r="H926" s="1019"/>
      <c r="I926" s="1019"/>
      <c r="J926" s="1019"/>
      <c r="K926" s="1019"/>
      <c r="L926" s="1019"/>
      <c r="M926" s="1019"/>
      <c r="N926" s="1019"/>
      <c r="O926" s="30"/>
      <c r="P926" s="629">
        <f>+H901</f>
        <v>10.029999999999999</v>
      </c>
      <c r="Q926" s="17"/>
      <c r="R926" s="630"/>
      <c r="S926" s="636"/>
      <c r="T926" s="33"/>
      <c r="U926" s="33"/>
      <c r="V926" s="631"/>
      <c r="W926" s="34" t="str">
        <f t="shared" si="325"/>
        <v/>
      </c>
      <c r="X926" s="34" t="str">
        <f t="shared" si="326"/>
        <v/>
      </c>
      <c r="Y926" s="14" t="str">
        <f t="shared" si="327"/>
        <v/>
      </c>
      <c r="Z926" s="14" t="str">
        <f t="shared" si="328"/>
        <v/>
      </c>
      <c r="AA926" s="15" t="str">
        <f t="shared" si="319"/>
        <v/>
      </c>
    </row>
    <row r="927" spans="2:27" ht="18.75" thickBot="1" x14ac:dyDescent="0.3">
      <c r="B927" s="786"/>
      <c r="C927" s="787"/>
      <c r="D927" s="787"/>
      <c r="E927" s="787"/>
      <c r="F927" s="787"/>
      <c r="G927" s="787"/>
      <c r="H927" s="787"/>
      <c r="I927" s="787"/>
      <c r="J927" s="787"/>
      <c r="K927" s="787"/>
      <c r="L927" s="787"/>
      <c r="M927" s="787"/>
      <c r="N927" s="787"/>
      <c r="O927" s="787"/>
      <c r="P927" s="428"/>
      <c r="Q927" s="629">
        <f>+H901</f>
        <v>10.029999999999999</v>
      </c>
      <c r="R927" s="788" t="s">
        <v>58</v>
      </c>
      <c r="S927" s="1023"/>
      <c r="T927" s="787"/>
      <c r="U927" s="789" t="s">
        <v>53</v>
      </c>
      <c r="V927" s="790"/>
      <c r="W927" s="790"/>
      <c r="X927" s="791"/>
      <c r="Y927" s="36"/>
      <c r="Z927" s="37"/>
      <c r="AA927" s="38">
        <f>SUM(Z904:Z926)</f>
        <v>25.468</v>
      </c>
    </row>
    <row r="928" spans="2:27" ht="17.25" thickBot="1" x14ac:dyDescent="0.3">
      <c r="B928" s="792" t="s">
        <v>59</v>
      </c>
      <c r="C928" s="793"/>
      <c r="D928" s="793"/>
      <c r="E928" s="793"/>
      <c r="F928" s="793"/>
      <c r="G928" s="793"/>
      <c r="H928" s="793"/>
      <c r="I928" s="794"/>
      <c r="J928" s="792" t="s">
        <v>60</v>
      </c>
      <c r="K928" s="793"/>
      <c r="L928" s="793"/>
      <c r="M928" s="793"/>
      <c r="N928" s="793"/>
      <c r="O928" s="793"/>
      <c r="P928" s="793"/>
      <c r="Q928" s="793"/>
      <c r="R928" s="794"/>
      <c r="S928" s="634"/>
      <c r="T928" s="39"/>
      <c r="U928" s="40"/>
      <c r="V928" s="40"/>
      <c r="W928" s="40"/>
      <c r="X928" s="40"/>
      <c r="Y928" s="40"/>
      <c r="Z928" s="40"/>
      <c r="AA928" s="41"/>
    </row>
    <row r="929" spans="2:27" ht="21" thickBot="1" x14ac:dyDescent="0.3">
      <c r="B929" s="795"/>
      <c r="C929" s="787"/>
      <c r="D929" s="787"/>
      <c r="E929" s="787"/>
      <c r="F929" s="787"/>
      <c r="G929" s="787"/>
      <c r="H929" s="787"/>
      <c r="I929" s="796"/>
      <c r="J929" s="795"/>
      <c r="K929" s="787"/>
      <c r="L929" s="787"/>
      <c r="M929" s="787"/>
      <c r="N929" s="787"/>
      <c r="O929" s="787"/>
      <c r="P929" s="787"/>
      <c r="Q929" s="787"/>
      <c r="R929" s="796"/>
      <c r="S929" s="635"/>
      <c r="T929" s="797" t="s">
        <v>61</v>
      </c>
      <c r="U929" s="798"/>
      <c r="V929" s="798"/>
      <c r="W929" s="798"/>
      <c r="X929" s="798"/>
      <c r="Y929" s="798"/>
      <c r="Z929" s="799"/>
      <c r="AA929" s="42">
        <f>AA927</f>
        <v>25.468</v>
      </c>
    </row>
    <row r="931" spans="2:27" ht="15.75" thickBot="1" x14ac:dyDescent="0.3"/>
    <row r="932" spans="2:27" x14ac:dyDescent="0.25">
      <c r="B932" s="800"/>
      <c r="C932" s="793"/>
      <c r="D932" s="793"/>
      <c r="E932" s="793"/>
      <c r="F932" s="793"/>
      <c r="G932" s="803" t="s">
        <v>42</v>
      </c>
      <c r="H932" s="793"/>
      <c r="I932" s="793"/>
      <c r="J932" s="793"/>
      <c r="K932" s="793"/>
      <c r="L932" s="793"/>
      <c r="M932" s="793"/>
      <c r="N932" s="793"/>
      <c r="O932" s="793"/>
      <c r="P932" s="793"/>
      <c r="Q932" s="793"/>
      <c r="R932" s="793"/>
      <c r="S932" s="793"/>
      <c r="T932" s="793"/>
      <c r="U932" s="804" t="s">
        <v>1</v>
      </c>
      <c r="V932" s="805"/>
      <c r="W932" s="805"/>
      <c r="X932" s="806"/>
      <c r="Y932" s="807" t="s">
        <v>43</v>
      </c>
      <c r="Z932" s="805"/>
      <c r="AA932" s="808"/>
    </row>
    <row r="933" spans="2:27" ht="45" customHeight="1" x14ac:dyDescent="0.25">
      <c r="B933" s="801"/>
      <c r="C933" s="802"/>
      <c r="D933" s="802"/>
      <c r="E933" s="802"/>
      <c r="F933" s="802"/>
      <c r="G933" s="801"/>
      <c r="H933" s="802"/>
      <c r="I933" s="802"/>
      <c r="J933" s="802"/>
      <c r="K933" s="802"/>
      <c r="L933" s="802"/>
      <c r="M933" s="802"/>
      <c r="N933" s="802"/>
      <c r="O933" s="802"/>
      <c r="P933" s="802"/>
      <c r="Q933" s="802"/>
      <c r="R933" s="802"/>
      <c r="S933" s="802"/>
      <c r="T933" s="802"/>
      <c r="U933" s="809" t="s">
        <v>3</v>
      </c>
      <c r="V933" s="810"/>
      <c r="W933" s="810"/>
      <c r="X933" s="811"/>
      <c r="Y933" s="812">
        <v>1</v>
      </c>
      <c r="Z933" s="810"/>
      <c r="AA933" s="813"/>
    </row>
    <row r="934" spans="2:27" ht="15.75" thickBot="1" x14ac:dyDescent="0.3">
      <c r="B934" s="795"/>
      <c r="C934" s="787"/>
      <c r="D934" s="787"/>
      <c r="E934" s="787"/>
      <c r="F934" s="787"/>
      <c r="G934" s="795"/>
      <c r="H934" s="787"/>
      <c r="I934" s="787"/>
      <c r="J934" s="787"/>
      <c r="K934" s="787"/>
      <c r="L934" s="787"/>
      <c r="M934" s="787"/>
      <c r="N934" s="787"/>
      <c r="O934" s="787"/>
      <c r="P934" s="787"/>
      <c r="Q934" s="787"/>
      <c r="R934" s="787"/>
      <c r="S934" s="787"/>
      <c r="T934" s="787"/>
      <c r="U934" s="814" t="s">
        <v>4</v>
      </c>
      <c r="V934" s="815"/>
      <c r="W934" s="815"/>
      <c r="X934" s="816"/>
      <c r="Y934" s="817">
        <v>44236</v>
      </c>
      <c r="Z934" s="818"/>
      <c r="AA934" s="819"/>
    </row>
    <row r="935" spans="2:27" x14ac:dyDescent="0.25">
      <c r="B935" s="820" t="s">
        <v>44</v>
      </c>
      <c r="C935" s="793"/>
      <c r="D935" s="793"/>
      <c r="E935" s="793"/>
      <c r="F935" s="794"/>
      <c r="G935"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935" s="822"/>
      <c r="I935" s="822"/>
      <c r="J935" s="822"/>
      <c r="K935" s="822"/>
      <c r="L935" s="822"/>
      <c r="M935" s="822"/>
      <c r="N935" s="822"/>
      <c r="O935" s="822"/>
      <c r="P935" s="822"/>
      <c r="Q935" s="822"/>
      <c r="R935" s="822"/>
      <c r="S935" s="822"/>
      <c r="T935" s="822"/>
      <c r="U935" s="822"/>
      <c r="V935" s="822"/>
      <c r="W935" s="822"/>
      <c r="X935" s="822"/>
      <c r="Y935" s="822"/>
      <c r="Z935" s="822"/>
      <c r="AA935" s="823"/>
    </row>
    <row r="936" spans="2:27" ht="30" customHeight="1" thickBot="1" x14ac:dyDescent="0.3">
      <c r="B936" s="795"/>
      <c r="C936" s="787"/>
      <c r="D936" s="787"/>
      <c r="E936" s="787"/>
      <c r="F936" s="796"/>
      <c r="G936" s="824"/>
      <c r="H936" s="825"/>
      <c r="I936" s="825"/>
      <c r="J936" s="825"/>
      <c r="K936" s="825"/>
      <c r="L936" s="825"/>
      <c r="M936" s="825"/>
      <c r="N936" s="825"/>
      <c r="O936" s="825"/>
      <c r="P936" s="825"/>
      <c r="Q936" s="825"/>
      <c r="R936" s="825"/>
      <c r="S936" s="825"/>
      <c r="T936" s="825"/>
      <c r="U936" s="825"/>
      <c r="V936" s="825"/>
      <c r="W936" s="825"/>
      <c r="X936" s="825"/>
      <c r="Y936" s="825"/>
      <c r="Z936" s="825"/>
      <c r="AA936" s="826"/>
    </row>
    <row r="937" spans="2:27" ht="18.75" thickBot="1" x14ac:dyDescent="0.3">
      <c r="B937" s="827" t="s">
        <v>46</v>
      </c>
      <c r="C937" s="798"/>
      <c r="D937" s="798"/>
      <c r="E937" s="798"/>
      <c r="F937" s="798"/>
      <c r="G937" s="798"/>
      <c r="H937" s="822" t="s">
        <v>47</v>
      </c>
      <c r="I937" s="793"/>
      <c r="J937" s="828"/>
      <c r="K937" s="798"/>
      <c r="L937" s="798"/>
      <c r="M937" s="798"/>
      <c r="N937" s="798"/>
      <c r="O937" s="798"/>
      <c r="P937" s="622"/>
      <c r="Q937" s="622"/>
      <c r="R937" s="828" t="s">
        <v>48</v>
      </c>
      <c r="S937" s="828"/>
      <c r="T937" s="798"/>
      <c r="U937" s="798"/>
      <c r="V937" s="798"/>
      <c r="W937" s="798"/>
      <c r="X937" s="798"/>
      <c r="Y937" s="798"/>
      <c r="Z937" s="798"/>
      <c r="AA937" s="799"/>
    </row>
    <row r="938" spans="2:27" ht="84.75" customHeight="1" thickBot="1" x14ac:dyDescent="0.3">
      <c r="B938" s="829">
        <v>13</v>
      </c>
      <c r="C938" s="793"/>
      <c r="D938" s="793"/>
      <c r="E938" s="793"/>
      <c r="F938" s="793"/>
      <c r="G938" s="793"/>
      <c r="H938" s="830">
        <f>I13.11</f>
        <v>13.11</v>
      </c>
      <c r="I938" s="831"/>
      <c r="J938" s="832" t="str">
        <f>VLOOKUP(B938,'BALANCE GENERAL'!$B:$G,5,FALSE)</f>
        <v>SUMINISTRO E INSTALACION MOBILIARIO</v>
      </c>
      <c r="K938" s="798"/>
      <c r="L938" s="798"/>
      <c r="M938" s="798"/>
      <c r="N938" s="798"/>
      <c r="O938" s="799"/>
      <c r="P938" s="621"/>
      <c r="Q938" s="621"/>
      <c r="R938" s="833" t="str">
        <f>VLOOKUP(H938,'BALANCE GENERAL'!$B:$G,5,FALSE)</f>
        <v>TELEVISOR LED 55" SMART TV 3 PUERTOS HDMI, 2 PUERTOS USB, CONTROL REMOTO, RESOLUCION 4K ULTRA HD, ENTRADA A INTERNET, CONEXIÓN BLUETOOTH Y WIFI, MEDIDAS ALTO 72 CM, ANCHO 124 CM, LARGO 6 CM</v>
      </c>
      <c r="S938" s="1020"/>
      <c r="T938" s="793"/>
      <c r="U938" s="793"/>
      <c r="V938" s="793"/>
      <c r="W938" s="793"/>
      <c r="X938" s="793"/>
      <c r="Y938" s="793"/>
      <c r="Z938" s="793"/>
      <c r="AA938" s="794"/>
    </row>
    <row r="939" spans="2:27" ht="18.75" thickBot="1" x14ac:dyDescent="0.3">
      <c r="B939" s="821" t="s">
        <v>49</v>
      </c>
      <c r="C939" s="834"/>
      <c r="D939" s="834"/>
      <c r="E939" s="834"/>
      <c r="F939" s="834"/>
      <c r="G939" s="834"/>
      <c r="H939" s="835"/>
      <c r="I939" s="835"/>
      <c r="J939" s="834"/>
      <c r="K939" s="834"/>
      <c r="L939" s="834"/>
      <c r="M939" s="834"/>
      <c r="N939" s="834"/>
      <c r="O939" s="834"/>
      <c r="P939" s="623"/>
      <c r="Q939" s="623"/>
      <c r="R939" s="837" t="s">
        <v>50</v>
      </c>
      <c r="S939" s="1030" t="s">
        <v>532</v>
      </c>
      <c r="T939" s="839" t="s">
        <v>51</v>
      </c>
      <c r="U939" s="840"/>
      <c r="V939" s="841"/>
      <c r="W939" s="842" t="s">
        <v>20</v>
      </c>
      <c r="X939" s="844" t="s">
        <v>52</v>
      </c>
      <c r="Y939" s="846" t="s">
        <v>53</v>
      </c>
      <c r="Z939" s="847"/>
      <c r="AA939" s="848"/>
    </row>
    <row r="940" spans="2:27" ht="26.25" thickBot="1" x14ac:dyDescent="0.3">
      <c r="B940" s="836"/>
      <c r="C940" s="835"/>
      <c r="D940" s="835"/>
      <c r="E940" s="835"/>
      <c r="F940" s="835"/>
      <c r="G940" s="835"/>
      <c r="H940" s="835"/>
      <c r="I940" s="835"/>
      <c r="J940" s="835"/>
      <c r="K940" s="835"/>
      <c r="L940" s="835"/>
      <c r="M940" s="835"/>
      <c r="N940" s="835"/>
      <c r="O940" s="835"/>
      <c r="P940" s="623"/>
      <c r="Q940" s="623"/>
      <c r="R940" s="838"/>
      <c r="S940" s="1031"/>
      <c r="T940" s="4" t="s">
        <v>54</v>
      </c>
      <c r="U940" s="5" t="s">
        <v>55</v>
      </c>
      <c r="V940" s="6" t="s">
        <v>56</v>
      </c>
      <c r="W940" s="843"/>
      <c r="X940" s="845"/>
      <c r="Y940" s="7" t="s">
        <v>57</v>
      </c>
      <c r="Z940" s="8" t="s">
        <v>21</v>
      </c>
      <c r="AA940" s="9" t="s">
        <v>22</v>
      </c>
    </row>
    <row r="941" spans="2:27" ht="18" x14ac:dyDescent="0.25">
      <c r="B941" s="10"/>
      <c r="C941" s="11"/>
      <c r="D941" s="11"/>
      <c r="E941" s="11"/>
      <c r="F941" s="11"/>
      <c r="G941" s="11"/>
      <c r="H941" s="11"/>
      <c r="I941" s="11"/>
      <c r="J941" s="11"/>
      <c r="K941" s="11"/>
      <c r="L941" s="11"/>
      <c r="M941" s="11"/>
      <c r="N941" s="11"/>
      <c r="O941" s="12"/>
      <c r="P941" s="629">
        <f>+H938</f>
        <v>13.11</v>
      </c>
      <c r="Q941" s="17"/>
      <c r="R941" s="412" t="s">
        <v>356</v>
      </c>
      <c r="S941" s="625" t="s">
        <v>601</v>
      </c>
      <c r="T941" s="14"/>
      <c r="U941" s="14"/>
      <c r="V941" s="14"/>
      <c r="W941" s="14" t="s">
        <v>20</v>
      </c>
      <c r="X941" s="14">
        <f>IF(S941="","",1)</f>
        <v>1</v>
      </c>
      <c r="Y941" s="14" t="str">
        <f>IFERROR(IF(COUNT(T941:V941)=1,PRODUCT(T941:V941)*X941,""),"")</f>
        <v/>
      </c>
      <c r="Z941" s="14" t="str">
        <f>IFERROR(IF(COUNT(T941:V941)=2,PRODUCT(T941:V941)*X941,""),"")</f>
        <v/>
      </c>
      <c r="AA941" s="15" t="str">
        <f>IFERROR(IF(COUNT(T941:V941)=3,PRODUCT(T941:V941)*X941,""),"")</f>
        <v/>
      </c>
    </row>
    <row r="942" spans="2:27" ht="18" x14ac:dyDescent="0.25">
      <c r="B942" s="16"/>
      <c r="C942" s="17"/>
      <c r="D942" s="17"/>
      <c r="E942" s="17"/>
      <c r="F942" s="18"/>
      <c r="G942" s="18"/>
      <c r="H942" s="18"/>
      <c r="I942" s="18"/>
      <c r="J942" s="18"/>
      <c r="K942" s="18"/>
      <c r="L942" s="17"/>
      <c r="M942" s="17"/>
      <c r="N942" s="17"/>
      <c r="O942" s="19"/>
      <c r="P942" s="629">
        <f>+H938</f>
        <v>13.11</v>
      </c>
      <c r="Q942" s="17"/>
      <c r="R942" s="412"/>
      <c r="S942" s="625"/>
      <c r="T942" s="20"/>
      <c r="U942" s="20"/>
      <c r="V942" s="430"/>
      <c r="W942" s="14" t="str">
        <f t="shared" ref="W942:W944" si="329">IF(COUNT(T942:V942)=1,"m",IF(COUNT(T942:V942)=2,"m2",IF(COUNT(T942:V942)=3,"m3","")))</f>
        <v/>
      </c>
      <c r="X942" s="14" t="str">
        <f t="shared" ref="X942:X944" si="330">IF(S942="","",1)</f>
        <v/>
      </c>
      <c r="Y942" s="14" t="str">
        <f t="shared" ref="Y942:Y944" si="331">IFERROR(IF(COUNT(T942:V942)=1,PRODUCT(T942:V942)*X942,""),"")</f>
        <v/>
      </c>
      <c r="Z942" s="14" t="str">
        <f t="shared" ref="Z942:Z944" si="332">IFERROR(IF(COUNT(T942:V942)=2,PRODUCT(T942:V942)*X942,""),"")</f>
        <v/>
      </c>
      <c r="AA942" s="15" t="str">
        <f t="shared" ref="AA942:AA963" si="333">IFERROR(IF(COUNT(T942:V942)=3,PRODUCT(T942:V942)*X942,""),"")</f>
        <v/>
      </c>
    </row>
    <row r="943" spans="2:27" ht="18" x14ac:dyDescent="0.25">
      <c r="B943" s="16"/>
      <c r="C943" s="17"/>
      <c r="D943" s="17"/>
      <c r="E943" s="17"/>
      <c r="G943" s="18"/>
      <c r="H943" s="18"/>
      <c r="I943" s="18"/>
      <c r="J943" s="18"/>
      <c r="K943" s="18"/>
      <c r="L943" s="17"/>
      <c r="M943" s="17"/>
      <c r="N943" s="17"/>
      <c r="O943" s="19"/>
      <c r="P943" s="629">
        <f>+H938</f>
        <v>13.11</v>
      </c>
      <c r="Q943" s="17"/>
      <c r="R943" s="412"/>
      <c r="S943" s="625"/>
      <c r="T943" s="20"/>
      <c r="U943" s="20"/>
      <c r="V943" s="430"/>
      <c r="W943" s="14" t="str">
        <f t="shared" si="329"/>
        <v/>
      </c>
      <c r="X943" s="14" t="str">
        <f t="shared" si="330"/>
        <v/>
      </c>
      <c r="Y943" s="14" t="str">
        <f t="shared" si="331"/>
        <v/>
      </c>
      <c r="Z943" s="14" t="str">
        <f t="shared" si="332"/>
        <v/>
      </c>
      <c r="AA943" s="15" t="str">
        <f t="shared" si="333"/>
        <v/>
      </c>
    </row>
    <row r="944" spans="2:27" ht="18" x14ac:dyDescent="0.25">
      <c r="B944" s="16"/>
      <c r="C944" s="17"/>
      <c r="D944" s="17"/>
      <c r="E944" s="17"/>
      <c r="F944" s="18"/>
      <c r="G944" s="18"/>
      <c r="H944" s="18"/>
      <c r="I944" s="18"/>
      <c r="J944" s="18"/>
      <c r="K944" s="18"/>
      <c r="L944" s="17"/>
      <c r="M944" s="17"/>
      <c r="N944" s="17"/>
      <c r="O944" s="19"/>
      <c r="P944" s="629">
        <f>+H938</f>
        <v>13.11</v>
      </c>
      <c r="Q944" s="17"/>
      <c r="R944" s="412"/>
      <c r="S944" s="626"/>
      <c r="T944" s="20"/>
      <c r="U944" s="20"/>
      <c r="V944" s="430"/>
      <c r="W944" s="14" t="str">
        <f t="shared" si="329"/>
        <v/>
      </c>
      <c r="X944" s="14" t="str">
        <f t="shared" si="330"/>
        <v/>
      </c>
      <c r="Y944" s="14" t="str">
        <f t="shared" si="331"/>
        <v/>
      </c>
      <c r="Z944" s="14" t="str">
        <f t="shared" si="332"/>
        <v/>
      </c>
      <c r="AA944" s="15" t="str">
        <f t="shared" si="333"/>
        <v/>
      </c>
    </row>
    <row r="945" spans="2:27" ht="18" x14ac:dyDescent="0.25">
      <c r="B945" s="16"/>
      <c r="D945" s="17"/>
      <c r="E945" s="17"/>
      <c r="F945" s="18"/>
      <c r="G945" s="18"/>
      <c r="H945" s="18"/>
      <c r="J945" s="18"/>
      <c r="K945" s="18"/>
      <c r="L945" s="17"/>
      <c r="M945" s="17"/>
      <c r="N945" s="17"/>
      <c r="O945" s="19"/>
      <c r="P945" s="629">
        <f>+H938</f>
        <v>13.11</v>
      </c>
      <c r="Q945" s="17"/>
      <c r="R945" s="412"/>
      <c r="S945" s="625"/>
      <c r="T945" s="20"/>
      <c r="U945" s="20"/>
      <c r="V945" s="430"/>
      <c r="W945" s="14"/>
      <c r="X945" s="14"/>
      <c r="Y945" s="14"/>
      <c r="Z945" s="14"/>
      <c r="AA945" s="15" t="str">
        <f t="shared" si="333"/>
        <v/>
      </c>
    </row>
    <row r="946" spans="2:27" ht="18" x14ac:dyDescent="0.25">
      <c r="B946" s="22"/>
      <c r="C946" s="17"/>
      <c r="D946" s="18"/>
      <c r="E946" s="17"/>
      <c r="F946" s="18"/>
      <c r="G946" s="18"/>
      <c r="H946" s="18"/>
      <c r="I946" s="18"/>
      <c r="J946" s="18"/>
      <c r="K946" s="18"/>
      <c r="L946" s="17"/>
      <c r="M946" s="17"/>
      <c r="N946" s="17"/>
      <c r="O946" s="19"/>
      <c r="P946" s="629">
        <f>+H938</f>
        <v>13.11</v>
      </c>
      <c r="Q946" s="17"/>
      <c r="R946" s="412" t="s">
        <v>361</v>
      </c>
      <c r="S946" s="625"/>
      <c r="T946" s="20"/>
      <c r="U946" s="20"/>
      <c r="V946" s="430"/>
      <c r="W946" s="14" t="str">
        <f t="shared" ref="W946:W947" si="334">IF(COUNT(T946:V946)=1,"m",IF(COUNT(T946:V946)=2,"m2",IF(COUNT(T946:V946)=3,"m3","")))</f>
        <v/>
      </c>
      <c r="X946" s="14" t="str">
        <f t="shared" ref="X946:X952" si="335">IF(S946="","",1)</f>
        <v/>
      </c>
      <c r="Y946" s="14" t="str">
        <f t="shared" ref="Y946:Y952" si="336">IFERROR(IF(COUNT(T946:V946)=1,PRODUCT(T946:V946)*X946,""),"")</f>
        <v/>
      </c>
      <c r="Z946" s="14" t="str">
        <f t="shared" ref="Z946:Z952" si="337">IFERROR(IF(COUNT(T946:V946)=2,PRODUCT(T946:V946)*X946,""),"")</f>
        <v/>
      </c>
      <c r="AA946" s="15" t="str">
        <f t="shared" si="333"/>
        <v/>
      </c>
    </row>
    <row r="947" spans="2:27" ht="18" x14ac:dyDescent="0.25">
      <c r="B947" s="16"/>
      <c r="C947" s="17"/>
      <c r="D947" s="17"/>
      <c r="E947" s="17"/>
      <c r="F947" s="18"/>
      <c r="G947" s="18"/>
      <c r="H947" s="18"/>
      <c r="I947" s="18"/>
      <c r="J947" s="18"/>
      <c r="K947" s="18"/>
      <c r="L947" s="17"/>
      <c r="M947" s="17"/>
      <c r="N947" s="17"/>
      <c r="O947" s="19"/>
      <c r="P947" s="629">
        <f>+H938</f>
        <v>13.11</v>
      </c>
      <c r="Q947" s="17"/>
      <c r="R947" s="412"/>
      <c r="S947" s="641"/>
      <c r="T947" s="20"/>
      <c r="U947" s="20"/>
      <c r="V947" s="20"/>
      <c r="W947" s="14" t="str">
        <f t="shared" si="334"/>
        <v/>
      </c>
      <c r="X947" s="14" t="str">
        <f t="shared" si="335"/>
        <v/>
      </c>
      <c r="Y947" s="14" t="str">
        <f t="shared" si="336"/>
        <v/>
      </c>
      <c r="Z947" s="14" t="str">
        <f t="shared" si="337"/>
        <v/>
      </c>
      <c r="AA947" s="15" t="str">
        <f t="shared" si="333"/>
        <v/>
      </c>
    </row>
    <row r="948" spans="2:27" ht="18" x14ac:dyDescent="0.25">
      <c r="B948" s="16"/>
      <c r="C948" s="17"/>
      <c r="D948" s="17"/>
      <c r="E948" s="17"/>
      <c r="F948" s="17"/>
      <c r="G948" s="17"/>
      <c r="H948" s="17"/>
      <c r="I948" s="17"/>
      <c r="J948" s="17"/>
      <c r="K948" s="17"/>
      <c r="L948" s="17"/>
      <c r="M948" s="17"/>
      <c r="N948" s="17"/>
      <c r="O948" s="19"/>
      <c r="P948" s="629">
        <f>+H938</f>
        <v>13.11</v>
      </c>
      <c r="Q948" s="17"/>
      <c r="R948" s="412"/>
      <c r="S948" s="625"/>
      <c r="T948" s="20"/>
      <c r="U948" s="20"/>
      <c r="V948" s="430"/>
      <c r="W948" s="14"/>
      <c r="X948" s="14" t="str">
        <f t="shared" si="335"/>
        <v/>
      </c>
      <c r="Y948" s="14" t="str">
        <f t="shared" si="336"/>
        <v/>
      </c>
      <c r="Z948" s="14" t="str">
        <f t="shared" si="337"/>
        <v/>
      </c>
      <c r="AA948" s="15" t="str">
        <f t="shared" si="333"/>
        <v/>
      </c>
    </row>
    <row r="949" spans="2:27" ht="18" x14ac:dyDescent="0.25">
      <c r="B949" s="16"/>
      <c r="C949" s="18"/>
      <c r="D949" s="17"/>
      <c r="E949" s="17"/>
      <c r="F949" s="17"/>
      <c r="G949" s="17"/>
      <c r="H949" s="17"/>
      <c r="I949" s="17"/>
      <c r="J949" s="17"/>
      <c r="K949" s="17"/>
      <c r="L949" s="17"/>
      <c r="M949" s="17"/>
      <c r="N949" s="17"/>
      <c r="O949" s="19"/>
      <c r="P949" s="629">
        <f>+H938</f>
        <v>13.11</v>
      </c>
      <c r="Q949" s="17"/>
      <c r="R949" s="412"/>
      <c r="S949" s="625"/>
      <c r="T949" s="20"/>
      <c r="U949" s="20"/>
      <c r="V949" s="430"/>
      <c r="W949" s="14"/>
      <c r="X949" s="14" t="str">
        <f t="shared" si="335"/>
        <v/>
      </c>
      <c r="Y949" s="14" t="str">
        <f t="shared" si="336"/>
        <v/>
      </c>
      <c r="Z949" s="14" t="str">
        <f t="shared" si="337"/>
        <v/>
      </c>
      <c r="AA949" s="15" t="str">
        <f t="shared" si="333"/>
        <v/>
      </c>
    </row>
    <row r="950" spans="2:27" ht="18" x14ac:dyDescent="0.25">
      <c r="B950" s="16"/>
      <c r="C950" s="17"/>
      <c r="D950" s="17"/>
      <c r="E950" s="17"/>
      <c r="F950" s="17"/>
      <c r="G950" s="17"/>
      <c r="H950" s="17"/>
      <c r="I950" s="17"/>
      <c r="J950" s="17"/>
      <c r="K950" s="17"/>
      <c r="L950" s="17"/>
      <c r="M950" s="17"/>
      <c r="N950" s="17"/>
      <c r="O950" s="19"/>
      <c r="P950" s="629">
        <f>+H938</f>
        <v>13.11</v>
      </c>
      <c r="Q950" s="17"/>
      <c r="R950" s="412"/>
      <c r="S950" s="625"/>
      <c r="T950" s="20"/>
      <c r="U950" s="20"/>
      <c r="V950" s="430"/>
      <c r="W950" s="14"/>
      <c r="X950" s="14" t="str">
        <f t="shared" si="335"/>
        <v/>
      </c>
      <c r="Y950" s="14" t="str">
        <f t="shared" si="336"/>
        <v/>
      </c>
      <c r="Z950" s="14" t="str">
        <f t="shared" si="337"/>
        <v/>
      </c>
      <c r="AA950" s="15" t="str">
        <f t="shared" si="333"/>
        <v/>
      </c>
    </row>
    <row r="951" spans="2:27" ht="18" x14ac:dyDescent="0.25">
      <c r="B951" s="16"/>
      <c r="C951" s="17"/>
      <c r="D951" s="17"/>
      <c r="E951" s="18"/>
      <c r="F951" s="17"/>
      <c r="G951" s="17"/>
      <c r="H951" s="17"/>
      <c r="I951" s="17"/>
      <c r="J951" s="17"/>
      <c r="K951" s="17"/>
      <c r="L951" s="17"/>
      <c r="M951" s="17"/>
      <c r="N951" s="17"/>
      <c r="O951" s="19"/>
      <c r="P951" s="629">
        <f>+H938</f>
        <v>13.11</v>
      </c>
      <c r="Q951" s="17"/>
      <c r="R951" s="412"/>
      <c r="S951" s="625"/>
      <c r="T951" s="20"/>
      <c r="U951" s="20"/>
      <c r="V951" s="430"/>
      <c r="W951" s="14"/>
      <c r="X951" s="14" t="str">
        <f t="shared" si="335"/>
        <v/>
      </c>
      <c r="Y951" s="14" t="str">
        <f t="shared" si="336"/>
        <v/>
      </c>
      <c r="Z951" s="14" t="str">
        <f t="shared" si="337"/>
        <v/>
      </c>
      <c r="AA951" s="15" t="str">
        <f t="shared" si="333"/>
        <v/>
      </c>
    </row>
    <row r="952" spans="2:27" ht="18" x14ac:dyDescent="0.25">
      <c r="B952" s="16"/>
      <c r="C952" s="18"/>
      <c r="D952" s="18"/>
      <c r="E952" s="18"/>
      <c r="F952" s="18"/>
      <c r="G952" s="18"/>
      <c r="H952" s="18"/>
      <c r="I952" s="18"/>
      <c r="J952" s="18"/>
      <c r="K952" s="18"/>
      <c r="L952" s="18"/>
      <c r="M952" s="18"/>
      <c r="N952" s="18"/>
      <c r="O952" s="19"/>
      <c r="P952" s="629">
        <f>+H938</f>
        <v>13.11</v>
      </c>
      <c r="Q952" s="17"/>
      <c r="R952" s="412"/>
      <c r="S952" s="625"/>
      <c r="T952" s="20"/>
      <c r="U952" s="20"/>
      <c r="V952" s="430"/>
      <c r="W952" s="14" t="str">
        <f t="shared" ref="W952" si="338">IF(COUNT(T952:V952)=1,"m",IF(COUNT(T952:V952)=2,"m2",IF(COUNT(T952:V952)=3,"m3","")))</f>
        <v/>
      </c>
      <c r="X952" s="14" t="str">
        <f t="shared" si="335"/>
        <v/>
      </c>
      <c r="Y952" s="14" t="str">
        <f t="shared" si="336"/>
        <v/>
      </c>
      <c r="Z952" s="14" t="str">
        <f t="shared" si="337"/>
        <v/>
      </c>
      <c r="AA952" s="15" t="str">
        <f t="shared" si="333"/>
        <v/>
      </c>
    </row>
    <row r="953" spans="2:27" ht="18" x14ac:dyDescent="0.25">
      <c r="B953" s="16"/>
      <c r="C953" s="17"/>
      <c r="D953" s="24"/>
      <c r="E953" s="17"/>
      <c r="F953" s="17"/>
      <c r="G953" s="17"/>
      <c r="H953" s="17"/>
      <c r="I953" s="17"/>
      <c r="J953" s="18"/>
      <c r="K953" s="17"/>
      <c r="L953" s="17"/>
      <c r="M953" s="17"/>
      <c r="N953" s="17"/>
      <c r="O953" s="19"/>
      <c r="P953" s="629">
        <f>+H938</f>
        <v>13.11</v>
      </c>
      <c r="Q953" s="17"/>
      <c r="R953" s="412"/>
      <c r="S953" s="625"/>
      <c r="T953" s="20"/>
      <c r="U953" s="20"/>
      <c r="V953" s="430"/>
      <c r="W953" s="14"/>
      <c r="X953" s="14"/>
      <c r="Y953" s="14"/>
      <c r="Z953" s="14"/>
      <c r="AA953" s="15" t="str">
        <f t="shared" si="333"/>
        <v/>
      </c>
    </row>
    <row r="954" spans="2:27" ht="18" x14ac:dyDescent="0.25">
      <c r="B954" s="16"/>
      <c r="C954" s="18"/>
      <c r="D954" s="17"/>
      <c r="E954" s="17"/>
      <c r="F954" s="17"/>
      <c r="G954" s="17"/>
      <c r="H954" s="18"/>
      <c r="I954" s="18"/>
      <c r="J954" s="17"/>
      <c r="K954" s="18"/>
      <c r="L954" s="17"/>
      <c r="M954" s="17"/>
      <c r="N954" s="17"/>
      <c r="O954" s="19"/>
      <c r="P954" s="629">
        <f>+H938</f>
        <v>13.11</v>
      </c>
      <c r="Q954" s="17"/>
      <c r="R954" s="412" t="s">
        <v>362</v>
      </c>
      <c r="S954" s="625" t="s">
        <v>601</v>
      </c>
      <c r="T954" s="20"/>
      <c r="U954" s="20"/>
      <c r="V954" s="430"/>
      <c r="W954" s="14" t="s">
        <v>20</v>
      </c>
      <c r="X954" s="14">
        <v>1</v>
      </c>
      <c r="Y954" s="14" t="str">
        <f t="shared" ref="Y954:Y963" si="339">IFERROR(IF(COUNT(T954:V954)=1,PRODUCT(T954:V954)*X954,""),"")</f>
        <v/>
      </c>
      <c r="Z954" s="14" t="str">
        <f t="shared" ref="Z954:Z963" si="340">IFERROR(IF(COUNT(T954:V954)=2,PRODUCT(T954:V954)*X954,""),"")</f>
        <v/>
      </c>
      <c r="AA954" s="15" t="str">
        <f t="shared" si="333"/>
        <v/>
      </c>
    </row>
    <row r="955" spans="2:27" ht="18" x14ac:dyDescent="0.25">
      <c r="B955" s="16"/>
      <c r="C955" s="17"/>
      <c r="D955" s="17"/>
      <c r="E955" s="17"/>
      <c r="F955" s="17"/>
      <c r="G955" s="17"/>
      <c r="H955" s="17"/>
      <c r="I955" s="17"/>
      <c r="J955" s="17"/>
      <c r="K955" s="17"/>
      <c r="L955" s="17"/>
      <c r="M955" s="17"/>
      <c r="N955" s="17"/>
      <c r="O955" s="19"/>
      <c r="P955" s="629">
        <f>+H938</f>
        <v>13.11</v>
      </c>
      <c r="Q955" s="17"/>
      <c r="R955" s="412"/>
      <c r="S955" s="626"/>
      <c r="T955" s="20"/>
      <c r="U955" s="20"/>
      <c r="V955" s="430"/>
      <c r="W955" s="14" t="str">
        <f t="shared" ref="W955:W963" si="341">IF(COUNT(T955:V955)=1,"m",IF(COUNT(T955:V955)=2,"m2",IF(COUNT(T955:V955)=3,"m3","")))</f>
        <v/>
      </c>
      <c r="X955" s="14" t="str">
        <f t="shared" ref="X955:X963" si="342">IF(S955="","",1)</f>
        <v/>
      </c>
      <c r="Y955" s="14" t="str">
        <f t="shared" si="339"/>
        <v/>
      </c>
      <c r="Z955" s="14" t="str">
        <f t="shared" si="340"/>
        <v/>
      </c>
      <c r="AA955" s="15" t="str">
        <f t="shared" si="333"/>
        <v/>
      </c>
    </row>
    <row r="956" spans="2:27" ht="18" x14ac:dyDescent="0.25">
      <c r="B956" s="16"/>
      <c r="C956" s="17"/>
      <c r="D956" s="17"/>
      <c r="E956" s="17"/>
      <c r="F956" s="17"/>
      <c r="G956" s="17"/>
      <c r="H956" s="17"/>
      <c r="I956" s="17"/>
      <c r="J956" s="17"/>
      <c r="K956" s="17"/>
      <c r="L956" s="17"/>
      <c r="M956" s="17"/>
      <c r="N956" s="17"/>
      <c r="O956" s="19"/>
      <c r="P956" s="629">
        <f>+H938</f>
        <v>13.11</v>
      </c>
      <c r="Q956" s="17"/>
      <c r="R956" s="412"/>
      <c r="S956" s="626"/>
      <c r="T956" s="20"/>
      <c r="U956" s="20"/>
      <c r="V956" s="430"/>
      <c r="W956" s="14" t="str">
        <f t="shared" si="341"/>
        <v/>
      </c>
      <c r="X956" s="14" t="str">
        <f t="shared" si="342"/>
        <v/>
      </c>
      <c r="Y956" s="14" t="str">
        <f t="shared" si="339"/>
        <v/>
      </c>
      <c r="Z956" s="14" t="str">
        <f t="shared" si="340"/>
        <v/>
      </c>
      <c r="AA956" s="15" t="str">
        <f t="shared" si="333"/>
        <v/>
      </c>
    </row>
    <row r="957" spans="2:27" ht="18" x14ac:dyDescent="0.25">
      <c r="B957" s="16"/>
      <c r="D957" s="17"/>
      <c r="E957" s="17"/>
      <c r="F957" s="17"/>
      <c r="G957" s="17"/>
      <c r="H957" s="17"/>
      <c r="I957" s="17"/>
      <c r="J957" s="17"/>
      <c r="K957" s="17"/>
      <c r="L957" s="17"/>
      <c r="M957" s="17"/>
      <c r="N957" s="17"/>
      <c r="O957" s="19"/>
      <c r="P957" s="629">
        <f>+H938</f>
        <v>13.11</v>
      </c>
      <c r="Q957" s="17"/>
      <c r="R957" s="412"/>
      <c r="S957" s="626"/>
      <c r="T957" s="20"/>
      <c r="U957" s="20"/>
      <c r="V957" s="20"/>
      <c r="W957" s="14" t="str">
        <f t="shared" si="341"/>
        <v/>
      </c>
      <c r="X957" s="14" t="str">
        <f t="shared" si="342"/>
        <v/>
      </c>
      <c r="Y957" s="14" t="str">
        <f t="shared" si="339"/>
        <v/>
      </c>
      <c r="Z957" s="14" t="str">
        <f t="shared" si="340"/>
        <v/>
      </c>
      <c r="AA957" s="15" t="str">
        <f t="shared" si="333"/>
        <v/>
      </c>
    </row>
    <row r="958" spans="2:27" ht="18" x14ac:dyDescent="0.25">
      <c r="B958" s="16"/>
      <c r="C958" s="17"/>
      <c r="D958" s="17"/>
      <c r="E958" s="17"/>
      <c r="F958" s="17"/>
      <c r="G958" s="17"/>
      <c r="H958" s="17"/>
      <c r="I958" s="17"/>
      <c r="J958" s="17"/>
      <c r="K958" s="17"/>
      <c r="L958" s="17"/>
      <c r="M958" s="17"/>
      <c r="N958" s="17"/>
      <c r="O958" s="19"/>
      <c r="P958" s="629">
        <f>+H938</f>
        <v>13.11</v>
      </c>
      <c r="Q958" s="17"/>
      <c r="R958" s="412"/>
      <c r="S958" s="626"/>
      <c r="T958" s="20"/>
      <c r="U958" s="20"/>
      <c r="V958" s="430"/>
      <c r="W958" s="14" t="str">
        <f t="shared" si="341"/>
        <v/>
      </c>
      <c r="X958" s="14" t="str">
        <f t="shared" si="342"/>
        <v/>
      </c>
      <c r="Y958" s="14" t="str">
        <f t="shared" si="339"/>
        <v/>
      </c>
      <c r="Z958" s="14" t="str">
        <f t="shared" si="340"/>
        <v/>
      </c>
      <c r="AA958" s="15" t="str">
        <f t="shared" si="333"/>
        <v/>
      </c>
    </row>
    <row r="959" spans="2:27" ht="18" x14ac:dyDescent="0.25">
      <c r="B959" s="16"/>
      <c r="C959" s="17"/>
      <c r="D959" s="17"/>
      <c r="E959" s="17"/>
      <c r="F959" s="17"/>
      <c r="G959" s="17"/>
      <c r="H959" s="17"/>
      <c r="I959" s="17"/>
      <c r="J959" s="17"/>
      <c r="K959" s="17"/>
      <c r="L959" s="17"/>
      <c r="M959" s="17"/>
      <c r="N959" s="17"/>
      <c r="O959" s="19"/>
      <c r="P959" s="629">
        <f>+H938</f>
        <v>13.11</v>
      </c>
      <c r="Q959" s="17"/>
      <c r="R959" s="412"/>
      <c r="S959" s="626"/>
      <c r="T959" s="20"/>
      <c r="U959" s="20"/>
      <c r="V959" s="430"/>
      <c r="W959" s="14" t="str">
        <f t="shared" si="341"/>
        <v/>
      </c>
      <c r="X959" s="14" t="str">
        <f t="shared" si="342"/>
        <v/>
      </c>
      <c r="Y959" s="14" t="str">
        <f t="shared" si="339"/>
        <v/>
      </c>
      <c r="Z959" s="14" t="str">
        <f t="shared" si="340"/>
        <v/>
      </c>
      <c r="AA959" s="15" t="str">
        <f t="shared" si="333"/>
        <v/>
      </c>
    </row>
    <row r="960" spans="2:27" ht="18" x14ac:dyDescent="0.25">
      <c r="B960" s="16"/>
      <c r="C960" s="17"/>
      <c r="D960" s="17"/>
      <c r="E960" s="17"/>
      <c r="F960" s="17"/>
      <c r="G960" s="17"/>
      <c r="H960" s="17"/>
      <c r="I960" s="17"/>
      <c r="J960" s="17"/>
      <c r="K960" s="17"/>
      <c r="L960" s="17"/>
      <c r="M960" s="17"/>
      <c r="N960" s="17"/>
      <c r="O960" s="19"/>
      <c r="P960" s="629">
        <f>+H938</f>
        <v>13.11</v>
      </c>
      <c r="Q960" s="17"/>
      <c r="R960" s="21"/>
      <c r="S960" s="626"/>
      <c r="T960" s="20"/>
      <c r="U960" s="20"/>
      <c r="V960" s="430"/>
      <c r="W960" s="14" t="str">
        <f t="shared" si="341"/>
        <v/>
      </c>
      <c r="X960" s="14" t="str">
        <f t="shared" si="342"/>
        <v/>
      </c>
      <c r="Y960" s="14" t="str">
        <f t="shared" si="339"/>
        <v/>
      </c>
      <c r="Z960" s="14" t="str">
        <f t="shared" si="340"/>
        <v/>
      </c>
      <c r="AA960" s="15" t="str">
        <f t="shared" si="333"/>
        <v/>
      </c>
    </row>
    <row r="961" spans="2:27" ht="18" x14ac:dyDescent="0.25">
      <c r="B961" s="16"/>
      <c r="C961" s="17"/>
      <c r="D961" s="17"/>
      <c r="E961" s="17"/>
      <c r="F961" s="17"/>
      <c r="G961" s="17"/>
      <c r="H961" s="17"/>
      <c r="I961" s="17"/>
      <c r="J961" s="17"/>
      <c r="K961" s="17"/>
      <c r="L961" s="17"/>
      <c r="M961" s="17"/>
      <c r="N961" s="17"/>
      <c r="O961" s="19"/>
      <c r="P961" s="629">
        <f>+H938</f>
        <v>13.11</v>
      </c>
      <c r="Q961" s="17"/>
      <c r="R961" s="26"/>
      <c r="S961" s="626"/>
      <c r="T961" s="20"/>
      <c r="U961" s="20"/>
      <c r="V961" s="430"/>
      <c r="W961" s="14" t="str">
        <f t="shared" si="341"/>
        <v/>
      </c>
      <c r="X961" s="14" t="str">
        <f t="shared" si="342"/>
        <v/>
      </c>
      <c r="Y961" s="14" t="str">
        <f t="shared" si="339"/>
        <v/>
      </c>
      <c r="Z961" s="14" t="str">
        <f t="shared" si="340"/>
        <v/>
      </c>
      <c r="AA961" s="15" t="str">
        <f t="shared" si="333"/>
        <v/>
      </c>
    </row>
    <row r="962" spans="2:27" ht="18" x14ac:dyDescent="0.25">
      <c r="B962" s="16"/>
      <c r="C962" s="17"/>
      <c r="D962" s="17"/>
      <c r="E962" s="17"/>
      <c r="F962" s="17"/>
      <c r="G962" s="17"/>
      <c r="H962" s="17"/>
      <c r="I962" s="17"/>
      <c r="J962" s="17"/>
      <c r="K962" s="17"/>
      <c r="L962" s="17"/>
      <c r="M962" s="17"/>
      <c r="N962" s="17"/>
      <c r="O962" s="19"/>
      <c r="P962" s="629">
        <f>+H938</f>
        <v>13.11</v>
      </c>
      <c r="Q962" s="17"/>
      <c r="R962" s="26"/>
      <c r="S962" s="626"/>
      <c r="T962" s="20"/>
      <c r="U962" s="20"/>
      <c r="V962" s="430"/>
      <c r="W962" s="14" t="str">
        <f t="shared" si="341"/>
        <v/>
      </c>
      <c r="X962" s="14" t="str">
        <f t="shared" si="342"/>
        <v/>
      </c>
      <c r="Y962" s="14" t="str">
        <f t="shared" si="339"/>
        <v/>
      </c>
      <c r="Z962" s="14" t="str">
        <f t="shared" si="340"/>
        <v/>
      </c>
      <c r="AA962" s="15" t="str">
        <f t="shared" si="333"/>
        <v/>
      </c>
    </row>
    <row r="963" spans="2:27" ht="18.75" thickBot="1" x14ac:dyDescent="0.3">
      <c r="B963" s="27"/>
      <c r="C963" s="28"/>
      <c r="D963" s="29"/>
      <c r="E963" s="28"/>
      <c r="F963" s="29"/>
      <c r="G963" s="29"/>
      <c r="H963" s="29"/>
      <c r="I963" s="29"/>
      <c r="J963" s="29"/>
      <c r="K963" s="29"/>
      <c r="L963" s="29"/>
      <c r="M963" s="29"/>
      <c r="N963" s="29"/>
      <c r="O963" s="30"/>
      <c r="P963" s="629">
        <f>+H938</f>
        <v>13.11</v>
      </c>
      <c r="Q963" s="17"/>
      <c r="R963" s="630"/>
      <c r="S963" s="636"/>
      <c r="T963" s="33"/>
      <c r="U963" s="33"/>
      <c r="V963" s="631"/>
      <c r="W963" s="34" t="str">
        <f t="shared" si="341"/>
        <v/>
      </c>
      <c r="X963" s="34" t="str">
        <f t="shared" si="342"/>
        <v/>
      </c>
      <c r="Y963" s="14" t="str">
        <f t="shared" si="339"/>
        <v/>
      </c>
      <c r="Z963" s="14" t="str">
        <f t="shared" si="340"/>
        <v/>
      </c>
      <c r="AA963" s="15" t="str">
        <f t="shared" si="333"/>
        <v/>
      </c>
    </row>
    <row r="964" spans="2:27" ht="18.75" thickBot="1" x14ac:dyDescent="0.3">
      <c r="B964" s="786"/>
      <c r="C964" s="787"/>
      <c r="D964" s="787"/>
      <c r="E964" s="787"/>
      <c r="F964" s="787"/>
      <c r="G964" s="787"/>
      <c r="H964" s="787"/>
      <c r="I964" s="787"/>
      <c r="J964" s="787"/>
      <c r="K964" s="787"/>
      <c r="L964" s="787"/>
      <c r="M964" s="787"/>
      <c r="N964" s="787"/>
      <c r="O964" s="787"/>
      <c r="P964" s="428"/>
      <c r="Q964" s="629">
        <f>+H938</f>
        <v>13.11</v>
      </c>
      <c r="R964" s="1024" t="s">
        <v>58</v>
      </c>
      <c r="S964" s="1025"/>
      <c r="T964" s="1027"/>
      <c r="U964" s="1024" t="s">
        <v>53</v>
      </c>
      <c r="V964" s="1027"/>
      <c r="W964" s="1027"/>
      <c r="X964" s="1026"/>
      <c r="Y964" s="36"/>
      <c r="Z964" s="37"/>
      <c r="AA964" s="38">
        <f>IF(SUM(Y941:AA963)=0,SUM(X941:X963),SUM(Y941:AA963))</f>
        <v>2</v>
      </c>
    </row>
    <row r="965" spans="2:27" ht="17.25" thickBot="1" x14ac:dyDescent="0.3">
      <c r="B965" s="792" t="s">
        <v>59</v>
      </c>
      <c r="C965" s="793"/>
      <c r="D965" s="793"/>
      <c r="E965" s="793"/>
      <c r="F965" s="793"/>
      <c r="G965" s="793"/>
      <c r="H965" s="793"/>
      <c r="I965" s="794"/>
      <c r="J965" s="792" t="s">
        <v>60</v>
      </c>
      <c r="K965" s="793"/>
      <c r="L965" s="793"/>
      <c r="M965" s="793"/>
      <c r="N965" s="793"/>
      <c r="O965" s="793"/>
      <c r="P965" s="793"/>
      <c r="Q965" s="793"/>
      <c r="R965" s="1028"/>
      <c r="S965" s="634"/>
      <c r="T965" s="39"/>
      <c r="U965" s="40"/>
      <c r="V965" s="40"/>
      <c r="W965" s="40"/>
      <c r="X965" s="40"/>
      <c r="Y965" s="40"/>
      <c r="Z965" s="40"/>
      <c r="AA965" s="41"/>
    </row>
    <row r="966" spans="2:27" ht="21" thickBot="1" x14ac:dyDescent="0.3">
      <c r="B966" s="795"/>
      <c r="C966" s="787"/>
      <c r="D966" s="787"/>
      <c r="E966" s="787"/>
      <c r="F966" s="787"/>
      <c r="G966" s="787"/>
      <c r="H966" s="787"/>
      <c r="I966" s="796"/>
      <c r="J966" s="795"/>
      <c r="K966" s="787"/>
      <c r="L966" s="787"/>
      <c r="M966" s="787"/>
      <c r="N966" s="787"/>
      <c r="O966" s="787"/>
      <c r="P966" s="787"/>
      <c r="Q966" s="787"/>
      <c r="R966" s="796"/>
      <c r="S966" s="635"/>
      <c r="T966" s="797" t="s">
        <v>61</v>
      </c>
      <c r="U966" s="798"/>
      <c r="V966" s="798"/>
      <c r="W966" s="798"/>
      <c r="X966" s="798"/>
      <c r="Y966" s="798"/>
      <c r="Z966" s="799"/>
      <c r="AA966" s="42">
        <f>AA964</f>
        <v>2</v>
      </c>
    </row>
    <row r="968" spans="2:27" ht="15.75" thickBot="1" x14ac:dyDescent="0.3"/>
    <row r="969" spans="2:27" x14ac:dyDescent="0.25">
      <c r="B969" s="800"/>
      <c r="C969" s="793"/>
      <c r="D969" s="793"/>
      <c r="E969" s="793"/>
      <c r="F969" s="793"/>
      <c r="G969" s="803" t="s">
        <v>42</v>
      </c>
      <c r="H969" s="793"/>
      <c r="I969" s="793"/>
      <c r="J969" s="793"/>
      <c r="K969" s="793"/>
      <c r="L969" s="793"/>
      <c r="M969" s="793"/>
      <c r="N969" s="793"/>
      <c r="O969" s="793"/>
      <c r="P969" s="793"/>
      <c r="Q969" s="793"/>
      <c r="R969" s="793"/>
      <c r="S969" s="793"/>
      <c r="T969" s="793"/>
      <c r="U969" s="804" t="s">
        <v>1</v>
      </c>
      <c r="V969" s="805"/>
      <c r="W969" s="805"/>
      <c r="X969" s="806"/>
      <c r="Y969" s="807" t="s">
        <v>43</v>
      </c>
      <c r="Z969" s="805"/>
      <c r="AA969" s="808"/>
    </row>
    <row r="970" spans="2:27" ht="45" customHeight="1" x14ac:dyDescent="0.25">
      <c r="B970" s="801"/>
      <c r="C970" s="802"/>
      <c r="D970" s="802"/>
      <c r="E970" s="802"/>
      <c r="F970" s="802"/>
      <c r="G970" s="801"/>
      <c r="H970" s="802"/>
      <c r="I970" s="802"/>
      <c r="J970" s="802"/>
      <c r="K970" s="802"/>
      <c r="L970" s="802"/>
      <c r="M970" s="802"/>
      <c r="N970" s="802"/>
      <c r="O970" s="802"/>
      <c r="P970" s="802"/>
      <c r="Q970" s="802"/>
      <c r="R970" s="802"/>
      <c r="S970" s="802"/>
      <c r="T970" s="802"/>
      <c r="U970" s="809" t="s">
        <v>3</v>
      </c>
      <c r="V970" s="810"/>
      <c r="W970" s="810"/>
      <c r="X970" s="811"/>
      <c r="Y970" s="812">
        <v>1</v>
      </c>
      <c r="Z970" s="810"/>
      <c r="AA970" s="813"/>
    </row>
    <row r="971" spans="2:27" ht="15.75" thickBot="1" x14ac:dyDescent="0.3">
      <c r="B971" s="795"/>
      <c r="C971" s="787"/>
      <c r="D971" s="787"/>
      <c r="E971" s="787"/>
      <c r="F971" s="787"/>
      <c r="G971" s="795"/>
      <c r="H971" s="787"/>
      <c r="I971" s="787"/>
      <c r="J971" s="787"/>
      <c r="K971" s="787"/>
      <c r="L971" s="787"/>
      <c r="M971" s="787"/>
      <c r="N971" s="787"/>
      <c r="O971" s="787"/>
      <c r="P971" s="787"/>
      <c r="Q971" s="787"/>
      <c r="R971" s="787"/>
      <c r="S971" s="787"/>
      <c r="T971" s="787"/>
      <c r="U971" s="814" t="s">
        <v>4</v>
      </c>
      <c r="V971" s="815"/>
      <c r="W971" s="815"/>
      <c r="X971" s="816"/>
      <c r="Y971" s="817">
        <v>44236</v>
      </c>
      <c r="Z971" s="818"/>
      <c r="AA971" s="819"/>
    </row>
    <row r="972" spans="2:27" x14ac:dyDescent="0.25">
      <c r="B972" s="820" t="s">
        <v>44</v>
      </c>
      <c r="C972" s="793"/>
      <c r="D972" s="793"/>
      <c r="E972" s="793"/>
      <c r="F972" s="794"/>
      <c r="G972" s="821"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H972" s="822"/>
      <c r="I972" s="822"/>
      <c r="J972" s="822"/>
      <c r="K972" s="822"/>
      <c r="L972" s="822"/>
      <c r="M972" s="822"/>
      <c r="N972" s="822"/>
      <c r="O972" s="822"/>
      <c r="P972" s="822"/>
      <c r="Q972" s="822"/>
      <c r="R972" s="822"/>
      <c r="S972" s="822"/>
      <c r="T972" s="822"/>
      <c r="U972" s="822"/>
      <c r="V972" s="822"/>
      <c r="W972" s="822"/>
      <c r="X972" s="822"/>
      <c r="Y972" s="822"/>
      <c r="Z972" s="822"/>
      <c r="AA972" s="823"/>
    </row>
    <row r="973" spans="2:27" ht="30" customHeight="1" thickBot="1" x14ac:dyDescent="0.3">
      <c r="B973" s="795"/>
      <c r="C973" s="787"/>
      <c r="D973" s="787"/>
      <c r="E973" s="787"/>
      <c r="F973" s="796"/>
      <c r="G973" s="824"/>
      <c r="H973" s="825"/>
      <c r="I973" s="825"/>
      <c r="J973" s="825"/>
      <c r="K973" s="825"/>
      <c r="L973" s="825"/>
      <c r="M973" s="825"/>
      <c r="N973" s="825"/>
      <c r="O973" s="825"/>
      <c r="P973" s="825"/>
      <c r="Q973" s="825"/>
      <c r="R973" s="825"/>
      <c r="S973" s="825"/>
      <c r="T973" s="825"/>
      <c r="U973" s="825"/>
      <c r="V973" s="825"/>
      <c r="W973" s="825"/>
      <c r="X973" s="825"/>
      <c r="Y973" s="825"/>
      <c r="Z973" s="825"/>
      <c r="AA973" s="826"/>
    </row>
    <row r="974" spans="2:27" ht="18.75" thickBot="1" x14ac:dyDescent="0.3">
      <c r="B974" s="827" t="s">
        <v>46</v>
      </c>
      <c r="C974" s="798"/>
      <c r="D974" s="798"/>
      <c r="E974" s="798"/>
      <c r="F974" s="798"/>
      <c r="G974" s="798"/>
      <c r="H974" s="822" t="s">
        <v>47</v>
      </c>
      <c r="I974" s="793"/>
      <c r="J974" s="828"/>
      <c r="K974" s="798"/>
      <c r="L974" s="798"/>
      <c r="M974" s="798"/>
      <c r="N974" s="798"/>
      <c r="O974" s="798"/>
      <c r="P974" s="622"/>
      <c r="Q974" s="622"/>
      <c r="R974" s="828" t="s">
        <v>48</v>
      </c>
      <c r="S974" s="828"/>
      <c r="T974" s="798"/>
      <c r="U974" s="798"/>
      <c r="V974" s="798"/>
      <c r="W974" s="798"/>
      <c r="X974" s="798"/>
      <c r="Y974" s="798"/>
      <c r="Z974" s="798"/>
      <c r="AA974" s="799"/>
    </row>
    <row r="975" spans="2:27" ht="84.75" customHeight="1" thickBot="1" x14ac:dyDescent="0.3">
      <c r="B975" s="829">
        <v>13</v>
      </c>
      <c r="C975" s="793"/>
      <c r="D975" s="793"/>
      <c r="E975" s="793"/>
      <c r="F975" s="793"/>
      <c r="G975" s="793"/>
      <c r="H975" s="830">
        <f>I13.12</f>
        <v>13.12</v>
      </c>
      <c r="I975" s="831"/>
      <c r="J975" s="832" t="str">
        <f>VLOOKUP(B975,'BALANCE GENERAL'!$B:$G,5,FALSE)</f>
        <v>SUMINISTRO E INSTALACION MOBILIARIO</v>
      </c>
      <c r="K975" s="798"/>
      <c r="L975" s="798"/>
      <c r="M975" s="798"/>
      <c r="N975" s="798"/>
      <c r="O975" s="799"/>
      <c r="P975" s="621"/>
      <c r="Q975" s="621"/>
      <c r="R975" s="833" t="str">
        <f>VLOOKUP(H975,'BALANCE GENERAL'!$B:$G,5,FALSE)</f>
        <v>SOPORTE PARA TV P4 DE 55"  + TORNILLERIA UNIVERSAL PARA LA MAYORÍA DE LAS MARCAS.</v>
      </c>
      <c r="S975" s="1020"/>
      <c r="T975" s="793"/>
      <c r="U975" s="793"/>
      <c r="V975" s="793"/>
      <c r="W975" s="793"/>
      <c r="X975" s="793"/>
      <c r="Y975" s="793"/>
      <c r="Z975" s="793"/>
      <c r="AA975" s="794"/>
    </row>
    <row r="976" spans="2:27" ht="18.75" thickBot="1" x14ac:dyDescent="0.3">
      <c r="B976" s="821" t="s">
        <v>49</v>
      </c>
      <c r="C976" s="834"/>
      <c r="D976" s="834"/>
      <c r="E976" s="834"/>
      <c r="F976" s="834"/>
      <c r="G976" s="834"/>
      <c r="H976" s="835"/>
      <c r="I976" s="835"/>
      <c r="J976" s="834"/>
      <c r="K976" s="834"/>
      <c r="L976" s="834"/>
      <c r="M976" s="834"/>
      <c r="N976" s="834"/>
      <c r="O976" s="834"/>
      <c r="P976" s="623"/>
      <c r="Q976" s="623"/>
      <c r="R976" s="837" t="s">
        <v>50</v>
      </c>
      <c r="S976" s="1030" t="s">
        <v>532</v>
      </c>
      <c r="T976" s="839" t="s">
        <v>51</v>
      </c>
      <c r="U976" s="840"/>
      <c r="V976" s="841"/>
      <c r="W976" s="842" t="s">
        <v>20</v>
      </c>
      <c r="X976" s="844" t="s">
        <v>52</v>
      </c>
      <c r="Y976" s="846" t="s">
        <v>53</v>
      </c>
      <c r="Z976" s="847"/>
      <c r="AA976" s="848"/>
    </row>
    <row r="977" spans="2:27" ht="26.25" thickBot="1" x14ac:dyDescent="0.3">
      <c r="B977" s="836"/>
      <c r="C977" s="835"/>
      <c r="D977" s="835"/>
      <c r="E977" s="835"/>
      <c r="F977" s="835"/>
      <c r="G977" s="835"/>
      <c r="H977" s="835"/>
      <c r="I977" s="835"/>
      <c r="J977" s="835"/>
      <c r="K977" s="835"/>
      <c r="L977" s="835"/>
      <c r="M977" s="835"/>
      <c r="N977" s="835"/>
      <c r="O977" s="835"/>
      <c r="P977" s="623"/>
      <c r="Q977" s="623"/>
      <c r="R977" s="838"/>
      <c r="S977" s="1031"/>
      <c r="T977" s="4" t="s">
        <v>54</v>
      </c>
      <c r="U977" s="5" t="s">
        <v>55</v>
      </c>
      <c r="V977" s="6" t="s">
        <v>56</v>
      </c>
      <c r="W977" s="843"/>
      <c r="X977" s="845"/>
      <c r="Y977" s="7" t="s">
        <v>57</v>
      </c>
      <c r="Z977" s="8" t="s">
        <v>21</v>
      </c>
      <c r="AA977" s="9" t="s">
        <v>22</v>
      </c>
    </row>
    <row r="978" spans="2:27" ht="18" x14ac:dyDescent="0.25">
      <c r="B978" s="10"/>
      <c r="C978" s="11"/>
      <c r="D978" s="11"/>
      <c r="E978" s="11"/>
      <c r="F978" s="11"/>
      <c r="G978" s="11"/>
      <c r="H978" s="11"/>
      <c r="I978" s="11"/>
      <c r="J978" s="11"/>
      <c r="K978" s="11"/>
      <c r="L978" s="11"/>
      <c r="M978" s="11"/>
      <c r="N978" s="11"/>
      <c r="O978" s="12"/>
      <c r="P978" s="629">
        <f>+H975</f>
        <v>13.12</v>
      </c>
      <c r="Q978" s="17"/>
      <c r="R978" s="412" t="s">
        <v>356</v>
      </c>
      <c r="S978" s="625" t="s">
        <v>601</v>
      </c>
      <c r="T978" s="14"/>
      <c r="U978" s="14"/>
      <c r="V978" s="14"/>
      <c r="W978" s="14" t="s">
        <v>20</v>
      </c>
      <c r="X978" s="14">
        <f>IF(S978="","",1)</f>
        <v>1</v>
      </c>
      <c r="Y978" s="14" t="str">
        <f>IFERROR(IF(COUNT(T978:V978)=1,PRODUCT(T978:V978)*X978,""),"")</f>
        <v/>
      </c>
      <c r="Z978" s="14" t="str">
        <f>IFERROR(IF(COUNT(T978:V978)=2,PRODUCT(T978:V978)*X978,""),"")</f>
        <v/>
      </c>
      <c r="AA978" s="15" t="str">
        <f>IFERROR(IF(COUNT(T978:V978)=3,PRODUCT(T978:V978)*X978,""),"")</f>
        <v/>
      </c>
    </row>
    <row r="979" spans="2:27" ht="18" x14ac:dyDescent="0.25">
      <c r="B979" s="16"/>
      <c r="C979" s="17"/>
      <c r="D979" s="17"/>
      <c r="E979" s="17"/>
      <c r="F979" s="18"/>
      <c r="G979" s="18"/>
      <c r="H979" s="18"/>
      <c r="I979" s="18"/>
      <c r="J979" s="18"/>
      <c r="K979" s="18"/>
      <c r="L979" s="17"/>
      <c r="M979" s="17"/>
      <c r="N979" s="17"/>
      <c r="O979" s="19"/>
      <c r="P979" s="629">
        <f>+H975</f>
        <v>13.12</v>
      </c>
      <c r="Q979" s="17"/>
      <c r="R979" s="412"/>
      <c r="S979" s="625"/>
      <c r="T979" s="20"/>
      <c r="U979" s="20"/>
      <c r="V979" s="430"/>
      <c r="W979" s="14" t="str">
        <f t="shared" ref="W979:W981" si="343">IF(COUNT(T979:V979)=1,"m",IF(COUNT(T979:V979)=2,"m2",IF(COUNT(T979:V979)=3,"m3","")))</f>
        <v/>
      </c>
      <c r="X979" s="14" t="str">
        <f t="shared" ref="X979:X981" si="344">IF(S979="","",1)</f>
        <v/>
      </c>
      <c r="Y979" s="14" t="str">
        <f t="shared" ref="Y979:Y981" si="345">IFERROR(IF(COUNT(T979:V979)=1,PRODUCT(T979:V979)*X979,""),"")</f>
        <v/>
      </c>
      <c r="Z979" s="14" t="str">
        <f t="shared" ref="Z979:Z981" si="346">IFERROR(IF(COUNT(T979:V979)=2,PRODUCT(T979:V979)*X979,""),"")</f>
        <v/>
      </c>
      <c r="AA979" s="15" t="str">
        <f t="shared" ref="AA979:AA1000" si="347">IFERROR(IF(COUNT(T979:V979)=3,PRODUCT(T979:V979)*X979,""),"")</f>
        <v/>
      </c>
    </row>
    <row r="980" spans="2:27" ht="18" x14ac:dyDescent="0.25">
      <c r="B980" s="16"/>
      <c r="C980" s="17"/>
      <c r="D980" s="17"/>
      <c r="E980" s="17"/>
      <c r="G980" s="18"/>
      <c r="H980" s="18"/>
      <c r="I980" s="18"/>
      <c r="J980" s="18"/>
      <c r="K980" s="18"/>
      <c r="L980" s="17"/>
      <c r="M980" s="17"/>
      <c r="N980" s="17"/>
      <c r="O980" s="19"/>
      <c r="P980" s="629">
        <f>+H975</f>
        <v>13.12</v>
      </c>
      <c r="Q980" s="17"/>
      <c r="R980" s="412"/>
      <c r="S980" s="625"/>
      <c r="T980" s="20"/>
      <c r="U980" s="20"/>
      <c r="V980" s="430"/>
      <c r="W980" s="14" t="str">
        <f t="shared" si="343"/>
        <v/>
      </c>
      <c r="X980" s="14" t="str">
        <f t="shared" si="344"/>
        <v/>
      </c>
      <c r="Y980" s="14" t="str">
        <f t="shared" si="345"/>
        <v/>
      </c>
      <c r="Z980" s="14" t="str">
        <f t="shared" si="346"/>
        <v/>
      </c>
      <c r="AA980" s="15" t="str">
        <f t="shared" si="347"/>
        <v/>
      </c>
    </row>
    <row r="981" spans="2:27" ht="18" x14ac:dyDescent="0.25">
      <c r="B981" s="16"/>
      <c r="C981" s="17"/>
      <c r="D981" s="17"/>
      <c r="E981" s="17"/>
      <c r="F981" s="18"/>
      <c r="G981" s="18"/>
      <c r="H981" s="18"/>
      <c r="I981" s="18"/>
      <c r="J981" s="18"/>
      <c r="K981" s="18"/>
      <c r="L981" s="17"/>
      <c r="M981" s="17"/>
      <c r="N981" s="17"/>
      <c r="O981" s="19"/>
      <c r="P981" s="629">
        <f>+H975</f>
        <v>13.12</v>
      </c>
      <c r="Q981" s="17"/>
      <c r="R981" s="412"/>
      <c r="S981" s="626"/>
      <c r="T981" s="20"/>
      <c r="U981" s="20"/>
      <c r="V981" s="430"/>
      <c r="W981" s="14" t="str">
        <f t="shared" si="343"/>
        <v/>
      </c>
      <c r="X981" s="14" t="str">
        <f t="shared" si="344"/>
        <v/>
      </c>
      <c r="Y981" s="14" t="str">
        <f t="shared" si="345"/>
        <v/>
      </c>
      <c r="Z981" s="14" t="str">
        <f t="shared" si="346"/>
        <v/>
      </c>
      <c r="AA981" s="15" t="str">
        <f t="shared" si="347"/>
        <v/>
      </c>
    </row>
    <row r="982" spans="2:27" ht="18" x14ac:dyDescent="0.25">
      <c r="B982" s="16"/>
      <c r="D982" s="17"/>
      <c r="E982" s="17"/>
      <c r="F982" s="18"/>
      <c r="G982" s="18"/>
      <c r="H982" s="18"/>
      <c r="J982" s="18"/>
      <c r="K982" s="18"/>
      <c r="L982" s="17"/>
      <c r="M982" s="17"/>
      <c r="N982" s="17"/>
      <c r="O982" s="19"/>
      <c r="P982" s="629">
        <f>+H975</f>
        <v>13.12</v>
      </c>
      <c r="Q982" s="17"/>
      <c r="R982" s="412"/>
      <c r="S982" s="625"/>
      <c r="T982" s="20"/>
      <c r="U982" s="20"/>
      <c r="V982" s="430"/>
      <c r="W982" s="14"/>
      <c r="X982" s="14"/>
      <c r="Y982" s="14"/>
      <c r="Z982" s="14"/>
      <c r="AA982" s="15" t="str">
        <f t="shared" si="347"/>
        <v/>
      </c>
    </row>
    <row r="983" spans="2:27" ht="18" x14ac:dyDescent="0.25">
      <c r="B983" s="22"/>
      <c r="C983" s="17"/>
      <c r="D983" s="18"/>
      <c r="E983" s="17"/>
      <c r="F983" s="18"/>
      <c r="G983" s="18"/>
      <c r="H983" s="18"/>
      <c r="I983" s="18"/>
      <c r="J983" s="18"/>
      <c r="K983" s="18"/>
      <c r="L983" s="17"/>
      <c r="M983" s="17"/>
      <c r="N983" s="17"/>
      <c r="O983" s="19"/>
      <c r="P983" s="629">
        <f>+H975</f>
        <v>13.12</v>
      </c>
      <c r="Q983" s="17"/>
      <c r="R983" s="412" t="s">
        <v>361</v>
      </c>
      <c r="S983" s="625"/>
      <c r="T983" s="20"/>
      <c r="U983" s="20"/>
      <c r="V983" s="430"/>
      <c r="W983" s="14" t="str">
        <f t="shared" ref="W983:W984" si="348">IF(COUNT(T983:V983)=1,"m",IF(COUNT(T983:V983)=2,"m2",IF(COUNT(T983:V983)=3,"m3","")))</f>
        <v/>
      </c>
      <c r="X983" s="14" t="str">
        <f t="shared" ref="X983:X989" si="349">IF(S983="","",1)</f>
        <v/>
      </c>
      <c r="Y983" s="14" t="str">
        <f t="shared" ref="Y983:Y989" si="350">IFERROR(IF(COUNT(T983:V983)=1,PRODUCT(T983:V983)*X983,""),"")</f>
        <v/>
      </c>
      <c r="Z983" s="14" t="str">
        <f t="shared" ref="Z983:Z989" si="351">IFERROR(IF(COUNT(T983:V983)=2,PRODUCT(T983:V983)*X983,""),"")</f>
        <v/>
      </c>
      <c r="AA983" s="15" t="str">
        <f t="shared" si="347"/>
        <v/>
      </c>
    </row>
    <row r="984" spans="2:27" ht="18" x14ac:dyDescent="0.25">
      <c r="B984" s="16"/>
      <c r="C984" s="17"/>
      <c r="D984" s="17"/>
      <c r="E984" s="17"/>
      <c r="F984" s="18"/>
      <c r="G984" s="18"/>
      <c r="H984" s="18"/>
      <c r="I984" s="18"/>
      <c r="J984" s="18"/>
      <c r="K984" s="18"/>
      <c r="L984" s="17"/>
      <c r="M984" s="17"/>
      <c r="N984" s="17"/>
      <c r="O984" s="19"/>
      <c r="P984" s="629">
        <f>+H975</f>
        <v>13.12</v>
      </c>
      <c r="Q984" s="17"/>
      <c r="R984" s="412"/>
      <c r="S984" s="641"/>
      <c r="T984" s="20"/>
      <c r="U984" s="20"/>
      <c r="V984" s="20"/>
      <c r="W984" s="14" t="str">
        <f t="shared" si="348"/>
        <v/>
      </c>
      <c r="X984" s="14" t="str">
        <f t="shared" si="349"/>
        <v/>
      </c>
      <c r="Y984" s="14" t="str">
        <f t="shared" si="350"/>
        <v/>
      </c>
      <c r="Z984" s="14" t="str">
        <f t="shared" si="351"/>
        <v/>
      </c>
      <c r="AA984" s="15" t="str">
        <f t="shared" si="347"/>
        <v/>
      </c>
    </row>
    <row r="985" spans="2:27" ht="18" x14ac:dyDescent="0.25">
      <c r="B985" s="16"/>
      <c r="C985" s="17"/>
      <c r="D985" s="17"/>
      <c r="E985" s="17"/>
      <c r="F985" s="17"/>
      <c r="G985" s="17"/>
      <c r="H985" s="17"/>
      <c r="I985" s="17"/>
      <c r="J985" s="17"/>
      <c r="K985" s="17"/>
      <c r="L985" s="17"/>
      <c r="M985" s="17"/>
      <c r="N985" s="17"/>
      <c r="O985" s="19"/>
      <c r="P985" s="629">
        <f>+H975</f>
        <v>13.12</v>
      </c>
      <c r="Q985" s="17"/>
      <c r="R985" s="412"/>
      <c r="S985" s="625"/>
      <c r="T985" s="20"/>
      <c r="U985" s="20"/>
      <c r="V985" s="430"/>
      <c r="W985" s="14"/>
      <c r="X985" s="14" t="str">
        <f t="shared" si="349"/>
        <v/>
      </c>
      <c r="Y985" s="14" t="str">
        <f t="shared" si="350"/>
        <v/>
      </c>
      <c r="Z985" s="14" t="str">
        <f t="shared" si="351"/>
        <v/>
      </c>
      <c r="AA985" s="15" t="str">
        <f t="shared" si="347"/>
        <v/>
      </c>
    </row>
    <row r="986" spans="2:27" ht="18" x14ac:dyDescent="0.25">
      <c r="B986" s="16"/>
      <c r="C986" s="18"/>
      <c r="D986" s="17"/>
      <c r="E986" s="17"/>
      <c r="F986" s="17"/>
      <c r="G986" s="17"/>
      <c r="H986" s="17"/>
      <c r="I986" s="17"/>
      <c r="J986" s="17"/>
      <c r="K986" s="17"/>
      <c r="L986" s="17"/>
      <c r="M986" s="17"/>
      <c r="N986" s="17"/>
      <c r="O986" s="19"/>
      <c r="P986" s="629">
        <f>+H975</f>
        <v>13.12</v>
      </c>
      <c r="Q986" s="17"/>
      <c r="R986" s="412"/>
      <c r="S986" s="625"/>
      <c r="T986" s="20"/>
      <c r="U986" s="20"/>
      <c r="V986" s="430"/>
      <c r="W986" s="14"/>
      <c r="X986" s="14" t="str">
        <f t="shared" si="349"/>
        <v/>
      </c>
      <c r="Y986" s="14" t="str">
        <f t="shared" si="350"/>
        <v/>
      </c>
      <c r="Z986" s="14" t="str">
        <f t="shared" si="351"/>
        <v/>
      </c>
      <c r="AA986" s="15" t="str">
        <f t="shared" si="347"/>
        <v/>
      </c>
    </row>
    <row r="987" spans="2:27" ht="18" x14ac:dyDescent="0.25">
      <c r="B987" s="16"/>
      <c r="C987" s="17"/>
      <c r="D987" s="17"/>
      <c r="E987" s="17"/>
      <c r="F987" s="17"/>
      <c r="G987" s="17"/>
      <c r="H987" s="17"/>
      <c r="I987" s="17"/>
      <c r="J987" s="17"/>
      <c r="K987" s="17"/>
      <c r="L987" s="17"/>
      <c r="M987" s="17"/>
      <c r="N987" s="17"/>
      <c r="O987" s="19"/>
      <c r="P987" s="629">
        <f>+H975</f>
        <v>13.12</v>
      </c>
      <c r="Q987" s="17"/>
      <c r="R987" s="412"/>
      <c r="S987" s="625"/>
      <c r="T987" s="20"/>
      <c r="U987" s="20"/>
      <c r="V987" s="430"/>
      <c r="W987" s="14"/>
      <c r="X987" s="14" t="str">
        <f t="shared" si="349"/>
        <v/>
      </c>
      <c r="Y987" s="14" t="str">
        <f t="shared" si="350"/>
        <v/>
      </c>
      <c r="Z987" s="14" t="str">
        <f t="shared" si="351"/>
        <v/>
      </c>
      <c r="AA987" s="15" t="str">
        <f t="shared" si="347"/>
        <v/>
      </c>
    </row>
    <row r="988" spans="2:27" ht="18" x14ac:dyDescent="0.25">
      <c r="B988" s="16"/>
      <c r="C988" s="17"/>
      <c r="D988" s="17"/>
      <c r="E988" s="18"/>
      <c r="F988" s="17"/>
      <c r="G988" s="17"/>
      <c r="H988" s="17"/>
      <c r="I988" s="17"/>
      <c r="J988" s="17"/>
      <c r="K988" s="17"/>
      <c r="L988" s="17"/>
      <c r="M988" s="17"/>
      <c r="N988" s="17"/>
      <c r="O988" s="19"/>
      <c r="P988" s="629">
        <f>+H975</f>
        <v>13.12</v>
      </c>
      <c r="Q988" s="17"/>
      <c r="R988" s="412"/>
      <c r="S988" s="625"/>
      <c r="T988" s="20"/>
      <c r="U988" s="20"/>
      <c r="V988" s="430"/>
      <c r="W988" s="14"/>
      <c r="X988" s="14" t="str">
        <f t="shared" si="349"/>
        <v/>
      </c>
      <c r="Y988" s="14" t="str">
        <f t="shared" si="350"/>
        <v/>
      </c>
      <c r="Z988" s="14" t="str">
        <f t="shared" si="351"/>
        <v/>
      </c>
      <c r="AA988" s="15" t="str">
        <f t="shared" si="347"/>
        <v/>
      </c>
    </row>
    <row r="989" spans="2:27" ht="18" x14ac:dyDescent="0.25">
      <c r="B989" s="16"/>
      <c r="C989" s="18"/>
      <c r="D989" s="18"/>
      <c r="E989" s="18"/>
      <c r="F989" s="18"/>
      <c r="G989" s="18"/>
      <c r="H989" s="18"/>
      <c r="I989" s="18"/>
      <c r="J989" s="18"/>
      <c r="K989" s="18"/>
      <c r="L989" s="18"/>
      <c r="M989" s="18"/>
      <c r="N989" s="18"/>
      <c r="O989" s="19"/>
      <c r="P989" s="629">
        <f>+H975</f>
        <v>13.12</v>
      </c>
      <c r="Q989" s="17"/>
      <c r="R989" s="412"/>
      <c r="S989" s="625"/>
      <c r="T989" s="20"/>
      <c r="U989" s="20"/>
      <c r="V989" s="430"/>
      <c r="W989" s="14" t="str">
        <f t="shared" ref="W989" si="352">IF(COUNT(T989:V989)=1,"m",IF(COUNT(T989:V989)=2,"m2",IF(COUNT(T989:V989)=3,"m3","")))</f>
        <v/>
      </c>
      <c r="X989" s="14" t="str">
        <f t="shared" si="349"/>
        <v/>
      </c>
      <c r="Y989" s="14" t="str">
        <f t="shared" si="350"/>
        <v/>
      </c>
      <c r="Z989" s="14" t="str">
        <f t="shared" si="351"/>
        <v/>
      </c>
      <c r="AA989" s="15" t="str">
        <f t="shared" si="347"/>
        <v/>
      </c>
    </row>
    <row r="990" spans="2:27" ht="18" x14ac:dyDescent="0.25">
      <c r="B990" s="16"/>
      <c r="C990" s="17"/>
      <c r="D990" s="24"/>
      <c r="E990" s="17"/>
      <c r="F990" s="17"/>
      <c r="G990" s="17"/>
      <c r="H990" s="17"/>
      <c r="I990" s="17"/>
      <c r="J990" s="18"/>
      <c r="K990" s="17"/>
      <c r="L990" s="17"/>
      <c r="M990" s="17"/>
      <c r="N990" s="17"/>
      <c r="O990" s="19"/>
      <c r="P990" s="629">
        <f>+H975</f>
        <v>13.12</v>
      </c>
      <c r="Q990" s="17"/>
      <c r="R990" s="412"/>
      <c r="S990" s="625"/>
      <c r="T990" s="20"/>
      <c r="U990" s="20"/>
      <c r="V990" s="430"/>
      <c r="W990" s="14"/>
      <c r="X990" s="14"/>
      <c r="Y990" s="14"/>
      <c r="Z990" s="14"/>
      <c r="AA990" s="15" t="str">
        <f t="shared" si="347"/>
        <v/>
      </c>
    </row>
    <row r="991" spans="2:27" ht="18" x14ac:dyDescent="0.25">
      <c r="B991" s="16"/>
      <c r="C991" s="18"/>
      <c r="D991" s="17"/>
      <c r="E991" s="17"/>
      <c r="F991" s="17"/>
      <c r="G991" s="17"/>
      <c r="H991" s="18"/>
      <c r="I991" s="18"/>
      <c r="J991" s="17"/>
      <c r="K991" s="18"/>
      <c r="L991" s="17"/>
      <c r="M991" s="17"/>
      <c r="N991" s="17"/>
      <c r="O991" s="19"/>
      <c r="P991" s="629">
        <f>+H975</f>
        <v>13.12</v>
      </c>
      <c r="Q991" s="17"/>
      <c r="R991" s="412" t="s">
        <v>362</v>
      </c>
      <c r="S991" s="625" t="s">
        <v>601</v>
      </c>
      <c r="T991" s="20"/>
      <c r="U991" s="20"/>
      <c r="V991" s="430"/>
      <c r="W991" s="14" t="s">
        <v>20</v>
      </c>
      <c r="X991" s="14">
        <v>1</v>
      </c>
      <c r="Y991" s="14" t="str">
        <f t="shared" ref="Y991:Y1000" si="353">IFERROR(IF(COUNT(T991:V991)=1,PRODUCT(T991:V991)*X991,""),"")</f>
        <v/>
      </c>
      <c r="Z991" s="14" t="str">
        <f t="shared" ref="Z991:Z1000" si="354">IFERROR(IF(COUNT(T991:V991)=2,PRODUCT(T991:V991)*X991,""),"")</f>
        <v/>
      </c>
      <c r="AA991" s="15" t="str">
        <f t="shared" si="347"/>
        <v/>
      </c>
    </row>
    <row r="992" spans="2:27" ht="18" x14ac:dyDescent="0.25">
      <c r="B992" s="16"/>
      <c r="C992" s="17"/>
      <c r="D992" s="17"/>
      <c r="E992" s="17"/>
      <c r="F992" s="17"/>
      <c r="G992" s="17"/>
      <c r="H992" s="17"/>
      <c r="I992" s="17"/>
      <c r="J992" s="17"/>
      <c r="K992" s="17"/>
      <c r="L992" s="17"/>
      <c r="M992" s="17"/>
      <c r="N992" s="17"/>
      <c r="O992" s="19"/>
      <c r="P992" s="629">
        <f>+H975</f>
        <v>13.12</v>
      </c>
      <c r="Q992" s="17"/>
      <c r="R992" s="412"/>
      <c r="S992" s="626"/>
      <c r="T992" s="20"/>
      <c r="U992" s="20"/>
      <c r="V992" s="430"/>
      <c r="W992" s="14" t="str">
        <f t="shared" ref="W992:W1000" si="355">IF(COUNT(T992:V992)=1,"m",IF(COUNT(T992:V992)=2,"m2",IF(COUNT(T992:V992)=3,"m3","")))</f>
        <v/>
      </c>
      <c r="X992" s="14" t="str">
        <f t="shared" ref="X992:X1000" si="356">IF(S992="","",1)</f>
        <v/>
      </c>
      <c r="Y992" s="14" t="str">
        <f t="shared" si="353"/>
        <v/>
      </c>
      <c r="Z992" s="14" t="str">
        <f t="shared" si="354"/>
        <v/>
      </c>
      <c r="AA992" s="15" t="str">
        <f t="shared" si="347"/>
        <v/>
      </c>
    </row>
    <row r="993" spans="2:27" ht="18" x14ac:dyDescent="0.25">
      <c r="B993" s="16"/>
      <c r="C993" s="17"/>
      <c r="D993" s="17"/>
      <c r="E993" s="17"/>
      <c r="F993" s="17"/>
      <c r="G993" s="17"/>
      <c r="H993" s="17"/>
      <c r="I993" s="17"/>
      <c r="J993" s="17"/>
      <c r="K993" s="17"/>
      <c r="L993" s="17"/>
      <c r="M993" s="17"/>
      <c r="N993" s="17"/>
      <c r="O993" s="19"/>
      <c r="P993" s="629">
        <f>+H975</f>
        <v>13.12</v>
      </c>
      <c r="Q993" s="17"/>
      <c r="R993" s="412"/>
      <c r="S993" s="626"/>
      <c r="T993" s="20"/>
      <c r="U993" s="20"/>
      <c r="V993" s="430"/>
      <c r="W993" s="14" t="str">
        <f t="shared" si="355"/>
        <v/>
      </c>
      <c r="X993" s="14" t="str">
        <f t="shared" si="356"/>
        <v/>
      </c>
      <c r="Y993" s="14" t="str">
        <f t="shared" si="353"/>
        <v/>
      </c>
      <c r="Z993" s="14" t="str">
        <f t="shared" si="354"/>
        <v/>
      </c>
      <c r="AA993" s="15" t="str">
        <f t="shared" si="347"/>
        <v/>
      </c>
    </row>
    <row r="994" spans="2:27" ht="18" x14ac:dyDescent="0.25">
      <c r="B994" s="16"/>
      <c r="D994" s="17"/>
      <c r="E994" s="17"/>
      <c r="F994" s="17"/>
      <c r="G994" s="17"/>
      <c r="H994" s="17"/>
      <c r="I994" s="17"/>
      <c r="J994" s="17"/>
      <c r="K994" s="17"/>
      <c r="L994" s="17"/>
      <c r="M994" s="17"/>
      <c r="N994" s="17"/>
      <c r="O994" s="19"/>
      <c r="P994" s="629">
        <f>+H975</f>
        <v>13.12</v>
      </c>
      <c r="Q994" s="17"/>
      <c r="R994" s="412"/>
      <c r="S994" s="626"/>
      <c r="T994" s="20"/>
      <c r="U994" s="20"/>
      <c r="V994" s="20"/>
      <c r="W994" s="14" t="str">
        <f t="shared" si="355"/>
        <v/>
      </c>
      <c r="X994" s="14" t="str">
        <f t="shared" si="356"/>
        <v/>
      </c>
      <c r="Y994" s="14" t="str">
        <f t="shared" si="353"/>
        <v/>
      </c>
      <c r="Z994" s="14" t="str">
        <f t="shared" si="354"/>
        <v/>
      </c>
      <c r="AA994" s="15" t="str">
        <f t="shared" si="347"/>
        <v/>
      </c>
    </row>
    <row r="995" spans="2:27" ht="18" x14ac:dyDescent="0.25">
      <c r="B995" s="16"/>
      <c r="C995" s="17"/>
      <c r="D995" s="17"/>
      <c r="E995" s="17"/>
      <c r="F995" s="17"/>
      <c r="G995" s="17"/>
      <c r="H995" s="17"/>
      <c r="I995" s="17"/>
      <c r="J995" s="17"/>
      <c r="K995" s="17"/>
      <c r="L995" s="17"/>
      <c r="M995" s="17"/>
      <c r="N995" s="17"/>
      <c r="O995" s="19"/>
      <c r="P995" s="629">
        <f>+H975</f>
        <v>13.12</v>
      </c>
      <c r="Q995" s="17"/>
      <c r="R995" s="412"/>
      <c r="S995" s="626"/>
      <c r="T995" s="20"/>
      <c r="U995" s="20"/>
      <c r="V995" s="430"/>
      <c r="W995" s="14" t="str">
        <f t="shared" si="355"/>
        <v/>
      </c>
      <c r="X995" s="14" t="str">
        <f t="shared" si="356"/>
        <v/>
      </c>
      <c r="Y995" s="14" t="str">
        <f t="shared" si="353"/>
        <v/>
      </c>
      <c r="Z995" s="14" t="str">
        <f t="shared" si="354"/>
        <v/>
      </c>
      <c r="AA995" s="15" t="str">
        <f t="shared" si="347"/>
        <v/>
      </c>
    </row>
    <row r="996" spans="2:27" ht="18" x14ac:dyDescent="0.25">
      <c r="B996" s="16"/>
      <c r="C996" s="17"/>
      <c r="D996" s="17"/>
      <c r="E996" s="17"/>
      <c r="F996" s="17"/>
      <c r="G996" s="17"/>
      <c r="H996" s="17"/>
      <c r="I996" s="17"/>
      <c r="J996" s="17"/>
      <c r="K996" s="17"/>
      <c r="L996" s="17"/>
      <c r="M996" s="17"/>
      <c r="N996" s="17"/>
      <c r="O996" s="19"/>
      <c r="P996" s="629">
        <f>+H975</f>
        <v>13.12</v>
      </c>
      <c r="Q996" s="17"/>
      <c r="R996" s="412"/>
      <c r="S996" s="626"/>
      <c r="T996" s="20"/>
      <c r="U996" s="20"/>
      <c r="V996" s="430"/>
      <c r="W996" s="14" t="str">
        <f t="shared" si="355"/>
        <v/>
      </c>
      <c r="X996" s="14" t="str">
        <f t="shared" si="356"/>
        <v/>
      </c>
      <c r="Y996" s="14" t="str">
        <f t="shared" si="353"/>
        <v/>
      </c>
      <c r="Z996" s="14" t="str">
        <f t="shared" si="354"/>
        <v/>
      </c>
      <c r="AA996" s="15" t="str">
        <f t="shared" si="347"/>
        <v/>
      </c>
    </row>
    <row r="997" spans="2:27" ht="18" x14ac:dyDescent="0.25">
      <c r="B997" s="16"/>
      <c r="C997" s="17"/>
      <c r="D997" s="17"/>
      <c r="E997" s="17"/>
      <c r="F997" s="17"/>
      <c r="G997" s="17"/>
      <c r="H997" s="17"/>
      <c r="I997" s="17"/>
      <c r="J997" s="17"/>
      <c r="K997" s="17"/>
      <c r="L997" s="17"/>
      <c r="M997" s="17"/>
      <c r="N997" s="17"/>
      <c r="O997" s="19"/>
      <c r="P997" s="629">
        <f>+H975</f>
        <v>13.12</v>
      </c>
      <c r="Q997" s="17"/>
      <c r="R997" s="21"/>
      <c r="S997" s="626"/>
      <c r="T997" s="20"/>
      <c r="U997" s="20"/>
      <c r="V997" s="430"/>
      <c r="W997" s="14" t="str">
        <f t="shared" si="355"/>
        <v/>
      </c>
      <c r="X997" s="14" t="str">
        <f t="shared" si="356"/>
        <v/>
      </c>
      <c r="Y997" s="14" t="str">
        <f t="shared" si="353"/>
        <v/>
      </c>
      <c r="Z997" s="14" t="str">
        <f t="shared" si="354"/>
        <v/>
      </c>
      <c r="AA997" s="15" t="str">
        <f t="shared" si="347"/>
        <v/>
      </c>
    </row>
    <row r="998" spans="2:27" ht="18" x14ac:dyDescent="0.25">
      <c r="B998" s="16"/>
      <c r="C998" s="17"/>
      <c r="D998" s="17"/>
      <c r="E998" s="17"/>
      <c r="F998" s="17"/>
      <c r="G998" s="17"/>
      <c r="H998" s="17"/>
      <c r="I998" s="17"/>
      <c r="J998" s="17"/>
      <c r="K998" s="17"/>
      <c r="L998" s="17"/>
      <c r="M998" s="17"/>
      <c r="N998" s="17"/>
      <c r="O998" s="19"/>
      <c r="P998" s="629">
        <f>+H975</f>
        <v>13.12</v>
      </c>
      <c r="Q998" s="17"/>
      <c r="R998" s="26"/>
      <c r="S998" s="626"/>
      <c r="T998" s="20"/>
      <c r="U998" s="20"/>
      <c r="V998" s="430"/>
      <c r="W998" s="14" t="str">
        <f t="shared" si="355"/>
        <v/>
      </c>
      <c r="X998" s="14" t="str">
        <f t="shared" si="356"/>
        <v/>
      </c>
      <c r="Y998" s="14" t="str">
        <f t="shared" si="353"/>
        <v/>
      </c>
      <c r="Z998" s="14" t="str">
        <f t="shared" si="354"/>
        <v/>
      </c>
      <c r="AA998" s="15" t="str">
        <f t="shared" si="347"/>
        <v/>
      </c>
    </row>
    <row r="999" spans="2:27" ht="18" x14ac:dyDescent="0.25">
      <c r="B999" s="16"/>
      <c r="C999" s="17"/>
      <c r="D999" s="17"/>
      <c r="E999" s="17"/>
      <c r="F999" s="17"/>
      <c r="G999" s="17"/>
      <c r="H999" s="17"/>
      <c r="I999" s="17"/>
      <c r="J999" s="17"/>
      <c r="K999" s="17"/>
      <c r="L999" s="17"/>
      <c r="M999" s="17"/>
      <c r="N999" s="17"/>
      <c r="O999" s="19"/>
      <c r="P999" s="629">
        <f>+H975</f>
        <v>13.12</v>
      </c>
      <c r="Q999" s="17"/>
      <c r="R999" s="26"/>
      <c r="S999" s="626"/>
      <c r="T999" s="20"/>
      <c r="U999" s="20"/>
      <c r="V999" s="430"/>
      <c r="W999" s="14" t="str">
        <f t="shared" si="355"/>
        <v/>
      </c>
      <c r="X999" s="14" t="str">
        <f t="shared" si="356"/>
        <v/>
      </c>
      <c r="Y999" s="14" t="str">
        <f t="shared" si="353"/>
        <v/>
      </c>
      <c r="Z999" s="14" t="str">
        <f t="shared" si="354"/>
        <v/>
      </c>
      <c r="AA999" s="15" t="str">
        <f t="shared" si="347"/>
        <v/>
      </c>
    </row>
    <row r="1000" spans="2:27" ht="18.75" thickBot="1" x14ac:dyDescent="0.3">
      <c r="B1000" s="27"/>
      <c r="C1000" s="28"/>
      <c r="D1000" s="29"/>
      <c r="E1000" s="28"/>
      <c r="F1000" s="29"/>
      <c r="G1000" s="29"/>
      <c r="H1000" s="29"/>
      <c r="I1000" s="29"/>
      <c r="J1000" s="29"/>
      <c r="K1000" s="29"/>
      <c r="L1000" s="29"/>
      <c r="M1000" s="29"/>
      <c r="N1000" s="29"/>
      <c r="O1000" s="30"/>
      <c r="P1000" s="629">
        <f>+H975</f>
        <v>13.12</v>
      </c>
      <c r="Q1000" s="17"/>
      <c r="R1000" s="630"/>
      <c r="S1000" s="636"/>
      <c r="T1000" s="33"/>
      <c r="U1000" s="33"/>
      <c r="V1000" s="631"/>
      <c r="W1000" s="34" t="str">
        <f t="shared" si="355"/>
        <v/>
      </c>
      <c r="X1000" s="34" t="str">
        <f t="shared" si="356"/>
        <v/>
      </c>
      <c r="Y1000" s="14" t="str">
        <f t="shared" si="353"/>
        <v/>
      </c>
      <c r="Z1000" s="14" t="str">
        <f t="shared" si="354"/>
        <v/>
      </c>
      <c r="AA1000" s="15" t="str">
        <f t="shared" si="347"/>
        <v/>
      </c>
    </row>
    <row r="1001" spans="2:27" ht="18.75" thickBot="1" x14ac:dyDescent="0.3">
      <c r="B1001" s="786"/>
      <c r="C1001" s="787"/>
      <c r="D1001" s="787"/>
      <c r="E1001" s="787"/>
      <c r="F1001" s="787"/>
      <c r="G1001" s="787"/>
      <c r="H1001" s="787"/>
      <c r="I1001" s="787"/>
      <c r="J1001" s="787"/>
      <c r="K1001" s="787"/>
      <c r="L1001" s="787"/>
      <c r="M1001" s="787"/>
      <c r="N1001" s="787"/>
      <c r="O1001" s="787"/>
      <c r="P1001" s="428"/>
      <c r="Q1001" s="629">
        <f>+H975</f>
        <v>13.12</v>
      </c>
      <c r="R1001" s="1024" t="s">
        <v>58</v>
      </c>
      <c r="S1001" s="1025"/>
      <c r="T1001" s="1027"/>
      <c r="U1001" s="1024" t="s">
        <v>53</v>
      </c>
      <c r="V1001" s="1027"/>
      <c r="W1001" s="1027"/>
      <c r="X1001" s="1026"/>
      <c r="Y1001" s="36"/>
      <c r="Z1001" s="37"/>
      <c r="AA1001" s="38">
        <f>IF(SUM(Y978:AA1000)=0,SUM(X978:X1000),SUM(Y978:AA1000))</f>
        <v>2</v>
      </c>
    </row>
    <row r="1002" spans="2:27" ht="17.25" thickBot="1" x14ac:dyDescent="0.3">
      <c r="B1002" s="792" t="s">
        <v>59</v>
      </c>
      <c r="C1002" s="793"/>
      <c r="D1002" s="793"/>
      <c r="E1002" s="793"/>
      <c r="F1002" s="793"/>
      <c r="G1002" s="793"/>
      <c r="H1002" s="793"/>
      <c r="I1002" s="794"/>
      <c r="J1002" s="792" t="s">
        <v>60</v>
      </c>
      <c r="K1002" s="793"/>
      <c r="L1002" s="793"/>
      <c r="M1002" s="793"/>
      <c r="N1002" s="793"/>
      <c r="O1002" s="793"/>
      <c r="P1002" s="793"/>
      <c r="Q1002" s="793"/>
      <c r="R1002" s="1028"/>
      <c r="S1002" s="634"/>
      <c r="T1002" s="39"/>
      <c r="U1002" s="40"/>
      <c r="V1002" s="40"/>
      <c r="W1002" s="40"/>
      <c r="X1002" s="40"/>
      <c r="Y1002" s="40"/>
      <c r="Z1002" s="40"/>
      <c r="AA1002" s="41"/>
    </row>
    <row r="1003" spans="2:27" ht="51" customHeight="1" thickBot="1" x14ac:dyDescent="0.3">
      <c r="B1003" s="795"/>
      <c r="C1003" s="787"/>
      <c r="D1003" s="787"/>
      <c r="E1003" s="787"/>
      <c r="F1003" s="787"/>
      <c r="G1003" s="787"/>
      <c r="H1003" s="787"/>
      <c r="I1003" s="796"/>
      <c r="J1003" s="795"/>
      <c r="K1003" s="787"/>
      <c r="L1003" s="787"/>
      <c r="M1003" s="787"/>
      <c r="N1003" s="787"/>
      <c r="O1003" s="787"/>
      <c r="P1003" s="787"/>
      <c r="Q1003" s="787"/>
      <c r="R1003" s="796"/>
      <c r="S1003" s="635"/>
      <c r="T1003" s="797" t="s">
        <v>61</v>
      </c>
      <c r="U1003" s="798"/>
      <c r="V1003" s="798"/>
      <c r="W1003" s="798"/>
      <c r="X1003" s="798"/>
      <c r="Y1003" s="798"/>
      <c r="Z1003" s="799"/>
      <c r="AA1003" s="42">
        <f>AA1001</f>
        <v>2</v>
      </c>
    </row>
    <row r="1005" spans="2:27" ht="84" customHeight="1" x14ac:dyDescent="0.25"/>
    <row r="1006" spans="2:27" ht="15.75" thickBot="1" x14ac:dyDescent="0.3"/>
    <row r="1007" spans="2:27" ht="14.45" customHeight="1" x14ac:dyDescent="0.25">
      <c r="C1007" s="1053" t="s">
        <v>620</v>
      </c>
      <c r="D1007" s="1054"/>
      <c r="E1007" s="1054"/>
      <c r="F1007" s="1054"/>
      <c r="G1007" s="1054"/>
      <c r="H1007" s="1054"/>
      <c r="I1007" s="1054"/>
      <c r="J1007" s="1055"/>
      <c r="K1007" s="1062" t="s">
        <v>603</v>
      </c>
      <c r="L1007" s="1063"/>
      <c r="M1007" s="1063"/>
      <c r="N1007" s="1064"/>
      <c r="O1007" s="1062" t="s">
        <v>623</v>
      </c>
      <c r="P1007" s="1063"/>
      <c r="Q1007" s="1063"/>
      <c r="R1007" s="1064"/>
      <c r="S1007" s="1062" t="s">
        <v>622</v>
      </c>
      <c r="T1007" s="1063"/>
      <c r="U1007" s="1063"/>
      <c r="V1007" s="1064"/>
    </row>
    <row r="1008" spans="2:27" x14ac:dyDescent="0.25">
      <c r="C1008" s="1056"/>
      <c r="D1008" s="1057"/>
      <c r="E1008" s="1057"/>
      <c r="F1008" s="1057"/>
      <c r="G1008" s="1057"/>
      <c r="H1008" s="1057"/>
      <c r="I1008" s="1057"/>
      <c r="J1008" s="1058"/>
      <c r="K1008" s="1065"/>
      <c r="L1008" s="1066"/>
      <c r="M1008" s="1066"/>
      <c r="N1008" s="1067"/>
      <c r="O1008" s="1065"/>
      <c r="P1008" s="1066"/>
      <c r="Q1008" s="1066"/>
      <c r="R1008" s="1067"/>
      <c r="S1008" s="1065"/>
      <c r="T1008" s="1066"/>
      <c r="U1008" s="1066"/>
      <c r="V1008" s="1067"/>
    </row>
    <row r="1009" spans="3:22" x14ac:dyDescent="0.25">
      <c r="C1009" s="1056"/>
      <c r="D1009" s="1057"/>
      <c r="E1009" s="1057"/>
      <c r="F1009" s="1057"/>
      <c r="G1009" s="1057"/>
      <c r="H1009" s="1057"/>
      <c r="I1009" s="1057"/>
      <c r="J1009" s="1058"/>
      <c r="K1009" s="1065"/>
      <c r="L1009" s="1066"/>
      <c r="M1009" s="1066"/>
      <c r="N1009" s="1067"/>
      <c r="O1009" s="1065"/>
      <c r="P1009" s="1066"/>
      <c r="Q1009" s="1066"/>
      <c r="R1009" s="1067"/>
      <c r="S1009" s="1065"/>
      <c r="T1009" s="1066"/>
      <c r="U1009" s="1066"/>
      <c r="V1009" s="1067"/>
    </row>
    <row r="1010" spans="3:22" ht="15.75" thickBot="1" x14ac:dyDescent="0.3">
      <c r="C1010" s="1059"/>
      <c r="D1010" s="1060"/>
      <c r="E1010" s="1060"/>
      <c r="F1010" s="1060"/>
      <c r="G1010" s="1060"/>
      <c r="H1010" s="1060"/>
      <c r="I1010" s="1060"/>
      <c r="J1010" s="1061"/>
      <c r="K1010" s="1068"/>
      <c r="L1010" s="1069"/>
      <c r="M1010" s="1069"/>
      <c r="N1010" s="1070"/>
      <c r="O1010" s="1068"/>
      <c r="P1010" s="1069"/>
      <c r="Q1010" s="1069"/>
      <c r="R1010" s="1070"/>
      <c r="S1010" s="1068"/>
      <c r="T1010" s="1069"/>
      <c r="U1010" s="1069"/>
      <c r="V1010" s="1070"/>
    </row>
  </sheetData>
  <mergeCells count="885">
    <mergeCell ref="B8:G8"/>
    <mergeCell ref="H8:I8"/>
    <mergeCell ref="J8:O8"/>
    <mergeCell ref="R8:AA8"/>
    <mergeCell ref="B9:O10"/>
    <mergeCell ref="R9:R10"/>
    <mergeCell ref="S9:S10"/>
    <mergeCell ref="T9:V9"/>
    <mergeCell ref="W9:W10"/>
    <mergeCell ref="X9:X10"/>
    <mergeCell ref="Y9:AA9"/>
    <mergeCell ref="B5:F6"/>
    <mergeCell ref="G5:AA6"/>
    <mergeCell ref="B7:G7"/>
    <mergeCell ref="H7:I7"/>
    <mergeCell ref="J7:O7"/>
    <mergeCell ref="R7:AA7"/>
    <mergeCell ref="B2:F4"/>
    <mergeCell ref="G2:T4"/>
    <mergeCell ref="U2:X2"/>
    <mergeCell ref="Y2:AA2"/>
    <mergeCell ref="U3:X3"/>
    <mergeCell ref="Y3:AA3"/>
    <mergeCell ref="U4:X4"/>
    <mergeCell ref="Y4:AA4"/>
    <mergeCell ref="B34:O34"/>
    <mergeCell ref="R34:T34"/>
    <mergeCell ref="U34:X34"/>
    <mergeCell ref="B35:I36"/>
    <mergeCell ref="J35:R36"/>
    <mergeCell ref="T36:Z36"/>
    <mergeCell ref="Y46:AA46"/>
    <mergeCell ref="B71:O71"/>
    <mergeCell ref="R71:T71"/>
    <mergeCell ref="U71:X71"/>
    <mergeCell ref="B42:F43"/>
    <mergeCell ref="G42:AA43"/>
    <mergeCell ref="B44:G44"/>
    <mergeCell ref="H44:I44"/>
    <mergeCell ref="J44:O44"/>
    <mergeCell ref="R44:AA44"/>
    <mergeCell ref="B39:F41"/>
    <mergeCell ref="G39:T41"/>
    <mergeCell ref="U39:X39"/>
    <mergeCell ref="Y39:AA39"/>
    <mergeCell ref="U40:X40"/>
    <mergeCell ref="Y40:AA40"/>
    <mergeCell ref="U41:X41"/>
    <mergeCell ref="Y41:AA41"/>
    <mergeCell ref="B72:I73"/>
    <mergeCell ref="J72:R73"/>
    <mergeCell ref="T73:Z73"/>
    <mergeCell ref="B45:G45"/>
    <mergeCell ref="H45:I45"/>
    <mergeCell ref="J45:O45"/>
    <mergeCell ref="R45:AA45"/>
    <mergeCell ref="B46:O47"/>
    <mergeCell ref="R46:R47"/>
    <mergeCell ref="S46:S47"/>
    <mergeCell ref="T46:V46"/>
    <mergeCell ref="W46:W47"/>
    <mergeCell ref="X46:X47"/>
    <mergeCell ref="B82:G82"/>
    <mergeCell ref="H82:I82"/>
    <mergeCell ref="J82:O82"/>
    <mergeCell ref="R82:AA82"/>
    <mergeCell ref="B83:O84"/>
    <mergeCell ref="R83:R84"/>
    <mergeCell ref="S83:S84"/>
    <mergeCell ref="T83:V83"/>
    <mergeCell ref="W83:W84"/>
    <mergeCell ref="X83:X84"/>
    <mergeCell ref="Y83:AA83"/>
    <mergeCell ref="B79:F80"/>
    <mergeCell ref="G79:AA80"/>
    <mergeCell ref="B81:G81"/>
    <mergeCell ref="H81:I81"/>
    <mergeCell ref="J81:O81"/>
    <mergeCell ref="R81:AA81"/>
    <mergeCell ref="B76:F78"/>
    <mergeCell ref="G76:T78"/>
    <mergeCell ref="U76:X76"/>
    <mergeCell ref="Y76:AA76"/>
    <mergeCell ref="U77:X77"/>
    <mergeCell ref="Y77:AA77"/>
    <mergeCell ref="U78:X78"/>
    <mergeCell ref="Y78:AA78"/>
    <mergeCell ref="B116:F117"/>
    <mergeCell ref="G116:AA117"/>
    <mergeCell ref="B118:G118"/>
    <mergeCell ref="H118:I118"/>
    <mergeCell ref="J118:O118"/>
    <mergeCell ref="R118:AA118"/>
    <mergeCell ref="B113:F115"/>
    <mergeCell ref="G113:T115"/>
    <mergeCell ref="U113:X113"/>
    <mergeCell ref="Y113:AA113"/>
    <mergeCell ref="U114:X114"/>
    <mergeCell ref="Y114:AA114"/>
    <mergeCell ref="U115:X115"/>
    <mergeCell ref="Y115:AA115"/>
    <mergeCell ref="B108:O108"/>
    <mergeCell ref="R108:T108"/>
    <mergeCell ref="U108:X108"/>
    <mergeCell ref="B109:I110"/>
    <mergeCell ref="J109:R110"/>
    <mergeCell ref="T110:Z110"/>
    <mergeCell ref="B146:I147"/>
    <mergeCell ref="J146:R147"/>
    <mergeCell ref="T147:Z147"/>
    <mergeCell ref="Y120:AA120"/>
    <mergeCell ref="C122:H144"/>
    <mergeCell ref="I122:N144"/>
    <mergeCell ref="B145:O145"/>
    <mergeCell ref="R145:T145"/>
    <mergeCell ref="U145:X145"/>
    <mergeCell ref="B119:G119"/>
    <mergeCell ref="H119:I119"/>
    <mergeCell ref="J119:O119"/>
    <mergeCell ref="R119:AA119"/>
    <mergeCell ref="B120:O121"/>
    <mergeCell ref="R120:R121"/>
    <mergeCell ref="S120:S121"/>
    <mergeCell ref="T120:V120"/>
    <mergeCell ref="W120:W121"/>
    <mergeCell ref="U188:X188"/>
    <mergeCell ref="Y188:AA188"/>
    <mergeCell ref="U189:X189"/>
    <mergeCell ref="Y189:AA189"/>
    <mergeCell ref="X120:X121"/>
    <mergeCell ref="Y152:AA152"/>
    <mergeCell ref="B153:F154"/>
    <mergeCell ref="G153:AA154"/>
    <mergeCell ref="B155:G155"/>
    <mergeCell ref="H155:I155"/>
    <mergeCell ref="J155:O155"/>
    <mergeCell ref="R155:AA155"/>
    <mergeCell ref="B150:F152"/>
    <mergeCell ref="G150:T152"/>
    <mergeCell ref="U150:X150"/>
    <mergeCell ref="Y150:AA150"/>
    <mergeCell ref="U151:X151"/>
    <mergeCell ref="Y151:AA151"/>
    <mergeCell ref="U152:X152"/>
    <mergeCell ref="X194:X195"/>
    <mergeCell ref="Y157:AA157"/>
    <mergeCell ref="C159:H181"/>
    <mergeCell ref="I159:N181"/>
    <mergeCell ref="B182:O182"/>
    <mergeCell ref="R182:T182"/>
    <mergeCell ref="U182:X182"/>
    <mergeCell ref="B156:G156"/>
    <mergeCell ref="H156:I156"/>
    <mergeCell ref="J156:O156"/>
    <mergeCell ref="R156:AA156"/>
    <mergeCell ref="B157:O158"/>
    <mergeCell ref="R157:R158"/>
    <mergeCell ref="S157:S158"/>
    <mergeCell ref="T157:V157"/>
    <mergeCell ref="W157:W158"/>
    <mergeCell ref="X157:X158"/>
    <mergeCell ref="B183:I184"/>
    <mergeCell ref="J183:R184"/>
    <mergeCell ref="T184:Z184"/>
    <mergeCell ref="B187:F189"/>
    <mergeCell ref="G187:T189"/>
    <mergeCell ref="U187:X187"/>
    <mergeCell ref="Y187:AA187"/>
    <mergeCell ref="B190:F191"/>
    <mergeCell ref="G190:AA191"/>
    <mergeCell ref="B192:G192"/>
    <mergeCell ref="H192:I192"/>
    <mergeCell ref="J192:O192"/>
    <mergeCell ref="R192:AA192"/>
    <mergeCell ref="Y226:AA226"/>
    <mergeCell ref="B227:F228"/>
    <mergeCell ref="G227:AA228"/>
    <mergeCell ref="Y194:AA194"/>
    <mergeCell ref="C196:H218"/>
    <mergeCell ref="I196:N218"/>
    <mergeCell ref="B219:O219"/>
    <mergeCell ref="R219:T219"/>
    <mergeCell ref="U219:X219"/>
    <mergeCell ref="B193:G193"/>
    <mergeCell ref="H193:I193"/>
    <mergeCell ref="J193:O193"/>
    <mergeCell ref="R193:AA193"/>
    <mergeCell ref="B194:O195"/>
    <mergeCell ref="R194:R195"/>
    <mergeCell ref="S194:S195"/>
    <mergeCell ref="T194:V194"/>
    <mergeCell ref="W194:W195"/>
    <mergeCell ref="U262:X262"/>
    <mergeCell ref="Y262:AA262"/>
    <mergeCell ref="U263:X263"/>
    <mergeCell ref="Y263:AA263"/>
    <mergeCell ref="B229:G229"/>
    <mergeCell ref="H229:I229"/>
    <mergeCell ref="J229:O229"/>
    <mergeCell ref="R229:AA229"/>
    <mergeCell ref="B220:I221"/>
    <mergeCell ref="J220:R221"/>
    <mergeCell ref="T221:Z221"/>
    <mergeCell ref="B224:F226"/>
    <mergeCell ref="G224:T226"/>
    <mergeCell ref="U224:X224"/>
    <mergeCell ref="Y224:AA224"/>
    <mergeCell ref="U225:X225"/>
    <mergeCell ref="Y225:AA225"/>
    <mergeCell ref="U226:X226"/>
    <mergeCell ref="X268:X269"/>
    <mergeCell ref="Y231:AA231"/>
    <mergeCell ref="C233:H255"/>
    <mergeCell ref="I233:N255"/>
    <mergeCell ref="B256:O256"/>
    <mergeCell ref="R256:T256"/>
    <mergeCell ref="U256:X256"/>
    <mergeCell ref="B230:G230"/>
    <mergeCell ref="H230:I230"/>
    <mergeCell ref="J230:O230"/>
    <mergeCell ref="R230:AA230"/>
    <mergeCell ref="B231:O232"/>
    <mergeCell ref="R231:R232"/>
    <mergeCell ref="S231:S232"/>
    <mergeCell ref="T231:V231"/>
    <mergeCell ref="W231:W232"/>
    <mergeCell ref="X231:X232"/>
    <mergeCell ref="B257:I258"/>
    <mergeCell ref="J257:R258"/>
    <mergeCell ref="T258:Z258"/>
    <mergeCell ref="B261:F263"/>
    <mergeCell ref="G261:T263"/>
    <mergeCell ref="U261:X261"/>
    <mergeCell ref="Y261:AA261"/>
    <mergeCell ref="B264:F265"/>
    <mergeCell ref="G264:AA265"/>
    <mergeCell ref="B266:G266"/>
    <mergeCell ref="H266:I266"/>
    <mergeCell ref="J266:O266"/>
    <mergeCell ref="R266:AA266"/>
    <mergeCell ref="B294:I295"/>
    <mergeCell ref="J294:R295"/>
    <mergeCell ref="T295:Z295"/>
    <mergeCell ref="Y268:AA268"/>
    <mergeCell ref="C270:H292"/>
    <mergeCell ref="I270:N292"/>
    <mergeCell ref="B293:O293"/>
    <mergeCell ref="R293:T293"/>
    <mergeCell ref="U293:X293"/>
    <mergeCell ref="B267:G267"/>
    <mergeCell ref="H267:I267"/>
    <mergeCell ref="J267:O267"/>
    <mergeCell ref="R267:AA267"/>
    <mergeCell ref="B268:O269"/>
    <mergeCell ref="R268:R269"/>
    <mergeCell ref="S268:S269"/>
    <mergeCell ref="T268:V268"/>
    <mergeCell ref="W268:W269"/>
    <mergeCell ref="U336:X336"/>
    <mergeCell ref="Y336:AA336"/>
    <mergeCell ref="U337:X337"/>
    <mergeCell ref="Y337:AA337"/>
    <mergeCell ref="Y300:AA300"/>
    <mergeCell ref="B301:F302"/>
    <mergeCell ref="G301:AA302"/>
    <mergeCell ref="B303:G303"/>
    <mergeCell ref="H303:I303"/>
    <mergeCell ref="J303:O303"/>
    <mergeCell ref="R303:AA303"/>
    <mergeCell ref="B298:F300"/>
    <mergeCell ref="G298:T300"/>
    <mergeCell ref="U298:X298"/>
    <mergeCell ref="Y298:AA298"/>
    <mergeCell ref="U299:X299"/>
    <mergeCell ref="Y299:AA299"/>
    <mergeCell ref="U300:X300"/>
    <mergeCell ref="X342:X343"/>
    <mergeCell ref="Y305:AA305"/>
    <mergeCell ref="C307:H329"/>
    <mergeCell ref="I307:N329"/>
    <mergeCell ref="B330:O330"/>
    <mergeCell ref="R330:T330"/>
    <mergeCell ref="U330:X330"/>
    <mergeCell ref="B304:G304"/>
    <mergeCell ref="H304:I304"/>
    <mergeCell ref="J304:O304"/>
    <mergeCell ref="R304:AA304"/>
    <mergeCell ref="B305:O306"/>
    <mergeCell ref="R305:R306"/>
    <mergeCell ref="S305:S306"/>
    <mergeCell ref="T305:V305"/>
    <mergeCell ref="W305:W306"/>
    <mergeCell ref="X305:X306"/>
    <mergeCell ref="B331:I332"/>
    <mergeCell ref="J331:R332"/>
    <mergeCell ref="T332:Z332"/>
    <mergeCell ref="B335:F337"/>
    <mergeCell ref="G335:T337"/>
    <mergeCell ref="U335:X335"/>
    <mergeCell ref="Y335:AA335"/>
    <mergeCell ref="B338:F339"/>
    <mergeCell ref="G338:AA339"/>
    <mergeCell ref="B340:G340"/>
    <mergeCell ref="H340:I340"/>
    <mergeCell ref="J340:O340"/>
    <mergeCell ref="R340:AA340"/>
    <mergeCell ref="B368:I369"/>
    <mergeCell ref="J368:R369"/>
    <mergeCell ref="T369:Z369"/>
    <mergeCell ref="Y342:AA342"/>
    <mergeCell ref="C344:H366"/>
    <mergeCell ref="I344:N366"/>
    <mergeCell ref="B367:O367"/>
    <mergeCell ref="R367:T367"/>
    <mergeCell ref="U367:X367"/>
    <mergeCell ref="B341:G341"/>
    <mergeCell ref="H341:I341"/>
    <mergeCell ref="J341:O341"/>
    <mergeCell ref="R341:AA341"/>
    <mergeCell ref="B342:O343"/>
    <mergeCell ref="R342:R343"/>
    <mergeCell ref="S342:S343"/>
    <mergeCell ref="T342:V342"/>
    <mergeCell ref="W342:W343"/>
    <mergeCell ref="B372:F374"/>
    <mergeCell ref="G372:T374"/>
    <mergeCell ref="U372:X372"/>
    <mergeCell ref="Y372:AA372"/>
    <mergeCell ref="U373:X373"/>
    <mergeCell ref="Y373:AA373"/>
    <mergeCell ref="U374:X374"/>
    <mergeCell ref="Y374:AA374"/>
    <mergeCell ref="Y379:AA379"/>
    <mergeCell ref="B375:F376"/>
    <mergeCell ref="G375:AA376"/>
    <mergeCell ref="B377:G377"/>
    <mergeCell ref="H377:I377"/>
    <mergeCell ref="J377:O377"/>
    <mergeCell ref="R377:AA377"/>
    <mergeCell ref="C381:H403"/>
    <mergeCell ref="I381:N403"/>
    <mergeCell ref="B404:O404"/>
    <mergeCell ref="R404:T404"/>
    <mergeCell ref="U404:X404"/>
    <mergeCell ref="B378:G378"/>
    <mergeCell ref="H378:I378"/>
    <mergeCell ref="J378:O378"/>
    <mergeCell ref="R378:AA378"/>
    <mergeCell ref="B379:O380"/>
    <mergeCell ref="R379:R380"/>
    <mergeCell ref="S379:S380"/>
    <mergeCell ref="T379:V379"/>
    <mergeCell ref="W379:W380"/>
    <mergeCell ref="X379:X380"/>
    <mergeCell ref="B405:I406"/>
    <mergeCell ref="J405:R406"/>
    <mergeCell ref="T406:Z406"/>
    <mergeCell ref="B409:F411"/>
    <mergeCell ref="G409:T411"/>
    <mergeCell ref="U409:X409"/>
    <mergeCell ref="Y409:AA409"/>
    <mergeCell ref="U410:X410"/>
    <mergeCell ref="Y410:AA410"/>
    <mergeCell ref="U411:X411"/>
    <mergeCell ref="U447:X447"/>
    <mergeCell ref="Y447:AA447"/>
    <mergeCell ref="U448:X448"/>
    <mergeCell ref="Y448:AA448"/>
    <mergeCell ref="Y411:AA411"/>
    <mergeCell ref="B412:F413"/>
    <mergeCell ref="G412:AA413"/>
    <mergeCell ref="B414:G414"/>
    <mergeCell ref="H414:I414"/>
    <mergeCell ref="J414:O414"/>
    <mergeCell ref="R414:AA414"/>
    <mergeCell ref="X453:X454"/>
    <mergeCell ref="Y416:AA416"/>
    <mergeCell ref="C418:H440"/>
    <mergeCell ref="I418:N440"/>
    <mergeCell ref="B441:O441"/>
    <mergeCell ref="R441:T441"/>
    <mergeCell ref="U441:X441"/>
    <mergeCell ref="B415:G415"/>
    <mergeCell ref="H415:I415"/>
    <mergeCell ref="J415:O415"/>
    <mergeCell ref="R415:AA415"/>
    <mergeCell ref="B416:O417"/>
    <mergeCell ref="R416:R417"/>
    <mergeCell ref="S416:S417"/>
    <mergeCell ref="T416:V416"/>
    <mergeCell ref="W416:W417"/>
    <mergeCell ref="X416:X417"/>
    <mergeCell ref="B442:I443"/>
    <mergeCell ref="J442:R443"/>
    <mergeCell ref="T443:Z443"/>
    <mergeCell ref="B446:F448"/>
    <mergeCell ref="G446:T448"/>
    <mergeCell ref="U446:X446"/>
    <mergeCell ref="Y446:AA446"/>
    <mergeCell ref="B449:F450"/>
    <mergeCell ref="G449:AA450"/>
    <mergeCell ref="B451:G451"/>
    <mergeCell ref="H451:I451"/>
    <mergeCell ref="J451:O451"/>
    <mergeCell ref="R451:AA451"/>
    <mergeCell ref="Y485:AA485"/>
    <mergeCell ref="B486:F487"/>
    <mergeCell ref="G486:AA487"/>
    <mergeCell ref="Y453:AA453"/>
    <mergeCell ref="C455:H477"/>
    <mergeCell ref="I455:N477"/>
    <mergeCell ref="B478:O478"/>
    <mergeCell ref="R478:T478"/>
    <mergeCell ref="U478:X478"/>
    <mergeCell ref="B452:G452"/>
    <mergeCell ref="H452:I452"/>
    <mergeCell ref="J452:O452"/>
    <mergeCell ref="R452:AA452"/>
    <mergeCell ref="B453:O454"/>
    <mergeCell ref="R453:R454"/>
    <mergeCell ref="S453:S454"/>
    <mergeCell ref="T453:V453"/>
    <mergeCell ref="W453:W454"/>
    <mergeCell ref="U521:X521"/>
    <mergeCell ref="Y521:AA521"/>
    <mergeCell ref="U522:X522"/>
    <mergeCell ref="Y522:AA522"/>
    <mergeCell ref="B488:G488"/>
    <mergeCell ref="H488:I488"/>
    <mergeCell ref="J488:O488"/>
    <mergeCell ref="R488:AA488"/>
    <mergeCell ref="B479:I480"/>
    <mergeCell ref="J479:R480"/>
    <mergeCell ref="T480:Z480"/>
    <mergeCell ref="B483:F485"/>
    <mergeCell ref="G483:T485"/>
    <mergeCell ref="U483:X483"/>
    <mergeCell ref="Y483:AA483"/>
    <mergeCell ref="U484:X484"/>
    <mergeCell ref="Y484:AA484"/>
    <mergeCell ref="U485:X485"/>
    <mergeCell ref="X527:X528"/>
    <mergeCell ref="Y490:AA490"/>
    <mergeCell ref="C492:H514"/>
    <mergeCell ref="I492:N514"/>
    <mergeCell ref="B515:O515"/>
    <mergeCell ref="R515:T515"/>
    <mergeCell ref="U515:X515"/>
    <mergeCell ref="B489:G489"/>
    <mergeCell ref="H489:I489"/>
    <mergeCell ref="J489:O489"/>
    <mergeCell ref="R489:AA489"/>
    <mergeCell ref="B490:O491"/>
    <mergeCell ref="R490:R491"/>
    <mergeCell ref="S490:S491"/>
    <mergeCell ref="T490:V490"/>
    <mergeCell ref="W490:W491"/>
    <mergeCell ref="X490:X491"/>
    <mergeCell ref="B516:I517"/>
    <mergeCell ref="J516:R517"/>
    <mergeCell ref="T517:Z517"/>
    <mergeCell ref="B520:F522"/>
    <mergeCell ref="G520:T522"/>
    <mergeCell ref="U520:X520"/>
    <mergeCell ref="Y520:AA520"/>
    <mergeCell ref="B523:F524"/>
    <mergeCell ref="G523:AA524"/>
    <mergeCell ref="B525:G525"/>
    <mergeCell ref="H525:I525"/>
    <mergeCell ref="J525:O525"/>
    <mergeCell ref="R525:AA525"/>
    <mergeCell ref="Y559:AA559"/>
    <mergeCell ref="B560:F561"/>
    <mergeCell ref="G560:AA561"/>
    <mergeCell ref="Y527:AA527"/>
    <mergeCell ref="C529:H551"/>
    <mergeCell ref="I529:N551"/>
    <mergeCell ref="B552:O552"/>
    <mergeCell ref="R552:T552"/>
    <mergeCell ref="U552:X552"/>
    <mergeCell ref="B526:G526"/>
    <mergeCell ref="H526:I526"/>
    <mergeCell ref="J526:O526"/>
    <mergeCell ref="R526:AA526"/>
    <mergeCell ref="B527:O528"/>
    <mergeCell ref="R527:R528"/>
    <mergeCell ref="S527:S528"/>
    <mergeCell ref="T527:V527"/>
    <mergeCell ref="W527:W528"/>
    <mergeCell ref="U595:X595"/>
    <mergeCell ref="Y595:AA595"/>
    <mergeCell ref="U596:X596"/>
    <mergeCell ref="Y596:AA596"/>
    <mergeCell ref="B562:G562"/>
    <mergeCell ref="H562:I562"/>
    <mergeCell ref="J562:O562"/>
    <mergeCell ref="R562:AA562"/>
    <mergeCell ref="B553:I554"/>
    <mergeCell ref="J553:R554"/>
    <mergeCell ref="T554:Z554"/>
    <mergeCell ref="B557:F559"/>
    <mergeCell ref="G557:T559"/>
    <mergeCell ref="U557:X557"/>
    <mergeCell ref="Y557:AA557"/>
    <mergeCell ref="U558:X558"/>
    <mergeCell ref="Y558:AA558"/>
    <mergeCell ref="U559:X559"/>
    <mergeCell ref="X601:X602"/>
    <mergeCell ref="Y564:AA564"/>
    <mergeCell ref="C566:H588"/>
    <mergeCell ref="I566:N588"/>
    <mergeCell ref="B589:O589"/>
    <mergeCell ref="R589:T589"/>
    <mergeCell ref="U589:X589"/>
    <mergeCell ref="B563:G563"/>
    <mergeCell ref="H563:I563"/>
    <mergeCell ref="J563:O563"/>
    <mergeCell ref="R563:AA563"/>
    <mergeCell ref="B564:O565"/>
    <mergeCell ref="R564:R565"/>
    <mergeCell ref="S564:S565"/>
    <mergeCell ref="T564:V564"/>
    <mergeCell ref="W564:W565"/>
    <mergeCell ref="X564:X565"/>
    <mergeCell ref="B590:I591"/>
    <mergeCell ref="J590:R591"/>
    <mergeCell ref="T591:Z591"/>
    <mergeCell ref="B594:F596"/>
    <mergeCell ref="G594:T596"/>
    <mergeCell ref="U594:X594"/>
    <mergeCell ref="Y594:AA594"/>
    <mergeCell ref="B597:F598"/>
    <mergeCell ref="G597:AA598"/>
    <mergeCell ref="B599:G599"/>
    <mergeCell ref="H599:I599"/>
    <mergeCell ref="J599:O599"/>
    <mergeCell ref="R599:AA599"/>
    <mergeCell ref="Y638:AA638"/>
    <mergeCell ref="B639:F640"/>
    <mergeCell ref="G639:AA640"/>
    <mergeCell ref="Y601:AA601"/>
    <mergeCell ref="C603:H630"/>
    <mergeCell ref="I603:N630"/>
    <mergeCell ref="B631:O631"/>
    <mergeCell ref="R631:T631"/>
    <mergeCell ref="U631:X631"/>
    <mergeCell ref="B600:G600"/>
    <mergeCell ref="H600:I600"/>
    <mergeCell ref="J600:O600"/>
    <mergeCell ref="R600:AA600"/>
    <mergeCell ref="B601:O602"/>
    <mergeCell ref="R601:R602"/>
    <mergeCell ref="S601:S602"/>
    <mergeCell ref="T601:V601"/>
    <mergeCell ref="W601:W602"/>
    <mergeCell ref="B641:G641"/>
    <mergeCell ref="H641:I641"/>
    <mergeCell ref="J641:O641"/>
    <mergeCell ref="R641:AA641"/>
    <mergeCell ref="B632:I633"/>
    <mergeCell ref="J632:R633"/>
    <mergeCell ref="T633:Z633"/>
    <mergeCell ref="B636:F638"/>
    <mergeCell ref="G636:T638"/>
    <mergeCell ref="U636:X636"/>
    <mergeCell ref="Y636:AA636"/>
    <mergeCell ref="U637:X637"/>
    <mergeCell ref="Y637:AA637"/>
    <mergeCell ref="U638:X638"/>
    <mergeCell ref="B669:I670"/>
    <mergeCell ref="J669:R670"/>
    <mergeCell ref="T670:Z670"/>
    <mergeCell ref="Y643:AA643"/>
    <mergeCell ref="C645:H667"/>
    <mergeCell ref="I645:N667"/>
    <mergeCell ref="B668:O668"/>
    <mergeCell ref="R668:T668"/>
    <mergeCell ref="U668:X668"/>
    <mergeCell ref="B642:G642"/>
    <mergeCell ref="H642:I642"/>
    <mergeCell ref="J642:O642"/>
    <mergeCell ref="R642:AA642"/>
    <mergeCell ref="B643:O644"/>
    <mergeCell ref="R643:R644"/>
    <mergeCell ref="S643:S644"/>
    <mergeCell ref="T643:V643"/>
    <mergeCell ref="W643:W644"/>
    <mergeCell ref="X643:X644"/>
    <mergeCell ref="B673:F675"/>
    <mergeCell ref="G673:T675"/>
    <mergeCell ref="U673:X673"/>
    <mergeCell ref="Y673:AA673"/>
    <mergeCell ref="U674:X674"/>
    <mergeCell ref="Y674:AA674"/>
    <mergeCell ref="U675:X675"/>
    <mergeCell ref="Y675:AA675"/>
    <mergeCell ref="Y680:AA680"/>
    <mergeCell ref="B676:F677"/>
    <mergeCell ref="G676:AA677"/>
    <mergeCell ref="B678:G678"/>
    <mergeCell ref="H678:I678"/>
    <mergeCell ref="J678:O678"/>
    <mergeCell ref="R678:AA678"/>
    <mergeCell ref="C682:H704"/>
    <mergeCell ref="I682:N704"/>
    <mergeCell ref="B705:O705"/>
    <mergeCell ref="R705:T705"/>
    <mergeCell ref="U705:X705"/>
    <mergeCell ref="B679:G679"/>
    <mergeCell ref="H679:I679"/>
    <mergeCell ref="J679:O679"/>
    <mergeCell ref="R679:AA679"/>
    <mergeCell ref="B680:O681"/>
    <mergeCell ref="R680:R681"/>
    <mergeCell ref="S680:S681"/>
    <mergeCell ref="T680:V680"/>
    <mergeCell ref="W680:W681"/>
    <mergeCell ref="X680:X681"/>
    <mergeCell ref="B706:I707"/>
    <mergeCell ref="J706:R707"/>
    <mergeCell ref="T707:Z707"/>
    <mergeCell ref="B710:F712"/>
    <mergeCell ref="G710:T712"/>
    <mergeCell ref="U710:X710"/>
    <mergeCell ref="Y710:AA710"/>
    <mergeCell ref="U711:X711"/>
    <mergeCell ref="Y711:AA711"/>
    <mergeCell ref="U712:X712"/>
    <mergeCell ref="Y712:AA712"/>
    <mergeCell ref="H716:I716"/>
    <mergeCell ref="J716:O716"/>
    <mergeCell ref="R716:AA716"/>
    <mergeCell ref="B717:O718"/>
    <mergeCell ref="R717:R718"/>
    <mergeCell ref="S717:S718"/>
    <mergeCell ref="T717:V717"/>
    <mergeCell ref="W717:W718"/>
    <mergeCell ref="X717:X718"/>
    <mergeCell ref="B747:F749"/>
    <mergeCell ref="G747:T749"/>
    <mergeCell ref="U747:X747"/>
    <mergeCell ref="Y747:AA747"/>
    <mergeCell ref="U748:X748"/>
    <mergeCell ref="Y748:AA748"/>
    <mergeCell ref="U749:X749"/>
    <mergeCell ref="Y749:AA749"/>
    <mergeCell ref="B713:F714"/>
    <mergeCell ref="G713:AA714"/>
    <mergeCell ref="B715:G715"/>
    <mergeCell ref="H715:I715"/>
    <mergeCell ref="J715:O715"/>
    <mergeCell ref="R715:AA715"/>
    <mergeCell ref="B743:I744"/>
    <mergeCell ref="J743:R744"/>
    <mergeCell ref="T744:Z744"/>
    <mergeCell ref="Y717:AA717"/>
    <mergeCell ref="C719:H741"/>
    <mergeCell ref="I719:N741"/>
    <mergeCell ref="B742:O742"/>
    <mergeCell ref="R742:T742"/>
    <mergeCell ref="U742:X742"/>
    <mergeCell ref="B716:G716"/>
    <mergeCell ref="U785:X785"/>
    <mergeCell ref="Y785:AA785"/>
    <mergeCell ref="U786:X786"/>
    <mergeCell ref="Y786:AA786"/>
    <mergeCell ref="B750:F751"/>
    <mergeCell ref="G750:AA751"/>
    <mergeCell ref="B752:G752"/>
    <mergeCell ref="H752:I752"/>
    <mergeCell ref="J752:O752"/>
    <mergeCell ref="R752:AA752"/>
    <mergeCell ref="X791:X792"/>
    <mergeCell ref="Y754:AA754"/>
    <mergeCell ref="C756:H778"/>
    <mergeCell ref="I756:N778"/>
    <mergeCell ref="B779:O779"/>
    <mergeCell ref="R779:T779"/>
    <mergeCell ref="U779:X779"/>
    <mergeCell ref="B753:G753"/>
    <mergeCell ref="H753:I753"/>
    <mergeCell ref="J753:O753"/>
    <mergeCell ref="R753:AA753"/>
    <mergeCell ref="B754:O755"/>
    <mergeCell ref="R754:R755"/>
    <mergeCell ref="S754:S755"/>
    <mergeCell ref="T754:V754"/>
    <mergeCell ref="W754:W755"/>
    <mergeCell ref="X754:X755"/>
    <mergeCell ref="B780:I781"/>
    <mergeCell ref="J780:R781"/>
    <mergeCell ref="T781:Z781"/>
    <mergeCell ref="B784:F786"/>
    <mergeCell ref="G784:T786"/>
    <mergeCell ref="U784:X784"/>
    <mergeCell ref="Y784:AA784"/>
    <mergeCell ref="B787:F788"/>
    <mergeCell ref="G787:AA788"/>
    <mergeCell ref="B789:G789"/>
    <mergeCell ref="H789:I789"/>
    <mergeCell ref="J789:O789"/>
    <mergeCell ref="R789:AA789"/>
    <mergeCell ref="Y823:AA823"/>
    <mergeCell ref="B824:F825"/>
    <mergeCell ref="G824:AA825"/>
    <mergeCell ref="Y791:AA791"/>
    <mergeCell ref="C793:H815"/>
    <mergeCell ref="I793:N815"/>
    <mergeCell ref="B816:O816"/>
    <mergeCell ref="R816:T816"/>
    <mergeCell ref="U816:X816"/>
    <mergeCell ref="B790:G790"/>
    <mergeCell ref="H790:I790"/>
    <mergeCell ref="J790:O790"/>
    <mergeCell ref="R790:AA790"/>
    <mergeCell ref="B791:O792"/>
    <mergeCell ref="R791:R792"/>
    <mergeCell ref="S791:S792"/>
    <mergeCell ref="T791:V791"/>
    <mergeCell ref="W791:W792"/>
    <mergeCell ref="U859:X859"/>
    <mergeCell ref="Y859:AA859"/>
    <mergeCell ref="U860:X860"/>
    <mergeCell ref="Y860:AA860"/>
    <mergeCell ref="B826:G826"/>
    <mergeCell ref="H826:I826"/>
    <mergeCell ref="J826:O826"/>
    <mergeCell ref="R826:AA826"/>
    <mergeCell ref="B817:I818"/>
    <mergeCell ref="J817:R818"/>
    <mergeCell ref="T818:Z818"/>
    <mergeCell ref="B821:F823"/>
    <mergeCell ref="G821:T823"/>
    <mergeCell ref="U821:X821"/>
    <mergeCell ref="Y821:AA821"/>
    <mergeCell ref="U822:X822"/>
    <mergeCell ref="Y822:AA822"/>
    <mergeCell ref="U823:X823"/>
    <mergeCell ref="X865:X866"/>
    <mergeCell ref="Y828:AA828"/>
    <mergeCell ref="C830:H852"/>
    <mergeCell ref="I830:N852"/>
    <mergeCell ref="B853:O853"/>
    <mergeCell ref="R853:T853"/>
    <mergeCell ref="U853:X853"/>
    <mergeCell ref="B827:G827"/>
    <mergeCell ref="H827:I827"/>
    <mergeCell ref="J827:O827"/>
    <mergeCell ref="R827:AA827"/>
    <mergeCell ref="B828:O829"/>
    <mergeCell ref="R828:R829"/>
    <mergeCell ref="S828:S829"/>
    <mergeCell ref="T828:V828"/>
    <mergeCell ref="W828:W829"/>
    <mergeCell ref="X828:X829"/>
    <mergeCell ref="B854:I855"/>
    <mergeCell ref="J854:R855"/>
    <mergeCell ref="T855:Z855"/>
    <mergeCell ref="B858:F860"/>
    <mergeCell ref="G858:T860"/>
    <mergeCell ref="U858:X858"/>
    <mergeCell ref="Y858:AA858"/>
    <mergeCell ref="B861:F862"/>
    <mergeCell ref="G861:AA862"/>
    <mergeCell ref="B863:G863"/>
    <mergeCell ref="H863:I863"/>
    <mergeCell ref="J863:O863"/>
    <mergeCell ref="R863:AA863"/>
    <mergeCell ref="B891:I892"/>
    <mergeCell ref="J891:R892"/>
    <mergeCell ref="T892:Z892"/>
    <mergeCell ref="Y865:AA865"/>
    <mergeCell ref="C867:H889"/>
    <mergeCell ref="I867:N889"/>
    <mergeCell ref="B890:O890"/>
    <mergeCell ref="R890:T890"/>
    <mergeCell ref="U890:X890"/>
    <mergeCell ref="B864:G864"/>
    <mergeCell ref="H864:I864"/>
    <mergeCell ref="J864:O864"/>
    <mergeCell ref="R864:AA864"/>
    <mergeCell ref="B865:O866"/>
    <mergeCell ref="R865:R866"/>
    <mergeCell ref="S865:S866"/>
    <mergeCell ref="T865:V865"/>
    <mergeCell ref="W865:W866"/>
    <mergeCell ref="B898:F899"/>
    <mergeCell ref="G898:AA899"/>
    <mergeCell ref="B900:G900"/>
    <mergeCell ref="H900:I900"/>
    <mergeCell ref="J900:O900"/>
    <mergeCell ref="R900:AA900"/>
    <mergeCell ref="B895:F897"/>
    <mergeCell ref="G895:T897"/>
    <mergeCell ref="U895:X895"/>
    <mergeCell ref="Y895:AA895"/>
    <mergeCell ref="U896:X896"/>
    <mergeCell ref="Y896:AA896"/>
    <mergeCell ref="U897:X897"/>
    <mergeCell ref="Y897:AA897"/>
    <mergeCell ref="B928:I929"/>
    <mergeCell ref="J928:R929"/>
    <mergeCell ref="T929:Z929"/>
    <mergeCell ref="Y902:AA902"/>
    <mergeCell ref="C904:H926"/>
    <mergeCell ref="I904:N926"/>
    <mergeCell ref="B927:O927"/>
    <mergeCell ref="R927:T927"/>
    <mergeCell ref="U927:X927"/>
    <mergeCell ref="B901:G901"/>
    <mergeCell ref="H901:I901"/>
    <mergeCell ref="J901:O901"/>
    <mergeCell ref="R901:AA901"/>
    <mergeCell ref="B902:O903"/>
    <mergeCell ref="R902:R903"/>
    <mergeCell ref="S902:S903"/>
    <mergeCell ref="T902:V902"/>
    <mergeCell ref="W902:W903"/>
    <mergeCell ref="X902:X903"/>
    <mergeCell ref="B938:G938"/>
    <mergeCell ref="H938:I938"/>
    <mergeCell ref="J938:O938"/>
    <mergeCell ref="R938:AA938"/>
    <mergeCell ref="B939:O940"/>
    <mergeCell ref="R939:R940"/>
    <mergeCell ref="S939:S940"/>
    <mergeCell ref="T939:V939"/>
    <mergeCell ref="W939:W940"/>
    <mergeCell ref="X939:X940"/>
    <mergeCell ref="Y939:AA939"/>
    <mergeCell ref="B935:F936"/>
    <mergeCell ref="G935:AA936"/>
    <mergeCell ref="B937:G937"/>
    <mergeCell ref="H937:I937"/>
    <mergeCell ref="J937:O937"/>
    <mergeCell ref="R937:AA937"/>
    <mergeCell ref="B932:F934"/>
    <mergeCell ref="G932:T934"/>
    <mergeCell ref="U932:X932"/>
    <mergeCell ref="Y932:AA932"/>
    <mergeCell ref="U933:X933"/>
    <mergeCell ref="Y933:AA933"/>
    <mergeCell ref="U934:X934"/>
    <mergeCell ref="Y934:AA934"/>
    <mergeCell ref="B964:O964"/>
    <mergeCell ref="R964:T964"/>
    <mergeCell ref="U964:X964"/>
    <mergeCell ref="B965:I966"/>
    <mergeCell ref="J965:R966"/>
    <mergeCell ref="T966:Z966"/>
    <mergeCell ref="Y976:AA976"/>
    <mergeCell ref="B1001:O1001"/>
    <mergeCell ref="R1001:T1001"/>
    <mergeCell ref="U1001:X1001"/>
    <mergeCell ref="B972:F973"/>
    <mergeCell ref="G972:AA973"/>
    <mergeCell ref="B974:G974"/>
    <mergeCell ref="H974:I974"/>
    <mergeCell ref="J974:O974"/>
    <mergeCell ref="R974:AA974"/>
    <mergeCell ref="B969:F971"/>
    <mergeCell ref="G969:T971"/>
    <mergeCell ref="U969:X969"/>
    <mergeCell ref="Y969:AA969"/>
    <mergeCell ref="U970:X970"/>
    <mergeCell ref="Y970:AA970"/>
    <mergeCell ref="U971:X971"/>
    <mergeCell ref="Y971:AA971"/>
    <mergeCell ref="C1007:J1010"/>
    <mergeCell ref="B1002:I1003"/>
    <mergeCell ref="J1002:R1003"/>
    <mergeCell ref="T1003:Z1003"/>
    <mergeCell ref="B975:G975"/>
    <mergeCell ref="H975:I975"/>
    <mergeCell ref="J975:O975"/>
    <mergeCell ref="R975:AA975"/>
    <mergeCell ref="B976:O977"/>
    <mergeCell ref="R976:R977"/>
    <mergeCell ref="S976:S977"/>
    <mergeCell ref="T976:V976"/>
    <mergeCell ref="W976:W977"/>
    <mergeCell ref="X976:X977"/>
    <mergeCell ref="K1007:N1010"/>
    <mergeCell ref="O1007:R1010"/>
    <mergeCell ref="S1007:V1010"/>
  </mergeCells>
  <hyperlinks>
    <hyperlink ref="H8:I8" location="I2.01" display="I2.01" xr:uid="{AB134C01-228F-4388-9DEB-DA825E20CF31}"/>
    <hyperlink ref="H45:I45" location="I2.02" display="I2.02" xr:uid="{B693805F-FE0B-402F-AAB8-A7E726DCBC45}"/>
    <hyperlink ref="H82:I82" location="I2.03" display="I2.03" xr:uid="{325C0E5E-D10E-47A7-9302-169AA3A26814}"/>
    <hyperlink ref="H119:I119" location="I2.04" display="I2.04" xr:uid="{C99FE800-8AE3-4B75-8EEA-7871417D4849}"/>
    <hyperlink ref="H156:I156" location="I2.06" display="I2.06" xr:uid="{600C05BD-02E6-47D7-8ABA-5ED8598EC161}"/>
    <hyperlink ref="H193:I193" location="I2.07" display="I2.07" xr:uid="{B4C5103F-7BAD-439B-84B1-6098A3C1CC38}"/>
    <hyperlink ref="H230:I230" location="I2.08" display="I2.08" xr:uid="{4D43C186-6D29-4E6D-9ED5-5673F30BB19A}"/>
    <hyperlink ref="H267:I267" location="I2.09" display="I2.09" xr:uid="{AD0732BA-B1BB-4DD2-98DE-8DC97F27791C}"/>
    <hyperlink ref="H304:I304" location="I4.01" display="I4.01" xr:uid="{F3CE558A-14A3-4737-AC70-D35CDB3D3E50}"/>
    <hyperlink ref="H341:I341" location="I4.02" display="I4.02" xr:uid="{9995C9DA-045D-4184-B04C-7F9D7CB28A60}"/>
    <hyperlink ref="H378:I378" location="I4.04" display="I4.04" xr:uid="{46FDDBB7-1A95-45A2-9711-4E1B6EE3947A}"/>
    <hyperlink ref="H415:I415" location="I4.05" display="I4.05" xr:uid="{1789445D-8CF8-4120-B7C7-44677FB5BA49}"/>
    <hyperlink ref="H452:I452" location="I4.06" display="I4.06" xr:uid="{D4AF845C-0761-4D1A-8893-34D006E73502}"/>
    <hyperlink ref="H489:I489" location="I4.07" display="I4.07" xr:uid="{513AF1B2-BE9C-40CC-8E8B-C960ED7007F9}"/>
    <hyperlink ref="H526:I526" location="I4.08" display="I4.08" xr:uid="{B6D9F81B-0973-45DA-8C76-DE92C19F6496}"/>
    <hyperlink ref="H563:I563" location="I5.01" display="I5.01" xr:uid="{EC46E9D1-EF19-4C5D-9BF3-1F8E0AE096E3}"/>
    <hyperlink ref="H600:I600" location="I5.02" display="I5.02" xr:uid="{BFDD15E1-6D55-4031-8FF2-A04B62078EB0}"/>
    <hyperlink ref="H642:I642" location="I5.03" display="I5.03" xr:uid="{3102319B-8D8C-4C4C-A61E-A68A95FB8FB1}"/>
    <hyperlink ref="H679:I679" location="I6.03" display="I6.03" xr:uid="{B6C5D31F-F8F2-4A3C-B62E-BB7FE03A5CBC}"/>
    <hyperlink ref="H716:I716" location="I6.05" display="I6.05" xr:uid="{B0B007BB-E0E7-4C62-87C8-59C4B6E54465}"/>
    <hyperlink ref="H753:I753" location="I7.01" display="I7.01" xr:uid="{5C48FD42-8FF4-4538-B0CC-044977B02AB4}"/>
    <hyperlink ref="H790:I790" location="I7.02" display="I7.02" xr:uid="{316893C1-3A29-42FD-AE66-67E228697C28}"/>
    <hyperlink ref="H827:I827" location="I7.03" display="I7.03" xr:uid="{00EB104D-AE40-4686-A6B6-E6BD1EBE9546}"/>
    <hyperlink ref="H864:I864" location="I7.04" display="I7.04" xr:uid="{E12B1B81-8C81-4710-8965-C48E2EB3897C}"/>
    <hyperlink ref="H901:I901" location="I10.03" display="I10.03" xr:uid="{60887BEC-F85A-4A97-AEBE-96BF51CF1521}"/>
    <hyperlink ref="H938:I938" location="I13.11" display="I13.11" xr:uid="{1613DEF5-B8AB-45D1-8361-7ABD9FFE88C9}"/>
    <hyperlink ref="H975:I975" location="I13.12" display="I13.12" xr:uid="{5F0C9677-1117-47DB-A199-4F3FE52ADECE}"/>
  </hyperlinks>
  <pageMargins left="0.25" right="0.25" top="0.75" bottom="0.75" header="0.3" footer="0.3"/>
  <pageSetup scale="39" fitToHeight="0" orientation="landscape" r:id="rId1"/>
  <rowBreaks count="26" manualBreakCount="26">
    <brk id="37" max="16383" man="1"/>
    <brk id="74" max="16383" man="1"/>
    <brk id="111" max="16383" man="1"/>
    <brk id="148" max="16383" man="1"/>
    <brk id="185" max="16383" man="1"/>
    <brk id="222" max="16383" man="1"/>
    <brk id="259" max="16383" man="1"/>
    <brk id="296" max="16383" man="1"/>
    <brk id="333" max="16383" man="1"/>
    <brk id="370" max="16383" man="1"/>
    <brk id="407" max="16383" man="1"/>
    <brk id="444" max="16383" man="1"/>
    <brk id="481" max="16383" man="1"/>
    <brk id="518" max="16383" man="1"/>
    <brk id="555" max="16383" man="1"/>
    <brk id="592" max="16383" man="1"/>
    <brk id="634" max="16383" man="1"/>
    <brk id="671" max="16383" man="1"/>
    <brk id="708" max="16383" man="1"/>
    <brk id="745" max="16383" man="1"/>
    <brk id="782" max="16383" man="1"/>
    <brk id="819" max="16383" man="1"/>
    <brk id="856" max="16383" man="1"/>
    <brk id="893" max="16383" man="1"/>
    <brk id="930" max="26" man="1"/>
    <brk id="967" max="26"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D31E4A-F1BB-43D7-AAF6-1DF8D7438E0E}">
  <sheetPr codeName="Hoja9"/>
  <dimension ref="A1:I62"/>
  <sheetViews>
    <sheetView workbookViewId="0">
      <selection activeCell="B12" sqref="B12:B26"/>
    </sheetView>
  </sheetViews>
  <sheetFormatPr baseColWidth="10" defaultRowHeight="15" x14ac:dyDescent="0.25"/>
  <cols>
    <col min="2" max="2" width="15" bestFit="1" customWidth="1"/>
    <col min="3" max="3" width="33.5703125" customWidth="1"/>
    <col min="4" max="4" width="31.85546875" customWidth="1"/>
    <col min="5" max="5" width="15.42578125" customWidth="1"/>
    <col min="6" max="6" width="19.7109375" customWidth="1"/>
    <col min="8" max="8" width="15.42578125" customWidth="1"/>
  </cols>
  <sheetData>
    <row r="1" spans="1:9" ht="15.75" thickBot="1" x14ac:dyDescent="0.3"/>
    <row r="2" spans="1:9" ht="15.75" thickBot="1" x14ac:dyDescent="0.3">
      <c r="A2" s="584"/>
      <c r="B2" s="1098" t="e">
        <f>+#REF!</f>
        <v>#REF!</v>
      </c>
      <c r="C2" s="1099"/>
      <c r="D2" s="1099"/>
      <c r="E2" s="1099"/>
      <c r="F2" s="1099"/>
      <c r="G2" s="1099"/>
      <c r="H2" s="1100"/>
      <c r="I2" s="585"/>
    </row>
    <row r="3" spans="1:9" ht="15.75" thickBot="1" x14ac:dyDescent="0.3">
      <c r="A3" s="1090"/>
      <c r="B3" s="1101"/>
      <c r="C3" s="1101"/>
      <c r="D3" s="1101"/>
      <c r="E3" s="1101"/>
      <c r="F3" s="1101"/>
      <c r="G3" s="1101"/>
      <c r="H3" s="1101"/>
      <c r="I3" s="1094"/>
    </row>
    <row r="4" spans="1:9" ht="78.75" customHeight="1" x14ac:dyDescent="0.25">
      <c r="A4" s="586"/>
      <c r="B4" s="587" t="e">
        <f>+#REF!</f>
        <v>#REF!</v>
      </c>
      <c r="C4" s="1102"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D4" s="1103"/>
      <c r="E4" s="588" t="e">
        <f>+#REF!</f>
        <v>#REF!</v>
      </c>
      <c r="F4" s="1104" t="e">
        <f>+#REF!</f>
        <v>#REF!</v>
      </c>
      <c r="G4" s="1104"/>
      <c r="H4" s="1105"/>
      <c r="I4" s="589"/>
    </row>
    <row r="5" spans="1:9" x14ac:dyDescent="0.25">
      <c r="A5" s="584"/>
      <c r="B5" s="590" t="e">
        <f>+#REF!</f>
        <v>#REF!</v>
      </c>
      <c r="C5" s="1106" t="e">
        <f>+#REF!</f>
        <v>#REF!</v>
      </c>
      <c r="D5" s="1107"/>
      <c r="E5" s="591" t="e">
        <f>+#REF!</f>
        <v>#REF!</v>
      </c>
      <c r="F5" s="592">
        <f ca="1">TODAY()</f>
        <v>46076</v>
      </c>
      <c r="G5" s="593" t="s">
        <v>526</v>
      </c>
      <c r="H5" s="594">
        <v>1</v>
      </c>
      <c r="I5" s="585"/>
    </row>
    <row r="6" spans="1:9" ht="31.5" customHeight="1" x14ac:dyDescent="0.25">
      <c r="A6" s="584"/>
      <c r="B6" s="595" t="e">
        <f>+#REF!</f>
        <v>#REF!</v>
      </c>
      <c r="C6" s="1085" t="e">
        <f>+#REF!</f>
        <v>#REF!</v>
      </c>
      <c r="D6" s="1086"/>
      <c r="E6" s="591" t="e">
        <f>+#REF!</f>
        <v>#REF!</v>
      </c>
      <c r="F6" s="1096" t="str">
        <f>+'BALANCE GENERAL'!F12</f>
        <v>CERRAMIENTO EN POSTE DE CONCRETO Y ALAMBRE LISO</v>
      </c>
      <c r="G6" s="1096"/>
      <c r="H6" s="1097"/>
      <c r="I6" s="585"/>
    </row>
    <row r="7" spans="1:9" x14ac:dyDescent="0.25">
      <c r="A7" s="584"/>
      <c r="B7" s="596" t="e">
        <f>+#REF!</f>
        <v>#REF!</v>
      </c>
      <c r="C7" s="1085">
        <f>+'BALANCE GENERAL'!B13</f>
        <v>1.01</v>
      </c>
      <c r="D7" s="1086"/>
      <c r="E7" s="591" t="e">
        <f>+#REF!</f>
        <v>#REF!</v>
      </c>
      <c r="F7" s="1087" t="str">
        <f>VLOOKUP(C7,'BALANCE GENERAL'!B:V,6,FALSE)</f>
        <v>M2</v>
      </c>
      <c r="G7" s="1088"/>
      <c r="H7" s="1089"/>
      <c r="I7" s="585"/>
    </row>
    <row r="8" spans="1:9" ht="15.75" thickBot="1" x14ac:dyDescent="0.3">
      <c r="A8" s="1090"/>
      <c r="B8" s="597" t="e">
        <f>+#REF!</f>
        <v>#REF!</v>
      </c>
      <c r="C8" s="1091" t="str">
        <f>VLOOKUP(C7,'BALANCE GENERAL'!B:V,5,FALSE)</f>
        <v>LOCALIZACIÓN, TRAZADO, REPLANTEO Y NIVELACIÓN. INCLUYE ENTREGA DE PLANOS Y CARTERA.</v>
      </c>
      <c r="D8" s="1092"/>
      <c r="E8" s="1092"/>
      <c r="F8" s="1092"/>
      <c r="G8" s="1092"/>
      <c r="H8" s="1093"/>
      <c r="I8" s="1094"/>
    </row>
    <row r="9" spans="1:9" ht="15.75" thickBot="1" x14ac:dyDescent="0.3">
      <c r="A9" s="1090"/>
      <c r="B9" s="1095"/>
      <c r="C9" s="1095"/>
      <c r="D9" s="1095"/>
      <c r="E9" s="1095"/>
      <c r="F9" s="1095"/>
      <c r="G9" s="1095"/>
      <c r="H9" s="1095"/>
      <c r="I9" s="1094"/>
    </row>
    <row r="10" spans="1:9" ht="15.75" thickBot="1" x14ac:dyDescent="0.3">
      <c r="A10" s="584"/>
      <c r="B10" s="1075" t="e">
        <f>+#REF!</f>
        <v>#REF!</v>
      </c>
      <c r="C10" s="1075" t="e">
        <f>+#REF!</f>
        <v>#REF!</v>
      </c>
      <c r="D10" s="1077" t="e">
        <f>+#REF!</f>
        <v>#REF!</v>
      </c>
      <c r="E10" s="1078"/>
      <c r="F10" s="1078"/>
      <c r="G10" s="1078"/>
      <c r="H10" s="1079"/>
      <c r="I10" s="585"/>
    </row>
    <row r="11" spans="1:9" ht="15.75" thickBot="1" x14ac:dyDescent="0.3">
      <c r="A11" s="584"/>
      <c r="B11" s="1076"/>
      <c r="C11" s="1076"/>
      <c r="D11" s="598" t="e">
        <f>+#REF!</f>
        <v>#REF!</v>
      </c>
      <c r="E11" s="598" t="e">
        <f>+#REF!</f>
        <v>#REF!</v>
      </c>
      <c r="F11" s="598" t="e">
        <f>+#REF!</f>
        <v>#REF!</v>
      </c>
      <c r="G11" s="598" t="e">
        <f>+#REF!</f>
        <v>#REF!</v>
      </c>
      <c r="H11" s="599" t="e">
        <f>+#REF!</f>
        <v>#REF!</v>
      </c>
      <c r="I11" s="585"/>
    </row>
    <row r="12" spans="1:9" x14ac:dyDescent="0.25">
      <c r="A12" s="584"/>
      <c r="B12" s="600"/>
      <c r="C12" s="601"/>
      <c r="D12" s="601"/>
      <c r="E12" s="601"/>
      <c r="F12" s="601"/>
      <c r="G12" s="601"/>
      <c r="H12" s="602" t="str">
        <f>IF(C12="","",PRODUCT(D12:G12))</f>
        <v/>
      </c>
      <c r="I12" s="585"/>
    </row>
    <row r="13" spans="1:9" x14ac:dyDescent="0.25">
      <c r="A13" s="584"/>
      <c r="B13" s="600"/>
      <c r="C13" s="601"/>
      <c r="D13" s="601"/>
      <c r="E13" s="601"/>
      <c r="F13" s="601"/>
      <c r="G13" s="601"/>
      <c r="H13" s="602" t="str">
        <f t="shared" ref="H13:H26" si="0">IF(C13="","",PRODUCT(D13:G13))</f>
        <v/>
      </c>
      <c r="I13" s="585"/>
    </row>
    <row r="14" spans="1:9" x14ac:dyDescent="0.25">
      <c r="A14" s="584"/>
      <c r="B14" s="600"/>
      <c r="C14" s="601"/>
      <c r="D14" s="601"/>
      <c r="E14" s="601"/>
      <c r="F14" s="601"/>
      <c r="G14" s="601"/>
      <c r="H14" s="602" t="str">
        <f t="shared" si="0"/>
        <v/>
      </c>
      <c r="I14" s="585"/>
    </row>
    <row r="15" spans="1:9" x14ac:dyDescent="0.25">
      <c r="A15" s="584"/>
      <c r="B15" s="600"/>
      <c r="C15" s="601"/>
      <c r="D15" s="601"/>
      <c r="E15" s="601"/>
      <c r="F15" s="601"/>
      <c r="G15" s="601"/>
      <c r="H15" s="602" t="str">
        <f t="shared" si="0"/>
        <v/>
      </c>
      <c r="I15" s="585"/>
    </row>
    <row r="16" spans="1:9" x14ac:dyDescent="0.25">
      <c r="A16" s="584"/>
      <c r="B16" s="600"/>
      <c r="C16" s="601"/>
      <c r="D16" s="601"/>
      <c r="E16" s="601"/>
      <c r="F16" s="601"/>
      <c r="G16" s="601"/>
      <c r="H16" s="602" t="str">
        <f t="shared" si="0"/>
        <v/>
      </c>
      <c r="I16" s="585"/>
    </row>
    <row r="17" spans="1:9" x14ac:dyDescent="0.25">
      <c r="A17" s="584"/>
      <c r="B17" s="600"/>
      <c r="C17" s="601"/>
      <c r="D17" s="601"/>
      <c r="E17" s="601"/>
      <c r="F17" s="601"/>
      <c r="G17" s="601"/>
      <c r="H17" s="602" t="str">
        <f t="shared" si="0"/>
        <v/>
      </c>
      <c r="I17" s="585"/>
    </row>
    <row r="18" spans="1:9" x14ac:dyDescent="0.25">
      <c r="A18" s="584"/>
      <c r="B18" s="600"/>
      <c r="C18" s="601"/>
      <c r="D18" s="601"/>
      <c r="E18" s="601"/>
      <c r="F18" s="601"/>
      <c r="G18" s="601"/>
      <c r="H18" s="602" t="str">
        <f t="shared" si="0"/>
        <v/>
      </c>
      <c r="I18" s="585"/>
    </row>
    <row r="19" spans="1:9" x14ac:dyDescent="0.25">
      <c r="A19" s="584"/>
      <c r="B19" s="600"/>
      <c r="C19" s="601"/>
      <c r="D19" s="601"/>
      <c r="E19" s="601"/>
      <c r="F19" s="601"/>
      <c r="G19" s="601"/>
      <c r="H19" s="602" t="str">
        <f t="shared" si="0"/>
        <v/>
      </c>
      <c r="I19" s="585"/>
    </row>
    <row r="20" spans="1:9" x14ac:dyDescent="0.25">
      <c r="A20" s="584"/>
      <c r="B20" s="600"/>
      <c r="C20" s="601"/>
      <c r="D20" s="601"/>
      <c r="E20" s="601"/>
      <c r="F20" s="601"/>
      <c r="G20" s="601"/>
      <c r="H20" s="602" t="str">
        <f t="shared" si="0"/>
        <v/>
      </c>
      <c r="I20" s="585"/>
    </row>
    <row r="21" spans="1:9" x14ac:dyDescent="0.25">
      <c r="A21" s="584"/>
      <c r="B21" s="600"/>
      <c r="C21" s="601"/>
      <c r="D21" s="601"/>
      <c r="E21" s="601"/>
      <c r="F21" s="601"/>
      <c r="G21" s="601"/>
      <c r="H21" s="602" t="str">
        <f t="shared" si="0"/>
        <v/>
      </c>
      <c r="I21" s="585"/>
    </row>
    <row r="22" spans="1:9" x14ac:dyDescent="0.25">
      <c r="A22" s="584"/>
      <c r="B22" s="600"/>
      <c r="C22" s="601"/>
      <c r="D22" s="601"/>
      <c r="E22" s="601"/>
      <c r="F22" s="601"/>
      <c r="G22" s="601"/>
      <c r="H22" s="602" t="str">
        <f t="shared" si="0"/>
        <v/>
      </c>
      <c r="I22" s="585"/>
    </row>
    <row r="23" spans="1:9" x14ac:dyDescent="0.25">
      <c r="A23" s="584"/>
      <c r="B23" s="600"/>
      <c r="C23" s="601"/>
      <c r="D23" s="601"/>
      <c r="E23" s="601"/>
      <c r="F23" s="601"/>
      <c r="G23" s="601"/>
      <c r="H23" s="602" t="str">
        <f t="shared" si="0"/>
        <v/>
      </c>
      <c r="I23" s="585"/>
    </row>
    <row r="24" spans="1:9" x14ac:dyDescent="0.25">
      <c r="A24" s="584"/>
      <c r="B24" s="600"/>
      <c r="C24" s="601"/>
      <c r="D24" s="601"/>
      <c r="E24" s="601"/>
      <c r="F24" s="601"/>
      <c r="G24" s="601"/>
      <c r="H24" s="602" t="str">
        <f t="shared" si="0"/>
        <v/>
      </c>
      <c r="I24" s="585"/>
    </row>
    <row r="25" spans="1:9" x14ac:dyDescent="0.25">
      <c r="A25" s="584"/>
      <c r="B25" s="600"/>
      <c r="C25" s="601"/>
      <c r="D25" s="601"/>
      <c r="E25" s="601"/>
      <c r="F25" s="601"/>
      <c r="G25" s="601"/>
      <c r="H25" s="602" t="str">
        <f t="shared" si="0"/>
        <v/>
      </c>
      <c r="I25" s="585"/>
    </row>
    <row r="26" spans="1:9" ht="15.75" thickBot="1" x14ac:dyDescent="0.3">
      <c r="A26" s="584"/>
      <c r="B26" s="600"/>
      <c r="C26" s="601"/>
      <c r="D26" s="601"/>
      <c r="E26" s="601"/>
      <c r="F26" s="601"/>
      <c r="G26" s="601"/>
      <c r="H26" s="602" t="str">
        <f t="shared" si="0"/>
        <v/>
      </c>
      <c r="I26" s="585"/>
    </row>
    <row r="27" spans="1:9" ht="15.75" thickBot="1" x14ac:dyDescent="0.3">
      <c r="A27" s="584"/>
      <c r="B27" s="1080" t="e">
        <f>+#REF!</f>
        <v>#REF!</v>
      </c>
      <c r="C27" s="1081"/>
      <c r="D27" s="1081"/>
      <c r="E27" s="1081"/>
      <c r="F27" s="1081"/>
      <c r="G27" s="1081"/>
      <c r="H27" s="603">
        <f>SUM(H12:H26)</f>
        <v>0</v>
      </c>
      <c r="I27" s="585"/>
    </row>
    <row r="28" spans="1:9" ht="15.75" thickBot="1" x14ac:dyDescent="0.3">
      <c r="A28" s="584"/>
      <c r="B28" s="604"/>
      <c r="C28" s="604"/>
      <c r="D28" s="604"/>
      <c r="E28" s="604"/>
      <c r="F28" s="604"/>
      <c r="G28" s="604"/>
      <c r="H28" s="605"/>
      <c r="I28" s="585"/>
    </row>
    <row r="29" spans="1:9" ht="15.75" thickBot="1" x14ac:dyDescent="0.3">
      <c r="A29" s="584"/>
      <c r="B29" s="1082" t="e">
        <f>+#REF!</f>
        <v>#REF!</v>
      </c>
      <c r="C29" s="1083"/>
      <c r="D29" s="1083"/>
      <c r="E29" s="1083"/>
      <c r="F29" s="1083"/>
      <c r="G29" s="1083"/>
      <c r="H29" s="1084"/>
      <c r="I29" s="585"/>
    </row>
    <row r="30" spans="1:9" x14ac:dyDescent="0.25">
      <c r="A30" s="584"/>
      <c r="B30" s="606"/>
      <c r="C30" s="607"/>
      <c r="D30" s="607"/>
      <c r="E30" s="607"/>
      <c r="F30" s="607"/>
      <c r="G30" s="607"/>
      <c r="H30" s="608"/>
      <c r="I30" s="585"/>
    </row>
    <row r="31" spans="1:9" x14ac:dyDescent="0.25">
      <c r="A31" s="584"/>
      <c r="B31" s="609"/>
      <c r="C31" s="610"/>
      <c r="D31" s="610"/>
      <c r="E31" s="610"/>
      <c r="F31" s="610"/>
      <c r="G31" s="610"/>
      <c r="H31" s="611"/>
      <c r="I31" s="585"/>
    </row>
    <row r="32" spans="1:9" x14ac:dyDescent="0.25">
      <c r="A32" s="584"/>
      <c r="B32" s="609"/>
      <c r="C32" s="610"/>
      <c r="D32" s="610"/>
      <c r="E32" s="610"/>
      <c r="F32" s="610"/>
      <c r="G32" s="610"/>
      <c r="H32" s="611"/>
      <c r="I32" s="585"/>
    </row>
    <row r="33" spans="1:9" x14ac:dyDescent="0.25">
      <c r="A33" s="584"/>
      <c r="B33" s="609"/>
      <c r="C33" s="610"/>
      <c r="D33" s="610"/>
      <c r="E33" s="610"/>
      <c r="F33" s="610"/>
      <c r="G33" s="610"/>
      <c r="H33" s="611"/>
      <c r="I33" s="585"/>
    </row>
    <row r="34" spans="1:9" x14ac:dyDescent="0.25">
      <c r="A34" s="584"/>
      <c r="B34" s="609"/>
      <c r="C34" s="610"/>
      <c r="D34" s="610"/>
      <c r="E34" s="610"/>
      <c r="F34" s="610"/>
      <c r="G34" s="610"/>
      <c r="H34" s="611"/>
      <c r="I34" s="585"/>
    </row>
    <row r="35" spans="1:9" x14ac:dyDescent="0.25">
      <c r="A35" s="584"/>
      <c r="B35" s="609"/>
      <c r="C35" s="610"/>
      <c r="D35" s="610"/>
      <c r="E35" s="610"/>
      <c r="F35" s="610"/>
      <c r="G35" s="610"/>
      <c r="H35" s="611"/>
      <c r="I35" s="585"/>
    </row>
    <row r="36" spans="1:9" x14ac:dyDescent="0.25">
      <c r="A36" s="584"/>
      <c r="B36" s="609"/>
      <c r="C36" s="610"/>
      <c r="D36" s="610"/>
      <c r="E36" s="610"/>
      <c r="F36" s="610"/>
      <c r="G36" s="610"/>
      <c r="H36" s="611"/>
      <c r="I36" s="585"/>
    </row>
    <row r="37" spans="1:9" x14ac:dyDescent="0.25">
      <c r="A37" s="584"/>
      <c r="B37" s="609"/>
      <c r="C37" s="610"/>
      <c r="D37" s="610"/>
      <c r="E37" s="610"/>
      <c r="F37" s="610"/>
      <c r="G37" s="610"/>
      <c r="H37" s="611"/>
      <c r="I37" s="585"/>
    </row>
    <row r="38" spans="1:9" x14ac:dyDescent="0.25">
      <c r="A38" s="584"/>
      <c r="B38" s="609"/>
      <c r="C38" s="610"/>
      <c r="D38" s="610"/>
      <c r="E38" s="610"/>
      <c r="F38" s="610"/>
      <c r="G38" s="610"/>
      <c r="H38" s="611"/>
      <c r="I38" s="585"/>
    </row>
    <row r="39" spans="1:9" x14ac:dyDescent="0.25">
      <c r="A39" s="584"/>
      <c r="B39" s="609"/>
      <c r="C39" s="610"/>
      <c r="D39" s="610"/>
      <c r="E39" s="610"/>
      <c r="F39" s="610"/>
      <c r="G39" s="610"/>
      <c r="H39" s="611"/>
      <c r="I39" s="585"/>
    </row>
    <row r="40" spans="1:9" x14ac:dyDescent="0.25">
      <c r="A40" s="584"/>
      <c r="B40" s="609"/>
      <c r="C40" s="610"/>
      <c r="D40" s="610"/>
      <c r="E40" s="610"/>
      <c r="F40" s="610"/>
      <c r="G40" s="610"/>
      <c r="H40" s="611"/>
      <c r="I40" s="585"/>
    </row>
    <row r="41" spans="1:9" x14ac:dyDescent="0.25">
      <c r="A41" s="584"/>
      <c r="B41" s="609"/>
      <c r="C41" s="610"/>
      <c r="D41" s="610"/>
      <c r="E41" s="610"/>
      <c r="F41" s="610"/>
      <c r="G41" s="610"/>
      <c r="H41" s="611"/>
      <c r="I41" s="585"/>
    </row>
    <row r="42" spans="1:9" x14ac:dyDescent="0.25">
      <c r="A42" s="584"/>
      <c r="B42" s="609"/>
      <c r="C42" s="610"/>
      <c r="D42" s="610"/>
      <c r="E42" s="610"/>
      <c r="F42" s="610"/>
      <c r="G42" s="610"/>
      <c r="H42" s="611"/>
      <c r="I42" s="585"/>
    </row>
    <row r="43" spans="1:9" x14ac:dyDescent="0.25">
      <c r="A43" s="584"/>
      <c r="B43" s="609"/>
      <c r="C43" s="610"/>
      <c r="D43" s="610"/>
      <c r="E43" s="610"/>
      <c r="F43" s="610"/>
      <c r="G43" s="610"/>
      <c r="H43" s="611"/>
      <c r="I43" s="585"/>
    </row>
    <row r="44" spans="1:9" x14ac:dyDescent="0.25">
      <c r="A44" s="584"/>
      <c r="B44" s="609"/>
      <c r="C44" s="610"/>
      <c r="D44" s="610"/>
      <c r="E44" s="610"/>
      <c r="F44" s="610"/>
      <c r="G44" s="610"/>
      <c r="H44" s="611"/>
      <c r="I44" s="585"/>
    </row>
    <row r="45" spans="1:9" x14ac:dyDescent="0.25">
      <c r="A45" s="584"/>
      <c r="B45" s="609"/>
      <c r="C45" s="610"/>
      <c r="D45" s="610"/>
      <c r="E45" s="610"/>
      <c r="F45" s="610"/>
      <c r="G45" s="610"/>
      <c r="H45" s="611"/>
      <c r="I45" s="585"/>
    </row>
    <row r="46" spans="1:9" x14ac:dyDescent="0.25">
      <c r="A46" s="584"/>
      <c r="B46" s="609"/>
      <c r="C46" s="610"/>
      <c r="D46" s="610"/>
      <c r="E46" s="610"/>
      <c r="F46" s="610"/>
      <c r="G46" s="610"/>
      <c r="H46" s="611"/>
      <c r="I46" s="585"/>
    </row>
    <row r="47" spans="1:9" x14ac:dyDescent="0.25">
      <c r="A47" s="584"/>
      <c r="B47" s="609"/>
      <c r="C47" s="610"/>
      <c r="D47" s="610"/>
      <c r="E47" s="610"/>
      <c r="F47" s="610"/>
      <c r="G47" s="610"/>
      <c r="H47" s="611"/>
      <c r="I47" s="585"/>
    </row>
    <row r="48" spans="1:9" x14ac:dyDescent="0.25">
      <c r="A48" s="584"/>
      <c r="B48" s="609"/>
      <c r="C48" s="610"/>
      <c r="D48" s="610"/>
      <c r="E48" s="610"/>
      <c r="F48" s="610"/>
      <c r="G48" s="610"/>
      <c r="H48" s="611"/>
      <c r="I48" s="585"/>
    </row>
    <row r="49" spans="1:9" x14ac:dyDescent="0.25">
      <c r="A49" s="584"/>
      <c r="B49" s="609"/>
      <c r="C49" s="610"/>
      <c r="D49" s="610"/>
      <c r="E49" s="610"/>
      <c r="F49" s="610"/>
      <c r="G49" s="610"/>
      <c r="H49" s="611"/>
      <c r="I49" s="585"/>
    </row>
    <row r="50" spans="1:9" x14ac:dyDescent="0.25">
      <c r="A50" s="584"/>
      <c r="B50" s="609"/>
      <c r="C50" s="610"/>
      <c r="D50" s="610"/>
      <c r="E50" s="610"/>
      <c r="F50" s="610"/>
      <c r="G50" s="610"/>
      <c r="H50" s="611"/>
      <c r="I50" s="585"/>
    </row>
    <row r="51" spans="1:9" x14ac:dyDescent="0.25">
      <c r="A51" s="584"/>
      <c r="B51" s="609"/>
      <c r="C51" s="610"/>
      <c r="D51" s="610"/>
      <c r="E51" s="610"/>
      <c r="F51" s="610"/>
      <c r="G51" s="610"/>
      <c r="H51" s="611"/>
      <c r="I51" s="585"/>
    </row>
    <row r="52" spans="1:9" x14ac:dyDescent="0.25">
      <c r="A52" s="584"/>
      <c r="B52" s="609"/>
      <c r="C52" s="610"/>
      <c r="D52" s="610"/>
      <c r="E52" s="610"/>
      <c r="F52" s="610"/>
      <c r="G52" s="610"/>
      <c r="H52" s="611"/>
      <c r="I52" s="585"/>
    </row>
    <row r="53" spans="1:9" x14ac:dyDescent="0.25">
      <c r="A53" s="584"/>
      <c r="B53" s="609"/>
      <c r="C53" s="610"/>
      <c r="D53" s="610"/>
      <c r="E53" s="610"/>
      <c r="F53" s="610"/>
      <c r="G53" s="610"/>
      <c r="H53" s="611"/>
      <c r="I53" s="585"/>
    </row>
    <row r="54" spans="1:9" ht="15.75" thickBot="1" x14ac:dyDescent="0.3">
      <c r="A54" s="584"/>
      <c r="B54" s="612"/>
      <c r="C54" s="613"/>
      <c r="D54" s="613"/>
      <c r="E54" s="613"/>
      <c r="F54" s="613"/>
      <c r="G54" s="613"/>
      <c r="H54" s="614"/>
      <c r="I54" s="585"/>
    </row>
    <row r="55" spans="1:9" x14ac:dyDescent="0.25">
      <c r="A55" s="584"/>
      <c r="B55" s="604"/>
      <c r="C55" s="604"/>
      <c r="D55" s="604"/>
      <c r="E55" s="604"/>
      <c r="F55" s="604"/>
      <c r="G55" s="604"/>
      <c r="H55" s="605"/>
      <c r="I55" s="585"/>
    </row>
    <row r="56" spans="1:9" x14ac:dyDescent="0.25">
      <c r="A56" s="584"/>
      <c r="B56" s="604"/>
      <c r="C56" s="604"/>
      <c r="D56" s="604"/>
      <c r="E56" s="604"/>
      <c r="F56" s="604"/>
      <c r="G56" s="604"/>
      <c r="H56" s="605"/>
      <c r="I56" s="585"/>
    </row>
    <row r="57" spans="1:9" x14ac:dyDescent="0.25">
      <c r="A57" s="584"/>
      <c r="B57" s="615" t="s">
        <v>527</v>
      </c>
      <c r="C57" s="604"/>
      <c r="D57" s="604"/>
      <c r="E57" s="615" t="s">
        <v>528</v>
      </c>
      <c r="F57" s="604"/>
      <c r="G57" s="604"/>
      <c r="H57" s="605"/>
      <c r="I57" s="585"/>
    </row>
    <row r="58" spans="1:9" x14ac:dyDescent="0.25">
      <c r="A58" s="584"/>
      <c r="B58" s="616" t="s">
        <v>529</v>
      </c>
      <c r="C58" s="617" t="e">
        <f>+#REF!</f>
        <v>#REF!</v>
      </c>
      <c r="D58" s="604"/>
      <c r="E58" s="616" t="s">
        <v>529</v>
      </c>
      <c r="F58" s="1071" t="e">
        <f>+#REF!</f>
        <v>#REF!</v>
      </c>
      <c r="G58" s="1071"/>
      <c r="H58" s="1071"/>
      <c r="I58" s="585"/>
    </row>
    <row r="59" spans="1:9" x14ac:dyDescent="0.25">
      <c r="A59" s="584"/>
      <c r="B59" s="616" t="s">
        <v>530</v>
      </c>
      <c r="C59" s="617" t="e">
        <f>+#REF!</f>
        <v>#REF!</v>
      </c>
      <c r="D59" s="604"/>
      <c r="E59" s="616" t="s">
        <v>530</v>
      </c>
      <c r="F59" s="1071" t="e">
        <f>+#REF!</f>
        <v>#REF!</v>
      </c>
      <c r="G59" s="1071"/>
      <c r="H59" s="1071"/>
      <c r="I59" s="585"/>
    </row>
    <row r="60" spans="1:9" x14ac:dyDescent="0.25">
      <c r="A60" s="584"/>
      <c r="B60" s="616" t="s">
        <v>531</v>
      </c>
      <c r="C60" s="617" t="e">
        <f>+#REF!</f>
        <v>#REF!</v>
      </c>
      <c r="D60" s="604"/>
      <c r="E60" s="616" t="s">
        <v>531</v>
      </c>
      <c r="F60" s="1071" t="e">
        <f>+#REF!</f>
        <v>#REF!</v>
      </c>
      <c r="G60" s="1071"/>
      <c r="H60" s="1071"/>
      <c r="I60" s="585"/>
    </row>
    <row r="61" spans="1:9" ht="15.75" thickBot="1" x14ac:dyDescent="0.3">
      <c r="A61" s="1072"/>
      <c r="B61" s="1073"/>
      <c r="C61" s="1073"/>
      <c r="D61" s="1073"/>
      <c r="E61" s="1073"/>
      <c r="F61" s="1073"/>
      <c r="G61" s="1073"/>
      <c r="H61" s="1073"/>
      <c r="I61" s="1074"/>
    </row>
    <row r="62" spans="1:9" x14ac:dyDescent="0.25">
      <c r="A62" s="618"/>
      <c r="B62" s="618"/>
      <c r="C62" s="619"/>
      <c r="D62" s="619"/>
      <c r="E62" s="619"/>
      <c r="F62" s="618"/>
      <c r="G62" s="618"/>
      <c r="H62" s="618"/>
      <c r="I62" s="618"/>
    </row>
  </sheetData>
  <mergeCells count="22">
    <mergeCell ref="C6:D6"/>
    <mergeCell ref="F6:H6"/>
    <mergeCell ref="B2:H2"/>
    <mergeCell ref="A3:I3"/>
    <mergeCell ref="C4:D4"/>
    <mergeCell ref="F4:H4"/>
    <mergeCell ref="C5:D5"/>
    <mergeCell ref="C7:D7"/>
    <mergeCell ref="F7:H7"/>
    <mergeCell ref="A8:A9"/>
    <mergeCell ref="C8:H8"/>
    <mergeCell ref="I8:I9"/>
    <mergeCell ref="B9:H9"/>
    <mergeCell ref="F59:H59"/>
    <mergeCell ref="F60:H60"/>
    <mergeCell ref="A61:I61"/>
    <mergeCell ref="B10:B11"/>
    <mergeCell ref="C10:C11"/>
    <mergeCell ref="D10:H10"/>
    <mergeCell ref="B27:G27"/>
    <mergeCell ref="B29:H29"/>
    <mergeCell ref="F58:H5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2F8CD-F108-4376-8DB0-A85DE4E58E52}">
  <sheetPr codeName="Hoja10"/>
  <dimension ref="A1:I62"/>
  <sheetViews>
    <sheetView topLeftCell="A7" workbookViewId="0">
      <selection activeCell="B12" sqref="B12:B26"/>
    </sheetView>
  </sheetViews>
  <sheetFormatPr baseColWidth="10" defaultRowHeight="15" x14ac:dyDescent="0.25"/>
  <cols>
    <col min="2" max="2" width="15" bestFit="1" customWidth="1"/>
    <col min="3" max="3" width="33.5703125" customWidth="1"/>
    <col min="4" max="4" width="31.85546875" customWidth="1"/>
    <col min="5" max="5" width="15.42578125" customWidth="1"/>
    <col min="6" max="6" width="19.7109375" customWidth="1"/>
    <col min="8" max="8" width="15.42578125" customWidth="1"/>
  </cols>
  <sheetData>
    <row r="1" spans="1:9" ht="15.75" thickBot="1" x14ac:dyDescent="0.3"/>
    <row r="2" spans="1:9" ht="15.75" thickBot="1" x14ac:dyDescent="0.3">
      <c r="A2" s="584"/>
      <c r="B2" s="1098" t="e">
        <f>+#REF!</f>
        <v>#REF!</v>
      </c>
      <c r="C2" s="1099"/>
      <c r="D2" s="1099"/>
      <c r="E2" s="1099"/>
      <c r="F2" s="1099"/>
      <c r="G2" s="1099"/>
      <c r="H2" s="1100"/>
      <c r="I2" s="585"/>
    </row>
    <row r="3" spans="1:9" ht="15.75" thickBot="1" x14ac:dyDescent="0.3">
      <c r="A3" s="1090"/>
      <c r="B3" s="1101"/>
      <c r="C3" s="1101"/>
      <c r="D3" s="1101"/>
      <c r="E3" s="1101"/>
      <c r="F3" s="1101"/>
      <c r="G3" s="1101"/>
      <c r="H3" s="1101"/>
      <c r="I3" s="1094"/>
    </row>
    <row r="4" spans="1:9" ht="78.75" customHeight="1" x14ac:dyDescent="0.25">
      <c r="A4" s="586"/>
      <c r="B4" s="587" t="e">
        <f>+#REF!</f>
        <v>#REF!</v>
      </c>
      <c r="C4" s="1102"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D4" s="1103"/>
      <c r="E4" s="588" t="e">
        <f>+#REF!</f>
        <v>#REF!</v>
      </c>
      <c r="F4" s="1104" t="e">
        <f>+#REF!</f>
        <v>#REF!</v>
      </c>
      <c r="G4" s="1104"/>
      <c r="H4" s="1105"/>
      <c r="I4" s="589"/>
    </row>
    <row r="5" spans="1:9" x14ac:dyDescent="0.25">
      <c r="A5" s="584"/>
      <c r="B5" s="590" t="e">
        <f>+#REF!</f>
        <v>#REF!</v>
      </c>
      <c r="C5" s="1106" t="e">
        <f>+#REF!</f>
        <v>#REF!</v>
      </c>
      <c r="D5" s="1107"/>
      <c r="E5" s="591" t="e">
        <f>+#REF!</f>
        <v>#REF!</v>
      </c>
      <c r="F5" s="592">
        <f ca="1">TODAY()</f>
        <v>46076</v>
      </c>
      <c r="G5" s="593" t="s">
        <v>526</v>
      </c>
      <c r="H5" s="594">
        <v>1</v>
      </c>
      <c r="I5" s="585"/>
    </row>
    <row r="6" spans="1:9" ht="31.5" customHeight="1" x14ac:dyDescent="0.25">
      <c r="A6" s="584"/>
      <c r="B6" s="595" t="e">
        <f>+#REF!</f>
        <v>#REF!</v>
      </c>
      <c r="C6" s="1085" t="e">
        <f>+#REF!</f>
        <v>#REF!</v>
      </c>
      <c r="D6" s="1086"/>
      <c r="E6" s="591" t="e">
        <f>+#REF!</f>
        <v>#REF!</v>
      </c>
      <c r="F6" s="1108" t="str">
        <f>+'BALANCE GENERAL'!F12</f>
        <v>CERRAMIENTO EN POSTE DE CONCRETO Y ALAMBRE LISO</v>
      </c>
      <c r="G6" s="1108"/>
      <c r="H6" s="1109"/>
      <c r="I6" s="585"/>
    </row>
    <row r="7" spans="1:9" x14ac:dyDescent="0.25">
      <c r="A7" s="584"/>
      <c r="B7" s="596" t="e">
        <f>+#REF!</f>
        <v>#REF!</v>
      </c>
      <c r="C7" s="1085">
        <f>'BALANCE GENERAL'!B14</f>
        <v>1.02</v>
      </c>
      <c r="D7" s="1086"/>
      <c r="E7" s="591" t="e">
        <f>+#REF!</f>
        <v>#REF!</v>
      </c>
      <c r="F7" s="1087" t="str">
        <f>VLOOKUP(C7,'BALANCE GENERAL'!B:V,6,FALSE)</f>
        <v>ML</v>
      </c>
      <c r="G7" s="1088"/>
      <c r="H7" s="1089"/>
      <c r="I7" s="585"/>
    </row>
    <row r="8" spans="1:9" ht="15.75" thickBot="1" x14ac:dyDescent="0.3">
      <c r="A8" s="1090"/>
      <c r="B8" s="597" t="e">
        <f>+#REF!</f>
        <v>#REF!</v>
      </c>
      <c r="C8" s="1091" t="str">
        <f>VLOOKUP(C7,'BALANCE GENERAL'!B:V,5,FALSE)</f>
        <v>CERRAMIENTO  (8 HILERAS DE ALAMBRE LISO CALIBRE 12, CON POSTE DE CONCRETO DE 10 CM X 10 CM Y 3 M DE ALTURA, CON BRAZO, 8 HUECOS.  ENTERRADO COMO MIN. 0.60m, CON PEDESTAL EN CONCRETO 30X30, NTERCALADO CADA 1,2 M  ENTRE POSTES Y CONTRAFUERTES AL INCIO Y FINAL DE CADA TRAMO Y ESQUINAS. CON AMARRE DE SEGURIDAD PARA CADA HILO DE ALAMBRE EN LOS POSTES</v>
      </c>
      <c r="D8" s="1092"/>
      <c r="E8" s="1092"/>
      <c r="F8" s="1092"/>
      <c r="G8" s="1092"/>
      <c r="H8" s="1093"/>
      <c r="I8" s="1094"/>
    </row>
    <row r="9" spans="1:9" ht="15.75" thickBot="1" x14ac:dyDescent="0.3">
      <c r="A9" s="1090"/>
      <c r="B9" s="1095"/>
      <c r="C9" s="1095"/>
      <c r="D9" s="1095"/>
      <c r="E9" s="1095"/>
      <c r="F9" s="1095"/>
      <c r="G9" s="1095"/>
      <c r="H9" s="1095"/>
      <c r="I9" s="1094"/>
    </row>
    <row r="10" spans="1:9" ht="15.75" thickBot="1" x14ac:dyDescent="0.3">
      <c r="A10" s="584"/>
      <c r="B10" s="1075" t="e">
        <f>+#REF!</f>
        <v>#REF!</v>
      </c>
      <c r="C10" s="1075" t="e">
        <f>+#REF!</f>
        <v>#REF!</v>
      </c>
      <c r="D10" s="1077" t="e">
        <f>+#REF!</f>
        <v>#REF!</v>
      </c>
      <c r="E10" s="1078"/>
      <c r="F10" s="1078"/>
      <c r="G10" s="1078"/>
      <c r="H10" s="1079"/>
      <c r="I10" s="585"/>
    </row>
    <row r="11" spans="1:9" ht="15.75" thickBot="1" x14ac:dyDescent="0.3">
      <c r="A11" s="584"/>
      <c r="B11" s="1076"/>
      <c r="C11" s="1076"/>
      <c r="D11" s="598" t="e">
        <f>+#REF!</f>
        <v>#REF!</v>
      </c>
      <c r="E11" s="598" t="e">
        <f>+#REF!</f>
        <v>#REF!</v>
      </c>
      <c r="F11" s="598" t="e">
        <f>+#REF!</f>
        <v>#REF!</v>
      </c>
      <c r="G11" s="598" t="e">
        <f>+#REF!</f>
        <v>#REF!</v>
      </c>
      <c r="H11" s="599" t="e">
        <f>+#REF!</f>
        <v>#REF!</v>
      </c>
      <c r="I11" s="585"/>
    </row>
    <row r="12" spans="1:9" x14ac:dyDescent="0.25">
      <c r="A12" s="584"/>
      <c r="B12" s="600"/>
      <c r="C12" s="601"/>
      <c r="D12" s="601"/>
      <c r="E12" s="601"/>
      <c r="F12" s="601"/>
      <c r="G12" s="601"/>
      <c r="H12" s="602" t="str">
        <f>IF(C12="","",PRODUCT(D12:G12))</f>
        <v/>
      </c>
      <c r="I12" s="585"/>
    </row>
    <row r="13" spans="1:9" x14ac:dyDescent="0.25">
      <c r="A13" s="584"/>
      <c r="B13" s="600"/>
      <c r="C13" s="601"/>
      <c r="D13" s="601"/>
      <c r="E13" s="601"/>
      <c r="F13" s="601"/>
      <c r="G13" s="601"/>
      <c r="H13" s="602" t="str">
        <f t="shared" ref="H13:H26" si="0">IF(C13="","",PRODUCT(D13:G13))</f>
        <v/>
      </c>
      <c r="I13" s="585"/>
    </row>
    <row r="14" spans="1:9" x14ac:dyDescent="0.25">
      <c r="A14" s="584"/>
      <c r="B14" s="600"/>
      <c r="C14" s="601"/>
      <c r="D14" s="601"/>
      <c r="E14" s="601"/>
      <c r="F14" s="601"/>
      <c r="G14" s="601"/>
      <c r="H14" s="602" t="str">
        <f t="shared" si="0"/>
        <v/>
      </c>
      <c r="I14" s="585"/>
    </row>
    <row r="15" spans="1:9" x14ac:dyDescent="0.25">
      <c r="A15" s="584"/>
      <c r="B15" s="600"/>
      <c r="C15" s="601"/>
      <c r="D15" s="601"/>
      <c r="E15" s="601"/>
      <c r="F15" s="601"/>
      <c r="G15" s="601"/>
      <c r="H15" s="602" t="str">
        <f t="shared" si="0"/>
        <v/>
      </c>
      <c r="I15" s="585"/>
    </row>
    <row r="16" spans="1:9" x14ac:dyDescent="0.25">
      <c r="A16" s="584"/>
      <c r="B16" s="600"/>
      <c r="C16" s="601"/>
      <c r="D16" s="601"/>
      <c r="E16" s="601"/>
      <c r="F16" s="601"/>
      <c r="G16" s="601"/>
      <c r="H16" s="602" t="str">
        <f t="shared" si="0"/>
        <v/>
      </c>
      <c r="I16" s="585"/>
    </row>
    <row r="17" spans="1:9" x14ac:dyDescent="0.25">
      <c r="A17" s="584"/>
      <c r="B17" s="600"/>
      <c r="C17" s="601"/>
      <c r="D17" s="601"/>
      <c r="E17" s="601"/>
      <c r="F17" s="601"/>
      <c r="G17" s="601"/>
      <c r="H17" s="602" t="str">
        <f t="shared" si="0"/>
        <v/>
      </c>
      <c r="I17" s="585"/>
    </row>
    <row r="18" spans="1:9" x14ac:dyDescent="0.25">
      <c r="A18" s="584"/>
      <c r="B18" s="600"/>
      <c r="C18" s="601"/>
      <c r="D18" s="601"/>
      <c r="E18" s="601"/>
      <c r="F18" s="601"/>
      <c r="G18" s="601"/>
      <c r="H18" s="602" t="str">
        <f t="shared" si="0"/>
        <v/>
      </c>
      <c r="I18" s="585"/>
    </row>
    <row r="19" spans="1:9" x14ac:dyDescent="0.25">
      <c r="A19" s="584"/>
      <c r="B19" s="600"/>
      <c r="C19" s="601"/>
      <c r="D19" s="601"/>
      <c r="E19" s="601"/>
      <c r="F19" s="601"/>
      <c r="G19" s="601"/>
      <c r="H19" s="602" t="str">
        <f t="shared" si="0"/>
        <v/>
      </c>
      <c r="I19" s="585"/>
    </row>
    <row r="20" spans="1:9" x14ac:dyDescent="0.25">
      <c r="A20" s="584"/>
      <c r="B20" s="600"/>
      <c r="C20" s="601"/>
      <c r="D20" s="601"/>
      <c r="E20" s="601"/>
      <c r="F20" s="601"/>
      <c r="G20" s="601"/>
      <c r="H20" s="602" t="str">
        <f t="shared" si="0"/>
        <v/>
      </c>
      <c r="I20" s="585"/>
    </row>
    <row r="21" spans="1:9" x14ac:dyDescent="0.25">
      <c r="A21" s="584"/>
      <c r="B21" s="600"/>
      <c r="C21" s="601"/>
      <c r="D21" s="601"/>
      <c r="E21" s="601"/>
      <c r="F21" s="601"/>
      <c r="G21" s="601"/>
      <c r="H21" s="602" t="str">
        <f t="shared" si="0"/>
        <v/>
      </c>
      <c r="I21" s="585"/>
    </row>
    <row r="22" spans="1:9" x14ac:dyDescent="0.25">
      <c r="A22" s="584"/>
      <c r="B22" s="600"/>
      <c r="C22" s="601"/>
      <c r="D22" s="601"/>
      <c r="E22" s="601"/>
      <c r="F22" s="601"/>
      <c r="G22" s="601"/>
      <c r="H22" s="602" t="str">
        <f t="shared" si="0"/>
        <v/>
      </c>
      <c r="I22" s="585"/>
    </row>
    <row r="23" spans="1:9" x14ac:dyDescent="0.25">
      <c r="A23" s="584"/>
      <c r="B23" s="600"/>
      <c r="C23" s="601"/>
      <c r="D23" s="601"/>
      <c r="E23" s="601"/>
      <c r="F23" s="601"/>
      <c r="G23" s="601"/>
      <c r="H23" s="602" t="str">
        <f t="shared" si="0"/>
        <v/>
      </c>
      <c r="I23" s="585"/>
    </row>
    <row r="24" spans="1:9" x14ac:dyDescent="0.25">
      <c r="A24" s="584"/>
      <c r="B24" s="600"/>
      <c r="C24" s="601"/>
      <c r="D24" s="601"/>
      <c r="E24" s="601"/>
      <c r="F24" s="601"/>
      <c r="G24" s="601"/>
      <c r="H24" s="602" t="str">
        <f t="shared" si="0"/>
        <v/>
      </c>
      <c r="I24" s="585"/>
    </row>
    <row r="25" spans="1:9" x14ac:dyDescent="0.25">
      <c r="A25" s="584"/>
      <c r="B25" s="600"/>
      <c r="C25" s="601"/>
      <c r="D25" s="601"/>
      <c r="E25" s="601"/>
      <c r="F25" s="601"/>
      <c r="G25" s="601"/>
      <c r="H25" s="602" t="str">
        <f t="shared" si="0"/>
        <v/>
      </c>
      <c r="I25" s="585"/>
    </row>
    <row r="26" spans="1:9" ht="15.75" thickBot="1" x14ac:dyDescent="0.3">
      <c r="A26" s="584"/>
      <c r="B26" s="600"/>
      <c r="C26" s="601"/>
      <c r="D26" s="601"/>
      <c r="E26" s="601"/>
      <c r="F26" s="601"/>
      <c r="G26" s="601"/>
      <c r="H26" s="602" t="str">
        <f t="shared" si="0"/>
        <v/>
      </c>
      <c r="I26" s="585"/>
    </row>
    <row r="27" spans="1:9" ht="15.75" thickBot="1" x14ac:dyDescent="0.3">
      <c r="A27" s="584"/>
      <c r="B27" s="1080" t="e">
        <f>+#REF!</f>
        <v>#REF!</v>
      </c>
      <c r="C27" s="1081"/>
      <c r="D27" s="1081"/>
      <c r="E27" s="1081"/>
      <c r="F27" s="1081"/>
      <c r="G27" s="1081"/>
      <c r="H27" s="603">
        <f>SUM(H12:H26)</f>
        <v>0</v>
      </c>
      <c r="I27" s="585"/>
    </row>
    <row r="28" spans="1:9" ht="15.75" thickBot="1" x14ac:dyDescent="0.3">
      <c r="A28" s="584"/>
      <c r="B28" s="604"/>
      <c r="C28" s="604"/>
      <c r="D28" s="604"/>
      <c r="E28" s="604"/>
      <c r="F28" s="604"/>
      <c r="G28" s="604"/>
      <c r="H28" s="605"/>
      <c r="I28" s="585"/>
    </row>
    <row r="29" spans="1:9" ht="15.75" thickBot="1" x14ac:dyDescent="0.3">
      <c r="A29" s="584"/>
      <c r="B29" s="1082" t="e">
        <f>+#REF!</f>
        <v>#REF!</v>
      </c>
      <c r="C29" s="1083"/>
      <c r="D29" s="1083"/>
      <c r="E29" s="1083"/>
      <c r="F29" s="1083"/>
      <c r="G29" s="1083"/>
      <c r="H29" s="1084"/>
      <c r="I29" s="585"/>
    </row>
    <row r="30" spans="1:9" x14ac:dyDescent="0.25">
      <c r="A30" s="584"/>
      <c r="B30" s="606"/>
      <c r="C30" s="607"/>
      <c r="D30" s="607"/>
      <c r="E30" s="607"/>
      <c r="F30" s="607"/>
      <c r="G30" s="607"/>
      <c r="H30" s="608"/>
      <c r="I30" s="585"/>
    </row>
    <row r="31" spans="1:9" x14ac:dyDescent="0.25">
      <c r="A31" s="584"/>
      <c r="B31" s="609"/>
      <c r="C31" s="610"/>
      <c r="D31" s="610"/>
      <c r="E31" s="610"/>
      <c r="F31" s="610"/>
      <c r="G31" s="610"/>
      <c r="H31" s="611"/>
      <c r="I31" s="585"/>
    </row>
    <row r="32" spans="1:9" x14ac:dyDescent="0.25">
      <c r="A32" s="584"/>
      <c r="B32" s="609"/>
      <c r="C32" s="610"/>
      <c r="D32" s="610"/>
      <c r="E32" s="610"/>
      <c r="F32" s="610"/>
      <c r="G32" s="610"/>
      <c r="H32" s="611"/>
      <c r="I32" s="585"/>
    </row>
    <row r="33" spans="1:9" x14ac:dyDescent="0.25">
      <c r="A33" s="584"/>
      <c r="B33" s="609"/>
      <c r="C33" s="610"/>
      <c r="D33" s="610"/>
      <c r="E33" s="610"/>
      <c r="F33" s="610"/>
      <c r="G33" s="610"/>
      <c r="H33" s="611"/>
      <c r="I33" s="585"/>
    </row>
    <row r="34" spans="1:9" x14ac:dyDescent="0.25">
      <c r="A34" s="584"/>
      <c r="B34" s="609"/>
      <c r="C34" s="610"/>
      <c r="D34" s="610"/>
      <c r="E34" s="610"/>
      <c r="F34" s="610"/>
      <c r="G34" s="610"/>
      <c r="H34" s="611"/>
      <c r="I34" s="585"/>
    </row>
    <row r="35" spans="1:9" x14ac:dyDescent="0.25">
      <c r="A35" s="584"/>
      <c r="B35" s="609"/>
      <c r="C35" s="610"/>
      <c r="D35" s="610"/>
      <c r="E35" s="610"/>
      <c r="F35" s="610"/>
      <c r="G35" s="610"/>
      <c r="H35" s="611"/>
      <c r="I35" s="585"/>
    </row>
    <row r="36" spans="1:9" x14ac:dyDescent="0.25">
      <c r="A36" s="584"/>
      <c r="B36" s="609"/>
      <c r="C36" s="610"/>
      <c r="D36" s="610"/>
      <c r="E36" s="610"/>
      <c r="F36" s="610"/>
      <c r="G36" s="610"/>
      <c r="H36" s="611"/>
      <c r="I36" s="585"/>
    </row>
    <row r="37" spans="1:9" x14ac:dyDescent="0.25">
      <c r="A37" s="584"/>
      <c r="B37" s="609"/>
      <c r="C37" s="610"/>
      <c r="D37" s="610"/>
      <c r="E37" s="610"/>
      <c r="F37" s="610"/>
      <c r="G37" s="610"/>
      <c r="H37" s="611"/>
      <c r="I37" s="585"/>
    </row>
    <row r="38" spans="1:9" x14ac:dyDescent="0.25">
      <c r="A38" s="584"/>
      <c r="B38" s="609"/>
      <c r="C38" s="610"/>
      <c r="D38" s="610"/>
      <c r="E38" s="610"/>
      <c r="F38" s="610"/>
      <c r="G38" s="610"/>
      <c r="H38" s="611"/>
      <c r="I38" s="585"/>
    </row>
    <row r="39" spans="1:9" x14ac:dyDescent="0.25">
      <c r="A39" s="584"/>
      <c r="B39" s="609"/>
      <c r="C39" s="610"/>
      <c r="D39" s="610"/>
      <c r="E39" s="610"/>
      <c r="F39" s="610"/>
      <c r="G39" s="610"/>
      <c r="H39" s="611"/>
      <c r="I39" s="585"/>
    </row>
    <row r="40" spans="1:9" x14ac:dyDescent="0.25">
      <c r="A40" s="584"/>
      <c r="B40" s="609"/>
      <c r="C40" s="610"/>
      <c r="D40" s="610"/>
      <c r="E40" s="610"/>
      <c r="F40" s="610"/>
      <c r="G40" s="610"/>
      <c r="H40" s="611"/>
      <c r="I40" s="585"/>
    </row>
    <row r="41" spans="1:9" x14ac:dyDescent="0.25">
      <c r="A41" s="584"/>
      <c r="B41" s="609"/>
      <c r="C41" s="610"/>
      <c r="D41" s="610"/>
      <c r="E41" s="610"/>
      <c r="F41" s="610"/>
      <c r="G41" s="610"/>
      <c r="H41" s="611"/>
      <c r="I41" s="585"/>
    </row>
    <row r="42" spans="1:9" x14ac:dyDescent="0.25">
      <c r="A42" s="584"/>
      <c r="B42" s="609"/>
      <c r="C42" s="610"/>
      <c r="D42" s="610"/>
      <c r="E42" s="610"/>
      <c r="F42" s="610"/>
      <c r="G42" s="610"/>
      <c r="H42" s="611"/>
      <c r="I42" s="585"/>
    </row>
    <row r="43" spans="1:9" x14ac:dyDescent="0.25">
      <c r="A43" s="584"/>
      <c r="B43" s="609"/>
      <c r="C43" s="610"/>
      <c r="D43" s="610"/>
      <c r="E43" s="610"/>
      <c r="F43" s="610"/>
      <c r="G43" s="610"/>
      <c r="H43" s="611"/>
      <c r="I43" s="585"/>
    </row>
    <row r="44" spans="1:9" x14ac:dyDescent="0.25">
      <c r="A44" s="584"/>
      <c r="B44" s="609"/>
      <c r="C44" s="610"/>
      <c r="D44" s="610"/>
      <c r="E44" s="610"/>
      <c r="F44" s="610"/>
      <c r="G44" s="610"/>
      <c r="H44" s="611"/>
      <c r="I44" s="585"/>
    </row>
    <row r="45" spans="1:9" x14ac:dyDescent="0.25">
      <c r="A45" s="584"/>
      <c r="B45" s="609"/>
      <c r="C45" s="610"/>
      <c r="D45" s="610"/>
      <c r="E45" s="610"/>
      <c r="F45" s="610"/>
      <c r="G45" s="610"/>
      <c r="H45" s="611"/>
      <c r="I45" s="585"/>
    </row>
    <row r="46" spans="1:9" x14ac:dyDescent="0.25">
      <c r="A46" s="584"/>
      <c r="B46" s="609"/>
      <c r="C46" s="610"/>
      <c r="D46" s="610"/>
      <c r="E46" s="610"/>
      <c r="F46" s="610"/>
      <c r="G46" s="610"/>
      <c r="H46" s="611"/>
      <c r="I46" s="585"/>
    </row>
    <row r="47" spans="1:9" x14ac:dyDescent="0.25">
      <c r="A47" s="584"/>
      <c r="B47" s="609"/>
      <c r="C47" s="610"/>
      <c r="D47" s="610"/>
      <c r="E47" s="610"/>
      <c r="F47" s="610"/>
      <c r="G47" s="610"/>
      <c r="H47" s="611"/>
      <c r="I47" s="585"/>
    </row>
    <row r="48" spans="1:9" x14ac:dyDescent="0.25">
      <c r="A48" s="584"/>
      <c r="B48" s="609"/>
      <c r="C48" s="610"/>
      <c r="D48" s="610"/>
      <c r="E48" s="610"/>
      <c r="F48" s="610"/>
      <c r="G48" s="610"/>
      <c r="H48" s="611"/>
      <c r="I48" s="585"/>
    </row>
    <row r="49" spans="1:9" x14ac:dyDescent="0.25">
      <c r="A49" s="584"/>
      <c r="B49" s="609"/>
      <c r="C49" s="610"/>
      <c r="D49" s="610"/>
      <c r="E49" s="610"/>
      <c r="F49" s="610"/>
      <c r="G49" s="610"/>
      <c r="H49" s="611"/>
      <c r="I49" s="585"/>
    </row>
    <row r="50" spans="1:9" x14ac:dyDescent="0.25">
      <c r="A50" s="584"/>
      <c r="B50" s="609"/>
      <c r="C50" s="610"/>
      <c r="D50" s="610"/>
      <c r="E50" s="610"/>
      <c r="F50" s="610"/>
      <c r="G50" s="610"/>
      <c r="H50" s="611"/>
      <c r="I50" s="585"/>
    </row>
    <row r="51" spans="1:9" x14ac:dyDescent="0.25">
      <c r="A51" s="584"/>
      <c r="B51" s="609"/>
      <c r="C51" s="610"/>
      <c r="D51" s="610"/>
      <c r="E51" s="610"/>
      <c r="F51" s="610"/>
      <c r="G51" s="610"/>
      <c r="H51" s="611"/>
      <c r="I51" s="585"/>
    </row>
    <row r="52" spans="1:9" x14ac:dyDescent="0.25">
      <c r="A52" s="584"/>
      <c r="B52" s="609"/>
      <c r="C52" s="610"/>
      <c r="D52" s="610"/>
      <c r="E52" s="610"/>
      <c r="F52" s="610"/>
      <c r="G52" s="610"/>
      <c r="H52" s="611"/>
      <c r="I52" s="585"/>
    </row>
    <row r="53" spans="1:9" x14ac:dyDescent="0.25">
      <c r="A53" s="584"/>
      <c r="B53" s="609"/>
      <c r="C53" s="610"/>
      <c r="D53" s="610"/>
      <c r="E53" s="610"/>
      <c r="F53" s="610"/>
      <c r="G53" s="610"/>
      <c r="H53" s="611"/>
      <c r="I53" s="585"/>
    </row>
    <row r="54" spans="1:9" ht="15.75" thickBot="1" x14ac:dyDescent="0.3">
      <c r="A54" s="584"/>
      <c r="B54" s="612"/>
      <c r="C54" s="613"/>
      <c r="D54" s="613"/>
      <c r="E54" s="613"/>
      <c r="F54" s="613"/>
      <c r="G54" s="613"/>
      <c r="H54" s="614"/>
      <c r="I54" s="585"/>
    </row>
    <row r="55" spans="1:9" x14ac:dyDescent="0.25">
      <c r="A55" s="584"/>
      <c r="B55" s="604"/>
      <c r="C55" s="604"/>
      <c r="D55" s="604"/>
      <c r="E55" s="604"/>
      <c r="F55" s="604"/>
      <c r="G55" s="604"/>
      <c r="H55" s="605"/>
      <c r="I55" s="585"/>
    </row>
    <row r="56" spans="1:9" x14ac:dyDescent="0.25">
      <c r="A56" s="584"/>
      <c r="B56" s="604"/>
      <c r="C56" s="604"/>
      <c r="D56" s="604"/>
      <c r="E56" s="604"/>
      <c r="F56" s="604"/>
      <c r="G56" s="604"/>
      <c r="H56" s="605"/>
      <c r="I56" s="585"/>
    </row>
    <row r="57" spans="1:9" x14ac:dyDescent="0.25">
      <c r="A57" s="584"/>
      <c r="B57" s="615" t="s">
        <v>527</v>
      </c>
      <c r="C57" s="604"/>
      <c r="D57" s="604"/>
      <c r="E57" s="615" t="s">
        <v>528</v>
      </c>
      <c r="F57" s="604"/>
      <c r="G57" s="604"/>
      <c r="H57" s="605"/>
      <c r="I57" s="585"/>
    </row>
    <row r="58" spans="1:9" x14ac:dyDescent="0.25">
      <c r="A58" s="584"/>
      <c r="B58" s="616" t="s">
        <v>529</v>
      </c>
      <c r="C58" s="617" t="e">
        <f>+#REF!</f>
        <v>#REF!</v>
      </c>
      <c r="D58" s="604"/>
      <c r="E58" s="616" t="s">
        <v>529</v>
      </c>
      <c r="F58" s="1071" t="e">
        <f>+#REF!</f>
        <v>#REF!</v>
      </c>
      <c r="G58" s="1071"/>
      <c r="H58" s="1071"/>
      <c r="I58" s="585"/>
    </row>
    <row r="59" spans="1:9" x14ac:dyDescent="0.25">
      <c r="A59" s="584"/>
      <c r="B59" s="616" t="s">
        <v>530</v>
      </c>
      <c r="C59" s="617" t="e">
        <f>+#REF!</f>
        <v>#REF!</v>
      </c>
      <c r="D59" s="604"/>
      <c r="E59" s="616" t="s">
        <v>530</v>
      </c>
      <c r="F59" s="1071" t="e">
        <f>+#REF!</f>
        <v>#REF!</v>
      </c>
      <c r="G59" s="1071"/>
      <c r="H59" s="1071"/>
      <c r="I59" s="585"/>
    </row>
    <row r="60" spans="1:9" x14ac:dyDescent="0.25">
      <c r="A60" s="584"/>
      <c r="B60" s="616" t="s">
        <v>531</v>
      </c>
      <c r="C60" s="617" t="e">
        <f>+#REF!</f>
        <v>#REF!</v>
      </c>
      <c r="D60" s="604"/>
      <c r="E60" s="616" t="s">
        <v>531</v>
      </c>
      <c r="F60" s="1071" t="e">
        <f>+#REF!</f>
        <v>#REF!</v>
      </c>
      <c r="G60" s="1071"/>
      <c r="H60" s="1071"/>
      <c r="I60" s="585"/>
    </row>
    <row r="61" spans="1:9" ht="15.75" thickBot="1" x14ac:dyDescent="0.3">
      <c r="A61" s="1072"/>
      <c r="B61" s="1073"/>
      <c r="C61" s="1073"/>
      <c r="D61" s="1073"/>
      <c r="E61" s="1073"/>
      <c r="F61" s="1073"/>
      <c r="G61" s="1073"/>
      <c r="H61" s="1073"/>
      <c r="I61" s="1074"/>
    </row>
    <row r="62" spans="1:9" x14ac:dyDescent="0.25">
      <c r="A62" s="618"/>
      <c r="B62" s="618"/>
      <c r="C62" s="619"/>
      <c r="D62" s="619"/>
      <c r="E62" s="619"/>
      <c r="F62" s="618"/>
      <c r="G62" s="618"/>
      <c r="H62" s="618"/>
      <c r="I62" s="618"/>
    </row>
  </sheetData>
  <mergeCells count="22">
    <mergeCell ref="C6:D6"/>
    <mergeCell ref="F6:H6"/>
    <mergeCell ref="B2:H2"/>
    <mergeCell ref="A3:I3"/>
    <mergeCell ref="C4:D4"/>
    <mergeCell ref="F4:H4"/>
    <mergeCell ref="C5:D5"/>
    <mergeCell ref="C7:D7"/>
    <mergeCell ref="F7:H7"/>
    <mergeCell ref="A8:A9"/>
    <mergeCell ref="C8:H8"/>
    <mergeCell ref="I8:I9"/>
    <mergeCell ref="B9:H9"/>
    <mergeCell ref="F59:H59"/>
    <mergeCell ref="F60:H60"/>
    <mergeCell ref="A61:I61"/>
    <mergeCell ref="B10:B11"/>
    <mergeCell ref="C10:C11"/>
    <mergeCell ref="D10:H10"/>
    <mergeCell ref="B27:G27"/>
    <mergeCell ref="B29:H29"/>
    <mergeCell ref="F58:H5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DA215-D13B-43A0-A800-AA495B79C530}">
  <sheetPr codeName="Hoja11"/>
  <dimension ref="A1:I62"/>
  <sheetViews>
    <sheetView topLeftCell="A10" workbookViewId="0">
      <selection activeCell="B12" sqref="B12:B26"/>
    </sheetView>
  </sheetViews>
  <sheetFormatPr baseColWidth="10" defaultRowHeight="15" x14ac:dyDescent="0.25"/>
  <cols>
    <col min="2" max="2" width="15" bestFit="1" customWidth="1"/>
    <col min="3" max="3" width="33.5703125" customWidth="1"/>
    <col min="4" max="4" width="31.85546875" customWidth="1"/>
    <col min="5" max="5" width="15.42578125" customWidth="1"/>
    <col min="6" max="6" width="19.7109375" customWidth="1"/>
    <col min="8" max="8" width="15.42578125" customWidth="1"/>
  </cols>
  <sheetData>
    <row r="1" spans="1:9" ht="15.75" thickBot="1" x14ac:dyDescent="0.3"/>
    <row r="2" spans="1:9" ht="15.75" thickBot="1" x14ac:dyDescent="0.3">
      <c r="A2" s="584"/>
      <c r="B2" s="1098" t="e">
        <f>+#REF!</f>
        <v>#REF!</v>
      </c>
      <c r="C2" s="1099"/>
      <c r="D2" s="1099"/>
      <c r="E2" s="1099"/>
      <c r="F2" s="1099"/>
      <c r="G2" s="1099"/>
      <c r="H2" s="1100"/>
      <c r="I2" s="585"/>
    </row>
    <row r="3" spans="1:9" ht="15.75" thickBot="1" x14ac:dyDescent="0.3">
      <c r="A3" s="1090"/>
      <c r="B3" s="1101"/>
      <c r="C3" s="1101"/>
      <c r="D3" s="1101"/>
      <c r="E3" s="1101"/>
      <c r="F3" s="1101"/>
      <c r="G3" s="1101"/>
      <c r="H3" s="1101"/>
      <c r="I3" s="1094"/>
    </row>
    <row r="4" spans="1:9" ht="78.75" customHeight="1" x14ac:dyDescent="0.25">
      <c r="A4" s="586"/>
      <c r="B4" s="587" t="e">
        <f>+#REF!</f>
        <v>#REF!</v>
      </c>
      <c r="C4" s="1102"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D4" s="1103"/>
      <c r="E4" s="588" t="e">
        <f>+#REF!</f>
        <v>#REF!</v>
      </c>
      <c r="F4" s="1104" t="e">
        <f>+#REF!</f>
        <v>#REF!</v>
      </c>
      <c r="G4" s="1104"/>
      <c r="H4" s="1105"/>
      <c r="I4" s="589"/>
    </row>
    <row r="5" spans="1:9" x14ac:dyDescent="0.25">
      <c r="A5" s="584"/>
      <c r="B5" s="590" t="e">
        <f>+#REF!</f>
        <v>#REF!</v>
      </c>
      <c r="C5" s="1106" t="e">
        <f>+#REF!</f>
        <v>#REF!</v>
      </c>
      <c r="D5" s="1107"/>
      <c r="E5" s="591" t="e">
        <f>+#REF!</f>
        <v>#REF!</v>
      </c>
      <c r="F5" s="592">
        <f ca="1">TODAY()</f>
        <v>46076</v>
      </c>
      <c r="G5" s="593" t="s">
        <v>526</v>
      </c>
      <c r="H5" s="594">
        <v>1</v>
      </c>
      <c r="I5" s="585"/>
    </row>
    <row r="6" spans="1:9" ht="31.5" customHeight="1" x14ac:dyDescent="0.25">
      <c r="A6" s="584"/>
      <c r="B6" s="595" t="e">
        <f>+#REF!</f>
        <v>#REF!</v>
      </c>
      <c r="C6" s="1085" t="e">
        <f>+#REF!</f>
        <v>#REF!</v>
      </c>
      <c r="D6" s="1086"/>
      <c r="E6" s="591" t="e">
        <f>+#REF!</f>
        <v>#REF!</v>
      </c>
      <c r="F6" s="1108" t="str">
        <f>+'BALANCE GENERAL'!F12</f>
        <v>CERRAMIENTO EN POSTE DE CONCRETO Y ALAMBRE LISO</v>
      </c>
      <c r="G6" s="1108"/>
      <c r="H6" s="1109"/>
      <c r="I6" s="585"/>
    </row>
    <row r="7" spans="1:9" x14ac:dyDescent="0.25">
      <c r="A7" s="584"/>
      <c r="B7" s="596" t="e">
        <f>+#REF!</f>
        <v>#REF!</v>
      </c>
      <c r="C7" s="1085">
        <f>'BALANCE GENERAL'!B15</f>
        <v>1.03</v>
      </c>
      <c r="D7" s="1086"/>
      <c r="E7" s="591" t="e">
        <f>+#REF!</f>
        <v>#REF!</v>
      </c>
      <c r="F7" s="1087" t="str">
        <f>VLOOKUP(C7,'BALANCE GENERAL'!B:V,6,FALSE)</f>
        <v>M2</v>
      </c>
      <c r="G7" s="1088"/>
      <c r="H7" s="1089"/>
      <c r="I7" s="585"/>
    </row>
    <row r="8" spans="1:9" ht="15.75" thickBot="1" x14ac:dyDescent="0.3">
      <c r="A8" s="1090"/>
      <c r="B8" s="597" t="e">
        <f>+#REF!</f>
        <v>#REF!</v>
      </c>
      <c r="C8" s="1091" t="str">
        <f>VLOOKUP(C7,'BALANCE GENERAL'!B:V,5,FALSE)</f>
        <v>Suministro e instalacion de Porton de acceso vehicular de doble hoja abatible en tuberia galvanizada estructural Ø2". Incluye soportes y Herrajes, esquema de pintura Anticorrosivo Esp=6 mils, acabado Poliuretano blanca Esp=12mils. Incluye marco, tensores, empotramiento y anclaje de tubería de soporte de giro a pedestal de 20cm x 20cm x 40cm fundido In Situ en concreto de 3500 PSI armado con acero de refuerzo corrugado grado 60, Fy = 4200 kg/cm², cuantía mínima de 80kg/m³.</v>
      </c>
      <c r="D8" s="1092"/>
      <c r="E8" s="1092"/>
      <c r="F8" s="1092"/>
      <c r="G8" s="1092"/>
      <c r="H8" s="1093"/>
      <c r="I8" s="1094"/>
    </row>
    <row r="9" spans="1:9" ht="15.75" thickBot="1" x14ac:dyDescent="0.3">
      <c r="A9" s="1090"/>
      <c r="B9" s="1095"/>
      <c r="C9" s="1095"/>
      <c r="D9" s="1095"/>
      <c r="E9" s="1095"/>
      <c r="F9" s="1095"/>
      <c r="G9" s="1095"/>
      <c r="H9" s="1095"/>
      <c r="I9" s="1094"/>
    </row>
    <row r="10" spans="1:9" ht="15.75" thickBot="1" x14ac:dyDescent="0.3">
      <c r="A10" s="584"/>
      <c r="B10" s="1075" t="e">
        <f>+#REF!</f>
        <v>#REF!</v>
      </c>
      <c r="C10" s="1075" t="e">
        <f>+#REF!</f>
        <v>#REF!</v>
      </c>
      <c r="D10" s="1077" t="e">
        <f>+#REF!</f>
        <v>#REF!</v>
      </c>
      <c r="E10" s="1078"/>
      <c r="F10" s="1078"/>
      <c r="G10" s="1078"/>
      <c r="H10" s="1079"/>
      <c r="I10" s="585"/>
    </row>
    <row r="11" spans="1:9" ht="15.75" thickBot="1" x14ac:dyDescent="0.3">
      <c r="A11" s="584"/>
      <c r="B11" s="1076"/>
      <c r="C11" s="1076"/>
      <c r="D11" s="598" t="e">
        <f>+#REF!</f>
        <v>#REF!</v>
      </c>
      <c r="E11" s="598" t="e">
        <f>+#REF!</f>
        <v>#REF!</v>
      </c>
      <c r="F11" s="598" t="e">
        <f>+#REF!</f>
        <v>#REF!</v>
      </c>
      <c r="G11" s="598" t="e">
        <f>+#REF!</f>
        <v>#REF!</v>
      </c>
      <c r="H11" s="599" t="e">
        <f>+#REF!</f>
        <v>#REF!</v>
      </c>
      <c r="I11" s="585"/>
    </row>
    <row r="12" spans="1:9" x14ac:dyDescent="0.25">
      <c r="A12" s="584"/>
      <c r="B12" s="600"/>
      <c r="C12" s="601"/>
      <c r="D12" s="601"/>
      <c r="E12" s="601"/>
      <c r="F12" s="601"/>
      <c r="G12" s="601"/>
      <c r="H12" s="602" t="str">
        <f>IF(C12="","",PRODUCT(D12:G12))</f>
        <v/>
      </c>
      <c r="I12" s="585"/>
    </row>
    <row r="13" spans="1:9" x14ac:dyDescent="0.25">
      <c r="A13" s="584"/>
      <c r="B13" s="600"/>
      <c r="C13" s="601"/>
      <c r="D13" s="601"/>
      <c r="E13" s="601"/>
      <c r="F13" s="601"/>
      <c r="G13" s="601"/>
      <c r="H13" s="602" t="str">
        <f t="shared" ref="H13:H26" si="0">IF(C13="","",PRODUCT(D13:G13))</f>
        <v/>
      </c>
      <c r="I13" s="585"/>
    </row>
    <row r="14" spans="1:9" x14ac:dyDescent="0.25">
      <c r="A14" s="584"/>
      <c r="B14" s="600"/>
      <c r="C14" s="601"/>
      <c r="D14" s="601"/>
      <c r="E14" s="601"/>
      <c r="F14" s="601"/>
      <c r="G14" s="601"/>
      <c r="H14" s="602" t="str">
        <f t="shared" si="0"/>
        <v/>
      </c>
      <c r="I14" s="585"/>
    </row>
    <row r="15" spans="1:9" x14ac:dyDescent="0.25">
      <c r="A15" s="584"/>
      <c r="B15" s="600"/>
      <c r="C15" s="601"/>
      <c r="D15" s="601"/>
      <c r="E15" s="601"/>
      <c r="F15" s="601"/>
      <c r="G15" s="601"/>
      <c r="H15" s="602" t="str">
        <f t="shared" si="0"/>
        <v/>
      </c>
      <c r="I15" s="585"/>
    </row>
    <row r="16" spans="1:9" x14ac:dyDescent="0.25">
      <c r="A16" s="584"/>
      <c r="B16" s="600"/>
      <c r="C16" s="601"/>
      <c r="D16" s="601"/>
      <c r="E16" s="601"/>
      <c r="F16" s="601"/>
      <c r="G16" s="601"/>
      <c r="H16" s="602" t="str">
        <f t="shared" si="0"/>
        <v/>
      </c>
      <c r="I16" s="585"/>
    </row>
    <row r="17" spans="1:9" x14ac:dyDescent="0.25">
      <c r="A17" s="584"/>
      <c r="B17" s="600"/>
      <c r="C17" s="601"/>
      <c r="D17" s="601"/>
      <c r="E17" s="601"/>
      <c r="F17" s="601"/>
      <c r="G17" s="601"/>
      <c r="H17" s="602" t="str">
        <f t="shared" si="0"/>
        <v/>
      </c>
      <c r="I17" s="585"/>
    </row>
    <row r="18" spans="1:9" x14ac:dyDescent="0.25">
      <c r="A18" s="584"/>
      <c r="B18" s="600"/>
      <c r="C18" s="601"/>
      <c r="D18" s="601"/>
      <c r="E18" s="601"/>
      <c r="F18" s="601"/>
      <c r="G18" s="601"/>
      <c r="H18" s="602" t="str">
        <f t="shared" si="0"/>
        <v/>
      </c>
      <c r="I18" s="585"/>
    </row>
    <row r="19" spans="1:9" x14ac:dyDescent="0.25">
      <c r="A19" s="584"/>
      <c r="B19" s="600"/>
      <c r="C19" s="601"/>
      <c r="D19" s="601"/>
      <c r="E19" s="601"/>
      <c r="F19" s="601"/>
      <c r="G19" s="601"/>
      <c r="H19" s="602" t="str">
        <f t="shared" si="0"/>
        <v/>
      </c>
      <c r="I19" s="585"/>
    </row>
    <row r="20" spans="1:9" x14ac:dyDescent="0.25">
      <c r="A20" s="584"/>
      <c r="B20" s="600"/>
      <c r="C20" s="601"/>
      <c r="D20" s="601"/>
      <c r="E20" s="601"/>
      <c r="F20" s="601"/>
      <c r="G20" s="601"/>
      <c r="H20" s="602" t="str">
        <f t="shared" si="0"/>
        <v/>
      </c>
      <c r="I20" s="585"/>
    </row>
    <row r="21" spans="1:9" x14ac:dyDescent="0.25">
      <c r="A21" s="584"/>
      <c r="B21" s="600"/>
      <c r="C21" s="601"/>
      <c r="D21" s="601"/>
      <c r="E21" s="601"/>
      <c r="F21" s="601"/>
      <c r="G21" s="601"/>
      <c r="H21" s="602" t="str">
        <f t="shared" si="0"/>
        <v/>
      </c>
      <c r="I21" s="585"/>
    </row>
    <row r="22" spans="1:9" x14ac:dyDescent="0.25">
      <c r="A22" s="584"/>
      <c r="B22" s="600"/>
      <c r="C22" s="601"/>
      <c r="D22" s="601"/>
      <c r="E22" s="601"/>
      <c r="F22" s="601"/>
      <c r="G22" s="601"/>
      <c r="H22" s="602" t="str">
        <f t="shared" si="0"/>
        <v/>
      </c>
      <c r="I22" s="585"/>
    </row>
    <row r="23" spans="1:9" x14ac:dyDescent="0.25">
      <c r="A23" s="584"/>
      <c r="B23" s="600"/>
      <c r="C23" s="601"/>
      <c r="D23" s="601"/>
      <c r="E23" s="601"/>
      <c r="F23" s="601"/>
      <c r="G23" s="601"/>
      <c r="H23" s="602" t="str">
        <f t="shared" si="0"/>
        <v/>
      </c>
      <c r="I23" s="585"/>
    </row>
    <row r="24" spans="1:9" x14ac:dyDescent="0.25">
      <c r="A24" s="584"/>
      <c r="B24" s="600"/>
      <c r="C24" s="601"/>
      <c r="D24" s="601"/>
      <c r="E24" s="601"/>
      <c r="F24" s="601"/>
      <c r="G24" s="601"/>
      <c r="H24" s="602" t="str">
        <f t="shared" si="0"/>
        <v/>
      </c>
      <c r="I24" s="585"/>
    </row>
    <row r="25" spans="1:9" x14ac:dyDescent="0.25">
      <c r="A25" s="584"/>
      <c r="B25" s="600"/>
      <c r="C25" s="601"/>
      <c r="D25" s="601"/>
      <c r="E25" s="601"/>
      <c r="F25" s="601"/>
      <c r="G25" s="601"/>
      <c r="H25" s="602" t="str">
        <f t="shared" si="0"/>
        <v/>
      </c>
      <c r="I25" s="585"/>
    </row>
    <row r="26" spans="1:9" ht="15.75" thickBot="1" x14ac:dyDescent="0.3">
      <c r="A26" s="584"/>
      <c r="B26" s="600"/>
      <c r="C26" s="601"/>
      <c r="D26" s="601"/>
      <c r="E26" s="601"/>
      <c r="F26" s="601"/>
      <c r="G26" s="601"/>
      <c r="H26" s="602" t="str">
        <f t="shared" si="0"/>
        <v/>
      </c>
      <c r="I26" s="585"/>
    </row>
    <row r="27" spans="1:9" ht="15.75" thickBot="1" x14ac:dyDescent="0.3">
      <c r="A27" s="584"/>
      <c r="B27" s="1080" t="e">
        <f>+#REF!</f>
        <v>#REF!</v>
      </c>
      <c r="C27" s="1081"/>
      <c r="D27" s="1081"/>
      <c r="E27" s="1081"/>
      <c r="F27" s="1081"/>
      <c r="G27" s="1081"/>
      <c r="H27" s="603">
        <f>SUM(H12:H26)</f>
        <v>0</v>
      </c>
      <c r="I27" s="585"/>
    </row>
    <row r="28" spans="1:9" ht="15.75" thickBot="1" x14ac:dyDescent="0.3">
      <c r="A28" s="584"/>
      <c r="B28" s="604"/>
      <c r="C28" s="604"/>
      <c r="D28" s="604"/>
      <c r="E28" s="604"/>
      <c r="F28" s="604"/>
      <c r="G28" s="604"/>
      <c r="H28" s="605"/>
      <c r="I28" s="585"/>
    </row>
    <row r="29" spans="1:9" ht="15.75" thickBot="1" x14ac:dyDescent="0.3">
      <c r="A29" s="584"/>
      <c r="B29" s="1082" t="e">
        <f>+#REF!</f>
        <v>#REF!</v>
      </c>
      <c r="C29" s="1083"/>
      <c r="D29" s="1083"/>
      <c r="E29" s="1083"/>
      <c r="F29" s="1083"/>
      <c r="G29" s="1083"/>
      <c r="H29" s="1084"/>
      <c r="I29" s="585"/>
    </row>
    <row r="30" spans="1:9" x14ac:dyDescent="0.25">
      <c r="A30" s="584"/>
      <c r="B30" s="606"/>
      <c r="C30" s="607"/>
      <c r="D30" s="607"/>
      <c r="E30" s="607"/>
      <c r="F30" s="607"/>
      <c r="G30" s="607"/>
      <c r="H30" s="608"/>
      <c r="I30" s="585"/>
    </row>
    <row r="31" spans="1:9" x14ac:dyDescent="0.25">
      <c r="A31" s="584"/>
      <c r="B31" s="609"/>
      <c r="C31" s="610"/>
      <c r="D31" s="610"/>
      <c r="E31" s="610"/>
      <c r="F31" s="610"/>
      <c r="G31" s="610"/>
      <c r="H31" s="611"/>
      <c r="I31" s="585"/>
    </row>
    <row r="32" spans="1:9" x14ac:dyDescent="0.25">
      <c r="A32" s="584"/>
      <c r="B32" s="609"/>
      <c r="C32" s="610"/>
      <c r="D32" s="610"/>
      <c r="E32" s="610"/>
      <c r="F32" s="610"/>
      <c r="G32" s="610"/>
      <c r="H32" s="611"/>
      <c r="I32" s="585"/>
    </row>
    <row r="33" spans="1:9" x14ac:dyDescent="0.25">
      <c r="A33" s="584"/>
      <c r="B33" s="609"/>
      <c r="C33" s="610"/>
      <c r="D33" s="610"/>
      <c r="E33" s="610"/>
      <c r="F33" s="610"/>
      <c r="G33" s="610"/>
      <c r="H33" s="611"/>
      <c r="I33" s="585"/>
    </row>
    <row r="34" spans="1:9" x14ac:dyDescent="0.25">
      <c r="A34" s="584"/>
      <c r="B34" s="609"/>
      <c r="C34" s="610"/>
      <c r="D34" s="610"/>
      <c r="E34" s="610"/>
      <c r="F34" s="610"/>
      <c r="G34" s="610"/>
      <c r="H34" s="611"/>
      <c r="I34" s="585"/>
    </row>
    <row r="35" spans="1:9" x14ac:dyDescent="0.25">
      <c r="A35" s="584"/>
      <c r="B35" s="609"/>
      <c r="C35" s="610"/>
      <c r="D35" s="610"/>
      <c r="E35" s="610"/>
      <c r="F35" s="610"/>
      <c r="G35" s="610"/>
      <c r="H35" s="611"/>
      <c r="I35" s="585"/>
    </row>
    <row r="36" spans="1:9" x14ac:dyDescent="0.25">
      <c r="A36" s="584"/>
      <c r="B36" s="609"/>
      <c r="C36" s="610"/>
      <c r="D36" s="610"/>
      <c r="E36" s="610"/>
      <c r="F36" s="610"/>
      <c r="G36" s="610"/>
      <c r="H36" s="611"/>
      <c r="I36" s="585"/>
    </row>
    <row r="37" spans="1:9" x14ac:dyDescent="0.25">
      <c r="A37" s="584"/>
      <c r="B37" s="609"/>
      <c r="C37" s="610"/>
      <c r="D37" s="610"/>
      <c r="E37" s="610"/>
      <c r="F37" s="610"/>
      <c r="G37" s="610"/>
      <c r="H37" s="611"/>
      <c r="I37" s="585"/>
    </row>
    <row r="38" spans="1:9" x14ac:dyDescent="0.25">
      <c r="A38" s="584"/>
      <c r="B38" s="609"/>
      <c r="C38" s="610"/>
      <c r="D38" s="610"/>
      <c r="E38" s="610"/>
      <c r="F38" s="610"/>
      <c r="G38" s="610"/>
      <c r="H38" s="611"/>
      <c r="I38" s="585"/>
    </row>
    <row r="39" spans="1:9" x14ac:dyDescent="0.25">
      <c r="A39" s="584"/>
      <c r="B39" s="609"/>
      <c r="C39" s="610"/>
      <c r="D39" s="610"/>
      <c r="E39" s="610"/>
      <c r="F39" s="610"/>
      <c r="G39" s="610"/>
      <c r="H39" s="611"/>
      <c r="I39" s="585"/>
    </row>
    <row r="40" spans="1:9" x14ac:dyDescent="0.25">
      <c r="A40" s="584"/>
      <c r="B40" s="609"/>
      <c r="C40" s="610"/>
      <c r="D40" s="610"/>
      <c r="E40" s="610"/>
      <c r="F40" s="610"/>
      <c r="G40" s="610"/>
      <c r="H40" s="611"/>
      <c r="I40" s="585"/>
    </row>
    <row r="41" spans="1:9" x14ac:dyDescent="0.25">
      <c r="A41" s="584"/>
      <c r="B41" s="609"/>
      <c r="C41" s="610"/>
      <c r="D41" s="610"/>
      <c r="E41" s="610"/>
      <c r="F41" s="610"/>
      <c r="G41" s="610"/>
      <c r="H41" s="611"/>
      <c r="I41" s="585"/>
    </row>
    <row r="42" spans="1:9" x14ac:dyDescent="0.25">
      <c r="A42" s="584"/>
      <c r="B42" s="609"/>
      <c r="C42" s="610"/>
      <c r="D42" s="610"/>
      <c r="E42" s="610"/>
      <c r="F42" s="610"/>
      <c r="G42" s="610"/>
      <c r="H42" s="611"/>
      <c r="I42" s="585"/>
    </row>
    <row r="43" spans="1:9" x14ac:dyDescent="0.25">
      <c r="A43" s="584"/>
      <c r="B43" s="609"/>
      <c r="C43" s="610"/>
      <c r="D43" s="610"/>
      <c r="E43" s="610"/>
      <c r="F43" s="610"/>
      <c r="G43" s="610"/>
      <c r="H43" s="611"/>
      <c r="I43" s="585"/>
    </row>
    <row r="44" spans="1:9" x14ac:dyDescent="0.25">
      <c r="A44" s="584"/>
      <c r="B44" s="609"/>
      <c r="C44" s="610"/>
      <c r="D44" s="610"/>
      <c r="E44" s="610"/>
      <c r="F44" s="610"/>
      <c r="G44" s="610"/>
      <c r="H44" s="611"/>
      <c r="I44" s="585"/>
    </row>
    <row r="45" spans="1:9" x14ac:dyDescent="0.25">
      <c r="A45" s="584"/>
      <c r="B45" s="609"/>
      <c r="C45" s="610"/>
      <c r="D45" s="610"/>
      <c r="E45" s="610"/>
      <c r="F45" s="610"/>
      <c r="G45" s="610"/>
      <c r="H45" s="611"/>
      <c r="I45" s="585"/>
    </row>
    <row r="46" spans="1:9" x14ac:dyDescent="0.25">
      <c r="A46" s="584"/>
      <c r="B46" s="609"/>
      <c r="C46" s="610"/>
      <c r="D46" s="610"/>
      <c r="E46" s="610"/>
      <c r="F46" s="610"/>
      <c r="G46" s="610"/>
      <c r="H46" s="611"/>
      <c r="I46" s="585"/>
    </row>
    <row r="47" spans="1:9" x14ac:dyDescent="0.25">
      <c r="A47" s="584"/>
      <c r="B47" s="609"/>
      <c r="C47" s="610"/>
      <c r="D47" s="610"/>
      <c r="E47" s="610"/>
      <c r="F47" s="610"/>
      <c r="G47" s="610"/>
      <c r="H47" s="611"/>
      <c r="I47" s="585"/>
    </row>
    <row r="48" spans="1:9" x14ac:dyDescent="0.25">
      <c r="A48" s="584"/>
      <c r="B48" s="609"/>
      <c r="C48" s="610"/>
      <c r="D48" s="610"/>
      <c r="E48" s="610"/>
      <c r="F48" s="610"/>
      <c r="G48" s="610"/>
      <c r="H48" s="611"/>
      <c r="I48" s="585"/>
    </row>
    <row r="49" spans="1:9" x14ac:dyDescent="0.25">
      <c r="A49" s="584"/>
      <c r="B49" s="609"/>
      <c r="C49" s="610"/>
      <c r="D49" s="610"/>
      <c r="E49" s="610"/>
      <c r="F49" s="610"/>
      <c r="G49" s="610"/>
      <c r="H49" s="611"/>
      <c r="I49" s="585"/>
    </row>
    <row r="50" spans="1:9" x14ac:dyDescent="0.25">
      <c r="A50" s="584"/>
      <c r="B50" s="609"/>
      <c r="C50" s="610"/>
      <c r="D50" s="610"/>
      <c r="E50" s="610"/>
      <c r="F50" s="610"/>
      <c r="G50" s="610"/>
      <c r="H50" s="611"/>
      <c r="I50" s="585"/>
    </row>
    <row r="51" spans="1:9" x14ac:dyDescent="0.25">
      <c r="A51" s="584"/>
      <c r="B51" s="609"/>
      <c r="C51" s="610"/>
      <c r="D51" s="610"/>
      <c r="E51" s="610"/>
      <c r="F51" s="610"/>
      <c r="G51" s="610"/>
      <c r="H51" s="611"/>
      <c r="I51" s="585"/>
    </row>
    <row r="52" spans="1:9" x14ac:dyDescent="0.25">
      <c r="A52" s="584"/>
      <c r="B52" s="609"/>
      <c r="C52" s="610"/>
      <c r="D52" s="610"/>
      <c r="E52" s="610"/>
      <c r="F52" s="610"/>
      <c r="G52" s="610"/>
      <c r="H52" s="611"/>
      <c r="I52" s="585"/>
    </row>
    <row r="53" spans="1:9" x14ac:dyDescent="0.25">
      <c r="A53" s="584"/>
      <c r="B53" s="609"/>
      <c r="C53" s="610"/>
      <c r="D53" s="610"/>
      <c r="E53" s="610"/>
      <c r="F53" s="610"/>
      <c r="G53" s="610"/>
      <c r="H53" s="611"/>
      <c r="I53" s="585"/>
    </row>
    <row r="54" spans="1:9" ht="15.75" thickBot="1" x14ac:dyDescent="0.3">
      <c r="A54" s="584"/>
      <c r="B54" s="612"/>
      <c r="C54" s="613"/>
      <c r="D54" s="613"/>
      <c r="E54" s="613"/>
      <c r="F54" s="613"/>
      <c r="G54" s="613"/>
      <c r="H54" s="614"/>
      <c r="I54" s="585"/>
    </row>
    <row r="55" spans="1:9" x14ac:dyDescent="0.25">
      <c r="A55" s="584"/>
      <c r="B55" s="604"/>
      <c r="C55" s="604"/>
      <c r="D55" s="604"/>
      <c r="E55" s="604"/>
      <c r="F55" s="604"/>
      <c r="G55" s="604"/>
      <c r="H55" s="605"/>
      <c r="I55" s="585"/>
    </row>
    <row r="56" spans="1:9" x14ac:dyDescent="0.25">
      <c r="A56" s="584"/>
      <c r="B56" s="604"/>
      <c r="C56" s="604"/>
      <c r="D56" s="604"/>
      <c r="E56" s="604"/>
      <c r="F56" s="604"/>
      <c r="G56" s="604"/>
      <c r="H56" s="605"/>
      <c r="I56" s="585"/>
    </row>
    <row r="57" spans="1:9" x14ac:dyDescent="0.25">
      <c r="A57" s="584"/>
      <c r="B57" s="615" t="s">
        <v>527</v>
      </c>
      <c r="C57" s="604"/>
      <c r="D57" s="604"/>
      <c r="E57" s="615" t="s">
        <v>528</v>
      </c>
      <c r="F57" s="604"/>
      <c r="G57" s="604"/>
      <c r="H57" s="605"/>
      <c r="I57" s="585"/>
    </row>
    <row r="58" spans="1:9" x14ac:dyDescent="0.25">
      <c r="A58" s="584"/>
      <c r="B58" s="616" t="s">
        <v>529</v>
      </c>
      <c r="C58" s="617" t="e">
        <f>+#REF!</f>
        <v>#REF!</v>
      </c>
      <c r="D58" s="604"/>
      <c r="E58" s="616" t="s">
        <v>529</v>
      </c>
      <c r="F58" s="1071" t="e">
        <f>+#REF!</f>
        <v>#REF!</v>
      </c>
      <c r="G58" s="1071"/>
      <c r="H58" s="1071"/>
      <c r="I58" s="585"/>
    </row>
    <row r="59" spans="1:9" x14ac:dyDescent="0.25">
      <c r="A59" s="584"/>
      <c r="B59" s="616" t="s">
        <v>530</v>
      </c>
      <c r="C59" s="617" t="e">
        <f>+#REF!</f>
        <v>#REF!</v>
      </c>
      <c r="D59" s="604"/>
      <c r="E59" s="616" t="s">
        <v>530</v>
      </c>
      <c r="F59" s="1071" t="e">
        <f>+#REF!</f>
        <v>#REF!</v>
      </c>
      <c r="G59" s="1071"/>
      <c r="H59" s="1071"/>
      <c r="I59" s="585"/>
    </row>
    <row r="60" spans="1:9" x14ac:dyDescent="0.25">
      <c r="A60" s="584"/>
      <c r="B60" s="616" t="s">
        <v>531</v>
      </c>
      <c r="C60" s="617" t="e">
        <f>+#REF!</f>
        <v>#REF!</v>
      </c>
      <c r="D60" s="604"/>
      <c r="E60" s="616" t="s">
        <v>531</v>
      </c>
      <c r="F60" s="1071" t="e">
        <f>+#REF!</f>
        <v>#REF!</v>
      </c>
      <c r="G60" s="1071"/>
      <c r="H60" s="1071"/>
      <c r="I60" s="585"/>
    </row>
    <row r="61" spans="1:9" ht="15.75" thickBot="1" x14ac:dyDescent="0.3">
      <c r="A61" s="1072"/>
      <c r="B61" s="1073"/>
      <c r="C61" s="1073"/>
      <c r="D61" s="1073"/>
      <c r="E61" s="1073"/>
      <c r="F61" s="1073"/>
      <c r="G61" s="1073"/>
      <c r="H61" s="1073"/>
      <c r="I61" s="1074"/>
    </row>
    <row r="62" spans="1:9" x14ac:dyDescent="0.25">
      <c r="A62" s="618"/>
      <c r="B62" s="618"/>
      <c r="C62" s="619"/>
      <c r="D62" s="619"/>
      <c r="E62" s="619"/>
      <c r="F62" s="618"/>
      <c r="G62" s="618"/>
      <c r="H62" s="618"/>
      <c r="I62" s="618"/>
    </row>
  </sheetData>
  <mergeCells count="22">
    <mergeCell ref="C6:D6"/>
    <mergeCell ref="F6:H6"/>
    <mergeCell ref="B2:H2"/>
    <mergeCell ref="A3:I3"/>
    <mergeCell ref="C4:D4"/>
    <mergeCell ref="F4:H4"/>
    <mergeCell ref="C5:D5"/>
    <mergeCell ref="C7:D7"/>
    <mergeCell ref="F7:H7"/>
    <mergeCell ref="A8:A9"/>
    <mergeCell ref="C8:H8"/>
    <mergeCell ref="I8:I9"/>
    <mergeCell ref="B9:H9"/>
    <mergeCell ref="F59:H59"/>
    <mergeCell ref="F60:H60"/>
    <mergeCell ref="A61:I61"/>
    <mergeCell ref="B10:B11"/>
    <mergeCell ref="C10:C11"/>
    <mergeCell ref="D10:H10"/>
    <mergeCell ref="B27:G27"/>
    <mergeCell ref="B29:H29"/>
    <mergeCell ref="F58:H58"/>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F8CF03-9BB6-458C-A684-AD327D843280}">
  <sheetPr codeName="Hoja12"/>
  <dimension ref="A1:I62"/>
  <sheetViews>
    <sheetView workbookViewId="0">
      <selection activeCell="B12" sqref="B12:B26"/>
    </sheetView>
  </sheetViews>
  <sheetFormatPr baseColWidth="10" defaultRowHeight="15" x14ac:dyDescent="0.25"/>
  <cols>
    <col min="2" max="2" width="15" bestFit="1" customWidth="1"/>
    <col min="3" max="3" width="33.5703125" customWidth="1"/>
    <col min="4" max="4" width="31.85546875" customWidth="1"/>
    <col min="5" max="5" width="15.42578125" customWidth="1"/>
    <col min="6" max="6" width="19.7109375" customWidth="1"/>
    <col min="8" max="8" width="15.42578125" customWidth="1"/>
  </cols>
  <sheetData>
    <row r="1" spans="1:9" ht="15.75" thickBot="1" x14ac:dyDescent="0.3"/>
    <row r="2" spans="1:9" ht="15.75" thickBot="1" x14ac:dyDescent="0.3">
      <c r="A2" s="584"/>
      <c r="B2" s="1098" t="e">
        <f>+#REF!</f>
        <v>#REF!</v>
      </c>
      <c r="C2" s="1099"/>
      <c r="D2" s="1099"/>
      <c r="E2" s="1099"/>
      <c r="F2" s="1099"/>
      <c r="G2" s="1099"/>
      <c r="H2" s="1100"/>
      <c r="I2" s="585"/>
    </row>
    <row r="3" spans="1:9" ht="15.75" thickBot="1" x14ac:dyDescent="0.3">
      <c r="A3" s="1090"/>
      <c r="B3" s="1101"/>
      <c r="C3" s="1101"/>
      <c r="D3" s="1101"/>
      <c r="E3" s="1101"/>
      <c r="F3" s="1101"/>
      <c r="G3" s="1101"/>
      <c r="H3" s="1101"/>
      <c r="I3" s="1094"/>
    </row>
    <row r="4" spans="1:9" ht="78.75" customHeight="1" x14ac:dyDescent="0.25">
      <c r="A4" s="586"/>
      <c r="B4" s="587" t="e">
        <f>+#REF!</f>
        <v>#REF!</v>
      </c>
      <c r="C4" s="1102"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D4" s="1103"/>
      <c r="E4" s="588" t="e">
        <f>+#REF!</f>
        <v>#REF!</v>
      </c>
      <c r="F4" s="1104" t="e">
        <f>+#REF!</f>
        <v>#REF!</v>
      </c>
      <c r="G4" s="1104"/>
      <c r="H4" s="1105"/>
      <c r="I4" s="589"/>
    </row>
    <row r="5" spans="1:9" x14ac:dyDescent="0.25">
      <c r="A5" s="584"/>
      <c r="B5" s="590" t="e">
        <f>+#REF!</f>
        <v>#REF!</v>
      </c>
      <c r="C5" s="1106" t="e">
        <f>+#REF!</f>
        <v>#REF!</v>
      </c>
      <c r="D5" s="1107"/>
      <c r="E5" s="591" t="e">
        <f>+#REF!</f>
        <v>#REF!</v>
      </c>
      <c r="F5" s="592">
        <f ca="1">TODAY()</f>
        <v>46076</v>
      </c>
      <c r="G5" s="593" t="s">
        <v>526</v>
      </c>
      <c r="H5" s="594">
        <v>1</v>
      </c>
      <c r="I5" s="585"/>
    </row>
    <row r="6" spans="1:9" ht="31.5" customHeight="1" x14ac:dyDescent="0.25">
      <c r="A6" s="584"/>
      <c r="B6" s="595" t="e">
        <f>+#REF!</f>
        <v>#REF!</v>
      </c>
      <c r="C6" s="1085" t="e">
        <f>+#REF!</f>
        <v>#REF!</v>
      </c>
      <c r="D6" s="1086"/>
      <c r="E6" s="591" t="e">
        <f>+#REF!</f>
        <v>#REF!</v>
      </c>
      <c r="F6" s="1108" t="str">
        <f>+'BALANCE GENERAL'!F12</f>
        <v>CERRAMIENTO EN POSTE DE CONCRETO Y ALAMBRE LISO</v>
      </c>
      <c r="G6" s="1108"/>
      <c r="H6" s="1109"/>
      <c r="I6" s="585"/>
    </row>
    <row r="7" spans="1:9" x14ac:dyDescent="0.25">
      <c r="A7" s="584"/>
      <c r="B7" s="596" t="e">
        <f>+#REF!</f>
        <v>#REF!</v>
      </c>
      <c r="C7" s="1085">
        <f>'BALANCE GENERAL'!B16</f>
        <v>1.04</v>
      </c>
      <c r="D7" s="1086"/>
      <c r="E7" s="591" t="e">
        <f>+#REF!</f>
        <v>#REF!</v>
      </c>
      <c r="F7" s="1087" t="str">
        <f>VLOOKUP(C7,'BALANCE GENERAL'!B:V,6,FALSE)</f>
        <v>UND</v>
      </c>
      <c r="G7" s="1088"/>
      <c r="H7" s="1089"/>
      <c r="I7" s="585"/>
    </row>
    <row r="8" spans="1:9" ht="15.75" thickBot="1" x14ac:dyDescent="0.3">
      <c r="A8" s="1090"/>
      <c r="B8" s="597" t="e">
        <f>+#REF!</f>
        <v>#REF!</v>
      </c>
      <c r="C8" s="1091" t="str">
        <f>VLOOKUP(C7,'BALANCE GENERAL'!B:V,5,FALSE)</f>
        <v>Micropilote para soporte de postes metalicos de portones Ø 30cm x H = 0,8mt. Incluye acero de refuerzo, Q. Min = 120 Kg Incluyendo acero de anclaje y avance para transferencia de carga a cimentacion superior.</v>
      </c>
      <c r="D8" s="1092"/>
      <c r="E8" s="1092"/>
      <c r="F8" s="1092"/>
      <c r="G8" s="1092"/>
      <c r="H8" s="1093"/>
      <c r="I8" s="1094"/>
    </row>
    <row r="9" spans="1:9" ht="15.75" thickBot="1" x14ac:dyDescent="0.3">
      <c r="A9" s="1090"/>
      <c r="B9" s="1095"/>
      <c r="C9" s="1095"/>
      <c r="D9" s="1095"/>
      <c r="E9" s="1095"/>
      <c r="F9" s="1095"/>
      <c r="G9" s="1095"/>
      <c r="H9" s="1095"/>
      <c r="I9" s="1094"/>
    </row>
    <row r="10" spans="1:9" ht="15.75" thickBot="1" x14ac:dyDescent="0.3">
      <c r="A10" s="584"/>
      <c r="B10" s="1075" t="e">
        <f>+#REF!</f>
        <v>#REF!</v>
      </c>
      <c r="C10" s="1075" t="e">
        <f>+#REF!</f>
        <v>#REF!</v>
      </c>
      <c r="D10" s="1077" t="e">
        <f>+#REF!</f>
        <v>#REF!</v>
      </c>
      <c r="E10" s="1078"/>
      <c r="F10" s="1078"/>
      <c r="G10" s="1078"/>
      <c r="H10" s="1079"/>
      <c r="I10" s="585"/>
    </row>
    <row r="11" spans="1:9" ht="15.75" thickBot="1" x14ac:dyDescent="0.3">
      <c r="A11" s="584"/>
      <c r="B11" s="1076"/>
      <c r="C11" s="1076"/>
      <c r="D11" s="598" t="e">
        <f>+#REF!</f>
        <v>#REF!</v>
      </c>
      <c r="E11" s="598" t="e">
        <f>+#REF!</f>
        <v>#REF!</v>
      </c>
      <c r="F11" s="598" t="e">
        <f>+#REF!</f>
        <v>#REF!</v>
      </c>
      <c r="G11" s="598" t="e">
        <f>+#REF!</f>
        <v>#REF!</v>
      </c>
      <c r="H11" s="599" t="e">
        <f>+#REF!</f>
        <v>#REF!</v>
      </c>
      <c r="I11" s="585"/>
    </row>
    <row r="12" spans="1:9" x14ac:dyDescent="0.25">
      <c r="A12" s="584"/>
      <c r="B12" s="600"/>
      <c r="C12" s="601"/>
      <c r="D12" s="601"/>
      <c r="E12" s="601"/>
      <c r="F12" s="601"/>
      <c r="G12" s="601"/>
      <c r="H12" s="602" t="str">
        <f>IF(C12="","",PRODUCT(D12:G12))</f>
        <v/>
      </c>
      <c r="I12" s="585"/>
    </row>
    <row r="13" spans="1:9" x14ac:dyDescent="0.25">
      <c r="A13" s="584"/>
      <c r="B13" s="600"/>
      <c r="C13" s="601"/>
      <c r="D13" s="601"/>
      <c r="E13" s="601"/>
      <c r="F13" s="601"/>
      <c r="G13" s="601"/>
      <c r="H13" s="602" t="str">
        <f t="shared" ref="H13:H26" si="0">IF(C13="","",PRODUCT(D13:G13))</f>
        <v/>
      </c>
      <c r="I13" s="585"/>
    </row>
    <row r="14" spans="1:9" x14ac:dyDescent="0.25">
      <c r="A14" s="584"/>
      <c r="B14" s="600"/>
      <c r="C14" s="601"/>
      <c r="D14" s="601"/>
      <c r="E14" s="601"/>
      <c r="F14" s="601"/>
      <c r="G14" s="601"/>
      <c r="H14" s="602" t="str">
        <f t="shared" si="0"/>
        <v/>
      </c>
      <c r="I14" s="585"/>
    </row>
    <row r="15" spans="1:9" x14ac:dyDescent="0.25">
      <c r="A15" s="584"/>
      <c r="B15" s="600"/>
      <c r="C15" s="601"/>
      <c r="D15" s="601"/>
      <c r="E15" s="601"/>
      <c r="F15" s="601"/>
      <c r="G15" s="601"/>
      <c r="H15" s="602" t="str">
        <f t="shared" si="0"/>
        <v/>
      </c>
      <c r="I15" s="585"/>
    </row>
    <row r="16" spans="1:9" x14ac:dyDescent="0.25">
      <c r="A16" s="584"/>
      <c r="B16" s="600"/>
      <c r="C16" s="601"/>
      <c r="D16" s="601"/>
      <c r="E16" s="601"/>
      <c r="F16" s="601"/>
      <c r="G16" s="601"/>
      <c r="H16" s="602" t="str">
        <f t="shared" si="0"/>
        <v/>
      </c>
      <c r="I16" s="585"/>
    </row>
    <row r="17" spans="1:9" x14ac:dyDescent="0.25">
      <c r="A17" s="584"/>
      <c r="B17" s="600"/>
      <c r="C17" s="601"/>
      <c r="D17" s="601"/>
      <c r="E17" s="601"/>
      <c r="F17" s="601"/>
      <c r="G17" s="601"/>
      <c r="H17" s="602" t="str">
        <f t="shared" si="0"/>
        <v/>
      </c>
      <c r="I17" s="585"/>
    </row>
    <row r="18" spans="1:9" x14ac:dyDescent="0.25">
      <c r="A18" s="584"/>
      <c r="B18" s="600"/>
      <c r="C18" s="601"/>
      <c r="D18" s="601"/>
      <c r="E18" s="601"/>
      <c r="F18" s="601"/>
      <c r="G18" s="601"/>
      <c r="H18" s="602" t="str">
        <f t="shared" si="0"/>
        <v/>
      </c>
      <c r="I18" s="585"/>
    </row>
    <row r="19" spans="1:9" x14ac:dyDescent="0.25">
      <c r="A19" s="584"/>
      <c r="B19" s="600"/>
      <c r="C19" s="601"/>
      <c r="D19" s="601"/>
      <c r="E19" s="601"/>
      <c r="F19" s="601"/>
      <c r="G19" s="601"/>
      <c r="H19" s="602" t="str">
        <f t="shared" si="0"/>
        <v/>
      </c>
      <c r="I19" s="585"/>
    </row>
    <row r="20" spans="1:9" x14ac:dyDescent="0.25">
      <c r="A20" s="584"/>
      <c r="B20" s="600"/>
      <c r="C20" s="601"/>
      <c r="D20" s="601"/>
      <c r="E20" s="601"/>
      <c r="F20" s="601"/>
      <c r="G20" s="601"/>
      <c r="H20" s="602" t="str">
        <f t="shared" si="0"/>
        <v/>
      </c>
      <c r="I20" s="585"/>
    </row>
    <row r="21" spans="1:9" x14ac:dyDescent="0.25">
      <c r="A21" s="584"/>
      <c r="B21" s="600"/>
      <c r="C21" s="601"/>
      <c r="D21" s="601"/>
      <c r="E21" s="601"/>
      <c r="F21" s="601"/>
      <c r="G21" s="601"/>
      <c r="H21" s="602" t="str">
        <f t="shared" si="0"/>
        <v/>
      </c>
      <c r="I21" s="585"/>
    </row>
    <row r="22" spans="1:9" x14ac:dyDescent="0.25">
      <c r="A22" s="584"/>
      <c r="B22" s="600"/>
      <c r="C22" s="601"/>
      <c r="D22" s="601"/>
      <c r="E22" s="601"/>
      <c r="F22" s="601"/>
      <c r="G22" s="601"/>
      <c r="H22" s="602" t="str">
        <f t="shared" si="0"/>
        <v/>
      </c>
      <c r="I22" s="585"/>
    </row>
    <row r="23" spans="1:9" x14ac:dyDescent="0.25">
      <c r="A23" s="584"/>
      <c r="B23" s="600"/>
      <c r="C23" s="601"/>
      <c r="D23" s="601"/>
      <c r="E23" s="601"/>
      <c r="F23" s="601"/>
      <c r="G23" s="601"/>
      <c r="H23" s="602" t="str">
        <f t="shared" si="0"/>
        <v/>
      </c>
      <c r="I23" s="585"/>
    </row>
    <row r="24" spans="1:9" x14ac:dyDescent="0.25">
      <c r="A24" s="584"/>
      <c r="B24" s="600"/>
      <c r="C24" s="601"/>
      <c r="D24" s="601"/>
      <c r="E24" s="601"/>
      <c r="F24" s="601"/>
      <c r="G24" s="601"/>
      <c r="H24" s="602" t="str">
        <f t="shared" si="0"/>
        <v/>
      </c>
      <c r="I24" s="585"/>
    </row>
    <row r="25" spans="1:9" x14ac:dyDescent="0.25">
      <c r="A25" s="584"/>
      <c r="B25" s="600"/>
      <c r="C25" s="601"/>
      <c r="D25" s="601"/>
      <c r="E25" s="601"/>
      <c r="F25" s="601"/>
      <c r="G25" s="601"/>
      <c r="H25" s="602" t="str">
        <f t="shared" si="0"/>
        <v/>
      </c>
      <c r="I25" s="585"/>
    </row>
    <row r="26" spans="1:9" ht="15.75" thickBot="1" x14ac:dyDescent="0.3">
      <c r="A26" s="584"/>
      <c r="B26" s="600"/>
      <c r="C26" s="601"/>
      <c r="D26" s="601"/>
      <c r="E26" s="601"/>
      <c r="F26" s="601"/>
      <c r="G26" s="601"/>
      <c r="H26" s="602" t="str">
        <f t="shared" si="0"/>
        <v/>
      </c>
      <c r="I26" s="585"/>
    </row>
    <row r="27" spans="1:9" ht="15.75" thickBot="1" x14ac:dyDescent="0.3">
      <c r="A27" s="584"/>
      <c r="B27" s="1080" t="e">
        <f>+#REF!</f>
        <v>#REF!</v>
      </c>
      <c r="C27" s="1081"/>
      <c r="D27" s="1081"/>
      <c r="E27" s="1081"/>
      <c r="F27" s="1081"/>
      <c r="G27" s="1081"/>
      <c r="H27" s="603">
        <f>SUM(H12:H26)</f>
        <v>0</v>
      </c>
      <c r="I27" s="585"/>
    </row>
    <row r="28" spans="1:9" ht="15.75" thickBot="1" x14ac:dyDescent="0.3">
      <c r="A28" s="584"/>
      <c r="B28" s="604"/>
      <c r="C28" s="604"/>
      <c r="D28" s="604"/>
      <c r="E28" s="604"/>
      <c r="F28" s="604"/>
      <c r="G28" s="604"/>
      <c r="H28" s="605"/>
      <c r="I28" s="585"/>
    </row>
    <row r="29" spans="1:9" ht="15.75" thickBot="1" x14ac:dyDescent="0.3">
      <c r="A29" s="584"/>
      <c r="B29" s="1082" t="e">
        <f>+#REF!</f>
        <v>#REF!</v>
      </c>
      <c r="C29" s="1083"/>
      <c r="D29" s="1083"/>
      <c r="E29" s="1083"/>
      <c r="F29" s="1083"/>
      <c r="G29" s="1083"/>
      <c r="H29" s="1084"/>
      <c r="I29" s="585"/>
    </row>
    <row r="30" spans="1:9" x14ac:dyDescent="0.25">
      <c r="A30" s="584"/>
      <c r="B30" s="606"/>
      <c r="C30" s="607"/>
      <c r="D30" s="607"/>
      <c r="E30" s="607"/>
      <c r="F30" s="607"/>
      <c r="G30" s="607"/>
      <c r="H30" s="608"/>
      <c r="I30" s="585"/>
    </row>
    <row r="31" spans="1:9" x14ac:dyDescent="0.25">
      <c r="A31" s="584"/>
      <c r="B31" s="609"/>
      <c r="C31" s="610"/>
      <c r="D31" s="610"/>
      <c r="E31" s="610"/>
      <c r="F31" s="610"/>
      <c r="G31" s="610"/>
      <c r="H31" s="611"/>
      <c r="I31" s="585"/>
    </row>
    <row r="32" spans="1:9" x14ac:dyDescent="0.25">
      <c r="A32" s="584"/>
      <c r="B32" s="609"/>
      <c r="C32" s="610"/>
      <c r="D32" s="610"/>
      <c r="E32" s="610"/>
      <c r="F32" s="610"/>
      <c r="G32" s="610"/>
      <c r="H32" s="611"/>
      <c r="I32" s="585"/>
    </row>
    <row r="33" spans="1:9" x14ac:dyDescent="0.25">
      <c r="A33" s="584"/>
      <c r="B33" s="609"/>
      <c r="C33" s="610"/>
      <c r="D33" s="610"/>
      <c r="E33" s="610"/>
      <c r="F33" s="610"/>
      <c r="G33" s="610"/>
      <c r="H33" s="611"/>
      <c r="I33" s="585"/>
    </row>
    <row r="34" spans="1:9" x14ac:dyDescent="0.25">
      <c r="A34" s="584"/>
      <c r="B34" s="609"/>
      <c r="C34" s="610"/>
      <c r="D34" s="610"/>
      <c r="E34" s="610"/>
      <c r="F34" s="610"/>
      <c r="G34" s="610"/>
      <c r="H34" s="611"/>
      <c r="I34" s="585"/>
    </row>
    <row r="35" spans="1:9" x14ac:dyDescent="0.25">
      <c r="A35" s="584"/>
      <c r="B35" s="609"/>
      <c r="C35" s="610"/>
      <c r="D35" s="610"/>
      <c r="E35" s="610"/>
      <c r="F35" s="610"/>
      <c r="G35" s="610"/>
      <c r="H35" s="611"/>
      <c r="I35" s="585"/>
    </row>
    <row r="36" spans="1:9" x14ac:dyDescent="0.25">
      <c r="A36" s="584"/>
      <c r="B36" s="609"/>
      <c r="C36" s="610"/>
      <c r="D36" s="610"/>
      <c r="E36" s="610"/>
      <c r="F36" s="610"/>
      <c r="G36" s="610"/>
      <c r="H36" s="611"/>
      <c r="I36" s="585"/>
    </row>
    <row r="37" spans="1:9" x14ac:dyDescent="0.25">
      <c r="A37" s="584"/>
      <c r="B37" s="609"/>
      <c r="C37" s="610"/>
      <c r="D37" s="610"/>
      <c r="E37" s="610"/>
      <c r="F37" s="610"/>
      <c r="G37" s="610"/>
      <c r="H37" s="611"/>
      <c r="I37" s="585"/>
    </row>
    <row r="38" spans="1:9" x14ac:dyDescent="0.25">
      <c r="A38" s="584"/>
      <c r="B38" s="609"/>
      <c r="C38" s="610"/>
      <c r="D38" s="610"/>
      <c r="E38" s="610"/>
      <c r="F38" s="610"/>
      <c r="G38" s="610"/>
      <c r="H38" s="611"/>
      <c r="I38" s="585"/>
    </row>
    <row r="39" spans="1:9" x14ac:dyDescent="0.25">
      <c r="A39" s="584"/>
      <c r="B39" s="609"/>
      <c r="C39" s="610"/>
      <c r="D39" s="610"/>
      <c r="E39" s="610"/>
      <c r="F39" s="610"/>
      <c r="G39" s="610"/>
      <c r="H39" s="611"/>
      <c r="I39" s="585"/>
    </row>
    <row r="40" spans="1:9" x14ac:dyDescent="0.25">
      <c r="A40" s="584"/>
      <c r="B40" s="609"/>
      <c r="C40" s="610"/>
      <c r="D40" s="610"/>
      <c r="E40" s="610"/>
      <c r="F40" s="610"/>
      <c r="G40" s="610"/>
      <c r="H40" s="611"/>
      <c r="I40" s="585"/>
    </row>
    <row r="41" spans="1:9" x14ac:dyDescent="0.25">
      <c r="A41" s="584"/>
      <c r="B41" s="609"/>
      <c r="C41" s="610"/>
      <c r="D41" s="610"/>
      <c r="E41" s="610"/>
      <c r="F41" s="610"/>
      <c r="G41" s="610"/>
      <c r="H41" s="611"/>
      <c r="I41" s="585"/>
    </row>
    <row r="42" spans="1:9" x14ac:dyDescent="0.25">
      <c r="A42" s="584"/>
      <c r="B42" s="609"/>
      <c r="C42" s="610"/>
      <c r="D42" s="610"/>
      <c r="E42" s="610"/>
      <c r="F42" s="610"/>
      <c r="G42" s="610"/>
      <c r="H42" s="611"/>
      <c r="I42" s="585"/>
    </row>
    <row r="43" spans="1:9" x14ac:dyDescent="0.25">
      <c r="A43" s="584"/>
      <c r="B43" s="609"/>
      <c r="C43" s="610"/>
      <c r="D43" s="610"/>
      <c r="E43" s="610"/>
      <c r="F43" s="610"/>
      <c r="G43" s="610"/>
      <c r="H43" s="611"/>
      <c r="I43" s="585"/>
    </row>
    <row r="44" spans="1:9" x14ac:dyDescent="0.25">
      <c r="A44" s="584"/>
      <c r="B44" s="609"/>
      <c r="C44" s="610"/>
      <c r="D44" s="610"/>
      <c r="E44" s="610"/>
      <c r="F44" s="610"/>
      <c r="G44" s="610"/>
      <c r="H44" s="611"/>
      <c r="I44" s="585"/>
    </row>
    <row r="45" spans="1:9" x14ac:dyDescent="0.25">
      <c r="A45" s="584"/>
      <c r="B45" s="609"/>
      <c r="C45" s="610"/>
      <c r="D45" s="610"/>
      <c r="E45" s="610"/>
      <c r="F45" s="610"/>
      <c r="G45" s="610"/>
      <c r="H45" s="611"/>
      <c r="I45" s="585"/>
    </row>
    <row r="46" spans="1:9" x14ac:dyDescent="0.25">
      <c r="A46" s="584"/>
      <c r="B46" s="609"/>
      <c r="C46" s="610"/>
      <c r="D46" s="610"/>
      <c r="E46" s="610"/>
      <c r="F46" s="610"/>
      <c r="G46" s="610"/>
      <c r="H46" s="611"/>
      <c r="I46" s="585"/>
    </row>
    <row r="47" spans="1:9" x14ac:dyDescent="0.25">
      <c r="A47" s="584"/>
      <c r="B47" s="609"/>
      <c r="C47" s="610"/>
      <c r="D47" s="610"/>
      <c r="E47" s="610"/>
      <c r="F47" s="610"/>
      <c r="G47" s="610"/>
      <c r="H47" s="611"/>
      <c r="I47" s="585"/>
    </row>
    <row r="48" spans="1:9" x14ac:dyDescent="0.25">
      <c r="A48" s="584"/>
      <c r="B48" s="609"/>
      <c r="C48" s="610"/>
      <c r="D48" s="610"/>
      <c r="E48" s="610"/>
      <c r="F48" s="610"/>
      <c r="G48" s="610"/>
      <c r="H48" s="611"/>
      <c r="I48" s="585"/>
    </row>
    <row r="49" spans="1:9" x14ac:dyDescent="0.25">
      <c r="A49" s="584"/>
      <c r="B49" s="609"/>
      <c r="C49" s="610"/>
      <c r="D49" s="610"/>
      <c r="E49" s="610"/>
      <c r="F49" s="610"/>
      <c r="G49" s="610"/>
      <c r="H49" s="611"/>
      <c r="I49" s="585"/>
    </row>
    <row r="50" spans="1:9" x14ac:dyDescent="0.25">
      <c r="A50" s="584"/>
      <c r="B50" s="609"/>
      <c r="C50" s="610"/>
      <c r="D50" s="610"/>
      <c r="E50" s="610"/>
      <c r="F50" s="610"/>
      <c r="G50" s="610"/>
      <c r="H50" s="611"/>
      <c r="I50" s="585"/>
    </row>
    <row r="51" spans="1:9" x14ac:dyDescent="0.25">
      <c r="A51" s="584"/>
      <c r="B51" s="609"/>
      <c r="C51" s="610"/>
      <c r="D51" s="610"/>
      <c r="E51" s="610"/>
      <c r="F51" s="610"/>
      <c r="G51" s="610"/>
      <c r="H51" s="611"/>
      <c r="I51" s="585"/>
    </row>
    <row r="52" spans="1:9" x14ac:dyDescent="0.25">
      <c r="A52" s="584"/>
      <c r="B52" s="609"/>
      <c r="C52" s="610"/>
      <c r="D52" s="610"/>
      <c r="E52" s="610"/>
      <c r="F52" s="610"/>
      <c r="G52" s="610"/>
      <c r="H52" s="611"/>
      <c r="I52" s="585"/>
    </row>
    <row r="53" spans="1:9" x14ac:dyDescent="0.25">
      <c r="A53" s="584"/>
      <c r="B53" s="609"/>
      <c r="C53" s="610"/>
      <c r="D53" s="610"/>
      <c r="E53" s="610"/>
      <c r="F53" s="610"/>
      <c r="G53" s="610"/>
      <c r="H53" s="611"/>
      <c r="I53" s="585"/>
    </row>
    <row r="54" spans="1:9" ht="15.75" thickBot="1" x14ac:dyDescent="0.3">
      <c r="A54" s="584"/>
      <c r="B54" s="612"/>
      <c r="C54" s="613"/>
      <c r="D54" s="613"/>
      <c r="E54" s="613"/>
      <c r="F54" s="613"/>
      <c r="G54" s="613"/>
      <c r="H54" s="614"/>
      <c r="I54" s="585"/>
    </row>
    <row r="55" spans="1:9" x14ac:dyDescent="0.25">
      <c r="A55" s="584"/>
      <c r="B55" s="604"/>
      <c r="C55" s="604"/>
      <c r="D55" s="604"/>
      <c r="E55" s="604"/>
      <c r="F55" s="604"/>
      <c r="G55" s="604"/>
      <c r="H55" s="605"/>
      <c r="I55" s="585"/>
    </row>
    <row r="56" spans="1:9" x14ac:dyDescent="0.25">
      <c r="A56" s="584"/>
      <c r="B56" s="604"/>
      <c r="C56" s="604"/>
      <c r="D56" s="604"/>
      <c r="E56" s="604"/>
      <c r="F56" s="604"/>
      <c r="G56" s="604"/>
      <c r="H56" s="605"/>
      <c r="I56" s="585"/>
    </row>
    <row r="57" spans="1:9" x14ac:dyDescent="0.25">
      <c r="A57" s="584"/>
      <c r="B57" s="615" t="s">
        <v>527</v>
      </c>
      <c r="C57" s="604"/>
      <c r="D57" s="604"/>
      <c r="E57" s="615" t="s">
        <v>528</v>
      </c>
      <c r="F57" s="604"/>
      <c r="G57" s="604"/>
      <c r="H57" s="605"/>
      <c r="I57" s="585"/>
    </row>
    <row r="58" spans="1:9" x14ac:dyDescent="0.25">
      <c r="A58" s="584"/>
      <c r="B58" s="616" t="s">
        <v>529</v>
      </c>
      <c r="C58" s="617" t="e">
        <f>+#REF!</f>
        <v>#REF!</v>
      </c>
      <c r="D58" s="604"/>
      <c r="E58" s="616" t="s">
        <v>529</v>
      </c>
      <c r="F58" s="1071" t="e">
        <f>+#REF!</f>
        <v>#REF!</v>
      </c>
      <c r="G58" s="1071"/>
      <c r="H58" s="1071"/>
      <c r="I58" s="585"/>
    </row>
    <row r="59" spans="1:9" x14ac:dyDescent="0.25">
      <c r="A59" s="584"/>
      <c r="B59" s="616" t="s">
        <v>530</v>
      </c>
      <c r="C59" s="617" t="e">
        <f>+#REF!</f>
        <v>#REF!</v>
      </c>
      <c r="D59" s="604"/>
      <c r="E59" s="616" t="s">
        <v>530</v>
      </c>
      <c r="F59" s="1071" t="e">
        <f>+#REF!</f>
        <v>#REF!</v>
      </c>
      <c r="G59" s="1071"/>
      <c r="H59" s="1071"/>
      <c r="I59" s="585"/>
    </row>
    <row r="60" spans="1:9" x14ac:dyDescent="0.25">
      <c r="A60" s="584"/>
      <c r="B60" s="616" t="s">
        <v>531</v>
      </c>
      <c r="C60" s="617" t="e">
        <f>+#REF!</f>
        <v>#REF!</v>
      </c>
      <c r="D60" s="604"/>
      <c r="E60" s="616" t="s">
        <v>531</v>
      </c>
      <c r="F60" s="1071" t="e">
        <f>+#REF!</f>
        <v>#REF!</v>
      </c>
      <c r="G60" s="1071"/>
      <c r="H60" s="1071"/>
      <c r="I60" s="585"/>
    </row>
    <row r="61" spans="1:9" ht="15.75" thickBot="1" x14ac:dyDescent="0.3">
      <c r="A61" s="1072"/>
      <c r="B61" s="1073"/>
      <c r="C61" s="1073"/>
      <c r="D61" s="1073"/>
      <c r="E61" s="1073"/>
      <c r="F61" s="1073"/>
      <c r="G61" s="1073"/>
      <c r="H61" s="1073"/>
      <c r="I61" s="1074"/>
    </row>
    <row r="62" spans="1:9" x14ac:dyDescent="0.25">
      <c r="A62" s="618"/>
      <c r="B62" s="618"/>
      <c r="C62" s="619"/>
      <c r="D62" s="619"/>
      <c r="E62" s="619"/>
      <c r="F62" s="618"/>
      <c r="G62" s="618"/>
      <c r="H62" s="618"/>
      <c r="I62" s="618"/>
    </row>
  </sheetData>
  <mergeCells count="22">
    <mergeCell ref="C6:D6"/>
    <mergeCell ref="F6:H6"/>
    <mergeCell ref="B2:H2"/>
    <mergeCell ref="A3:I3"/>
    <mergeCell ref="C4:D4"/>
    <mergeCell ref="F4:H4"/>
    <mergeCell ref="C5:D5"/>
    <mergeCell ref="C7:D7"/>
    <mergeCell ref="F7:H7"/>
    <mergeCell ref="A8:A9"/>
    <mergeCell ref="C8:H8"/>
    <mergeCell ref="I8:I9"/>
    <mergeCell ref="B9:H9"/>
    <mergeCell ref="F59:H59"/>
    <mergeCell ref="F60:H60"/>
    <mergeCell ref="A61:I61"/>
    <mergeCell ref="B10:B11"/>
    <mergeCell ref="C10:C11"/>
    <mergeCell ref="D10:H10"/>
    <mergeCell ref="B27:G27"/>
    <mergeCell ref="B29:H29"/>
    <mergeCell ref="F58:H58"/>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2F2FAC-0F44-4663-AB48-06B70A4CFF11}">
  <sheetPr codeName="Hoja13"/>
  <dimension ref="A1:I62"/>
  <sheetViews>
    <sheetView workbookViewId="0">
      <selection activeCell="B12" sqref="B12:B26"/>
    </sheetView>
  </sheetViews>
  <sheetFormatPr baseColWidth="10" defaultRowHeight="15" x14ac:dyDescent="0.25"/>
  <cols>
    <col min="2" max="2" width="15" bestFit="1" customWidth="1"/>
    <col min="3" max="3" width="33.5703125" customWidth="1"/>
    <col min="4" max="4" width="31.85546875" customWidth="1"/>
    <col min="5" max="5" width="15.42578125" customWidth="1"/>
    <col min="6" max="6" width="19.7109375" customWidth="1"/>
    <col min="8" max="8" width="15.42578125" customWidth="1"/>
  </cols>
  <sheetData>
    <row r="1" spans="1:9" ht="15.75" thickBot="1" x14ac:dyDescent="0.3"/>
    <row r="2" spans="1:9" ht="15.75" thickBot="1" x14ac:dyDescent="0.3">
      <c r="A2" s="584"/>
      <c r="B2" s="1098" t="e">
        <f>+#REF!</f>
        <v>#REF!</v>
      </c>
      <c r="C2" s="1099"/>
      <c r="D2" s="1099"/>
      <c r="E2" s="1099"/>
      <c r="F2" s="1099"/>
      <c r="G2" s="1099"/>
      <c r="H2" s="1100"/>
      <c r="I2" s="585"/>
    </row>
    <row r="3" spans="1:9" ht="15.75" thickBot="1" x14ac:dyDescent="0.3">
      <c r="A3" s="1090"/>
      <c r="B3" s="1101"/>
      <c r="C3" s="1101"/>
      <c r="D3" s="1101"/>
      <c r="E3" s="1101"/>
      <c r="F3" s="1101"/>
      <c r="G3" s="1101"/>
      <c r="H3" s="1101"/>
      <c r="I3" s="1094"/>
    </row>
    <row r="4" spans="1:9" ht="78.75" customHeight="1" x14ac:dyDescent="0.25">
      <c r="A4" s="586"/>
      <c r="B4" s="587" t="e">
        <f>+#REF!</f>
        <v>#REF!</v>
      </c>
      <c r="C4" s="1102"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D4" s="1103"/>
      <c r="E4" s="588" t="e">
        <f>+#REF!</f>
        <v>#REF!</v>
      </c>
      <c r="F4" s="1104" t="e">
        <f>+#REF!</f>
        <v>#REF!</v>
      </c>
      <c r="G4" s="1104"/>
      <c r="H4" s="1105"/>
      <c r="I4" s="589"/>
    </row>
    <row r="5" spans="1:9" x14ac:dyDescent="0.25">
      <c r="A5" s="584"/>
      <c r="B5" s="590" t="e">
        <f>+#REF!</f>
        <v>#REF!</v>
      </c>
      <c r="C5" s="1106" t="e">
        <f>+#REF!</f>
        <v>#REF!</v>
      </c>
      <c r="D5" s="1107"/>
      <c r="E5" s="591" t="e">
        <f>+#REF!</f>
        <v>#REF!</v>
      </c>
      <c r="F5" s="592">
        <f ca="1">TODAY()</f>
        <v>46076</v>
      </c>
      <c r="G5" s="593" t="s">
        <v>526</v>
      </c>
      <c r="H5" s="594">
        <v>1</v>
      </c>
      <c r="I5" s="585"/>
    </row>
    <row r="6" spans="1:9" ht="31.5" customHeight="1" x14ac:dyDescent="0.25">
      <c r="A6" s="584"/>
      <c r="B6" s="595" t="e">
        <f>+#REF!</f>
        <v>#REF!</v>
      </c>
      <c r="C6" s="1085" t="e">
        <f>+#REF!</f>
        <v>#REF!</v>
      </c>
      <c r="D6" s="1086"/>
      <c r="E6" s="591" t="e">
        <f>+#REF!</f>
        <v>#REF!</v>
      </c>
      <c r="F6" s="1108" t="str">
        <f>+'BALANCE GENERAL'!F12</f>
        <v>CERRAMIENTO EN POSTE DE CONCRETO Y ALAMBRE LISO</v>
      </c>
      <c r="G6" s="1108"/>
      <c r="H6" s="1109"/>
      <c r="I6" s="585"/>
    </row>
    <row r="7" spans="1:9" x14ac:dyDescent="0.25">
      <c r="A7" s="584"/>
      <c r="B7" s="596" t="e">
        <f>+#REF!</f>
        <v>#REF!</v>
      </c>
      <c r="C7" s="1085">
        <f>'BALANCE GENERAL'!B17</f>
        <v>1.05</v>
      </c>
      <c r="D7" s="1086"/>
      <c r="E7" s="591" t="e">
        <f>+#REF!</f>
        <v>#REF!</v>
      </c>
      <c r="F7" s="1087" t="str">
        <f>VLOOKUP(C7,'BALANCE GENERAL'!B:V,6,FALSE)</f>
        <v>ML</v>
      </c>
      <c r="G7" s="1088"/>
      <c r="H7" s="1089"/>
      <c r="I7" s="585"/>
    </row>
    <row r="8" spans="1:9" ht="15.75" thickBot="1" x14ac:dyDescent="0.3">
      <c r="A8" s="1090"/>
      <c r="B8" s="597" t="e">
        <f>+#REF!</f>
        <v>#REF!</v>
      </c>
      <c r="C8" s="1091" t="str">
        <f>VLOOKUP(C7,'BALANCE GENERAL'!B:V,5,FALSE)</f>
        <v>Viga de amarre en concreto reforzado de 3500 PSI H=0,20 x W=0,20. Incluye acero de refuerzo corrugado grado 60, Fy = 4200 kg/cm², cuantia minima de 95kg/m³. Incluye junta de dilatacion en ambas caras de viga con placa existente.</v>
      </c>
      <c r="D8" s="1092"/>
      <c r="E8" s="1092"/>
      <c r="F8" s="1092"/>
      <c r="G8" s="1092"/>
      <c r="H8" s="1093"/>
      <c r="I8" s="1094"/>
    </row>
    <row r="9" spans="1:9" ht="15.75" thickBot="1" x14ac:dyDescent="0.3">
      <c r="A9" s="1090"/>
      <c r="B9" s="1095"/>
      <c r="C9" s="1095"/>
      <c r="D9" s="1095"/>
      <c r="E9" s="1095"/>
      <c r="F9" s="1095"/>
      <c r="G9" s="1095"/>
      <c r="H9" s="1095"/>
      <c r="I9" s="1094"/>
    </row>
    <row r="10" spans="1:9" ht="15.75" thickBot="1" x14ac:dyDescent="0.3">
      <c r="A10" s="584"/>
      <c r="B10" s="1075" t="e">
        <f>+#REF!</f>
        <v>#REF!</v>
      </c>
      <c r="C10" s="1075" t="e">
        <f>+#REF!</f>
        <v>#REF!</v>
      </c>
      <c r="D10" s="1077" t="e">
        <f>+#REF!</f>
        <v>#REF!</v>
      </c>
      <c r="E10" s="1078"/>
      <c r="F10" s="1078"/>
      <c r="G10" s="1078"/>
      <c r="H10" s="1079"/>
      <c r="I10" s="585"/>
    </row>
    <row r="11" spans="1:9" ht="15.75" thickBot="1" x14ac:dyDescent="0.3">
      <c r="A11" s="584"/>
      <c r="B11" s="1076"/>
      <c r="C11" s="1076"/>
      <c r="D11" s="598" t="e">
        <f>+#REF!</f>
        <v>#REF!</v>
      </c>
      <c r="E11" s="598" t="e">
        <f>+#REF!</f>
        <v>#REF!</v>
      </c>
      <c r="F11" s="598" t="e">
        <f>+#REF!</f>
        <v>#REF!</v>
      </c>
      <c r="G11" s="598" t="e">
        <f>+#REF!</f>
        <v>#REF!</v>
      </c>
      <c r="H11" s="599" t="e">
        <f>+#REF!</f>
        <v>#REF!</v>
      </c>
      <c r="I11" s="585"/>
    </row>
    <row r="12" spans="1:9" x14ac:dyDescent="0.25">
      <c r="A12" s="584"/>
      <c r="B12" s="600"/>
      <c r="C12" s="601"/>
      <c r="D12" s="601"/>
      <c r="E12" s="601"/>
      <c r="F12" s="601"/>
      <c r="G12" s="601"/>
      <c r="H12" s="602" t="str">
        <f>IF(C12="","",PRODUCT(D12:G12))</f>
        <v/>
      </c>
      <c r="I12" s="585"/>
    </row>
    <row r="13" spans="1:9" x14ac:dyDescent="0.25">
      <c r="A13" s="584"/>
      <c r="B13" s="600"/>
      <c r="C13" s="601"/>
      <c r="D13" s="601"/>
      <c r="E13" s="601"/>
      <c r="F13" s="601"/>
      <c r="G13" s="601"/>
      <c r="H13" s="602" t="str">
        <f t="shared" ref="H13:H26" si="0">IF(C13="","",PRODUCT(D13:G13))</f>
        <v/>
      </c>
      <c r="I13" s="585"/>
    </row>
    <row r="14" spans="1:9" x14ac:dyDescent="0.25">
      <c r="A14" s="584"/>
      <c r="B14" s="600"/>
      <c r="C14" s="601"/>
      <c r="D14" s="601"/>
      <c r="E14" s="601"/>
      <c r="F14" s="601"/>
      <c r="G14" s="601"/>
      <c r="H14" s="602" t="str">
        <f t="shared" si="0"/>
        <v/>
      </c>
      <c r="I14" s="585"/>
    </row>
    <row r="15" spans="1:9" x14ac:dyDescent="0.25">
      <c r="A15" s="584"/>
      <c r="B15" s="600"/>
      <c r="C15" s="601"/>
      <c r="D15" s="601"/>
      <c r="E15" s="601"/>
      <c r="F15" s="601"/>
      <c r="G15" s="601"/>
      <c r="H15" s="602" t="str">
        <f t="shared" si="0"/>
        <v/>
      </c>
      <c r="I15" s="585"/>
    </row>
    <row r="16" spans="1:9" x14ac:dyDescent="0.25">
      <c r="A16" s="584"/>
      <c r="B16" s="600"/>
      <c r="C16" s="601"/>
      <c r="D16" s="601"/>
      <c r="E16" s="601"/>
      <c r="F16" s="601"/>
      <c r="G16" s="601"/>
      <c r="H16" s="602" t="str">
        <f t="shared" si="0"/>
        <v/>
      </c>
      <c r="I16" s="585"/>
    </row>
    <row r="17" spans="1:9" x14ac:dyDescent="0.25">
      <c r="A17" s="584"/>
      <c r="B17" s="600"/>
      <c r="C17" s="601"/>
      <c r="D17" s="601"/>
      <c r="E17" s="601"/>
      <c r="F17" s="601"/>
      <c r="G17" s="601"/>
      <c r="H17" s="602" t="str">
        <f t="shared" si="0"/>
        <v/>
      </c>
      <c r="I17" s="585"/>
    </row>
    <row r="18" spans="1:9" x14ac:dyDescent="0.25">
      <c r="A18" s="584"/>
      <c r="B18" s="600"/>
      <c r="C18" s="601"/>
      <c r="D18" s="601"/>
      <c r="E18" s="601"/>
      <c r="F18" s="601"/>
      <c r="G18" s="601"/>
      <c r="H18" s="602" t="str">
        <f t="shared" si="0"/>
        <v/>
      </c>
      <c r="I18" s="585"/>
    </row>
    <row r="19" spans="1:9" x14ac:dyDescent="0.25">
      <c r="A19" s="584"/>
      <c r="B19" s="600"/>
      <c r="C19" s="601"/>
      <c r="D19" s="601"/>
      <c r="E19" s="601"/>
      <c r="F19" s="601"/>
      <c r="G19" s="601"/>
      <c r="H19" s="602" t="str">
        <f t="shared" si="0"/>
        <v/>
      </c>
      <c r="I19" s="585"/>
    </row>
    <row r="20" spans="1:9" x14ac:dyDescent="0.25">
      <c r="A20" s="584"/>
      <c r="B20" s="600"/>
      <c r="C20" s="601"/>
      <c r="D20" s="601"/>
      <c r="E20" s="601"/>
      <c r="F20" s="601"/>
      <c r="G20" s="601"/>
      <c r="H20" s="602" t="str">
        <f t="shared" si="0"/>
        <v/>
      </c>
      <c r="I20" s="585"/>
    </row>
    <row r="21" spans="1:9" x14ac:dyDescent="0.25">
      <c r="A21" s="584"/>
      <c r="B21" s="600"/>
      <c r="C21" s="601"/>
      <c r="D21" s="601"/>
      <c r="E21" s="601"/>
      <c r="F21" s="601"/>
      <c r="G21" s="601"/>
      <c r="H21" s="602" t="str">
        <f t="shared" si="0"/>
        <v/>
      </c>
      <c r="I21" s="585"/>
    </row>
    <row r="22" spans="1:9" x14ac:dyDescent="0.25">
      <c r="A22" s="584"/>
      <c r="B22" s="600"/>
      <c r="C22" s="601"/>
      <c r="D22" s="601"/>
      <c r="E22" s="601"/>
      <c r="F22" s="601"/>
      <c r="G22" s="601"/>
      <c r="H22" s="602" t="str">
        <f t="shared" si="0"/>
        <v/>
      </c>
      <c r="I22" s="585"/>
    </row>
    <row r="23" spans="1:9" x14ac:dyDescent="0.25">
      <c r="A23" s="584"/>
      <c r="B23" s="600"/>
      <c r="C23" s="601"/>
      <c r="D23" s="601"/>
      <c r="E23" s="601"/>
      <c r="F23" s="601"/>
      <c r="G23" s="601"/>
      <c r="H23" s="602" t="str">
        <f t="shared" si="0"/>
        <v/>
      </c>
      <c r="I23" s="585"/>
    </row>
    <row r="24" spans="1:9" x14ac:dyDescent="0.25">
      <c r="A24" s="584"/>
      <c r="B24" s="600"/>
      <c r="C24" s="601"/>
      <c r="D24" s="601"/>
      <c r="E24" s="601"/>
      <c r="F24" s="601"/>
      <c r="G24" s="601"/>
      <c r="H24" s="602" t="str">
        <f t="shared" si="0"/>
        <v/>
      </c>
      <c r="I24" s="585"/>
    </row>
    <row r="25" spans="1:9" x14ac:dyDescent="0.25">
      <c r="A25" s="584"/>
      <c r="B25" s="600"/>
      <c r="C25" s="601"/>
      <c r="D25" s="601"/>
      <c r="E25" s="601"/>
      <c r="F25" s="601"/>
      <c r="G25" s="601"/>
      <c r="H25" s="602" t="str">
        <f t="shared" si="0"/>
        <v/>
      </c>
      <c r="I25" s="585"/>
    </row>
    <row r="26" spans="1:9" ht="15.75" thickBot="1" x14ac:dyDescent="0.3">
      <c r="A26" s="584"/>
      <c r="B26" s="600"/>
      <c r="C26" s="601"/>
      <c r="D26" s="601"/>
      <c r="E26" s="601"/>
      <c r="F26" s="601"/>
      <c r="G26" s="601"/>
      <c r="H26" s="602" t="str">
        <f t="shared" si="0"/>
        <v/>
      </c>
      <c r="I26" s="585"/>
    </row>
    <row r="27" spans="1:9" ht="15.75" thickBot="1" x14ac:dyDescent="0.3">
      <c r="A27" s="584"/>
      <c r="B27" s="1080" t="e">
        <f>+#REF!</f>
        <v>#REF!</v>
      </c>
      <c r="C27" s="1081"/>
      <c r="D27" s="1081"/>
      <c r="E27" s="1081"/>
      <c r="F27" s="1081"/>
      <c r="G27" s="1081"/>
      <c r="H27" s="603">
        <f>SUM(H12:H26)</f>
        <v>0</v>
      </c>
      <c r="I27" s="585"/>
    </row>
    <row r="28" spans="1:9" ht="15.75" thickBot="1" x14ac:dyDescent="0.3">
      <c r="A28" s="584"/>
      <c r="B28" s="604"/>
      <c r="C28" s="604"/>
      <c r="D28" s="604"/>
      <c r="E28" s="604"/>
      <c r="F28" s="604"/>
      <c r="G28" s="604"/>
      <c r="H28" s="605"/>
      <c r="I28" s="585"/>
    </row>
    <row r="29" spans="1:9" ht="15.75" thickBot="1" x14ac:dyDescent="0.3">
      <c r="A29" s="584"/>
      <c r="B29" s="1082" t="e">
        <f>+#REF!</f>
        <v>#REF!</v>
      </c>
      <c r="C29" s="1083"/>
      <c r="D29" s="1083"/>
      <c r="E29" s="1083"/>
      <c r="F29" s="1083"/>
      <c r="G29" s="1083"/>
      <c r="H29" s="1084"/>
      <c r="I29" s="585"/>
    </row>
    <row r="30" spans="1:9" x14ac:dyDescent="0.25">
      <c r="A30" s="584"/>
      <c r="B30" s="606"/>
      <c r="C30" s="607"/>
      <c r="D30" s="607"/>
      <c r="E30" s="607"/>
      <c r="F30" s="607"/>
      <c r="G30" s="607"/>
      <c r="H30" s="608"/>
      <c r="I30" s="585"/>
    </row>
    <row r="31" spans="1:9" x14ac:dyDescent="0.25">
      <c r="A31" s="584"/>
      <c r="B31" s="609"/>
      <c r="C31" s="610"/>
      <c r="D31" s="610"/>
      <c r="E31" s="610"/>
      <c r="F31" s="610"/>
      <c r="G31" s="610"/>
      <c r="H31" s="611"/>
      <c r="I31" s="585"/>
    </row>
    <row r="32" spans="1:9" x14ac:dyDescent="0.25">
      <c r="A32" s="584"/>
      <c r="B32" s="609"/>
      <c r="C32" s="610"/>
      <c r="D32" s="610"/>
      <c r="E32" s="610"/>
      <c r="F32" s="610"/>
      <c r="G32" s="610"/>
      <c r="H32" s="611"/>
      <c r="I32" s="585"/>
    </row>
    <row r="33" spans="1:9" x14ac:dyDescent="0.25">
      <c r="A33" s="584"/>
      <c r="B33" s="609"/>
      <c r="C33" s="610"/>
      <c r="D33" s="610"/>
      <c r="E33" s="610"/>
      <c r="F33" s="610"/>
      <c r="G33" s="610"/>
      <c r="H33" s="611"/>
      <c r="I33" s="585"/>
    </row>
    <row r="34" spans="1:9" x14ac:dyDescent="0.25">
      <c r="A34" s="584"/>
      <c r="B34" s="609"/>
      <c r="C34" s="610"/>
      <c r="D34" s="610"/>
      <c r="E34" s="610"/>
      <c r="F34" s="610"/>
      <c r="G34" s="610"/>
      <c r="H34" s="611"/>
      <c r="I34" s="585"/>
    </row>
    <row r="35" spans="1:9" x14ac:dyDescent="0.25">
      <c r="A35" s="584"/>
      <c r="B35" s="609"/>
      <c r="C35" s="610"/>
      <c r="D35" s="610"/>
      <c r="E35" s="610"/>
      <c r="F35" s="610"/>
      <c r="G35" s="610"/>
      <c r="H35" s="611"/>
      <c r="I35" s="585"/>
    </row>
    <row r="36" spans="1:9" x14ac:dyDescent="0.25">
      <c r="A36" s="584"/>
      <c r="B36" s="609"/>
      <c r="C36" s="610"/>
      <c r="D36" s="610"/>
      <c r="E36" s="610"/>
      <c r="F36" s="610"/>
      <c r="G36" s="610"/>
      <c r="H36" s="611"/>
      <c r="I36" s="585"/>
    </row>
    <row r="37" spans="1:9" x14ac:dyDescent="0.25">
      <c r="A37" s="584"/>
      <c r="B37" s="609"/>
      <c r="C37" s="610"/>
      <c r="D37" s="610"/>
      <c r="E37" s="610"/>
      <c r="F37" s="610"/>
      <c r="G37" s="610"/>
      <c r="H37" s="611"/>
      <c r="I37" s="585"/>
    </row>
    <row r="38" spans="1:9" x14ac:dyDescent="0.25">
      <c r="A38" s="584"/>
      <c r="B38" s="609"/>
      <c r="C38" s="610"/>
      <c r="D38" s="610"/>
      <c r="E38" s="610"/>
      <c r="F38" s="610"/>
      <c r="G38" s="610"/>
      <c r="H38" s="611"/>
      <c r="I38" s="585"/>
    </row>
    <row r="39" spans="1:9" x14ac:dyDescent="0.25">
      <c r="A39" s="584"/>
      <c r="B39" s="609"/>
      <c r="C39" s="610"/>
      <c r="D39" s="610"/>
      <c r="E39" s="610"/>
      <c r="F39" s="610"/>
      <c r="G39" s="610"/>
      <c r="H39" s="611"/>
      <c r="I39" s="585"/>
    </row>
    <row r="40" spans="1:9" x14ac:dyDescent="0.25">
      <c r="A40" s="584"/>
      <c r="B40" s="609"/>
      <c r="C40" s="610"/>
      <c r="D40" s="610"/>
      <c r="E40" s="610"/>
      <c r="F40" s="610"/>
      <c r="G40" s="610"/>
      <c r="H40" s="611"/>
      <c r="I40" s="585"/>
    </row>
    <row r="41" spans="1:9" x14ac:dyDescent="0.25">
      <c r="A41" s="584"/>
      <c r="B41" s="609"/>
      <c r="C41" s="610"/>
      <c r="D41" s="610"/>
      <c r="E41" s="610"/>
      <c r="F41" s="610"/>
      <c r="G41" s="610"/>
      <c r="H41" s="611"/>
      <c r="I41" s="585"/>
    </row>
    <row r="42" spans="1:9" x14ac:dyDescent="0.25">
      <c r="A42" s="584"/>
      <c r="B42" s="609"/>
      <c r="C42" s="610"/>
      <c r="D42" s="610"/>
      <c r="E42" s="610"/>
      <c r="F42" s="610"/>
      <c r="G42" s="610"/>
      <c r="H42" s="611"/>
      <c r="I42" s="585"/>
    </row>
    <row r="43" spans="1:9" x14ac:dyDescent="0.25">
      <c r="A43" s="584"/>
      <c r="B43" s="609"/>
      <c r="C43" s="610"/>
      <c r="D43" s="610"/>
      <c r="E43" s="610"/>
      <c r="F43" s="610"/>
      <c r="G43" s="610"/>
      <c r="H43" s="611"/>
      <c r="I43" s="585"/>
    </row>
    <row r="44" spans="1:9" x14ac:dyDescent="0.25">
      <c r="A44" s="584"/>
      <c r="B44" s="609"/>
      <c r="C44" s="610"/>
      <c r="D44" s="610"/>
      <c r="E44" s="610"/>
      <c r="F44" s="610"/>
      <c r="G44" s="610"/>
      <c r="H44" s="611"/>
      <c r="I44" s="585"/>
    </row>
    <row r="45" spans="1:9" x14ac:dyDescent="0.25">
      <c r="A45" s="584"/>
      <c r="B45" s="609"/>
      <c r="C45" s="610"/>
      <c r="D45" s="610"/>
      <c r="E45" s="610"/>
      <c r="F45" s="610"/>
      <c r="G45" s="610"/>
      <c r="H45" s="611"/>
      <c r="I45" s="585"/>
    </row>
    <row r="46" spans="1:9" x14ac:dyDescent="0.25">
      <c r="A46" s="584"/>
      <c r="B46" s="609"/>
      <c r="C46" s="610"/>
      <c r="D46" s="610"/>
      <c r="E46" s="610"/>
      <c r="F46" s="610"/>
      <c r="G46" s="610"/>
      <c r="H46" s="611"/>
      <c r="I46" s="585"/>
    </row>
    <row r="47" spans="1:9" x14ac:dyDescent="0.25">
      <c r="A47" s="584"/>
      <c r="B47" s="609"/>
      <c r="C47" s="610"/>
      <c r="D47" s="610"/>
      <c r="E47" s="610"/>
      <c r="F47" s="610"/>
      <c r="G47" s="610"/>
      <c r="H47" s="611"/>
      <c r="I47" s="585"/>
    </row>
    <row r="48" spans="1:9" x14ac:dyDescent="0.25">
      <c r="A48" s="584"/>
      <c r="B48" s="609"/>
      <c r="C48" s="610"/>
      <c r="D48" s="610"/>
      <c r="E48" s="610"/>
      <c r="F48" s="610"/>
      <c r="G48" s="610"/>
      <c r="H48" s="611"/>
      <c r="I48" s="585"/>
    </row>
    <row r="49" spans="1:9" x14ac:dyDescent="0.25">
      <c r="A49" s="584"/>
      <c r="B49" s="609"/>
      <c r="C49" s="610"/>
      <c r="D49" s="610"/>
      <c r="E49" s="610"/>
      <c r="F49" s="610"/>
      <c r="G49" s="610"/>
      <c r="H49" s="611"/>
      <c r="I49" s="585"/>
    </row>
    <row r="50" spans="1:9" x14ac:dyDescent="0.25">
      <c r="A50" s="584"/>
      <c r="B50" s="609"/>
      <c r="C50" s="610"/>
      <c r="D50" s="610"/>
      <c r="E50" s="610"/>
      <c r="F50" s="610"/>
      <c r="G50" s="610"/>
      <c r="H50" s="611"/>
      <c r="I50" s="585"/>
    </row>
    <row r="51" spans="1:9" x14ac:dyDescent="0.25">
      <c r="A51" s="584"/>
      <c r="B51" s="609"/>
      <c r="C51" s="610"/>
      <c r="D51" s="610"/>
      <c r="E51" s="610"/>
      <c r="F51" s="610"/>
      <c r="G51" s="610"/>
      <c r="H51" s="611"/>
      <c r="I51" s="585"/>
    </row>
    <row r="52" spans="1:9" x14ac:dyDescent="0.25">
      <c r="A52" s="584"/>
      <c r="B52" s="609"/>
      <c r="C52" s="610"/>
      <c r="D52" s="610"/>
      <c r="E52" s="610"/>
      <c r="F52" s="610"/>
      <c r="G52" s="610"/>
      <c r="H52" s="611"/>
      <c r="I52" s="585"/>
    </row>
    <row r="53" spans="1:9" x14ac:dyDescent="0.25">
      <c r="A53" s="584"/>
      <c r="B53" s="609"/>
      <c r="C53" s="610"/>
      <c r="D53" s="610"/>
      <c r="E53" s="610"/>
      <c r="F53" s="610"/>
      <c r="G53" s="610"/>
      <c r="H53" s="611"/>
      <c r="I53" s="585"/>
    </row>
    <row r="54" spans="1:9" ht="15.75" thickBot="1" x14ac:dyDescent="0.3">
      <c r="A54" s="584"/>
      <c r="B54" s="612"/>
      <c r="C54" s="613"/>
      <c r="D54" s="613"/>
      <c r="E54" s="613"/>
      <c r="F54" s="613"/>
      <c r="G54" s="613"/>
      <c r="H54" s="614"/>
      <c r="I54" s="585"/>
    </row>
    <row r="55" spans="1:9" x14ac:dyDescent="0.25">
      <c r="A55" s="584"/>
      <c r="B55" s="604"/>
      <c r="C55" s="604"/>
      <c r="D55" s="604"/>
      <c r="E55" s="604"/>
      <c r="F55" s="604"/>
      <c r="G55" s="604"/>
      <c r="H55" s="605"/>
      <c r="I55" s="585"/>
    </row>
    <row r="56" spans="1:9" x14ac:dyDescent="0.25">
      <c r="A56" s="584"/>
      <c r="B56" s="604"/>
      <c r="C56" s="604"/>
      <c r="D56" s="604"/>
      <c r="E56" s="604"/>
      <c r="F56" s="604"/>
      <c r="G56" s="604"/>
      <c r="H56" s="605"/>
      <c r="I56" s="585"/>
    </row>
    <row r="57" spans="1:9" x14ac:dyDescent="0.25">
      <c r="A57" s="584"/>
      <c r="B57" s="615" t="s">
        <v>527</v>
      </c>
      <c r="C57" s="604"/>
      <c r="D57" s="604"/>
      <c r="E57" s="615" t="s">
        <v>528</v>
      </c>
      <c r="F57" s="604"/>
      <c r="G57" s="604"/>
      <c r="H57" s="605"/>
      <c r="I57" s="585"/>
    </row>
    <row r="58" spans="1:9" x14ac:dyDescent="0.25">
      <c r="A58" s="584"/>
      <c r="B58" s="616" t="s">
        <v>529</v>
      </c>
      <c r="C58" s="617" t="e">
        <f>+#REF!</f>
        <v>#REF!</v>
      </c>
      <c r="D58" s="604"/>
      <c r="E58" s="616" t="s">
        <v>529</v>
      </c>
      <c r="F58" s="1071" t="e">
        <f>+#REF!</f>
        <v>#REF!</v>
      </c>
      <c r="G58" s="1071"/>
      <c r="H58" s="1071"/>
      <c r="I58" s="585"/>
    </row>
    <row r="59" spans="1:9" x14ac:dyDescent="0.25">
      <c r="A59" s="584"/>
      <c r="B59" s="616" t="s">
        <v>530</v>
      </c>
      <c r="C59" s="617" t="e">
        <f>+#REF!</f>
        <v>#REF!</v>
      </c>
      <c r="D59" s="604"/>
      <c r="E59" s="616" t="s">
        <v>530</v>
      </c>
      <c r="F59" s="1071" t="e">
        <f>+#REF!</f>
        <v>#REF!</v>
      </c>
      <c r="G59" s="1071"/>
      <c r="H59" s="1071"/>
      <c r="I59" s="585"/>
    </row>
    <row r="60" spans="1:9" x14ac:dyDescent="0.25">
      <c r="A60" s="584"/>
      <c r="B60" s="616" t="s">
        <v>531</v>
      </c>
      <c r="C60" s="617" t="e">
        <f>+#REF!</f>
        <v>#REF!</v>
      </c>
      <c r="D60" s="604"/>
      <c r="E60" s="616" t="s">
        <v>531</v>
      </c>
      <c r="F60" s="1071" t="e">
        <f>+#REF!</f>
        <v>#REF!</v>
      </c>
      <c r="G60" s="1071"/>
      <c r="H60" s="1071"/>
      <c r="I60" s="585"/>
    </row>
    <row r="61" spans="1:9" ht="15.75" thickBot="1" x14ac:dyDescent="0.3">
      <c r="A61" s="1072"/>
      <c r="B61" s="1073"/>
      <c r="C61" s="1073"/>
      <c r="D61" s="1073"/>
      <c r="E61" s="1073"/>
      <c r="F61" s="1073"/>
      <c r="G61" s="1073"/>
      <c r="H61" s="1073"/>
      <c r="I61" s="1074"/>
    </row>
    <row r="62" spans="1:9" x14ac:dyDescent="0.25">
      <c r="A62" s="618"/>
      <c r="B62" s="618"/>
      <c r="C62" s="619"/>
      <c r="D62" s="619"/>
      <c r="E62" s="619"/>
      <c r="F62" s="618"/>
      <c r="G62" s="618"/>
      <c r="H62" s="618"/>
      <c r="I62" s="618"/>
    </row>
  </sheetData>
  <mergeCells count="22">
    <mergeCell ref="C6:D6"/>
    <mergeCell ref="F6:H6"/>
    <mergeCell ref="B2:H2"/>
    <mergeCell ref="A3:I3"/>
    <mergeCell ref="C4:D4"/>
    <mergeCell ref="F4:H4"/>
    <mergeCell ref="C5:D5"/>
    <mergeCell ref="C7:D7"/>
    <mergeCell ref="F7:H7"/>
    <mergeCell ref="A8:A9"/>
    <mergeCell ref="C8:H8"/>
    <mergeCell ref="I8:I9"/>
    <mergeCell ref="B9:H9"/>
    <mergeCell ref="F59:H59"/>
    <mergeCell ref="F60:H60"/>
    <mergeCell ref="A61:I61"/>
    <mergeCell ref="B10:B11"/>
    <mergeCell ref="C10:C11"/>
    <mergeCell ref="D10:H10"/>
    <mergeCell ref="B27:G27"/>
    <mergeCell ref="B29:H29"/>
    <mergeCell ref="F58:H58"/>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EF2F5-60FE-42A5-8320-AB805BB3E572}">
  <sheetPr codeName="Hoja14"/>
  <dimension ref="A1:I62"/>
  <sheetViews>
    <sheetView topLeftCell="A13" workbookViewId="0">
      <selection activeCell="B12" sqref="B12:B26"/>
    </sheetView>
  </sheetViews>
  <sheetFormatPr baseColWidth="10" defaultRowHeight="15" x14ac:dyDescent="0.25"/>
  <cols>
    <col min="2" max="2" width="15" bestFit="1" customWidth="1"/>
    <col min="3" max="3" width="33.5703125" customWidth="1"/>
    <col min="4" max="4" width="31.85546875" customWidth="1"/>
    <col min="5" max="5" width="15.42578125" customWidth="1"/>
    <col min="6" max="6" width="19.7109375" customWidth="1"/>
    <col min="8" max="8" width="15.42578125" customWidth="1"/>
  </cols>
  <sheetData>
    <row r="1" spans="1:9" ht="15.75" thickBot="1" x14ac:dyDescent="0.3"/>
    <row r="2" spans="1:9" ht="15.75" thickBot="1" x14ac:dyDescent="0.3">
      <c r="A2" s="584"/>
      <c r="B2" s="1098" t="e">
        <f>+#REF!</f>
        <v>#REF!</v>
      </c>
      <c r="C2" s="1099"/>
      <c r="D2" s="1099"/>
      <c r="E2" s="1099"/>
      <c r="F2" s="1099"/>
      <c r="G2" s="1099"/>
      <c r="H2" s="1100"/>
      <c r="I2" s="585"/>
    </row>
    <row r="3" spans="1:9" ht="15.75" thickBot="1" x14ac:dyDescent="0.3">
      <c r="A3" s="1090"/>
      <c r="B3" s="1101"/>
      <c r="C3" s="1101"/>
      <c r="D3" s="1101"/>
      <c r="E3" s="1101"/>
      <c r="F3" s="1101"/>
      <c r="G3" s="1101"/>
      <c r="H3" s="1101"/>
      <c r="I3" s="1094"/>
    </row>
    <row r="4" spans="1:9" ht="78.75" customHeight="1" x14ac:dyDescent="0.25">
      <c r="A4" s="586"/>
      <c r="B4" s="587" t="e">
        <f>+#REF!</f>
        <v>#REF!</v>
      </c>
      <c r="C4" s="1102"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D4" s="1103"/>
      <c r="E4" s="588" t="e">
        <f>+#REF!</f>
        <v>#REF!</v>
      </c>
      <c r="F4" s="1104" t="e">
        <f>+#REF!</f>
        <v>#REF!</v>
      </c>
      <c r="G4" s="1104"/>
      <c r="H4" s="1105"/>
      <c r="I4" s="589"/>
    </row>
    <row r="5" spans="1:9" x14ac:dyDescent="0.25">
      <c r="A5" s="584"/>
      <c r="B5" s="590" t="e">
        <f>+#REF!</f>
        <v>#REF!</v>
      </c>
      <c r="C5" s="1106" t="e">
        <f>+#REF!</f>
        <v>#REF!</v>
      </c>
      <c r="D5" s="1107"/>
      <c r="E5" s="591" t="e">
        <f>+#REF!</f>
        <v>#REF!</v>
      </c>
      <c r="F5" s="592">
        <f ca="1">TODAY()</f>
        <v>46076</v>
      </c>
      <c r="G5" s="593" t="s">
        <v>526</v>
      </c>
      <c r="H5" s="594">
        <v>1</v>
      </c>
      <c r="I5" s="585"/>
    </row>
    <row r="6" spans="1:9" ht="31.5" customHeight="1" x14ac:dyDescent="0.25">
      <c r="A6" s="584"/>
      <c r="B6" s="595" t="e">
        <f>+#REF!</f>
        <v>#REF!</v>
      </c>
      <c r="C6" s="1085" t="e">
        <f>+#REF!</f>
        <v>#REF!</v>
      </c>
      <c r="D6" s="1086"/>
      <c r="E6" s="591" t="e">
        <f>+#REF!</f>
        <v>#REF!</v>
      </c>
      <c r="F6" s="1108" t="str">
        <f>+'BALANCE GENERAL'!F12</f>
        <v>CERRAMIENTO EN POSTE DE CONCRETO Y ALAMBRE LISO</v>
      </c>
      <c r="G6" s="1108"/>
      <c r="H6" s="1109"/>
      <c r="I6" s="585"/>
    </row>
    <row r="7" spans="1:9" x14ac:dyDescent="0.25">
      <c r="A7" s="584"/>
      <c r="B7" s="596" t="e">
        <f>+#REF!</f>
        <v>#REF!</v>
      </c>
      <c r="C7" s="1085">
        <f>'BALANCE GENERAL'!B18</f>
        <v>1.06</v>
      </c>
      <c r="D7" s="1086"/>
      <c r="E7" s="591" t="e">
        <f>+#REF!</f>
        <v>#REF!</v>
      </c>
      <c r="F7" s="1087" t="str">
        <f>VLOOKUP(C7,'BALANCE GENERAL'!B:V,6,FALSE)</f>
        <v>M2</v>
      </c>
      <c r="G7" s="1088"/>
      <c r="H7" s="1089"/>
      <c r="I7" s="585"/>
    </row>
    <row r="8" spans="1:9" ht="15.75" thickBot="1" x14ac:dyDescent="0.3">
      <c r="A8" s="1090"/>
      <c r="B8" s="597" t="e">
        <f>+#REF!</f>
        <v>#REF!</v>
      </c>
      <c r="C8" s="1091" t="str">
        <f>VLOOKUP(C7,'BALANCE GENERAL'!B:V,5,FALSE)</f>
        <v>Perfilacion y poda con guadañadora de terreno natural, Incluye trasiego de material de residuo a punto de acopio temporal.</v>
      </c>
      <c r="D8" s="1092"/>
      <c r="E8" s="1092"/>
      <c r="F8" s="1092"/>
      <c r="G8" s="1092"/>
      <c r="H8" s="1093"/>
      <c r="I8" s="1094"/>
    </row>
    <row r="9" spans="1:9" ht="15.75" thickBot="1" x14ac:dyDescent="0.3">
      <c r="A9" s="1090"/>
      <c r="B9" s="1095"/>
      <c r="C9" s="1095"/>
      <c r="D9" s="1095"/>
      <c r="E9" s="1095"/>
      <c r="F9" s="1095"/>
      <c r="G9" s="1095"/>
      <c r="H9" s="1095"/>
      <c r="I9" s="1094"/>
    </row>
    <row r="10" spans="1:9" ht="15.75" thickBot="1" x14ac:dyDescent="0.3">
      <c r="A10" s="584"/>
      <c r="B10" s="1075" t="e">
        <f>+#REF!</f>
        <v>#REF!</v>
      </c>
      <c r="C10" s="1075" t="e">
        <f>+#REF!</f>
        <v>#REF!</v>
      </c>
      <c r="D10" s="1077" t="e">
        <f>+#REF!</f>
        <v>#REF!</v>
      </c>
      <c r="E10" s="1078"/>
      <c r="F10" s="1078"/>
      <c r="G10" s="1078"/>
      <c r="H10" s="1079"/>
      <c r="I10" s="585"/>
    </row>
    <row r="11" spans="1:9" ht="15.75" thickBot="1" x14ac:dyDescent="0.3">
      <c r="A11" s="584"/>
      <c r="B11" s="1076"/>
      <c r="C11" s="1076"/>
      <c r="D11" s="598" t="e">
        <f>+#REF!</f>
        <v>#REF!</v>
      </c>
      <c r="E11" s="598" t="e">
        <f>+#REF!</f>
        <v>#REF!</v>
      </c>
      <c r="F11" s="598" t="e">
        <f>+#REF!</f>
        <v>#REF!</v>
      </c>
      <c r="G11" s="598" t="e">
        <f>+#REF!</f>
        <v>#REF!</v>
      </c>
      <c r="H11" s="599" t="e">
        <f>+#REF!</f>
        <v>#REF!</v>
      </c>
      <c r="I11" s="585"/>
    </row>
    <row r="12" spans="1:9" x14ac:dyDescent="0.25">
      <c r="A12" s="584"/>
      <c r="B12" s="600"/>
      <c r="C12" s="601"/>
      <c r="D12" s="601"/>
      <c r="E12" s="601"/>
      <c r="F12" s="601"/>
      <c r="G12" s="601"/>
      <c r="H12" s="602" t="str">
        <f>IF(C12="","",PRODUCT(D12:G12))</f>
        <v/>
      </c>
      <c r="I12" s="585"/>
    </row>
    <row r="13" spans="1:9" x14ac:dyDescent="0.25">
      <c r="A13" s="584"/>
      <c r="B13" s="600"/>
      <c r="C13" s="601"/>
      <c r="D13" s="601"/>
      <c r="E13" s="601"/>
      <c r="F13" s="601"/>
      <c r="G13" s="601"/>
      <c r="H13" s="602" t="str">
        <f t="shared" ref="H13:H26" si="0">IF(C13="","",PRODUCT(D13:G13))</f>
        <v/>
      </c>
      <c r="I13" s="585"/>
    </row>
    <row r="14" spans="1:9" x14ac:dyDescent="0.25">
      <c r="A14" s="584"/>
      <c r="B14" s="600"/>
      <c r="C14" s="601"/>
      <c r="D14" s="601"/>
      <c r="E14" s="601"/>
      <c r="F14" s="601"/>
      <c r="G14" s="601"/>
      <c r="H14" s="602" t="str">
        <f t="shared" si="0"/>
        <v/>
      </c>
      <c r="I14" s="585"/>
    </row>
    <row r="15" spans="1:9" x14ac:dyDescent="0.25">
      <c r="A15" s="584"/>
      <c r="B15" s="600"/>
      <c r="C15" s="601"/>
      <c r="D15" s="601"/>
      <c r="E15" s="601"/>
      <c r="F15" s="601"/>
      <c r="G15" s="601"/>
      <c r="H15" s="602" t="str">
        <f t="shared" si="0"/>
        <v/>
      </c>
      <c r="I15" s="585"/>
    </row>
    <row r="16" spans="1:9" x14ac:dyDescent="0.25">
      <c r="A16" s="584"/>
      <c r="B16" s="600"/>
      <c r="C16" s="601"/>
      <c r="D16" s="601"/>
      <c r="E16" s="601"/>
      <c r="F16" s="601"/>
      <c r="G16" s="601"/>
      <c r="H16" s="602" t="str">
        <f t="shared" si="0"/>
        <v/>
      </c>
      <c r="I16" s="585"/>
    </row>
    <row r="17" spans="1:9" x14ac:dyDescent="0.25">
      <c r="A17" s="584"/>
      <c r="B17" s="600"/>
      <c r="C17" s="601"/>
      <c r="D17" s="601"/>
      <c r="E17" s="601"/>
      <c r="F17" s="601"/>
      <c r="G17" s="601"/>
      <c r="H17" s="602" t="str">
        <f t="shared" si="0"/>
        <v/>
      </c>
      <c r="I17" s="585"/>
    </row>
    <row r="18" spans="1:9" x14ac:dyDescent="0.25">
      <c r="A18" s="584"/>
      <c r="B18" s="600"/>
      <c r="C18" s="601"/>
      <c r="D18" s="601"/>
      <c r="E18" s="601"/>
      <c r="F18" s="601"/>
      <c r="G18" s="601"/>
      <c r="H18" s="602" t="str">
        <f t="shared" si="0"/>
        <v/>
      </c>
      <c r="I18" s="585"/>
    </row>
    <row r="19" spans="1:9" x14ac:dyDescent="0.25">
      <c r="A19" s="584"/>
      <c r="B19" s="600"/>
      <c r="C19" s="601"/>
      <c r="D19" s="601"/>
      <c r="E19" s="601"/>
      <c r="F19" s="601"/>
      <c r="G19" s="601"/>
      <c r="H19" s="602" t="str">
        <f t="shared" si="0"/>
        <v/>
      </c>
      <c r="I19" s="585"/>
    </row>
    <row r="20" spans="1:9" x14ac:dyDescent="0.25">
      <c r="A20" s="584"/>
      <c r="B20" s="600"/>
      <c r="C20" s="601"/>
      <c r="D20" s="601"/>
      <c r="E20" s="601"/>
      <c r="F20" s="601"/>
      <c r="G20" s="601"/>
      <c r="H20" s="602" t="str">
        <f t="shared" si="0"/>
        <v/>
      </c>
      <c r="I20" s="585"/>
    </row>
    <row r="21" spans="1:9" x14ac:dyDescent="0.25">
      <c r="A21" s="584"/>
      <c r="B21" s="600"/>
      <c r="C21" s="601"/>
      <c r="D21" s="601"/>
      <c r="E21" s="601"/>
      <c r="F21" s="601"/>
      <c r="G21" s="601"/>
      <c r="H21" s="602" t="str">
        <f t="shared" si="0"/>
        <v/>
      </c>
      <c r="I21" s="585"/>
    </row>
    <row r="22" spans="1:9" x14ac:dyDescent="0.25">
      <c r="A22" s="584"/>
      <c r="B22" s="600"/>
      <c r="C22" s="601"/>
      <c r="D22" s="601"/>
      <c r="E22" s="601"/>
      <c r="F22" s="601"/>
      <c r="G22" s="601"/>
      <c r="H22" s="602" t="str">
        <f t="shared" si="0"/>
        <v/>
      </c>
      <c r="I22" s="585"/>
    </row>
    <row r="23" spans="1:9" x14ac:dyDescent="0.25">
      <c r="A23" s="584"/>
      <c r="B23" s="600"/>
      <c r="C23" s="601"/>
      <c r="D23" s="601"/>
      <c r="E23" s="601"/>
      <c r="F23" s="601"/>
      <c r="G23" s="601"/>
      <c r="H23" s="602" t="str">
        <f t="shared" si="0"/>
        <v/>
      </c>
      <c r="I23" s="585"/>
    </row>
    <row r="24" spans="1:9" x14ac:dyDescent="0.25">
      <c r="A24" s="584"/>
      <c r="B24" s="600"/>
      <c r="C24" s="601"/>
      <c r="D24" s="601"/>
      <c r="E24" s="601"/>
      <c r="F24" s="601"/>
      <c r="G24" s="601"/>
      <c r="H24" s="602" t="str">
        <f t="shared" si="0"/>
        <v/>
      </c>
      <c r="I24" s="585"/>
    </row>
    <row r="25" spans="1:9" x14ac:dyDescent="0.25">
      <c r="A25" s="584"/>
      <c r="B25" s="600"/>
      <c r="C25" s="601"/>
      <c r="D25" s="601"/>
      <c r="E25" s="601"/>
      <c r="F25" s="601"/>
      <c r="G25" s="601"/>
      <c r="H25" s="602" t="str">
        <f t="shared" si="0"/>
        <v/>
      </c>
      <c r="I25" s="585"/>
    </row>
    <row r="26" spans="1:9" ht="15.75" thickBot="1" x14ac:dyDescent="0.3">
      <c r="A26" s="584"/>
      <c r="B26" s="600"/>
      <c r="C26" s="601"/>
      <c r="D26" s="601"/>
      <c r="E26" s="601"/>
      <c r="F26" s="601"/>
      <c r="G26" s="601"/>
      <c r="H26" s="602" t="str">
        <f t="shared" si="0"/>
        <v/>
      </c>
      <c r="I26" s="585"/>
    </row>
    <row r="27" spans="1:9" ht="15.75" thickBot="1" x14ac:dyDescent="0.3">
      <c r="A27" s="584"/>
      <c r="B27" s="1080" t="e">
        <f>+#REF!</f>
        <v>#REF!</v>
      </c>
      <c r="C27" s="1081"/>
      <c r="D27" s="1081"/>
      <c r="E27" s="1081"/>
      <c r="F27" s="1081"/>
      <c r="G27" s="1081"/>
      <c r="H27" s="603">
        <f>SUM(H12:H26)</f>
        <v>0</v>
      </c>
      <c r="I27" s="585"/>
    </row>
    <row r="28" spans="1:9" ht="15.75" thickBot="1" x14ac:dyDescent="0.3">
      <c r="A28" s="584"/>
      <c r="B28" s="604"/>
      <c r="C28" s="604"/>
      <c r="D28" s="604"/>
      <c r="E28" s="604"/>
      <c r="F28" s="604"/>
      <c r="G28" s="604"/>
      <c r="H28" s="605"/>
      <c r="I28" s="585"/>
    </row>
    <row r="29" spans="1:9" ht="15.75" thickBot="1" x14ac:dyDescent="0.3">
      <c r="A29" s="584"/>
      <c r="B29" s="1082" t="e">
        <f>+#REF!</f>
        <v>#REF!</v>
      </c>
      <c r="C29" s="1083"/>
      <c r="D29" s="1083"/>
      <c r="E29" s="1083"/>
      <c r="F29" s="1083"/>
      <c r="G29" s="1083"/>
      <c r="H29" s="1084"/>
      <c r="I29" s="585"/>
    </row>
    <row r="30" spans="1:9" x14ac:dyDescent="0.25">
      <c r="A30" s="584"/>
      <c r="B30" s="606"/>
      <c r="C30" s="607"/>
      <c r="D30" s="607"/>
      <c r="E30" s="607"/>
      <c r="F30" s="607"/>
      <c r="G30" s="607"/>
      <c r="H30" s="608"/>
      <c r="I30" s="585"/>
    </row>
    <row r="31" spans="1:9" x14ac:dyDescent="0.25">
      <c r="A31" s="584"/>
      <c r="B31" s="609"/>
      <c r="C31" s="610"/>
      <c r="D31" s="610"/>
      <c r="E31" s="610"/>
      <c r="F31" s="610"/>
      <c r="G31" s="610"/>
      <c r="H31" s="611"/>
      <c r="I31" s="585"/>
    </row>
    <row r="32" spans="1:9" x14ac:dyDescent="0.25">
      <c r="A32" s="584"/>
      <c r="B32" s="609"/>
      <c r="C32" s="610"/>
      <c r="D32" s="610"/>
      <c r="E32" s="610"/>
      <c r="F32" s="610"/>
      <c r="G32" s="610"/>
      <c r="H32" s="611"/>
      <c r="I32" s="585"/>
    </row>
    <row r="33" spans="1:9" x14ac:dyDescent="0.25">
      <c r="A33" s="584"/>
      <c r="B33" s="609"/>
      <c r="C33" s="610"/>
      <c r="D33" s="610"/>
      <c r="E33" s="610"/>
      <c r="F33" s="610"/>
      <c r="G33" s="610"/>
      <c r="H33" s="611"/>
      <c r="I33" s="585"/>
    </row>
    <row r="34" spans="1:9" x14ac:dyDescent="0.25">
      <c r="A34" s="584"/>
      <c r="B34" s="609"/>
      <c r="C34" s="610"/>
      <c r="D34" s="610"/>
      <c r="E34" s="610"/>
      <c r="F34" s="610"/>
      <c r="G34" s="610"/>
      <c r="H34" s="611"/>
      <c r="I34" s="585"/>
    </row>
    <row r="35" spans="1:9" x14ac:dyDescent="0.25">
      <c r="A35" s="584"/>
      <c r="B35" s="609"/>
      <c r="C35" s="610"/>
      <c r="D35" s="610"/>
      <c r="E35" s="610"/>
      <c r="F35" s="610"/>
      <c r="G35" s="610"/>
      <c r="H35" s="611"/>
      <c r="I35" s="585"/>
    </row>
    <row r="36" spans="1:9" x14ac:dyDescent="0.25">
      <c r="A36" s="584"/>
      <c r="B36" s="609"/>
      <c r="C36" s="610"/>
      <c r="D36" s="610"/>
      <c r="E36" s="610"/>
      <c r="F36" s="610"/>
      <c r="G36" s="610"/>
      <c r="H36" s="611"/>
      <c r="I36" s="585"/>
    </row>
    <row r="37" spans="1:9" x14ac:dyDescent="0.25">
      <c r="A37" s="584"/>
      <c r="B37" s="609"/>
      <c r="C37" s="610"/>
      <c r="D37" s="610"/>
      <c r="E37" s="610"/>
      <c r="F37" s="610"/>
      <c r="G37" s="610"/>
      <c r="H37" s="611"/>
      <c r="I37" s="585"/>
    </row>
    <row r="38" spans="1:9" x14ac:dyDescent="0.25">
      <c r="A38" s="584"/>
      <c r="B38" s="609"/>
      <c r="C38" s="610"/>
      <c r="D38" s="610"/>
      <c r="E38" s="610"/>
      <c r="F38" s="610"/>
      <c r="G38" s="610"/>
      <c r="H38" s="611"/>
      <c r="I38" s="585"/>
    </row>
    <row r="39" spans="1:9" x14ac:dyDescent="0.25">
      <c r="A39" s="584"/>
      <c r="B39" s="609"/>
      <c r="C39" s="610"/>
      <c r="D39" s="610"/>
      <c r="E39" s="610"/>
      <c r="F39" s="610"/>
      <c r="G39" s="610"/>
      <c r="H39" s="611"/>
      <c r="I39" s="585"/>
    </row>
    <row r="40" spans="1:9" x14ac:dyDescent="0.25">
      <c r="A40" s="584"/>
      <c r="B40" s="609"/>
      <c r="C40" s="610"/>
      <c r="D40" s="610"/>
      <c r="E40" s="610"/>
      <c r="F40" s="610"/>
      <c r="G40" s="610"/>
      <c r="H40" s="611"/>
      <c r="I40" s="585"/>
    </row>
    <row r="41" spans="1:9" x14ac:dyDescent="0.25">
      <c r="A41" s="584"/>
      <c r="B41" s="609"/>
      <c r="C41" s="610"/>
      <c r="D41" s="610"/>
      <c r="E41" s="610"/>
      <c r="F41" s="610"/>
      <c r="G41" s="610"/>
      <c r="H41" s="611"/>
      <c r="I41" s="585"/>
    </row>
    <row r="42" spans="1:9" x14ac:dyDescent="0.25">
      <c r="A42" s="584"/>
      <c r="B42" s="609"/>
      <c r="C42" s="610"/>
      <c r="D42" s="610"/>
      <c r="E42" s="610"/>
      <c r="F42" s="610"/>
      <c r="G42" s="610"/>
      <c r="H42" s="611"/>
      <c r="I42" s="585"/>
    </row>
    <row r="43" spans="1:9" x14ac:dyDescent="0.25">
      <c r="A43" s="584"/>
      <c r="B43" s="609"/>
      <c r="C43" s="610"/>
      <c r="D43" s="610"/>
      <c r="E43" s="610"/>
      <c r="F43" s="610"/>
      <c r="G43" s="610"/>
      <c r="H43" s="611"/>
      <c r="I43" s="585"/>
    </row>
    <row r="44" spans="1:9" x14ac:dyDescent="0.25">
      <c r="A44" s="584"/>
      <c r="B44" s="609"/>
      <c r="C44" s="610"/>
      <c r="D44" s="610"/>
      <c r="E44" s="610"/>
      <c r="F44" s="610"/>
      <c r="G44" s="610"/>
      <c r="H44" s="611"/>
      <c r="I44" s="585"/>
    </row>
    <row r="45" spans="1:9" x14ac:dyDescent="0.25">
      <c r="A45" s="584"/>
      <c r="B45" s="609"/>
      <c r="C45" s="610"/>
      <c r="D45" s="610"/>
      <c r="E45" s="610"/>
      <c r="F45" s="610"/>
      <c r="G45" s="610"/>
      <c r="H45" s="611"/>
      <c r="I45" s="585"/>
    </row>
    <row r="46" spans="1:9" x14ac:dyDescent="0.25">
      <c r="A46" s="584"/>
      <c r="B46" s="609"/>
      <c r="C46" s="610"/>
      <c r="D46" s="610"/>
      <c r="E46" s="610"/>
      <c r="F46" s="610"/>
      <c r="G46" s="610"/>
      <c r="H46" s="611"/>
      <c r="I46" s="585"/>
    </row>
    <row r="47" spans="1:9" x14ac:dyDescent="0.25">
      <c r="A47" s="584"/>
      <c r="B47" s="609"/>
      <c r="C47" s="610"/>
      <c r="D47" s="610"/>
      <c r="E47" s="610"/>
      <c r="F47" s="610"/>
      <c r="G47" s="610"/>
      <c r="H47" s="611"/>
      <c r="I47" s="585"/>
    </row>
    <row r="48" spans="1:9" x14ac:dyDescent="0.25">
      <c r="A48" s="584"/>
      <c r="B48" s="609"/>
      <c r="C48" s="610"/>
      <c r="D48" s="610"/>
      <c r="E48" s="610"/>
      <c r="F48" s="610"/>
      <c r="G48" s="610"/>
      <c r="H48" s="611"/>
      <c r="I48" s="585"/>
    </row>
    <row r="49" spans="1:9" x14ac:dyDescent="0.25">
      <c r="A49" s="584"/>
      <c r="B49" s="609"/>
      <c r="C49" s="610"/>
      <c r="D49" s="610"/>
      <c r="E49" s="610"/>
      <c r="F49" s="610"/>
      <c r="G49" s="610"/>
      <c r="H49" s="611"/>
      <c r="I49" s="585"/>
    </row>
    <row r="50" spans="1:9" x14ac:dyDescent="0.25">
      <c r="A50" s="584"/>
      <c r="B50" s="609"/>
      <c r="C50" s="610"/>
      <c r="D50" s="610"/>
      <c r="E50" s="610"/>
      <c r="F50" s="610"/>
      <c r="G50" s="610"/>
      <c r="H50" s="611"/>
      <c r="I50" s="585"/>
    </row>
    <row r="51" spans="1:9" x14ac:dyDescent="0.25">
      <c r="A51" s="584"/>
      <c r="B51" s="609"/>
      <c r="C51" s="610"/>
      <c r="D51" s="610"/>
      <c r="E51" s="610"/>
      <c r="F51" s="610"/>
      <c r="G51" s="610"/>
      <c r="H51" s="611"/>
      <c r="I51" s="585"/>
    </row>
    <row r="52" spans="1:9" x14ac:dyDescent="0.25">
      <c r="A52" s="584"/>
      <c r="B52" s="609"/>
      <c r="C52" s="610"/>
      <c r="D52" s="610"/>
      <c r="E52" s="610"/>
      <c r="F52" s="610"/>
      <c r="G52" s="610"/>
      <c r="H52" s="611"/>
      <c r="I52" s="585"/>
    </row>
    <row r="53" spans="1:9" x14ac:dyDescent="0.25">
      <c r="A53" s="584"/>
      <c r="B53" s="609"/>
      <c r="C53" s="610"/>
      <c r="D53" s="610"/>
      <c r="E53" s="610"/>
      <c r="F53" s="610"/>
      <c r="G53" s="610"/>
      <c r="H53" s="611"/>
      <c r="I53" s="585"/>
    </row>
    <row r="54" spans="1:9" ht="15.75" thickBot="1" x14ac:dyDescent="0.3">
      <c r="A54" s="584"/>
      <c r="B54" s="612"/>
      <c r="C54" s="613"/>
      <c r="D54" s="613"/>
      <c r="E54" s="613"/>
      <c r="F54" s="613"/>
      <c r="G54" s="613"/>
      <c r="H54" s="614"/>
      <c r="I54" s="585"/>
    </row>
    <row r="55" spans="1:9" x14ac:dyDescent="0.25">
      <c r="A55" s="584"/>
      <c r="B55" s="604"/>
      <c r="C55" s="604"/>
      <c r="D55" s="604"/>
      <c r="E55" s="604"/>
      <c r="F55" s="604"/>
      <c r="G55" s="604"/>
      <c r="H55" s="605"/>
      <c r="I55" s="585"/>
    </row>
    <row r="56" spans="1:9" x14ac:dyDescent="0.25">
      <c r="A56" s="584"/>
      <c r="B56" s="604"/>
      <c r="C56" s="604"/>
      <c r="D56" s="604"/>
      <c r="E56" s="604"/>
      <c r="F56" s="604"/>
      <c r="G56" s="604"/>
      <c r="H56" s="605"/>
      <c r="I56" s="585"/>
    </row>
    <row r="57" spans="1:9" x14ac:dyDescent="0.25">
      <c r="A57" s="584"/>
      <c r="B57" s="615" t="s">
        <v>527</v>
      </c>
      <c r="C57" s="604"/>
      <c r="D57" s="604"/>
      <c r="E57" s="615" t="s">
        <v>528</v>
      </c>
      <c r="F57" s="604"/>
      <c r="G57" s="604"/>
      <c r="H57" s="605"/>
      <c r="I57" s="585"/>
    </row>
    <row r="58" spans="1:9" x14ac:dyDescent="0.25">
      <c r="A58" s="584"/>
      <c r="B58" s="616" t="s">
        <v>529</v>
      </c>
      <c r="C58" s="617" t="e">
        <f>+#REF!</f>
        <v>#REF!</v>
      </c>
      <c r="D58" s="604"/>
      <c r="E58" s="616" t="s">
        <v>529</v>
      </c>
      <c r="F58" s="1071" t="e">
        <f>+#REF!</f>
        <v>#REF!</v>
      </c>
      <c r="G58" s="1071"/>
      <c r="H58" s="1071"/>
      <c r="I58" s="585"/>
    </row>
    <row r="59" spans="1:9" x14ac:dyDescent="0.25">
      <c r="A59" s="584"/>
      <c r="B59" s="616" t="s">
        <v>530</v>
      </c>
      <c r="C59" s="617" t="e">
        <f>+#REF!</f>
        <v>#REF!</v>
      </c>
      <c r="D59" s="604"/>
      <c r="E59" s="616" t="s">
        <v>530</v>
      </c>
      <c r="F59" s="1071" t="e">
        <f>+#REF!</f>
        <v>#REF!</v>
      </c>
      <c r="G59" s="1071"/>
      <c r="H59" s="1071"/>
      <c r="I59" s="585"/>
    </row>
    <row r="60" spans="1:9" x14ac:dyDescent="0.25">
      <c r="A60" s="584"/>
      <c r="B60" s="616" t="s">
        <v>531</v>
      </c>
      <c r="C60" s="617" t="e">
        <f>+#REF!</f>
        <v>#REF!</v>
      </c>
      <c r="D60" s="604"/>
      <c r="E60" s="616" t="s">
        <v>531</v>
      </c>
      <c r="F60" s="1071" t="e">
        <f>+#REF!</f>
        <v>#REF!</v>
      </c>
      <c r="G60" s="1071"/>
      <c r="H60" s="1071"/>
      <c r="I60" s="585"/>
    </row>
    <row r="61" spans="1:9" ht="15.75" thickBot="1" x14ac:dyDescent="0.3">
      <c r="A61" s="1072"/>
      <c r="B61" s="1073"/>
      <c r="C61" s="1073"/>
      <c r="D61" s="1073"/>
      <c r="E61" s="1073"/>
      <c r="F61" s="1073"/>
      <c r="G61" s="1073"/>
      <c r="H61" s="1073"/>
      <c r="I61" s="1074"/>
    </row>
    <row r="62" spans="1:9" x14ac:dyDescent="0.25">
      <c r="A62" s="618"/>
      <c r="B62" s="618"/>
      <c r="C62" s="619"/>
      <c r="D62" s="619"/>
      <c r="E62" s="619"/>
      <c r="F62" s="618"/>
      <c r="G62" s="618"/>
      <c r="H62" s="618"/>
      <c r="I62" s="618"/>
    </row>
  </sheetData>
  <mergeCells count="22">
    <mergeCell ref="C6:D6"/>
    <mergeCell ref="F6:H6"/>
    <mergeCell ref="B2:H2"/>
    <mergeCell ref="A3:I3"/>
    <mergeCell ref="C4:D4"/>
    <mergeCell ref="F4:H4"/>
    <mergeCell ref="C5:D5"/>
    <mergeCell ref="C7:D7"/>
    <mergeCell ref="F7:H7"/>
    <mergeCell ref="A8:A9"/>
    <mergeCell ref="C8:H8"/>
    <mergeCell ref="I8:I9"/>
    <mergeCell ref="B9:H9"/>
    <mergeCell ref="F59:H59"/>
    <mergeCell ref="F60:H60"/>
    <mergeCell ref="A61:I61"/>
    <mergeCell ref="B10:B11"/>
    <mergeCell ref="C10:C11"/>
    <mergeCell ref="D10:H10"/>
    <mergeCell ref="B27:G27"/>
    <mergeCell ref="B29:H29"/>
    <mergeCell ref="F58:H58"/>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743BB3-6BB5-4608-A375-2146F0CBC75F}">
  <sheetPr codeName="Hoja15"/>
  <dimension ref="A1:I62"/>
  <sheetViews>
    <sheetView topLeftCell="A7" workbookViewId="0">
      <selection activeCell="B12" sqref="B12:B26"/>
    </sheetView>
  </sheetViews>
  <sheetFormatPr baseColWidth="10" defaultRowHeight="15" x14ac:dyDescent="0.25"/>
  <cols>
    <col min="2" max="2" width="15" bestFit="1" customWidth="1"/>
    <col min="3" max="3" width="33.5703125" customWidth="1"/>
    <col min="4" max="4" width="31.85546875" customWidth="1"/>
    <col min="5" max="5" width="15.42578125" customWidth="1"/>
    <col min="6" max="6" width="19.7109375" customWidth="1"/>
    <col min="8" max="8" width="15.42578125" customWidth="1"/>
  </cols>
  <sheetData>
    <row r="1" spans="1:9" ht="15.75" thickBot="1" x14ac:dyDescent="0.3"/>
    <row r="2" spans="1:9" ht="15.75" thickBot="1" x14ac:dyDescent="0.3">
      <c r="A2" s="584"/>
      <c r="B2" s="1098" t="e">
        <f>+#REF!</f>
        <v>#REF!</v>
      </c>
      <c r="C2" s="1099"/>
      <c r="D2" s="1099"/>
      <c r="E2" s="1099"/>
      <c r="F2" s="1099"/>
      <c r="G2" s="1099"/>
      <c r="H2" s="1100"/>
      <c r="I2" s="585"/>
    </row>
    <row r="3" spans="1:9" ht="15.75" thickBot="1" x14ac:dyDescent="0.3">
      <c r="A3" s="1090"/>
      <c r="B3" s="1101"/>
      <c r="C3" s="1101"/>
      <c r="D3" s="1101"/>
      <c r="E3" s="1101"/>
      <c r="F3" s="1101"/>
      <c r="G3" s="1101"/>
      <c r="H3" s="1101"/>
      <c r="I3" s="1094"/>
    </row>
    <row r="4" spans="1:9" ht="78.75" customHeight="1" x14ac:dyDescent="0.25">
      <c r="A4" s="586"/>
      <c r="B4" s="587" t="e">
        <f>+#REF!</f>
        <v>#REF!</v>
      </c>
      <c r="C4" s="1102"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D4" s="1103"/>
      <c r="E4" s="588" t="e">
        <f>+#REF!</f>
        <v>#REF!</v>
      </c>
      <c r="F4" s="1104" t="e">
        <f>+#REF!</f>
        <v>#REF!</v>
      </c>
      <c r="G4" s="1104"/>
      <c r="H4" s="1105"/>
      <c r="I4" s="589"/>
    </row>
    <row r="5" spans="1:9" x14ac:dyDescent="0.25">
      <c r="A5" s="584"/>
      <c r="B5" s="590" t="e">
        <f>+#REF!</f>
        <v>#REF!</v>
      </c>
      <c r="C5" s="1106" t="e">
        <f>+#REF!</f>
        <v>#REF!</v>
      </c>
      <c r="D5" s="1107"/>
      <c r="E5" s="591" t="e">
        <f>+#REF!</f>
        <v>#REF!</v>
      </c>
      <c r="F5" s="592">
        <f ca="1">TODAY()</f>
        <v>46076</v>
      </c>
      <c r="G5" s="593" t="s">
        <v>526</v>
      </c>
      <c r="H5" s="594">
        <v>1</v>
      </c>
      <c r="I5" s="585"/>
    </row>
    <row r="6" spans="1:9" ht="31.5" customHeight="1" x14ac:dyDescent="0.25">
      <c r="A6" s="584"/>
      <c r="B6" s="595" t="e">
        <f>+#REF!</f>
        <v>#REF!</v>
      </c>
      <c r="C6" s="1085" t="e">
        <f>+#REF!</f>
        <v>#REF!</v>
      </c>
      <c r="D6" s="1086"/>
      <c r="E6" s="591" t="e">
        <f>+#REF!</f>
        <v>#REF!</v>
      </c>
      <c r="F6" s="1108" t="str">
        <f>+'BALANCE GENERAL'!F12</f>
        <v>CERRAMIENTO EN POSTE DE CONCRETO Y ALAMBRE LISO</v>
      </c>
      <c r="G6" s="1108"/>
      <c r="H6" s="1109"/>
      <c r="I6" s="585"/>
    </row>
    <row r="7" spans="1:9" x14ac:dyDescent="0.25">
      <c r="A7" s="584"/>
      <c r="B7" s="596" t="e">
        <f>+#REF!</f>
        <v>#REF!</v>
      </c>
      <c r="C7" s="1085">
        <f>'BALANCE GENERAL'!B19</f>
        <v>1.07</v>
      </c>
      <c r="D7" s="1086"/>
      <c r="E7" s="591" t="e">
        <f>+#REF!</f>
        <v>#REF!</v>
      </c>
      <c r="F7" s="1087" t="str">
        <f>VLOOKUP(C7,'BALANCE GENERAL'!B:V,6,FALSE)</f>
        <v>M2</v>
      </c>
      <c r="G7" s="1088"/>
      <c r="H7" s="1089"/>
      <c r="I7" s="585"/>
    </row>
    <row r="8" spans="1:9" ht="15.75" thickBot="1" x14ac:dyDescent="0.3">
      <c r="A8" s="1090"/>
      <c r="B8" s="597" t="e">
        <f>+#REF!</f>
        <v>#REF!</v>
      </c>
      <c r="C8" s="1091" t="str">
        <f>VLOOKUP(C7,'BALANCE GENERAL'!B:V,5,FALSE)</f>
        <v>APLICACIÓN DE MATA MALEZA CON HERBICIDA NO SELECTIVO (GLIFOSATO - UNA APLICACIÓN 15 días despues de haber realizado el corte de maleza)</v>
      </c>
      <c r="D8" s="1092"/>
      <c r="E8" s="1092"/>
      <c r="F8" s="1092"/>
      <c r="G8" s="1092"/>
      <c r="H8" s="1093"/>
      <c r="I8" s="1094"/>
    </row>
    <row r="9" spans="1:9" ht="15.75" thickBot="1" x14ac:dyDescent="0.3">
      <c r="A9" s="1090"/>
      <c r="B9" s="1095"/>
      <c r="C9" s="1095"/>
      <c r="D9" s="1095"/>
      <c r="E9" s="1095"/>
      <c r="F9" s="1095"/>
      <c r="G9" s="1095"/>
      <c r="H9" s="1095"/>
      <c r="I9" s="1094"/>
    </row>
    <row r="10" spans="1:9" ht="15.75" thickBot="1" x14ac:dyDescent="0.3">
      <c r="A10" s="584"/>
      <c r="B10" s="1075" t="e">
        <f>+#REF!</f>
        <v>#REF!</v>
      </c>
      <c r="C10" s="1075" t="e">
        <f>+#REF!</f>
        <v>#REF!</v>
      </c>
      <c r="D10" s="1077" t="e">
        <f>+#REF!</f>
        <v>#REF!</v>
      </c>
      <c r="E10" s="1078"/>
      <c r="F10" s="1078"/>
      <c r="G10" s="1078"/>
      <c r="H10" s="1079"/>
      <c r="I10" s="585"/>
    </row>
    <row r="11" spans="1:9" ht="15.75" thickBot="1" x14ac:dyDescent="0.3">
      <c r="A11" s="584"/>
      <c r="B11" s="1076"/>
      <c r="C11" s="1076"/>
      <c r="D11" s="598" t="e">
        <f>+#REF!</f>
        <v>#REF!</v>
      </c>
      <c r="E11" s="598" t="e">
        <f>+#REF!</f>
        <v>#REF!</v>
      </c>
      <c r="F11" s="598" t="e">
        <f>+#REF!</f>
        <v>#REF!</v>
      </c>
      <c r="G11" s="598" t="e">
        <f>+#REF!</f>
        <v>#REF!</v>
      </c>
      <c r="H11" s="599" t="e">
        <f>+#REF!</f>
        <v>#REF!</v>
      </c>
      <c r="I11" s="585"/>
    </row>
    <row r="12" spans="1:9" x14ac:dyDescent="0.25">
      <c r="A12" s="584"/>
      <c r="B12" s="600"/>
      <c r="C12" s="601"/>
      <c r="D12" s="601"/>
      <c r="E12" s="601"/>
      <c r="F12" s="601"/>
      <c r="G12" s="601"/>
      <c r="H12" s="602" t="str">
        <f>IF(C12="","",PRODUCT(D12:G12))</f>
        <v/>
      </c>
      <c r="I12" s="585"/>
    </row>
    <row r="13" spans="1:9" x14ac:dyDescent="0.25">
      <c r="A13" s="584"/>
      <c r="B13" s="600"/>
      <c r="C13" s="601"/>
      <c r="D13" s="601"/>
      <c r="E13" s="601"/>
      <c r="F13" s="601"/>
      <c r="G13" s="601"/>
      <c r="H13" s="602" t="str">
        <f t="shared" ref="H13:H26" si="0">IF(C13="","",PRODUCT(D13:G13))</f>
        <v/>
      </c>
      <c r="I13" s="585"/>
    </row>
    <row r="14" spans="1:9" x14ac:dyDescent="0.25">
      <c r="A14" s="584"/>
      <c r="B14" s="600"/>
      <c r="C14" s="601"/>
      <c r="D14" s="601"/>
      <c r="E14" s="601"/>
      <c r="F14" s="601"/>
      <c r="G14" s="601"/>
      <c r="H14" s="602" t="str">
        <f t="shared" si="0"/>
        <v/>
      </c>
      <c r="I14" s="585"/>
    </row>
    <row r="15" spans="1:9" x14ac:dyDescent="0.25">
      <c r="A15" s="584"/>
      <c r="B15" s="600"/>
      <c r="C15" s="601"/>
      <c r="D15" s="601"/>
      <c r="E15" s="601"/>
      <c r="F15" s="601"/>
      <c r="G15" s="601"/>
      <c r="H15" s="602" t="str">
        <f t="shared" si="0"/>
        <v/>
      </c>
      <c r="I15" s="585"/>
    </row>
    <row r="16" spans="1:9" x14ac:dyDescent="0.25">
      <c r="A16" s="584"/>
      <c r="B16" s="600"/>
      <c r="C16" s="601"/>
      <c r="D16" s="601"/>
      <c r="E16" s="601"/>
      <c r="F16" s="601"/>
      <c r="G16" s="601"/>
      <c r="H16" s="602" t="str">
        <f t="shared" si="0"/>
        <v/>
      </c>
      <c r="I16" s="585"/>
    </row>
    <row r="17" spans="1:9" x14ac:dyDescent="0.25">
      <c r="A17" s="584"/>
      <c r="B17" s="600"/>
      <c r="C17" s="601"/>
      <c r="D17" s="601"/>
      <c r="E17" s="601"/>
      <c r="F17" s="601"/>
      <c r="G17" s="601"/>
      <c r="H17" s="602" t="str">
        <f t="shared" si="0"/>
        <v/>
      </c>
      <c r="I17" s="585"/>
    </row>
    <row r="18" spans="1:9" x14ac:dyDescent="0.25">
      <c r="A18" s="584"/>
      <c r="B18" s="600"/>
      <c r="C18" s="601"/>
      <c r="D18" s="601"/>
      <c r="E18" s="601"/>
      <c r="F18" s="601"/>
      <c r="G18" s="601"/>
      <c r="H18" s="602" t="str">
        <f t="shared" si="0"/>
        <v/>
      </c>
      <c r="I18" s="585"/>
    </row>
    <row r="19" spans="1:9" x14ac:dyDescent="0.25">
      <c r="A19" s="584"/>
      <c r="B19" s="600"/>
      <c r="C19" s="601"/>
      <c r="D19" s="601"/>
      <c r="E19" s="601"/>
      <c r="F19" s="601"/>
      <c r="G19" s="601"/>
      <c r="H19" s="602" t="str">
        <f t="shared" si="0"/>
        <v/>
      </c>
      <c r="I19" s="585"/>
    </row>
    <row r="20" spans="1:9" x14ac:dyDescent="0.25">
      <c r="A20" s="584"/>
      <c r="B20" s="600"/>
      <c r="C20" s="601"/>
      <c r="D20" s="601"/>
      <c r="E20" s="601"/>
      <c r="F20" s="601"/>
      <c r="G20" s="601"/>
      <c r="H20" s="602" t="str">
        <f t="shared" si="0"/>
        <v/>
      </c>
      <c r="I20" s="585"/>
    </row>
    <row r="21" spans="1:9" x14ac:dyDescent="0.25">
      <c r="A21" s="584"/>
      <c r="B21" s="600"/>
      <c r="C21" s="601"/>
      <c r="D21" s="601"/>
      <c r="E21" s="601"/>
      <c r="F21" s="601"/>
      <c r="G21" s="601"/>
      <c r="H21" s="602" t="str">
        <f t="shared" si="0"/>
        <v/>
      </c>
      <c r="I21" s="585"/>
    </row>
    <row r="22" spans="1:9" x14ac:dyDescent="0.25">
      <c r="A22" s="584"/>
      <c r="B22" s="600"/>
      <c r="C22" s="601"/>
      <c r="D22" s="601"/>
      <c r="E22" s="601"/>
      <c r="F22" s="601"/>
      <c r="G22" s="601"/>
      <c r="H22" s="602" t="str">
        <f t="shared" si="0"/>
        <v/>
      </c>
      <c r="I22" s="585"/>
    </row>
    <row r="23" spans="1:9" x14ac:dyDescent="0.25">
      <c r="A23" s="584"/>
      <c r="B23" s="600"/>
      <c r="C23" s="601"/>
      <c r="D23" s="601"/>
      <c r="E23" s="601"/>
      <c r="F23" s="601"/>
      <c r="G23" s="601"/>
      <c r="H23" s="602" t="str">
        <f t="shared" si="0"/>
        <v/>
      </c>
      <c r="I23" s="585"/>
    </row>
    <row r="24" spans="1:9" x14ac:dyDescent="0.25">
      <c r="A24" s="584"/>
      <c r="B24" s="600"/>
      <c r="C24" s="601"/>
      <c r="D24" s="601"/>
      <c r="E24" s="601"/>
      <c r="F24" s="601"/>
      <c r="G24" s="601"/>
      <c r="H24" s="602" t="str">
        <f t="shared" si="0"/>
        <v/>
      </c>
      <c r="I24" s="585"/>
    </row>
    <row r="25" spans="1:9" x14ac:dyDescent="0.25">
      <c r="A25" s="584"/>
      <c r="B25" s="600"/>
      <c r="C25" s="601"/>
      <c r="D25" s="601"/>
      <c r="E25" s="601"/>
      <c r="F25" s="601"/>
      <c r="G25" s="601"/>
      <c r="H25" s="602" t="str">
        <f t="shared" si="0"/>
        <v/>
      </c>
      <c r="I25" s="585"/>
    </row>
    <row r="26" spans="1:9" ht="15.75" thickBot="1" x14ac:dyDescent="0.3">
      <c r="A26" s="584"/>
      <c r="B26" s="600"/>
      <c r="C26" s="601"/>
      <c r="D26" s="601"/>
      <c r="E26" s="601"/>
      <c r="F26" s="601"/>
      <c r="G26" s="601"/>
      <c r="H26" s="602" t="str">
        <f t="shared" si="0"/>
        <v/>
      </c>
      <c r="I26" s="585"/>
    </row>
    <row r="27" spans="1:9" ht="15.75" thickBot="1" x14ac:dyDescent="0.3">
      <c r="A27" s="584"/>
      <c r="B27" s="1080" t="e">
        <f>+#REF!</f>
        <v>#REF!</v>
      </c>
      <c r="C27" s="1081"/>
      <c r="D27" s="1081"/>
      <c r="E27" s="1081"/>
      <c r="F27" s="1081"/>
      <c r="G27" s="1081"/>
      <c r="H27" s="603">
        <f>SUM(H12:H26)</f>
        <v>0</v>
      </c>
      <c r="I27" s="585"/>
    </row>
    <row r="28" spans="1:9" ht="15.75" thickBot="1" x14ac:dyDescent="0.3">
      <c r="A28" s="584"/>
      <c r="B28" s="604"/>
      <c r="C28" s="604"/>
      <c r="D28" s="604"/>
      <c r="E28" s="604"/>
      <c r="F28" s="604"/>
      <c r="G28" s="604"/>
      <c r="H28" s="605"/>
      <c r="I28" s="585"/>
    </row>
    <row r="29" spans="1:9" ht="15.75" thickBot="1" x14ac:dyDescent="0.3">
      <c r="A29" s="584"/>
      <c r="B29" s="1082" t="e">
        <f>+#REF!</f>
        <v>#REF!</v>
      </c>
      <c r="C29" s="1083"/>
      <c r="D29" s="1083"/>
      <c r="E29" s="1083"/>
      <c r="F29" s="1083"/>
      <c r="G29" s="1083"/>
      <c r="H29" s="1084"/>
      <c r="I29" s="585"/>
    </row>
    <row r="30" spans="1:9" x14ac:dyDescent="0.25">
      <c r="A30" s="584"/>
      <c r="B30" s="606"/>
      <c r="C30" s="607"/>
      <c r="D30" s="607"/>
      <c r="E30" s="607"/>
      <c r="F30" s="607"/>
      <c r="G30" s="607"/>
      <c r="H30" s="608"/>
      <c r="I30" s="585"/>
    </row>
    <row r="31" spans="1:9" x14ac:dyDescent="0.25">
      <c r="A31" s="584"/>
      <c r="B31" s="609"/>
      <c r="C31" s="610"/>
      <c r="D31" s="610"/>
      <c r="E31" s="610"/>
      <c r="F31" s="610"/>
      <c r="G31" s="610"/>
      <c r="H31" s="611"/>
      <c r="I31" s="585"/>
    </row>
    <row r="32" spans="1:9" x14ac:dyDescent="0.25">
      <c r="A32" s="584"/>
      <c r="B32" s="609"/>
      <c r="C32" s="610"/>
      <c r="D32" s="610"/>
      <c r="E32" s="610"/>
      <c r="F32" s="610"/>
      <c r="G32" s="610"/>
      <c r="H32" s="611"/>
      <c r="I32" s="585"/>
    </row>
    <row r="33" spans="1:9" x14ac:dyDescent="0.25">
      <c r="A33" s="584"/>
      <c r="B33" s="609"/>
      <c r="C33" s="610"/>
      <c r="D33" s="610"/>
      <c r="E33" s="610"/>
      <c r="F33" s="610"/>
      <c r="G33" s="610"/>
      <c r="H33" s="611"/>
      <c r="I33" s="585"/>
    </row>
    <row r="34" spans="1:9" x14ac:dyDescent="0.25">
      <c r="A34" s="584"/>
      <c r="B34" s="609"/>
      <c r="C34" s="610"/>
      <c r="D34" s="610"/>
      <c r="E34" s="610"/>
      <c r="F34" s="610"/>
      <c r="G34" s="610"/>
      <c r="H34" s="611"/>
      <c r="I34" s="585"/>
    </row>
    <row r="35" spans="1:9" x14ac:dyDescent="0.25">
      <c r="A35" s="584"/>
      <c r="B35" s="609"/>
      <c r="C35" s="610"/>
      <c r="D35" s="610"/>
      <c r="E35" s="610"/>
      <c r="F35" s="610"/>
      <c r="G35" s="610"/>
      <c r="H35" s="611"/>
      <c r="I35" s="585"/>
    </row>
    <row r="36" spans="1:9" x14ac:dyDescent="0.25">
      <c r="A36" s="584"/>
      <c r="B36" s="609"/>
      <c r="C36" s="610"/>
      <c r="D36" s="610"/>
      <c r="E36" s="610"/>
      <c r="F36" s="610"/>
      <c r="G36" s="610"/>
      <c r="H36" s="611"/>
      <c r="I36" s="585"/>
    </row>
    <row r="37" spans="1:9" x14ac:dyDescent="0.25">
      <c r="A37" s="584"/>
      <c r="B37" s="609"/>
      <c r="C37" s="610"/>
      <c r="D37" s="610"/>
      <c r="E37" s="610"/>
      <c r="F37" s="610"/>
      <c r="G37" s="610"/>
      <c r="H37" s="611"/>
      <c r="I37" s="585"/>
    </row>
    <row r="38" spans="1:9" x14ac:dyDescent="0.25">
      <c r="A38" s="584"/>
      <c r="B38" s="609"/>
      <c r="C38" s="610"/>
      <c r="D38" s="610"/>
      <c r="E38" s="610"/>
      <c r="F38" s="610"/>
      <c r="G38" s="610"/>
      <c r="H38" s="611"/>
      <c r="I38" s="585"/>
    </row>
    <row r="39" spans="1:9" x14ac:dyDescent="0.25">
      <c r="A39" s="584"/>
      <c r="B39" s="609"/>
      <c r="C39" s="610"/>
      <c r="D39" s="610"/>
      <c r="E39" s="610"/>
      <c r="F39" s="610"/>
      <c r="G39" s="610"/>
      <c r="H39" s="611"/>
      <c r="I39" s="585"/>
    </row>
    <row r="40" spans="1:9" x14ac:dyDescent="0.25">
      <c r="A40" s="584"/>
      <c r="B40" s="609"/>
      <c r="C40" s="610"/>
      <c r="D40" s="610"/>
      <c r="E40" s="610"/>
      <c r="F40" s="610"/>
      <c r="G40" s="610"/>
      <c r="H40" s="611"/>
      <c r="I40" s="585"/>
    </row>
    <row r="41" spans="1:9" x14ac:dyDescent="0.25">
      <c r="A41" s="584"/>
      <c r="B41" s="609"/>
      <c r="C41" s="610"/>
      <c r="D41" s="610"/>
      <c r="E41" s="610"/>
      <c r="F41" s="610"/>
      <c r="G41" s="610"/>
      <c r="H41" s="611"/>
      <c r="I41" s="585"/>
    </row>
    <row r="42" spans="1:9" x14ac:dyDescent="0.25">
      <c r="A42" s="584"/>
      <c r="B42" s="609"/>
      <c r="C42" s="610"/>
      <c r="D42" s="610"/>
      <c r="E42" s="610"/>
      <c r="F42" s="610"/>
      <c r="G42" s="610"/>
      <c r="H42" s="611"/>
      <c r="I42" s="585"/>
    </row>
    <row r="43" spans="1:9" x14ac:dyDescent="0.25">
      <c r="A43" s="584"/>
      <c r="B43" s="609"/>
      <c r="C43" s="610"/>
      <c r="D43" s="610"/>
      <c r="E43" s="610"/>
      <c r="F43" s="610"/>
      <c r="G43" s="610"/>
      <c r="H43" s="611"/>
      <c r="I43" s="585"/>
    </row>
    <row r="44" spans="1:9" x14ac:dyDescent="0.25">
      <c r="A44" s="584"/>
      <c r="B44" s="609"/>
      <c r="C44" s="610"/>
      <c r="D44" s="610"/>
      <c r="E44" s="610"/>
      <c r="F44" s="610"/>
      <c r="G44" s="610"/>
      <c r="H44" s="611"/>
      <c r="I44" s="585"/>
    </row>
    <row r="45" spans="1:9" x14ac:dyDescent="0.25">
      <c r="A45" s="584"/>
      <c r="B45" s="609"/>
      <c r="C45" s="610"/>
      <c r="D45" s="610"/>
      <c r="E45" s="610"/>
      <c r="F45" s="610"/>
      <c r="G45" s="610"/>
      <c r="H45" s="611"/>
      <c r="I45" s="585"/>
    </row>
    <row r="46" spans="1:9" x14ac:dyDescent="0.25">
      <c r="A46" s="584"/>
      <c r="B46" s="609"/>
      <c r="C46" s="610"/>
      <c r="D46" s="610"/>
      <c r="E46" s="610"/>
      <c r="F46" s="610"/>
      <c r="G46" s="610"/>
      <c r="H46" s="611"/>
      <c r="I46" s="585"/>
    </row>
    <row r="47" spans="1:9" x14ac:dyDescent="0.25">
      <c r="A47" s="584"/>
      <c r="B47" s="609"/>
      <c r="C47" s="610"/>
      <c r="D47" s="610"/>
      <c r="E47" s="610"/>
      <c r="F47" s="610"/>
      <c r="G47" s="610"/>
      <c r="H47" s="611"/>
      <c r="I47" s="585"/>
    </row>
    <row r="48" spans="1:9" x14ac:dyDescent="0.25">
      <c r="A48" s="584"/>
      <c r="B48" s="609"/>
      <c r="C48" s="610"/>
      <c r="D48" s="610"/>
      <c r="E48" s="610"/>
      <c r="F48" s="610"/>
      <c r="G48" s="610"/>
      <c r="H48" s="611"/>
      <c r="I48" s="585"/>
    </row>
    <row r="49" spans="1:9" x14ac:dyDescent="0.25">
      <c r="A49" s="584"/>
      <c r="B49" s="609"/>
      <c r="C49" s="610"/>
      <c r="D49" s="610"/>
      <c r="E49" s="610"/>
      <c r="F49" s="610"/>
      <c r="G49" s="610"/>
      <c r="H49" s="611"/>
      <c r="I49" s="585"/>
    </row>
    <row r="50" spans="1:9" x14ac:dyDescent="0.25">
      <c r="A50" s="584"/>
      <c r="B50" s="609"/>
      <c r="C50" s="610"/>
      <c r="D50" s="610"/>
      <c r="E50" s="610"/>
      <c r="F50" s="610"/>
      <c r="G50" s="610"/>
      <c r="H50" s="611"/>
      <c r="I50" s="585"/>
    </row>
    <row r="51" spans="1:9" x14ac:dyDescent="0.25">
      <c r="A51" s="584"/>
      <c r="B51" s="609"/>
      <c r="C51" s="610"/>
      <c r="D51" s="610"/>
      <c r="E51" s="610"/>
      <c r="F51" s="610"/>
      <c r="G51" s="610"/>
      <c r="H51" s="611"/>
      <c r="I51" s="585"/>
    </row>
    <row r="52" spans="1:9" x14ac:dyDescent="0.25">
      <c r="A52" s="584"/>
      <c r="B52" s="609"/>
      <c r="C52" s="610"/>
      <c r="D52" s="610"/>
      <c r="E52" s="610"/>
      <c r="F52" s="610"/>
      <c r="G52" s="610"/>
      <c r="H52" s="611"/>
      <c r="I52" s="585"/>
    </row>
    <row r="53" spans="1:9" x14ac:dyDescent="0.25">
      <c r="A53" s="584"/>
      <c r="B53" s="609"/>
      <c r="C53" s="610"/>
      <c r="D53" s="610"/>
      <c r="E53" s="610"/>
      <c r="F53" s="610"/>
      <c r="G53" s="610"/>
      <c r="H53" s="611"/>
      <c r="I53" s="585"/>
    </row>
    <row r="54" spans="1:9" ht="15.75" thickBot="1" x14ac:dyDescent="0.3">
      <c r="A54" s="584"/>
      <c r="B54" s="612"/>
      <c r="C54" s="613"/>
      <c r="D54" s="613"/>
      <c r="E54" s="613"/>
      <c r="F54" s="613"/>
      <c r="G54" s="613"/>
      <c r="H54" s="614"/>
      <c r="I54" s="585"/>
    </row>
    <row r="55" spans="1:9" x14ac:dyDescent="0.25">
      <c r="A55" s="584"/>
      <c r="B55" s="604"/>
      <c r="C55" s="604"/>
      <c r="D55" s="604"/>
      <c r="E55" s="604"/>
      <c r="F55" s="604"/>
      <c r="G55" s="604"/>
      <c r="H55" s="605"/>
      <c r="I55" s="585"/>
    </row>
    <row r="56" spans="1:9" x14ac:dyDescent="0.25">
      <c r="A56" s="584"/>
      <c r="B56" s="604"/>
      <c r="C56" s="604"/>
      <c r="D56" s="604"/>
      <c r="E56" s="604"/>
      <c r="F56" s="604"/>
      <c r="G56" s="604"/>
      <c r="H56" s="605"/>
      <c r="I56" s="585"/>
    </row>
    <row r="57" spans="1:9" x14ac:dyDescent="0.25">
      <c r="A57" s="584"/>
      <c r="B57" s="615" t="s">
        <v>527</v>
      </c>
      <c r="C57" s="604"/>
      <c r="D57" s="604"/>
      <c r="E57" s="615" t="s">
        <v>528</v>
      </c>
      <c r="F57" s="604"/>
      <c r="G57" s="604"/>
      <c r="H57" s="605"/>
      <c r="I57" s="585"/>
    </row>
    <row r="58" spans="1:9" x14ac:dyDescent="0.25">
      <c r="A58" s="584"/>
      <c r="B58" s="616" t="s">
        <v>529</v>
      </c>
      <c r="C58" s="617" t="e">
        <f>+#REF!</f>
        <v>#REF!</v>
      </c>
      <c r="D58" s="604"/>
      <c r="E58" s="616" t="s">
        <v>529</v>
      </c>
      <c r="F58" s="1071" t="e">
        <f>+#REF!</f>
        <v>#REF!</v>
      </c>
      <c r="G58" s="1071"/>
      <c r="H58" s="1071"/>
      <c r="I58" s="585"/>
    </row>
    <row r="59" spans="1:9" x14ac:dyDescent="0.25">
      <c r="A59" s="584"/>
      <c r="B59" s="616" t="s">
        <v>530</v>
      </c>
      <c r="C59" s="617" t="e">
        <f>+#REF!</f>
        <v>#REF!</v>
      </c>
      <c r="D59" s="604"/>
      <c r="E59" s="616" t="s">
        <v>530</v>
      </c>
      <c r="F59" s="1071" t="e">
        <f>+#REF!</f>
        <v>#REF!</v>
      </c>
      <c r="G59" s="1071"/>
      <c r="H59" s="1071"/>
      <c r="I59" s="585"/>
    </row>
    <row r="60" spans="1:9" x14ac:dyDescent="0.25">
      <c r="A60" s="584"/>
      <c r="B60" s="616" t="s">
        <v>531</v>
      </c>
      <c r="C60" s="617" t="e">
        <f>+#REF!</f>
        <v>#REF!</v>
      </c>
      <c r="D60" s="604"/>
      <c r="E60" s="616" t="s">
        <v>531</v>
      </c>
      <c r="F60" s="1071" t="e">
        <f>+#REF!</f>
        <v>#REF!</v>
      </c>
      <c r="G60" s="1071"/>
      <c r="H60" s="1071"/>
      <c r="I60" s="585"/>
    </row>
    <row r="61" spans="1:9" ht="15.75" thickBot="1" x14ac:dyDescent="0.3">
      <c r="A61" s="1072"/>
      <c r="B61" s="1073"/>
      <c r="C61" s="1073"/>
      <c r="D61" s="1073"/>
      <c r="E61" s="1073"/>
      <c r="F61" s="1073"/>
      <c r="G61" s="1073"/>
      <c r="H61" s="1073"/>
      <c r="I61" s="1074"/>
    </row>
    <row r="62" spans="1:9" x14ac:dyDescent="0.25">
      <c r="A62" s="618"/>
      <c r="B62" s="618"/>
      <c r="C62" s="619"/>
      <c r="D62" s="619"/>
      <c r="E62" s="619"/>
      <c r="F62" s="618"/>
      <c r="G62" s="618"/>
      <c r="H62" s="618"/>
      <c r="I62" s="618"/>
    </row>
  </sheetData>
  <mergeCells count="22">
    <mergeCell ref="C6:D6"/>
    <mergeCell ref="F6:H6"/>
    <mergeCell ref="B2:H2"/>
    <mergeCell ref="A3:I3"/>
    <mergeCell ref="C4:D4"/>
    <mergeCell ref="F4:H4"/>
    <mergeCell ref="C5:D5"/>
    <mergeCell ref="C7:D7"/>
    <mergeCell ref="F7:H7"/>
    <mergeCell ref="A8:A9"/>
    <mergeCell ref="C8:H8"/>
    <mergeCell ref="I8:I9"/>
    <mergeCell ref="B9:H9"/>
    <mergeCell ref="F59:H59"/>
    <mergeCell ref="F60:H60"/>
    <mergeCell ref="A61:I61"/>
    <mergeCell ref="B10:B11"/>
    <mergeCell ref="C10:C11"/>
    <mergeCell ref="D10:H10"/>
    <mergeCell ref="B27:G27"/>
    <mergeCell ref="B29:H29"/>
    <mergeCell ref="F58:H58"/>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593305-1EC4-4DFC-B5A2-F45969DF4430}">
  <sheetPr codeName="Hoja16"/>
  <dimension ref="A1:I62"/>
  <sheetViews>
    <sheetView topLeftCell="A13" workbookViewId="0">
      <selection activeCell="B12" sqref="B12:B26"/>
    </sheetView>
  </sheetViews>
  <sheetFormatPr baseColWidth="10" defaultRowHeight="15" x14ac:dyDescent="0.25"/>
  <cols>
    <col min="2" max="2" width="15" bestFit="1" customWidth="1"/>
    <col min="3" max="3" width="33.5703125" customWidth="1"/>
    <col min="4" max="4" width="31.85546875" customWidth="1"/>
    <col min="5" max="5" width="15.42578125" customWidth="1"/>
    <col min="6" max="6" width="19.7109375" customWidth="1"/>
    <col min="8" max="8" width="15.42578125" customWidth="1"/>
  </cols>
  <sheetData>
    <row r="1" spans="1:9" ht="15.75" thickBot="1" x14ac:dyDescent="0.3"/>
    <row r="2" spans="1:9" ht="15.75" thickBot="1" x14ac:dyDescent="0.3">
      <c r="A2" s="584"/>
      <c r="B2" s="1098" t="e">
        <f>+#REF!</f>
        <v>#REF!</v>
      </c>
      <c r="C2" s="1099"/>
      <c r="D2" s="1099"/>
      <c r="E2" s="1099"/>
      <c r="F2" s="1099"/>
      <c r="G2" s="1099"/>
      <c r="H2" s="1100"/>
      <c r="I2" s="585"/>
    </row>
    <row r="3" spans="1:9" ht="15.75" thickBot="1" x14ac:dyDescent="0.3">
      <c r="A3" s="1090"/>
      <c r="B3" s="1101"/>
      <c r="C3" s="1101"/>
      <c r="D3" s="1101"/>
      <c r="E3" s="1101"/>
      <c r="F3" s="1101"/>
      <c r="G3" s="1101"/>
      <c r="H3" s="1101"/>
      <c r="I3" s="1094"/>
    </row>
    <row r="4" spans="1:9" ht="78.75" customHeight="1" x14ac:dyDescent="0.25">
      <c r="A4" s="586"/>
      <c r="B4" s="587" t="e">
        <f>+#REF!</f>
        <v>#REF!</v>
      </c>
      <c r="C4" s="1102" t="str">
        <f>+'BALANCE GENERAL'!F6</f>
        <v>OBRAS DE MANTENIMIENTO PREVENTIVO Y/O CORRECTIVO EN LAS SEDES EN PROPIEDAD DEL DISTRITO UBICADOS EN LA PLAZOLETA TELECOM LOCALES 107B SINTRAOFIPUCAR UNALDE FEDEJAC Y CERRAMIENTO DEL PREDIO UBICADO EN LA CALLE 49 CON VIA PERIMETRAL EN LA CIUDAD DE CARTAGENA</v>
      </c>
      <c r="D4" s="1103"/>
      <c r="E4" s="588" t="e">
        <f>+#REF!</f>
        <v>#REF!</v>
      </c>
      <c r="F4" s="1104" t="e">
        <f>+#REF!</f>
        <v>#REF!</v>
      </c>
      <c r="G4" s="1104"/>
      <c r="H4" s="1105"/>
      <c r="I4" s="589"/>
    </row>
    <row r="5" spans="1:9" x14ac:dyDescent="0.25">
      <c r="A5" s="584"/>
      <c r="B5" s="590" t="e">
        <f>+#REF!</f>
        <v>#REF!</v>
      </c>
      <c r="C5" s="1106" t="e">
        <f>+#REF!</f>
        <v>#REF!</v>
      </c>
      <c r="D5" s="1107"/>
      <c r="E5" s="591" t="e">
        <f>+#REF!</f>
        <v>#REF!</v>
      </c>
      <c r="F5" s="592">
        <f ca="1">TODAY()</f>
        <v>46076</v>
      </c>
      <c r="G5" s="593" t="s">
        <v>526</v>
      </c>
      <c r="H5" s="594">
        <v>1</v>
      </c>
      <c r="I5" s="585"/>
    </row>
    <row r="6" spans="1:9" ht="31.5" customHeight="1" x14ac:dyDescent="0.25">
      <c r="A6" s="584"/>
      <c r="B6" s="595" t="e">
        <f>+#REF!</f>
        <v>#REF!</v>
      </c>
      <c r="C6" s="1085" t="e">
        <f>+#REF!</f>
        <v>#REF!</v>
      </c>
      <c r="D6" s="1086"/>
      <c r="E6" s="591" t="e">
        <f>+#REF!</f>
        <v>#REF!</v>
      </c>
      <c r="F6" s="1108" t="str">
        <f>+'BALANCE GENERAL'!F12</f>
        <v>CERRAMIENTO EN POSTE DE CONCRETO Y ALAMBRE LISO</v>
      </c>
      <c r="G6" s="1108"/>
      <c r="H6" s="1109"/>
      <c r="I6" s="585"/>
    </row>
    <row r="7" spans="1:9" x14ac:dyDescent="0.25">
      <c r="A7" s="584"/>
      <c r="B7" s="596" t="e">
        <f>+#REF!</f>
        <v>#REF!</v>
      </c>
      <c r="C7" s="1085">
        <f>'BALANCE GENERAL'!B20</f>
        <v>1.08</v>
      </c>
      <c r="D7" s="1086"/>
      <c r="E7" s="591" t="e">
        <f>+#REF!</f>
        <v>#REF!</v>
      </c>
      <c r="F7" s="1087" t="str">
        <f>VLOOKUP(C7,'BALANCE GENERAL'!B:V,6,FALSE)</f>
        <v>UND</v>
      </c>
      <c r="G7" s="1088"/>
      <c r="H7" s="1089"/>
      <c r="I7" s="585"/>
    </row>
    <row r="8" spans="1:9" ht="15.75" thickBot="1" x14ac:dyDescent="0.3">
      <c r="A8" s="1090"/>
      <c r="B8" s="597" t="e">
        <f>+#REF!</f>
        <v>#REF!</v>
      </c>
      <c r="C8" s="1091" t="str">
        <f>VLOOKUP(C7,'BALANCE GENERAL'!B:V,5,FALSE)</f>
        <v>SUMINISTRO E INSTALACION DE VALLA INFORMATIVA DE 1X 0.7 CON BASTIDOR EN MADERA. SEGÚN DISEÑO.</v>
      </c>
      <c r="D8" s="1092"/>
      <c r="E8" s="1092"/>
      <c r="F8" s="1092"/>
      <c r="G8" s="1092"/>
      <c r="H8" s="1093"/>
      <c r="I8" s="1094"/>
    </row>
    <row r="9" spans="1:9" ht="15.75" thickBot="1" x14ac:dyDescent="0.3">
      <c r="A9" s="1090"/>
      <c r="B9" s="1095"/>
      <c r="C9" s="1095"/>
      <c r="D9" s="1095"/>
      <c r="E9" s="1095"/>
      <c r="F9" s="1095"/>
      <c r="G9" s="1095"/>
      <c r="H9" s="1095"/>
      <c r="I9" s="1094"/>
    </row>
    <row r="10" spans="1:9" ht="15.75" thickBot="1" x14ac:dyDescent="0.3">
      <c r="A10" s="584"/>
      <c r="B10" s="1075" t="e">
        <f>+#REF!</f>
        <v>#REF!</v>
      </c>
      <c r="C10" s="1075" t="e">
        <f>+#REF!</f>
        <v>#REF!</v>
      </c>
      <c r="D10" s="1077" t="e">
        <f>+#REF!</f>
        <v>#REF!</v>
      </c>
      <c r="E10" s="1078"/>
      <c r="F10" s="1078"/>
      <c r="G10" s="1078"/>
      <c r="H10" s="1079"/>
      <c r="I10" s="585"/>
    </row>
    <row r="11" spans="1:9" ht="15.75" thickBot="1" x14ac:dyDescent="0.3">
      <c r="A11" s="584"/>
      <c r="B11" s="1076"/>
      <c r="C11" s="1076"/>
      <c r="D11" s="598" t="e">
        <f>+#REF!</f>
        <v>#REF!</v>
      </c>
      <c r="E11" s="598" t="e">
        <f>+#REF!</f>
        <v>#REF!</v>
      </c>
      <c r="F11" s="598" t="e">
        <f>+#REF!</f>
        <v>#REF!</v>
      </c>
      <c r="G11" s="598" t="e">
        <f>+#REF!</f>
        <v>#REF!</v>
      </c>
      <c r="H11" s="599" t="e">
        <f>+#REF!</f>
        <v>#REF!</v>
      </c>
      <c r="I11" s="585"/>
    </row>
    <row r="12" spans="1:9" x14ac:dyDescent="0.25">
      <c r="A12" s="584"/>
      <c r="B12" s="600"/>
      <c r="C12" s="601"/>
      <c r="D12" s="601"/>
      <c r="E12" s="601"/>
      <c r="F12" s="601"/>
      <c r="G12" s="601"/>
      <c r="H12" s="602" t="str">
        <f>IF(C12="","",PRODUCT(D12:G12))</f>
        <v/>
      </c>
      <c r="I12" s="585"/>
    </row>
    <row r="13" spans="1:9" x14ac:dyDescent="0.25">
      <c r="A13" s="584"/>
      <c r="B13" s="600"/>
      <c r="C13" s="601"/>
      <c r="D13" s="601"/>
      <c r="E13" s="601"/>
      <c r="F13" s="601"/>
      <c r="G13" s="601"/>
      <c r="H13" s="602" t="str">
        <f t="shared" ref="H13:H26" si="0">IF(C13="","",PRODUCT(D13:G13))</f>
        <v/>
      </c>
      <c r="I13" s="585"/>
    </row>
    <row r="14" spans="1:9" x14ac:dyDescent="0.25">
      <c r="A14" s="584"/>
      <c r="B14" s="600"/>
      <c r="C14" s="601"/>
      <c r="D14" s="601"/>
      <c r="E14" s="601"/>
      <c r="F14" s="601"/>
      <c r="G14" s="601"/>
      <c r="H14" s="602" t="str">
        <f t="shared" si="0"/>
        <v/>
      </c>
      <c r="I14" s="585"/>
    </row>
    <row r="15" spans="1:9" x14ac:dyDescent="0.25">
      <c r="A15" s="584"/>
      <c r="B15" s="600"/>
      <c r="C15" s="601"/>
      <c r="D15" s="601"/>
      <c r="E15" s="601"/>
      <c r="F15" s="601"/>
      <c r="G15" s="601"/>
      <c r="H15" s="602" t="str">
        <f t="shared" si="0"/>
        <v/>
      </c>
      <c r="I15" s="585"/>
    </row>
    <row r="16" spans="1:9" x14ac:dyDescent="0.25">
      <c r="A16" s="584"/>
      <c r="B16" s="600"/>
      <c r="C16" s="601"/>
      <c r="D16" s="601"/>
      <c r="E16" s="601"/>
      <c r="F16" s="601"/>
      <c r="G16" s="601"/>
      <c r="H16" s="602" t="str">
        <f t="shared" si="0"/>
        <v/>
      </c>
      <c r="I16" s="585"/>
    </row>
    <row r="17" spans="1:9" x14ac:dyDescent="0.25">
      <c r="A17" s="584"/>
      <c r="B17" s="600"/>
      <c r="C17" s="601"/>
      <c r="D17" s="601"/>
      <c r="E17" s="601"/>
      <c r="F17" s="601"/>
      <c r="G17" s="601"/>
      <c r="H17" s="602" t="str">
        <f t="shared" si="0"/>
        <v/>
      </c>
      <c r="I17" s="585"/>
    </row>
    <row r="18" spans="1:9" x14ac:dyDescent="0.25">
      <c r="A18" s="584"/>
      <c r="B18" s="600"/>
      <c r="C18" s="601"/>
      <c r="D18" s="601"/>
      <c r="E18" s="601"/>
      <c r="F18" s="601"/>
      <c r="G18" s="601"/>
      <c r="H18" s="602" t="str">
        <f t="shared" si="0"/>
        <v/>
      </c>
      <c r="I18" s="585"/>
    </row>
    <row r="19" spans="1:9" x14ac:dyDescent="0.25">
      <c r="A19" s="584"/>
      <c r="B19" s="600"/>
      <c r="C19" s="601"/>
      <c r="D19" s="601"/>
      <c r="E19" s="601"/>
      <c r="F19" s="601"/>
      <c r="G19" s="601"/>
      <c r="H19" s="602" t="str">
        <f t="shared" si="0"/>
        <v/>
      </c>
      <c r="I19" s="585"/>
    </row>
    <row r="20" spans="1:9" x14ac:dyDescent="0.25">
      <c r="A20" s="584"/>
      <c r="B20" s="600"/>
      <c r="C20" s="601"/>
      <c r="D20" s="601"/>
      <c r="E20" s="601"/>
      <c r="F20" s="601"/>
      <c r="G20" s="601"/>
      <c r="H20" s="602" t="str">
        <f t="shared" si="0"/>
        <v/>
      </c>
      <c r="I20" s="585"/>
    </row>
    <row r="21" spans="1:9" x14ac:dyDescent="0.25">
      <c r="A21" s="584"/>
      <c r="B21" s="600"/>
      <c r="C21" s="601"/>
      <c r="D21" s="601"/>
      <c r="E21" s="601"/>
      <c r="F21" s="601"/>
      <c r="G21" s="601"/>
      <c r="H21" s="602" t="str">
        <f t="shared" si="0"/>
        <v/>
      </c>
      <c r="I21" s="585"/>
    </row>
    <row r="22" spans="1:9" x14ac:dyDescent="0.25">
      <c r="A22" s="584"/>
      <c r="B22" s="600"/>
      <c r="C22" s="601"/>
      <c r="D22" s="601"/>
      <c r="E22" s="601"/>
      <c r="F22" s="601"/>
      <c r="G22" s="601"/>
      <c r="H22" s="602" t="str">
        <f t="shared" si="0"/>
        <v/>
      </c>
      <c r="I22" s="585"/>
    </row>
    <row r="23" spans="1:9" x14ac:dyDescent="0.25">
      <c r="A23" s="584"/>
      <c r="B23" s="600"/>
      <c r="C23" s="601"/>
      <c r="D23" s="601"/>
      <c r="E23" s="601"/>
      <c r="F23" s="601"/>
      <c r="G23" s="601"/>
      <c r="H23" s="602" t="str">
        <f t="shared" si="0"/>
        <v/>
      </c>
      <c r="I23" s="585"/>
    </row>
    <row r="24" spans="1:9" x14ac:dyDescent="0.25">
      <c r="A24" s="584"/>
      <c r="B24" s="600"/>
      <c r="C24" s="601"/>
      <c r="D24" s="601"/>
      <c r="E24" s="601"/>
      <c r="F24" s="601"/>
      <c r="G24" s="601"/>
      <c r="H24" s="602" t="str">
        <f t="shared" si="0"/>
        <v/>
      </c>
      <c r="I24" s="585"/>
    </row>
    <row r="25" spans="1:9" x14ac:dyDescent="0.25">
      <c r="A25" s="584"/>
      <c r="B25" s="600"/>
      <c r="C25" s="601"/>
      <c r="D25" s="601"/>
      <c r="E25" s="601"/>
      <c r="F25" s="601"/>
      <c r="G25" s="601"/>
      <c r="H25" s="602" t="str">
        <f t="shared" si="0"/>
        <v/>
      </c>
      <c r="I25" s="585"/>
    </row>
    <row r="26" spans="1:9" ht="15.75" thickBot="1" x14ac:dyDescent="0.3">
      <c r="A26" s="584"/>
      <c r="B26" s="600"/>
      <c r="C26" s="601"/>
      <c r="D26" s="601"/>
      <c r="E26" s="601"/>
      <c r="F26" s="601"/>
      <c r="G26" s="601"/>
      <c r="H26" s="602" t="str">
        <f t="shared" si="0"/>
        <v/>
      </c>
      <c r="I26" s="585"/>
    </row>
    <row r="27" spans="1:9" ht="15.75" thickBot="1" x14ac:dyDescent="0.3">
      <c r="A27" s="584"/>
      <c r="B27" s="1080" t="e">
        <f>+#REF!</f>
        <v>#REF!</v>
      </c>
      <c r="C27" s="1081"/>
      <c r="D27" s="1081"/>
      <c r="E27" s="1081"/>
      <c r="F27" s="1081"/>
      <c r="G27" s="1081"/>
      <c r="H27" s="603">
        <f>SUM(H12:H26)</f>
        <v>0</v>
      </c>
      <c r="I27" s="585"/>
    </row>
    <row r="28" spans="1:9" ht="15.75" thickBot="1" x14ac:dyDescent="0.3">
      <c r="A28" s="584"/>
      <c r="B28" s="604"/>
      <c r="C28" s="604"/>
      <c r="D28" s="604"/>
      <c r="E28" s="604"/>
      <c r="F28" s="604"/>
      <c r="G28" s="604"/>
      <c r="H28" s="605"/>
      <c r="I28" s="585"/>
    </row>
    <row r="29" spans="1:9" ht="15.75" thickBot="1" x14ac:dyDescent="0.3">
      <c r="A29" s="584"/>
      <c r="B29" s="1082" t="e">
        <f>+#REF!</f>
        <v>#REF!</v>
      </c>
      <c r="C29" s="1083"/>
      <c r="D29" s="1083"/>
      <c r="E29" s="1083"/>
      <c r="F29" s="1083"/>
      <c r="G29" s="1083"/>
      <c r="H29" s="1084"/>
      <c r="I29" s="585"/>
    </row>
    <row r="30" spans="1:9" x14ac:dyDescent="0.25">
      <c r="A30" s="584"/>
      <c r="B30" s="606"/>
      <c r="C30" s="607"/>
      <c r="D30" s="607"/>
      <c r="E30" s="607"/>
      <c r="F30" s="607"/>
      <c r="G30" s="607"/>
      <c r="H30" s="608"/>
      <c r="I30" s="585"/>
    </row>
    <row r="31" spans="1:9" x14ac:dyDescent="0.25">
      <c r="A31" s="584"/>
      <c r="B31" s="609"/>
      <c r="C31" s="610"/>
      <c r="D31" s="610"/>
      <c r="E31" s="610"/>
      <c r="F31" s="610"/>
      <c r="G31" s="610"/>
      <c r="H31" s="611"/>
      <c r="I31" s="585"/>
    </row>
    <row r="32" spans="1:9" x14ac:dyDescent="0.25">
      <c r="A32" s="584"/>
      <c r="B32" s="609"/>
      <c r="C32" s="610"/>
      <c r="D32" s="610"/>
      <c r="E32" s="610"/>
      <c r="F32" s="610"/>
      <c r="G32" s="610"/>
      <c r="H32" s="611"/>
      <c r="I32" s="585"/>
    </row>
    <row r="33" spans="1:9" x14ac:dyDescent="0.25">
      <c r="A33" s="584"/>
      <c r="B33" s="609"/>
      <c r="C33" s="610"/>
      <c r="D33" s="610"/>
      <c r="E33" s="610"/>
      <c r="F33" s="610"/>
      <c r="G33" s="610"/>
      <c r="H33" s="611"/>
      <c r="I33" s="585"/>
    </row>
    <row r="34" spans="1:9" x14ac:dyDescent="0.25">
      <c r="A34" s="584"/>
      <c r="B34" s="609"/>
      <c r="C34" s="610"/>
      <c r="D34" s="610"/>
      <c r="E34" s="610"/>
      <c r="F34" s="610"/>
      <c r="G34" s="610"/>
      <c r="H34" s="611"/>
      <c r="I34" s="585"/>
    </row>
    <row r="35" spans="1:9" x14ac:dyDescent="0.25">
      <c r="A35" s="584"/>
      <c r="B35" s="609"/>
      <c r="C35" s="610"/>
      <c r="D35" s="610"/>
      <c r="E35" s="610"/>
      <c r="F35" s="610"/>
      <c r="G35" s="610"/>
      <c r="H35" s="611"/>
      <c r="I35" s="585"/>
    </row>
    <row r="36" spans="1:9" x14ac:dyDescent="0.25">
      <c r="A36" s="584"/>
      <c r="B36" s="609"/>
      <c r="C36" s="610"/>
      <c r="D36" s="610"/>
      <c r="E36" s="610"/>
      <c r="F36" s="610"/>
      <c r="G36" s="610"/>
      <c r="H36" s="611"/>
      <c r="I36" s="585"/>
    </row>
    <row r="37" spans="1:9" x14ac:dyDescent="0.25">
      <c r="A37" s="584"/>
      <c r="B37" s="609"/>
      <c r="C37" s="610"/>
      <c r="D37" s="610"/>
      <c r="E37" s="610"/>
      <c r="F37" s="610"/>
      <c r="G37" s="610"/>
      <c r="H37" s="611"/>
      <c r="I37" s="585"/>
    </row>
    <row r="38" spans="1:9" x14ac:dyDescent="0.25">
      <c r="A38" s="584"/>
      <c r="B38" s="609"/>
      <c r="C38" s="610"/>
      <c r="D38" s="610"/>
      <c r="E38" s="610"/>
      <c r="F38" s="610"/>
      <c r="G38" s="610"/>
      <c r="H38" s="611"/>
      <c r="I38" s="585"/>
    </row>
    <row r="39" spans="1:9" x14ac:dyDescent="0.25">
      <c r="A39" s="584"/>
      <c r="B39" s="609"/>
      <c r="C39" s="610"/>
      <c r="D39" s="610"/>
      <c r="E39" s="610"/>
      <c r="F39" s="610"/>
      <c r="G39" s="610"/>
      <c r="H39" s="611"/>
      <c r="I39" s="585"/>
    </row>
    <row r="40" spans="1:9" x14ac:dyDescent="0.25">
      <c r="A40" s="584"/>
      <c r="B40" s="609"/>
      <c r="C40" s="610"/>
      <c r="D40" s="610"/>
      <c r="E40" s="610"/>
      <c r="F40" s="610"/>
      <c r="G40" s="610"/>
      <c r="H40" s="611"/>
      <c r="I40" s="585"/>
    </row>
    <row r="41" spans="1:9" x14ac:dyDescent="0.25">
      <c r="A41" s="584"/>
      <c r="B41" s="609"/>
      <c r="C41" s="610"/>
      <c r="D41" s="610"/>
      <c r="E41" s="610"/>
      <c r="F41" s="610"/>
      <c r="G41" s="610"/>
      <c r="H41" s="611"/>
      <c r="I41" s="585"/>
    </row>
    <row r="42" spans="1:9" x14ac:dyDescent="0.25">
      <c r="A42" s="584"/>
      <c r="B42" s="609"/>
      <c r="C42" s="610"/>
      <c r="D42" s="610"/>
      <c r="E42" s="610"/>
      <c r="F42" s="610"/>
      <c r="G42" s="610"/>
      <c r="H42" s="611"/>
      <c r="I42" s="585"/>
    </row>
    <row r="43" spans="1:9" x14ac:dyDescent="0.25">
      <c r="A43" s="584"/>
      <c r="B43" s="609"/>
      <c r="C43" s="610"/>
      <c r="D43" s="610"/>
      <c r="E43" s="610"/>
      <c r="F43" s="610"/>
      <c r="G43" s="610"/>
      <c r="H43" s="611"/>
      <c r="I43" s="585"/>
    </row>
    <row r="44" spans="1:9" x14ac:dyDescent="0.25">
      <c r="A44" s="584"/>
      <c r="B44" s="609"/>
      <c r="C44" s="610"/>
      <c r="D44" s="610"/>
      <c r="E44" s="610"/>
      <c r="F44" s="610"/>
      <c r="G44" s="610"/>
      <c r="H44" s="611"/>
      <c r="I44" s="585"/>
    </row>
    <row r="45" spans="1:9" x14ac:dyDescent="0.25">
      <c r="A45" s="584"/>
      <c r="B45" s="609"/>
      <c r="C45" s="610"/>
      <c r="D45" s="610"/>
      <c r="E45" s="610"/>
      <c r="F45" s="610"/>
      <c r="G45" s="610"/>
      <c r="H45" s="611"/>
      <c r="I45" s="585"/>
    </row>
    <row r="46" spans="1:9" x14ac:dyDescent="0.25">
      <c r="A46" s="584"/>
      <c r="B46" s="609"/>
      <c r="C46" s="610"/>
      <c r="D46" s="610"/>
      <c r="E46" s="610"/>
      <c r="F46" s="610"/>
      <c r="G46" s="610"/>
      <c r="H46" s="611"/>
      <c r="I46" s="585"/>
    </row>
    <row r="47" spans="1:9" x14ac:dyDescent="0.25">
      <c r="A47" s="584"/>
      <c r="B47" s="609"/>
      <c r="C47" s="610"/>
      <c r="D47" s="610"/>
      <c r="E47" s="610"/>
      <c r="F47" s="610"/>
      <c r="G47" s="610"/>
      <c r="H47" s="611"/>
      <c r="I47" s="585"/>
    </row>
    <row r="48" spans="1:9" x14ac:dyDescent="0.25">
      <c r="A48" s="584"/>
      <c r="B48" s="609"/>
      <c r="C48" s="610"/>
      <c r="D48" s="610"/>
      <c r="E48" s="610"/>
      <c r="F48" s="610"/>
      <c r="G48" s="610"/>
      <c r="H48" s="611"/>
      <c r="I48" s="585"/>
    </row>
    <row r="49" spans="1:9" x14ac:dyDescent="0.25">
      <c r="A49" s="584"/>
      <c r="B49" s="609"/>
      <c r="C49" s="610"/>
      <c r="D49" s="610"/>
      <c r="E49" s="610"/>
      <c r="F49" s="610"/>
      <c r="G49" s="610"/>
      <c r="H49" s="611"/>
      <c r="I49" s="585"/>
    </row>
    <row r="50" spans="1:9" x14ac:dyDescent="0.25">
      <c r="A50" s="584"/>
      <c r="B50" s="609"/>
      <c r="C50" s="610"/>
      <c r="D50" s="610"/>
      <c r="E50" s="610"/>
      <c r="F50" s="610"/>
      <c r="G50" s="610"/>
      <c r="H50" s="611"/>
      <c r="I50" s="585"/>
    </row>
    <row r="51" spans="1:9" x14ac:dyDescent="0.25">
      <c r="A51" s="584"/>
      <c r="B51" s="609"/>
      <c r="C51" s="610"/>
      <c r="D51" s="610"/>
      <c r="E51" s="610"/>
      <c r="F51" s="610"/>
      <c r="G51" s="610"/>
      <c r="H51" s="611"/>
      <c r="I51" s="585"/>
    </row>
    <row r="52" spans="1:9" x14ac:dyDescent="0.25">
      <c r="A52" s="584"/>
      <c r="B52" s="609"/>
      <c r="C52" s="610"/>
      <c r="D52" s="610"/>
      <c r="E52" s="610"/>
      <c r="F52" s="610"/>
      <c r="G52" s="610"/>
      <c r="H52" s="611"/>
      <c r="I52" s="585"/>
    </row>
    <row r="53" spans="1:9" x14ac:dyDescent="0.25">
      <c r="A53" s="584"/>
      <c r="B53" s="609"/>
      <c r="C53" s="610"/>
      <c r="D53" s="610"/>
      <c r="E53" s="610"/>
      <c r="F53" s="610"/>
      <c r="G53" s="610"/>
      <c r="H53" s="611"/>
      <c r="I53" s="585"/>
    </row>
    <row r="54" spans="1:9" ht="15.75" thickBot="1" x14ac:dyDescent="0.3">
      <c r="A54" s="584"/>
      <c r="B54" s="612"/>
      <c r="C54" s="613"/>
      <c r="D54" s="613"/>
      <c r="E54" s="613"/>
      <c r="F54" s="613"/>
      <c r="G54" s="613"/>
      <c r="H54" s="614"/>
      <c r="I54" s="585"/>
    </row>
    <row r="55" spans="1:9" x14ac:dyDescent="0.25">
      <c r="A55" s="584"/>
      <c r="B55" s="604"/>
      <c r="C55" s="604"/>
      <c r="D55" s="604"/>
      <c r="E55" s="604"/>
      <c r="F55" s="604"/>
      <c r="G55" s="604"/>
      <c r="H55" s="605"/>
      <c r="I55" s="585"/>
    </row>
    <row r="56" spans="1:9" x14ac:dyDescent="0.25">
      <c r="A56" s="584"/>
      <c r="B56" s="604"/>
      <c r="C56" s="604"/>
      <c r="D56" s="604"/>
      <c r="E56" s="604"/>
      <c r="F56" s="604"/>
      <c r="G56" s="604"/>
      <c r="H56" s="605"/>
      <c r="I56" s="585"/>
    </row>
    <row r="57" spans="1:9" x14ac:dyDescent="0.25">
      <c r="A57" s="584"/>
      <c r="B57" s="615" t="s">
        <v>527</v>
      </c>
      <c r="C57" s="604"/>
      <c r="D57" s="604"/>
      <c r="E57" s="615" t="s">
        <v>528</v>
      </c>
      <c r="F57" s="604"/>
      <c r="G57" s="604"/>
      <c r="H57" s="605"/>
      <c r="I57" s="585"/>
    </row>
    <row r="58" spans="1:9" x14ac:dyDescent="0.25">
      <c r="A58" s="584"/>
      <c r="B58" s="616" t="s">
        <v>529</v>
      </c>
      <c r="C58" s="617" t="e">
        <f>+#REF!</f>
        <v>#REF!</v>
      </c>
      <c r="D58" s="604"/>
      <c r="E58" s="616" t="s">
        <v>529</v>
      </c>
      <c r="F58" s="1071" t="e">
        <f>+#REF!</f>
        <v>#REF!</v>
      </c>
      <c r="G58" s="1071"/>
      <c r="H58" s="1071"/>
      <c r="I58" s="585"/>
    </row>
    <row r="59" spans="1:9" x14ac:dyDescent="0.25">
      <c r="A59" s="584"/>
      <c r="B59" s="616" t="s">
        <v>530</v>
      </c>
      <c r="C59" s="617" t="e">
        <f>+#REF!</f>
        <v>#REF!</v>
      </c>
      <c r="D59" s="604"/>
      <c r="E59" s="616" t="s">
        <v>530</v>
      </c>
      <c r="F59" s="1071" t="e">
        <f>+#REF!</f>
        <v>#REF!</v>
      </c>
      <c r="G59" s="1071"/>
      <c r="H59" s="1071"/>
      <c r="I59" s="585"/>
    </row>
    <row r="60" spans="1:9" x14ac:dyDescent="0.25">
      <c r="A60" s="584"/>
      <c r="B60" s="616" t="s">
        <v>531</v>
      </c>
      <c r="C60" s="617" t="e">
        <f>+#REF!</f>
        <v>#REF!</v>
      </c>
      <c r="D60" s="604"/>
      <c r="E60" s="616" t="s">
        <v>531</v>
      </c>
      <c r="F60" s="1071" t="e">
        <f>+#REF!</f>
        <v>#REF!</v>
      </c>
      <c r="G60" s="1071"/>
      <c r="H60" s="1071"/>
      <c r="I60" s="585"/>
    </row>
    <row r="61" spans="1:9" ht="15.75" thickBot="1" x14ac:dyDescent="0.3">
      <c r="A61" s="1072"/>
      <c r="B61" s="1073"/>
      <c r="C61" s="1073"/>
      <c r="D61" s="1073"/>
      <c r="E61" s="1073"/>
      <c r="F61" s="1073"/>
      <c r="G61" s="1073"/>
      <c r="H61" s="1073"/>
      <c r="I61" s="1074"/>
    </row>
    <row r="62" spans="1:9" x14ac:dyDescent="0.25">
      <c r="A62" s="618"/>
      <c r="B62" s="618"/>
      <c r="C62" s="619"/>
      <c r="D62" s="619"/>
      <c r="E62" s="619"/>
      <c r="F62" s="618"/>
      <c r="G62" s="618"/>
      <c r="H62" s="618"/>
      <c r="I62" s="618"/>
    </row>
  </sheetData>
  <mergeCells count="22">
    <mergeCell ref="C6:D6"/>
    <mergeCell ref="F6:H6"/>
    <mergeCell ref="B2:H2"/>
    <mergeCell ref="A3:I3"/>
    <mergeCell ref="C4:D4"/>
    <mergeCell ref="F4:H4"/>
    <mergeCell ref="C5:D5"/>
    <mergeCell ref="C7:D7"/>
    <mergeCell ref="F7:H7"/>
    <mergeCell ref="A8:A9"/>
    <mergeCell ref="C8:H8"/>
    <mergeCell ref="I8:I9"/>
    <mergeCell ref="B9:H9"/>
    <mergeCell ref="F59:H59"/>
    <mergeCell ref="F60:H60"/>
    <mergeCell ref="A61:I61"/>
    <mergeCell ref="B10:B11"/>
    <mergeCell ref="C10:C11"/>
    <mergeCell ref="D10:H10"/>
    <mergeCell ref="B27:G27"/>
    <mergeCell ref="B29:H29"/>
    <mergeCell ref="F58:H5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354</vt:i4>
      </vt:variant>
    </vt:vector>
  </HeadingPairs>
  <TitlesOfParts>
    <vt:vector size="372" baseType="lpstr">
      <vt:lpstr>MO</vt:lpstr>
      <vt:lpstr>PPTO POR OFICINA</vt:lpstr>
      <vt:lpstr>PRESUPUESTO</vt:lpstr>
      <vt:lpstr>MEMORIAS</vt:lpstr>
      <vt:lpstr>APUS</vt:lpstr>
      <vt:lpstr>BALANCE GENERAL</vt:lpstr>
      <vt:lpstr>Hoja1</vt:lpstr>
      <vt:lpstr>MEMORIAS ATP N° 1</vt:lpstr>
      <vt:lpstr>MEMORIAS ATP N° 2</vt:lpstr>
      <vt:lpstr>MEMORIAS ATP N° 1.</vt:lpstr>
      <vt:lpstr>1,01</vt:lpstr>
      <vt:lpstr>1,02</vt:lpstr>
      <vt:lpstr>1,03</vt:lpstr>
      <vt:lpstr>1,04</vt:lpstr>
      <vt:lpstr>1,05</vt:lpstr>
      <vt:lpstr>1,06</vt:lpstr>
      <vt:lpstr>1,07</vt:lpstr>
      <vt:lpstr>1,08</vt:lpstr>
      <vt:lpstr>A10.01</vt:lpstr>
      <vt:lpstr>A10.02</vt:lpstr>
      <vt:lpstr>A10.03</vt:lpstr>
      <vt:lpstr>A11.01</vt:lpstr>
      <vt:lpstr>A12.01</vt:lpstr>
      <vt:lpstr>A12.02</vt:lpstr>
      <vt:lpstr>A12.03</vt:lpstr>
      <vt:lpstr>A12.04</vt:lpstr>
      <vt:lpstr>A12.05</vt:lpstr>
      <vt:lpstr>A12.06</vt:lpstr>
      <vt:lpstr>A12.08</vt:lpstr>
      <vt:lpstr>A12.09</vt:lpstr>
      <vt:lpstr>A12.10</vt:lpstr>
      <vt:lpstr>A14.01.1</vt:lpstr>
      <vt:lpstr>A14.01.2</vt:lpstr>
      <vt:lpstr>A14.01.3</vt:lpstr>
      <vt:lpstr>a14.02.1</vt:lpstr>
      <vt:lpstr>a14.02.2</vt:lpstr>
      <vt:lpstr>a14.02.3</vt:lpstr>
      <vt:lpstr>a14.03.1</vt:lpstr>
      <vt:lpstr>A2.01</vt:lpstr>
      <vt:lpstr>A2.02</vt:lpstr>
      <vt:lpstr>A2.03</vt:lpstr>
      <vt:lpstr>A2.04</vt:lpstr>
      <vt:lpstr>A2.05</vt:lpstr>
      <vt:lpstr>A2.06</vt:lpstr>
      <vt:lpstr>A2.07</vt:lpstr>
      <vt:lpstr>A2.08</vt:lpstr>
      <vt:lpstr>A2.09</vt:lpstr>
      <vt:lpstr>A3.01</vt:lpstr>
      <vt:lpstr>A3.02</vt:lpstr>
      <vt:lpstr>A3.03</vt:lpstr>
      <vt:lpstr>A4.01</vt:lpstr>
      <vt:lpstr>A4.02</vt:lpstr>
      <vt:lpstr>A4.03</vt:lpstr>
      <vt:lpstr>A4.04</vt:lpstr>
      <vt:lpstr>A4.05</vt:lpstr>
      <vt:lpstr>A4.06</vt:lpstr>
      <vt:lpstr>A4.07</vt:lpstr>
      <vt:lpstr>A4.08</vt:lpstr>
      <vt:lpstr>A5.01</vt:lpstr>
      <vt:lpstr>A5.02</vt:lpstr>
      <vt:lpstr>A5.03</vt:lpstr>
      <vt:lpstr>A6.01</vt:lpstr>
      <vt:lpstr>A6.02</vt:lpstr>
      <vt:lpstr>A6.03</vt:lpstr>
      <vt:lpstr>A6.04</vt:lpstr>
      <vt:lpstr>A6.05</vt:lpstr>
      <vt:lpstr>A6.06</vt:lpstr>
      <vt:lpstr>A6.07</vt:lpstr>
      <vt:lpstr>A7.01</vt:lpstr>
      <vt:lpstr>A7.02</vt:lpstr>
      <vt:lpstr>A7.03</vt:lpstr>
      <vt:lpstr>A7.04</vt:lpstr>
      <vt:lpstr>A8.01</vt:lpstr>
      <vt:lpstr>A8.02</vt:lpstr>
      <vt:lpstr>A8.03</vt:lpstr>
      <vt:lpstr>A8.04</vt:lpstr>
      <vt:lpstr>A9.01</vt:lpstr>
      <vt:lpstr>A9.02</vt:lpstr>
      <vt:lpstr>A9.03</vt:lpstr>
      <vt:lpstr>A9.04</vt:lpstr>
      <vt:lpstr>APUS!Área_de_impresión</vt:lpstr>
      <vt:lpstr>'BALANCE GENERAL'!Área_de_impresión</vt:lpstr>
      <vt:lpstr>MEMORIAS!Área_de_impresión</vt:lpstr>
      <vt:lpstr>'MEMORIAS ATP N° 1'!Área_de_impresión</vt:lpstr>
      <vt:lpstr>'MEMORIAS ATP N° 1.'!Área_de_impresión</vt:lpstr>
      <vt:lpstr>'MEMORIAS ATP N° 2'!Área_de_impresión</vt:lpstr>
      <vt:lpstr>'PPTO POR OFICINA'!Área_de_impresión</vt:lpstr>
      <vt:lpstr>PRESUPUESTO!Área_de_impresión</vt:lpstr>
      <vt:lpstr>I10.01</vt:lpstr>
      <vt:lpstr>I10.02</vt:lpstr>
      <vt:lpstr>I10.03</vt:lpstr>
      <vt:lpstr>I11.01</vt:lpstr>
      <vt:lpstr>I12.01</vt:lpstr>
      <vt:lpstr>I12.02</vt:lpstr>
      <vt:lpstr>I12.03</vt:lpstr>
      <vt:lpstr>I12.04</vt:lpstr>
      <vt:lpstr>I12.05</vt:lpstr>
      <vt:lpstr>I12.06</vt:lpstr>
      <vt:lpstr>I12.08</vt:lpstr>
      <vt:lpstr>I12.09</vt:lpstr>
      <vt:lpstr>I12.10</vt:lpstr>
      <vt:lpstr>I13.01</vt:lpstr>
      <vt:lpstr>I13.02</vt:lpstr>
      <vt:lpstr>I13.03</vt:lpstr>
      <vt:lpstr>I13.04</vt:lpstr>
      <vt:lpstr>I13.05</vt:lpstr>
      <vt:lpstr>I13.06</vt:lpstr>
      <vt:lpstr>I13.07</vt:lpstr>
      <vt:lpstr>I13.08</vt:lpstr>
      <vt:lpstr>I13.09</vt:lpstr>
      <vt:lpstr>I13.10</vt:lpstr>
      <vt:lpstr>I13.11</vt:lpstr>
      <vt:lpstr>I13.12</vt:lpstr>
      <vt:lpstr>I14.01.1</vt:lpstr>
      <vt:lpstr>I14.01.2</vt:lpstr>
      <vt:lpstr>I14.02.1</vt:lpstr>
      <vt:lpstr>I14.02.2</vt:lpstr>
      <vt:lpstr>I14.02.3</vt:lpstr>
      <vt:lpstr>I14.03.1</vt:lpstr>
      <vt:lpstr>I2.01</vt:lpstr>
      <vt:lpstr>I2.02</vt:lpstr>
      <vt:lpstr>I2.03</vt:lpstr>
      <vt:lpstr>I2.04</vt:lpstr>
      <vt:lpstr>I2.05</vt:lpstr>
      <vt:lpstr>I2.06</vt:lpstr>
      <vt:lpstr>I2.07</vt:lpstr>
      <vt:lpstr>I2.08</vt:lpstr>
      <vt:lpstr>I2.09</vt:lpstr>
      <vt:lpstr>I3.01</vt:lpstr>
      <vt:lpstr>I3.02</vt:lpstr>
      <vt:lpstr>I4.01</vt:lpstr>
      <vt:lpstr>I4.02</vt:lpstr>
      <vt:lpstr>I4.03</vt:lpstr>
      <vt:lpstr>I4.04</vt:lpstr>
      <vt:lpstr>I4.05</vt:lpstr>
      <vt:lpstr>I4.06</vt:lpstr>
      <vt:lpstr>I4.07</vt:lpstr>
      <vt:lpstr>I4.08</vt:lpstr>
      <vt:lpstr>I5.01</vt:lpstr>
      <vt:lpstr>I5.02</vt:lpstr>
      <vt:lpstr>I5.03</vt:lpstr>
      <vt:lpstr>I6.01</vt:lpstr>
      <vt:lpstr>I6.02</vt:lpstr>
      <vt:lpstr>I6.03</vt:lpstr>
      <vt:lpstr>I6.04</vt:lpstr>
      <vt:lpstr>I6.05</vt:lpstr>
      <vt:lpstr>I6.06</vt:lpstr>
      <vt:lpstr>I6.07</vt:lpstr>
      <vt:lpstr>I7.01</vt:lpstr>
      <vt:lpstr>I7.02</vt:lpstr>
      <vt:lpstr>I7.03</vt:lpstr>
      <vt:lpstr>I7.04</vt:lpstr>
      <vt:lpstr>I8.01</vt:lpstr>
      <vt:lpstr>I8.02</vt:lpstr>
      <vt:lpstr>I8.03</vt:lpstr>
      <vt:lpstr>I8.04</vt:lpstr>
      <vt:lpstr>I9.01</vt:lpstr>
      <vt:lpstr>I9.02</vt:lpstr>
      <vt:lpstr>I9.03</vt:lpstr>
      <vt:lpstr>I9.04</vt:lpstr>
      <vt:lpstr>'MEMORIAS ATP N° 2'!M10.01</vt:lpstr>
      <vt:lpstr>M10.01</vt:lpstr>
      <vt:lpstr>'MEMORIAS ATP N° 2'!M10.02</vt:lpstr>
      <vt:lpstr>M10.02</vt:lpstr>
      <vt:lpstr>'MEMORIAS ATP N° 1.'!M10.03</vt:lpstr>
      <vt:lpstr>'MEMORIAS ATP N° 2'!M10.03</vt:lpstr>
      <vt:lpstr>M10.03</vt:lpstr>
      <vt:lpstr>'MEMORIAS ATP N° 2'!M11.01</vt:lpstr>
      <vt:lpstr>M11.01</vt:lpstr>
      <vt:lpstr>'MEMORIAS ATP N° 2'!M12.01</vt:lpstr>
      <vt:lpstr>M12.01</vt:lpstr>
      <vt:lpstr>'MEMORIAS ATP N° 2'!M12.02</vt:lpstr>
      <vt:lpstr>M12.02</vt:lpstr>
      <vt:lpstr>'MEMORIAS ATP N° 2'!M12.03</vt:lpstr>
      <vt:lpstr>M12.03</vt:lpstr>
      <vt:lpstr>'MEMORIAS ATP N° 2'!M12.04</vt:lpstr>
      <vt:lpstr>M12.04</vt:lpstr>
      <vt:lpstr>'MEMORIAS ATP N° 2'!M12.05</vt:lpstr>
      <vt:lpstr>M12.05</vt:lpstr>
      <vt:lpstr>'MEMORIAS ATP N° 2'!M12.06</vt:lpstr>
      <vt:lpstr>M12.06</vt:lpstr>
      <vt:lpstr>'MEMORIAS ATP N° 2'!M12.08</vt:lpstr>
      <vt:lpstr>M12.08</vt:lpstr>
      <vt:lpstr>'MEMORIAS ATP N° 2'!M12.09</vt:lpstr>
      <vt:lpstr>M12.09</vt:lpstr>
      <vt:lpstr>'MEMORIAS ATP N° 2'!M12.10</vt:lpstr>
      <vt:lpstr>M12.10</vt:lpstr>
      <vt:lpstr>'MEMORIAS ATP N° 2'!M13.01</vt:lpstr>
      <vt:lpstr>M13.01</vt:lpstr>
      <vt:lpstr>'MEMORIAS ATP N° 2'!M13.02</vt:lpstr>
      <vt:lpstr>M13.02</vt:lpstr>
      <vt:lpstr>'MEMORIAS ATP N° 2'!M13.03</vt:lpstr>
      <vt:lpstr>M13.03</vt:lpstr>
      <vt:lpstr>'MEMORIAS ATP N° 2'!M13.04</vt:lpstr>
      <vt:lpstr>M13.04</vt:lpstr>
      <vt:lpstr>'MEMORIAS ATP N° 2'!M13.05</vt:lpstr>
      <vt:lpstr>M13.05</vt:lpstr>
      <vt:lpstr>'MEMORIAS ATP N° 2'!M13.06</vt:lpstr>
      <vt:lpstr>M13.06</vt:lpstr>
      <vt:lpstr>'MEMORIAS ATP N° 2'!M13.07</vt:lpstr>
      <vt:lpstr>M13.07</vt:lpstr>
      <vt:lpstr>'MEMORIAS ATP N° 2'!M13.08</vt:lpstr>
      <vt:lpstr>M13.08</vt:lpstr>
      <vt:lpstr>'MEMORIAS ATP N° 2'!M13.09</vt:lpstr>
      <vt:lpstr>M13.09</vt:lpstr>
      <vt:lpstr>'MEMORIAS ATP N° 2'!M13.10</vt:lpstr>
      <vt:lpstr>M13.10</vt:lpstr>
      <vt:lpstr>'MEMORIAS ATP N° 1.'!M13.11</vt:lpstr>
      <vt:lpstr>'MEMORIAS ATP N° 2'!M13.11</vt:lpstr>
      <vt:lpstr>M13.11</vt:lpstr>
      <vt:lpstr>'MEMORIAS ATP N° 1.'!M13.12</vt:lpstr>
      <vt:lpstr>'MEMORIAS ATP N° 2'!M13.12</vt:lpstr>
      <vt:lpstr>M13.12</vt:lpstr>
      <vt:lpstr>'MEMORIAS ATP N° 2'!M14.01.1</vt:lpstr>
      <vt:lpstr>'MEMORIAS ATP N° 2'!M14.01.2</vt:lpstr>
      <vt:lpstr>'MEMORIAS ATP N° 2'!M14.01.3</vt:lpstr>
      <vt:lpstr>'MEMORIAS ATP N° 2'!M14.02.1</vt:lpstr>
      <vt:lpstr>'MEMORIAS ATP N° 2'!M14.02.2</vt:lpstr>
      <vt:lpstr>'MEMORIAS ATP N° 2'!M14.02.3</vt:lpstr>
      <vt:lpstr>'MEMORIAS ATP N° 2'!M14.03.1</vt:lpstr>
      <vt:lpstr>'MEMORIAS ATP N° 2'!M14.03.2</vt:lpstr>
      <vt:lpstr>'MEMORIAS ATP N° 1.'!M2.01</vt:lpstr>
      <vt:lpstr>'MEMORIAS ATP N° 2'!M2.01</vt:lpstr>
      <vt:lpstr>M2.01</vt:lpstr>
      <vt:lpstr>'MEMORIAS ATP N° 1.'!M2.02</vt:lpstr>
      <vt:lpstr>'MEMORIAS ATP N° 2'!M2.02</vt:lpstr>
      <vt:lpstr>M2.02</vt:lpstr>
      <vt:lpstr>'MEMORIAS ATP N° 1.'!M2.03</vt:lpstr>
      <vt:lpstr>'MEMORIAS ATP N° 2'!M2.03</vt:lpstr>
      <vt:lpstr>M2.03</vt:lpstr>
      <vt:lpstr>'MEMORIAS ATP N° 1.'!M2.04</vt:lpstr>
      <vt:lpstr>'MEMORIAS ATP N° 2'!M2.04</vt:lpstr>
      <vt:lpstr>M2.04</vt:lpstr>
      <vt:lpstr>'MEMORIAS ATP N° 2'!M2.05</vt:lpstr>
      <vt:lpstr>M2.05</vt:lpstr>
      <vt:lpstr>'MEMORIAS ATP N° 1.'!M2.06</vt:lpstr>
      <vt:lpstr>'MEMORIAS ATP N° 2'!M2.06</vt:lpstr>
      <vt:lpstr>M2.06</vt:lpstr>
      <vt:lpstr>'MEMORIAS ATP N° 1.'!M2.07</vt:lpstr>
      <vt:lpstr>'MEMORIAS ATP N° 2'!M2.07</vt:lpstr>
      <vt:lpstr>M2.07</vt:lpstr>
      <vt:lpstr>'MEMORIAS ATP N° 1.'!M2.08</vt:lpstr>
      <vt:lpstr>'MEMORIAS ATP N° 2'!M2.08</vt:lpstr>
      <vt:lpstr>M2.08</vt:lpstr>
      <vt:lpstr>'MEMORIAS ATP N° 1.'!M2.09</vt:lpstr>
      <vt:lpstr>'MEMORIAS ATP N° 2'!M2.09</vt:lpstr>
      <vt:lpstr>M2.09</vt:lpstr>
      <vt:lpstr>'MEMORIAS ATP N° 2'!M3.01</vt:lpstr>
      <vt:lpstr>M3.01</vt:lpstr>
      <vt:lpstr>'MEMORIAS ATP N° 2'!M3.02</vt:lpstr>
      <vt:lpstr>M3.02</vt:lpstr>
      <vt:lpstr>'MEMORIAS ATP N° 1.'!M4.01</vt:lpstr>
      <vt:lpstr>'MEMORIAS ATP N° 2'!M4.01</vt:lpstr>
      <vt:lpstr>M4.01</vt:lpstr>
      <vt:lpstr>'MEMORIAS ATP N° 1.'!M4.02</vt:lpstr>
      <vt:lpstr>'MEMORIAS ATP N° 2'!M4.02</vt:lpstr>
      <vt:lpstr>M4.02</vt:lpstr>
      <vt:lpstr>'MEMORIAS ATP N° 2'!M4.03</vt:lpstr>
      <vt:lpstr>M4.03</vt:lpstr>
      <vt:lpstr>'MEMORIAS ATP N° 1.'!M4.04</vt:lpstr>
      <vt:lpstr>'MEMORIAS ATP N° 2'!M4.04</vt:lpstr>
      <vt:lpstr>M4.04</vt:lpstr>
      <vt:lpstr>'MEMORIAS ATP N° 1.'!M4.05</vt:lpstr>
      <vt:lpstr>'MEMORIAS ATP N° 2'!M4.05</vt:lpstr>
      <vt:lpstr>M4.05</vt:lpstr>
      <vt:lpstr>'MEMORIAS ATP N° 1.'!M4.06</vt:lpstr>
      <vt:lpstr>'MEMORIAS ATP N° 2'!M4.06</vt:lpstr>
      <vt:lpstr>M4.06</vt:lpstr>
      <vt:lpstr>'MEMORIAS ATP N° 1.'!M4.07</vt:lpstr>
      <vt:lpstr>'MEMORIAS ATP N° 2'!M4.07</vt:lpstr>
      <vt:lpstr>M4.07</vt:lpstr>
      <vt:lpstr>'MEMORIAS ATP N° 1.'!M4.08</vt:lpstr>
      <vt:lpstr>'MEMORIAS ATP N° 2'!M4.08</vt:lpstr>
      <vt:lpstr>M4.08</vt:lpstr>
      <vt:lpstr>'MEMORIAS ATP N° 1.'!M5.01</vt:lpstr>
      <vt:lpstr>'MEMORIAS ATP N° 2'!M5.01</vt:lpstr>
      <vt:lpstr>M5.01</vt:lpstr>
      <vt:lpstr>'MEMORIAS ATP N° 1.'!M5.02</vt:lpstr>
      <vt:lpstr>'MEMORIAS ATP N° 2'!M5.02</vt:lpstr>
      <vt:lpstr>M5.02</vt:lpstr>
      <vt:lpstr>'MEMORIAS ATP N° 1.'!M5.03</vt:lpstr>
      <vt:lpstr>'MEMORIAS ATP N° 2'!M5.03</vt:lpstr>
      <vt:lpstr>M5.03</vt:lpstr>
      <vt:lpstr>'MEMORIAS ATP N° 2'!M6.01</vt:lpstr>
      <vt:lpstr>M6.01</vt:lpstr>
      <vt:lpstr>'MEMORIAS ATP N° 2'!M6.02</vt:lpstr>
      <vt:lpstr>M6.02</vt:lpstr>
      <vt:lpstr>'MEMORIAS ATP N° 1.'!M6.03</vt:lpstr>
      <vt:lpstr>'MEMORIAS ATP N° 2'!M6.03</vt:lpstr>
      <vt:lpstr>M6.03</vt:lpstr>
      <vt:lpstr>'MEMORIAS ATP N° 2'!M6.04</vt:lpstr>
      <vt:lpstr>M6.04</vt:lpstr>
      <vt:lpstr>'MEMORIAS ATP N° 1.'!M6.05</vt:lpstr>
      <vt:lpstr>'MEMORIAS ATP N° 2'!M6.05</vt:lpstr>
      <vt:lpstr>M6.05</vt:lpstr>
      <vt:lpstr>'MEMORIAS ATP N° 2'!M6.06</vt:lpstr>
      <vt:lpstr>M6.06</vt:lpstr>
      <vt:lpstr>'MEMORIAS ATP N° 2'!M6.07</vt:lpstr>
      <vt:lpstr>M6.07</vt:lpstr>
      <vt:lpstr>'MEMORIAS ATP N° 1.'!M7.01</vt:lpstr>
      <vt:lpstr>'MEMORIAS ATP N° 2'!M7.01</vt:lpstr>
      <vt:lpstr>M7.01</vt:lpstr>
      <vt:lpstr>'MEMORIAS ATP N° 1.'!M7.02</vt:lpstr>
      <vt:lpstr>'MEMORIAS ATP N° 2'!M7.02</vt:lpstr>
      <vt:lpstr>M7.02</vt:lpstr>
      <vt:lpstr>'MEMORIAS ATP N° 1.'!M7.03</vt:lpstr>
      <vt:lpstr>'MEMORIAS ATP N° 2'!M7.03</vt:lpstr>
      <vt:lpstr>M7.03</vt:lpstr>
      <vt:lpstr>'MEMORIAS ATP N° 1.'!M7.04</vt:lpstr>
      <vt:lpstr>'MEMORIAS ATP N° 2'!M7.04</vt:lpstr>
      <vt:lpstr>M7.04</vt:lpstr>
      <vt:lpstr>'MEMORIAS ATP N° 2'!M8.01</vt:lpstr>
      <vt:lpstr>M8.01</vt:lpstr>
      <vt:lpstr>'MEMORIAS ATP N° 2'!M8.02</vt:lpstr>
      <vt:lpstr>M8.02</vt:lpstr>
      <vt:lpstr>'MEMORIAS ATP N° 2'!M8.03</vt:lpstr>
      <vt:lpstr>M8.03</vt:lpstr>
      <vt:lpstr>'MEMORIAS ATP N° 2'!M8.04</vt:lpstr>
      <vt:lpstr>M8.04</vt:lpstr>
      <vt:lpstr>'MEMORIAS ATP N° 2'!M9.01</vt:lpstr>
      <vt:lpstr>M9.01</vt:lpstr>
      <vt:lpstr>'MEMORIAS ATP N° 2'!M9.02</vt:lpstr>
      <vt:lpstr>M9.02</vt:lpstr>
      <vt:lpstr>'MEMORIAS ATP N° 2'!M9.03</vt:lpstr>
      <vt:lpstr>M9.03</vt:lpstr>
      <vt:lpstr>'MEMORIAS ATP N° 2'!M9.04</vt:lpstr>
      <vt:lpstr>M9.04</vt:lpstr>
      <vt:lpstr>MV10.01</vt:lpstr>
      <vt:lpstr>MV10.02</vt:lpstr>
      <vt:lpstr>MV10.03</vt:lpstr>
      <vt:lpstr>MV11.01</vt:lpstr>
      <vt:lpstr>MV2.01</vt:lpstr>
      <vt:lpstr>MV2.02</vt:lpstr>
      <vt:lpstr>MV2.03</vt:lpstr>
      <vt:lpstr>MV2.04</vt:lpstr>
      <vt:lpstr>MV2.05</vt:lpstr>
      <vt:lpstr>MV2.06</vt:lpstr>
      <vt:lpstr>MV2.07</vt:lpstr>
      <vt:lpstr>MV2.08</vt:lpstr>
      <vt:lpstr>MV2.09</vt:lpstr>
      <vt:lpstr>MV3.01</vt:lpstr>
      <vt:lpstr>MV3.02</vt:lpstr>
      <vt:lpstr>MV4.01</vt:lpstr>
      <vt:lpstr>MV4.02</vt:lpstr>
      <vt:lpstr>MV4.03</vt:lpstr>
      <vt:lpstr>MV4.04</vt:lpstr>
      <vt:lpstr>MV4.05</vt:lpstr>
      <vt:lpstr>MV4.06</vt:lpstr>
      <vt:lpstr>MV4.07</vt:lpstr>
      <vt:lpstr>MV4.08</vt:lpstr>
      <vt:lpstr>MV5.01</vt:lpstr>
      <vt:lpstr>MV5.02</vt:lpstr>
      <vt:lpstr>MV5.03</vt:lpstr>
      <vt:lpstr>MV6.01</vt:lpstr>
      <vt:lpstr>MV6.02</vt:lpstr>
      <vt:lpstr>MV6.03</vt:lpstr>
      <vt:lpstr>MV6.04</vt:lpstr>
      <vt:lpstr>MV6.05</vt:lpstr>
      <vt:lpstr>MV6.06</vt:lpstr>
      <vt:lpstr>MV6.07</vt:lpstr>
      <vt:lpstr>MV7.01</vt:lpstr>
      <vt:lpstr>MV7.02</vt:lpstr>
      <vt:lpstr>MV7.03</vt:lpstr>
      <vt:lpstr>MV7.04</vt:lpstr>
      <vt:lpstr>MV8.01</vt:lpstr>
      <vt:lpstr>MV8.02</vt:lpstr>
      <vt:lpstr>MV8.03</vt:lpstr>
      <vt:lpstr>MV8.04</vt:lpstr>
      <vt:lpstr>MV9.01</vt:lpstr>
      <vt:lpstr>MV9.02</vt:lpstr>
      <vt:lpstr>MV9.03</vt:lpstr>
      <vt:lpstr>MV9.04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LEONEL GOMEZ VANEGAS</dc:creator>
  <cp:lastModifiedBy>contrucor12@hotmail.com</cp:lastModifiedBy>
  <cp:lastPrinted>2026-02-23T13:42:52Z</cp:lastPrinted>
  <dcterms:created xsi:type="dcterms:W3CDTF">2025-04-30T17:15:50Z</dcterms:created>
  <dcterms:modified xsi:type="dcterms:W3CDTF">2026-02-23T13:43:47Z</dcterms:modified>
</cp:coreProperties>
</file>